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95" yWindow="105" windowWidth="16680" windowHeight="11250" tabRatio="561"/>
  </bookViews>
  <sheets>
    <sheet name="Input" sheetId="2" r:id="rId1"/>
    <sheet name="Summary &amp; Ratios" sheetId="1" r:id="rId2"/>
    <sheet name="2009 V 2014" sheetId="32" r:id="rId3"/>
    <sheet name="Building Blocks -&gt;" sheetId="31" r:id="rId4"/>
    <sheet name="Opex" sheetId="104" r:id="rId5"/>
    <sheet name="CR" sheetId="37" r:id="rId6"/>
    <sheet name="Capital Costs" sheetId="6" r:id="rId7"/>
    <sheet name="Capital Costs -&gt;" sheetId="20" r:id="rId8"/>
    <sheet name="2015-19 Capex" sheetId="30" r:id="rId9"/>
    <sheet name="2010-14 Capex" sheetId="21" r:id="rId10"/>
    <sheet name="2010-14 Triggered Capex" sheetId="22" r:id="rId11"/>
    <sheet name="T2 Capex" sheetId="23" r:id="rId12"/>
    <sheet name="Pre 2010 RAB" sheetId="24" r:id="rId13"/>
    <sheet name="Other -&gt;" sheetId="100" r:id="rId14"/>
    <sheet name="Rolling Schemes" sheetId="102" r:id="rId15"/>
    <sheet name="2020 Price" sheetId="36" r:id="rId16"/>
    <sheet name="Annuity -&gt;" sheetId="7" r:id="rId17"/>
    <sheet name="2015-2019 Runway Trigger" sheetId="33" r:id="rId18"/>
    <sheet name="Annuity Cal" sheetId="8" r:id="rId19"/>
  </sheets>
  <externalReferences>
    <externalReference r:id="rId20"/>
    <externalReference r:id="rId21"/>
    <externalReference r:id="rId22"/>
    <externalReference r:id="rId23"/>
    <externalReference r:id="rId24"/>
    <externalReference r:id="rId25"/>
  </externalReferences>
  <definedNames>
    <definedName name="___Pax06" localSheetId="5">#REF!</definedName>
    <definedName name="___Pax06" localSheetId="4">#REF!</definedName>
    <definedName name="___Pax06" localSheetId="14">#REF!</definedName>
    <definedName name="___Pax06">#REF!</definedName>
    <definedName name="___Pax07" localSheetId="5">#REF!</definedName>
    <definedName name="___Pax07" localSheetId="4">#REF!</definedName>
    <definedName name="___Pax07" localSheetId="14">#REF!</definedName>
    <definedName name="___Pax07">#REF!</definedName>
    <definedName name="___Pax08" localSheetId="5">#REF!</definedName>
    <definedName name="___Pax08" localSheetId="4">#REF!</definedName>
    <definedName name="___Pax08" localSheetId="14">#REF!</definedName>
    <definedName name="___Pax08">#REF!</definedName>
    <definedName name="___Pax09" localSheetId="5">#REF!</definedName>
    <definedName name="___Pax09" localSheetId="4">#REF!</definedName>
    <definedName name="___Pax09">#REF!</definedName>
    <definedName name="___Pax10" localSheetId="5">#REF!</definedName>
    <definedName name="___Pax10" localSheetId="4">#REF!</definedName>
    <definedName name="___Pax10">#REF!</definedName>
    <definedName name="__Pax06" localSheetId="5">#REF!</definedName>
    <definedName name="__Pax06" localSheetId="4">#REF!</definedName>
    <definedName name="__Pax06">#REF!</definedName>
    <definedName name="__Pax07" localSheetId="5">#REF!</definedName>
    <definedName name="__Pax07" localSheetId="4">#REF!</definedName>
    <definedName name="__Pax07">#REF!</definedName>
    <definedName name="__Pax08" localSheetId="5">#REF!</definedName>
    <definedName name="__Pax08" localSheetId="4">#REF!</definedName>
    <definedName name="__Pax08">#REF!</definedName>
    <definedName name="__Pax09" localSheetId="5">#REF!</definedName>
    <definedName name="__Pax09" localSheetId="4">#REF!</definedName>
    <definedName name="__Pax09">#REF!</definedName>
    <definedName name="__Pax10" localSheetId="5">#REF!</definedName>
    <definedName name="__Pax10" localSheetId="4">#REF!</definedName>
    <definedName name="__Pax10">#REF!</definedName>
    <definedName name="_Order1" hidden="1">0</definedName>
    <definedName name="_Pax06" localSheetId="5">#REF!</definedName>
    <definedName name="_Pax06" localSheetId="4">#REF!</definedName>
    <definedName name="_Pax06">#REF!</definedName>
    <definedName name="_Pax07" localSheetId="5">#REF!</definedName>
    <definedName name="_Pax07" localSheetId="4">#REF!</definedName>
    <definedName name="_Pax07">#REF!</definedName>
    <definedName name="_Pax08" localSheetId="5">#REF!</definedName>
    <definedName name="_Pax08" localSheetId="4">#REF!</definedName>
    <definedName name="_Pax08">#REF!</definedName>
    <definedName name="_Pax09" localSheetId="5">#REF!</definedName>
    <definedName name="_Pax09" localSheetId="4">#REF!</definedName>
    <definedName name="_Pax09">#REF!</definedName>
    <definedName name="_Pax10" localSheetId="5">#REF!</definedName>
    <definedName name="_Pax10" localSheetId="4">#REF!</definedName>
    <definedName name="_Pax10">#REF!</definedName>
    <definedName name="ARIPL" localSheetId="5">#REF!</definedName>
    <definedName name="ARIPL" localSheetId="4">#REF!</definedName>
    <definedName name="ARIPL">#REF!</definedName>
    <definedName name="asset_life" localSheetId="5">#REF!</definedName>
    <definedName name="asset_life" localSheetId="4">#REF!</definedName>
    <definedName name="asset_life">#REF!</definedName>
    <definedName name="ByActivity" localSheetId="5">#REF!</definedName>
    <definedName name="ByActivity" localSheetId="4">#REF!</definedName>
    <definedName name="ByActivity">#REF!</definedName>
    <definedName name="ByAirport" localSheetId="5">#REF!</definedName>
    <definedName name="ByAirport" localSheetId="4">#REF!</definedName>
    <definedName name="ByAirport">#REF!</definedName>
    <definedName name="CapBaseYear" localSheetId="5">[1]OPS!#REF!</definedName>
    <definedName name="CapBaseYear" localSheetId="4">[1]OPS!#REF!</definedName>
    <definedName name="CapBaseYear">[1]OPS!#REF!</definedName>
    <definedName name="CapComponentA" localSheetId="5">[1]Varied!#REF!</definedName>
    <definedName name="CapComponentA" localSheetId="4">[1]Varied!#REF!</definedName>
    <definedName name="CapComponentA">[1]Varied!#REF!</definedName>
    <definedName name="CapComponents" localSheetId="5">[1]Varied!#REF!</definedName>
    <definedName name="CapComponents" localSheetId="4">[1]Varied!#REF!</definedName>
    <definedName name="CapComponents">[1]Varied!#REF!</definedName>
    <definedName name="CAPEX" localSheetId="5">#REF!</definedName>
    <definedName name="CAPEX" localSheetId="4">#REF!</definedName>
    <definedName name="CAPEX">#REF!</definedName>
    <definedName name="CAPEX_summ" localSheetId="5">#REF!</definedName>
    <definedName name="CAPEX_summ" localSheetId="4">#REF!</definedName>
    <definedName name="CAPEX_summ">#REF!</definedName>
    <definedName name="Capex10yr" localSheetId="5">#REF!</definedName>
    <definedName name="Capex10yr" localSheetId="4">#REF!</definedName>
    <definedName name="Capex10yr">#REF!</definedName>
    <definedName name="CARsummaryQ">[2]CARcip!$B$4:$B$25</definedName>
    <definedName name="CIP_ass" localSheetId="5">#REF!</definedName>
    <definedName name="CIP_ass" localSheetId="4">#REF!</definedName>
    <definedName name="CIP_ass">#REF!</definedName>
    <definedName name="CoPL" localSheetId="5">#REF!</definedName>
    <definedName name="CoPL" localSheetId="4">#REF!</definedName>
    <definedName name="CoPL">#REF!</definedName>
    <definedName name="CPIbase">[3]OPS!$D$44</definedName>
    <definedName name="CVA" localSheetId="5">#REF!</definedName>
    <definedName name="CVA" localSheetId="4">#REF!</definedName>
    <definedName name="CVA">#REF!</definedName>
    <definedName name="Data" localSheetId="5">#REF!</definedName>
    <definedName name="Data" localSheetId="4">#REF!</definedName>
    <definedName name="Data">#REF!</definedName>
    <definedName name="DateSpecA" localSheetId="5">[1]OPS!#REF!</definedName>
    <definedName name="DateSpecA" localSheetId="4">[1]OPS!#REF!</definedName>
    <definedName name="DateSpecA">[1]OPS!#REF!</definedName>
    <definedName name="DEPR_prof" localSheetId="5">#REF!</definedName>
    <definedName name="DEPR_prof" localSheetId="4">#REF!</definedName>
    <definedName name="DEPR_prof">#REF!</definedName>
    <definedName name="DEPR_summ" localSheetId="5">#REF!</definedName>
    <definedName name="DEPR_summ" localSheetId="4">#REF!</definedName>
    <definedName name="DEPR_summ">#REF!</definedName>
    <definedName name="Drivers_price">'[4]I; Drivers'!$B$15:$B$36</definedName>
    <definedName name="Drivers_volume">'[4]I; Drivers'!$B$39:$B$52</definedName>
    <definedName name="errors" localSheetId="5">#REF!</definedName>
    <definedName name="errors" localSheetId="4">#REF!</definedName>
    <definedName name="errors" localSheetId="14">#REF!</definedName>
    <definedName name="errors">#REF!</definedName>
    <definedName name="GLRev" localSheetId="5">#REF!</definedName>
    <definedName name="GLRev" localSheetId="4">#REF!</definedName>
    <definedName name="GLRev">#REF!</definedName>
    <definedName name="GLRevInput" localSheetId="5">#REF!</definedName>
    <definedName name="GLRevInput" localSheetId="4">#REF!</definedName>
    <definedName name="GLRevInput">#REF!</definedName>
    <definedName name="GrpBL" localSheetId="5">#REF!</definedName>
    <definedName name="GrpBL" localSheetId="4">#REF!</definedName>
    <definedName name="GrpBL">#REF!</definedName>
    <definedName name="GrpCF" localSheetId="5">#REF!</definedName>
    <definedName name="GrpCF" localSheetId="4">#REF!</definedName>
    <definedName name="GrpCF">#REF!</definedName>
    <definedName name="GrpPL" localSheetId="5">#REF!</definedName>
    <definedName name="GrpPL" localSheetId="4">#REF!</definedName>
    <definedName name="GrpPL">#REF!</definedName>
    <definedName name="GSHPL" localSheetId="5">#REF!</definedName>
    <definedName name="GSHPL" localSheetId="4">#REF!</definedName>
    <definedName name="GSHPL">#REF!</definedName>
    <definedName name="IVA" localSheetId="5">#REF!</definedName>
    <definedName name="IVA" localSheetId="4">#REF!</definedName>
    <definedName name="IVA">#REF!</definedName>
    <definedName name="O_O" localSheetId="5">#REF!</definedName>
    <definedName name="O_O" localSheetId="4">#REF!</definedName>
    <definedName name="O_O">#REF!</definedName>
    <definedName name="opex" localSheetId="5">#REF!</definedName>
    <definedName name="opex" localSheetId="4">#REF!</definedName>
    <definedName name="opex">#REF!</definedName>
    <definedName name="Opex_2">[5]INPUTS_OUTPUTS!$C$4</definedName>
    <definedName name="opex_numbers" localSheetId="4">Opex!$D$38:$H$38</definedName>
    <definedName name="opex_numbers">#REF!</definedName>
    <definedName name="opexops">Input!$C$28:$C$45</definedName>
    <definedName name="Power" localSheetId="5">#REF!</definedName>
    <definedName name="Power" localSheetId="4">#REF!</definedName>
    <definedName name="Power" localSheetId="14">#REF!</definedName>
    <definedName name="Power">#REF!</definedName>
    <definedName name="pricebase" localSheetId="4">#REF!</definedName>
    <definedName name="pricebase">#REF!</definedName>
    <definedName name="pricebasedate">'[4]I; Timeline'!$G$25</definedName>
    <definedName name="ProjDeprA">[3]controls!$W$18</definedName>
    <definedName name="ProjectTypeQ">[6]controls!$AV$2:$AV$9</definedName>
    <definedName name="RAB_update" localSheetId="5">#REF!</definedName>
    <definedName name="RAB_update" localSheetId="4">#REF!</definedName>
    <definedName name="RAB_update" localSheetId="14">#REF!</definedName>
    <definedName name="RAB_update">#REF!</definedName>
    <definedName name="Ratios" localSheetId="5">#REF!</definedName>
    <definedName name="Ratios" localSheetId="4">#REF!</definedName>
    <definedName name="Ratios">#REF!</definedName>
    <definedName name="rev" localSheetId="5">#REF!</definedName>
    <definedName name="rev" localSheetId="4">#REF!</definedName>
    <definedName name="rev">#REF!</definedName>
    <definedName name="revdata" localSheetId="5">#REF!</definedName>
    <definedName name="revdata" localSheetId="4">#REF!</definedName>
    <definedName name="revdata">#REF!</definedName>
    <definedName name="RiskAutoStopPercChange">1.5</definedName>
    <definedName name="RiskCollectDistributionSamples">2</definedName>
    <definedName name="RiskExcelReportsGoInNewWorkbook">TRUE</definedName>
    <definedName name="RiskExcelReportsToGenerate">1024</definedName>
    <definedName name="RiskFixedSeed">1</definedName>
    <definedName name="RiskGenerateExcelReportsAtEndOfSimulation">TRUE</definedName>
    <definedName name="RiskHasSettings">TRUE</definedName>
    <definedName name="RiskMinimizeOnStart">FALSE</definedName>
    <definedName name="RiskMonitorConvergence">FALSE</definedName>
    <definedName name="RiskNumIterations">100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FALSE</definedName>
    <definedName name="RiskStandardRecalc">1</definedName>
    <definedName name="RiskTemplateSheetName">"SimTemplate"</definedName>
    <definedName name="RiskUpdateDisplay">FALSE</definedName>
    <definedName name="RiskUseDifferentSeedForEachSim">FALSE</definedName>
    <definedName name="RiskUseFixedSeed">FALSE</definedName>
    <definedName name="RiskUseMultipleCPUs">FALSE</definedName>
    <definedName name="RoR" localSheetId="5">#REF!</definedName>
    <definedName name="RoR" localSheetId="4">#REF!</definedName>
    <definedName name="RoR">#REF!</definedName>
    <definedName name="SelectedComponentName" localSheetId="5">[1]Varied!#REF!</definedName>
    <definedName name="SelectedComponentName" localSheetId="4">[1]Varied!#REF!</definedName>
    <definedName name="SelectedComponentName">[1]Varied!#REF!</definedName>
    <definedName name="t1_cap" localSheetId="5">#REF!</definedName>
    <definedName name="t1_cap" localSheetId="4">#REF!</definedName>
    <definedName name="t1_cap">#REF!</definedName>
    <definedName name="t1_capacity" localSheetId="5">#REF!</definedName>
    <definedName name="t1_capacity" localSheetId="4">#REF!</definedName>
    <definedName name="t1_capacity">#REF!</definedName>
    <definedName name="t1_t2_cap" localSheetId="5">#REF!</definedName>
    <definedName name="t1_t2_cap" localSheetId="4">#REF!</definedName>
    <definedName name="t1_t2_cap">#REF!</definedName>
    <definedName name="t1_t2_capacity" localSheetId="5">#REF!</definedName>
    <definedName name="t1_t2_capacity" localSheetId="4">#REF!</definedName>
    <definedName name="t1_t2_capacity">#REF!</definedName>
    <definedName name="t2_asset_life" localSheetId="5">#REF!</definedName>
    <definedName name="t2_asset_life" localSheetId="4">#REF!</definedName>
    <definedName name="t2_asset_life">#REF!</definedName>
    <definedName name="t2_trigger" localSheetId="5">#REF!</definedName>
    <definedName name="t2_trigger" localSheetId="4">#REF!</definedName>
    <definedName name="t2_trigger">#REF!</definedName>
    <definedName name="T2dateAssume" localSheetId="5">[1]OPS!#REF!</definedName>
    <definedName name="T2dateAssume" localSheetId="4">[1]OPS!#REF!</definedName>
    <definedName name="T2dateAssume">[1]OPS!#REF!</definedName>
    <definedName name="Traffic" localSheetId="5">#REF!</definedName>
    <definedName name="Traffic" localSheetId="4">#REF!</definedName>
    <definedName name="Traffic">#REF!</definedName>
    <definedName name="trig_year" localSheetId="5">#REF!</definedName>
    <definedName name="trig_year" localSheetId="4">#REF!</definedName>
    <definedName name="trig_year">#REF!</definedName>
    <definedName name="trigger_year" localSheetId="5">#REF!</definedName>
    <definedName name="trigger_year" localSheetId="4">#REF!</definedName>
    <definedName name="trigger_year">#REF!</definedName>
    <definedName name="WACC">[5]INPUTS_OUTPUTS!$C$4</definedName>
    <definedName name="XLSIMSIM" localSheetId="14" hidden="1">{"Sim",4,"RoR","Sims!$C$6","IVA","Sims!$C$7","CVA","Sims!$C$8","Power","Sims!$C$9","1","3","1,000","0"}</definedName>
    <definedName name="XLSIMSIM" hidden="1">{"Sim",4,"RoR","Sims!$C$6","IVA","Sims!$C$7","CVA","Sims!$C$8","Power","Sims!$C$9","1","3","1,000","0"}</definedName>
    <definedName name="zdf">[6]OPS!$D$44</definedName>
  </definedNames>
  <calcPr calcId="145621"/>
</workbook>
</file>

<file path=xl/calcChain.xml><?xml version="1.0" encoding="utf-8"?>
<calcChain xmlns="http://schemas.openxmlformats.org/spreadsheetml/2006/main">
  <c r="D9" i="1" l="1"/>
  <c r="E9" i="1"/>
  <c r="F9" i="1"/>
  <c r="G9" i="1"/>
  <c r="C9" i="1"/>
  <c r="C30" i="32" l="1"/>
  <c r="C55" i="32" l="1"/>
  <c r="B55" i="32"/>
  <c r="C54" i="32"/>
  <c r="B54" i="32"/>
  <c r="B53" i="32"/>
  <c r="B52" i="32"/>
  <c r="B51" i="32"/>
  <c r="C23" i="32" l="1"/>
  <c r="E23" i="32" s="1"/>
  <c r="H69" i="2" l="1"/>
  <c r="E11" i="22" l="1"/>
  <c r="F70" i="37" l="1"/>
  <c r="E70" i="37"/>
  <c r="D70" i="37"/>
  <c r="C70" i="37"/>
  <c r="G69" i="37"/>
  <c r="F69" i="37"/>
  <c r="E69" i="37"/>
  <c r="D69" i="37"/>
  <c r="C69" i="37"/>
  <c r="C71" i="37" l="1"/>
  <c r="C72" i="37" s="1"/>
  <c r="E71" i="37"/>
  <c r="E72" i="37" s="1"/>
  <c r="D71" i="37"/>
  <c r="D72" i="37" s="1"/>
  <c r="F71" i="37"/>
  <c r="F72" i="37" s="1"/>
  <c r="H73" i="37" l="1"/>
  <c r="E7" i="37" s="1"/>
  <c r="G58" i="2" l="1"/>
  <c r="H70" i="2" l="1"/>
  <c r="H71" i="2"/>
  <c r="H72" i="2"/>
  <c r="H73" i="2"/>
  <c r="H74" i="2"/>
  <c r="H75" i="2"/>
  <c r="H76" i="2"/>
  <c r="H77" i="2"/>
  <c r="H78" i="2"/>
  <c r="H79" i="2"/>
  <c r="H80" i="2"/>
  <c r="H81" i="2"/>
  <c r="H82" i="2"/>
  <c r="H83" i="2"/>
  <c r="H84" i="2"/>
  <c r="H85" i="2"/>
  <c r="H86" i="2"/>
  <c r="H87" i="2"/>
  <c r="H90" i="2"/>
  <c r="H91" i="2"/>
  <c r="H92" i="2"/>
  <c r="H93" i="2"/>
  <c r="H94" i="2"/>
  <c r="H95" i="2"/>
  <c r="H96" i="2"/>
  <c r="H97" i="2"/>
  <c r="H98" i="2"/>
  <c r="H99" i="2"/>
  <c r="H100" i="2"/>
  <c r="H101" i="2"/>
  <c r="H102" i="2"/>
  <c r="H103" i="2"/>
  <c r="H104" i="2"/>
  <c r="H105" i="2"/>
  <c r="H106" i="2"/>
  <c r="H107" i="2"/>
  <c r="H108" i="2"/>
  <c r="H109" i="2"/>
  <c r="H110" i="2"/>
  <c r="H111" i="2"/>
  <c r="H112" i="2"/>
  <c r="H114" i="2"/>
  <c r="H115" i="2"/>
  <c r="H116" i="2"/>
  <c r="H117" i="2"/>
  <c r="H118" i="2"/>
  <c r="H119" i="2"/>
  <c r="H120" i="2"/>
  <c r="H121" i="2"/>
  <c r="H122" i="2"/>
  <c r="H123" i="2"/>
  <c r="M108" i="2" l="1"/>
  <c r="I99" i="2" l="1"/>
  <c r="C29" i="2" l="1"/>
  <c r="C30" i="2"/>
  <c r="C31" i="2"/>
  <c r="C32" i="2"/>
  <c r="C33" i="2"/>
  <c r="C34" i="2"/>
  <c r="C35" i="2"/>
  <c r="C36" i="2"/>
  <c r="C37" i="2"/>
  <c r="C38" i="2"/>
  <c r="C39" i="2"/>
  <c r="C40" i="2"/>
  <c r="C41" i="2"/>
  <c r="C42" i="2"/>
  <c r="C43" i="2"/>
  <c r="C44" i="2"/>
  <c r="C45" i="2"/>
  <c r="C28" i="2"/>
  <c r="C142" i="2" l="1"/>
  <c r="C141" i="2"/>
  <c r="C5" i="21" s="1"/>
  <c r="C140" i="2"/>
  <c r="C139" i="2"/>
  <c r="C148" i="2"/>
  <c r="D58" i="2"/>
  <c r="E58" i="2"/>
  <c r="F58" i="2"/>
  <c r="B7" i="36"/>
  <c r="C58" i="2"/>
  <c r="C52" i="32" s="1"/>
  <c r="H161" i="2"/>
  <c r="C155" i="2"/>
  <c r="C17" i="23" l="1"/>
  <c r="G45" i="102"/>
  <c r="G22" i="102"/>
  <c r="C31" i="23"/>
  <c r="C3" i="24"/>
  <c r="D3" i="24" s="1"/>
  <c r="E3" i="24" s="1"/>
  <c r="F3" i="24" s="1"/>
  <c r="G3" i="24" s="1"/>
  <c r="I3" i="24"/>
  <c r="J3" i="24" s="1"/>
  <c r="K3" i="24" s="1"/>
  <c r="L3" i="24" s="1"/>
  <c r="M3" i="24" s="1"/>
  <c r="N3" i="24" s="1"/>
  <c r="O3" i="24" s="1"/>
  <c r="P3" i="24" s="1"/>
  <c r="Q3" i="24" s="1"/>
  <c r="R3" i="24" s="1"/>
  <c r="S3" i="24" s="1"/>
  <c r="T3" i="24" s="1"/>
  <c r="U3" i="24" s="1"/>
  <c r="V3" i="24" s="1"/>
  <c r="W3" i="24" s="1"/>
  <c r="X3" i="24" s="1"/>
  <c r="Y3" i="24" s="1"/>
  <c r="Z3" i="24" s="1"/>
  <c r="AA3" i="24" s="1"/>
  <c r="AB3" i="24" s="1"/>
  <c r="AC3" i="24" s="1"/>
  <c r="AD3" i="24" s="1"/>
  <c r="AE3" i="24" s="1"/>
  <c r="AF3" i="24" s="1"/>
  <c r="AG3" i="24" s="1"/>
  <c r="AH3" i="24" s="1"/>
  <c r="AI3" i="24" s="1"/>
  <c r="AJ3" i="24" s="1"/>
  <c r="AK3" i="24" s="1"/>
  <c r="AL3" i="24" s="1"/>
  <c r="AM3" i="24" s="1"/>
  <c r="AN3" i="24" s="1"/>
  <c r="AO3" i="24" s="1"/>
  <c r="AP3" i="24" s="1"/>
  <c r="AQ3" i="24" s="1"/>
  <c r="AR3" i="24" s="1"/>
  <c r="AS3" i="24" s="1"/>
  <c r="AT3" i="24" s="1"/>
  <c r="AU3" i="24" s="1"/>
  <c r="AV3" i="24" s="1"/>
  <c r="AW3" i="24" s="1"/>
  <c r="AX3" i="24" s="1"/>
  <c r="AY3" i="24" s="1"/>
  <c r="AZ3" i="24" s="1"/>
  <c r="BA3" i="24" s="1"/>
  <c r="BB3" i="24" s="1"/>
  <c r="BC3" i="24" s="1"/>
  <c r="BD3" i="24" s="1"/>
  <c r="C14" i="23"/>
  <c r="F17" i="23"/>
  <c r="C42" i="21"/>
  <c r="H45" i="102" l="1"/>
  <c r="H22" i="102"/>
  <c r="I45" i="102" l="1"/>
  <c r="I22" i="102"/>
  <c r="J45" i="102" l="1"/>
  <c r="J46" i="102" s="1"/>
  <c r="J22" i="102"/>
  <c r="I19" i="22"/>
  <c r="K45" i="102" l="1"/>
  <c r="K46" i="102" s="1"/>
  <c r="J23" i="102"/>
  <c r="J25" i="102" s="1"/>
  <c r="K22" i="102"/>
  <c r="K23" i="102" s="1"/>
  <c r="K25" i="102" s="1"/>
  <c r="J19" i="22"/>
  <c r="K19" i="22" s="1"/>
  <c r="L19" i="22" l="1"/>
  <c r="M19" i="22" l="1"/>
  <c r="N19" i="22" l="1"/>
  <c r="O19" i="22" l="1"/>
  <c r="P19" i="22" l="1"/>
  <c r="Q19" i="22" l="1"/>
  <c r="R19" i="22" l="1"/>
  <c r="S19" i="22" l="1"/>
  <c r="T19" i="22" l="1"/>
  <c r="U19" i="22" l="1"/>
  <c r="V19" i="22" l="1"/>
  <c r="W19" i="22" l="1"/>
  <c r="X19" i="22" l="1"/>
  <c r="Y19" i="22" l="1"/>
  <c r="Z19" i="22" l="1"/>
  <c r="AA19" i="22" l="1"/>
  <c r="AB19" i="22" l="1"/>
  <c r="AC19" i="22" l="1"/>
  <c r="AD19" i="22" l="1"/>
  <c r="AE19" i="22" l="1"/>
  <c r="AF19" i="22" l="1"/>
  <c r="AG19" i="22" l="1"/>
  <c r="AH19" i="22" l="1"/>
  <c r="AI19" i="22" l="1"/>
  <c r="AJ19" i="22" l="1"/>
  <c r="AK19" i="22" l="1"/>
  <c r="AL19" i="22" l="1"/>
  <c r="AM19" i="22" l="1"/>
  <c r="AN19" i="22" l="1"/>
  <c r="AO19" i="22" l="1"/>
  <c r="AP19" i="22" l="1"/>
  <c r="AQ19" i="22" l="1"/>
  <c r="AR19" i="22" l="1"/>
  <c r="AS19" i="22" l="1"/>
  <c r="AT19" i="22" l="1"/>
  <c r="AU19" i="22" l="1"/>
  <c r="AV19" i="22" l="1"/>
  <c r="AW19" i="22" l="1"/>
  <c r="AX19" i="22" l="1"/>
  <c r="AY19" i="22" l="1"/>
  <c r="AZ19" i="22" l="1"/>
  <c r="BA19" i="22" l="1"/>
  <c r="BB19" i="22" l="1"/>
  <c r="BC19" i="22" l="1"/>
  <c r="BD19" i="22" l="1"/>
  <c r="BE19" i="22" l="1"/>
  <c r="E110" i="104" l="1"/>
  <c r="Y110" i="104"/>
  <c r="Z110" i="104"/>
  <c r="Z62" i="104" s="1"/>
  <c r="AE62" i="104" s="1"/>
  <c r="X110" i="104"/>
  <c r="T110" i="104"/>
  <c r="U110" i="104"/>
  <c r="S110" i="104"/>
  <c r="O110" i="104"/>
  <c r="P110" i="104"/>
  <c r="N110" i="104"/>
  <c r="J110" i="104"/>
  <c r="K110" i="104"/>
  <c r="I110" i="104"/>
  <c r="F110" i="104"/>
  <c r="F45" i="104" l="1"/>
  <c r="F46" i="104"/>
  <c r="F47" i="104"/>
  <c r="F48" i="104"/>
  <c r="F49" i="104"/>
  <c r="F50" i="104"/>
  <c r="F51" i="104"/>
  <c r="F52" i="104"/>
  <c r="F53" i="104"/>
  <c r="F54" i="104"/>
  <c r="F55" i="104"/>
  <c r="F56" i="104"/>
  <c r="F57" i="104"/>
  <c r="F58" i="104"/>
  <c r="F59" i="104"/>
  <c r="F60" i="104"/>
  <c r="F61" i="104"/>
  <c r="F62" i="104"/>
  <c r="K45" i="104"/>
  <c r="K46" i="104"/>
  <c r="K47" i="104"/>
  <c r="K48" i="104"/>
  <c r="K49" i="104"/>
  <c r="K50" i="104"/>
  <c r="K51" i="104"/>
  <c r="K52" i="104"/>
  <c r="K53" i="104"/>
  <c r="K54" i="104"/>
  <c r="K55" i="104"/>
  <c r="K56" i="104"/>
  <c r="K57" i="104"/>
  <c r="K58" i="104"/>
  <c r="K59" i="104"/>
  <c r="K60" i="104"/>
  <c r="K61" i="104"/>
  <c r="K62" i="104"/>
  <c r="N45" i="104"/>
  <c r="N46" i="104"/>
  <c r="N47" i="104"/>
  <c r="N48" i="104"/>
  <c r="N49" i="104"/>
  <c r="N50" i="104"/>
  <c r="N51" i="104"/>
  <c r="N52" i="104"/>
  <c r="N53" i="104"/>
  <c r="N54" i="104"/>
  <c r="N55" i="104"/>
  <c r="N56" i="104"/>
  <c r="N57" i="104"/>
  <c r="N58" i="104"/>
  <c r="N59" i="104"/>
  <c r="N60" i="104"/>
  <c r="N61" i="104"/>
  <c r="N62" i="104"/>
  <c r="O45" i="104"/>
  <c r="O46" i="104"/>
  <c r="O47" i="104"/>
  <c r="O48" i="104"/>
  <c r="O49" i="104"/>
  <c r="O50" i="104"/>
  <c r="O51" i="104"/>
  <c r="O52" i="104"/>
  <c r="O53" i="104"/>
  <c r="O54" i="104"/>
  <c r="O55" i="104"/>
  <c r="O56" i="104"/>
  <c r="O57" i="104"/>
  <c r="O58" i="104"/>
  <c r="O59" i="104"/>
  <c r="O60" i="104"/>
  <c r="O61" i="104"/>
  <c r="O62" i="104"/>
  <c r="U45" i="104"/>
  <c r="U46" i="104"/>
  <c r="U47" i="104"/>
  <c r="U48" i="104"/>
  <c r="U49" i="104"/>
  <c r="U50" i="104"/>
  <c r="U51" i="104"/>
  <c r="U52" i="104"/>
  <c r="U53" i="104"/>
  <c r="U54" i="104"/>
  <c r="U55" i="104"/>
  <c r="U56" i="104"/>
  <c r="U57" i="104"/>
  <c r="U58" i="104"/>
  <c r="U59" i="104"/>
  <c r="U60" i="104"/>
  <c r="U61" i="104"/>
  <c r="U62" i="104"/>
  <c r="X45" i="104"/>
  <c r="X46" i="104"/>
  <c r="AC46" i="104" s="1"/>
  <c r="X47" i="104"/>
  <c r="AC47" i="104" s="1"/>
  <c r="X48" i="104"/>
  <c r="AC48" i="104" s="1"/>
  <c r="X49" i="104"/>
  <c r="AC49" i="104" s="1"/>
  <c r="X50" i="104"/>
  <c r="AC50" i="104" s="1"/>
  <c r="X51" i="104"/>
  <c r="AC51" i="104" s="1"/>
  <c r="X52" i="104"/>
  <c r="AC52" i="104" s="1"/>
  <c r="X53" i="104"/>
  <c r="AC53" i="104" s="1"/>
  <c r="X54" i="104"/>
  <c r="AC54" i="104" s="1"/>
  <c r="X55" i="104"/>
  <c r="AC55" i="104" s="1"/>
  <c r="X56" i="104"/>
  <c r="AC56" i="104" s="1"/>
  <c r="X57" i="104"/>
  <c r="AC57" i="104" s="1"/>
  <c r="X58" i="104"/>
  <c r="AC58" i="104" s="1"/>
  <c r="X59" i="104"/>
  <c r="AC59" i="104" s="1"/>
  <c r="X60" i="104"/>
  <c r="AC60" i="104" s="1"/>
  <c r="X61" i="104"/>
  <c r="AC61" i="104" s="1"/>
  <c r="X62" i="104"/>
  <c r="Y45" i="104"/>
  <c r="Y46" i="104"/>
  <c r="AD46" i="104" s="1"/>
  <c r="Y47" i="104"/>
  <c r="AD47" i="104" s="1"/>
  <c r="Y48" i="104"/>
  <c r="AD48" i="104" s="1"/>
  <c r="Y49" i="104"/>
  <c r="AD49" i="104" s="1"/>
  <c r="Y50" i="104"/>
  <c r="AD50" i="104" s="1"/>
  <c r="Y51" i="104"/>
  <c r="AD51" i="104" s="1"/>
  <c r="Y52" i="104"/>
  <c r="AD52" i="104" s="1"/>
  <c r="Y53" i="104"/>
  <c r="AD53" i="104" s="1"/>
  <c r="Y54" i="104"/>
  <c r="AD54" i="104" s="1"/>
  <c r="Y55" i="104"/>
  <c r="AD55" i="104" s="1"/>
  <c r="Y56" i="104"/>
  <c r="AD56" i="104" s="1"/>
  <c r="Y57" i="104"/>
  <c r="AD57" i="104" s="1"/>
  <c r="Y58" i="104"/>
  <c r="AD58" i="104" s="1"/>
  <c r="Y59" i="104"/>
  <c r="AD59" i="104" s="1"/>
  <c r="Y60" i="104"/>
  <c r="AD60" i="104" s="1"/>
  <c r="Y61" i="104"/>
  <c r="AD61" i="104" s="1"/>
  <c r="I45" i="104"/>
  <c r="I46" i="104"/>
  <c r="I47" i="104"/>
  <c r="I48" i="104"/>
  <c r="I49" i="104"/>
  <c r="I50" i="104"/>
  <c r="I51" i="104"/>
  <c r="I52" i="104"/>
  <c r="I53" i="104"/>
  <c r="I54" i="104"/>
  <c r="I55" i="104"/>
  <c r="I56" i="104"/>
  <c r="I57" i="104"/>
  <c r="I58" i="104"/>
  <c r="I59" i="104"/>
  <c r="I60" i="104"/>
  <c r="I61" i="104"/>
  <c r="I62" i="104"/>
  <c r="J45" i="104"/>
  <c r="J46" i="104"/>
  <c r="J47" i="104"/>
  <c r="J48" i="104"/>
  <c r="J49" i="104"/>
  <c r="J50" i="104"/>
  <c r="J51" i="104"/>
  <c r="J52" i="104"/>
  <c r="J53" i="104"/>
  <c r="J54" i="104"/>
  <c r="J55" i="104"/>
  <c r="J56" i="104"/>
  <c r="J57" i="104"/>
  <c r="J58" i="104"/>
  <c r="J59" i="104"/>
  <c r="J60" i="104"/>
  <c r="J61" i="104"/>
  <c r="J62" i="104"/>
  <c r="P45" i="104"/>
  <c r="P46" i="104"/>
  <c r="P47" i="104"/>
  <c r="P48" i="104"/>
  <c r="P49" i="104"/>
  <c r="P50" i="104"/>
  <c r="P51" i="104"/>
  <c r="P52" i="104"/>
  <c r="P53" i="104"/>
  <c r="P54" i="104"/>
  <c r="P55" i="104"/>
  <c r="P56" i="104"/>
  <c r="P57" i="104"/>
  <c r="P58" i="104"/>
  <c r="P59" i="104"/>
  <c r="P60" i="104"/>
  <c r="P61" i="104"/>
  <c r="P62" i="104"/>
  <c r="S45" i="104"/>
  <c r="S46" i="104"/>
  <c r="S47" i="104"/>
  <c r="S48" i="104"/>
  <c r="S49" i="104"/>
  <c r="S50" i="104"/>
  <c r="S51" i="104"/>
  <c r="S52" i="104"/>
  <c r="S53" i="104"/>
  <c r="S54" i="104"/>
  <c r="S55" i="104"/>
  <c r="S56" i="104"/>
  <c r="S57" i="104"/>
  <c r="S58" i="104"/>
  <c r="S59" i="104"/>
  <c r="S60" i="104"/>
  <c r="S61" i="104"/>
  <c r="S62" i="104"/>
  <c r="T45" i="104"/>
  <c r="T46" i="104"/>
  <c r="T47" i="104"/>
  <c r="T48" i="104"/>
  <c r="T49" i="104"/>
  <c r="T50" i="104"/>
  <c r="T51" i="104"/>
  <c r="T52" i="104"/>
  <c r="T53" i="104"/>
  <c r="T54" i="104"/>
  <c r="T55" i="104"/>
  <c r="T56" i="104"/>
  <c r="T57" i="104"/>
  <c r="T58" i="104"/>
  <c r="T59" i="104"/>
  <c r="T60" i="104"/>
  <c r="T61" i="104"/>
  <c r="T62" i="104"/>
  <c r="Z45" i="104"/>
  <c r="Z46" i="104"/>
  <c r="AE46" i="104" s="1"/>
  <c r="Z47" i="104"/>
  <c r="AE47" i="104" s="1"/>
  <c r="Z48" i="104"/>
  <c r="AE48" i="104" s="1"/>
  <c r="Z49" i="104"/>
  <c r="AE49" i="104" s="1"/>
  <c r="Z50" i="104"/>
  <c r="AE50" i="104" s="1"/>
  <c r="Z51" i="104"/>
  <c r="AE51" i="104" s="1"/>
  <c r="Z52" i="104"/>
  <c r="AE52" i="104" s="1"/>
  <c r="Z53" i="104"/>
  <c r="AE53" i="104" s="1"/>
  <c r="Z54" i="104"/>
  <c r="AE54" i="104" s="1"/>
  <c r="Z55" i="104"/>
  <c r="AE55" i="104" s="1"/>
  <c r="Z56" i="104"/>
  <c r="AE56" i="104" s="1"/>
  <c r="Z57" i="104"/>
  <c r="AE57" i="104" s="1"/>
  <c r="Z58" i="104"/>
  <c r="AE58" i="104" s="1"/>
  <c r="Z59" i="104"/>
  <c r="AE59" i="104" s="1"/>
  <c r="Z60" i="104"/>
  <c r="AE60" i="104" s="1"/>
  <c r="Z61" i="104"/>
  <c r="AE61" i="104" s="1"/>
  <c r="E45" i="104"/>
  <c r="G45" i="104" s="1"/>
  <c r="E46" i="104"/>
  <c r="G46" i="104" s="1"/>
  <c r="E47" i="104"/>
  <c r="G47" i="104" s="1"/>
  <c r="E48" i="104"/>
  <c r="G48" i="104" s="1"/>
  <c r="E49" i="104"/>
  <c r="G49" i="104" s="1"/>
  <c r="E50" i="104"/>
  <c r="G50" i="104" s="1"/>
  <c r="E51" i="104"/>
  <c r="G51" i="104" s="1"/>
  <c r="E52" i="104"/>
  <c r="G52" i="104" s="1"/>
  <c r="E53" i="104"/>
  <c r="G53" i="104" s="1"/>
  <c r="E54" i="104"/>
  <c r="G54" i="104" s="1"/>
  <c r="E55" i="104"/>
  <c r="G55" i="104" s="1"/>
  <c r="E56" i="104"/>
  <c r="G56" i="104" s="1"/>
  <c r="E57" i="104"/>
  <c r="G57" i="104" s="1"/>
  <c r="E58" i="104"/>
  <c r="G58" i="104" s="1"/>
  <c r="E59" i="104"/>
  <c r="G59" i="104" s="1"/>
  <c r="E60" i="104"/>
  <c r="G60" i="104" s="1"/>
  <c r="E61" i="104"/>
  <c r="G61" i="104" s="1"/>
  <c r="E62" i="104"/>
  <c r="G62" i="104" s="1"/>
  <c r="Y62" i="104"/>
  <c r="D110" i="104"/>
  <c r="Y63" i="104" l="1"/>
  <c r="AD45" i="104"/>
  <c r="X63" i="104"/>
  <c r="AC45" i="104"/>
  <c r="Z63" i="104"/>
  <c r="AE45" i="104"/>
  <c r="AE63" i="104" s="1"/>
  <c r="AC62" i="104"/>
  <c r="AA62" i="104"/>
  <c r="AF62" i="104" s="1"/>
  <c r="AD62" i="104"/>
  <c r="V62" i="104"/>
  <c r="V60" i="104"/>
  <c r="V58" i="104"/>
  <c r="V56" i="104"/>
  <c r="V54" i="104"/>
  <c r="G29" i="104" s="1"/>
  <c r="V52" i="104"/>
  <c r="V50" i="104"/>
  <c r="V48" i="104"/>
  <c r="V46" i="104"/>
  <c r="L62" i="104"/>
  <c r="L60" i="104"/>
  <c r="L58" i="104"/>
  <c r="L56" i="104"/>
  <c r="L54" i="104"/>
  <c r="L52" i="104"/>
  <c r="L50" i="104"/>
  <c r="L48" i="104"/>
  <c r="L46" i="104"/>
  <c r="V61" i="104"/>
  <c r="G36" i="104" s="1"/>
  <c r="V59" i="104"/>
  <c r="V57" i="104"/>
  <c r="G32" i="104" s="1"/>
  <c r="V55" i="104"/>
  <c r="V53" i="104"/>
  <c r="G28" i="104" s="1"/>
  <c r="V51" i="104"/>
  <c r="G26" i="104" s="1"/>
  <c r="V49" i="104"/>
  <c r="G24" i="104" s="1"/>
  <c r="V47" i="104"/>
  <c r="G22" i="104" s="1"/>
  <c r="V45" i="104"/>
  <c r="G20" i="104" s="1"/>
  <c r="L61" i="104"/>
  <c r="E36" i="104" s="1"/>
  <c r="L59" i="104"/>
  <c r="E34" i="104" s="1"/>
  <c r="L57" i="104"/>
  <c r="E32" i="104" s="1"/>
  <c r="L55" i="104"/>
  <c r="L53" i="104"/>
  <c r="L51" i="104"/>
  <c r="E26" i="104" s="1"/>
  <c r="L49" i="104"/>
  <c r="E24" i="104" s="1"/>
  <c r="L47" i="104"/>
  <c r="E22" i="104" s="1"/>
  <c r="L45" i="104"/>
  <c r="E20" i="104" s="1"/>
  <c r="AA60" i="104"/>
  <c r="AF60" i="104" s="1"/>
  <c r="AA58" i="104"/>
  <c r="AF58" i="104" s="1"/>
  <c r="AA56" i="104"/>
  <c r="AF56" i="104" s="1"/>
  <c r="AA54" i="104"/>
  <c r="AF54" i="104" s="1"/>
  <c r="AA52" i="104"/>
  <c r="AF52" i="104" s="1"/>
  <c r="AA50" i="104"/>
  <c r="AF50" i="104" s="1"/>
  <c r="AA48" i="104"/>
  <c r="AF48" i="104" s="1"/>
  <c r="AA46" i="104"/>
  <c r="AF46" i="104" s="1"/>
  <c r="Q62" i="104"/>
  <c r="F37" i="104" s="1"/>
  <c r="Q60" i="104"/>
  <c r="Q58" i="104"/>
  <c r="F33" i="104" s="1"/>
  <c r="Q56" i="104"/>
  <c r="Q54" i="104"/>
  <c r="F29" i="104" s="1"/>
  <c r="Q52" i="104"/>
  <c r="F27" i="104" s="1"/>
  <c r="Q50" i="104"/>
  <c r="F25" i="104" s="1"/>
  <c r="Q48" i="104"/>
  <c r="F23" i="104" s="1"/>
  <c r="Q46" i="104"/>
  <c r="F21" i="104" s="1"/>
  <c r="D46" i="104"/>
  <c r="D48" i="104"/>
  <c r="D50" i="104"/>
  <c r="D52" i="104"/>
  <c r="D54" i="104"/>
  <c r="D56" i="104"/>
  <c r="D58" i="104"/>
  <c r="D60" i="104"/>
  <c r="D62" i="104"/>
  <c r="D47" i="104"/>
  <c r="D49" i="104"/>
  <c r="D51" i="104"/>
  <c r="D53" i="104"/>
  <c r="D55" i="104"/>
  <c r="D57" i="104"/>
  <c r="D59" i="104"/>
  <c r="D61" i="104"/>
  <c r="D45" i="104"/>
  <c r="AA61" i="104"/>
  <c r="AF61" i="104" s="1"/>
  <c r="AA59" i="104"/>
  <c r="AF59" i="104" s="1"/>
  <c r="AA57" i="104"/>
  <c r="AF57" i="104" s="1"/>
  <c r="AA55" i="104"/>
  <c r="AF55" i="104" s="1"/>
  <c r="AA53" i="104"/>
  <c r="AF53" i="104" s="1"/>
  <c r="AA51" i="104"/>
  <c r="AF51" i="104" s="1"/>
  <c r="AA49" i="104"/>
  <c r="AF49" i="104" s="1"/>
  <c r="AA47" i="104"/>
  <c r="AF47" i="104" s="1"/>
  <c r="AA45" i="104"/>
  <c r="Q61" i="104"/>
  <c r="Q59" i="104"/>
  <c r="Q57" i="104"/>
  <c r="Q55" i="104"/>
  <c r="Q53" i="104"/>
  <c r="Q51" i="104"/>
  <c r="Q49" i="104"/>
  <c r="Q47" i="104"/>
  <c r="Q45" i="104"/>
  <c r="E28" i="104"/>
  <c r="D27" i="104"/>
  <c r="D25" i="104"/>
  <c r="D23" i="104"/>
  <c r="D21" i="104"/>
  <c r="D37" i="104"/>
  <c r="F35" i="104"/>
  <c r="D35" i="104"/>
  <c r="G34" i="104"/>
  <c r="D33" i="104"/>
  <c r="F31" i="104"/>
  <c r="D31" i="104"/>
  <c r="G30" i="104"/>
  <c r="E30" i="104"/>
  <c r="E29" i="104"/>
  <c r="D29" i="104"/>
  <c r="L12" i="104"/>
  <c r="AD63" i="104" l="1"/>
  <c r="AC63" i="104"/>
  <c r="AA63" i="104"/>
  <c r="AF45" i="104"/>
  <c r="AF63" i="104" s="1"/>
  <c r="F20" i="104"/>
  <c r="E21" i="104"/>
  <c r="G21" i="104"/>
  <c r="D22" i="104"/>
  <c r="F22" i="104"/>
  <c r="E23" i="104"/>
  <c r="G23" i="104"/>
  <c r="D24" i="104"/>
  <c r="F24" i="104"/>
  <c r="E25" i="104"/>
  <c r="G25" i="104"/>
  <c r="D26" i="104"/>
  <c r="F26" i="104"/>
  <c r="E27" i="104"/>
  <c r="G27" i="104"/>
  <c r="D28" i="104"/>
  <c r="F28" i="104"/>
  <c r="D30" i="104"/>
  <c r="F30" i="104"/>
  <c r="E31" i="104"/>
  <c r="G31" i="104"/>
  <c r="D32" i="104"/>
  <c r="F32" i="104"/>
  <c r="E33" i="104"/>
  <c r="G33" i="104"/>
  <c r="D34" i="104"/>
  <c r="F34" i="104"/>
  <c r="E35" i="104"/>
  <c r="G35" i="104"/>
  <c r="D36" i="104"/>
  <c r="F36" i="104"/>
  <c r="E37" i="104"/>
  <c r="G37" i="104"/>
  <c r="D20" i="104"/>
  <c r="G38" i="104" l="1"/>
  <c r="E38" i="104"/>
  <c r="F38" i="104"/>
  <c r="H37" i="104"/>
  <c r="H35" i="104"/>
  <c r="H33" i="104"/>
  <c r="H31" i="104"/>
  <c r="H29" i="104"/>
  <c r="H27" i="104"/>
  <c r="H25" i="104"/>
  <c r="H23" i="104"/>
  <c r="H21" i="104"/>
  <c r="D38" i="104"/>
  <c r="I6" i="104" s="1"/>
  <c r="H36" i="104"/>
  <c r="H34" i="104"/>
  <c r="H32" i="104"/>
  <c r="H30" i="104"/>
  <c r="H28" i="104"/>
  <c r="H26" i="104"/>
  <c r="H24" i="104"/>
  <c r="H22" i="104"/>
  <c r="H20" i="104"/>
  <c r="H38" i="104" l="1"/>
  <c r="BK63" i="6" l="1"/>
  <c r="BL63" i="6"/>
  <c r="BM63" i="6"/>
  <c r="BN63" i="6"/>
  <c r="BO63" i="6"/>
  <c r="BK64" i="6"/>
  <c r="BL64" i="6"/>
  <c r="BM64" i="6"/>
  <c r="BN64" i="6"/>
  <c r="BO64" i="6"/>
  <c r="D155" i="2"/>
  <c r="E155" i="2" s="1"/>
  <c r="F155" i="2" s="1"/>
  <c r="G155" i="2" s="1"/>
  <c r="C18" i="2" l="1"/>
  <c r="C21" i="2" s="1"/>
  <c r="F43" i="37" l="1"/>
  <c r="G43" i="37"/>
  <c r="H43" i="37"/>
  <c r="I43" i="37"/>
  <c r="E43" i="37"/>
  <c r="E44" i="37" l="1"/>
  <c r="I44" i="37"/>
  <c r="D44" i="37"/>
  <c r="F44" i="37"/>
  <c r="G44" i="37"/>
  <c r="H44" i="37"/>
  <c r="C20" i="2" l="1"/>
  <c r="C10" i="2" s="1"/>
  <c r="H4" i="24" l="1"/>
  <c r="I4" i="24" s="1"/>
  <c r="J4" i="24" s="1"/>
  <c r="K4" i="24" s="1"/>
  <c r="L4" i="24" s="1"/>
  <c r="M4" i="24" s="1"/>
  <c r="N4" i="24" s="1"/>
  <c r="O4" i="24" s="1"/>
  <c r="P4" i="24" s="1"/>
  <c r="Q4" i="24" s="1"/>
  <c r="R4" i="24" s="1"/>
  <c r="S4" i="24" s="1"/>
  <c r="T4" i="24" s="1"/>
  <c r="U4" i="24" s="1"/>
  <c r="V4" i="24" s="1"/>
  <c r="W4" i="24" s="1"/>
  <c r="X4" i="24" s="1"/>
  <c r="Y4" i="24" s="1"/>
  <c r="Z4" i="24" s="1"/>
  <c r="AA4" i="24" s="1"/>
  <c r="AB4" i="24" s="1"/>
  <c r="AC4" i="24" s="1"/>
  <c r="AD4" i="24" s="1"/>
  <c r="AE4" i="24" s="1"/>
  <c r="AF4" i="24" s="1"/>
  <c r="AG4" i="24" s="1"/>
  <c r="AH4" i="24" s="1"/>
  <c r="AI4" i="24" s="1"/>
  <c r="AJ4" i="24" s="1"/>
  <c r="AK4" i="24" s="1"/>
  <c r="AL4" i="24" s="1"/>
  <c r="AM4" i="24" s="1"/>
  <c r="AN4" i="24" s="1"/>
  <c r="AO4" i="24" s="1"/>
  <c r="AP4" i="24" s="1"/>
  <c r="AQ4" i="24" s="1"/>
  <c r="AR4" i="24" s="1"/>
  <c r="AS4" i="24" s="1"/>
  <c r="AT4" i="24" s="1"/>
  <c r="AU4" i="24" s="1"/>
  <c r="AV4" i="24" s="1"/>
  <c r="AW4" i="24" s="1"/>
  <c r="AX4" i="24" s="1"/>
  <c r="AY4" i="24" s="1"/>
  <c r="AZ4" i="24" s="1"/>
  <c r="BA4" i="24" s="1"/>
  <c r="BB4" i="24" s="1"/>
  <c r="BC4" i="24" s="1"/>
  <c r="BD4" i="24" s="1"/>
  <c r="H26" i="22"/>
  <c r="I26" i="22" l="1"/>
  <c r="J26" i="22" s="1"/>
  <c r="D26" i="22"/>
  <c r="H47" i="22" s="1"/>
  <c r="E8" i="36" l="1"/>
  <c r="C25" i="24"/>
  <c r="J39" i="21" l="1"/>
  <c r="G42" i="21"/>
  <c r="G16" i="1" l="1"/>
  <c r="C16" i="1"/>
  <c r="I65" i="23" l="1"/>
  <c r="J65" i="23"/>
  <c r="K65" i="23"/>
  <c r="L65" i="23"/>
  <c r="M65" i="23" s="1"/>
  <c r="N65" i="23" s="1"/>
  <c r="O65" i="23" s="1"/>
  <c r="P65" i="23" s="1"/>
  <c r="Q65" i="23" s="1"/>
  <c r="R65" i="23" s="1"/>
  <c r="S65" i="23" s="1"/>
  <c r="T65" i="23" s="1"/>
  <c r="U65" i="23" s="1"/>
  <c r="V65" i="23" s="1"/>
  <c r="W65" i="23" s="1"/>
  <c r="X65" i="23" s="1"/>
  <c r="Y65" i="23" s="1"/>
  <c r="Z65" i="23" s="1"/>
  <c r="AA65" i="23" s="1"/>
  <c r="AB65" i="23" s="1"/>
  <c r="AC65" i="23" s="1"/>
  <c r="AD65" i="23" s="1"/>
  <c r="AE65" i="23" s="1"/>
  <c r="AF65" i="23" s="1"/>
  <c r="AG65" i="23" s="1"/>
  <c r="AH65" i="23" s="1"/>
  <c r="AI65" i="23" s="1"/>
  <c r="AJ65" i="23" s="1"/>
  <c r="AK65" i="23" s="1"/>
  <c r="AL65" i="23" s="1"/>
  <c r="AM65" i="23" s="1"/>
  <c r="AN65" i="23" s="1"/>
  <c r="AO65" i="23" s="1"/>
  <c r="AP65" i="23" s="1"/>
  <c r="AQ65" i="23" s="1"/>
  <c r="AR65" i="23" s="1"/>
  <c r="H65" i="23"/>
  <c r="B64" i="37" l="1"/>
  <c r="B65" i="37"/>
  <c r="B66" i="37"/>
  <c r="G66" i="37" s="1"/>
  <c r="B61" i="37"/>
  <c r="B63" i="37"/>
  <c r="B62" i="37"/>
  <c r="D7" i="33" l="1"/>
  <c r="D8" i="33"/>
  <c r="E7" i="33" l="1"/>
  <c r="F7" i="33" s="1"/>
  <c r="G7" i="33" s="1"/>
  <c r="H7" i="33" s="1"/>
  <c r="I7" i="33" s="1"/>
  <c r="J7" i="33" s="1"/>
  <c r="K7" i="33" s="1"/>
  <c r="L7" i="33" s="1"/>
  <c r="M7" i="33" s="1"/>
  <c r="N7" i="33" s="1"/>
  <c r="O7" i="33" s="1"/>
  <c r="P7" i="33" s="1"/>
  <c r="Q7" i="33" s="1"/>
  <c r="R7" i="33" s="1"/>
  <c r="S7" i="33" s="1"/>
  <c r="T7" i="33" s="1"/>
  <c r="U7" i="33" s="1"/>
  <c r="V7" i="33" s="1"/>
  <c r="W7" i="33" s="1"/>
  <c r="X7" i="33" s="1"/>
  <c r="Y7" i="33" s="1"/>
  <c r="Z7" i="33" s="1"/>
  <c r="AA7" i="33" s="1"/>
  <c r="AB7" i="33" s="1"/>
  <c r="AC7" i="33" s="1"/>
  <c r="AD7" i="33" s="1"/>
  <c r="AE7" i="33" s="1"/>
  <c r="AF7" i="33" s="1"/>
  <c r="AG7" i="33" s="1"/>
  <c r="AH7" i="33" s="1"/>
  <c r="AI7" i="33" s="1"/>
  <c r="AJ7" i="33" s="1"/>
  <c r="AK7" i="33" s="1"/>
  <c r="AL7" i="33" s="1"/>
  <c r="AM7" i="33" s="1"/>
  <c r="AN7" i="33" s="1"/>
  <c r="AO7" i="33" s="1"/>
  <c r="AP7" i="33" s="1"/>
  <c r="AQ7" i="33" s="1"/>
  <c r="AR7" i="33" s="1"/>
  <c r="AS7" i="33" s="1"/>
  <c r="AT7" i="33" s="1"/>
  <c r="AU7" i="33" s="1"/>
  <c r="AV7" i="33" s="1"/>
  <c r="AW7" i="33" s="1"/>
  <c r="AX7" i="33" s="1"/>
  <c r="AY7" i="33" s="1"/>
  <c r="AZ7" i="33" s="1"/>
  <c r="BA7" i="33" s="1"/>
  <c r="BB7" i="33" s="1"/>
  <c r="BC7" i="33" s="1"/>
  <c r="BD7" i="33" s="1"/>
  <c r="BE7" i="33" s="1"/>
  <c r="BF7" i="33" s="1"/>
  <c r="BG7" i="33" s="1"/>
  <c r="BH7" i="33" s="1"/>
  <c r="BI7" i="33" s="1"/>
  <c r="BJ7" i="33" s="1"/>
  <c r="BK7" i="33" s="1"/>
  <c r="BL7" i="33" s="1"/>
  <c r="BM7" i="33" s="1"/>
  <c r="BN7" i="33" s="1"/>
  <c r="C10" i="32" l="1"/>
  <c r="D10" i="32"/>
  <c r="E10" i="32"/>
  <c r="F10" i="32"/>
  <c r="B10" i="32"/>
  <c r="BQ30" i="6" l="1"/>
  <c r="BR30" i="6"/>
  <c r="BS30" i="6"/>
  <c r="BT30" i="6"/>
  <c r="BU30" i="6"/>
  <c r="BV30" i="6"/>
  <c r="BW30" i="6"/>
  <c r="BX30" i="6"/>
  <c r="BQ29" i="6"/>
  <c r="BR29" i="6"/>
  <c r="BS29" i="6"/>
  <c r="BT29" i="6"/>
  <c r="BU29" i="6"/>
  <c r="BV29" i="6"/>
  <c r="BW29" i="6"/>
  <c r="BX29" i="6"/>
  <c r="BQ31" i="6"/>
  <c r="BR31" i="6"/>
  <c r="BS31" i="6"/>
  <c r="BT31" i="6"/>
  <c r="BU31" i="6"/>
  <c r="BV31" i="6"/>
  <c r="BW31" i="6"/>
  <c r="BX31" i="6"/>
  <c r="BQ32" i="6"/>
  <c r="BR32" i="6"/>
  <c r="BS32" i="6"/>
  <c r="BT32" i="6"/>
  <c r="BU32" i="6"/>
  <c r="BV32" i="6"/>
  <c r="BW32" i="6"/>
  <c r="BX32" i="6"/>
  <c r="BQ33" i="6"/>
  <c r="BR33" i="6"/>
  <c r="BS33" i="6"/>
  <c r="BT33" i="6"/>
  <c r="BU33" i="6"/>
  <c r="BV33" i="6"/>
  <c r="BW33" i="6"/>
  <c r="BX33" i="6"/>
  <c r="B353" i="30" l="1"/>
  <c r="D353" i="30" s="1"/>
  <c r="D341" i="30"/>
  <c r="E341" i="30" s="1"/>
  <c r="F341" i="30" s="1"/>
  <c r="G341" i="30" s="1"/>
  <c r="H341" i="30" s="1"/>
  <c r="I341" i="30" s="1"/>
  <c r="J341" i="30" s="1"/>
  <c r="K341" i="30" s="1"/>
  <c r="L341" i="30" s="1"/>
  <c r="M341" i="30" s="1"/>
  <c r="N341" i="30" s="1"/>
  <c r="O341" i="30" s="1"/>
  <c r="P341" i="30" s="1"/>
  <c r="Q341" i="30" s="1"/>
  <c r="R341" i="30" s="1"/>
  <c r="S341" i="30" s="1"/>
  <c r="T341" i="30" s="1"/>
  <c r="U341" i="30" s="1"/>
  <c r="V341" i="30" s="1"/>
  <c r="W341" i="30" s="1"/>
  <c r="X341" i="30" s="1"/>
  <c r="Y341" i="30" s="1"/>
  <c r="Z341" i="30" s="1"/>
  <c r="AA341" i="30" s="1"/>
  <c r="AB341" i="30" s="1"/>
  <c r="AC341" i="30" s="1"/>
  <c r="AD341" i="30" s="1"/>
  <c r="AE341" i="30" s="1"/>
  <c r="AF341" i="30" s="1"/>
  <c r="AG341" i="30" s="1"/>
  <c r="AH341" i="30" s="1"/>
  <c r="AI341" i="30" s="1"/>
  <c r="AJ341" i="30" s="1"/>
  <c r="AK341" i="30" s="1"/>
  <c r="AL341" i="30" s="1"/>
  <c r="AM341" i="30" s="1"/>
  <c r="AN341" i="30" s="1"/>
  <c r="AO341" i="30" s="1"/>
  <c r="AP341" i="30" s="1"/>
  <c r="AQ341" i="30" s="1"/>
  <c r="AR341" i="30" s="1"/>
  <c r="AS341" i="30" s="1"/>
  <c r="AT341" i="30" s="1"/>
  <c r="AU341" i="30" s="1"/>
  <c r="AV341" i="30" s="1"/>
  <c r="AW341" i="30" s="1"/>
  <c r="AX341" i="30" s="1"/>
  <c r="AY341" i="30" s="1"/>
  <c r="AZ341" i="30" s="1"/>
  <c r="BA341" i="30" s="1"/>
  <c r="BB341" i="30" s="1"/>
  <c r="BC341" i="30" s="1"/>
  <c r="BD341" i="30" s="1"/>
  <c r="BE341" i="30" s="1"/>
  <c r="BF341" i="30" s="1"/>
  <c r="BG341" i="30" s="1"/>
  <c r="BH341" i="30" s="1"/>
  <c r="BI341" i="30" s="1"/>
  <c r="BJ341" i="30" s="1"/>
  <c r="BK341" i="30" s="1"/>
  <c r="BL341" i="30" s="1"/>
  <c r="BM341" i="30" s="1"/>
  <c r="BN341" i="30" s="1"/>
  <c r="B173" i="30"/>
  <c r="D173" i="30" s="1"/>
  <c r="D161" i="30"/>
  <c r="E161" i="30" s="1"/>
  <c r="F161" i="30" s="1"/>
  <c r="G161" i="30" s="1"/>
  <c r="H161" i="30" s="1"/>
  <c r="I161" i="30" s="1"/>
  <c r="J161" i="30" s="1"/>
  <c r="K161" i="30" s="1"/>
  <c r="L161" i="30" s="1"/>
  <c r="M161" i="30" s="1"/>
  <c r="N161" i="30" s="1"/>
  <c r="O161" i="30" s="1"/>
  <c r="P161" i="30" s="1"/>
  <c r="Q161" i="30" s="1"/>
  <c r="R161" i="30" s="1"/>
  <c r="S161" i="30" s="1"/>
  <c r="T161" i="30" s="1"/>
  <c r="U161" i="30" s="1"/>
  <c r="V161" i="30" s="1"/>
  <c r="W161" i="30" s="1"/>
  <c r="X161" i="30" s="1"/>
  <c r="Y161" i="30" s="1"/>
  <c r="Z161" i="30" s="1"/>
  <c r="AA161" i="30" s="1"/>
  <c r="AB161" i="30" s="1"/>
  <c r="AC161" i="30" s="1"/>
  <c r="AD161" i="30" s="1"/>
  <c r="AE161" i="30" s="1"/>
  <c r="AF161" i="30" s="1"/>
  <c r="AG161" i="30" s="1"/>
  <c r="AH161" i="30" s="1"/>
  <c r="AI161" i="30" s="1"/>
  <c r="AJ161" i="30" s="1"/>
  <c r="AK161" i="30" s="1"/>
  <c r="AL161" i="30" s="1"/>
  <c r="AM161" i="30" s="1"/>
  <c r="AN161" i="30" s="1"/>
  <c r="AO161" i="30" s="1"/>
  <c r="AP161" i="30" s="1"/>
  <c r="AQ161" i="30" s="1"/>
  <c r="AR161" i="30" s="1"/>
  <c r="AS161" i="30" s="1"/>
  <c r="AT161" i="30" s="1"/>
  <c r="AU161" i="30" s="1"/>
  <c r="AV161" i="30" s="1"/>
  <c r="AW161" i="30" s="1"/>
  <c r="AX161" i="30" s="1"/>
  <c r="AY161" i="30" s="1"/>
  <c r="AZ161" i="30" s="1"/>
  <c r="BA161" i="30" s="1"/>
  <c r="BB161" i="30" s="1"/>
  <c r="BC161" i="30" s="1"/>
  <c r="BD161" i="30" s="1"/>
  <c r="BE161" i="30" s="1"/>
  <c r="BF161" i="30" s="1"/>
  <c r="BG161" i="30" s="1"/>
  <c r="BH161" i="30" s="1"/>
  <c r="BI161" i="30" s="1"/>
  <c r="BJ161" i="30" s="1"/>
  <c r="BK161" i="30" s="1"/>
  <c r="BL161" i="30" s="1"/>
  <c r="BM161" i="30" s="1"/>
  <c r="BN161" i="30" s="1"/>
  <c r="E353" i="30" l="1"/>
  <c r="F353" i="30" s="1"/>
  <c r="G353" i="30" s="1"/>
  <c r="H353" i="30" s="1"/>
  <c r="I353" i="30" s="1"/>
  <c r="J353" i="30" s="1"/>
  <c r="K353" i="30" s="1"/>
  <c r="L353" i="30" s="1"/>
  <c r="M353" i="30" s="1"/>
  <c r="N353" i="30" s="1"/>
  <c r="O353" i="30" s="1"/>
  <c r="P353" i="30" s="1"/>
  <c r="Q353" i="30" s="1"/>
  <c r="R353" i="30" s="1"/>
  <c r="S353" i="30" s="1"/>
  <c r="T353" i="30" s="1"/>
  <c r="U353" i="30" s="1"/>
  <c r="V353" i="30" s="1"/>
  <c r="W353" i="30" s="1"/>
  <c r="X353" i="30" s="1"/>
  <c r="Y353" i="30" s="1"/>
  <c r="Z353" i="30" s="1"/>
  <c r="AA353" i="30" s="1"/>
  <c r="AB353" i="30" s="1"/>
  <c r="AC353" i="30" s="1"/>
  <c r="AD353" i="30" s="1"/>
  <c r="AE353" i="30" s="1"/>
  <c r="AF353" i="30" s="1"/>
  <c r="AG353" i="30" s="1"/>
  <c r="AH353" i="30" s="1"/>
  <c r="AI353" i="30" s="1"/>
  <c r="AJ353" i="30" s="1"/>
  <c r="AK353" i="30" s="1"/>
  <c r="AL353" i="30" s="1"/>
  <c r="AM353" i="30" s="1"/>
  <c r="AN353" i="30" s="1"/>
  <c r="AO353" i="30" s="1"/>
  <c r="AP353" i="30" s="1"/>
  <c r="AQ353" i="30" s="1"/>
  <c r="AR353" i="30" s="1"/>
  <c r="AS353" i="30" s="1"/>
  <c r="AT353" i="30" s="1"/>
  <c r="AU353" i="30" s="1"/>
  <c r="AV353" i="30" s="1"/>
  <c r="AW353" i="30" s="1"/>
  <c r="AX353" i="30" s="1"/>
  <c r="AY353" i="30" s="1"/>
  <c r="AZ353" i="30" s="1"/>
  <c r="BA353" i="30" s="1"/>
  <c r="BB353" i="30" s="1"/>
  <c r="BC353" i="30" s="1"/>
  <c r="BD353" i="30" s="1"/>
  <c r="BE353" i="30" s="1"/>
  <c r="BF353" i="30" s="1"/>
  <c r="BG353" i="30" s="1"/>
  <c r="BH353" i="30" s="1"/>
  <c r="BI353" i="30" s="1"/>
  <c r="BJ353" i="30" s="1"/>
  <c r="BK353" i="30" s="1"/>
  <c r="BL353" i="30" s="1"/>
  <c r="BM353" i="30" s="1"/>
  <c r="BN353" i="30" s="1"/>
  <c r="E173" i="30"/>
  <c r="F173" i="30" s="1"/>
  <c r="G173" i="30" s="1"/>
  <c r="H173" i="30" s="1"/>
  <c r="I173" i="30" s="1"/>
  <c r="J173" i="30" s="1"/>
  <c r="K173" i="30" s="1"/>
  <c r="L173" i="30" s="1"/>
  <c r="M173" i="30" s="1"/>
  <c r="N173" i="30" s="1"/>
  <c r="O173" i="30" s="1"/>
  <c r="P173" i="30" s="1"/>
  <c r="Q173" i="30" s="1"/>
  <c r="R173" i="30" s="1"/>
  <c r="S173" i="30" s="1"/>
  <c r="T173" i="30" s="1"/>
  <c r="U173" i="30" s="1"/>
  <c r="V173" i="30" s="1"/>
  <c r="W173" i="30" s="1"/>
  <c r="X173" i="30" s="1"/>
  <c r="Y173" i="30" s="1"/>
  <c r="Z173" i="30" s="1"/>
  <c r="AA173" i="30" s="1"/>
  <c r="AB173" i="30" s="1"/>
  <c r="AC173" i="30" s="1"/>
  <c r="AD173" i="30" s="1"/>
  <c r="AE173" i="30" s="1"/>
  <c r="AF173" i="30" s="1"/>
  <c r="AG173" i="30" s="1"/>
  <c r="AH173" i="30" s="1"/>
  <c r="AI173" i="30" s="1"/>
  <c r="AJ173" i="30" s="1"/>
  <c r="AK173" i="30" s="1"/>
  <c r="AL173" i="30" s="1"/>
  <c r="AM173" i="30" s="1"/>
  <c r="AN173" i="30" s="1"/>
  <c r="AO173" i="30" s="1"/>
  <c r="AP173" i="30" s="1"/>
  <c r="AQ173" i="30" s="1"/>
  <c r="AR173" i="30" s="1"/>
  <c r="AS173" i="30" s="1"/>
  <c r="AT173" i="30" s="1"/>
  <c r="AU173" i="30" s="1"/>
  <c r="AV173" i="30" s="1"/>
  <c r="AW173" i="30" s="1"/>
  <c r="AX173" i="30" s="1"/>
  <c r="AY173" i="30" s="1"/>
  <c r="AZ173" i="30" s="1"/>
  <c r="BA173" i="30" s="1"/>
  <c r="BB173" i="30" s="1"/>
  <c r="BC173" i="30" s="1"/>
  <c r="BD173" i="30" s="1"/>
  <c r="BE173" i="30" s="1"/>
  <c r="BF173" i="30" s="1"/>
  <c r="BG173" i="30" s="1"/>
  <c r="BH173" i="30" s="1"/>
  <c r="BI173" i="30" s="1"/>
  <c r="BJ173" i="30" s="1"/>
  <c r="BK173" i="30" s="1"/>
  <c r="BL173" i="30" s="1"/>
  <c r="BM173" i="30" s="1"/>
  <c r="BN173" i="30" s="1"/>
  <c r="D42" i="21"/>
  <c r="E42" i="21"/>
  <c r="F42" i="21"/>
  <c r="E37" i="23"/>
  <c r="F37" i="23"/>
  <c r="G37" i="23"/>
  <c r="D37" i="23"/>
  <c r="H59" i="21"/>
  <c r="H64" i="21" s="1"/>
  <c r="C59" i="21"/>
  <c r="C64" i="21"/>
  <c r="H66" i="23"/>
  <c r="F78" i="104" l="1"/>
  <c r="F72" i="104"/>
  <c r="D68" i="104"/>
  <c r="D78" i="104"/>
  <c r="E79" i="104"/>
  <c r="F68" i="104"/>
  <c r="D72" i="104"/>
  <c r="F79" i="104"/>
  <c r="E72" i="104"/>
  <c r="D79" i="104"/>
  <c r="E78" i="104"/>
  <c r="E68" i="104"/>
  <c r="E5" i="21"/>
  <c r="D6" i="21"/>
  <c r="F6" i="21"/>
  <c r="E7" i="21"/>
  <c r="D8" i="21"/>
  <c r="F8" i="21"/>
  <c r="E9" i="21"/>
  <c r="D10" i="21"/>
  <c r="F10" i="21"/>
  <c r="E11" i="21"/>
  <c r="D12" i="21"/>
  <c r="F12" i="21"/>
  <c r="E13" i="21"/>
  <c r="D14" i="21"/>
  <c r="F14" i="21"/>
  <c r="C7" i="21"/>
  <c r="C9" i="21"/>
  <c r="C11" i="21"/>
  <c r="C13" i="21"/>
  <c r="D5" i="21"/>
  <c r="F5" i="21"/>
  <c r="E6" i="21"/>
  <c r="G6" i="21" s="1"/>
  <c r="D7" i="21"/>
  <c r="F7" i="21"/>
  <c r="G7" i="21" s="1"/>
  <c r="E8" i="21"/>
  <c r="G8" i="21" s="1"/>
  <c r="D9" i="21"/>
  <c r="F9" i="21"/>
  <c r="G9" i="21" s="1"/>
  <c r="E10" i="21"/>
  <c r="G10" i="21" s="1"/>
  <c r="D11" i="21"/>
  <c r="F11" i="21"/>
  <c r="G11" i="21" s="1"/>
  <c r="E12" i="21"/>
  <c r="G12" i="21" s="1"/>
  <c r="D13" i="21"/>
  <c r="F13" i="21"/>
  <c r="G13" i="21" s="1"/>
  <c r="E14" i="21"/>
  <c r="G14" i="21" s="1"/>
  <c r="C6" i="21"/>
  <c r="C8" i="21"/>
  <c r="C10" i="21"/>
  <c r="C12" i="21"/>
  <c r="C14" i="21"/>
  <c r="G10" i="104"/>
  <c r="D74" i="104"/>
  <c r="F75" i="104"/>
  <c r="F77" i="104"/>
  <c r="E69" i="104"/>
  <c r="E71" i="104"/>
  <c r="E74" i="104"/>
  <c r="D77" i="104"/>
  <c r="F74" i="104"/>
  <c r="E76" i="104"/>
  <c r="E67" i="104"/>
  <c r="F70" i="104"/>
  <c r="E73" i="104"/>
  <c r="D75" i="104"/>
  <c r="D70" i="104"/>
  <c r="D76" i="104"/>
  <c r="D71" i="104"/>
  <c r="D67" i="104"/>
  <c r="E77" i="104"/>
  <c r="E75" i="104"/>
  <c r="F71" i="104"/>
  <c r="F69" i="104"/>
  <c r="D73" i="104"/>
  <c r="D69" i="104"/>
  <c r="F76" i="104"/>
  <c r="F73" i="104"/>
  <c r="E70" i="104"/>
  <c r="F67" i="104"/>
  <c r="K6" i="104"/>
  <c r="L6" i="104"/>
  <c r="L3" i="104" s="1"/>
  <c r="F8" i="1" s="1"/>
  <c r="J6" i="104"/>
  <c r="M6" i="104"/>
  <c r="M3" i="104" s="1"/>
  <c r="G8" i="1" s="1"/>
  <c r="B12" i="36" s="1"/>
  <c r="C63" i="6"/>
  <c r="E10" i="104"/>
  <c r="D9" i="104"/>
  <c r="D10" i="104"/>
  <c r="E11" i="104" s="1"/>
  <c r="F10" i="104"/>
  <c r="G11" i="104" s="1"/>
  <c r="K12" i="104" s="1"/>
  <c r="C15" i="21"/>
  <c r="C17" i="21"/>
  <c r="C14" i="37"/>
  <c r="C9" i="37"/>
  <c r="E21" i="37"/>
  <c r="G30" i="37"/>
  <c r="G31" i="37" s="1"/>
  <c r="I30" i="37"/>
  <c r="I31" i="37" s="1"/>
  <c r="D30" i="37"/>
  <c r="D31" i="37" s="1"/>
  <c r="D21" i="37"/>
  <c r="D26" i="37" s="1"/>
  <c r="D27" i="37" s="1"/>
  <c r="G21" i="37"/>
  <c r="I21" i="37"/>
  <c r="H22" i="37"/>
  <c r="H25" i="37"/>
  <c r="F25" i="37"/>
  <c r="I24" i="37"/>
  <c r="G24" i="37"/>
  <c r="I23" i="37"/>
  <c r="G23" i="37"/>
  <c r="I16" i="37"/>
  <c r="I15" i="37"/>
  <c r="C61" i="37" s="1"/>
  <c r="C21" i="37"/>
  <c r="C26" i="37" s="1"/>
  <c r="C27" i="37" s="1"/>
  <c r="F30" i="37"/>
  <c r="F31" i="37" s="1"/>
  <c r="H30" i="37"/>
  <c r="H31" i="37" s="1"/>
  <c r="E30" i="37"/>
  <c r="E31" i="37" s="1"/>
  <c r="C30" i="37"/>
  <c r="C31" i="37" s="1"/>
  <c r="F21" i="37"/>
  <c r="H21" i="37"/>
  <c r="I22" i="37"/>
  <c r="I25" i="37"/>
  <c r="G25" i="37"/>
  <c r="E25" i="37"/>
  <c r="H24" i="37"/>
  <c r="F24" i="37"/>
  <c r="H23" i="37"/>
  <c r="F23" i="37"/>
  <c r="H16" i="37"/>
  <c r="C62" i="37" s="1"/>
  <c r="C24" i="32"/>
  <c r="E24" i="32" s="1"/>
  <c r="C71" i="6"/>
  <c r="E6" i="32"/>
  <c r="E12" i="32" s="1"/>
  <c r="D8" i="32"/>
  <c r="D14" i="32" s="1"/>
  <c r="F8" i="32"/>
  <c r="F14" i="32" s="1"/>
  <c r="C7" i="32"/>
  <c r="C13" i="32" s="1"/>
  <c r="E7" i="32"/>
  <c r="B7" i="32"/>
  <c r="B13" i="32" s="1"/>
  <c r="D6" i="32"/>
  <c r="F6" i="32"/>
  <c r="C8" i="32"/>
  <c r="C14" i="32" s="1"/>
  <c r="E8" i="32"/>
  <c r="B8" i="32"/>
  <c r="B14" i="32" s="1"/>
  <c r="D7" i="32"/>
  <c r="D13" i="32" s="1"/>
  <c r="F7" i="32"/>
  <c r="F13" i="32" s="1"/>
  <c r="C6" i="32"/>
  <c r="B6" i="32"/>
  <c r="D63" i="6"/>
  <c r="F63" i="6"/>
  <c r="H63" i="6"/>
  <c r="J63" i="6"/>
  <c r="D64" i="6"/>
  <c r="F64" i="6"/>
  <c r="H64" i="6"/>
  <c r="J64" i="6"/>
  <c r="C64" i="6"/>
  <c r="E63" i="6"/>
  <c r="G63" i="6"/>
  <c r="I63" i="6"/>
  <c r="K63" i="6"/>
  <c r="E64" i="6"/>
  <c r="G64" i="6"/>
  <c r="I64" i="6"/>
  <c r="K64" i="6"/>
  <c r="F43" i="6"/>
  <c r="BX44" i="6"/>
  <c r="BV44" i="6"/>
  <c r="BT44" i="6"/>
  <c r="BR44" i="6"/>
  <c r="BP44" i="6"/>
  <c r="BN44" i="6"/>
  <c r="BL44" i="6"/>
  <c r="BJ44" i="6"/>
  <c r="BH44" i="6"/>
  <c r="BF44" i="6"/>
  <c r="BD44" i="6"/>
  <c r="BB44" i="6"/>
  <c r="AZ44" i="6"/>
  <c r="AX44" i="6"/>
  <c r="AV44" i="6"/>
  <c r="AT44" i="6"/>
  <c r="AR44" i="6"/>
  <c r="BX45" i="6"/>
  <c r="BV45" i="6"/>
  <c r="BT45" i="6"/>
  <c r="BR45" i="6"/>
  <c r="BP45" i="6"/>
  <c r="BN45" i="6"/>
  <c r="BL45" i="6"/>
  <c r="BJ45" i="6"/>
  <c r="BH45" i="6"/>
  <c r="BF45" i="6"/>
  <c r="BD45" i="6"/>
  <c r="BW44" i="6"/>
  <c r="BU44" i="6"/>
  <c r="BS44" i="6"/>
  <c r="BQ44" i="6"/>
  <c r="BO44" i="6"/>
  <c r="BM44" i="6"/>
  <c r="BK44" i="6"/>
  <c r="BI44" i="6"/>
  <c r="BG44" i="6"/>
  <c r="BE44" i="6"/>
  <c r="BC44" i="6"/>
  <c r="BA44" i="6"/>
  <c r="AY44" i="6"/>
  <c r="AW44" i="6"/>
  <c r="AU44" i="6"/>
  <c r="AS44" i="6"/>
  <c r="AQ44" i="6"/>
  <c r="BW45" i="6"/>
  <c r="BU45" i="6"/>
  <c r="BS45" i="6"/>
  <c r="BQ45" i="6"/>
  <c r="BO45" i="6"/>
  <c r="BM45" i="6"/>
  <c r="BK45" i="6"/>
  <c r="BI45" i="6"/>
  <c r="BG45" i="6"/>
  <c r="BE45" i="6"/>
  <c r="BC45" i="6"/>
  <c r="BX47" i="6"/>
  <c r="BV47" i="6"/>
  <c r="BT47" i="6"/>
  <c r="BR47" i="6"/>
  <c r="BP47" i="6"/>
  <c r="BN47" i="6"/>
  <c r="BL47" i="6"/>
  <c r="BJ47" i="6"/>
  <c r="BH47" i="6"/>
  <c r="BF47" i="6"/>
  <c r="BD47" i="6"/>
  <c r="BW47" i="6"/>
  <c r="BU47" i="6"/>
  <c r="BS47" i="6"/>
  <c r="BQ47" i="6"/>
  <c r="BO47" i="6"/>
  <c r="BM47" i="6"/>
  <c r="BK47" i="6"/>
  <c r="BI47" i="6"/>
  <c r="BG47" i="6"/>
  <c r="BE47" i="6"/>
  <c r="BX46" i="6"/>
  <c r="BV46" i="6"/>
  <c r="BT46" i="6"/>
  <c r="BR46" i="6"/>
  <c r="BP46" i="6"/>
  <c r="BN46" i="6"/>
  <c r="BL46" i="6"/>
  <c r="BJ46" i="6"/>
  <c r="BH46" i="6"/>
  <c r="BF46" i="6"/>
  <c r="BD46" i="6"/>
  <c r="BB46" i="6"/>
  <c r="AZ46" i="6"/>
  <c r="AX46" i="6"/>
  <c r="AV46" i="6"/>
  <c r="AT46" i="6"/>
  <c r="AR46" i="6"/>
  <c r="AP46" i="6"/>
  <c r="AN46" i="6"/>
  <c r="AL46" i="6"/>
  <c r="BW43" i="6"/>
  <c r="BU43" i="6"/>
  <c r="BS43" i="6"/>
  <c r="BQ43" i="6"/>
  <c r="BO43" i="6"/>
  <c r="BM43" i="6"/>
  <c r="BK43" i="6"/>
  <c r="BI43" i="6"/>
  <c r="BG43" i="6"/>
  <c r="BE43" i="6"/>
  <c r="BC43" i="6"/>
  <c r="BA43" i="6"/>
  <c r="AY43" i="6"/>
  <c r="AW43" i="6"/>
  <c r="AU43" i="6"/>
  <c r="AS43" i="6"/>
  <c r="AQ43" i="6"/>
  <c r="AO43" i="6"/>
  <c r="AM43" i="6"/>
  <c r="AK43" i="6"/>
  <c r="AI43" i="6"/>
  <c r="AG43" i="6"/>
  <c r="AE43" i="6"/>
  <c r="AC43" i="6"/>
  <c r="AA43" i="6"/>
  <c r="Y43" i="6"/>
  <c r="W43" i="6"/>
  <c r="U43" i="6"/>
  <c r="S43" i="6"/>
  <c r="Q43" i="6"/>
  <c r="O43" i="6"/>
  <c r="M43" i="6"/>
  <c r="K43" i="6"/>
  <c r="I43" i="6"/>
  <c r="G43" i="6"/>
  <c r="BW46" i="6"/>
  <c r="BU46" i="6"/>
  <c r="BS46" i="6"/>
  <c r="BQ46" i="6"/>
  <c r="BO46" i="6"/>
  <c r="BM46" i="6"/>
  <c r="BK46" i="6"/>
  <c r="BI46" i="6"/>
  <c r="BG46" i="6"/>
  <c r="BE46" i="6"/>
  <c r="BC46" i="6"/>
  <c r="BA46" i="6"/>
  <c r="AY46" i="6"/>
  <c r="AW46" i="6"/>
  <c r="AU46" i="6"/>
  <c r="AS46" i="6"/>
  <c r="AQ46" i="6"/>
  <c r="AO46" i="6"/>
  <c r="AM46" i="6"/>
  <c r="AK46" i="6"/>
  <c r="BX43" i="6"/>
  <c r="BV43" i="6"/>
  <c r="BT43" i="6"/>
  <c r="BR43" i="6"/>
  <c r="BP43" i="6"/>
  <c r="BN43" i="6"/>
  <c r="BL43" i="6"/>
  <c r="BJ43" i="6"/>
  <c r="BH43" i="6"/>
  <c r="BF43" i="6"/>
  <c r="BD43" i="6"/>
  <c r="BB43" i="6"/>
  <c r="AZ43" i="6"/>
  <c r="AX43" i="6"/>
  <c r="AV43" i="6"/>
  <c r="AT43" i="6"/>
  <c r="AR43" i="6"/>
  <c r="AP43" i="6"/>
  <c r="AN43" i="6"/>
  <c r="AL43" i="6"/>
  <c r="AJ43" i="6"/>
  <c r="AH43" i="6"/>
  <c r="AF43" i="6"/>
  <c r="AD43" i="6"/>
  <c r="AB43" i="6"/>
  <c r="Z43" i="6"/>
  <c r="X43" i="6"/>
  <c r="V43" i="6"/>
  <c r="T43" i="6"/>
  <c r="R43" i="6"/>
  <c r="P43" i="6"/>
  <c r="N43" i="6"/>
  <c r="L43" i="6"/>
  <c r="J43" i="6"/>
  <c r="H43" i="6"/>
  <c r="C72" i="6" l="1"/>
  <c r="B56" i="32"/>
  <c r="F17" i="21"/>
  <c r="F15" i="21"/>
  <c r="D15" i="21"/>
  <c r="D17" i="21"/>
  <c r="E17" i="21"/>
  <c r="C22" i="21" s="1"/>
  <c r="D22" i="21" s="1"/>
  <c r="D28" i="21" s="1"/>
  <c r="D29" i="21" s="1"/>
  <c r="C39" i="21" s="1"/>
  <c r="C26" i="24" s="1"/>
  <c r="E15" i="21"/>
  <c r="G5" i="21"/>
  <c r="E80" i="104"/>
  <c r="D35" i="102" s="1"/>
  <c r="D37" i="102" s="1"/>
  <c r="D38" i="102" s="1"/>
  <c r="F80" i="104"/>
  <c r="E35" i="102" s="1"/>
  <c r="D80" i="104"/>
  <c r="C35" i="102" s="1"/>
  <c r="D11" i="104"/>
  <c r="F11" i="104"/>
  <c r="J12" i="104" s="1"/>
  <c r="J3" i="104" s="1"/>
  <c r="D8" i="1" s="1"/>
  <c r="K3" i="104"/>
  <c r="E8" i="1" s="1"/>
  <c r="C64" i="37"/>
  <c r="C65" i="37"/>
  <c r="C66" i="37"/>
  <c r="C63" i="37"/>
  <c r="H26" i="37"/>
  <c r="H27" i="37" s="1"/>
  <c r="I26" i="37"/>
  <c r="I27" i="37" s="1"/>
  <c r="E26" i="37"/>
  <c r="E27" i="37" s="1"/>
  <c r="D9" i="37"/>
  <c r="C10" i="37"/>
  <c r="F26" i="37"/>
  <c r="F27" i="37" s="1"/>
  <c r="G26" i="37"/>
  <c r="G27" i="37" s="1"/>
  <c r="C17" i="37"/>
  <c r="C18" i="37" s="1"/>
  <c r="D14" i="37"/>
  <c r="D51" i="6"/>
  <c r="C25" i="32"/>
  <c r="B30" i="32" s="1"/>
  <c r="E9" i="32"/>
  <c r="D12" i="32"/>
  <c r="D9" i="32"/>
  <c r="D15" i="32" s="1"/>
  <c r="E13" i="32"/>
  <c r="K65" i="6"/>
  <c r="B12" i="32"/>
  <c r="B9" i="32"/>
  <c r="B15" i="32" s="1"/>
  <c r="C12" i="32"/>
  <c r="C9" i="32"/>
  <c r="C15" i="32" s="1"/>
  <c r="E14" i="32"/>
  <c r="F12" i="32"/>
  <c r="F9" i="32"/>
  <c r="F15" i="32" s="1"/>
  <c r="BK48" i="6"/>
  <c r="BK37" i="6" s="1"/>
  <c r="BS48" i="6"/>
  <c r="BS37" i="6" s="1"/>
  <c r="BG48" i="6"/>
  <c r="BO48" i="6"/>
  <c r="BW48" i="6"/>
  <c r="BW37" i="6" s="1"/>
  <c r="BE48" i="6"/>
  <c r="BI48" i="6"/>
  <c r="BM48" i="6"/>
  <c r="BQ48" i="6"/>
  <c r="BQ37" i="6" s="1"/>
  <c r="BU48" i="6"/>
  <c r="BF48" i="6"/>
  <c r="BF37" i="6" s="1"/>
  <c r="BJ48" i="6"/>
  <c r="BN48" i="6"/>
  <c r="BN37" i="6" s="1"/>
  <c r="BR48" i="6"/>
  <c r="BV48" i="6"/>
  <c r="BV37" i="6" s="1"/>
  <c r="BD48" i="6"/>
  <c r="BH48" i="6"/>
  <c r="BL48" i="6"/>
  <c r="BP48" i="6"/>
  <c r="BT48" i="6"/>
  <c r="BX48" i="6"/>
  <c r="H56" i="21"/>
  <c r="H62" i="23"/>
  <c r="E42" i="102" l="1"/>
  <c r="F42" i="102" s="1"/>
  <c r="G42" i="102" s="1"/>
  <c r="H42" i="102" s="1"/>
  <c r="I42" i="102" s="1"/>
  <c r="I43" i="102" s="1"/>
  <c r="I46" i="102" s="1"/>
  <c r="E37" i="102"/>
  <c r="E38" i="102" s="1"/>
  <c r="G17" i="21"/>
  <c r="C23" i="21" s="1"/>
  <c r="D23" i="21" s="1"/>
  <c r="H27" i="21" s="1"/>
  <c r="G15" i="21"/>
  <c r="C40" i="102"/>
  <c r="D40" i="102" s="1"/>
  <c r="E40" i="102" s="1"/>
  <c r="F40" i="102" s="1"/>
  <c r="G40" i="102" s="1"/>
  <c r="C37" i="102"/>
  <c r="C38" i="102" s="1"/>
  <c r="D41" i="102" s="1"/>
  <c r="E41" i="102" s="1"/>
  <c r="F41" i="102" s="1"/>
  <c r="G41" i="102" s="1"/>
  <c r="H41" i="102" s="1"/>
  <c r="I12" i="104"/>
  <c r="I3" i="104" s="1"/>
  <c r="C8" i="1" s="1"/>
  <c r="C53" i="32" s="1"/>
  <c r="C40" i="21"/>
  <c r="BV23" i="6"/>
  <c r="BQ23" i="6"/>
  <c r="BW23" i="6"/>
  <c r="BS23" i="6"/>
  <c r="BG37" i="6"/>
  <c r="BI37" i="6"/>
  <c r="BH37" i="6"/>
  <c r="BO37" i="6"/>
  <c r="E14" i="37"/>
  <c r="D17" i="37"/>
  <c r="C4" i="37"/>
  <c r="C11" i="37"/>
  <c r="E9" i="37"/>
  <c r="D10" i="37"/>
  <c r="D11" i="37" s="1"/>
  <c r="BD37" i="6"/>
  <c r="C41" i="21"/>
  <c r="E25" i="32"/>
  <c r="E15" i="32"/>
  <c r="BJ37" i="6"/>
  <c r="BM37" i="6"/>
  <c r="BR37" i="6"/>
  <c r="BU37" i="6"/>
  <c r="BE37" i="6"/>
  <c r="BT37" i="6"/>
  <c r="BL37" i="6"/>
  <c r="BX37" i="6"/>
  <c r="BP37" i="6"/>
  <c r="G838" i="30"/>
  <c r="G829" i="30"/>
  <c r="H829" i="30" s="1"/>
  <c r="I829" i="30" s="1"/>
  <c r="J829" i="30" s="1"/>
  <c r="K829" i="30" s="1"/>
  <c r="L829" i="30" s="1"/>
  <c r="M829" i="30" s="1"/>
  <c r="N829" i="30" s="1"/>
  <c r="O829" i="30" s="1"/>
  <c r="P829" i="30" s="1"/>
  <c r="Q829" i="30" s="1"/>
  <c r="R829" i="30" s="1"/>
  <c r="S829" i="30" s="1"/>
  <c r="T829" i="30" s="1"/>
  <c r="U829" i="30" s="1"/>
  <c r="V829" i="30" s="1"/>
  <c r="W829" i="30" s="1"/>
  <c r="X829" i="30" s="1"/>
  <c r="Y829" i="30" s="1"/>
  <c r="Z829" i="30" s="1"/>
  <c r="AA829" i="30" s="1"/>
  <c r="AB829" i="30" s="1"/>
  <c r="AC829" i="30" s="1"/>
  <c r="AD829" i="30" s="1"/>
  <c r="AE829" i="30" s="1"/>
  <c r="AF829" i="30" s="1"/>
  <c r="AG829" i="30" s="1"/>
  <c r="AH829" i="30" s="1"/>
  <c r="AI829" i="30" s="1"/>
  <c r="AJ829" i="30" s="1"/>
  <c r="AK829" i="30" s="1"/>
  <c r="AL829" i="30" s="1"/>
  <c r="AM829" i="30" s="1"/>
  <c r="AN829" i="30" s="1"/>
  <c r="AO829" i="30" s="1"/>
  <c r="AP829" i="30" s="1"/>
  <c r="AQ829" i="30" s="1"/>
  <c r="AR829" i="30" s="1"/>
  <c r="AS829" i="30" s="1"/>
  <c r="AT829" i="30" s="1"/>
  <c r="AU829" i="30" s="1"/>
  <c r="AV829" i="30" s="1"/>
  <c r="AW829" i="30" s="1"/>
  <c r="AX829" i="30" s="1"/>
  <c r="AY829" i="30" s="1"/>
  <c r="AZ829" i="30" s="1"/>
  <c r="BA829" i="30" s="1"/>
  <c r="BB829" i="30" s="1"/>
  <c r="BC829" i="30" s="1"/>
  <c r="BD829" i="30" s="1"/>
  <c r="BE829" i="30" s="1"/>
  <c r="BF829" i="30" s="1"/>
  <c r="BG829" i="30" s="1"/>
  <c r="BH829" i="30" s="1"/>
  <c r="BI829" i="30" s="1"/>
  <c r="BJ829" i="30" s="1"/>
  <c r="BK829" i="30" s="1"/>
  <c r="BL829" i="30" s="1"/>
  <c r="BM829" i="30" s="1"/>
  <c r="BN829" i="30" s="1"/>
  <c r="BO829" i="30" s="1"/>
  <c r="BP829" i="30" s="1"/>
  <c r="BQ829" i="30" s="1"/>
  <c r="H820" i="30"/>
  <c r="D811" i="30"/>
  <c r="E802" i="30"/>
  <c r="E793" i="30"/>
  <c r="F793" i="30" s="1"/>
  <c r="G793" i="30" s="1"/>
  <c r="H793" i="30" s="1"/>
  <c r="I793" i="30" s="1"/>
  <c r="J793" i="30" s="1"/>
  <c r="K793" i="30" s="1"/>
  <c r="L793" i="30" s="1"/>
  <c r="M793" i="30" s="1"/>
  <c r="N793" i="30" s="1"/>
  <c r="O793" i="30" s="1"/>
  <c r="P793" i="30" s="1"/>
  <c r="Q793" i="30" s="1"/>
  <c r="R793" i="30" s="1"/>
  <c r="S793" i="30" s="1"/>
  <c r="T793" i="30" s="1"/>
  <c r="U793" i="30" s="1"/>
  <c r="V793" i="30" s="1"/>
  <c r="W793" i="30" s="1"/>
  <c r="X793" i="30" s="1"/>
  <c r="Y793" i="30" s="1"/>
  <c r="Z793" i="30" s="1"/>
  <c r="AA793" i="30" s="1"/>
  <c r="AB793" i="30" s="1"/>
  <c r="AC793" i="30" s="1"/>
  <c r="AD793" i="30" s="1"/>
  <c r="AE793" i="30" s="1"/>
  <c r="AF793" i="30" s="1"/>
  <c r="AG793" i="30" s="1"/>
  <c r="AH793" i="30" s="1"/>
  <c r="AI793" i="30" s="1"/>
  <c r="AJ793" i="30" s="1"/>
  <c r="AK793" i="30" s="1"/>
  <c r="AL793" i="30" s="1"/>
  <c r="AM793" i="30" s="1"/>
  <c r="AN793" i="30" s="1"/>
  <c r="AO793" i="30" s="1"/>
  <c r="AP793" i="30" s="1"/>
  <c r="AQ793" i="30" s="1"/>
  <c r="AR793" i="30" s="1"/>
  <c r="AS793" i="30" s="1"/>
  <c r="AT793" i="30" s="1"/>
  <c r="AU793" i="30" s="1"/>
  <c r="AV793" i="30" s="1"/>
  <c r="AW793" i="30" s="1"/>
  <c r="AX793" i="30" s="1"/>
  <c r="AY793" i="30" s="1"/>
  <c r="AZ793" i="30" s="1"/>
  <c r="BA793" i="30" s="1"/>
  <c r="BB793" i="30" s="1"/>
  <c r="BC793" i="30" s="1"/>
  <c r="BD793" i="30" s="1"/>
  <c r="BE793" i="30" s="1"/>
  <c r="BF793" i="30" s="1"/>
  <c r="BG793" i="30" s="1"/>
  <c r="BH793" i="30" s="1"/>
  <c r="BI793" i="30" s="1"/>
  <c r="BJ793" i="30" s="1"/>
  <c r="BK793" i="30" s="1"/>
  <c r="BL793" i="30" s="1"/>
  <c r="BM793" i="30" s="1"/>
  <c r="BN793" i="30" s="1"/>
  <c r="BO793" i="30" s="1"/>
  <c r="I100" i="2"/>
  <c r="I101" i="2"/>
  <c r="I105" i="2"/>
  <c r="M112" i="2"/>
  <c r="M113" i="2"/>
  <c r="M111" i="2"/>
  <c r="K112" i="2"/>
  <c r="K113" i="2"/>
  <c r="K111" i="2"/>
  <c r="M109" i="2"/>
  <c r="M110" i="2"/>
  <c r="K109" i="2"/>
  <c r="K110" i="2"/>
  <c r="K108" i="2"/>
  <c r="G10" i="32"/>
  <c r="B759" i="30"/>
  <c r="D759" i="30" s="1"/>
  <c r="D747" i="30"/>
  <c r="E747" i="30" s="1"/>
  <c r="F747" i="30" s="1"/>
  <c r="G747" i="30" s="1"/>
  <c r="H747" i="30" s="1"/>
  <c r="I747" i="30" s="1"/>
  <c r="J747" i="30" s="1"/>
  <c r="K747" i="30" s="1"/>
  <c r="L747" i="30" s="1"/>
  <c r="M747" i="30" s="1"/>
  <c r="N747" i="30" s="1"/>
  <c r="O747" i="30" s="1"/>
  <c r="P747" i="30" s="1"/>
  <c r="Q747" i="30" s="1"/>
  <c r="R747" i="30" s="1"/>
  <c r="S747" i="30" s="1"/>
  <c r="T747" i="30" s="1"/>
  <c r="U747" i="30" s="1"/>
  <c r="V747" i="30" s="1"/>
  <c r="W747" i="30" s="1"/>
  <c r="X747" i="30" s="1"/>
  <c r="Y747" i="30" s="1"/>
  <c r="Z747" i="30" s="1"/>
  <c r="AA747" i="30" s="1"/>
  <c r="AB747" i="30" s="1"/>
  <c r="AC747" i="30" s="1"/>
  <c r="AD747" i="30" s="1"/>
  <c r="AE747" i="30" s="1"/>
  <c r="AF747" i="30" s="1"/>
  <c r="AG747" i="30" s="1"/>
  <c r="AH747" i="30" s="1"/>
  <c r="AI747" i="30" s="1"/>
  <c r="AJ747" i="30" s="1"/>
  <c r="AK747" i="30" s="1"/>
  <c r="AL747" i="30" s="1"/>
  <c r="AM747" i="30" s="1"/>
  <c r="AN747" i="30" s="1"/>
  <c r="AO747" i="30" s="1"/>
  <c r="AP747" i="30" s="1"/>
  <c r="AQ747" i="30" s="1"/>
  <c r="AR747" i="30" s="1"/>
  <c r="AS747" i="30" s="1"/>
  <c r="AT747" i="30" s="1"/>
  <c r="AU747" i="30" s="1"/>
  <c r="AV747" i="30" s="1"/>
  <c r="AW747" i="30" s="1"/>
  <c r="AX747" i="30" s="1"/>
  <c r="AY747" i="30" s="1"/>
  <c r="AZ747" i="30" s="1"/>
  <c r="BA747" i="30" s="1"/>
  <c r="BB747" i="30" s="1"/>
  <c r="BC747" i="30" s="1"/>
  <c r="BD747" i="30" s="1"/>
  <c r="BE747" i="30" s="1"/>
  <c r="BF747" i="30" s="1"/>
  <c r="BG747" i="30" s="1"/>
  <c r="BH747" i="30" s="1"/>
  <c r="BI747" i="30" s="1"/>
  <c r="BJ747" i="30" s="1"/>
  <c r="BK747" i="30" s="1"/>
  <c r="BL747" i="30" s="1"/>
  <c r="BM747" i="30" s="1"/>
  <c r="BN747" i="30" s="1"/>
  <c r="B714" i="30"/>
  <c r="D714" i="30" s="1"/>
  <c r="D702" i="30"/>
  <c r="E702" i="30" s="1"/>
  <c r="F702" i="30" s="1"/>
  <c r="G702" i="30" s="1"/>
  <c r="H702" i="30" s="1"/>
  <c r="I702" i="30" s="1"/>
  <c r="J702" i="30" s="1"/>
  <c r="K702" i="30" s="1"/>
  <c r="L702" i="30" s="1"/>
  <c r="M702" i="30" s="1"/>
  <c r="N702" i="30" s="1"/>
  <c r="O702" i="30" s="1"/>
  <c r="P702" i="30" s="1"/>
  <c r="Q702" i="30" s="1"/>
  <c r="R702" i="30" s="1"/>
  <c r="S702" i="30" s="1"/>
  <c r="T702" i="30" s="1"/>
  <c r="U702" i="30" s="1"/>
  <c r="V702" i="30" s="1"/>
  <c r="W702" i="30" s="1"/>
  <c r="X702" i="30" s="1"/>
  <c r="Y702" i="30" s="1"/>
  <c r="Z702" i="30" s="1"/>
  <c r="AA702" i="30" s="1"/>
  <c r="AB702" i="30" s="1"/>
  <c r="AC702" i="30" s="1"/>
  <c r="AD702" i="30" s="1"/>
  <c r="AE702" i="30" s="1"/>
  <c r="AF702" i="30" s="1"/>
  <c r="AG702" i="30" s="1"/>
  <c r="AH702" i="30" s="1"/>
  <c r="AI702" i="30" s="1"/>
  <c r="AJ702" i="30" s="1"/>
  <c r="AK702" i="30" s="1"/>
  <c r="AL702" i="30" s="1"/>
  <c r="AM702" i="30" s="1"/>
  <c r="AN702" i="30" s="1"/>
  <c r="AO702" i="30" s="1"/>
  <c r="AP702" i="30" s="1"/>
  <c r="AQ702" i="30" s="1"/>
  <c r="AR702" i="30" s="1"/>
  <c r="AS702" i="30" s="1"/>
  <c r="AT702" i="30" s="1"/>
  <c r="AU702" i="30" s="1"/>
  <c r="AV702" i="30" s="1"/>
  <c r="AW702" i="30" s="1"/>
  <c r="AX702" i="30" s="1"/>
  <c r="AY702" i="30" s="1"/>
  <c r="AZ702" i="30" s="1"/>
  <c r="BA702" i="30" s="1"/>
  <c r="BB702" i="30" s="1"/>
  <c r="BC702" i="30" s="1"/>
  <c r="BD702" i="30" s="1"/>
  <c r="BE702" i="30" s="1"/>
  <c r="BF702" i="30" s="1"/>
  <c r="BG702" i="30" s="1"/>
  <c r="BH702" i="30" s="1"/>
  <c r="BI702" i="30" s="1"/>
  <c r="BJ702" i="30" s="1"/>
  <c r="BK702" i="30" s="1"/>
  <c r="BL702" i="30" s="1"/>
  <c r="BM702" i="30" s="1"/>
  <c r="BN702" i="30" s="1"/>
  <c r="B669" i="30"/>
  <c r="D669" i="30" s="1"/>
  <c r="D657" i="30"/>
  <c r="E657" i="30" s="1"/>
  <c r="F657" i="30" s="1"/>
  <c r="G657" i="30" s="1"/>
  <c r="H657" i="30" s="1"/>
  <c r="I657" i="30" s="1"/>
  <c r="J657" i="30" s="1"/>
  <c r="K657" i="30" s="1"/>
  <c r="L657" i="30" s="1"/>
  <c r="M657" i="30" s="1"/>
  <c r="N657" i="30" s="1"/>
  <c r="O657" i="30" s="1"/>
  <c r="P657" i="30" s="1"/>
  <c r="Q657" i="30" s="1"/>
  <c r="R657" i="30" s="1"/>
  <c r="S657" i="30" s="1"/>
  <c r="T657" i="30" s="1"/>
  <c r="U657" i="30" s="1"/>
  <c r="V657" i="30" s="1"/>
  <c r="W657" i="30" s="1"/>
  <c r="X657" i="30" s="1"/>
  <c r="Y657" i="30" s="1"/>
  <c r="Z657" i="30" s="1"/>
  <c r="AA657" i="30" s="1"/>
  <c r="AB657" i="30" s="1"/>
  <c r="AC657" i="30" s="1"/>
  <c r="AD657" i="30" s="1"/>
  <c r="AE657" i="30" s="1"/>
  <c r="AF657" i="30" s="1"/>
  <c r="AG657" i="30" s="1"/>
  <c r="AH657" i="30" s="1"/>
  <c r="AI657" i="30" s="1"/>
  <c r="AJ657" i="30" s="1"/>
  <c r="AK657" i="30" s="1"/>
  <c r="AL657" i="30" s="1"/>
  <c r="AM657" i="30" s="1"/>
  <c r="AN657" i="30" s="1"/>
  <c r="AO657" i="30" s="1"/>
  <c r="AP657" i="30" s="1"/>
  <c r="AQ657" i="30" s="1"/>
  <c r="AR657" i="30" s="1"/>
  <c r="AS657" i="30" s="1"/>
  <c r="AT657" i="30" s="1"/>
  <c r="AU657" i="30" s="1"/>
  <c r="AV657" i="30" s="1"/>
  <c r="AW657" i="30" s="1"/>
  <c r="AX657" i="30" s="1"/>
  <c r="AY657" i="30" s="1"/>
  <c r="AZ657" i="30" s="1"/>
  <c r="BA657" i="30" s="1"/>
  <c r="BB657" i="30" s="1"/>
  <c r="BC657" i="30" s="1"/>
  <c r="BD657" i="30" s="1"/>
  <c r="BE657" i="30" s="1"/>
  <c r="BF657" i="30" s="1"/>
  <c r="BG657" i="30" s="1"/>
  <c r="BH657" i="30" s="1"/>
  <c r="BI657" i="30" s="1"/>
  <c r="BJ657" i="30" s="1"/>
  <c r="BK657" i="30" s="1"/>
  <c r="BL657" i="30" s="1"/>
  <c r="BM657" i="30" s="1"/>
  <c r="BN657" i="30" s="1"/>
  <c r="B624" i="30"/>
  <c r="D624" i="30" s="1"/>
  <c r="D612" i="30"/>
  <c r="E612" i="30" s="1"/>
  <c r="F612" i="30" s="1"/>
  <c r="G612" i="30" s="1"/>
  <c r="H612" i="30" s="1"/>
  <c r="I612" i="30" s="1"/>
  <c r="J612" i="30" s="1"/>
  <c r="K612" i="30" s="1"/>
  <c r="L612" i="30" s="1"/>
  <c r="M612" i="30" s="1"/>
  <c r="N612" i="30" s="1"/>
  <c r="O612" i="30" s="1"/>
  <c r="P612" i="30" s="1"/>
  <c r="Q612" i="30" s="1"/>
  <c r="R612" i="30" s="1"/>
  <c r="S612" i="30" s="1"/>
  <c r="T612" i="30" s="1"/>
  <c r="U612" i="30" s="1"/>
  <c r="V612" i="30" s="1"/>
  <c r="W612" i="30" s="1"/>
  <c r="X612" i="30" s="1"/>
  <c r="Y612" i="30" s="1"/>
  <c r="Z612" i="30" s="1"/>
  <c r="AA612" i="30" s="1"/>
  <c r="AB612" i="30" s="1"/>
  <c r="AC612" i="30" s="1"/>
  <c r="AD612" i="30" s="1"/>
  <c r="AE612" i="30" s="1"/>
  <c r="AF612" i="30" s="1"/>
  <c r="AG612" i="30" s="1"/>
  <c r="AH612" i="30" s="1"/>
  <c r="AI612" i="30" s="1"/>
  <c r="AJ612" i="30" s="1"/>
  <c r="AK612" i="30" s="1"/>
  <c r="AL612" i="30" s="1"/>
  <c r="AM612" i="30" s="1"/>
  <c r="AN612" i="30" s="1"/>
  <c r="AO612" i="30" s="1"/>
  <c r="AP612" i="30" s="1"/>
  <c r="AQ612" i="30" s="1"/>
  <c r="AR612" i="30" s="1"/>
  <c r="AS612" i="30" s="1"/>
  <c r="AT612" i="30" s="1"/>
  <c r="AU612" i="30" s="1"/>
  <c r="AV612" i="30" s="1"/>
  <c r="AW612" i="30" s="1"/>
  <c r="AX612" i="30" s="1"/>
  <c r="AY612" i="30" s="1"/>
  <c r="AZ612" i="30" s="1"/>
  <c r="BA612" i="30" s="1"/>
  <c r="BB612" i="30" s="1"/>
  <c r="BC612" i="30" s="1"/>
  <c r="BD612" i="30" s="1"/>
  <c r="BE612" i="30" s="1"/>
  <c r="BF612" i="30" s="1"/>
  <c r="BG612" i="30" s="1"/>
  <c r="BH612" i="30" s="1"/>
  <c r="BI612" i="30" s="1"/>
  <c r="BJ612" i="30" s="1"/>
  <c r="BK612" i="30" s="1"/>
  <c r="BL612" i="30" s="1"/>
  <c r="BM612" i="30" s="1"/>
  <c r="BN612" i="30" s="1"/>
  <c r="B579" i="30"/>
  <c r="D579" i="30" s="1"/>
  <c r="D567" i="30"/>
  <c r="E567" i="30" s="1"/>
  <c r="F567" i="30" s="1"/>
  <c r="G567" i="30" s="1"/>
  <c r="H567" i="30" s="1"/>
  <c r="I567" i="30" s="1"/>
  <c r="J567" i="30" s="1"/>
  <c r="K567" i="30" s="1"/>
  <c r="L567" i="30" s="1"/>
  <c r="M567" i="30" s="1"/>
  <c r="N567" i="30" s="1"/>
  <c r="O567" i="30" s="1"/>
  <c r="P567" i="30" s="1"/>
  <c r="Q567" i="30" s="1"/>
  <c r="R567" i="30" s="1"/>
  <c r="S567" i="30" s="1"/>
  <c r="T567" i="30" s="1"/>
  <c r="U567" i="30" s="1"/>
  <c r="V567" i="30" s="1"/>
  <c r="W567" i="30" s="1"/>
  <c r="X567" i="30" s="1"/>
  <c r="Y567" i="30" s="1"/>
  <c r="Z567" i="30" s="1"/>
  <c r="AA567" i="30" s="1"/>
  <c r="AB567" i="30" s="1"/>
  <c r="AC567" i="30" s="1"/>
  <c r="AD567" i="30" s="1"/>
  <c r="AE567" i="30" s="1"/>
  <c r="AF567" i="30" s="1"/>
  <c r="AG567" i="30" s="1"/>
  <c r="AH567" i="30" s="1"/>
  <c r="AI567" i="30" s="1"/>
  <c r="AJ567" i="30" s="1"/>
  <c r="AK567" i="30" s="1"/>
  <c r="AL567" i="30" s="1"/>
  <c r="AM567" i="30" s="1"/>
  <c r="AN567" i="30" s="1"/>
  <c r="AO567" i="30" s="1"/>
  <c r="AP567" i="30" s="1"/>
  <c r="AQ567" i="30" s="1"/>
  <c r="AR567" i="30" s="1"/>
  <c r="AS567" i="30" s="1"/>
  <c r="AT567" i="30" s="1"/>
  <c r="AU567" i="30" s="1"/>
  <c r="AV567" i="30" s="1"/>
  <c r="AW567" i="30" s="1"/>
  <c r="AX567" i="30" s="1"/>
  <c r="AY567" i="30" s="1"/>
  <c r="AZ567" i="30" s="1"/>
  <c r="BA567" i="30" s="1"/>
  <c r="BB567" i="30" s="1"/>
  <c r="BC567" i="30" s="1"/>
  <c r="BD567" i="30" s="1"/>
  <c r="BE567" i="30" s="1"/>
  <c r="BF567" i="30" s="1"/>
  <c r="BG567" i="30" s="1"/>
  <c r="BH567" i="30" s="1"/>
  <c r="BI567" i="30" s="1"/>
  <c r="BJ567" i="30" s="1"/>
  <c r="BK567" i="30" s="1"/>
  <c r="BL567" i="30" s="1"/>
  <c r="BM567" i="30" s="1"/>
  <c r="BN567" i="30" s="1"/>
  <c r="B534" i="30"/>
  <c r="D534" i="30" s="1"/>
  <c r="D522" i="30"/>
  <c r="E522" i="30" s="1"/>
  <c r="F522" i="30" s="1"/>
  <c r="G522" i="30" s="1"/>
  <c r="H522" i="30" s="1"/>
  <c r="I522" i="30" s="1"/>
  <c r="J522" i="30" s="1"/>
  <c r="K522" i="30" s="1"/>
  <c r="L522" i="30" s="1"/>
  <c r="M522" i="30" s="1"/>
  <c r="N522" i="30" s="1"/>
  <c r="O522" i="30" s="1"/>
  <c r="P522" i="30" s="1"/>
  <c r="Q522" i="30" s="1"/>
  <c r="R522" i="30" s="1"/>
  <c r="S522" i="30" s="1"/>
  <c r="T522" i="30" s="1"/>
  <c r="U522" i="30" s="1"/>
  <c r="V522" i="30" s="1"/>
  <c r="W522" i="30" s="1"/>
  <c r="X522" i="30" s="1"/>
  <c r="Y522" i="30" s="1"/>
  <c r="Z522" i="30" s="1"/>
  <c r="AA522" i="30" s="1"/>
  <c r="AB522" i="30" s="1"/>
  <c r="AC522" i="30" s="1"/>
  <c r="AD522" i="30" s="1"/>
  <c r="AE522" i="30" s="1"/>
  <c r="AF522" i="30" s="1"/>
  <c r="AG522" i="30" s="1"/>
  <c r="AH522" i="30" s="1"/>
  <c r="AI522" i="30" s="1"/>
  <c r="AJ522" i="30" s="1"/>
  <c r="AK522" i="30" s="1"/>
  <c r="AL522" i="30" s="1"/>
  <c r="AM522" i="30" s="1"/>
  <c r="AN522" i="30" s="1"/>
  <c r="AO522" i="30" s="1"/>
  <c r="AP522" i="30" s="1"/>
  <c r="AQ522" i="30" s="1"/>
  <c r="AR522" i="30" s="1"/>
  <c r="AS522" i="30" s="1"/>
  <c r="AT522" i="30" s="1"/>
  <c r="AU522" i="30" s="1"/>
  <c r="AV522" i="30" s="1"/>
  <c r="AW522" i="30" s="1"/>
  <c r="AX522" i="30" s="1"/>
  <c r="AY522" i="30" s="1"/>
  <c r="AZ522" i="30" s="1"/>
  <c r="BA522" i="30" s="1"/>
  <c r="BB522" i="30" s="1"/>
  <c r="BC522" i="30" s="1"/>
  <c r="BD522" i="30" s="1"/>
  <c r="BE522" i="30" s="1"/>
  <c r="BF522" i="30" s="1"/>
  <c r="BG522" i="30" s="1"/>
  <c r="BH522" i="30" s="1"/>
  <c r="BI522" i="30" s="1"/>
  <c r="BJ522" i="30" s="1"/>
  <c r="BK522" i="30" s="1"/>
  <c r="BL522" i="30" s="1"/>
  <c r="BM522" i="30" s="1"/>
  <c r="BN522" i="30" s="1"/>
  <c r="B489" i="30"/>
  <c r="D489" i="30" s="1"/>
  <c r="D477" i="30"/>
  <c r="E477" i="30" s="1"/>
  <c r="F477" i="30" s="1"/>
  <c r="G477" i="30" s="1"/>
  <c r="H477" i="30" s="1"/>
  <c r="I477" i="30" s="1"/>
  <c r="J477" i="30" s="1"/>
  <c r="K477" i="30" s="1"/>
  <c r="L477" i="30" s="1"/>
  <c r="M477" i="30" s="1"/>
  <c r="N477" i="30" s="1"/>
  <c r="O477" i="30" s="1"/>
  <c r="P477" i="30" s="1"/>
  <c r="Q477" i="30" s="1"/>
  <c r="R477" i="30" s="1"/>
  <c r="S477" i="30" s="1"/>
  <c r="T477" i="30" s="1"/>
  <c r="U477" i="30" s="1"/>
  <c r="V477" i="30" s="1"/>
  <c r="W477" i="30" s="1"/>
  <c r="X477" i="30" s="1"/>
  <c r="Y477" i="30" s="1"/>
  <c r="Z477" i="30" s="1"/>
  <c r="AA477" i="30" s="1"/>
  <c r="AB477" i="30" s="1"/>
  <c r="AC477" i="30" s="1"/>
  <c r="AD477" i="30" s="1"/>
  <c r="AE477" i="30" s="1"/>
  <c r="AF477" i="30" s="1"/>
  <c r="AG477" i="30" s="1"/>
  <c r="AH477" i="30" s="1"/>
  <c r="AI477" i="30" s="1"/>
  <c r="AJ477" i="30" s="1"/>
  <c r="AK477" i="30" s="1"/>
  <c r="AL477" i="30" s="1"/>
  <c r="AM477" i="30" s="1"/>
  <c r="AN477" i="30" s="1"/>
  <c r="AO477" i="30" s="1"/>
  <c r="AP477" i="30" s="1"/>
  <c r="AQ477" i="30" s="1"/>
  <c r="AR477" i="30" s="1"/>
  <c r="AS477" i="30" s="1"/>
  <c r="AT477" i="30" s="1"/>
  <c r="AU477" i="30" s="1"/>
  <c r="AV477" i="30" s="1"/>
  <c r="AW477" i="30" s="1"/>
  <c r="AX477" i="30" s="1"/>
  <c r="AY477" i="30" s="1"/>
  <c r="AZ477" i="30" s="1"/>
  <c r="BA477" i="30" s="1"/>
  <c r="BB477" i="30" s="1"/>
  <c r="BC477" i="30" s="1"/>
  <c r="BD477" i="30" s="1"/>
  <c r="BE477" i="30" s="1"/>
  <c r="BF477" i="30" s="1"/>
  <c r="BG477" i="30" s="1"/>
  <c r="BH477" i="30" s="1"/>
  <c r="BI477" i="30" s="1"/>
  <c r="BJ477" i="30" s="1"/>
  <c r="BK477" i="30" s="1"/>
  <c r="BL477" i="30" s="1"/>
  <c r="BM477" i="30" s="1"/>
  <c r="BN477" i="30" s="1"/>
  <c r="B444" i="30"/>
  <c r="D444" i="30" s="1"/>
  <c r="E432" i="30"/>
  <c r="F432" i="30" s="1"/>
  <c r="G432" i="30" s="1"/>
  <c r="H432" i="30" s="1"/>
  <c r="I432" i="30" s="1"/>
  <c r="J432" i="30" s="1"/>
  <c r="K432" i="30" s="1"/>
  <c r="L432" i="30" s="1"/>
  <c r="M432" i="30" s="1"/>
  <c r="N432" i="30" s="1"/>
  <c r="O432" i="30" s="1"/>
  <c r="P432" i="30" s="1"/>
  <c r="Q432" i="30" s="1"/>
  <c r="R432" i="30" s="1"/>
  <c r="S432" i="30" s="1"/>
  <c r="T432" i="30" s="1"/>
  <c r="U432" i="30" s="1"/>
  <c r="V432" i="30" s="1"/>
  <c r="W432" i="30" s="1"/>
  <c r="X432" i="30" s="1"/>
  <c r="Y432" i="30" s="1"/>
  <c r="Z432" i="30" s="1"/>
  <c r="AA432" i="30" s="1"/>
  <c r="AB432" i="30" s="1"/>
  <c r="AC432" i="30" s="1"/>
  <c r="AD432" i="30" s="1"/>
  <c r="AE432" i="30" s="1"/>
  <c r="AF432" i="30" s="1"/>
  <c r="AG432" i="30" s="1"/>
  <c r="AH432" i="30" s="1"/>
  <c r="AI432" i="30" s="1"/>
  <c r="AJ432" i="30" s="1"/>
  <c r="AK432" i="30" s="1"/>
  <c r="AL432" i="30" s="1"/>
  <c r="AM432" i="30" s="1"/>
  <c r="AN432" i="30" s="1"/>
  <c r="AO432" i="30" s="1"/>
  <c r="AP432" i="30" s="1"/>
  <c r="AQ432" i="30" s="1"/>
  <c r="AR432" i="30" s="1"/>
  <c r="AS432" i="30" s="1"/>
  <c r="AT432" i="30" s="1"/>
  <c r="AU432" i="30" s="1"/>
  <c r="AV432" i="30" s="1"/>
  <c r="AW432" i="30" s="1"/>
  <c r="AX432" i="30" s="1"/>
  <c r="AY432" i="30" s="1"/>
  <c r="AZ432" i="30" s="1"/>
  <c r="BA432" i="30" s="1"/>
  <c r="BB432" i="30" s="1"/>
  <c r="BC432" i="30" s="1"/>
  <c r="BD432" i="30" s="1"/>
  <c r="BE432" i="30" s="1"/>
  <c r="BF432" i="30" s="1"/>
  <c r="BG432" i="30" s="1"/>
  <c r="BH432" i="30" s="1"/>
  <c r="BI432" i="30" s="1"/>
  <c r="BJ432" i="30" s="1"/>
  <c r="BK432" i="30" s="1"/>
  <c r="BL432" i="30" s="1"/>
  <c r="BM432" i="30" s="1"/>
  <c r="BN432" i="30" s="1"/>
  <c r="D432" i="30"/>
  <c r="B399" i="30"/>
  <c r="D399" i="30" s="1"/>
  <c r="D387" i="30"/>
  <c r="E387" i="30" s="1"/>
  <c r="F387" i="30" s="1"/>
  <c r="G387" i="30" s="1"/>
  <c r="H387" i="30" s="1"/>
  <c r="I387" i="30" s="1"/>
  <c r="J387" i="30" s="1"/>
  <c r="K387" i="30" s="1"/>
  <c r="L387" i="30" s="1"/>
  <c r="M387" i="30" s="1"/>
  <c r="N387" i="30" s="1"/>
  <c r="O387" i="30" s="1"/>
  <c r="P387" i="30" s="1"/>
  <c r="Q387" i="30" s="1"/>
  <c r="R387" i="30" s="1"/>
  <c r="S387" i="30" s="1"/>
  <c r="T387" i="30" s="1"/>
  <c r="U387" i="30" s="1"/>
  <c r="V387" i="30" s="1"/>
  <c r="W387" i="30" s="1"/>
  <c r="X387" i="30" s="1"/>
  <c r="Y387" i="30" s="1"/>
  <c r="Z387" i="30" s="1"/>
  <c r="AA387" i="30" s="1"/>
  <c r="AB387" i="30" s="1"/>
  <c r="AC387" i="30" s="1"/>
  <c r="AD387" i="30" s="1"/>
  <c r="AE387" i="30" s="1"/>
  <c r="AF387" i="30" s="1"/>
  <c r="AG387" i="30" s="1"/>
  <c r="AH387" i="30" s="1"/>
  <c r="AI387" i="30" s="1"/>
  <c r="AJ387" i="30" s="1"/>
  <c r="AK387" i="30" s="1"/>
  <c r="AL387" i="30" s="1"/>
  <c r="AM387" i="30" s="1"/>
  <c r="AN387" i="30" s="1"/>
  <c r="AO387" i="30" s="1"/>
  <c r="AP387" i="30" s="1"/>
  <c r="AQ387" i="30" s="1"/>
  <c r="AR387" i="30" s="1"/>
  <c r="AS387" i="30" s="1"/>
  <c r="AT387" i="30" s="1"/>
  <c r="AU387" i="30" s="1"/>
  <c r="AV387" i="30" s="1"/>
  <c r="AW387" i="30" s="1"/>
  <c r="AX387" i="30" s="1"/>
  <c r="AY387" i="30" s="1"/>
  <c r="AZ387" i="30" s="1"/>
  <c r="BA387" i="30" s="1"/>
  <c r="BB387" i="30" s="1"/>
  <c r="BC387" i="30" s="1"/>
  <c r="BD387" i="30" s="1"/>
  <c r="BE387" i="30" s="1"/>
  <c r="BF387" i="30" s="1"/>
  <c r="BG387" i="30" s="1"/>
  <c r="BH387" i="30" s="1"/>
  <c r="BI387" i="30" s="1"/>
  <c r="BJ387" i="30" s="1"/>
  <c r="BK387" i="30" s="1"/>
  <c r="BL387" i="30" s="1"/>
  <c r="BM387" i="30" s="1"/>
  <c r="BN387" i="30" s="1"/>
  <c r="B309" i="30"/>
  <c r="D309" i="30" s="1"/>
  <c r="D297" i="30"/>
  <c r="E297" i="30" s="1"/>
  <c r="F297" i="30" s="1"/>
  <c r="G297" i="30" s="1"/>
  <c r="H297" i="30" s="1"/>
  <c r="I297" i="30" s="1"/>
  <c r="J297" i="30" s="1"/>
  <c r="K297" i="30" s="1"/>
  <c r="L297" i="30" s="1"/>
  <c r="M297" i="30" s="1"/>
  <c r="N297" i="30" s="1"/>
  <c r="O297" i="30" s="1"/>
  <c r="P297" i="30" s="1"/>
  <c r="Q297" i="30" s="1"/>
  <c r="R297" i="30" s="1"/>
  <c r="S297" i="30" s="1"/>
  <c r="T297" i="30" s="1"/>
  <c r="U297" i="30" s="1"/>
  <c r="V297" i="30" s="1"/>
  <c r="W297" i="30" s="1"/>
  <c r="X297" i="30" s="1"/>
  <c r="Y297" i="30" s="1"/>
  <c r="Z297" i="30" s="1"/>
  <c r="AA297" i="30" s="1"/>
  <c r="AB297" i="30" s="1"/>
  <c r="AC297" i="30" s="1"/>
  <c r="AD297" i="30" s="1"/>
  <c r="AE297" i="30" s="1"/>
  <c r="AF297" i="30" s="1"/>
  <c r="AG297" i="30" s="1"/>
  <c r="AH297" i="30" s="1"/>
  <c r="AI297" i="30" s="1"/>
  <c r="AJ297" i="30" s="1"/>
  <c r="AK297" i="30" s="1"/>
  <c r="AL297" i="30" s="1"/>
  <c r="AM297" i="30" s="1"/>
  <c r="AN297" i="30" s="1"/>
  <c r="AO297" i="30" s="1"/>
  <c r="AP297" i="30" s="1"/>
  <c r="AQ297" i="30" s="1"/>
  <c r="AR297" i="30" s="1"/>
  <c r="AS297" i="30" s="1"/>
  <c r="AT297" i="30" s="1"/>
  <c r="AU297" i="30" s="1"/>
  <c r="AV297" i="30" s="1"/>
  <c r="AW297" i="30" s="1"/>
  <c r="AX297" i="30" s="1"/>
  <c r="AY297" i="30" s="1"/>
  <c r="AZ297" i="30" s="1"/>
  <c r="BA297" i="30" s="1"/>
  <c r="BB297" i="30" s="1"/>
  <c r="BC297" i="30" s="1"/>
  <c r="BD297" i="30" s="1"/>
  <c r="BE297" i="30" s="1"/>
  <c r="BF297" i="30" s="1"/>
  <c r="BG297" i="30" s="1"/>
  <c r="BH297" i="30" s="1"/>
  <c r="BI297" i="30" s="1"/>
  <c r="BJ297" i="30" s="1"/>
  <c r="BK297" i="30" s="1"/>
  <c r="BL297" i="30" s="1"/>
  <c r="BM297" i="30" s="1"/>
  <c r="BN297" i="30" s="1"/>
  <c r="B264" i="30"/>
  <c r="D264" i="30" s="1"/>
  <c r="D252" i="30"/>
  <c r="E252" i="30" s="1"/>
  <c r="F252" i="30" s="1"/>
  <c r="G252" i="30" s="1"/>
  <c r="H252" i="30" s="1"/>
  <c r="I252" i="30" s="1"/>
  <c r="J252" i="30" s="1"/>
  <c r="K252" i="30" s="1"/>
  <c r="L252" i="30" s="1"/>
  <c r="M252" i="30" s="1"/>
  <c r="N252" i="30" s="1"/>
  <c r="O252" i="30" s="1"/>
  <c r="P252" i="30" s="1"/>
  <c r="Q252" i="30" s="1"/>
  <c r="R252" i="30" s="1"/>
  <c r="S252" i="30" s="1"/>
  <c r="T252" i="30" s="1"/>
  <c r="U252" i="30" s="1"/>
  <c r="V252" i="30" s="1"/>
  <c r="W252" i="30" s="1"/>
  <c r="X252" i="30" s="1"/>
  <c r="Y252" i="30" s="1"/>
  <c r="Z252" i="30" s="1"/>
  <c r="AA252" i="30" s="1"/>
  <c r="AB252" i="30" s="1"/>
  <c r="AC252" i="30" s="1"/>
  <c r="AD252" i="30" s="1"/>
  <c r="AE252" i="30" s="1"/>
  <c r="AF252" i="30" s="1"/>
  <c r="AG252" i="30" s="1"/>
  <c r="AH252" i="30" s="1"/>
  <c r="AI252" i="30" s="1"/>
  <c r="AJ252" i="30" s="1"/>
  <c r="AK252" i="30" s="1"/>
  <c r="AL252" i="30" s="1"/>
  <c r="AM252" i="30" s="1"/>
  <c r="AN252" i="30" s="1"/>
  <c r="AO252" i="30" s="1"/>
  <c r="AP252" i="30" s="1"/>
  <c r="AQ252" i="30" s="1"/>
  <c r="AR252" i="30" s="1"/>
  <c r="AS252" i="30" s="1"/>
  <c r="AT252" i="30" s="1"/>
  <c r="AU252" i="30" s="1"/>
  <c r="AV252" i="30" s="1"/>
  <c r="AW252" i="30" s="1"/>
  <c r="AX252" i="30" s="1"/>
  <c r="AY252" i="30" s="1"/>
  <c r="AZ252" i="30" s="1"/>
  <c r="BA252" i="30" s="1"/>
  <c r="BB252" i="30" s="1"/>
  <c r="BC252" i="30" s="1"/>
  <c r="BD252" i="30" s="1"/>
  <c r="BE252" i="30" s="1"/>
  <c r="BF252" i="30" s="1"/>
  <c r="BG252" i="30" s="1"/>
  <c r="BH252" i="30" s="1"/>
  <c r="BI252" i="30" s="1"/>
  <c r="BJ252" i="30" s="1"/>
  <c r="BK252" i="30" s="1"/>
  <c r="BL252" i="30" s="1"/>
  <c r="BM252" i="30" s="1"/>
  <c r="BN252" i="30" s="1"/>
  <c r="B219" i="30"/>
  <c r="D219" i="30" s="1"/>
  <c r="D207" i="30"/>
  <c r="E207" i="30" s="1"/>
  <c r="F207" i="30" s="1"/>
  <c r="G207" i="30" s="1"/>
  <c r="H207" i="30" s="1"/>
  <c r="I207" i="30" s="1"/>
  <c r="J207" i="30" s="1"/>
  <c r="K207" i="30" s="1"/>
  <c r="L207" i="30" s="1"/>
  <c r="M207" i="30" s="1"/>
  <c r="N207" i="30" s="1"/>
  <c r="O207" i="30" s="1"/>
  <c r="P207" i="30" s="1"/>
  <c r="Q207" i="30" s="1"/>
  <c r="R207" i="30" s="1"/>
  <c r="S207" i="30" s="1"/>
  <c r="T207" i="30" s="1"/>
  <c r="U207" i="30" s="1"/>
  <c r="V207" i="30" s="1"/>
  <c r="W207" i="30" s="1"/>
  <c r="X207" i="30" s="1"/>
  <c r="Y207" i="30" s="1"/>
  <c r="Z207" i="30" s="1"/>
  <c r="AA207" i="30" s="1"/>
  <c r="AB207" i="30" s="1"/>
  <c r="AC207" i="30" s="1"/>
  <c r="AD207" i="30" s="1"/>
  <c r="AE207" i="30" s="1"/>
  <c r="AF207" i="30" s="1"/>
  <c r="AG207" i="30" s="1"/>
  <c r="AH207" i="30" s="1"/>
  <c r="AI207" i="30" s="1"/>
  <c r="AJ207" i="30" s="1"/>
  <c r="AK207" i="30" s="1"/>
  <c r="AL207" i="30" s="1"/>
  <c r="AM207" i="30" s="1"/>
  <c r="AN207" i="30" s="1"/>
  <c r="AO207" i="30" s="1"/>
  <c r="AP207" i="30" s="1"/>
  <c r="AQ207" i="30" s="1"/>
  <c r="AR207" i="30" s="1"/>
  <c r="AS207" i="30" s="1"/>
  <c r="AT207" i="30" s="1"/>
  <c r="AU207" i="30" s="1"/>
  <c r="AV207" i="30" s="1"/>
  <c r="AW207" i="30" s="1"/>
  <c r="AX207" i="30" s="1"/>
  <c r="AY207" i="30" s="1"/>
  <c r="AZ207" i="30" s="1"/>
  <c r="BA207" i="30" s="1"/>
  <c r="BB207" i="30" s="1"/>
  <c r="BC207" i="30" s="1"/>
  <c r="BD207" i="30" s="1"/>
  <c r="BE207" i="30" s="1"/>
  <c r="BF207" i="30" s="1"/>
  <c r="BG207" i="30" s="1"/>
  <c r="BH207" i="30" s="1"/>
  <c r="BI207" i="30" s="1"/>
  <c r="BJ207" i="30" s="1"/>
  <c r="BK207" i="30" s="1"/>
  <c r="BL207" i="30" s="1"/>
  <c r="BM207" i="30" s="1"/>
  <c r="BN207" i="30" s="1"/>
  <c r="B129" i="30"/>
  <c r="D129" i="30" s="1"/>
  <c r="D117" i="30"/>
  <c r="E117" i="30" s="1"/>
  <c r="F117" i="30" s="1"/>
  <c r="G117" i="30" s="1"/>
  <c r="H117" i="30" s="1"/>
  <c r="I117" i="30" s="1"/>
  <c r="J117" i="30" s="1"/>
  <c r="K117" i="30" s="1"/>
  <c r="L117" i="30" s="1"/>
  <c r="M117" i="30" s="1"/>
  <c r="N117" i="30" s="1"/>
  <c r="O117" i="30" s="1"/>
  <c r="P117" i="30" s="1"/>
  <c r="Q117" i="30" s="1"/>
  <c r="R117" i="30" s="1"/>
  <c r="S117" i="30" s="1"/>
  <c r="T117" i="30" s="1"/>
  <c r="U117" i="30" s="1"/>
  <c r="V117" i="30" s="1"/>
  <c r="W117" i="30" s="1"/>
  <c r="X117" i="30" s="1"/>
  <c r="Y117" i="30" s="1"/>
  <c r="Z117" i="30" s="1"/>
  <c r="AA117" i="30" s="1"/>
  <c r="AB117" i="30" s="1"/>
  <c r="AC117" i="30" s="1"/>
  <c r="AD117" i="30" s="1"/>
  <c r="AE117" i="30" s="1"/>
  <c r="AF117" i="30" s="1"/>
  <c r="AG117" i="30" s="1"/>
  <c r="AH117" i="30" s="1"/>
  <c r="AI117" i="30" s="1"/>
  <c r="AJ117" i="30" s="1"/>
  <c r="AK117" i="30" s="1"/>
  <c r="AL117" i="30" s="1"/>
  <c r="AM117" i="30" s="1"/>
  <c r="AN117" i="30" s="1"/>
  <c r="AO117" i="30" s="1"/>
  <c r="AP117" i="30" s="1"/>
  <c r="AQ117" i="30" s="1"/>
  <c r="AR117" i="30" s="1"/>
  <c r="AS117" i="30" s="1"/>
  <c r="AT117" i="30" s="1"/>
  <c r="AU117" i="30" s="1"/>
  <c r="AV117" i="30" s="1"/>
  <c r="AW117" i="30" s="1"/>
  <c r="AX117" i="30" s="1"/>
  <c r="AY117" i="30" s="1"/>
  <c r="AZ117" i="30" s="1"/>
  <c r="BA117" i="30" s="1"/>
  <c r="BB117" i="30" s="1"/>
  <c r="BC117" i="30" s="1"/>
  <c r="BD117" i="30" s="1"/>
  <c r="BE117" i="30" s="1"/>
  <c r="BF117" i="30" s="1"/>
  <c r="BG117" i="30" s="1"/>
  <c r="BH117" i="30" s="1"/>
  <c r="BI117" i="30" s="1"/>
  <c r="BJ117" i="30" s="1"/>
  <c r="BK117" i="30" s="1"/>
  <c r="BL117" i="30" s="1"/>
  <c r="BM117" i="30" s="1"/>
  <c r="BN117" i="30" s="1"/>
  <c r="B84" i="30"/>
  <c r="D84" i="30" s="1"/>
  <c r="D72" i="30"/>
  <c r="E72" i="30" s="1"/>
  <c r="F72" i="30" s="1"/>
  <c r="G72" i="30" s="1"/>
  <c r="H72" i="30" s="1"/>
  <c r="I72" i="30" s="1"/>
  <c r="J72" i="30" s="1"/>
  <c r="K72" i="30" s="1"/>
  <c r="L72" i="30" s="1"/>
  <c r="M72" i="30" s="1"/>
  <c r="N72" i="30" s="1"/>
  <c r="O72" i="30" s="1"/>
  <c r="P72" i="30" s="1"/>
  <c r="Q72" i="30" s="1"/>
  <c r="R72" i="30" s="1"/>
  <c r="S72" i="30" s="1"/>
  <c r="T72" i="30" s="1"/>
  <c r="U72" i="30" s="1"/>
  <c r="V72" i="30" s="1"/>
  <c r="W72" i="30" s="1"/>
  <c r="X72" i="30" s="1"/>
  <c r="Y72" i="30" s="1"/>
  <c r="Z72" i="30" s="1"/>
  <c r="AA72" i="30" s="1"/>
  <c r="AB72" i="30" s="1"/>
  <c r="AC72" i="30" s="1"/>
  <c r="AD72" i="30" s="1"/>
  <c r="AE72" i="30" s="1"/>
  <c r="AF72" i="30" s="1"/>
  <c r="AG72" i="30" s="1"/>
  <c r="AH72" i="30" s="1"/>
  <c r="AI72" i="30" s="1"/>
  <c r="AJ72" i="30" s="1"/>
  <c r="AK72" i="30" s="1"/>
  <c r="AL72" i="30" s="1"/>
  <c r="AM72" i="30" s="1"/>
  <c r="AN72" i="30" s="1"/>
  <c r="AO72" i="30" s="1"/>
  <c r="AP72" i="30" s="1"/>
  <c r="AQ72" i="30" s="1"/>
  <c r="AR72" i="30" s="1"/>
  <c r="AS72" i="30" s="1"/>
  <c r="AT72" i="30" s="1"/>
  <c r="AU72" i="30" s="1"/>
  <c r="AV72" i="30" s="1"/>
  <c r="AW72" i="30" s="1"/>
  <c r="AX72" i="30" s="1"/>
  <c r="AY72" i="30" s="1"/>
  <c r="AZ72" i="30" s="1"/>
  <c r="BA72" i="30" s="1"/>
  <c r="BB72" i="30" s="1"/>
  <c r="BC72" i="30" s="1"/>
  <c r="BD72" i="30" s="1"/>
  <c r="BE72" i="30" s="1"/>
  <c r="BF72" i="30" s="1"/>
  <c r="BG72" i="30" s="1"/>
  <c r="BH72" i="30" s="1"/>
  <c r="BI72" i="30" s="1"/>
  <c r="BJ72" i="30" s="1"/>
  <c r="BK72" i="30" s="1"/>
  <c r="BL72" i="30" s="1"/>
  <c r="BM72" i="30" s="1"/>
  <c r="BN72" i="30" s="1"/>
  <c r="B39" i="30"/>
  <c r="C20" i="1" l="1"/>
  <c r="H43" i="102"/>
  <c r="H46" i="102" s="1"/>
  <c r="G43" i="102"/>
  <c r="G46" i="102" s="1"/>
  <c r="H29" i="21"/>
  <c r="H31" i="21"/>
  <c r="H61" i="21" s="1"/>
  <c r="BX23" i="6"/>
  <c r="BT23" i="6"/>
  <c r="BU23" i="6"/>
  <c r="BR23" i="6"/>
  <c r="D4" i="37"/>
  <c r="D18" i="37"/>
  <c r="F9" i="37"/>
  <c r="E10" i="37"/>
  <c r="E11" i="37" s="1"/>
  <c r="E37" i="37" s="1"/>
  <c r="F14" i="37"/>
  <c r="E17" i="37"/>
  <c r="H838" i="30"/>
  <c r="I838" i="30" s="1"/>
  <c r="J838" i="30" s="1"/>
  <c r="K838" i="30" s="1"/>
  <c r="L838" i="30" s="1"/>
  <c r="M838" i="30" s="1"/>
  <c r="N838" i="30" s="1"/>
  <c r="O838" i="30" s="1"/>
  <c r="P838" i="30" s="1"/>
  <c r="Q838" i="30" s="1"/>
  <c r="R838" i="30" s="1"/>
  <c r="S838" i="30" s="1"/>
  <c r="T838" i="30" s="1"/>
  <c r="U838" i="30" s="1"/>
  <c r="V838" i="30" s="1"/>
  <c r="W838" i="30" s="1"/>
  <c r="X838" i="30" s="1"/>
  <c r="Y838" i="30" s="1"/>
  <c r="Z838" i="30" s="1"/>
  <c r="AA838" i="30" s="1"/>
  <c r="AB838" i="30" s="1"/>
  <c r="AC838" i="30" s="1"/>
  <c r="AD838" i="30" s="1"/>
  <c r="AE838" i="30" s="1"/>
  <c r="AF838" i="30" s="1"/>
  <c r="AG838" i="30" s="1"/>
  <c r="AH838" i="30" s="1"/>
  <c r="AI838" i="30" s="1"/>
  <c r="AJ838" i="30" s="1"/>
  <c r="AK838" i="30" s="1"/>
  <c r="AL838" i="30" s="1"/>
  <c r="AM838" i="30" s="1"/>
  <c r="AN838" i="30" s="1"/>
  <c r="AO838" i="30" s="1"/>
  <c r="AP838" i="30" s="1"/>
  <c r="AQ838" i="30" s="1"/>
  <c r="AR838" i="30" s="1"/>
  <c r="AS838" i="30" s="1"/>
  <c r="AT838" i="30" s="1"/>
  <c r="AU838" i="30" s="1"/>
  <c r="AV838" i="30" s="1"/>
  <c r="AW838" i="30" s="1"/>
  <c r="AX838" i="30" s="1"/>
  <c r="AY838" i="30" s="1"/>
  <c r="AZ838" i="30" s="1"/>
  <c r="BA838" i="30" s="1"/>
  <c r="BB838" i="30" s="1"/>
  <c r="BC838" i="30" s="1"/>
  <c r="BD838" i="30" s="1"/>
  <c r="BE838" i="30" s="1"/>
  <c r="BF838" i="30" s="1"/>
  <c r="BG838" i="30" s="1"/>
  <c r="BH838" i="30" s="1"/>
  <c r="BI838" i="30" s="1"/>
  <c r="BJ838" i="30" s="1"/>
  <c r="BK838" i="30" s="1"/>
  <c r="BL838" i="30" s="1"/>
  <c r="BM838" i="30" s="1"/>
  <c r="BN838" i="30" s="1"/>
  <c r="BO838" i="30" s="1"/>
  <c r="BP838" i="30" s="1"/>
  <c r="BQ838" i="30" s="1"/>
  <c r="I820" i="30"/>
  <c r="J820" i="30" s="1"/>
  <c r="K820" i="30" s="1"/>
  <c r="L820" i="30" s="1"/>
  <c r="M820" i="30" s="1"/>
  <c r="N820" i="30" s="1"/>
  <c r="O820" i="30" s="1"/>
  <c r="P820" i="30" s="1"/>
  <c r="Q820" i="30" s="1"/>
  <c r="R820" i="30" s="1"/>
  <c r="S820" i="30" s="1"/>
  <c r="T820" i="30" s="1"/>
  <c r="U820" i="30" s="1"/>
  <c r="V820" i="30" s="1"/>
  <c r="W820" i="30" s="1"/>
  <c r="X820" i="30" s="1"/>
  <c r="Y820" i="30" s="1"/>
  <c r="Z820" i="30" s="1"/>
  <c r="AA820" i="30" s="1"/>
  <c r="AB820" i="30" s="1"/>
  <c r="AC820" i="30" s="1"/>
  <c r="AD820" i="30" s="1"/>
  <c r="AE820" i="30" s="1"/>
  <c r="AF820" i="30" s="1"/>
  <c r="AG820" i="30" s="1"/>
  <c r="AH820" i="30" s="1"/>
  <c r="AI820" i="30" s="1"/>
  <c r="AJ820" i="30" s="1"/>
  <c r="AK820" i="30" s="1"/>
  <c r="AL820" i="30" s="1"/>
  <c r="AM820" i="30" s="1"/>
  <c r="AN820" i="30" s="1"/>
  <c r="AO820" i="30" s="1"/>
  <c r="AP820" i="30" s="1"/>
  <c r="AQ820" i="30" s="1"/>
  <c r="AR820" i="30" s="1"/>
  <c r="AS820" i="30" s="1"/>
  <c r="AT820" i="30" s="1"/>
  <c r="AU820" i="30" s="1"/>
  <c r="AV820" i="30" s="1"/>
  <c r="AW820" i="30" s="1"/>
  <c r="AX820" i="30" s="1"/>
  <c r="AY820" i="30" s="1"/>
  <c r="AZ820" i="30" s="1"/>
  <c r="BA820" i="30" s="1"/>
  <c r="BB820" i="30" s="1"/>
  <c r="BC820" i="30" s="1"/>
  <c r="BD820" i="30" s="1"/>
  <c r="BE820" i="30" s="1"/>
  <c r="BF820" i="30" s="1"/>
  <c r="BG820" i="30" s="1"/>
  <c r="BH820" i="30" s="1"/>
  <c r="BI820" i="30" s="1"/>
  <c r="BJ820" i="30" s="1"/>
  <c r="BK820" i="30" s="1"/>
  <c r="BL820" i="30" s="1"/>
  <c r="BM820" i="30" s="1"/>
  <c r="BN820" i="30" s="1"/>
  <c r="BO820" i="30" s="1"/>
  <c r="BP820" i="30" s="1"/>
  <c r="BQ820" i="30" s="1"/>
  <c r="BR820" i="30" s="1"/>
  <c r="E811" i="30"/>
  <c r="F811" i="30" s="1"/>
  <c r="G811" i="30" s="1"/>
  <c r="H811" i="30" s="1"/>
  <c r="I811" i="30" s="1"/>
  <c r="J811" i="30" s="1"/>
  <c r="K811" i="30" s="1"/>
  <c r="L811" i="30" s="1"/>
  <c r="M811" i="30" s="1"/>
  <c r="N811" i="30" s="1"/>
  <c r="O811" i="30" s="1"/>
  <c r="P811" i="30" s="1"/>
  <c r="Q811" i="30" s="1"/>
  <c r="R811" i="30" s="1"/>
  <c r="S811" i="30" s="1"/>
  <c r="T811" i="30" s="1"/>
  <c r="U811" i="30" s="1"/>
  <c r="V811" i="30" s="1"/>
  <c r="W811" i="30" s="1"/>
  <c r="X811" i="30" s="1"/>
  <c r="Y811" i="30" s="1"/>
  <c r="Z811" i="30" s="1"/>
  <c r="AA811" i="30" s="1"/>
  <c r="AB811" i="30" s="1"/>
  <c r="AC811" i="30" s="1"/>
  <c r="AD811" i="30" s="1"/>
  <c r="AE811" i="30" s="1"/>
  <c r="AF811" i="30" s="1"/>
  <c r="AG811" i="30" s="1"/>
  <c r="AH811" i="30" s="1"/>
  <c r="AI811" i="30" s="1"/>
  <c r="AJ811" i="30" s="1"/>
  <c r="AK811" i="30" s="1"/>
  <c r="AL811" i="30" s="1"/>
  <c r="AM811" i="30" s="1"/>
  <c r="AN811" i="30" s="1"/>
  <c r="AO811" i="30" s="1"/>
  <c r="AP811" i="30" s="1"/>
  <c r="AQ811" i="30" s="1"/>
  <c r="AR811" i="30" s="1"/>
  <c r="AS811" i="30" s="1"/>
  <c r="AT811" i="30" s="1"/>
  <c r="AU811" i="30" s="1"/>
  <c r="AV811" i="30" s="1"/>
  <c r="AW811" i="30" s="1"/>
  <c r="AX811" i="30" s="1"/>
  <c r="AY811" i="30" s="1"/>
  <c r="AZ811" i="30" s="1"/>
  <c r="BA811" i="30" s="1"/>
  <c r="BB811" i="30" s="1"/>
  <c r="BC811" i="30" s="1"/>
  <c r="BD811" i="30" s="1"/>
  <c r="BE811" i="30" s="1"/>
  <c r="BF811" i="30" s="1"/>
  <c r="BG811" i="30" s="1"/>
  <c r="BH811" i="30" s="1"/>
  <c r="BI811" i="30" s="1"/>
  <c r="BJ811" i="30" s="1"/>
  <c r="BK811" i="30" s="1"/>
  <c r="BL811" i="30" s="1"/>
  <c r="BM811" i="30" s="1"/>
  <c r="BN811" i="30" s="1"/>
  <c r="F802" i="30"/>
  <c r="G802" i="30" s="1"/>
  <c r="H802" i="30" s="1"/>
  <c r="I802" i="30" s="1"/>
  <c r="J802" i="30" s="1"/>
  <c r="K802" i="30" s="1"/>
  <c r="L802" i="30" s="1"/>
  <c r="M802" i="30" s="1"/>
  <c r="N802" i="30" s="1"/>
  <c r="O802" i="30" s="1"/>
  <c r="P802" i="30" s="1"/>
  <c r="Q802" i="30" s="1"/>
  <c r="R802" i="30" s="1"/>
  <c r="S802" i="30" s="1"/>
  <c r="T802" i="30" s="1"/>
  <c r="U802" i="30" s="1"/>
  <c r="V802" i="30" s="1"/>
  <c r="W802" i="30" s="1"/>
  <c r="X802" i="30" s="1"/>
  <c r="Y802" i="30" s="1"/>
  <c r="Z802" i="30" s="1"/>
  <c r="AA802" i="30" s="1"/>
  <c r="AB802" i="30" s="1"/>
  <c r="AC802" i="30" s="1"/>
  <c r="AD802" i="30" s="1"/>
  <c r="AE802" i="30" s="1"/>
  <c r="AF802" i="30" s="1"/>
  <c r="AG802" i="30" s="1"/>
  <c r="AH802" i="30" s="1"/>
  <c r="AI802" i="30" s="1"/>
  <c r="AJ802" i="30" s="1"/>
  <c r="AK802" i="30" s="1"/>
  <c r="AL802" i="30" s="1"/>
  <c r="AM802" i="30" s="1"/>
  <c r="AN802" i="30" s="1"/>
  <c r="AO802" i="30" s="1"/>
  <c r="AP802" i="30" s="1"/>
  <c r="AQ802" i="30" s="1"/>
  <c r="AR802" i="30" s="1"/>
  <c r="AS802" i="30" s="1"/>
  <c r="AT802" i="30" s="1"/>
  <c r="AU802" i="30" s="1"/>
  <c r="AV802" i="30" s="1"/>
  <c r="AW802" i="30" s="1"/>
  <c r="AX802" i="30" s="1"/>
  <c r="AY802" i="30" s="1"/>
  <c r="AZ802" i="30" s="1"/>
  <c r="BA802" i="30" s="1"/>
  <c r="BB802" i="30" s="1"/>
  <c r="BC802" i="30" s="1"/>
  <c r="BD802" i="30" s="1"/>
  <c r="BE802" i="30" s="1"/>
  <c r="BF802" i="30" s="1"/>
  <c r="BG802" i="30" s="1"/>
  <c r="BH802" i="30" s="1"/>
  <c r="BI802" i="30" s="1"/>
  <c r="BJ802" i="30" s="1"/>
  <c r="BK802" i="30" s="1"/>
  <c r="BL802" i="30" s="1"/>
  <c r="BM802" i="30" s="1"/>
  <c r="BN802" i="30" s="1"/>
  <c r="BO802" i="30" s="1"/>
  <c r="E759" i="30"/>
  <c r="F759" i="30" s="1"/>
  <c r="G759" i="30" s="1"/>
  <c r="H759" i="30" s="1"/>
  <c r="I759" i="30" s="1"/>
  <c r="J759" i="30" s="1"/>
  <c r="K759" i="30" s="1"/>
  <c r="L759" i="30" s="1"/>
  <c r="M759" i="30" s="1"/>
  <c r="N759" i="30" s="1"/>
  <c r="O759" i="30" s="1"/>
  <c r="P759" i="30" s="1"/>
  <c r="Q759" i="30" s="1"/>
  <c r="R759" i="30" s="1"/>
  <c r="S759" i="30" s="1"/>
  <c r="T759" i="30" s="1"/>
  <c r="U759" i="30" s="1"/>
  <c r="V759" i="30" s="1"/>
  <c r="W759" i="30" s="1"/>
  <c r="X759" i="30" s="1"/>
  <c r="Y759" i="30" s="1"/>
  <c r="Z759" i="30" s="1"/>
  <c r="AA759" i="30" s="1"/>
  <c r="AB759" i="30" s="1"/>
  <c r="AC759" i="30" s="1"/>
  <c r="AD759" i="30" s="1"/>
  <c r="AE759" i="30" s="1"/>
  <c r="AF759" i="30" s="1"/>
  <c r="AG759" i="30" s="1"/>
  <c r="AH759" i="30" s="1"/>
  <c r="AI759" i="30" s="1"/>
  <c r="AJ759" i="30" s="1"/>
  <c r="AK759" i="30" s="1"/>
  <c r="AL759" i="30" s="1"/>
  <c r="AM759" i="30" s="1"/>
  <c r="AN759" i="30" s="1"/>
  <c r="AO759" i="30" s="1"/>
  <c r="AP759" i="30" s="1"/>
  <c r="AQ759" i="30" s="1"/>
  <c r="AR759" i="30" s="1"/>
  <c r="AS759" i="30" s="1"/>
  <c r="AT759" i="30" s="1"/>
  <c r="AU759" i="30" s="1"/>
  <c r="AV759" i="30" s="1"/>
  <c r="AW759" i="30" s="1"/>
  <c r="AX759" i="30" s="1"/>
  <c r="AY759" i="30" s="1"/>
  <c r="AZ759" i="30" s="1"/>
  <c r="BA759" i="30" s="1"/>
  <c r="BB759" i="30" s="1"/>
  <c r="BC759" i="30" s="1"/>
  <c r="BD759" i="30" s="1"/>
  <c r="BE759" i="30" s="1"/>
  <c r="BF759" i="30" s="1"/>
  <c r="BG759" i="30" s="1"/>
  <c r="BH759" i="30" s="1"/>
  <c r="BI759" i="30" s="1"/>
  <c r="BJ759" i="30" s="1"/>
  <c r="BK759" i="30" s="1"/>
  <c r="BL759" i="30" s="1"/>
  <c r="BM759" i="30" s="1"/>
  <c r="BN759" i="30" s="1"/>
  <c r="E714" i="30"/>
  <c r="F714" i="30" s="1"/>
  <c r="G714" i="30" s="1"/>
  <c r="H714" i="30" s="1"/>
  <c r="I714" i="30" s="1"/>
  <c r="J714" i="30" s="1"/>
  <c r="K714" i="30" s="1"/>
  <c r="L714" i="30" s="1"/>
  <c r="M714" i="30" s="1"/>
  <c r="N714" i="30" s="1"/>
  <c r="O714" i="30" s="1"/>
  <c r="P714" i="30" s="1"/>
  <c r="Q714" i="30" s="1"/>
  <c r="R714" i="30" s="1"/>
  <c r="S714" i="30" s="1"/>
  <c r="T714" i="30" s="1"/>
  <c r="U714" i="30" s="1"/>
  <c r="V714" i="30" s="1"/>
  <c r="W714" i="30" s="1"/>
  <c r="X714" i="30" s="1"/>
  <c r="Y714" i="30" s="1"/>
  <c r="Z714" i="30" s="1"/>
  <c r="AA714" i="30" s="1"/>
  <c r="AB714" i="30" s="1"/>
  <c r="AC714" i="30" s="1"/>
  <c r="AD714" i="30" s="1"/>
  <c r="AE714" i="30" s="1"/>
  <c r="AF714" i="30" s="1"/>
  <c r="AG714" i="30" s="1"/>
  <c r="AH714" i="30" s="1"/>
  <c r="AI714" i="30" s="1"/>
  <c r="AJ714" i="30" s="1"/>
  <c r="AK714" i="30" s="1"/>
  <c r="AL714" i="30" s="1"/>
  <c r="AM714" i="30" s="1"/>
  <c r="AN714" i="30" s="1"/>
  <c r="AO714" i="30" s="1"/>
  <c r="AP714" i="30" s="1"/>
  <c r="AQ714" i="30" s="1"/>
  <c r="AR714" i="30" s="1"/>
  <c r="AS714" i="30" s="1"/>
  <c r="AT714" i="30" s="1"/>
  <c r="AU714" i="30" s="1"/>
  <c r="AV714" i="30" s="1"/>
  <c r="AW714" i="30" s="1"/>
  <c r="AX714" i="30" s="1"/>
  <c r="AY714" i="30" s="1"/>
  <c r="AZ714" i="30" s="1"/>
  <c r="BA714" i="30" s="1"/>
  <c r="BB714" i="30" s="1"/>
  <c r="BC714" i="30" s="1"/>
  <c r="BD714" i="30" s="1"/>
  <c r="BE714" i="30" s="1"/>
  <c r="BF714" i="30" s="1"/>
  <c r="BG714" i="30" s="1"/>
  <c r="BH714" i="30" s="1"/>
  <c r="BI714" i="30" s="1"/>
  <c r="BJ714" i="30" s="1"/>
  <c r="BK714" i="30" s="1"/>
  <c r="BL714" i="30" s="1"/>
  <c r="BM714" i="30" s="1"/>
  <c r="BN714" i="30" s="1"/>
  <c r="E669" i="30"/>
  <c r="F669" i="30" s="1"/>
  <c r="G669" i="30" s="1"/>
  <c r="H669" i="30" s="1"/>
  <c r="I669" i="30" s="1"/>
  <c r="J669" i="30" s="1"/>
  <c r="K669" i="30" s="1"/>
  <c r="L669" i="30" s="1"/>
  <c r="M669" i="30" s="1"/>
  <c r="N669" i="30" s="1"/>
  <c r="O669" i="30" s="1"/>
  <c r="P669" i="30" s="1"/>
  <c r="Q669" i="30" s="1"/>
  <c r="R669" i="30" s="1"/>
  <c r="S669" i="30" s="1"/>
  <c r="T669" i="30" s="1"/>
  <c r="U669" i="30" s="1"/>
  <c r="V669" i="30" s="1"/>
  <c r="W669" i="30" s="1"/>
  <c r="X669" i="30" s="1"/>
  <c r="Y669" i="30" s="1"/>
  <c r="Z669" i="30" s="1"/>
  <c r="AA669" i="30" s="1"/>
  <c r="AB669" i="30" s="1"/>
  <c r="AC669" i="30" s="1"/>
  <c r="AD669" i="30" s="1"/>
  <c r="AE669" i="30" s="1"/>
  <c r="AF669" i="30" s="1"/>
  <c r="AG669" i="30" s="1"/>
  <c r="AH669" i="30" s="1"/>
  <c r="AI669" i="30" s="1"/>
  <c r="AJ669" i="30" s="1"/>
  <c r="AK669" i="30" s="1"/>
  <c r="AL669" i="30" s="1"/>
  <c r="AM669" i="30" s="1"/>
  <c r="AN669" i="30" s="1"/>
  <c r="AO669" i="30" s="1"/>
  <c r="AP669" i="30" s="1"/>
  <c r="AQ669" i="30" s="1"/>
  <c r="AR669" i="30" s="1"/>
  <c r="AS669" i="30" s="1"/>
  <c r="AT669" i="30" s="1"/>
  <c r="AU669" i="30" s="1"/>
  <c r="AV669" i="30" s="1"/>
  <c r="AW669" i="30" s="1"/>
  <c r="AX669" i="30" s="1"/>
  <c r="AY669" i="30" s="1"/>
  <c r="AZ669" i="30" s="1"/>
  <c r="BA669" i="30" s="1"/>
  <c r="BB669" i="30" s="1"/>
  <c r="BC669" i="30" s="1"/>
  <c r="BD669" i="30" s="1"/>
  <c r="BE669" i="30" s="1"/>
  <c r="BF669" i="30" s="1"/>
  <c r="BG669" i="30" s="1"/>
  <c r="BH669" i="30" s="1"/>
  <c r="BI669" i="30" s="1"/>
  <c r="BJ669" i="30" s="1"/>
  <c r="BK669" i="30" s="1"/>
  <c r="BL669" i="30" s="1"/>
  <c r="BM669" i="30" s="1"/>
  <c r="BN669" i="30" s="1"/>
  <c r="E624" i="30"/>
  <c r="F624" i="30" s="1"/>
  <c r="G624" i="30" s="1"/>
  <c r="H624" i="30" s="1"/>
  <c r="I624" i="30" s="1"/>
  <c r="J624" i="30" s="1"/>
  <c r="K624" i="30" s="1"/>
  <c r="L624" i="30" s="1"/>
  <c r="M624" i="30" s="1"/>
  <c r="N624" i="30" s="1"/>
  <c r="O624" i="30" s="1"/>
  <c r="P624" i="30" s="1"/>
  <c r="Q624" i="30" s="1"/>
  <c r="R624" i="30" s="1"/>
  <c r="S624" i="30" s="1"/>
  <c r="T624" i="30" s="1"/>
  <c r="U624" i="30" s="1"/>
  <c r="V624" i="30" s="1"/>
  <c r="W624" i="30" s="1"/>
  <c r="X624" i="30" s="1"/>
  <c r="Y624" i="30" s="1"/>
  <c r="Z624" i="30" s="1"/>
  <c r="AA624" i="30" s="1"/>
  <c r="AB624" i="30" s="1"/>
  <c r="AC624" i="30" s="1"/>
  <c r="AD624" i="30" s="1"/>
  <c r="AE624" i="30" s="1"/>
  <c r="AF624" i="30" s="1"/>
  <c r="AG624" i="30" s="1"/>
  <c r="AH624" i="30" s="1"/>
  <c r="AI624" i="30" s="1"/>
  <c r="AJ624" i="30" s="1"/>
  <c r="AK624" i="30" s="1"/>
  <c r="AL624" i="30" s="1"/>
  <c r="AM624" i="30" s="1"/>
  <c r="AN624" i="30" s="1"/>
  <c r="AO624" i="30" s="1"/>
  <c r="AP624" i="30" s="1"/>
  <c r="AQ624" i="30" s="1"/>
  <c r="AR624" i="30" s="1"/>
  <c r="AS624" i="30" s="1"/>
  <c r="AT624" i="30" s="1"/>
  <c r="AU624" i="30" s="1"/>
  <c r="AV624" i="30" s="1"/>
  <c r="AW624" i="30" s="1"/>
  <c r="AX624" i="30" s="1"/>
  <c r="AY624" i="30" s="1"/>
  <c r="AZ624" i="30" s="1"/>
  <c r="BA624" i="30" s="1"/>
  <c r="BB624" i="30" s="1"/>
  <c r="BC624" i="30" s="1"/>
  <c r="BD624" i="30" s="1"/>
  <c r="BE624" i="30" s="1"/>
  <c r="BF624" i="30" s="1"/>
  <c r="BG624" i="30" s="1"/>
  <c r="BH624" i="30" s="1"/>
  <c r="BI624" i="30" s="1"/>
  <c r="BJ624" i="30" s="1"/>
  <c r="BK624" i="30" s="1"/>
  <c r="BL624" i="30" s="1"/>
  <c r="BM624" i="30" s="1"/>
  <c r="BN624" i="30" s="1"/>
  <c r="E579" i="30"/>
  <c r="F579" i="30" s="1"/>
  <c r="G579" i="30" s="1"/>
  <c r="H579" i="30" s="1"/>
  <c r="I579" i="30" s="1"/>
  <c r="J579" i="30" s="1"/>
  <c r="K579" i="30" s="1"/>
  <c r="L579" i="30" s="1"/>
  <c r="M579" i="30" s="1"/>
  <c r="N579" i="30" s="1"/>
  <c r="O579" i="30" s="1"/>
  <c r="P579" i="30" s="1"/>
  <c r="Q579" i="30" s="1"/>
  <c r="R579" i="30" s="1"/>
  <c r="S579" i="30" s="1"/>
  <c r="T579" i="30" s="1"/>
  <c r="U579" i="30" s="1"/>
  <c r="V579" i="30" s="1"/>
  <c r="W579" i="30" s="1"/>
  <c r="X579" i="30" s="1"/>
  <c r="Y579" i="30" s="1"/>
  <c r="Z579" i="30" s="1"/>
  <c r="AA579" i="30" s="1"/>
  <c r="AB579" i="30" s="1"/>
  <c r="AC579" i="30" s="1"/>
  <c r="AD579" i="30" s="1"/>
  <c r="AE579" i="30" s="1"/>
  <c r="AF579" i="30" s="1"/>
  <c r="AG579" i="30" s="1"/>
  <c r="AH579" i="30" s="1"/>
  <c r="AI579" i="30" s="1"/>
  <c r="AJ579" i="30" s="1"/>
  <c r="AK579" i="30" s="1"/>
  <c r="AL579" i="30" s="1"/>
  <c r="AM579" i="30" s="1"/>
  <c r="AN579" i="30" s="1"/>
  <c r="AO579" i="30" s="1"/>
  <c r="AP579" i="30" s="1"/>
  <c r="AQ579" i="30" s="1"/>
  <c r="AR579" i="30" s="1"/>
  <c r="AS579" i="30" s="1"/>
  <c r="AT579" i="30" s="1"/>
  <c r="AU579" i="30" s="1"/>
  <c r="AV579" i="30" s="1"/>
  <c r="AW579" i="30" s="1"/>
  <c r="AX579" i="30" s="1"/>
  <c r="AY579" i="30" s="1"/>
  <c r="AZ579" i="30" s="1"/>
  <c r="BA579" i="30" s="1"/>
  <c r="BB579" i="30" s="1"/>
  <c r="BC579" i="30" s="1"/>
  <c r="BD579" i="30" s="1"/>
  <c r="BE579" i="30" s="1"/>
  <c r="BF579" i="30" s="1"/>
  <c r="BG579" i="30" s="1"/>
  <c r="BH579" i="30" s="1"/>
  <c r="BI579" i="30" s="1"/>
  <c r="BJ579" i="30" s="1"/>
  <c r="BK579" i="30" s="1"/>
  <c r="BL579" i="30" s="1"/>
  <c r="BM579" i="30" s="1"/>
  <c r="BN579" i="30" s="1"/>
  <c r="E534" i="30"/>
  <c r="F534" i="30" s="1"/>
  <c r="G534" i="30" s="1"/>
  <c r="H534" i="30" s="1"/>
  <c r="I534" i="30" s="1"/>
  <c r="J534" i="30" s="1"/>
  <c r="K534" i="30" s="1"/>
  <c r="L534" i="30" s="1"/>
  <c r="M534" i="30" s="1"/>
  <c r="N534" i="30" s="1"/>
  <c r="O534" i="30" s="1"/>
  <c r="P534" i="30" s="1"/>
  <c r="Q534" i="30" s="1"/>
  <c r="R534" i="30" s="1"/>
  <c r="S534" i="30" s="1"/>
  <c r="T534" i="30" s="1"/>
  <c r="U534" i="30" s="1"/>
  <c r="V534" i="30" s="1"/>
  <c r="W534" i="30" s="1"/>
  <c r="X534" i="30" s="1"/>
  <c r="Y534" i="30" s="1"/>
  <c r="Z534" i="30" s="1"/>
  <c r="AA534" i="30" s="1"/>
  <c r="AB534" i="30" s="1"/>
  <c r="AC534" i="30" s="1"/>
  <c r="AD534" i="30" s="1"/>
  <c r="AE534" i="30" s="1"/>
  <c r="AF534" i="30" s="1"/>
  <c r="AG534" i="30" s="1"/>
  <c r="AH534" i="30" s="1"/>
  <c r="AI534" i="30" s="1"/>
  <c r="AJ534" i="30" s="1"/>
  <c r="AK534" i="30" s="1"/>
  <c r="AL534" i="30" s="1"/>
  <c r="AM534" i="30" s="1"/>
  <c r="AN534" i="30" s="1"/>
  <c r="AO534" i="30" s="1"/>
  <c r="AP534" i="30" s="1"/>
  <c r="AQ534" i="30" s="1"/>
  <c r="AR534" i="30" s="1"/>
  <c r="AS534" i="30" s="1"/>
  <c r="AT534" i="30" s="1"/>
  <c r="AU534" i="30" s="1"/>
  <c r="AV534" i="30" s="1"/>
  <c r="AW534" i="30" s="1"/>
  <c r="AX534" i="30" s="1"/>
  <c r="AY534" i="30" s="1"/>
  <c r="AZ534" i="30" s="1"/>
  <c r="BA534" i="30" s="1"/>
  <c r="BB534" i="30" s="1"/>
  <c r="BC534" i="30" s="1"/>
  <c r="BD534" i="30" s="1"/>
  <c r="BE534" i="30" s="1"/>
  <c r="BF534" i="30" s="1"/>
  <c r="BG534" i="30" s="1"/>
  <c r="BH534" i="30" s="1"/>
  <c r="BI534" i="30" s="1"/>
  <c r="BJ534" i="30" s="1"/>
  <c r="BK534" i="30" s="1"/>
  <c r="BL534" i="30" s="1"/>
  <c r="BM534" i="30" s="1"/>
  <c r="BN534" i="30" s="1"/>
  <c r="E489" i="30"/>
  <c r="F489" i="30" s="1"/>
  <c r="G489" i="30" s="1"/>
  <c r="H489" i="30" s="1"/>
  <c r="I489" i="30" s="1"/>
  <c r="J489" i="30" s="1"/>
  <c r="K489" i="30" s="1"/>
  <c r="L489" i="30" s="1"/>
  <c r="M489" i="30" s="1"/>
  <c r="N489" i="30" s="1"/>
  <c r="O489" i="30" s="1"/>
  <c r="P489" i="30" s="1"/>
  <c r="Q489" i="30" s="1"/>
  <c r="R489" i="30" s="1"/>
  <c r="S489" i="30" s="1"/>
  <c r="T489" i="30" s="1"/>
  <c r="U489" i="30" s="1"/>
  <c r="V489" i="30" s="1"/>
  <c r="W489" i="30" s="1"/>
  <c r="X489" i="30" s="1"/>
  <c r="Y489" i="30" s="1"/>
  <c r="Z489" i="30" s="1"/>
  <c r="AA489" i="30" s="1"/>
  <c r="AB489" i="30" s="1"/>
  <c r="AC489" i="30" s="1"/>
  <c r="AD489" i="30" s="1"/>
  <c r="AE489" i="30" s="1"/>
  <c r="AF489" i="30" s="1"/>
  <c r="AG489" i="30" s="1"/>
  <c r="AH489" i="30" s="1"/>
  <c r="AI489" i="30" s="1"/>
  <c r="AJ489" i="30" s="1"/>
  <c r="AK489" i="30" s="1"/>
  <c r="AL489" i="30" s="1"/>
  <c r="AM489" i="30" s="1"/>
  <c r="AN489" i="30" s="1"/>
  <c r="AO489" i="30" s="1"/>
  <c r="AP489" i="30" s="1"/>
  <c r="AQ489" i="30" s="1"/>
  <c r="AR489" i="30" s="1"/>
  <c r="AS489" i="30" s="1"/>
  <c r="AT489" i="30" s="1"/>
  <c r="AU489" i="30" s="1"/>
  <c r="AV489" i="30" s="1"/>
  <c r="AW489" i="30" s="1"/>
  <c r="AX489" i="30" s="1"/>
  <c r="AY489" i="30" s="1"/>
  <c r="AZ489" i="30" s="1"/>
  <c r="BA489" i="30" s="1"/>
  <c r="BB489" i="30" s="1"/>
  <c r="BC489" i="30" s="1"/>
  <c r="BD489" i="30" s="1"/>
  <c r="BE489" i="30" s="1"/>
  <c r="BF489" i="30" s="1"/>
  <c r="BG489" i="30" s="1"/>
  <c r="BH489" i="30" s="1"/>
  <c r="BI489" i="30" s="1"/>
  <c r="BJ489" i="30" s="1"/>
  <c r="BK489" i="30" s="1"/>
  <c r="BL489" i="30" s="1"/>
  <c r="BM489" i="30" s="1"/>
  <c r="BN489" i="30" s="1"/>
  <c r="E444" i="30"/>
  <c r="F444" i="30" s="1"/>
  <c r="G444" i="30" s="1"/>
  <c r="H444" i="30" s="1"/>
  <c r="I444" i="30" s="1"/>
  <c r="J444" i="30" s="1"/>
  <c r="K444" i="30" s="1"/>
  <c r="L444" i="30" s="1"/>
  <c r="M444" i="30" s="1"/>
  <c r="N444" i="30" s="1"/>
  <c r="O444" i="30" s="1"/>
  <c r="P444" i="30" s="1"/>
  <c r="Q444" i="30" s="1"/>
  <c r="R444" i="30" s="1"/>
  <c r="S444" i="30" s="1"/>
  <c r="T444" i="30" s="1"/>
  <c r="U444" i="30" s="1"/>
  <c r="V444" i="30" s="1"/>
  <c r="W444" i="30" s="1"/>
  <c r="X444" i="30" s="1"/>
  <c r="Y444" i="30" s="1"/>
  <c r="Z444" i="30" s="1"/>
  <c r="AA444" i="30" s="1"/>
  <c r="AB444" i="30" s="1"/>
  <c r="AC444" i="30" s="1"/>
  <c r="AD444" i="30" s="1"/>
  <c r="AE444" i="30" s="1"/>
  <c r="AF444" i="30" s="1"/>
  <c r="AG444" i="30" s="1"/>
  <c r="AH444" i="30" s="1"/>
  <c r="AI444" i="30" s="1"/>
  <c r="AJ444" i="30" s="1"/>
  <c r="AK444" i="30" s="1"/>
  <c r="AL444" i="30" s="1"/>
  <c r="AM444" i="30" s="1"/>
  <c r="AN444" i="30" s="1"/>
  <c r="AO444" i="30" s="1"/>
  <c r="AP444" i="30" s="1"/>
  <c r="AQ444" i="30" s="1"/>
  <c r="AR444" i="30" s="1"/>
  <c r="AS444" i="30" s="1"/>
  <c r="AT444" i="30" s="1"/>
  <c r="AU444" i="30" s="1"/>
  <c r="AV444" i="30" s="1"/>
  <c r="AW444" i="30" s="1"/>
  <c r="AX444" i="30" s="1"/>
  <c r="AY444" i="30" s="1"/>
  <c r="AZ444" i="30" s="1"/>
  <c r="BA444" i="30" s="1"/>
  <c r="BB444" i="30" s="1"/>
  <c r="BC444" i="30" s="1"/>
  <c r="BD444" i="30" s="1"/>
  <c r="BE444" i="30" s="1"/>
  <c r="BF444" i="30" s="1"/>
  <c r="BG444" i="30" s="1"/>
  <c r="BH444" i="30" s="1"/>
  <c r="BI444" i="30" s="1"/>
  <c r="BJ444" i="30" s="1"/>
  <c r="BK444" i="30" s="1"/>
  <c r="BL444" i="30" s="1"/>
  <c r="BM444" i="30" s="1"/>
  <c r="BN444" i="30" s="1"/>
  <c r="E399" i="30"/>
  <c r="F399" i="30" s="1"/>
  <c r="G399" i="30" s="1"/>
  <c r="H399" i="30" s="1"/>
  <c r="I399" i="30" s="1"/>
  <c r="J399" i="30" s="1"/>
  <c r="K399" i="30" s="1"/>
  <c r="L399" i="30" s="1"/>
  <c r="M399" i="30" s="1"/>
  <c r="N399" i="30" s="1"/>
  <c r="O399" i="30" s="1"/>
  <c r="P399" i="30" s="1"/>
  <c r="Q399" i="30" s="1"/>
  <c r="R399" i="30" s="1"/>
  <c r="S399" i="30" s="1"/>
  <c r="T399" i="30" s="1"/>
  <c r="U399" i="30" s="1"/>
  <c r="V399" i="30" s="1"/>
  <c r="W399" i="30" s="1"/>
  <c r="X399" i="30" s="1"/>
  <c r="Y399" i="30" s="1"/>
  <c r="Z399" i="30" s="1"/>
  <c r="AA399" i="30" s="1"/>
  <c r="AB399" i="30" s="1"/>
  <c r="AC399" i="30" s="1"/>
  <c r="AD399" i="30" s="1"/>
  <c r="AE399" i="30" s="1"/>
  <c r="AF399" i="30" s="1"/>
  <c r="AG399" i="30" s="1"/>
  <c r="AH399" i="30" s="1"/>
  <c r="AI399" i="30" s="1"/>
  <c r="AJ399" i="30" s="1"/>
  <c r="AK399" i="30" s="1"/>
  <c r="AL399" i="30" s="1"/>
  <c r="AM399" i="30" s="1"/>
  <c r="AN399" i="30" s="1"/>
  <c r="AO399" i="30" s="1"/>
  <c r="AP399" i="30" s="1"/>
  <c r="AQ399" i="30" s="1"/>
  <c r="AR399" i="30" s="1"/>
  <c r="AS399" i="30" s="1"/>
  <c r="AT399" i="30" s="1"/>
  <c r="AU399" i="30" s="1"/>
  <c r="AV399" i="30" s="1"/>
  <c r="AW399" i="30" s="1"/>
  <c r="AX399" i="30" s="1"/>
  <c r="AY399" i="30" s="1"/>
  <c r="AZ399" i="30" s="1"/>
  <c r="BA399" i="30" s="1"/>
  <c r="BB399" i="30" s="1"/>
  <c r="BC399" i="30" s="1"/>
  <c r="BD399" i="30" s="1"/>
  <c r="BE399" i="30" s="1"/>
  <c r="BF399" i="30" s="1"/>
  <c r="BG399" i="30" s="1"/>
  <c r="BH399" i="30" s="1"/>
  <c r="BI399" i="30" s="1"/>
  <c r="BJ399" i="30" s="1"/>
  <c r="BK399" i="30" s="1"/>
  <c r="BL399" i="30" s="1"/>
  <c r="BM399" i="30" s="1"/>
  <c r="BN399" i="30" s="1"/>
  <c r="E309" i="30"/>
  <c r="F309" i="30" s="1"/>
  <c r="G309" i="30" s="1"/>
  <c r="H309" i="30" s="1"/>
  <c r="I309" i="30" s="1"/>
  <c r="J309" i="30" s="1"/>
  <c r="K309" i="30" s="1"/>
  <c r="L309" i="30" s="1"/>
  <c r="M309" i="30" s="1"/>
  <c r="N309" i="30" s="1"/>
  <c r="O309" i="30" s="1"/>
  <c r="P309" i="30" s="1"/>
  <c r="Q309" i="30" s="1"/>
  <c r="R309" i="30" s="1"/>
  <c r="S309" i="30" s="1"/>
  <c r="T309" i="30" s="1"/>
  <c r="U309" i="30" s="1"/>
  <c r="V309" i="30" s="1"/>
  <c r="W309" i="30" s="1"/>
  <c r="X309" i="30" s="1"/>
  <c r="Y309" i="30" s="1"/>
  <c r="Z309" i="30" s="1"/>
  <c r="AA309" i="30" s="1"/>
  <c r="AB309" i="30" s="1"/>
  <c r="AC309" i="30" s="1"/>
  <c r="AD309" i="30" s="1"/>
  <c r="AE309" i="30" s="1"/>
  <c r="AF309" i="30" s="1"/>
  <c r="AG309" i="30" s="1"/>
  <c r="AH309" i="30" s="1"/>
  <c r="AI309" i="30" s="1"/>
  <c r="AJ309" i="30" s="1"/>
  <c r="AK309" i="30" s="1"/>
  <c r="AL309" i="30" s="1"/>
  <c r="AM309" i="30" s="1"/>
  <c r="AN309" i="30" s="1"/>
  <c r="AO309" i="30" s="1"/>
  <c r="AP309" i="30" s="1"/>
  <c r="AQ309" i="30" s="1"/>
  <c r="AR309" i="30" s="1"/>
  <c r="AS309" i="30" s="1"/>
  <c r="AT309" i="30" s="1"/>
  <c r="AU309" i="30" s="1"/>
  <c r="AV309" i="30" s="1"/>
  <c r="AW309" i="30" s="1"/>
  <c r="AX309" i="30" s="1"/>
  <c r="AY309" i="30" s="1"/>
  <c r="AZ309" i="30" s="1"/>
  <c r="BA309" i="30" s="1"/>
  <c r="BB309" i="30" s="1"/>
  <c r="BC309" i="30" s="1"/>
  <c r="BD309" i="30" s="1"/>
  <c r="BE309" i="30" s="1"/>
  <c r="BF309" i="30" s="1"/>
  <c r="BG309" i="30" s="1"/>
  <c r="BH309" i="30" s="1"/>
  <c r="BI309" i="30" s="1"/>
  <c r="BJ309" i="30" s="1"/>
  <c r="BK309" i="30" s="1"/>
  <c r="BL309" i="30" s="1"/>
  <c r="BM309" i="30" s="1"/>
  <c r="BN309" i="30" s="1"/>
  <c r="E264" i="30"/>
  <c r="F264" i="30" s="1"/>
  <c r="G264" i="30" s="1"/>
  <c r="H264" i="30" s="1"/>
  <c r="I264" i="30" s="1"/>
  <c r="J264" i="30" s="1"/>
  <c r="K264" i="30" s="1"/>
  <c r="L264" i="30" s="1"/>
  <c r="M264" i="30" s="1"/>
  <c r="N264" i="30" s="1"/>
  <c r="O264" i="30" s="1"/>
  <c r="P264" i="30" s="1"/>
  <c r="Q264" i="30" s="1"/>
  <c r="R264" i="30" s="1"/>
  <c r="S264" i="30" s="1"/>
  <c r="T264" i="30" s="1"/>
  <c r="U264" i="30" s="1"/>
  <c r="V264" i="30" s="1"/>
  <c r="W264" i="30" s="1"/>
  <c r="X264" i="30" s="1"/>
  <c r="Y264" i="30" s="1"/>
  <c r="Z264" i="30" s="1"/>
  <c r="AA264" i="30" s="1"/>
  <c r="AB264" i="30" s="1"/>
  <c r="AC264" i="30" s="1"/>
  <c r="AD264" i="30" s="1"/>
  <c r="AE264" i="30" s="1"/>
  <c r="AF264" i="30" s="1"/>
  <c r="AG264" i="30" s="1"/>
  <c r="AH264" i="30" s="1"/>
  <c r="AI264" i="30" s="1"/>
  <c r="AJ264" i="30" s="1"/>
  <c r="AK264" i="30" s="1"/>
  <c r="AL264" i="30" s="1"/>
  <c r="AM264" i="30" s="1"/>
  <c r="AN264" i="30" s="1"/>
  <c r="AO264" i="30" s="1"/>
  <c r="AP264" i="30" s="1"/>
  <c r="AQ264" i="30" s="1"/>
  <c r="AR264" i="30" s="1"/>
  <c r="AS264" i="30" s="1"/>
  <c r="AT264" i="30" s="1"/>
  <c r="AU264" i="30" s="1"/>
  <c r="AV264" i="30" s="1"/>
  <c r="AW264" i="30" s="1"/>
  <c r="AX264" i="30" s="1"/>
  <c r="AY264" i="30" s="1"/>
  <c r="AZ264" i="30" s="1"/>
  <c r="BA264" i="30" s="1"/>
  <c r="BB264" i="30" s="1"/>
  <c r="BC264" i="30" s="1"/>
  <c r="BD264" i="30" s="1"/>
  <c r="BE264" i="30" s="1"/>
  <c r="BF264" i="30" s="1"/>
  <c r="BG264" i="30" s="1"/>
  <c r="BH264" i="30" s="1"/>
  <c r="BI264" i="30" s="1"/>
  <c r="BJ264" i="30" s="1"/>
  <c r="BK264" i="30" s="1"/>
  <c r="BL264" i="30" s="1"/>
  <c r="BM264" i="30" s="1"/>
  <c r="BN264" i="30" s="1"/>
  <c r="E219" i="30"/>
  <c r="F219" i="30" s="1"/>
  <c r="G219" i="30" s="1"/>
  <c r="H219" i="30" s="1"/>
  <c r="I219" i="30" s="1"/>
  <c r="J219" i="30" s="1"/>
  <c r="K219" i="30" s="1"/>
  <c r="L219" i="30" s="1"/>
  <c r="M219" i="30" s="1"/>
  <c r="N219" i="30" s="1"/>
  <c r="O219" i="30" s="1"/>
  <c r="P219" i="30" s="1"/>
  <c r="Q219" i="30" s="1"/>
  <c r="R219" i="30" s="1"/>
  <c r="S219" i="30" s="1"/>
  <c r="T219" i="30" s="1"/>
  <c r="U219" i="30" s="1"/>
  <c r="V219" i="30" s="1"/>
  <c r="W219" i="30" s="1"/>
  <c r="X219" i="30" s="1"/>
  <c r="Y219" i="30" s="1"/>
  <c r="Z219" i="30" s="1"/>
  <c r="AA219" i="30" s="1"/>
  <c r="AB219" i="30" s="1"/>
  <c r="AC219" i="30" s="1"/>
  <c r="AD219" i="30" s="1"/>
  <c r="AE219" i="30" s="1"/>
  <c r="AF219" i="30" s="1"/>
  <c r="AG219" i="30" s="1"/>
  <c r="AH219" i="30" s="1"/>
  <c r="AI219" i="30" s="1"/>
  <c r="AJ219" i="30" s="1"/>
  <c r="AK219" i="30" s="1"/>
  <c r="AL219" i="30" s="1"/>
  <c r="AM219" i="30" s="1"/>
  <c r="AN219" i="30" s="1"/>
  <c r="AO219" i="30" s="1"/>
  <c r="AP219" i="30" s="1"/>
  <c r="AQ219" i="30" s="1"/>
  <c r="AR219" i="30" s="1"/>
  <c r="AS219" i="30" s="1"/>
  <c r="AT219" i="30" s="1"/>
  <c r="AU219" i="30" s="1"/>
  <c r="AV219" i="30" s="1"/>
  <c r="AW219" i="30" s="1"/>
  <c r="AX219" i="30" s="1"/>
  <c r="AY219" i="30" s="1"/>
  <c r="AZ219" i="30" s="1"/>
  <c r="BA219" i="30" s="1"/>
  <c r="BB219" i="30" s="1"/>
  <c r="BC219" i="30" s="1"/>
  <c r="BD219" i="30" s="1"/>
  <c r="BE219" i="30" s="1"/>
  <c r="BF219" i="30" s="1"/>
  <c r="BG219" i="30" s="1"/>
  <c r="BH219" i="30" s="1"/>
  <c r="BI219" i="30" s="1"/>
  <c r="BJ219" i="30" s="1"/>
  <c r="BK219" i="30" s="1"/>
  <c r="BL219" i="30" s="1"/>
  <c r="BM219" i="30" s="1"/>
  <c r="BN219" i="30" s="1"/>
  <c r="E129" i="30"/>
  <c r="F129" i="30" s="1"/>
  <c r="G129" i="30" s="1"/>
  <c r="H129" i="30" s="1"/>
  <c r="I129" i="30" s="1"/>
  <c r="J129" i="30" s="1"/>
  <c r="K129" i="30" s="1"/>
  <c r="L129" i="30" s="1"/>
  <c r="M129" i="30" s="1"/>
  <c r="N129" i="30" s="1"/>
  <c r="O129" i="30" s="1"/>
  <c r="P129" i="30" s="1"/>
  <c r="Q129" i="30" s="1"/>
  <c r="R129" i="30" s="1"/>
  <c r="S129" i="30" s="1"/>
  <c r="T129" i="30" s="1"/>
  <c r="U129" i="30" s="1"/>
  <c r="V129" i="30" s="1"/>
  <c r="W129" i="30" s="1"/>
  <c r="X129" i="30" s="1"/>
  <c r="Y129" i="30" s="1"/>
  <c r="Z129" i="30" s="1"/>
  <c r="AA129" i="30" s="1"/>
  <c r="AB129" i="30" s="1"/>
  <c r="AC129" i="30" s="1"/>
  <c r="AD129" i="30" s="1"/>
  <c r="AE129" i="30" s="1"/>
  <c r="AF129" i="30" s="1"/>
  <c r="AG129" i="30" s="1"/>
  <c r="AH129" i="30" s="1"/>
  <c r="AI129" i="30" s="1"/>
  <c r="AJ129" i="30" s="1"/>
  <c r="AK129" i="30" s="1"/>
  <c r="AL129" i="30" s="1"/>
  <c r="AM129" i="30" s="1"/>
  <c r="AN129" i="30" s="1"/>
  <c r="AO129" i="30" s="1"/>
  <c r="AP129" i="30" s="1"/>
  <c r="AQ129" i="30" s="1"/>
  <c r="AR129" i="30" s="1"/>
  <c r="AS129" i="30" s="1"/>
  <c r="AT129" i="30" s="1"/>
  <c r="AU129" i="30" s="1"/>
  <c r="AV129" i="30" s="1"/>
  <c r="AW129" i="30" s="1"/>
  <c r="AX129" i="30" s="1"/>
  <c r="AY129" i="30" s="1"/>
  <c r="AZ129" i="30" s="1"/>
  <c r="BA129" i="30" s="1"/>
  <c r="BB129" i="30" s="1"/>
  <c r="BC129" i="30" s="1"/>
  <c r="BD129" i="30" s="1"/>
  <c r="BE129" i="30" s="1"/>
  <c r="BF129" i="30" s="1"/>
  <c r="BG129" i="30" s="1"/>
  <c r="BH129" i="30" s="1"/>
  <c r="BI129" i="30" s="1"/>
  <c r="BJ129" i="30" s="1"/>
  <c r="BK129" i="30" s="1"/>
  <c r="BL129" i="30" s="1"/>
  <c r="BM129" i="30" s="1"/>
  <c r="BN129" i="30" s="1"/>
  <c r="E84" i="30"/>
  <c r="F84" i="30" s="1"/>
  <c r="G84" i="30" s="1"/>
  <c r="H84" i="30" s="1"/>
  <c r="I84" i="30" s="1"/>
  <c r="J84" i="30" s="1"/>
  <c r="K84" i="30" s="1"/>
  <c r="L84" i="30" s="1"/>
  <c r="M84" i="30" s="1"/>
  <c r="N84" i="30" s="1"/>
  <c r="O84" i="30" s="1"/>
  <c r="P84" i="30" s="1"/>
  <c r="Q84" i="30" s="1"/>
  <c r="R84" i="30" s="1"/>
  <c r="S84" i="30" s="1"/>
  <c r="T84" i="30" s="1"/>
  <c r="U84" i="30" s="1"/>
  <c r="V84" i="30" s="1"/>
  <c r="W84" i="30" s="1"/>
  <c r="X84" i="30" s="1"/>
  <c r="Y84" i="30" s="1"/>
  <c r="Z84" i="30" s="1"/>
  <c r="AA84" i="30" s="1"/>
  <c r="AB84" i="30" s="1"/>
  <c r="AC84" i="30" s="1"/>
  <c r="AD84" i="30" s="1"/>
  <c r="AE84" i="30" s="1"/>
  <c r="AF84" i="30" s="1"/>
  <c r="AG84" i="30" s="1"/>
  <c r="AH84" i="30" s="1"/>
  <c r="AI84" i="30" s="1"/>
  <c r="AJ84" i="30" s="1"/>
  <c r="AK84" i="30" s="1"/>
  <c r="AL84" i="30" s="1"/>
  <c r="AM84" i="30" s="1"/>
  <c r="AN84" i="30" s="1"/>
  <c r="AO84" i="30" s="1"/>
  <c r="AP84" i="30" s="1"/>
  <c r="AQ84" i="30" s="1"/>
  <c r="AR84" i="30" s="1"/>
  <c r="AS84" i="30" s="1"/>
  <c r="AT84" i="30" s="1"/>
  <c r="AU84" i="30" s="1"/>
  <c r="AV84" i="30" s="1"/>
  <c r="AW84" i="30" s="1"/>
  <c r="AX84" i="30" s="1"/>
  <c r="AY84" i="30" s="1"/>
  <c r="AZ84" i="30" s="1"/>
  <c r="BA84" i="30" s="1"/>
  <c r="BB84" i="30" s="1"/>
  <c r="BC84" i="30" s="1"/>
  <c r="BD84" i="30" s="1"/>
  <c r="BE84" i="30" s="1"/>
  <c r="BF84" i="30" s="1"/>
  <c r="BG84" i="30" s="1"/>
  <c r="BH84" i="30" s="1"/>
  <c r="BI84" i="30" s="1"/>
  <c r="BJ84" i="30" s="1"/>
  <c r="BK84" i="30" s="1"/>
  <c r="BL84" i="30" s="1"/>
  <c r="BM84" i="30" s="1"/>
  <c r="BN84" i="30" s="1"/>
  <c r="E4" i="37" l="1"/>
  <c r="E18" i="37"/>
  <c r="G14" i="37"/>
  <c r="F17" i="37"/>
  <c r="F10" i="37"/>
  <c r="F11" i="37" s="1"/>
  <c r="F37" i="37" s="1"/>
  <c r="G9" i="37"/>
  <c r="D39" i="30"/>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106" i="2"/>
  <c r="I107" i="2"/>
  <c r="I108" i="2"/>
  <c r="I112" i="2"/>
  <c r="I113" i="2"/>
  <c r="I114" i="2"/>
  <c r="I115" i="2"/>
  <c r="I116" i="2"/>
  <c r="I117" i="2"/>
  <c r="I118" i="2"/>
  <c r="I119" i="2"/>
  <c r="I120" i="2"/>
  <c r="I121" i="2"/>
  <c r="I122" i="2"/>
  <c r="I123" i="2"/>
  <c r="I69" i="2"/>
  <c r="L103" i="2" s="1"/>
  <c r="D27" i="30"/>
  <c r="D18" i="30"/>
  <c r="D19" i="30"/>
  <c r="H14" i="8"/>
  <c r="E88" i="2"/>
  <c r="L87" i="2" l="1"/>
  <c r="G10" i="37"/>
  <c r="G11" i="37" s="1"/>
  <c r="G37" i="37" s="1"/>
  <c r="H9" i="37"/>
  <c r="F4" i="37"/>
  <c r="F18" i="37"/>
  <c r="H14" i="37"/>
  <c r="G17" i="37"/>
  <c r="L94" i="2"/>
  <c r="B341" i="30" s="1"/>
  <c r="B352" i="30" s="1"/>
  <c r="L90" i="2"/>
  <c r="B161" i="30" s="1"/>
  <c r="B172" i="30" s="1"/>
  <c r="L89" i="2"/>
  <c r="B117" i="30" s="1"/>
  <c r="B128" i="30" s="1"/>
  <c r="L82" i="2"/>
  <c r="C66" i="2" s="1"/>
  <c r="L88" i="2"/>
  <c r="L91" i="2"/>
  <c r="L93" i="2"/>
  <c r="B297" i="30" s="1"/>
  <c r="L96" i="2"/>
  <c r="B432" i="30" s="1"/>
  <c r="L98" i="2"/>
  <c r="B522" i="30" s="1"/>
  <c r="L100" i="2"/>
  <c r="B612" i="30" s="1"/>
  <c r="L102" i="2"/>
  <c r="B702" i="30" s="1"/>
  <c r="B27" i="30"/>
  <c r="B38" i="30" s="1"/>
  <c r="D40" i="30" s="1"/>
  <c r="L92" i="2"/>
  <c r="B252" i="30" s="1"/>
  <c r="L95" i="2"/>
  <c r="B387" i="30" s="1"/>
  <c r="L97" i="2"/>
  <c r="B477" i="30" s="1"/>
  <c r="L99" i="2"/>
  <c r="B567" i="30" s="1"/>
  <c r="L101" i="2"/>
  <c r="B657" i="30" s="1"/>
  <c r="B747" i="30"/>
  <c r="B792" i="30"/>
  <c r="L108" i="2"/>
  <c r="B810" i="30"/>
  <c r="L110" i="2"/>
  <c r="B828" i="30"/>
  <c r="L112" i="2"/>
  <c r="B801" i="30"/>
  <c r="L109" i="2"/>
  <c r="L111" i="2"/>
  <c r="B819" i="30"/>
  <c r="B837" i="30"/>
  <c r="L113" i="2"/>
  <c r="E27" i="30"/>
  <c r="F27" i="30" s="1"/>
  <c r="G27" i="30" s="1"/>
  <c r="H27" i="30" s="1"/>
  <c r="I27" i="30" s="1"/>
  <c r="J27" i="30" s="1"/>
  <c r="K27" i="30" s="1"/>
  <c r="L27" i="30" s="1"/>
  <c r="M27" i="30" s="1"/>
  <c r="N27" i="30" s="1"/>
  <c r="O27" i="30" s="1"/>
  <c r="P27" i="30" s="1"/>
  <c r="Q27" i="30" s="1"/>
  <c r="R27" i="30" s="1"/>
  <c r="S27" i="30" s="1"/>
  <c r="T27" i="30" s="1"/>
  <c r="U27" i="30" s="1"/>
  <c r="V27" i="30" s="1"/>
  <c r="W27" i="30" s="1"/>
  <c r="X27" i="30" s="1"/>
  <c r="Y27" i="30" s="1"/>
  <c r="Z27" i="30" s="1"/>
  <c r="AA27" i="30" s="1"/>
  <c r="AB27" i="30" s="1"/>
  <c r="AC27" i="30" s="1"/>
  <c r="AD27" i="30" s="1"/>
  <c r="AE27" i="30" s="1"/>
  <c r="AF27" i="30" s="1"/>
  <c r="AG27" i="30" s="1"/>
  <c r="AH27" i="30" s="1"/>
  <c r="AI27" i="30" s="1"/>
  <c r="AJ27" i="30" s="1"/>
  <c r="AK27" i="30" s="1"/>
  <c r="AL27" i="30" s="1"/>
  <c r="AM27" i="30" s="1"/>
  <c r="AN27" i="30" s="1"/>
  <c r="AO27" i="30" s="1"/>
  <c r="AP27" i="30" s="1"/>
  <c r="AQ27" i="30" s="1"/>
  <c r="AR27" i="30" s="1"/>
  <c r="AS27" i="30" s="1"/>
  <c r="AT27" i="30" s="1"/>
  <c r="AU27" i="30" s="1"/>
  <c r="AV27" i="30" s="1"/>
  <c r="AW27" i="30" s="1"/>
  <c r="AX27" i="30" s="1"/>
  <c r="AY27" i="30" s="1"/>
  <c r="AZ27" i="30" s="1"/>
  <c r="BA27" i="30" s="1"/>
  <c r="BB27" i="30" s="1"/>
  <c r="BC27" i="30" s="1"/>
  <c r="BD27" i="30" s="1"/>
  <c r="BE27" i="30" s="1"/>
  <c r="BF27" i="30" s="1"/>
  <c r="BG27" i="30" s="1"/>
  <c r="BH27" i="30" s="1"/>
  <c r="BI27" i="30" s="1"/>
  <c r="BJ27" i="30" s="1"/>
  <c r="BK27" i="30" s="1"/>
  <c r="BL27" i="30" s="1"/>
  <c r="BM27" i="30" s="1"/>
  <c r="BN27" i="30" s="1"/>
  <c r="E39" i="30"/>
  <c r="F39" i="30" s="1"/>
  <c r="G39" i="30" s="1"/>
  <c r="H39" i="30" s="1"/>
  <c r="I39" i="30" s="1"/>
  <c r="J39" i="30" s="1"/>
  <c r="K39" i="30" s="1"/>
  <c r="L39" i="30" s="1"/>
  <c r="M39" i="30" s="1"/>
  <c r="N39" i="30" s="1"/>
  <c r="O39" i="30" s="1"/>
  <c r="P39" i="30" s="1"/>
  <c r="Q39" i="30" s="1"/>
  <c r="R39" i="30" s="1"/>
  <c r="S39" i="30" s="1"/>
  <c r="T39" i="30" s="1"/>
  <c r="U39" i="30" s="1"/>
  <c r="V39" i="30" s="1"/>
  <c r="W39" i="30" s="1"/>
  <c r="X39" i="30" s="1"/>
  <c r="Y39" i="30" s="1"/>
  <c r="Z39" i="30" s="1"/>
  <c r="AA39" i="30" s="1"/>
  <c r="AB39" i="30" s="1"/>
  <c r="AC39" i="30" s="1"/>
  <c r="AD39" i="30" s="1"/>
  <c r="AE39" i="30" s="1"/>
  <c r="AF39" i="30" s="1"/>
  <c r="AG39" i="30" s="1"/>
  <c r="AH39" i="30" s="1"/>
  <c r="AI39" i="30" s="1"/>
  <c r="AJ39" i="30" s="1"/>
  <c r="AK39" i="30" s="1"/>
  <c r="AL39" i="30" s="1"/>
  <c r="AM39" i="30" s="1"/>
  <c r="AN39" i="30" s="1"/>
  <c r="AO39" i="30" s="1"/>
  <c r="AP39" i="30" s="1"/>
  <c r="AQ39" i="30" s="1"/>
  <c r="AR39" i="30" s="1"/>
  <c r="AS39" i="30" s="1"/>
  <c r="AT39" i="30" s="1"/>
  <c r="AU39" i="30" s="1"/>
  <c r="AV39" i="30" s="1"/>
  <c r="AW39" i="30" s="1"/>
  <c r="AX39" i="30" s="1"/>
  <c r="AY39" i="30" s="1"/>
  <c r="AZ39" i="30" s="1"/>
  <c r="BA39" i="30" s="1"/>
  <c r="BB39" i="30" s="1"/>
  <c r="BC39" i="30" s="1"/>
  <c r="BD39" i="30" s="1"/>
  <c r="BE39" i="30" s="1"/>
  <c r="BF39" i="30" s="1"/>
  <c r="BG39" i="30" s="1"/>
  <c r="BH39" i="30" s="1"/>
  <c r="BI39" i="30" s="1"/>
  <c r="BJ39" i="30" s="1"/>
  <c r="BK39" i="30" s="1"/>
  <c r="BL39" i="30" s="1"/>
  <c r="BM39" i="30" s="1"/>
  <c r="BN39" i="30" s="1"/>
  <c r="B207" i="30"/>
  <c r="E18" i="30"/>
  <c r="B72" i="30" l="1"/>
  <c r="L83" i="2"/>
  <c r="L84" i="2" s="1"/>
  <c r="G4" i="37"/>
  <c r="G18" i="37"/>
  <c r="I9" i="37"/>
  <c r="I10" i="37" s="1"/>
  <c r="I11" i="37" s="1"/>
  <c r="I37" i="37" s="1"/>
  <c r="H10" i="37"/>
  <c r="H11" i="37" s="1"/>
  <c r="H37" i="37" s="1"/>
  <c r="I14" i="37"/>
  <c r="I17" i="37" s="1"/>
  <c r="H17" i="37"/>
  <c r="D174" i="30"/>
  <c r="D354" i="30"/>
  <c r="H821" i="30"/>
  <c r="G839" i="30"/>
  <c r="E803" i="30"/>
  <c r="G830" i="30"/>
  <c r="D812" i="30"/>
  <c r="E794" i="30"/>
  <c r="E46" i="30"/>
  <c r="F52" i="30" s="1"/>
  <c r="G58" i="30" s="1"/>
  <c r="H64" i="30" s="1"/>
  <c r="D28" i="30"/>
  <c r="B218" i="30"/>
  <c r="D220" i="30" s="1"/>
  <c r="B443" i="30"/>
  <c r="D445" i="30" s="1"/>
  <c r="B623" i="30"/>
  <c r="D625" i="30" s="1"/>
  <c r="D130" i="30"/>
  <c r="D118" i="30" s="1"/>
  <c r="B398" i="30"/>
  <c r="D400" i="30" s="1"/>
  <c r="B578" i="30"/>
  <c r="D580" i="30" s="1"/>
  <c r="B758" i="30"/>
  <c r="D760" i="30" s="1"/>
  <c r="B83" i="30"/>
  <c r="D85" i="30" s="1"/>
  <c r="E91" i="30" s="1"/>
  <c r="F97" i="30" s="1"/>
  <c r="G103" i="30" s="1"/>
  <c r="H109" i="30" s="1"/>
  <c r="D73" i="30"/>
  <c r="B308" i="30"/>
  <c r="D310" i="30" s="1"/>
  <c r="B533" i="30"/>
  <c r="D535" i="30" s="1"/>
  <c r="B713" i="30"/>
  <c r="D715" i="30" s="1"/>
  <c r="B263" i="30"/>
  <c r="D265" i="30" s="1"/>
  <c r="B488" i="30"/>
  <c r="D490" i="30" s="1"/>
  <c r="B668" i="30"/>
  <c r="D670" i="30" s="1"/>
  <c r="F18" i="30"/>
  <c r="H4" i="37" l="1"/>
  <c r="H18" i="37"/>
  <c r="I4" i="37"/>
  <c r="I18" i="37"/>
  <c r="E360" i="30"/>
  <c r="F366" i="30" s="1"/>
  <c r="G372" i="30" s="1"/>
  <c r="H378" i="30" s="1"/>
  <c r="D342" i="30"/>
  <c r="E180" i="30"/>
  <c r="F186" i="30" s="1"/>
  <c r="G192" i="30" s="1"/>
  <c r="H198" i="30" s="1"/>
  <c r="D162" i="30"/>
  <c r="E496" i="30"/>
  <c r="F502" i="30" s="1"/>
  <c r="G508" i="30" s="1"/>
  <c r="H514" i="30" s="1"/>
  <c r="D478" i="30"/>
  <c r="E721" i="30"/>
  <c r="F727" i="30" s="1"/>
  <c r="G733" i="30" s="1"/>
  <c r="H739" i="30" s="1"/>
  <c r="D703" i="30"/>
  <c r="E316" i="30"/>
  <c r="F322" i="30" s="1"/>
  <c r="G328" i="30" s="1"/>
  <c r="H334" i="30" s="1"/>
  <c r="D298" i="30"/>
  <c r="E586" i="30"/>
  <c r="F592" i="30" s="1"/>
  <c r="G598" i="30" s="1"/>
  <c r="H604" i="30" s="1"/>
  <c r="D568" i="30"/>
  <c r="E136" i="30"/>
  <c r="F142" i="30" s="1"/>
  <c r="G148" i="30" s="1"/>
  <c r="H154" i="30" s="1"/>
  <c r="E451" i="30"/>
  <c r="F457" i="30" s="1"/>
  <c r="G463" i="30" s="1"/>
  <c r="H469" i="30" s="1"/>
  <c r="D433" i="30"/>
  <c r="E676" i="30"/>
  <c r="F682" i="30" s="1"/>
  <c r="G688" i="30" s="1"/>
  <c r="H694" i="30" s="1"/>
  <c r="D658" i="30"/>
  <c r="E271" i="30"/>
  <c r="F277" i="30" s="1"/>
  <c r="G283" i="30" s="1"/>
  <c r="H289" i="30" s="1"/>
  <c r="D253" i="30"/>
  <c r="E541" i="30"/>
  <c r="F547" i="30" s="1"/>
  <c r="G553" i="30" s="1"/>
  <c r="H559" i="30" s="1"/>
  <c r="D523" i="30"/>
  <c r="E766" i="30"/>
  <c r="F772" i="30" s="1"/>
  <c r="G778" i="30" s="1"/>
  <c r="H784" i="30" s="1"/>
  <c r="D748" i="30"/>
  <c r="E406" i="30"/>
  <c r="F412" i="30" s="1"/>
  <c r="G418" i="30" s="1"/>
  <c r="H424" i="30" s="1"/>
  <c r="D388" i="30"/>
  <c r="E631" i="30"/>
  <c r="F637" i="30" s="1"/>
  <c r="G643" i="30" s="1"/>
  <c r="H649" i="30" s="1"/>
  <c r="D613" i="30"/>
  <c r="E226" i="30"/>
  <c r="F232" i="30" s="1"/>
  <c r="G238" i="30" s="1"/>
  <c r="H244" i="30" s="1"/>
  <c r="D208" i="30"/>
  <c r="G18" i="30"/>
  <c r="H38" i="37" l="1"/>
  <c r="E12" i="102" s="1"/>
  <c r="I38" i="37"/>
  <c r="G38" i="37"/>
  <c r="D12" i="102" s="1"/>
  <c r="E38" i="37"/>
  <c r="B12" i="102" s="1"/>
  <c r="B14" i="102" s="1"/>
  <c r="B15" i="102" s="1"/>
  <c r="F38" i="37"/>
  <c r="C12" i="102" s="1"/>
  <c r="D6" i="30"/>
  <c r="D12" i="30" s="1"/>
  <c r="F10" i="6" s="1"/>
  <c r="H18" i="30"/>
  <c r="C17" i="102" l="1"/>
  <c r="D17" i="102" s="1"/>
  <c r="E17" i="102" s="1"/>
  <c r="F17" i="102" s="1"/>
  <c r="G17" i="102" s="1"/>
  <c r="C14" i="102"/>
  <c r="C15" i="102" s="1"/>
  <c r="D18" i="102" s="1"/>
  <c r="E18" i="102" s="1"/>
  <c r="F18" i="102" s="1"/>
  <c r="G18" i="102" s="1"/>
  <c r="H18" i="102" s="1"/>
  <c r="D14" i="102"/>
  <c r="D15" i="102" s="1"/>
  <c r="E19" i="102" s="1"/>
  <c r="F19" i="102" s="1"/>
  <c r="G19" i="102" s="1"/>
  <c r="H19" i="102" s="1"/>
  <c r="I19" i="102" s="1"/>
  <c r="I20" i="102" s="1"/>
  <c r="I23" i="102" s="1"/>
  <c r="I25" i="102" s="1"/>
  <c r="E14" i="102"/>
  <c r="E15" i="102" s="1"/>
  <c r="F22" i="6"/>
  <c r="C42" i="1"/>
  <c r="H8" i="36"/>
  <c r="B19" i="36" s="1"/>
  <c r="F29" i="6"/>
  <c r="I18" i="30"/>
  <c r="H20" i="102" l="1"/>
  <c r="H23" i="102" s="1"/>
  <c r="H25" i="102" s="1"/>
  <c r="G20" i="102"/>
  <c r="G23" i="102" s="1"/>
  <c r="G25" i="102" s="1"/>
  <c r="J18" i="30"/>
  <c r="K18" i="30" l="1"/>
  <c r="L18" i="30" l="1"/>
  <c r="C15" i="24"/>
  <c r="C27" i="24" s="1"/>
  <c r="G61" i="23"/>
  <c r="M18" i="30" l="1"/>
  <c r="C33" i="1" l="1"/>
  <c r="G7" i="32"/>
  <c r="N18" i="30"/>
  <c r="D33" i="1" l="1"/>
  <c r="H7" i="32"/>
  <c r="O18" i="30"/>
  <c r="G59" i="21"/>
  <c r="B13" i="36" l="1"/>
  <c r="E33" i="1"/>
  <c r="I7" i="32"/>
  <c r="P18" i="30"/>
  <c r="F33" i="1" l="1"/>
  <c r="G33" i="1"/>
  <c r="K7" i="32"/>
  <c r="D24" i="32" s="1"/>
  <c r="J7" i="32"/>
  <c r="Q18" i="30"/>
  <c r="C24" i="24"/>
  <c r="D24" i="24" s="1"/>
  <c r="E24" i="24" s="1"/>
  <c r="F24" i="24" s="1"/>
  <c r="G24" i="24" s="1"/>
  <c r="H24" i="24" s="1"/>
  <c r="C31" i="24"/>
  <c r="H7" i="24"/>
  <c r="C10" i="24"/>
  <c r="D10" i="24"/>
  <c r="E10" i="24"/>
  <c r="F10" i="24"/>
  <c r="G10" i="24"/>
  <c r="C16" i="24"/>
  <c r="I66" i="23"/>
  <c r="I62" i="23"/>
  <c r="H61" i="23"/>
  <c r="H67" i="23" s="1"/>
  <c r="I52" i="23"/>
  <c r="J52" i="23" s="1"/>
  <c r="K52" i="23" s="1"/>
  <c r="L52" i="23" s="1"/>
  <c r="M52" i="23" s="1"/>
  <c r="N52" i="23" s="1"/>
  <c r="O52" i="23" s="1"/>
  <c r="P52" i="23" s="1"/>
  <c r="Q52" i="23" s="1"/>
  <c r="R52" i="23" s="1"/>
  <c r="S52" i="23" s="1"/>
  <c r="T52" i="23" s="1"/>
  <c r="U52" i="23" s="1"/>
  <c r="V52" i="23" s="1"/>
  <c r="W52" i="23" s="1"/>
  <c r="X52" i="23" s="1"/>
  <c r="Y52" i="23" s="1"/>
  <c r="Z52" i="23" s="1"/>
  <c r="AA52" i="23" s="1"/>
  <c r="AB52" i="23" s="1"/>
  <c r="AC52" i="23" s="1"/>
  <c r="AD52" i="23" s="1"/>
  <c r="AE52" i="23" s="1"/>
  <c r="AF52" i="23" s="1"/>
  <c r="AG52" i="23" s="1"/>
  <c r="AH52" i="23" s="1"/>
  <c r="AI52" i="23" s="1"/>
  <c r="AJ52" i="23" s="1"/>
  <c r="AK52" i="23" s="1"/>
  <c r="AL52" i="23" s="1"/>
  <c r="AM52" i="23" s="1"/>
  <c r="AN52" i="23" s="1"/>
  <c r="AO52" i="23" s="1"/>
  <c r="AP52" i="23" s="1"/>
  <c r="AQ52" i="23" s="1"/>
  <c r="AR52" i="23" s="1"/>
  <c r="C46" i="23"/>
  <c r="D46" i="23" s="1"/>
  <c r="E46" i="23" s="1"/>
  <c r="F46" i="23" s="1"/>
  <c r="G46" i="23" s="1"/>
  <c r="H46" i="23" s="1"/>
  <c r="I46" i="23" s="1"/>
  <c r="J46" i="23" s="1"/>
  <c r="K46" i="23" s="1"/>
  <c r="C43" i="23"/>
  <c r="C44" i="23" s="1"/>
  <c r="C30" i="23"/>
  <c r="D30" i="23" s="1"/>
  <c r="E30" i="23" s="1"/>
  <c r="F30" i="23" s="1"/>
  <c r="G30" i="23" s="1"/>
  <c r="H30" i="23" s="1"/>
  <c r="C13" i="23"/>
  <c r="F13" i="23" s="1"/>
  <c r="BC45" i="22"/>
  <c r="I32" i="22"/>
  <c r="J32" i="22" s="1"/>
  <c r="K32" i="22" s="1"/>
  <c r="L32" i="22" s="1"/>
  <c r="M32" i="22" s="1"/>
  <c r="N32" i="22" s="1"/>
  <c r="O32" i="22" s="1"/>
  <c r="P32" i="22" s="1"/>
  <c r="Q32" i="22" s="1"/>
  <c r="R32" i="22" s="1"/>
  <c r="S32" i="22" s="1"/>
  <c r="T32" i="22" s="1"/>
  <c r="U32" i="22" s="1"/>
  <c r="V32" i="22" s="1"/>
  <c r="W32" i="22" s="1"/>
  <c r="X32" i="22" s="1"/>
  <c r="Y32" i="22" s="1"/>
  <c r="Z32" i="22" s="1"/>
  <c r="AA32" i="22" s="1"/>
  <c r="AB32" i="22" s="1"/>
  <c r="AC32" i="22" s="1"/>
  <c r="AD32" i="22" s="1"/>
  <c r="AE32" i="22" s="1"/>
  <c r="AF32" i="22" s="1"/>
  <c r="AG32" i="22" s="1"/>
  <c r="AH32" i="22" s="1"/>
  <c r="AI32" i="22" s="1"/>
  <c r="AJ32" i="22" s="1"/>
  <c r="AK32" i="22" s="1"/>
  <c r="AL32" i="22" s="1"/>
  <c r="AM32" i="22" s="1"/>
  <c r="AN32" i="22" s="1"/>
  <c r="AO32" i="22" s="1"/>
  <c r="AP32" i="22" s="1"/>
  <c r="AQ32" i="22" s="1"/>
  <c r="AR32" i="22" s="1"/>
  <c r="AS32" i="22" s="1"/>
  <c r="AT32" i="22" s="1"/>
  <c r="AU32" i="22" s="1"/>
  <c r="AV32" i="22" s="1"/>
  <c r="AW32" i="22" s="1"/>
  <c r="AX32" i="22" s="1"/>
  <c r="AY32" i="22" s="1"/>
  <c r="AZ32" i="22" s="1"/>
  <c r="BA32" i="22" s="1"/>
  <c r="BB32" i="22" s="1"/>
  <c r="BC32" i="22" s="1"/>
  <c r="BD32" i="22" s="1"/>
  <c r="BE32" i="22" s="1"/>
  <c r="E20" i="22"/>
  <c r="D11" i="22"/>
  <c r="C11" i="22"/>
  <c r="C8" i="22"/>
  <c r="G11" i="22"/>
  <c r="F11" i="22"/>
  <c r="G64" i="21"/>
  <c r="F59" i="21"/>
  <c r="F64" i="21" s="1"/>
  <c r="E59" i="21"/>
  <c r="E64" i="21" s="1"/>
  <c r="D59" i="21"/>
  <c r="D64" i="21" s="1"/>
  <c r="I56" i="21"/>
  <c r="J56" i="21" s="1"/>
  <c r="K56" i="21" s="1"/>
  <c r="L56" i="21" s="1"/>
  <c r="M56" i="21" s="1"/>
  <c r="N56" i="21" s="1"/>
  <c r="O56" i="21" s="1"/>
  <c r="P56" i="21" s="1"/>
  <c r="Q56" i="21" s="1"/>
  <c r="R56" i="21" s="1"/>
  <c r="S56" i="21" s="1"/>
  <c r="T56" i="21" s="1"/>
  <c r="U56" i="21" s="1"/>
  <c r="V56" i="21" s="1"/>
  <c r="W56" i="21" s="1"/>
  <c r="X56" i="21" s="1"/>
  <c r="Y56" i="21" s="1"/>
  <c r="Z56" i="21" s="1"/>
  <c r="AA56" i="21" s="1"/>
  <c r="AB56" i="21" s="1"/>
  <c r="AC56" i="21" s="1"/>
  <c r="AD56" i="21" s="1"/>
  <c r="AE56" i="21" s="1"/>
  <c r="AF56" i="21" s="1"/>
  <c r="AG56" i="21" s="1"/>
  <c r="AH56" i="21" s="1"/>
  <c r="AI56" i="21" s="1"/>
  <c r="AJ56" i="21" s="1"/>
  <c r="AK56" i="21" s="1"/>
  <c r="AL56" i="21" s="1"/>
  <c r="AM56" i="21" s="1"/>
  <c r="AN56" i="21" s="1"/>
  <c r="AO56" i="21" s="1"/>
  <c r="AP56" i="21" s="1"/>
  <c r="AQ56" i="21" s="1"/>
  <c r="AR56" i="21" s="1"/>
  <c r="AS56" i="21" s="1"/>
  <c r="AT56" i="21" s="1"/>
  <c r="AU56" i="21" s="1"/>
  <c r="AV56" i="21" s="1"/>
  <c r="AW56" i="21" s="1"/>
  <c r="AX56" i="21" s="1"/>
  <c r="AY56" i="21" s="1"/>
  <c r="AZ56" i="21" s="1"/>
  <c r="BA56" i="21" s="1"/>
  <c r="BB56" i="21" s="1"/>
  <c r="BC56" i="21" s="1"/>
  <c r="BD56" i="21" s="1"/>
  <c r="I49" i="21"/>
  <c r="I59" i="21" s="1"/>
  <c r="I64" i="21" s="1"/>
  <c r="C51" i="6" l="1"/>
  <c r="E51" i="6" s="1"/>
  <c r="H9" i="24"/>
  <c r="I7" i="24" s="1"/>
  <c r="J49" i="21"/>
  <c r="J59" i="21" s="1"/>
  <c r="J64" i="21" s="1"/>
  <c r="A65" i="21"/>
  <c r="H20" i="22"/>
  <c r="C9" i="22"/>
  <c r="C10" i="22" s="1"/>
  <c r="F14" i="23"/>
  <c r="R18" i="30"/>
  <c r="I61" i="23"/>
  <c r="I67" i="23" s="1"/>
  <c r="C17" i="24"/>
  <c r="D13" i="24" s="1"/>
  <c r="J62" i="23"/>
  <c r="I47" i="22"/>
  <c r="J47" i="22" s="1"/>
  <c r="K47" i="22" s="1"/>
  <c r="L47" i="22" s="1"/>
  <c r="M47" i="22" s="1"/>
  <c r="N47" i="22" s="1"/>
  <c r="O47" i="22" s="1"/>
  <c r="P47" i="22" s="1"/>
  <c r="Q47" i="22" s="1"/>
  <c r="R47" i="22" s="1"/>
  <c r="S47" i="22" s="1"/>
  <c r="T47" i="22" s="1"/>
  <c r="U47" i="22" s="1"/>
  <c r="V47" i="22" s="1"/>
  <c r="W47" i="22" s="1"/>
  <c r="X47" i="22" s="1"/>
  <c r="Y47" i="22" s="1"/>
  <c r="Z47" i="22" s="1"/>
  <c r="AA47" i="22" s="1"/>
  <c r="AB47" i="22" s="1"/>
  <c r="AC47" i="22" s="1"/>
  <c r="AD47" i="22" s="1"/>
  <c r="AE47" i="22" s="1"/>
  <c r="AF47" i="22" s="1"/>
  <c r="AG47" i="22" s="1"/>
  <c r="AH47" i="22" s="1"/>
  <c r="AI47" i="22" s="1"/>
  <c r="AJ47" i="22" s="1"/>
  <c r="AK47" i="22" s="1"/>
  <c r="AL47" i="22" s="1"/>
  <c r="AM47" i="22" s="1"/>
  <c r="AN47" i="22" s="1"/>
  <c r="AO47" i="22" s="1"/>
  <c r="AP47" i="22" s="1"/>
  <c r="AQ47" i="22" s="1"/>
  <c r="AR47" i="22" s="1"/>
  <c r="AS47" i="22" s="1"/>
  <c r="AT47" i="22" s="1"/>
  <c r="AU47" i="22" s="1"/>
  <c r="AV47" i="22" s="1"/>
  <c r="AW47" i="22" s="1"/>
  <c r="AX47" i="22" s="1"/>
  <c r="AY47" i="22" s="1"/>
  <c r="AZ47" i="22" s="1"/>
  <c r="BA47" i="22" s="1"/>
  <c r="BB47" i="22" s="1"/>
  <c r="BC47" i="22" s="1"/>
  <c r="BD47" i="22" s="1"/>
  <c r="BD20" i="22"/>
  <c r="BB20" i="22"/>
  <c r="AZ20" i="22"/>
  <c r="AX20" i="22"/>
  <c r="AV20" i="22"/>
  <c r="AT20" i="22"/>
  <c r="AR20" i="22"/>
  <c r="AP20" i="22"/>
  <c r="AN20" i="22"/>
  <c r="AL20" i="22"/>
  <c r="AJ20" i="22"/>
  <c r="AH20" i="22"/>
  <c r="AF20" i="22"/>
  <c r="AD20" i="22"/>
  <c r="AB20" i="22"/>
  <c r="Z20" i="22"/>
  <c r="X20" i="22"/>
  <c r="V20" i="22"/>
  <c r="T20" i="22"/>
  <c r="R20" i="22"/>
  <c r="P20" i="22"/>
  <c r="N20" i="22"/>
  <c r="L20" i="22"/>
  <c r="J20" i="22"/>
  <c r="K20" i="22"/>
  <c r="S20" i="22"/>
  <c r="W20" i="22"/>
  <c r="AA20" i="22"/>
  <c r="AE20" i="22"/>
  <c r="AI20" i="22"/>
  <c r="AM20" i="22"/>
  <c r="AQ20" i="22"/>
  <c r="AU20" i="22"/>
  <c r="AY20" i="22"/>
  <c r="BC20" i="22"/>
  <c r="I20" i="22"/>
  <c r="M20" i="22"/>
  <c r="Q20" i="22"/>
  <c r="U20" i="22"/>
  <c r="Y20" i="22"/>
  <c r="AC20" i="22"/>
  <c r="AG20" i="22"/>
  <c r="AK20" i="22"/>
  <c r="AO20" i="22"/>
  <c r="AS20" i="22"/>
  <c r="AW20" i="22"/>
  <c r="BA20" i="22"/>
  <c r="BE20" i="22"/>
  <c r="K49" i="21"/>
  <c r="K59" i="21" s="1"/>
  <c r="I9" i="24" l="1"/>
  <c r="J7" i="24" s="1"/>
  <c r="I10" i="24"/>
  <c r="H10" i="24"/>
  <c r="C47" i="23"/>
  <c r="C48" i="23" s="1"/>
  <c r="D47" i="23" s="1"/>
  <c r="C12" i="22"/>
  <c r="D8" i="22" s="1"/>
  <c r="D72" i="6"/>
  <c r="C73" i="6" s="1"/>
  <c r="S18" i="30"/>
  <c r="D15" i="24"/>
  <c r="K62" i="23"/>
  <c r="J61" i="23"/>
  <c r="BE47" i="22"/>
  <c r="BE42" i="22"/>
  <c r="D9" i="22"/>
  <c r="D10" i="22" s="1"/>
  <c r="C26" i="22"/>
  <c r="K64" i="21"/>
  <c r="L49" i="21"/>
  <c r="C60" i="21"/>
  <c r="C61" i="21" s="1"/>
  <c r="D39" i="21"/>
  <c r="D26" i="24" s="1"/>
  <c r="J9" i="24" l="1"/>
  <c r="K7" i="24" s="1"/>
  <c r="D48" i="23"/>
  <c r="E47" i="23" s="1"/>
  <c r="E48" i="23" s="1"/>
  <c r="F47" i="23" s="1"/>
  <c r="F48" i="23" s="1"/>
  <c r="G47" i="23" s="1"/>
  <c r="T18" i="30"/>
  <c r="C28" i="24"/>
  <c r="D16" i="24"/>
  <c r="D17" i="24"/>
  <c r="E13" i="24" s="1"/>
  <c r="L62" i="23"/>
  <c r="K61" i="23"/>
  <c r="D12" i="22"/>
  <c r="E8" i="22" s="1"/>
  <c r="D73" i="6" s="1"/>
  <c r="BE41" i="22"/>
  <c r="D60" i="21"/>
  <c r="D61" i="21" s="1"/>
  <c r="E39" i="21"/>
  <c r="E26" i="24" s="1"/>
  <c r="C43" i="21"/>
  <c r="D38" i="21" s="1"/>
  <c r="L59" i="21"/>
  <c r="L64" i="21" s="1"/>
  <c r="M49" i="21"/>
  <c r="J10" i="24" l="1"/>
  <c r="K9" i="24"/>
  <c r="L7" i="24" s="1"/>
  <c r="K10" i="24"/>
  <c r="G48" i="23"/>
  <c r="U18" i="30"/>
  <c r="C29" i="24"/>
  <c r="D25" i="24"/>
  <c r="C33" i="24"/>
  <c r="E15" i="24"/>
  <c r="E17" i="24" s="1"/>
  <c r="F13" i="24" s="1"/>
  <c r="M62" i="23"/>
  <c r="L61" i="23"/>
  <c r="BE45" i="22"/>
  <c r="BD45" i="22"/>
  <c r="BD43" i="22" s="1"/>
  <c r="BE43" i="22"/>
  <c r="BE44" i="22" s="1"/>
  <c r="BD44" i="22" s="1"/>
  <c r="E9" i="22"/>
  <c r="E10" i="22" s="1"/>
  <c r="K26" i="22"/>
  <c r="M59" i="21"/>
  <c r="M64" i="21" s="1"/>
  <c r="N49" i="21"/>
  <c r="D40" i="21"/>
  <c r="E60" i="21"/>
  <c r="E61" i="21" s="1"/>
  <c r="F39" i="21"/>
  <c r="F26" i="24" s="1"/>
  <c r="L9" i="24" l="1"/>
  <c r="M7" i="24" s="1"/>
  <c r="L10" i="24"/>
  <c r="H47" i="23"/>
  <c r="H48" i="23" s="1"/>
  <c r="I47" i="23" s="1"/>
  <c r="I48" i="23" s="1"/>
  <c r="J47" i="23" s="1"/>
  <c r="J48" i="23" s="1"/>
  <c r="K47" i="23" s="1"/>
  <c r="K48" i="23" s="1"/>
  <c r="E12" i="22"/>
  <c r="F8" i="22" s="1"/>
  <c r="F9" i="22" s="1"/>
  <c r="F10" i="22" s="1"/>
  <c r="C34" i="23"/>
  <c r="C33" i="23"/>
  <c r="V18" i="30"/>
  <c r="D41" i="21"/>
  <c r="D27" i="24"/>
  <c r="D43" i="21"/>
  <c r="E38" i="21" s="1"/>
  <c r="E40" i="21" s="1"/>
  <c r="F15" i="24"/>
  <c r="F17" i="24" s="1"/>
  <c r="G13" i="24" s="1"/>
  <c r="E16" i="24"/>
  <c r="N62" i="23"/>
  <c r="M61" i="23"/>
  <c r="L26" i="22"/>
  <c r="BC44" i="22"/>
  <c r="BD42" i="22"/>
  <c r="N59" i="21"/>
  <c r="N64" i="21" s="1"/>
  <c r="O49" i="21"/>
  <c r="F60" i="21"/>
  <c r="F61" i="21" s="1"/>
  <c r="G39" i="21"/>
  <c r="E43" i="21"/>
  <c r="F38" i="21" s="1"/>
  <c r="F40" i="21" s="1"/>
  <c r="M9" i="24" l="1"/>
  <c r="N7" i="24" s="1"/>
  <c r="M10" i="24"/>
  <c r="C35" i="23"/>
  <c r="D31" i="23" s="1"/>
  <c r="D28" i="24"/>
  <c r="D33" i="24" s="1"/>
  <c r="G26" i="24"/>
  <c r="N26" i="24" s="1"/>
  <c r="C36" i="23"/>
  <c r="W18" i="30"/>
  <c r="F41" i="21"/>
  <c r="F27" i="24"/>
  <c r="E41" i="21"/>
  <c r="E27" i="24"/>
  <c r="G15" i="24"/>
  <c r="F16" i="24"/>
  <c r="O62" i="23"/>
  <c r="N61" i="23"/>
  <c r="BB44" i="22"/>
  <c r="BC42" i="22"/>
  <c r="BC41" i="22" s="1"/>
  <c r="M26" i="22"/>
  <c r="F12" i="22"/>
  <c r="G8" i="22" s="1"/>
  <c r="O59" i="21"/>
  <c r="O64" i="21" s="1"/>
  <c r="P49" i="21"/>
  <c r="F43" i="21"/>
  <c r="G38" i="21" s="1"/>
  <c r="G40" i="21" s="1"/>
  <c r="G60" i="21"/>
  <c r="G61" i="21" s="1"/>
  <c r="A61" i="21" s="1"/>
  <c r="N9" i="24" l="1"/>
  <c r="O7" i="24" s="1"/>
  <c r="N10" i="24"/>
  <c r="E25" i="24"/>
  <c r="E28" i="24" s="1"/>
  <c r="G41" i="21"/>
  <c r="G27" i="24"/>
  <c r="N27" i="24" s="1"/>
  <c r="D29" i="24"/>
  <c r="D33" i="23"/>
  <c r="D34" i="23"/>
  <c r="X18" i="30"/>
  <c r="G43" i="21"/>
  <c r="G16" i="24"/>
  <c r="G17" i="24"/>
  <c r="H13" i="24" s="1"/>
  <c r="P62" i="23"/>
  <c r="O61" i="23"/>
  <c r="G9" i="22"/>
  <c r="G10" i="22" s="1"/>
  <c r="BA44" i="22"/>
  <c r="N26" i="22"/>
  <c r="BB45" i="22"/>
  <c r="BC43" i="22"/>
  <c r="P59" i="21"/>
  <c r="P64" i="21" s="1"/>
  <c r="Q49" i="21"/>
  <c r="F25" i="24" l="1"/>
  <c r="F28" i="24" s="1"/>
  <c r="G25" i="24" s="1"/>
  <c r="E33" i="24"/>
  <c r="O9" i="24"/>
  <c r="P7" i="24" s="1"/>
  <c r="E29" i="24"/>
  <c r="H14" i="24"/>
  <c r="C54" i="6"/>
  <c r="H38" i="21"/>
  <c r="H50" i="21" s="1"/>
  <c r="D35" i="23"/>
  <c r="Y18" i="30"/>
  <c r="F33" i="24"/>
  <c r="F29" i="24"/>
  <c r="G28" i="24"/>
  <c r="Q62" i="23"/>
  <c r="P61" i="23"/>
  <c r="O26" i="22"/>
  <c r="BB42" i="22"/>
  <c r="BB43" i="22" s="1"/>
  <c r="AZ44" i="22"/>
  <c r="G12" i="22"/>
  <c r="H8" i="22" s="1"/>
  <c r="Q59" i="21"/>
  <c r="Q64" i="21" s="1"/>
  <c r="R49" i="21"/>
  <c r="P9" i="24" l="1"/>
  <c r="Q7" i="24" s="1"/>
  <c r="O10" i="24"/>
  <c r="H15" i="24"/>
  <c r="H16" i="24" s="1"/>
  <c r="H21" i="22"/>
  <c r="C55" i="6" s="1"/>
  <c r="C53" i="6"/>
  <c r="E31" i="23"/>
  <c r="D36" i="23"/>
  <c r="G29" i="24"/>
  <c r="H25" i="24"/>
  <c r="Z18" i="30"/>
  <c r="G33" i="24"/>
  <c r="R62" i="23"/>
  <c r="Q61" i="23"/>
  <c r="BE39" i="22"/>
  <c r="BE35" i="22" s="1"/>
  <c r="BC39" i="22"/>
  <c r="BC35" i="22" s="1"/>
  <c r="BD39" i="22"/>
  <c r="BD35" i="22" s="1"/>
  <c r="AY44" i="22"/>
  <c r="P26" i="22"/>
  <c r="BB41" i="22"/>
  <c r="BB39" i="22" s="1"/>
  <c r="BB35" i="22" s="1"/>
  <c r="R59" i="21"/>
  <c r="R64" i="21" s="1"/>
  <c r="S49" i="21"/>
  <c r="P10" i="24" l="1"/>
  <c r="Q9" i="24"/>
  <c r="R7" i="24" s="1"/>
  <c r="Q10" i="24"/>
  <c r="F46" i="6"/>
  <c r="H17" i="24"/>
  <c r="I13" i="24" s="1"/>
  <c r="I14" i="24" s="1"/>
  <c r="I15" i="24" s="1"/>
  <c r="G46" i="6" s="1"/>
  <c r="E34" i="23"/>
  <c r="E33" i="23"/>
  <c r="AA18" i="30"/>
  <c r="S62" i="23"/>
  <c r="R61" i="23"/>
  <c r="AX44" i="22"/>
  <c r="BA45" i="22"/>
  <c r="Q26" i="22"/>
  <c r="S59" i="21"/>
  <c r="S64" i="21" s="1"/>
  <c r="T49" i="21"/>
  <c r="R9" i="24" l="1"/>
  <c r="S7" i="24" s="1"/>
  <c r="R10" i="24"/>
  <c r="I17" i="24"/>
  <c r="J13" i="24" s="1"/>
  <c r="J14" i="24" s="1"/>
  <c r="I16" i="24"/>
  <c r="E35" i="23"/>
  <c r="E36" i="23" s="1"/>
  <c r="AB18" i="30"/>
  <c r="J15" i="24"/>
  <c r="T62" i="23"/>
  <c r="S61" i="23"/>
  <c r="R26" i="22"/>
  <c r="BA42" i="22"/>
  <c r="BA43" i="22" s="1"/>
  <c r="AW44" i="22"/>
  <c r="T59" i="21"/>
  <c r="T64" i="21" s="1"/>
  <c r="U49" i="21"/>
  <c r="S9" i="24" l="1"/>
  <c r="T7" i="24" s="1"/>
  <c r="F31" i="23"/>
  <c r="F33" i="23" s="1"/>
  <c r="J17" i="24"/>
  <c r="K13" i="24" s="1"/>
  <c r="K14" i="24" s="1"/>
  <c r="K15" i="24" s="1"/>
  <c r="H46" i="6"/>
  <c r="AC18" i="30"/>
  <c r="J16" i="24"/>
  <c r="U62" i="23"/>
  <c r="T61" i="23"/>
  <c r="AV44" i="22"/>
  <c r="BA41" i="22"/>
  <c r="S26" i="22"/>
  <c r="U59" i="21"/>
  <c r="U64" i="21" s="1"/>
  <c r="V49" i="21"/>
  <c r="F34" i="23" l="1"/>
  <c r="F35" i="23" s="1"/>
  <c r="F36" i="23" s="1"/>
  <c r="S10" i="24"/>
  <c r="T9" i="24"/>
  <c r="U7" i="24" s="1"/>
  <c r="T10" i="24"/>
  <c r="I46" i="6"/>
  <c r="AD18" i="30"/>
  <c r="K16" i="24"/>
  <c r="K17" i="24"/>
  <c r="L13" i="24" s="1"/>
  <c r="L14" i="24" s="1"/>
  <c r="V62" i="23"/>
  <c r="U61" i="23"/>
  <c r="T26" i="22"/>
  <c r="AZ45" i="22"/>
  <c r="BA39" i="22"/>
  <c r="BA35" i="22" s="1"/>
  <c r="AU44" i="22"/>
  <c r="V59" i="21"/>
  <c r="V64" i="21" s="1"/>
  <c r="W49" i="21"/>
  <c r="U9" i="24" l="1"/>
  <c r="V7" i="24" s="1"/>
  <c r="G31" i="23"/>
  <c r="G33" i="23" s="1"/>
  <c r="AE18" i="30"/>
  <c r="L15" i="24"/>
  <c r="W62" i="23"/>
  <c r="V61" i="23"/>
  <c r="AT44" i="22"/>
  <c r="AZ42" i="22"/>
  <c r="AZ43" i="22" s="1"/>
  <c r="U26" i="22"/>
  <c r="W59" i="21"/>
  <c r="W64" i="21" s="1"/>
  <c r="X49" i="21"/>
  <c r="G34" i="23" l="1"/>
  <c r="N31" i="24" s="1"/>
  <c r="D74" i="6" s="1"/>
  <c r="U10" i="24"/>
  <c r="V9" i="24"/>
  <c r="W7" i="24" s="1"/>
  <c r="V10" i="24"/>
  <c r="J46" i="6"/>
  <c r="G35" i="23"/>
  <c r="H31" i="23" s="1"/>
  <c r="H53" i="23" s="1"/>
  <c r="AF18" i="30"/>
  <c r="AZ41" i="22"/>
  <c r="L16" i="24"/>
  <c r="L17" i="24"/>
  <c r="M13" i="24" s="1"/>
  <c r="M14" i="24" s="1"/>
  <c r="X62" i="23"/>
  <c r="W61" i="23"/>
  <c r="V26" i="22"/>
  <c r="AS44" i="22"/>
  <c r="X59" i="21"/>
  <c r="X64" i="21" s="1"/>
  <c r="Y49" i="21"/>
  <c r="N32" i="24" l="1"/>
  <c r="G36" i="23"/>
  <c r="W9" i="24"/>
  <c r="X7" i="24" s="1"/>
  <c r="W10" i="24"/>
  <c r="C74" i="6"/>
  <c r="C75" i="6" s="1"/>
  <c r="AY45" i="22"/>
  <c r="C52" i="6"/>
  <c r="C56" i="6" s="1"/>
  <c r="F36" i="6" s="1"/>
  <c r="C10" i="1" s="1"/>
  <c r="H73" i="23"/>
  <c r="H74" i="23" s="1"/>
  <c r="AG18" i="30"/>
  <c r="AZ39" i="22"/>
  <c r="AZ35" i="22" s="1"/>
  <c r="M15" i="24"/>
  <c r="Y62" i="23"/>
  <c r="X61" i="23"/>
  <c r="AR44" i="22"/>
  <c r="W26" i="22"/>
  <c r="AY42" i="22"/>
  <c r="AY43" i="22" s="1"/>
  <c r="Y59" i="21"/>
  <c r="Y64" i="21" s="1"/>
  <c r="Z49" i="21"/>
  <c r="X9" i="24" l="1"/>
  <c r="Y7" i="24" s="1"/>
  <c r="K46" i="6"/>
  <c r="F21" i="6"/>
  <c r="C56" i="32"/>
  <c r="F9" i="6"/>
  <c r="AH18" i="30"/>
  <c r="M16" i="24"/>
  <c r="AY41" i="22"/>
  <c r="AX45" i="22" s="1"/>
  <c r="M17" i="24"/>
  <c r="N13" i="24" s="1"/>
  <c r="N14" i="24" s="1"/>
  <c r="Z62" i="23"/>
  <c r="Y61" i="23"/>
  <c r="X26" i="22"/>
  <c r="AQ44" i="22"/>
  <c r="Z59" i="21"/>
  <c r="Z64" i="21" s="1"/>
  <c r="AA49" i="21"/>
  <c r="C49" i="1" l="1"/>
  <c r="C39" i="1" s="1"/>
  <c r="X10" i="24"/>
  <c r="Y9" i="24"/>
  <c r="Z7" i="24" s="1"/>
  <c r="Y10" i="24"/>
  <c r="AI18" i="30"/>
  <c r="AY39" i="22"/>
  <c r="AY35" i="22" s="1"/>
  <c r="C35" i="22" s="1"/>
  <c r="H24" i="22" s="1"/>
  <c r="N15" i="24"/>
  <c r="AA62" i="23"/>
  <c r="Z61" i="23"/>
  <c r="AP44" i="22"/>
  <c r="Y26" i="22"/>
  <c r="AX42" i="22"/>
  <c r="AX43" i="22" s="1"/>
  <c r="AA59" i="21"/>
  <c r="AA64" i="21" s="1"/>
  <c r="AB49" i="21"/>
  <c r="Z9" i="24" l="1"/>
  <c r="AA7" i="24" s="1"/>
  <c r="L46" i="6"/>
  <c r="H22" i="22"/>
  <c r="H23" i="22" s="1"/>
  <c r="AJ18" i="30"/>
  <c r="N16" i="24"/>
  <c r="N17" i="24"/>
  <c r="O13" i="24" s="1"/>
  <c r="O14" i="24" s="1"/>
  <c r="AB62" i="23"/>
  <c r="AA61" i="23"/>
  <c r="Z26" i="22"/>
  <c r="AO44" i="22"/>
  <c r="AX41" i="22"/>
  <c r="AB59" i="21"/>
  <c r="AB64" i="21" s="1"/>
  <c r="AC49" i="21"/>
  <c r="Z10" i="24" l="1"/>
  <c r="AA9" i="24"/>
  <c r="AB7" i="24" s="1"/>
  <c r="F47" i="6"/>
  <c r="I24" i="22"/>
  <c r="AK18" i="30"/>
  <c r="O15" i="24"/>
  <c r="AC62" i="23"/>
  <c r="AB61" i="23"/>
  <c r="AW45" i="22"/>
  <c r="AX39" i="22"/>
  <c r="AX35" i="22" s="1"/>
  <c r="AN44" i="22"/>
  <c r="AA26" i="22"/>
  <c r="AC59" i="21"/>
  <c r="AC64" i="21" s="1"/>
  <c r="AD49" i="21"/>
  <c r="AA10" i="24" l="1"/>
  <c r="AB9" i="24"/>
  <c r="AC7" i="24" s="1"/>
  <c r="AB10" i="24"/>
  <c r="M46" i="6"/>
  <c r="J24" i="22"/>
  <c r="K24" i="22" s="1"/>
  <c r="L24" i="22" s="1"/>
  <c r="H25" i="22"/>
  <c r="I21" i="22" s="1"/>
  <c r="I22" i="22" s="1"/>
  <c r="G47" i="6" s="1"/>
  <c r="AL18" i="30"/>
  <c r="O16" i="24"/>
  <c r="O17" i="24"/>
  <c r="P13" i="24" s="1"/>
  <c r="P14" i="24" s="1"/>
  <c r="AD62" i="23"/>
  <c r="AC61" i="23"/>
  <c r="AB26" i="22"/>
  <c r="AM44" i="22"/>
  <c r="AW42" i="22"/>
  <c r="AW43" i="22" s="1"/>
  <c r="AD59" i="21"/>
  <c r="AD64" i="21" s="1"/>
  <c r="AE49" i="21"/>
  <c r="AC9" i="24" l="1"/>
  <c r="AD7" i="24" s="1"/>
  <c r="I25" i="22"/>
  <c r="J21" i="22" s="1"/>
  <c r="I23" i="22"/>
  <c r="AM18" i="30"/>
  <c r="AW41" i="22"/>
  <c r="P15" i="24"/>
  <c r="AE62" i="23"/>
  <c r="AD61" i="23"/>
  <c r="M24" i="22"/>
  <c r="AL44" i="22"/>
  <c r="AC26" i="22"/>
  <c r="AE59" i="21"/>
  <c r="AE64" i="21" s="1"/>
  <c r="AF49" i="21"/>
  <c r="AC10" i="24" l="1"/>
  <c r="AD9" i="24"/>
  <c r="AE7" i="24" s="1"/>
  <c r="P17" i="24"/>
  <c r="Q13" i="24" s="1"/>
  <c r="Q14" i="24" s="1"/>
  <c r="Q15" i="24" s="1"/>
  <c r="N46" i="6"/>
  <c r="J22" i="22"/>
  <c r="H47" i="6" s="1"/>
  <c r="AV45" i="22"/>
  <c r="AV42" i="22" s="1"/>
  <c r="AV43" i="22" s="1"/>
  <c r="AN18" i="30"/>
  <c r="AW39" i="22"/>
  <c r="AW35" i="22" s="1"/>
  <c r="P16" i="24"/>
  <c r="AF62" i="23"/>
  <c r="AE61" i="23"/>
  <c r="AD26" i="22"/>
  <c r="AK44" i="22"/>
  <c r="N24" i="22"/>
  <c r="O24" i="22" s="1"/>
  <c r="AF59" i="21"/>
  <c r="AF64" i="21" s="1"/>
  <c r="AG49" i="21"/>
  <c r="AD10" i="24" l="1"/>
  <c r="AE9" i="24"/>
  <c r="AF7" i="24" s="1"/>
  <c r="AE10" i="24"/>
  <c r="O46" i="6"/>
  <c r="J23" i="22"/>
  <c r="J25" i="22"/>
  <c r="K21" i="22" s="1"/>
  <c r="K22" i="22" s="1"/>
  <c r="I47" i="6" s="1"/>
  <c r="AO18" i="30"/>
  <c r="Q16" i="24"/>
  <c r="Q17" i="24"/>
  <c r="R13" i="24" s="1"/>
  <c r="R14" i="24" s="1"/>
  <c r="AG62" i="23"/>
  <c r="AF61" i="23"/>
  <c r="AV41" i="22"/>
  <c r="AJ44" i="22"/>
  <c r="AE26" i="22"/>
  <c r="AG59" i="21"/>
  <c r="AG64" i="21" s="1"/>
  <c r="AH49" i="21"/>
  <c r="AF9" i="24" l="1"/>
  <c r="AG7" i="24" s="1"/>
  <c r="K23" i="22"/>
  <c r="K25" i="22"/>
  <c r="L21" i="22" s="1"/>
  <c r="L22" i="22" s="1"/>
  <c r="J47" i="6" s="1"/>
  <c r="AP18" i="30"/>
  <c r="R15" i="24"/>
  <c r="AH62" i="23"/>
  <c r="AG61" i="23"/>
  <c r="AF26" i="22"/>
  <c r="AI44" i="22"/>
  <c r="AU45" i="22"/>
  <c r="AV39" i="22"/>
  <c r="AV35" i="22" s="1"/>
  <c r="P24" i="22"/>
  <c r="AH59" i="21"/>
  <c r="AH64" i="21" s="1"/>
  <c r="AI49" i="21"/>
  <c r="AF10" i="24" l="1"/>
  <c r="AG9" i="24"/>
  <c r="AH7" i="24" s="1"/>
  <c r="P46" i="6"/>
  <c r="L23" i="22"/>
  <c r="AQ18" i="30"/>
  <c r="R16" i="24"/>
  <c r="R17" i="24"/>
  <c r="S13" i="24" s="1"/>
  <c r="S14" i="24" s="1"/>
  <c r="AI62" i="23"/>
  <c r="AH61" i="23"/>
  <c r="Q24" i="22"/>
  <c r="AU42" i="22"/>
  <c r="AU43" i="22" s="1"/>
  <c r="L25" i="22"/>
  <c r="M21" i="22" s="1"/>
  <c r="M22" i="22" s="1"/>
  <c r="K47" i="6" s="1"/>
  <c r="AH44" i="22"/>
  <c r="AG26" i="22"/>
  <c r="AI59" i="21"/>
  <c r="AI64" i="21" s="1"/>
  <c r="AJ49" i="21"/>
  <c r="AG10" i="24" l="1"/>
  <c r="AH9" i="24"/>
  <c r="AI7" i="24" s="1"/>
  <c r="AR18" i="30"/>
  <c r="S15" i="24"/>
  <c r="AU41" i="22"/>
  <c r="AT45" i="22" s="1"/>
  <c r="AJ62" i="23"/>
  <c r="AI61" i="23"/>
  <c r="R24" i="22"/>
  <c r="AH26" i="22"/>
  <c r="AG44" i="22"/>
  <c r="AJ59" i="21"/>
  <c r="AJ64" i="21" s="1"/>
  <c r="AK49" i="21"/>
  <c r="AH10" i="24" l="1"/>
  <c r="AI9" i="24"/>
  <c r="AJ7" i="24" s="1"/>
  <c r="Q46" i="6"/>
  <c r="M23" i="22"/>
  <c r="AS18" i="30"/>
  <c r="AU39" i="22"/>
  <c r="AU35" i="22" s="1"/>
  <c r="S16" i="24"/>
  <c r="S17" i="24"/>
  <c r="T13" i="24" s="1"/>
  <c r="T14" i="24" s="1"/>
  <c r="AK62" i="23"/>
  <c r="AJ61" i="23"/>
  <c r="AF44" i="22"/>
  <c r="AI26" i="22"/>
  <c r="S24" i="22"/>
  <c r="AT42" i="22"/>
  <c r="AT43" i="22" s="1"/>
  <c r="M25" i="22"/>
  <c r="N21" i="22" s="1"/>
  <c r="N22" i="22" s="1"/>
  <c r="L47" i="6" s="1"/>
  <c r="AK59" i="21"/>
  <c r="AK64" i="21" s="1"/>
  <c r="AL49" i="21"/>
  <c r="AI10" i="24" l="1"/>
  <c r="AJ9" i="24"/>
  <c r="AK7" i="24" s="1"/>
  <c r="AT18" i="30"/>
  <c r="T15" i="24"/>
  <c r="AL62" i="23"/>
  <c r="AK61" i="23"/>
  <c r="AT41" i="22"/>
  <c r="T24" i="22"/>
  <c r="AJ26" i="22"/>
  <c r="AE44" i="22"/>
  <c r="AL59" i="21"/>
  <c r="AL64" i="21" s="1"/>
  <c r="AM49" i="21"/>
  <c r="AJ10" i="24" l="1"/>
  <c r="AK9" i="24"/>
  <c r="AL7" i="24" s="1"/>
  <c r="AK10" i="24"/>
  <c r="R46" i="6"/>
  <c r="N23" i="22"/>
  <c r="N25" i="22"/>
  <c r="O21" i="22" s="1"/>
  <c r="O22" i="22" s="1"/>
  <c r="M47" i="6" s="1"/>
  <c r="AU18" i="30"/>
  <c r="T16" i="24"/>
  <c r="T17" i="24"/>
  <c r="U13" i="24" s="1"/>
  <c r="U14" i="24" s="1"/>
  <c r="AM62" i="23"/>
  <c r="AL61" i="23"/>
  <c r="U24" i="22"/>
  <c r="AD44" i="22"/>
  <c r="AK26" i="22"/>
  <c r="AS45" i="22"/>
  <c r="AT39" i="22"/>
  <c r="AT35" i="22" s="1"/>
  <c r="AM59" i="21"/>
  <c r="AM64" i="21" s="1"/>
  <c r="AN49" i="21"/>
  <c r="AL9" i="24" l="1"/>
  <c r="AM7" i="24" s="1"/>
  <c r="AL10" i="24"/>
  <c r="AV18" i="30"/>
  <c r="U15" i="24"/>
  <c r="AN62" i="23"/>
  <c r="AM61" i="23"/>
  <c r="AL26" i="22"/>
  <c r="AC44" i="22"/>
  <c r="V24" i="22"/>
  <c r="AS42" i="22"/>
  <c r="AS43" i="22" s="1"/>
  <c r="AN59" i="21"/>
  <c r="AN64" i="21" s="1"/>
  <c r="AO49" i="21"/>
  <c r="AM9" i="24" l="1"/>
  <c r="AN7" i="24" s="1"/>
  <c r="AM10" i="24"/>
  <c r="S46" i="6"/>
  <c r="O23" i="22"/>
  <c r="AW18" i="30"/>
  <c r="U16" i="24"/>
  <c r="U17" i="24"/>
  <c r="V13" i="24" s="1"/>
  <c r="AO62" i="23"/>
  <c r="AN61" i="23"/>
  <c r="W24" i="22"/>
  <c r="AS41" i="22"/>
  <c r="O25" i="22"/>
  <c r="P21" i="22" s="1"/>
  <c r="P22" i="22" s="1"/>
  <c r="N47" i="6" s="1"/>
  <c r="AB44" i="22"/>
  <c r="AM26" i="22"/>
  <c r="AO59" i="21"/>
  <c r="AO64" i="21" s="1"/>
  <c r="AP49" i="21"/>
  <c r="AN9" i="24" l="1"/>
  <c r="AO7" i="24" s="1"/>
  <c r="AN10" i="24"/>
  <c r="V15" i="24"/>
  <c r="V14" i="24"/>
  <c r="AX18" i="30"/>
  <c r="AP62" i="23"/>
  <c r="AO61" i="23"/>
  <c r="AN26" i="22"/>
  <c r="AA44" i="22"/>
  <c r="AR45" i="22"/>
  <c r="AS39" i="22"/>
  <c r="AS35" i="22" s="1"/>
  <c r="X24" i="22"/>
  <c r="AP59" i="21"/>
  <c r="AP64" i="21" s="1"/>
  <c r="AQ49" i="21"/>
  <c r="AO9" i="24" l="1"/>
  <c r="AP7" i="24" s="1"/>
  <c r="AO10" i="24"/>
  <c r="T46" i="6"/>
  <c r="D54" i="6" s="1"/>
  <c r="E54" i="6" s="1"/>
  <c r="P23" i="22"/>
  <c r="AY18" i="30"/>
  <c r="V16" i="24"/>
  <c r="V17" i="24"/>
  <c r="W13" i="24" s="1"/>
  <c r="W14" i="24" s="1"/>
  <c r="AQ62" i="23"/>
  <c r="AP61" i="23"/>
  <c r="Y24" i="22"/>
  <c r="AR42" i="22"/>
  <c r="AR43" i="22" s="1"/>
  <c r="P25" i="22"/>
  <c r="Q21" i="22" s="1"/>
  <c r="Q22" i="22" s="1"/>
  <c r="O47" i="6" s="1"/>
  <c r="Z44" i="22"/>
  <c r="AO26" i="22"/>
  <c r="AQ59" i="21"/>
  <c r="AQ64" i="21" s="1"/>
  <c r="AR49" i="21"/>
  <c r="AP9" i="24" l="1"/>
  <c r="AQ7" i="24" s="1"/>
  <c r="AZ18" i="30"/>
  <c r="AR41" i="22"/>
  <c r="W15" i="24"/>
  <c r="AR62" i="23"/>
  <c r="AQ61" i="23"/>
  <c r="Z24" i="22"/>
  <c r="AP26" i="22"/>
  <c r="Y44" i="22"/>
  <c r="AR59" i="21"/>
  <c r="AR64" i="21" s="1"/>
  <c r="AS49" i="21"/>
  <c r="AP10" i="24" l="1"/>
  <c r="AQ9" i="24"/>
  <c r="AR7" i="24" s="1"/>
  <c r="AQ45" i="22"/>
  <c r="AQ42" i="22" s="1"/>
  <c r="AQ43" i="22" s="1"/>
  <c r="W17" i="24"/>
  <c r="X13" i="24" s="1"/>
  <c r="X14" i="24" s="1"/>
  <c r="X15" i="24" s="1"/>
  <c r="U46" i="6"/>
  <c r="Q23" i="22"/>
  <c r="BA18" i="30"/>
  <c r="AR39" i="22"/>
  <c r="AR35" i="22" s="1"/>
  <c r="W16" i="24"/>
  <c r="AR61" i="23"/>
  <c r="X44" i="22"/>
  <c r="AQ26" i="22"/>
  <c r="AA24" i="22"/>
  <c r="Q25" i="22"/>
  <c r="R21" i="22" s="1"/>
  <c r="R22" i="22" s="1"/>
  <c r="P47" i="6" s="1"/>
  <c r="AS59" i="21"/>
  <c r="AS64" i="21" s="1"/>
  <c r="AT49" i="21"/>
  <c r="AQ10" i="24" l="1"/>
  <c r="AR9" i="24"/>
  <c r="AS7" i="24" s="1"/>
  <c r="V46" i="6"/>
  <c r="BB18" i="30"/>
  <c r="X16" i="24"/>
  <c r="X17" i="24"/>
  <c r="Y13" i="24" s="1"/>
  <c r="Y14" i="24" s="1"/>
  <c r="AR26" i="22"/>
  <c r="AQ41" i="22"/>
  <c r="AB24" i="22"/>
  <c r="W44" i="22"/>
  <c r="AT59" i="21"/>
  <c r="AT64" i="21" s="1"/>
  <c r="AU49" i="21"/>
  <c r="AR10" i="24" l="1"/>
  <c r="AS9" i="24"/>
  <c r="AT7" i="24" s="1"/>
  <c r="R23" i="22"/>
  <c r="BC18" i="30"/>
  <c r="Y15" i="24"/>
  <c r="AC24" i="22"/>
  <c r="V44" i="22"/>
  <c r="AP45" i="22"/>
  <c r="AQ39" i="22"/>
  <c r="AQ35" i="22" s="1"/>
  <c r="R25" i="22"/>
  <c r="S21" i="22" s="1"/>
  <c r="S22" i="22" s="1"/>
  <c r="Q47" i="6" s="1"/>
  <c r="AS26" i="22"/>
  <c r="AU59" i="21"/>
  <c r="AU64" i="21" s="1"/>
  <c r="AV49" i="21"/>
  <c r="AS10" i="24" l="1"/>
  <c r="AT9" i="24"/>
  <c r="AU7" i="24" s="1"/>
  <c r="W46" i="6"/>
  <c r="BD18" i="30"/>
  <c r="Y16" i="24"/>
  <c r="Y17" i="24"/>
  <c r="Z13" i="24" s="1"/>
  <c r="Z14" i="24" s="1"/>
  <c r="U44" i="22"/>
  <c r="AD24" i="22"/>
  <c r="AT26" i="22"/>
  <c r="AP42" i="22"/>
  <c r="AP43" i="22" s="1"/>
  <c r="AV59" i="21"/>
  <c r="AV64" i="21" s="1"/>
  <c r="AW49" i="21"/>
  <c r="AT10" i="24" l="1"/>
  <c r="AU9" i="24"/>
  <c r="A9" i="24" s="1"/>
  <c r="S23" i="22"/>
  <c r="BE18" i="30"/>
  <c r="Z15" i="24"/>
  <c r="AE24" i="22"/>
  <c r="AP41" i="22"/>
  <c r="S25" i="22"/>
  <c r="T21" i="22" s="1"/>
  <c r="T22" i="22" s="1"/>
  <c r="R47" i="6" s="1"/>
  <c r="AU26" i="22"/>
  <c r="T44" i="22"/>
  <c r="AW59" i="21"/>
  <c r="AW64" i="21" s="1"/>
  <c r="AX49" i="21"/>
  <c r="AU10" i="24" l="1"/>
  <c r="Z17" i="24"/>
  <c r="AA13" i="24" s="1"/>
  <c r="AA14" i="24" s="1"/>
  <c r="AA15" i="24" s="1"/>
  <c r="X46" i="6"/>
  <c r="BF18" i="30"/>
  <c r="Z16" i="24"/>
  <c r="AV26" i="22"/>
  <c r="AO45" i="22"/>
  <c r="AP39" i="22"/>
  <c r="AP35" i="22" s="1"/>
  <c r="AF24" i="22"/>
  <c r="S44" i="22"/>
  <c r="AX59" i="21"/>
  <c r="AX64" i="21" s="1"/>
  <c r="AY49" i="21"/>
  <c r="Y46" i="6" l="1"/>
  <c r="T23" i="22"/>
  <c r="BG18" i="30"/>
  <c r="AA16" i="24"/>
  <c r="AA17" i="24"/>
  <c r="AB13" i="24" s="1"/>
  <c r="AB14" i="24" s="1"/>
  <c r="R44" i="22"/>
  <c r="T25" i="22"/>
  <c r="U21" i="22" s="1"/>
  <c r="U22" i="22" s="1"/>
  <c r="S47" i="6" s="1"/>
  <c r="AG24" i="22"/>
  <c r="AO42" i="22"/>
  <c r="AO43" i="22" s="1"/>
  <c r="AW26" i="22"/>
  <c r="AY59" i="21"/>
  <c r="AY64" i="21" s="1"/>
  <c r="AZ49" i="21"/>
  <c r="BH18" i="30" l="1"/>
  <c r="AO41" i="22"/>
  <c r="AB15" i="24"/>
  <c r="AX26" i="22"/>
  <c r="AH24" i="22"/>
  <c r="Q44" i="22"/>
  <c r="AZ59" i="21"/>
  <c r="AZ64" i="21" s="1"/>
  <c r="BA49" i="21"/>
  <c r="Z46" i="6" l="1"/>
  <c r="U23" i="22"/>
  <c r="AN45" i="22"/>
  <c r="BI18" i="30"/>
  <c r="AO39" i="22"/>
  <c r="AO35" i="22" s="1"/>
  <c r="U25" i="22"/>
  <c r="V21" i="22" s="1"/>
  <c r="AB16" i="24"/>
  <c r="AB17" i="24"/>
  <c r="AC13" i="24" s="1"/>
  <c r="AC14" i="24" s="1"/>
  <c r="P44" i="22"/>
  <c r="AI24" i="22"/>
  <c r="AN42" i="22"/>
  <c r="AN43" i="22" s="1"/>
  <c r="AY26" i="22"/>
  <c r="BA59" i="21"/>
  <c r="BA64" i="21" s="1"/>
  <c r="BB49" i="21"/>
  <c r="V22" i="22" l="1"/>
  <c r="T47" i="6" s="1"/>
  <c r="BJ18" i="30"/>
  <c r="AC15" i="24"/>
  <c r="AZ26" i="22"/>
  <c r="AN41" i="22"/>
  <c r="AJ24" i="22"/>
  <c r="O44" i="22"/>
  <c r="BB59" i="21"/>
  <c r="BB64" i="21" s="1"/>
  <c r="BC49" i="21"/>
  <c r="AA46" i="6" l="1"/>
  <c r="V25" i="22"/>
  <c r="W21" i="22" s="1"/>
  <c r="V23" i="22"/>
  <c r="BK18" i="30"/>
  <c r="AC16" i="24"/>
  <c r="AC17" i="24"/>
  <c r="AD13" i="24" s="1"/>
  <c r="AD14" i="24" s="1"/>
  <c r="AK24" i="22"/>
  <c r="N44" i="22"/>
  <c r="AM45" i="22"/>
  <c r="AN39" i="22"/>
  <c r="AN35" i="22" s="1"/>
  <c r="BA26" i="22"/>
  <c r="BC59" i="21"/>
  <c r="BC64" i="21" s="1"/>
  <c r="BD49" i="21"/>
  <c r="BD59" i="21" s="1"/>
  <c r="BD64" i="21" s="1"/>
  <c r="A64" i="21" l="1"/>
  <c r="C67" i="21" s="1"/>
  <c r="H67" i="21" s="1"/>
  <c r="H70" i="21" s="1"/>
  <c r="H53" i="21" s="1"/>
  <c r="H51" i="21" s="1"/>
  <c r="W22" i="22"/>
  <c r="U47" i="6" s="1"/>
  <c r="BL18" i="30"/>
  <c r="AD15" i="24"/>
  <c r="M44" i="22"/>
  <c r="AL24" i="22"/>
  <c r="BB26" i="22"/>
  <c r="AM42" i="22"/>
  <c r="AM43" i="22" s="1"/>
  <c r="F45" i="6" l="1"/>
  <c r="BC67" i="21"/>
  <c r="BC70" i="21" s="1"/>
  <c r="BC53" i="21" s="1"/>
  <c r="AY67" i="21"/>
  <c r="AY68" i="21" s="1"/>
  <c r="AU67" i="21"/>
  <c r="AU68" i="21" s="1"/>
  <c r="AQ67" i="21"/>
  <c r="AQ68" i="21" s="1"/>
  <c r="AM67" i="21"/>
  <c r="AM68" i="21" s="1"/>
  <c r="AI67" i="21"/>
  <c r="AI68" i="21" s="1"/>
  <c r="AE67" i="21"/>
  <c r="AE70" i="21" s="1"/>
  <c r="AE53" i="21" s="1"/>
  <c r="AA67" i="21"/>
  <c r="AA68" i="21" s="1"/>
  <c r="W67" i="21"/>
  <c r="W70" i="21" s="1"/>
  <c r="W53" i="21" s="1"/>
  <c r="S67" i="21"/>
  <c r="S68" i="21" s="1"/>
  <c r="O67" i="21"/>
  <c r="O68" i="21" s="1"/>
  <c r="K67" i="21"/>
  <c r="K68" i="21" s="1"/>
  <c r="BB67" i="21"/>
  <c r="BB70" i="21" s="1"/>
  <c r="BB53" i="21" s="1"/>
  <c r="AX67" i="21"/>
  <c r="AX70" i="21" s="1"/>
  <c r="AX53" i="21" s="1"/>
  <c r="AT67" i="21"/>
  <c r="AT68" i="21" s="1"/>
  <c r="AP67" i="21"/>
  <c r="AP70" i="21" s="1"/>
  <c r="AP53" i="21" s="1"/>
  <c r="AL67" i="21"/>
  <c r="AL68" i="21" s="1"/>
  <c r="AH67" i="21"/>
  <c r="AH70" i="21" s="1"/>
  <c r="AH53" i="21" s="1"/>
  <c r="AD67" i="21"/>
  <c r="AD70" i="21" s="1"/>
  <c r="AD53" i="21" s="1"/>
  <c r="Z67" i="21"/>
  <c r="Z70" i="21" s="1"/>
  <c r="Z53" i="21" s="1"/>
  <c r="V67" i="21"/>
  <c r="V70" i="21" s="1"/>
  <c r="V53" i="21" s="1"/>
  <c r="R67" i="21"/>
  <c r="R70" i="21" s="1"/>
  <c r="R53" i="21" s="1"/>
  <c r="N67" i="21"/>
  <c r="N68" i="21" s="1"/>
  <c r="J67" i="21"/>
  <c r="J70" i="21" s="1"/>
  <c r="J53" i="21" s="1"/>
  <c r="L67" i="21"/>
  <c r="L68" i="21" s="1"/>
  <c r="BA67" i="21"/>
  <c r="BA68" i="21" s="1"/>
  <c r="AW67" i="21"/>
  <c r="AW68" i="21" s="1"/>
  <c r="AS67" i="21"/>
  <c r="AS68" i="21" s="1"/>
  <c r="AO67" i="21"/>
  <c r="AO68" i="21" s="1"/>
  <c r="AK67" i="21"/>
  <c r="AK68" i="21" s="1"/>
  <c r="AG67" i="21"/>
  <c r="AG70" i="21" s="1"/>
  <c r="AG53" i="21" s="1"/>
  <c r="AC67" i="21"/>
  <c r="AC68" i="21" s="1"/>
  <c r="Y67" i="21"/>
  <c r="Y70" i="21" s="1"/>
  <c r="Y53" i="21" s="1"/>
  <c r="U67" i="21"/>
  <c r="U68" i="21" s="1"/>
  <c r="Q67" i="21"/>
  <c r="Q70" i="21" s="1"/>
  <c r="Q53" i="21" s="1"/>
  <c r="M67" i="21"/>
  <c r="M68" i="21" s="1"/>
  <c r="BD67" i="21"/>
  <c r="BD68" i="21" s="1"/>
  <c r="AZ67" i="21"/>
  <c r="AZ70" i="21" s="1"/>
  <c r="AZ53" i="21" s="1"/>
  <c r="AV67" i="21"/>
  <c r="AV68" i="21" s="1"/>
  <c r="AR67" i="21"/>
  <c r="AR70" i="21" s="1"/>
  <c r="AR53" i="21" s="1"/>
  <c r="AN67" i="21"/>
  <c r="AN68" i="21" s="1"/>
  <c r="AJ67" i="21"/>
  <c r="AJ70" i="21" s="1"/>
  <c r="AJ53" i="21" s="1"/>
  <c r="AF67" i="21"/>
  <c r="AF68" i="21" s="1"/>
  <c r="AB67" i="21"/>
  <c r="AB70" i="21" s="1"/>
  <c r="AB53" i="21" s="1"/>
  <c r="X67" i="21"/>
  <c r="X68" i="21" s="1"/>
  <c r="T67" i="21"/>
  <c r="T70" i="21" s="1"/>
  <c r="T53" i="21" s="1"/>
  <c r="P67" i="21"/>
  <c r="P70" i="21" s="1"/>
  <c r="P53" i="21" s="1"/>
  <c r="I67" i="21"/>
  <c r="I68" i="21" s="1"/>
  <c r="AD17" i="24"/>
  <c r="AE13" i="24" s="1"/>
  <c r="AE14" i="24" s="1"/>
  <c r="AE15" i="24" s="1"/>
  <c r="AB46" i="6"/>
  <c r="W23" i="22"/>
  <c r="W25" i="22"/>
  <c r="X21" i="22" s="1"/>
  <c r="X22" i="22" s="1"/>
  <c r="V47" i="6" s="1"/>
  <c r="BM18" i="30"/>
  <c r="AD16" i="24"/>
  <c r="AM24" i="22"/>
  <c r="AM41" i="22"/>
  <c r="BC26" i="22"/>
  <c r="L44" i="22"/>
  <c r="H68" i="21"/>
  <c r="P68" i="21"/>
  <c r="T68" i="21"/>
  <c r="X70" i="21"/>
  <c r="X53" i="21" s="1"/>
  <c r="AF70" i="21"/>
  <c r="AF53" i="21" s="1"/>
  <c r="AN70" i="21"/>
  <c r="AN53" i="21" s="1"/>
  <c r="AV70" i="21"/>
  <c r="AV53" i="21" s="1"/>
  <c r="BD70" i="21"/>
  <c r="BD53" i="21" s="1"/>
  <c r="Q68" i="21"/>
  <c r="Y68" i="21"/>
  <c r="AG68" i="21"/>
  <c r="AK70" i="21"/>
  <c r="AK53" i="21" s="1"/>
  <c r="AO70" i="21"/>
  <c r="AO53" i="21" s="1"/>
  <c r="AW70" i="21"/>
  <c r="AW53" i="21" s="1"/>
  <c r="BA70" i="21"/>
  <c r="BA53" i="21" s="1"/>
  <c r="L70" i="21"/>
  <c r="L53" i="21" s="1"/>
  <c r="N70" i="21"/>
  <c r="N53" i="21" s="1"/>
  <c r="R68" i="21"/>
  <c r="V68" i="21"/>
  <c r="AD68" i="21"/>
  <c r="AH68" i="21"/>
  <c r="AL70" i="21"/>
  <c r="AL53" i="21" s="1"/>
  <c r="AT70" i="21"/>
  <c r="AT53" i="21" s="1"/>
  <c r="AX68" i="21"/>
  <c r="BB68" i="21"/>
  <c r="O70" i="21"/>
  <c r="O53" i="21" s="1"/>
  <c r="S70" i="21"/>
  <c r="S53" i="21" s="1"/>
  <c r="W68" i="21"/>
  <c r="AE68" i="21"/>
  <c r="AI70" i="21"/>
  <c r="AI53" i="21" s="1"/>
  <c r="AM70" i="21"/>
  <c r="AM53" i="21" s="1"/>
  <c r="AU70" i="21"/>
  <c r="AU53" i="21" s="1"/>
  <c r="AY70" i="21"/>
  <c r="AY53" i="21" s="1"/>
  <c r="BC68" i="21"/>
  <c r="U70" i="21" l="1"/>
  <c r="U53" i="21" s="1"/>
  <c r="AQ70" i="21"/>
  <c r="AQ53" i="21" s="1"/>
  <c r="AA70" i="21"/>
  <c r="AA53" i="21" s="1"/>
  <c r="K70" i="21"/>
  <c r="K53" i="21" s="1"/>
  <c r="AP68" i="21"/>
  <c r="Z68" i="21"/>
  <c r="J68" i="21"/>
  <c r="AS70" i="21"/>
  <c r="AS53" i="21" s="1"/>
  <c r="AC70" i="21"/>
  <c r="AC53" i="21" s="1"/>
  <c r="M70" i="21"/>
  <c r="M53" i="21" s="1"/>
  <c r="AZ68" i="21"/>
  <c r="I70" i="21"/>
  <c r="I53" i="21" s="1"/>
  <c r="AJ68" i="21"/>
  <c r="AR68" i="21"/>
  <c r="AB68" i="21"/>
  <c r="X23" i="22"/>
  <c r="AE17" i="24"/>
  <c r="AF13" i="24" s="1"/>
  <c r="AF14" i="24" s="1"/>
  <c r="AF15" i="24" s="1"/>
  <c r="AC46" i="6"/>
  <c r="X25" i="22"/>
  <c r="Y21" i="22" s="1"/>
  <c r="Y22" i="22" s="1"/>
  <c r="W47" i="6" s="1"/>
  <c r="BN18" i="30"/>
  <c r="H54" i="21"/>
  <c r="I50" i="21" s="1"/>
  <c r="AE16" i="24"/>
  <c r="K44" i="22"/>
  <c r="AL45" i="22"/>
  <c r="AM39" i="22"/>
  <c r="AM35" i="22" s="1"/>
  <c r="AN24" i="22"/>
  <c r="BD26" i="22"/>
  <c r="I51" i="21" l="1"/>
  <c r="G45" i="6" s="1"/>
  <c r="A68" i="21"/>
  <c r="AD46" i="6"/>
  <c r="H52" i="21"/>
  <c r="H55" i="21"/>
  <c r="Y23" i="22"/>
  <c r="AF16" i="24"/>
  <c r="AF17" i="24"/>
  <c r="AG13" i="24" s="1"/>
  <c r="AG14" i="24" s="1"/>
  <c r="AO24" i="22"/>
  <c r="AL42" i="22"/>
  <c r="AL43" i="22" s="1"/>
  <c r="BE26" i="22"/>
  <c r="Y25" i="22"/>
  <c r="Z21" i="22" s="1"/>
  <c r="Z22" i="22" s="1"/>
  <c r="X47" i="6" s="1"/>
  <c r="J44" i="22"/>
  <c r="G55" i="21" l="1"/>
  <c r="AL41" i="22"/>
  <c r="I54" i="21"/>
  <c r="AG15" i="24"/>
  <c r="AP24" i="22"/>
  <c r="I44" i="22"/>
  <c r="H44" i="22" s="1"/>
  <c r="AE46" i="6" l="1"/>
  <c r="J50" i="21"/>
  <c r="J51" i="21" s="1"/>
  <c r="I52" i="21"/>
  <c r="Z23" i="22"/>
  <c r="AK45" i="22"/>
  <c r="AK42" i="22" s="1"/>
  <c r="AK43" i="22" s="1"/>
  <c r="AL39" i="22"/>
  <c r="AL35" i="22" s="1"/>
  <c r="AG16" i="24"/>
  <c r="AG17" i="24"/>
  <c r="AH13" i="24" s="1"/>
  <c r="AH14" i="24" s="1"/>
  <c r="AQ24" i="22"/>
  <c r="Z25" i="22"/>
  <c r="AA21" i="22" s="1"/>
  <c r="AA22" i="22" s="1"/>
  <c r="Y47" i="6" s="1"/>
  <c r="H45" i="6" l="1"/>
  <c r="J54" i="21"/>
  <c r="J52" i="21" s="1"/>
  <c r="AH15" i="24"/>
  <c r="AK41" i="22"/>
  <c r="AR24" i="22"/>
  <c r="AH17" i="24" l="1"/>
  <c r="AI13" i="24" s="1"/>
  <c r="AI14" i="24" s="1"/>
  <c r="AI15" i="24" s="1"/>
  <c r="AF46" i="6"/>
  <c r="AA23" i="22"/>
  <c r="K50" i="21"/>
  <c r="K51" i="21" s="1"/>
  <c r="AH16" i="24"/>
  <c r="AS24" i="22"/>
  <c r="AJ45" i="22"/>
  <c r="AK39" i="22"/>
  <c r="AK35" i="22" s="1"/>
  <c r="AA25" i="22"/>
  <c r="AB21" i="22" s="1"/>
  <c r="AB22" i="22" s="1"/>
  <c r="Z47" i="6" s="1"/>
  <c r="I45" i="6" l="1"/>
  <c r="AG46" i="6"/>
  <c r="K54" i="21"/>
  <c r="AI16" i="24"/>
  <c r="AI17" i="24"/>
  <c r="AJ13" i="24" s="1"/>
  <c r="AJ14" i="24" s="1"/>
  <c r="AJ42" i="22"/>
  <c r="AJ43" i="22" s="1"/>
  <c r="AT24" i="22"/>
  <c r="L50" i="21" l="1"/>
  <c r="L51" i="21" s="1"/>
  <c r="K52" i="21"/>
  <c r="AB23" i="22"/>
  <c r="AJ15" i="24"/>
  <c r="AU24" i="22"/>
  <c r="AJ41" i="22"/>
  <c r="AB25" i="22"/>
  <c r="AC21" i="22" s="1"/>
  <c r="AC22" i="22" s="1"/>
  <c r="AA47" i="6" s="1"/>
  <c r="J45" i="6" l="1"/>
  <c r="AH46" i="6"/>
  <c r="L54" i="21"/>
  <c r="AJ16" i="24"/>
  <c r="AJ17" i="24"/>
  <c r="AK13" i="24" s="1"/>
  <c r="AK14" i="24" s="1"/>
  <c r="AI45" i="22"/>
  <c r="AJ39" i="22"/>
  <c r="AJ35" i="22" s="1"/>
  <c r="AV24" i="22"/>
  <c r="M50" i="21" l="1"/>
  <c r="M51" i="21" s="1"/>
  <c r="K45" i="6" s="1"/>
  <c r="L52" i="21"/>
  <c r="AC23" i="22"/>
  <c r="AC25" i="22"/>
  <c r="AD21" i="22" s="1"/>
  <c r="AD22" i="22" s="1"/>
  <c r="AB47" i="6" s="1"/>
  <c r="AK15" i="24"/>
  <c r="AW24" i="22"/>
  <c r="AI42" i="22"/>
  <c r="AI43" i="22" s="1"/>
  <c r="AI46" i="6" l="1"/>
  <c r="AD23" i="22"/>
  <c r="M54" i="21"/>
  <c r="AK16" i="24"/>
  <c r="AI41" i="22"/>
  <c r="AH45" i="22" s="1"/>
  <c r="AK17" i="24"/>
  <c r="AL13" i="24" s="1"/>
  <c r="AL14" i="24" s="1"/>
  <c r="AX24" i="22"/>
  <c r="AD25" i="22"/>
  <c r="AE21" i="22" s="1"/>
  <c r="AE22" i="22" s="1"/>
  <c r="AC47" i="6" s="1"/>
  <c r="AI39" i="22" l="1"/>
  <c r="AI35" i="22" s="1"/>
  <c r="N50" i="21"/>
  <c r="N51" i="21" s="1"/>
  <c r="L45" i="6" s="1"/>
  <c r="M52" i="21"/>
  <c r="AL15" i="24"/>
  <c r="AH42" i="22"/>
  <c r="AH43" i="22" s="1"/>
  <c r="AY24" i="22"/>
  <c r="AL17" i="24" l="1"/>
  <c r="A17" i="24" s="1"/>
  <c r="AJ46" i="6"/>
  <c r="AE23" i="22"/>
  <c r="N54" i="21"/>
  <c r="AL16" i="24"/>
  <c r="AZ24" i="22"/>
  <c r="AH41" i="22"/>
  <c r="AE25" i="22"/>
  <c r="AF21" i="22" s="1"/>
  <c r="AF22" i="22" s="1"/>
  <c r="AD47" i="6" s="1"/>
  <c r="O50" i="21" l="1"/>
  <c r="O51" i="21" s="1"/>
  <c r="M45" i="6" s="1"/>
  <c r="N52" i="21"/>
  <c r="AG45" i="22"/>
  <c r="AH39" i="22"/>
  <c r="AH35" i="22" s="1"/>
  <c r="BA24" i="22"/>
  <c r="AF23" i="22" l="1"/>
  <c r="O54" i="21"/>
  <c r="BB24" i="22"/>
  <c r="AF25" i="22"/>
  <c r="AG21" i="22" s="1"/>
  <c r="AG22" i="22" s="1"/>
  <c r="AE47" i="6" s="1"/>
  <c r="AG42" i="22"/>
  <c r="AG43" i="22" s="1"/>
  <c r="P50" i="21" l="1"/>
  <c r="P51" i="21" s="1"/>
  <c r="N45" i="6" s="1"/>
  <c r="O52" i="21"/>
  <c r="AG41" i="22"/>
  <c r="BC24" i="22"/>
  <c r="AG23" i="22" l="1"/>
  <c r="P54" i="21"/>
  <c r="P52" i="21" s="1"/>
  <c r="BD24" i="22"/>
  <c r="AF45" i="22"/>
  <c r="AG39" i="22"/>
  <c r="AG35" i="22" s="1"/>
  <c r="AG25" i="22"/>
  <c r="AH21" i="22" s="1"/>
  <c r="AH22" i="22" s="1"/>
  <c r="AF47" i="6" s="1"/>
  <c r="Q50" i="21" l="1"/>
  <c r="Q51" i="21" s="1"/>
  <c r="O45" i="6" s="1"/>
  <c r="AF42" i="22"/>
  <c r="AF43" i="22" s="1"/>
  <c r="BE24" i="22"/>
  <c r="AH23" i="22" l="1"/>
  <c r="Q54" i="21"/>
  <c r="AH25" i="22"/>
  <c r="AI21" i="22" s="1"/>
  <c r="AI22" i="22" s="1"/>
  <c r="AG47" i="6" s="1"/>
  <c r="AF41" i="22"/>
  <c r="R50" i="21" l="1"/>
  <c r="R51" i="21" s="1"/>
  <c r="P45" i="6" s="1"/>
  <c r="Q52" i="21"/>
  <c r="AE45" i="22"/>
  <c r="AF39" i="22"/>
  <c r="AF35" i="22" s="1"/>
  <c r="AI23" i="22" l="1"/>
  <c r="R54" i="21"/>
  <c r="R52" i="21" s="1"/>
  <c r="AI25" i="22"/>
  <c r="AJ21" i="22" s="1"/>
  <c r="AJ22" i="22" s="1"/>
  <c r="AH47" i="6" s="1"/>
  <c r="AE42" i="22"/>
  <c r="AE43" i="22" s="1"/>
  <c r="S50" i="21" l="1"/>
  <c r="S51" i="21" s="1"/>
  <c r="Q45" i="6" s="1"/>
  <c r="AE41" i="22"/>
  <c r="AJ23" i="22" l="1"/>
  <c r="S54" i="21"/>
  <c r="S52" i="21" s="1"/>
  <c r="AJ25" i="22"/>
  <c r="AK21" i="22" s="1"/>
  <c r="AK22" i="22" s="1"/>
  <c r="AI47" i="6" s="1"/>
  <c r="AD45" i="22"/>
  <c r="AE39" i="22"/>
  <c r="AE35" i="22" s="1"/>
  <c r="T50" i="21" l="1"/>
  <c r="T51" i="21" s="1"/>
  <c r="R45" i="6" s="1"/>
  <c r="AD42" i="22"/>
  <c r="AD43" i="22" s="1"/>
  <c r="AK23" i="22" l="1"/>
  <c r="T54" i="21"/>
  <c r="AK25" i="22"/>
  <c r="AL21" i="22" s="1"/>
  <c r="AL22" i="22" s="1"/>
  <c r="AJ47" i="6" s="1"/>
  <c r="AD41" i="22"/>
  <c r="U50" i="21" l="1"/>
  <c r="U51" i="21" s="1"/>
  <c r="S45" i="6" s="1"/>
  <c r="T52" i="21"/>
  <c r="AC45" i="22"/>
  <c r="AD39" i="22"/>
  <c r="AD35" i="22" s="1"/>
  <c r="AL23" i="22" l="1"/>
  <c r="U54" i="21"/>
  <c r="AL25" i="22"/>
  <c r="AM21" i="22" s="1"/>
  <c r="AM22" i="22" s="1"/>
  <c r="AK47" i="6" s="1"/>
  <c r="AC42" i="22"/>
  <c r="AC43" i="22" s="1"/>
  <c r="V50" i="21" l="1"/>
  <c r="V51" i="21" s="1"/>
  <c r="T45" i="6" s="1"/>
  <c r="U52" i="21"/>
  <c r="AC41" i="22"/>
  <c r="AM23" i="22" l="1"/>
  <c r="V54" i="21"/>
  <c r="V52" i="21" s="1"/>
  <c r="AM25" i="22"/>
  <c r="AN21" i="22" s="1"/>
  <c r="AN22" i="22" s="1"/>
  <c r="AL47" i="6" s="1"/>
  <c r="AB45" i="22"/>
  <c r="AC39" i="22"/>
  <c r="AC35" i="22" s="1"/>
  <c r="W50" i="21" l="1"/>
  <c r="W51" i="21" s="1"/>
  <c r="U45" i="6" s="1"/>
  <c r="AB42" i="22"/>
  <c r="AB43" i="22" s="1"/>
  <c r="AN23" i="22" l="1"/>
  <c r="W54" i="21"/>
  <c r="AN25" i="22"/>
  <c r="AO21" i="22" s="1"/>
  <c r="AO22" i="22" s="1"/>
  <c r="AM47" i="6" s="1"/>
  <c r="AB41" i="22"/>
  <c r="X50" i="21" l="1"/>
  <c r="X51" i="21" s="1"/>
  <c r="V45" i="6" s="1"/>
  <c r="W52" i="21"/>
  <c r="AA45" i="22"/>
  <c r="AB39" i="22"/>
  <c r="AB35" i="22" s="1"/>
  <c r="AO23" i="22" l="1"/>
  <c r="X54" i="21"/>
  <c r="AO25" i="22"/>
  <c r="AP21" i="22" s="1"/>
  <c r="AP22" i="22" s="1"/>
  <c r="AN47" i="6" s="1"/>
  <c r="AA42" i="22"/>
  <c r="AA43" i="22" s="1"/>
  <c r="Y50" i="21" l="1"/>
  <c r="Y51" i="21" s="1"/>
  <c r="W45" i="6" s="1"/>
  <c r="X52" i="21"/>
  <c r="AA41" i="22"/>
  <c r="AP23" i="22" l="1"/>
  <c r="Y54" i="21"/>
  <c r="Y52" i="21" s="1"/>
  <c r="AP25" i="22"/>
  <c r="AQ21" i="22" s="1"/>
  <c r="AQ22" i="22" s="1"/>
  <c r="AO47" i="6" s="1"/>
  <c r="Z45" i="22"/>
  <c r="AA39" i="22"/>
  <c r="AA35" i="22" s="1"/>
  <c r="Z50" i="21" l="1"/>
  <c r="Z51" i="21" s="1"/>
  <c r="X45" i="6" s="1"/>
  <c r="Z42" i="22"/>
  <c r="Z43" i="22" s="1"/>
  <c r="AQ23" i="22" l="1"/>
  <c r="Z54" i="21"/>
  <c r="AQ25" i="22"/>
  <c r="AR21" i="22" s="1"/>
  <c r="AR22" i="22" s="1"/>
  <c r="AP47" i="6" s="1"/>
  <c r="Z41" i="22"/>
  <c r="AA50" i="21" l="1"/>
  <c r="AA51" i="21" s="1"/>
  <c r="Y45" i="6" s="1"/>
  <c r="Z52" i="21"/>
  <c r="Y45" i="22"/>
  <c r="Z39" i="22"/>
  <c r="Z35" i="22" s="1"/>
  <c r="AR23" i="22" l="1"/>
  <c r="AA54" i="21"/>
  <c r="AR25" i="22"/>
  <c r="AS21" i="22" s="1"/>
  <c r="AS22" i="22" s="1"/>
  <c r="AQ47" i="6" s="1"/>
  <c r="Y42" i="22"/>
  <c r="Y43" i="22" s="1"/>
  <c r="AB50" i="21" l="1"/>
  <c r="AB51" i="21" s="1"/>
  <c r="Z45" i="6" s="1"/>
  <c r="AA52" i="21"/>
  <c r="Y41" i="22"/>
  <c r="AS23" i="22" l="1"/>
  <c r="AB54" i="21"/>
  <c r="AS25" i="22"/>
  <c r="AT21" i="22" s="1"/>
  <c r="AT22" i="22" s="1"/>
  <c r="AR47" i="6" s="1"/>
  <c r="X45" i="22"/>
  <c r="Y39" i="22"/>
  <c r="Y35" i="22" s="1"/>
  <c r="AC50" i="21" l="1"/>
  <c r="AC51" i="21" s="1"/>
  <c r="AA45" i="6" s="1"/>
  <c r="AB52" i="21"/>
  <c r="X42" i="22"/>
  <c r="X43" i="22" s="1"/>
  <c r="AT23" i="22" l="1"/>
  <c r="AC54" i="21"/>
  <c r="AT25" i="22"/>
  <c r="AU21" i="22" s="1"/>
  <c r="AU22" i="22" s="1"/>
  <c r="AS47" i="6" s="1"/>
  <c r="X41" i="22"/>
  <c r="AD50" i="21" l="1"/>
  <c r="AD51" i="21" s="1"/>
  <c r="AB45" i="6" s="1"/>
  <c r="AC52" i="21"/>
  <c r="W45" i="22"/>
  <c r="X39" i="22"/>
  <c r="X35" i="22" s="1"/>
  <c r="AU23" i="22" l="1"/>
  <c r="AD54" i="21"/>
  <c r="AD52" i="21" s="1"/>
  <c r="AU25" i="22"/>
  <c r="AV21" i="22" s="1"/>
  <c r="AV22" i="22" s="1"/>
  <c r="AT47" i="6" s="1"/>
  <c r="W42" i="22"/>
  <c r="W43" i="22" s="1"/>
  <c r="AE50" i="21" l="1"/>
  <c r="AE51" i="21" s="1"/>
  <c r="AC45" i="6" s="1"/>
  <c r="W41" i="22"/>
  <c r="AV23" i="22" l="1"/>
  <c r="AE54" i="21"/>
  <c r="AV25" i="22"/>
  <c r="AW21" i="22" s="1"/>
  <c r="AW22" i="22" s="1"/>
  <c r="AU47" i="6" s="1"/>
  <c r="V45" i="22"/>
  <c r="W39" i="22"/>
  <c r="W35" i="22" s="1"/>
  <c r="AF50" i="21" l="1"/>
  <c r="AF51" i="21" s="1"/>
  <c r="AD45" i="6" s="1"/>
  <c r="AE52" i="21"/>
  <c r="V42" i="22"/>
  <c r="V43" i="22" s="1"/>
  <c r="AW23" i="22" l="1"/>
  <c r="AF54" i="21"/>
  <c r="AF52" i="21" s="1"/>
  <c r="AW25" i="22"/>
  <c r="AX21" i="22" s="1"/>
  <c r="AX22" i="22" s="1"/>
  <c r="AV47" i="6" s="1"/>
  <c r="V41" i="22"/>
  <c r="AG50" i="21" l="1"/>
  <c r="AG51" i="21" s="1"/>
  <c r="AE45" i="6" s="1"/>
  <c r="U45" i="22"/>
  <c r="V39" i="22"/>
  <c r="V35" i="22" s="1"/>
  <c r="AX23" i="22" l="1"/>
  <c r="AG54" i="21"/>
  <c r="AG52" i="21" s="1"/>
  <c r="AX25" i="22"/>
  <c r="AY21" i="22" s="1"/>
  <c r="AY22" i="22" s="1"/>
  <c r="AW47" i="6" s="1"/>
  <c r="U42" i="22"/>
  <c r="U43" i="22" s="1"/>
  <c r="AH50" i="21" l="1"/>
  <c r="AH51" i="21" s="1"/>
  <c r="AF45" i="6" s="1"/>
  <c r="U41" i="22"/>
  <c r="AY23" i="22" l="1"/>
  <c r="AY25" i="22"/>
  <c r="AZ21" i="22" s="1"/>
  <c r="AZ22" i="22" s="1"/>
  <c r="AX47" i="6" s="1"/>
  <c r="AH54" i="21"/>
  <c r="T45" i="22"/>
  <c r="U39" i="22"/>
  <c r="U35" i="22" s="1"/>
  <c r="AZ23" i="22" l="1"/>
  <c r="AI50" i="21"/>
  <c r="AI51" i="21" s="1"/>
  <c r="AG45" i="6" s="1"/>
  <c r="AH52" i="21"/>
  <c r="T42" i="22"/>
  <c r="T43" i="22" s="1"/>
  <c r="AZ25" i="22"/>
  <c r="BA21" i="22" s="1"/>
  <c r="BA22" i="22" s="1"/>
  <c r="AY47" i="6" s="1"/>
  <c r="AI54" i="21" l="1"/>
  <c r="AI52" i="21" s="1"/>
  <c r="T41" i="22"/>
  <c r="BA23" i="22" l="1"/>
  <c r="AJ50" i="21"/>
  <c r="AJ51" i="21" s="1"/>
  <c r="AH45" i="6" s="1"/>
  <c r="S45" i="22"/>
  <c r="T39" i="22"/>
  <c r="T35" i="22" s="1"/>
  <c r="BA25" i="22"/>
  <c r="BB21" i="22" s="1"/>
  <c r="BB22" i="22" s="1"/>
  <c r="AZ47" i="6" s="1"/>
  <c r="AJ54" i="21" l="1"/>
  <c r="AJ52" i="21" s="1"/>
  <c r="S42" i="22"/>
  <c r="S43" i="22" s="1"/>
  <c r="BB23" i="22" l="1"/>
  <c r="AK50" i="21"/>
  <c r="AK51" i="21" s="1"/>
  <c r="AI45" i="6" s="1"/>
  <c r="S41" i="22"/>
  <c r="BB25" i="22"/>
  <c r="BC21" i="22" s="1"/>
  <c r="BC22" i="22" s="1"/>
  <c r="BA47" i="6" s="1"/>
  <c r="AK54" i="21" l="1"/>
  <c r="AK52" i="21" s="1"/>
  <c r="R45" i="22"/>
  <c r="S39" i="22"/>
  <c r="S35" i="22" s="1"/>
  <c r="AL50" i="21" l="1"/>
  <c r="AL51" i="21" s="1"/>
  <c r="AJ45" i="6" s="1"/>
  <c r="BC23" i="22"/>
  <c r="R42" i="22"/>
  <c r="R43" i="22" s="1"/>
  <c r="BC25" i="22"/>
  <c r="BD21" i="22" s="1"/>
  <c r="BD22" i="22" s="1"/>
  <c r="BB47" i="6" s="1"/>
  <c r="AL54" i="21" l="1"/>
  <c r="R41" i="22"/>
  <c r="BD23" i="22" l="1"/>
  <c r="AM50" i="21"/>
  <c r="AM51" i="21" s="1"/>
  <c r="AK45" i="6" s="1"/>
  <c r="AL52" i="21"/>
  <c r="Q45" i="22"/>
  <c r="R39" i="22"/>
  <c r="R35" i="22" s="1"/>
  <c r="BD25" i="22"/>
  <c r="BE21" i="22" s="1"/>
  <c r="BE22" i="22" s="1"/>
  <c r="BC47" i="6" s="1"/>
  <c r="AM54" i="21" l="1"/>
  <c r="Q42" i="22"/>
  <c r="Q43" i="22" s="1"/>
  <c r="BE23" i="22" l="1"/>
  <c r="AN50" i="21"/>
  <c r="AN51" i="21" s="1"/>
  <c r="AL45" i="6" s="1"/>
  <c r="AM52" i="21"/>
  <c r="Q41" i="22"/>
  <c r="BE25" i="22"/>
  <c r="A25" i="22" s="1"/>
  <c r="D55" i="6" l="1"/>
  <c r="E55" i="6" s="1"/>
  <c r="BC48" i="6"/>
  <c r="AN54" i="21"/>
  <c r="P45" i="22"/>
  <c r="Q39" i="22"/>
  <c r="Q35" i="22" s="1"/>
  <c r="BC37" i="6" l="1"/>
  <c r="AO50" i="21"/>
  <c r="AO51" i="21" s="1"/>
  <c r="AM45" i="6" s="1"/>
  <c r="AN52" i="21"/>
  <c r="P42" i="22"/>
  <c r="P43" i="22" s="1"/>
  <c r="AO54" i="21" l="1"/>
  <c r="P41" i="22"/>
  <c r="AP50" i="21" l="1"/>
  <c r="AP51" i="21" s="1"/>
  <c r="AN45" i="6" s="1"/>
  <c r="AO52" i="21"/>
  <c r="O45" i="22"/>
  <c r="P39" i="22"/>
  <c r="P35" i="22" s="1"/>
  <c r="AP54" i="21" l="1"/>
  <c r="AP52" i="21" s="1"/>
  <c r="O42" i="22"/>
  <c r="O43" i="22" s="1"/>
  <c r="AQ50" i="21" l="1"/>
  <c r="AQ51" i="21" s="1"/>
  <c r="AO45" i="6" s="1"/>
  <c r="O41" i="22"/>
  <c r="AQ54" i="21" l="1"/>
  <c r="AQ52" i="21" s="1"/>
  <c r="N45" i="22"/>
  <c r="O39" i="22"/>
  <c r="O35" i="22" s="1"/>
  <c r="AR50" i="21" l="1"/>
  <c r="AR51" i="21" s="1"/>
  <c r="AP45" i="6" s="1"/>
  <c r="N42" i="22"/>
  <c r="N43" i="22" s="1"/>
  <c r="AR54" i="21" l="1"/>
  <c r="AR52" i="21" s="1"/>
  <c r="N41" i="22"/>
  <c r="AS50" i="21" l="1"/>
  <c r="AS51" i="21" s="1"/>
  <c r="AQ45" i="6" s="1"/>
  <c r="M45" i="22"/>
  <c r="N39" i="22"/>
  <c r="N35" i="22" s="1"/>
  <c r="AQ48" i="6" l="1"/>
  <c r="AS54" i="21"/>
  <c r="M42" i="22"/>
  <c r="M43" i="22" s="1"/>
  <c r="AQ37" i="6" l="1"/>
  <c r="AT50" i="21"/>
  <c r="AT51" i="21" s="1"/>
  <c r="AR45" i="6" s="1"/>
  <c r="AS52" i="21"/>
  <c r="M41" i="22"/>
  <c r="AR48" i="6" l="1"/>
  <c r="AT54" i="21"/>
  <c r="L45" i="22"/>
  <c r="M39" i="22"/>
  <c r="M35" i="22" s="1"/>
  <c r="AR37" i="6" l="1"/>
  <c r="AU50" i="21"/>
  <c r="AU51" i="21" s="1"/>
  <c r="AS45" i="6" s="1"/>
  <c r="AT52" i="21"/>
  <c r="L42" i="22"/>
  <c r="L43" i="22" s="1"/>
  <c r="AS48" i="6" l="1"/>
  <c r="AU54" i="21"/>
  <c r="L41" i="22"/>
  <c r="AS37" i="6" l="1"/>
  <c r="AV50" i="21"/>
  <c r="AV51" i="21" s="1"/>
  <c r="AT45" i="6" s="1"/>
  <c r="AU52" i="21"/>
  <c r="K45" i="22"/>
  <c r="L39" i="22"/>
  <c r="L35" i="22" s="1"/>
  <c r="AT48" i="6" l="1"/>
  <c r="AV54" i="21"/>
  <c r="AV52" i="21" s="1"/>
  <c r="K42" i="22"/>
  <c r="K43" i="22" s="1"/>
  <c r="AT37" i="6" l="1"/>
  <c r="AW50" i="21"/>
  <c r="AW51" i="21" s="1"/>
  <c r="AU45" i="6" s="1"/>
  <c r="K41" i="22"/>
  <c r="AU48" i="6" l="1"/>
  <c r="AW54" i="21"/>
  <c r="AW52" i="21" s="1"/>
  <c r="J45" i="22"/>
  <c r="K39" i="22"/>
  <c r="K35" i="22" s="1"/>
  <c r="AU37" i="6" l="1"/>
  <c r="AX50" i="21"/>
  <c r="AX51" i="21" s="1"/>
  <c r="AV45" i="6" s="1"/>
  <c r="J42" i="22"/>
  <c r="J43" i="22" s="1"/>
  <c r="AV48" i="6" l="1"/>
  <c r="AX54" i="21"/>
  <c r="AX52" i="21" s="1"/>
  <c r="J41" i="22"/>
  <c r="AV37" i="6" l="1"/>
  <c r="AY50" i="21"/>
  <c r="AY51" i="21" s="1"/>
  <c r="AW45" i="6" s="1"/>
  <c r="I45" i="22"/>
  <c r="J39" i="22"/>
  <c r="J35" i="22" s="1"/>
  <c r="AW48" i="6" l="1"/>
  <c r="AY54" i="21"/>
  <c r="I42" i="22"/>
  <c r="I43" i="22" s="1"/>
  <c r="AW37" i="6" l="1"/>
  <c r="AZ50" i="21"/>
  <c r="AZ51" i="21" s="1"/>
  <c r="AX45" i="6" s="1"/>
  <c r="AY52" i="21"/>
  <c r="I41" i="22"/>
  <c r="AX48" i="6" l="1"/>
  <c r="AZ54" i="21"/>
  <c r="H45" i="22"/>
  <c r="I39" i="22"/>
  <c r="I35" i="22" s="1"/>
  <c r="AX37" i="6" l="1"/>
  <c r="BA50" i="21"/>
  <c r="BA51" i="21" s="1"/>
  <c r="AY45" i="6" s="1"/>
  <c r="AZ52" i="21"/>
  <c r="H42" i="22"/>
  <c r="H43" i="22" s="1"/>
  <c r="AY48" i="6" l="1"/>
  <c r="BA54" i="21"/>
  <c r="H41" i="22"/>
  <c r="H39" i="22" s="1"/>
  <c r="H35" i="22" s="1"/>
  <c r="AY37" i="6" l="1"/>
  <c r="BB50" i="21"/>
  <c r="BB51" i="21" s="1"/>
  <c r="AZ45" i="6" s="1"/>
  <c r="BA52" i="21"/>
  <c r="AZ48" i="6" l="1"/>
  <c r="BB54" i="21"/>
  <c r="AZ37" i="6" l="1"/>
  <c r="BC50" i="21"/>
  <c r="BC51" i="21" s="1"/>
  <c r="BA45" i="6" s="1"/>
  <c r="BB52" i="21"/>
  <c r="BA48" i="6" l="1"/>
  <c r="BC54" i="21"/>
  <c r="BC52" i="21" s="1"/>
  <c r="BA37" i="6" l="1"/>
  <c r="BD50" i="21"/>
  <c r="BD51" i="21" s="1"/>
  <c r="BB45" i="6" s="1"/>
  <c r="D53" i="6" s="1"/>
  <c r="E53" i="6" s="1"/>
  <c r="BB48" i="6" l="1"/>
  <c r="BD54" i="21"/>
  <c r="BB37" i="6" l="1"/>
  <c r="A54" i="21"/>
  <c r="BD52" i="21"/>
  <c r="I14" i="8" l="1"/>
  <c r="J14" i="8" s="1"/>
  <c r="K14" i="8" s="1"/>
  <c r="L14" i="8" s="1"/>
  <c r="M14" i="8" s="1"/>
  <c r="N14" i="8" s="1"/>
  <c r="O14" i="8" s="1"/>
  <c r="P14" i="8" s="1"/>
  <c r="Q14" i="8" s="1"/>
  <c r="R14" i="8" s="1"/>
  <c r="S14" i="8" s="1"/>
  <c r="T14" i="8" s="1"/>
  <c r="U14" i="8" s="1"/>
  <c r="V14" i="8" s="1"/>
  <c r="W14" i="8" s="1"/>
  <c r="X14" i="8" s="1"/>
  <c r="Y14" i="8" s="1"/>
  <c r="Z14" i="8" s="1"/>
  <c r="AA14" i="8" s="1"/>
  <c r="AB14" i="8" s="1"/>
  <c r="AC14" i="8" s="1"/>
  <c r="AD14" i="8" s="1"/>
  <c r="AE14" i="8" s="1"/>
  <c r="AF14" i="8" s="1"/>
  <c r="AG14" i="8" s="1"/>
  <c r="AH14" i="8" s="1"/>
  <c r="AI14" i="8" s="1"/>
  <c r="AJ14" i="8" s="1"/>
  <c r="AK14" i="8" s="1"/>
  <c r="AL14" i="8" s="1"/>
  <c r="AM14" i="8" s="1"/>
  <c r="AN14" i="8" s="1"/>
  <c r="AO14" i="8" s="1"/>
  <c r="AP14" i="8" s="1"/>
  <c r="AQ14" i="8" s="1"/>
  <c r="AR14" i="8" s="1"/>
  <c r="AS14" i="8" s="1"/>
  <c r="AT14" i="8" s="1"/>
  <c r="AU14" i="8" s="1"/>
  <c r="AV14" i="8" s="1"/>
  <c r="AW14" i="8" s="1"/>
  <c r="AX14" i="8" s="1"/>
  <c r="AY14" i="8" s="1"/>
  <c r="AZ14" i="8" s="1"/>
  <c r="BA14" i="8" s="1"/>
  <c r="BB14" i="8" s="1"/>
  <c r="BC14" i="8" s="1"/>
  <c r="BD14" i="8" s="1"/>
  <c r="BC12" i="8"/>
  <c r="BE9" i="8" l="1"/>
  <c r="BE14" i="8"/>
  <c r="BE8" i="8" l="1"/>
  <c r="C34" i="1" l="1"/>
  <c r="BE10" i="8"/>
  <c r="BE11" i="8" s="1"/>
  <c r="BD11" i="8" s="1"/>
  <c r="BE12" i="8"/>
  <c r="BD12" i="8"/>
  <c r="BD10" i="8" l="1"/>
  <c r="BD9" i="8" s="1"/>
  <c r="BC11" i="8"/>
  <c r="BC9" i="8" l="1"/>
  <c r="BC8" i="8" s="1"/>
  <c r="BB11" i="8"/>
  <c r="BB12" i="8" l="1"/>
  <c r="BB9" i="8" s="1"/>
  <c r="BB8" i="8" s="1"/>
  <c r="BA11" i="8"/>
  <c r="BC10" i="8"/>
  <c r="D815" i="30" l="1"/>
  <c r="N813" i="30"/>
  <c r="AD813" i="30"/>
  <c r="AT813" i="30"/>
  <c r="BJ813" i="30"/>
  <c r="O814" i="30"/>
  <c r="M813" i="30"/>
  <c r="AC813" i="30"/>
  <c r="AS813" i="30"/>
  <c r="BI813" i="30"/>
  <c r="N814" i="30"/>
  <c r="AC814" i="30"/>
  <c r="AS814" i="30"/>
  <c r="BI814" i="30"/>
  <c r="N815" i="30"/>
  <c r="AD815" i="30"/>
  <c r="AT815" i="30"/>
  <c r="BJ815" i="30"/>
  <c r="AH814" i="30"/>
  <c r="AX814" i="30"/>
  <c r="G815" i="30"/>
  <c r="W815" i="30"/>
  <c r="AM815" i="30"/>
  <c r="BC815" i="30"/>
  <c r="P813" i="30"/>
  <c r="AF813" i="30"/>
  <c r="AV813" i="30"/>
  <c r="BL813" i="30"/>
  <c r="Q814" i="30"/>
  <c r="O813" i="30"/>
  <c r="AE813" i="30"/>
  <c r="AU813" i="30"/>
  <c r="BK813" i="30"/>
  <c r="T814" i="30"/>
  <c r="AI814" i="30"/>
  <c r="AY814" i="30"/>
  <c r="H815" i="30"/>
  <c r="X815" i="30"/>
  <c r="AN815" i="30"/>
  <c r="BD815" i="30"/>
  <c r="AB814" i="30"/>
  <c r="AR814" i="30"/>
  <c r="BH814" i="30"/>
  <c r="M815" i="30"/>
  <c r="AC815" i="30"/>
  <c r="AS815" i="30"/>
  <c r="BI815" i="30"/>
  <c r="H813" i="30"/>
  <c r="R813" i="30"/>
  <c r="AH813" i="30"/>
  <c r="AX813" i="30"/>
  <c r="BN813" i="30"/>
  <c r="S814" i="30"/>
  <c r="Q813" i="30"/>
  <c r="AG813" i="30"/>
  <c r="AW813" i="30"/>
  <c r="BM813" i="30"/>
  <c r="R814" i="30"/>
  <c r="AG814" i="30"/>
  <c r="AW814" i="30"/>
  <c r="BM814" i="30"/>
  <c r="R815" i="30"/>
  <c r="AH815" i="30"/>
  <c r="AX815" i="30"/>
  <c r="BN815" i="30"/>
  <c r="AL814" i="30"/>
  <c r="BB814" i="30"/>
  <c r="K815" i="30"/>
  <c r="AA815" i="30"/>
  <c r="AQ815" i="30"/>
  <c r="BG815" i="30"/>
  <c r="T813" i="30"/>
  <c r="AJ813" i="30"/>
  <c r="AZ813" i="30"/>
  <c r="E814" i="30"/>
  <c r="U814" i="30"/>
  <c r="S813" i="30"/>
  <c r="AI813" i="30"/>
  <c r="AY813" i="30"/>
  <c r="H814" i="30"/>
  <c r="W814" i="30"/>
  <c r="AM814" i="30"/>
  <c r="BC814" i="30"/>
  <c r="L815" i="30"/>
  <c r="AB815" i="30"/>
  <c r="AR815" i="30"/>
  <c r="BH815" i="30"/>
  <c r="AF814" i="30"/>
  <c r="AV814" i="30"/>
  <c r="BL814" i="30"/>
  <c r="Q815" i="30"/>
  <c r="AG815" i="30"/>
  <c r="AW815" i="30"/>
  <c r="BM815" i="30"/>
  <c r="D813" i="30"/>
  <c r="D816" i="30" s="1"/>
  <c r="E812" i="30" s="1"/>
  <c r="F813" i="30"/>
  <c r="V813" i="30"/>
  <c r="AL813" i="30"/>
  <c r="BB813" i="30"/>
  <c r="G814" i="30"/>
  <c r="E813" i="30"/>
  <c r="U813" i="30"/>
  <c r="AK813" i="30"/>
  <c r="BA813" i="30"/>
  <c r="F814" i="30"/>
  <c r="V814" i="30"/>
  <c r="AK814" i="30"/>
  <c r="BA814" i="30"/>
  <c r="F815" i="30"/>
  <c r="V815" i="30"/>
  <c r="AL815" i="30"/>
  <c r="BB815" i="30"/>
  <c r="Z814" i="30"/>
  <c r="AP814" i="30"/>
  <c r="BF814" i="30"/>
  <c r="O815" i="30"/>
  <c r="AE815" i="30"/>
  <c r="AU815" i="30"/>
  <c r="BK815" i="30"/>
  <c r="X813" i="30"/>
  <c r="AN813" i="30"/>
  <c r="BD813" i="30"/>
  <c r="I814" i="30"/>
  <c r="G813" i="30"/>
  <c r="W813" i="30"/>
  <c r="AM813" i="30"/>
  <c r="BC813" i="30"/>
  <c r="L814" i="30"/>
  <c r="AA814" i="30"/>
  <c r="AQ814" i="30"/>
  <c r="BG814" i="30"/>
  <c r="P815" i="30"/>
  <c r="AF815" i="30"/>
  <c r="AV815" i="30"/>
  <c r="BL815" i="30"/>
  <c r="AJ814" i="30"/>
  <c r="AZ814" i="30"/>
  <c r="E815" i="30"/>
  <c r="U815" i="30"/>
  <c r="AK815" i="30"/>
  <c r="BA815" i="30"/>
  <c r="BN814" i="30"/>
  <c r="J813" i="30"/>
  <c r="Z813" i="30"/>
  <c r="AP813" i="30"/>
  <c r="BF813" i="30"/>
  <c r="K814" i="30"/>
  <c r="I813" i="30"/>
  <c r="Y813" i="30"/>
  <c r="AO813" i="30"/>
  <c r="BE813" i="30"/>
  <c r="J814" i="30"/>
  <c r="Y814" i="30"/>
  <c r="AO814" i="30"/>
  <c r="BE814" i="30"/>
  <c r="J815" i="30"/>
  <c r="Z815" i="30"/>
  <c r="AP815" i="30"/>
  <c r="BF815" i="30"/>
  <c r="AD814" i="30"/>
  <c r="AT814" i="30"/>
  <c r="BJ814" i="30"/>
  <c r="S815" i="30"/>
  <c r="AI815" i="30"/>
  <c r="AY815" i="30"/>
  <c r="L813" i="30"/>
  <c r="AB813" i="30"/>
  <c r="AR813" i="30"/>
  <c r="BH813" i="30"/>
  <c r="M814" i="30"/>
  <c r="K813" i="30"/>
  <c r="AA813" i="30"/>
  <c r="AQ813" i="30"/>
  <c r="BG813" i="30"/>
  <c r="P814" i="30"/>
  <c r="AE814" i="30"/>
  <c r="AU814" i="30"/>
  <c r="BK814" i="30"/>
  <c r="T815" i="30"/>
  <c r="AJ815" i="30"/>
  <c r="AZ815" i="30"/>
  <c r="X814" i="30"/>
  <c r="AN814" i="30"/>
  <c r="BD814" i="30"/>
  <c r="I815" i="30"/>
  <c r="Y815" i="30"/>
  <c r="AO815" i="30"/>
  <c r="BE815" i="30"/>
  <c r="BH88" i="30"/>
  <c r="AZ88" i="30"/>
  <c r="AR88" i="30"/>
  <c r="AN88" i="30"/>
  <c r="AJ88" i="30"/>
  <c r="AF88" i="30"/>
  <c r="AB88" i="30"/>
  <c r="X88" i="30"/>
  <c r="T88" i="30"/>
  <c r="P88" i="30"/>
  <c r="L88" i="30"/>
  <c r="H88" i="30"/>
  <c r="D88" i="30"/>
  <c r="BK87" i="30"/>
  <c r="BG87" i="30"/>
  <c r="BC87" i="30"/>
  <c r="AY87" i="30"/>
  <c r="AU87" i="30"/>
  <c r="AQ87" i="30"/>
  <c r="AM87" i="30"/>
  <c r="AI87" i="30"/>
  <c r="AE87" i="30"/>
  <c r="AA87" i="30"/>
  <c r="W87" i="30"/>
  <c r="S87" i="30"/>
  <c r="O87" i="30"/>
  <c r="K87" i="30"/>
  <c r="G87" i="30"/>
  <c r="BN86" i="30"/>
  <c r="BJ86" i="30"/>
  <c r="BF86" i="30"/>
  <c r="BB86" i="30"/>
  <c r="AX86" i="30"/>
  <c r="AT86" i="30"/>
  <c r="AP86" i="30"/>
  <c r="AL86" i="30"/>
  <c r="AH86" i="30"/>
  <c r="AD86" i="30"/>
  <c r="Z86" i="30"/>
  <c r="V86" i="30"/>
  <c r="R86" i="30"/>
  <c r="N86" i="30"/>
  <c r="BL88" i="30"/>
  <c r="AV88" i="30"/>
  <c r="AL88" i="30"/>
  <c r="AD88" i="30"/>
  <c r="V88" i="30"/>
  <c r="N88" i="30"/>
  <c r="F88" i="30"/>
  <c r="BI87" i="30"/>
  <c r="BA87" i="30"/>
  <c r="AS87" i="30"/>
  <c r="AK87" i="30"/>
  <c r="AC87" i="30"/>
  <c r="U87" i="30"/>
  <c r="M87" i="30"/>
  <c r="E87" i="30"/>
  <c r="BH86" i="30"/>
  <c r="AZ86" i="30"/>
  <c r="AR86" i="30"/>
  <c r="AJ86" i="30"/>
  <c r="AB86" i="30"/>
  <c r="T86" i="30"/>
  <c r="L86" i="30"/>
  <c r="H86" i="30"/>
  <c r="D86" i="30"/>
  <c r="BD88" i="30"/>
  <c r="AP88" i="30"/>
  <c r="AH88" i="30"/>
  <c r="Z88" i="30"/>
  <c r="R88" i="30"/>
  <c r="J88" i="30"/>
  <c r="BM87" i="30"/>
  <c r="BE87" i="30"/>
  <c r="AW87" i="30"/>
  <c r="AO87" i="30"/>
  <c r="AG87" i="30"/>
  <c r="Y87" i="30"/>
  <c r="Q87" i="30"/>
  <c r="I87" i="30"/>
  <c r="BL86" i="30"/>
  <c r="BD86" i="30"/>
  <c r="AV86" i="30"/>
  <c r="AN86" i="30"/>
  <c r="AF86" i="30"/>
  <c r="X86" i="30"/>
  <c r="P86" i="30"/>
  <c r="J86" i="30"/>
  <c r="F86" i="30"/>
  <c r="BN87" i="30"/>
  <c r="G86" i="30"/>
  <c r="O86" i="30"/>
  <c r="P92" i="30" s="1"/>
  <c r="Q98" i="30" s="1"/>
  <c r="R104" i="30" s="1"/>
  <c r="S110" i="30" s="1"/>
  <c r="W86" i="30"/>
  <c r="X92" i="30" s="1"/>
  <c r="Y98" i="30" s="1"/>
  <c r="Z104" i="30" s="1"/>
  <c r="AA110" i="30" s="1"/>
  <c r="AE86" i="30"/>
  <c r="AF92" i="30" s="1"/>
  <c r="AG98" i="30" s="1"/>
  <c r="AH104" i="30" s="1"/>
  <c r="AI110" i="30" s="1"/>
  <c r="AM86" i="30"/>
  <c r="AN92" i="30" s="1"/>
  <c r="AO98" i="30" s="1"/>
  <c r="AP104" i="30" s="1"/>
  <c r="AQ110" i="30" s="1"/>
  <c r="AU86" i="30"/>
  <c r="AV92" i="30" s="1"/>
  <c r="AW98" i="30" s="1"/>
  <c r="AX104" i="30" s="1"/>
  <c r="AY110" i="30" s="1"/>
  <c r="BC86" i="30"/>
  <c r="BD92" i="30" s="1"/>
  <c r="BE98" i="30" s="1"/>
  <c r="BF104" i="30" s="1"/>
  <c r="BG110" i="30" s="1"/>
  <c r="BK86" i="30"/>
  <c r="BL92" i="30" s="1"/>
  <c r="BM98" i="30" s="1"/>
  <c r="BN104" i="30" s="1"/>
  <c r="L87" i="30"/>
  <c r="M93" i="30" s="1"/>
  <c r="N99" i="30" s="1"/>
  <c r="O105" i="30" s="1"/>
  <c r="P111" i="30" s="1"/>
  <c r="T87" i="30"/>
  <c r="U93" i="30" s="1"/>
  <c r="V99" i="30" s="1"/>
  <c r="W105" i="30" s="1"/>
  <c r="X111" i="30" s="1"/>
  <c r="AB87" i="30"/>
  <c r="AC93" i="30" s="1"/>
  <c r="AD99" i="30" s="1"/>
  <c r="AE105" i="30" s="1"/>
  <c r="AF111" i="30" s="1"/>
  <c r="AJ87" i="30"/>
  <c r="AK93" i="30" s="1"/>
  <c r="AL99" i="30" s="1"/>
  <c r="AM105" i="30" s="1"/>
  <c r="AN111" i="30" s="1"/>
  <c r="AR87" i="30"/>
  <c r="AS93" i="30" s="1"/>
  <c r="AT99" i="30" s="1"/>
  <c r="AU105" i="30" s="1"/>
  <c r="AV111" i="30" s="1"/>
  <c r="AZ87" i="30"/>
  <c r="BA93" i="30" s="1"/>
  <c r="BB99" i="30" s="1"/>
  <c r="BC105" i="30" s="1"/>
  <c r="BD111" i="30" s="1"/>
  <c r="BH87" i="30"/>
  <c r="BI93" i="30" s="1"/>
  <c r="BJ99" i="30" s="1"/>
  <c r="BK105" i="30" s="1"/>
  <c r="BL111" i="30" s="1"/>
  <c r="E88" i="30"/>
  <c r="M88" i="30"/>
  <c r="N94" i="30" s="1"/>
  <c r="O100" i="30" s="1"/>
  <c r="P106" i="30" s="1"/>
  <c r="Q112" i="30" s="1"/>
  <c r="U88" i="30"/>
  <c r="V94" i="30" s="1"/>
  <c r="W100" i="30" s="1"/>
  <c r="X106" i="30" s="1"/>
  <c r="Y112" i="30" s="1"/>
  <c r="AC88" i="30"/>
  <c r="AD94" i="30" s="1"/>
  <c r="AE100" i="30" s="1"/>
  <c r="AF106" i="30" s="1"/>
  <c r="AG112" i="30" s="1"/>
  <c r="AK88" i="30"/>
  <c r="AL94" i="30" s="1"/>
  <c r="AM100" i="30" s="1"/>
  <c r="AN106" i="30" s="1"/>
  <c r="AO112" i="30" s="1"/>
  <c r="AS88" i="30"/>
  <c r="AT94" i="30" s="1"/>
  <c r="AU100" i="30" s="1"/>
  <c r="AV106" i="30" s="1"/>
  <c r="AW112" i="30" s="1"/>
  <c r="BA88" i="30"/>
  <c r="BI88" i="30"/>
  <c r="AX88" i="30"/>
  <c r="BF88" i="30"/>
  <c r="BN88" i="30"/>
  <c r="I86" i="30"/>
  <c r="J92" i="30" s="1"/>
  <c r="K98" i="30" s="1"/>
  <c r="L104" i="30" s="1"/>
  <c r="M110" i="30" s="1"/>
  <c r="Q86" i="30"/>
  <c r="R92" i="30" s="1"/>
  <c r="S98" i="30" s="1"/>
  <c r="T104" i="30" s="1"/>
  <c r="U110" i="30" s="1"/>
  <c r="Y86" i="30"/>
  <c r="Z92" i="30" s="1"/>
  <c r="AA98" i="30" s="1"/>
  <c r="AB104" i="30" s="1"/>
  <c r="AC110" i="30" s="1"/>
  <c r="AG86" i="30"/>
  <c r="AH92" i="30" s="1"/>
  <c r="AI98" i="30" s="1"/>
  <c r="AJ104" i="30" s="1"/>
  <c r="AK110" i="30" s="1"/>
  <c r="AO86" i="30"/>
  <c r="AP92" i="30" s="1"/>
  <c r="AQ98" i="30" s="1"/>
  <c r="AR104" i="30" s="1"/>
  <c r="AS110" i="30" s="1"/>
  <c r="AW86" i="30"/>
  <c r="AX92" i="30" s="1"/>
  <c r="AY98" i="30" s="1"/>
  <c r="AZ104" i="30" s="1"/>
  <c r="BA110" i="30" s="1"/>
  <c r="BE86" i="30"/>
  <c r="BF92" i="30" s="1"/>
  <c r="BG98" i="30" s="1"/>
  <c r="BH104" i="30" s="1"/>
  <c r="BI110" i="30" s="1"/>
  <c r="BM86" i="30"/>
  <c r="BN92" i="30" s="1"/>
  <c r="J87" i="30"/>
  <c r="K93" i="30" s="1"/>
  <c r="L99" i="30" s="1"/>
  <c r="M105" i="30" s="1"/>
  <c r="N111" i="30" s="1"/>
  <c r="R87" i="30"/>
  <c r="S93" i="30" s="1"/>
  <c r="T99" i="30" s="1"/>
  <c r="U105" i="30" s="1"/>
  <c r="V111" i="30" s="1"/>
  <c r="Z87" i="30"/>
  <c r="AA93" i="30" s="1"/>
  <c r="AB99" i="30" s="1"/>
  <c r="AC105" i="30" s="1"/>
  <c r="AD111" i="30" s="1"/>
  <c r="AH87" i="30"/>
  <c r="AI93" i="30" s="1"/>
  <c r="AJ99" i="30" s="1"/>
  <c r="AK105" i="30" s="1"/>
  <c r="AL111" i="30" s="1"/>
  <c r="AP87" i="30"/>
  <c r="AQ93" i="30" s="1"/>
  <c r="AR99" i="30" s="1"/>
  <c r="AS105" i="30" s="1"/>
  <c r="AT111" i="30" s="1"/>
  <c r="AX87" i="30"/>
  <c r="AY93" i="30" s="1"/>
  <c r="AZ99" i="30" s="1"/>
  <c r="BA105" i="30" s="1"/>
  <c r="BB111" i="30" s="1"/>
  <c r="BF87" i="30"/>
  <c r="BG93" i="30" s="1"/>
  <c r="BH99" i="30" s="1"/>
  <c r="BI105" i="30" s="1"/>
  <c r="BJ111" i="30" s="1"/>
  <c r="G88" i="30"/>
  <c r="O88" i="30"/>
  <c r="P94" i="30" s="1"/>
  <c r="Q100" i="30" s="1"/>
  <c r="R106" i="30" s="1"/>
  <c r="S112" i="30" s="1"/>
  <c r="W88" i="30"/>
  <c r="X94" i="30" s="1"/>
  <c r="Y100" i="30" s="1"/>
  <c r="Z106" i="30" s="1"/>
  <c r="AA112" i="30" s="1"/>
  <c r="AE88" i="30"/>
  <c r="AF94" i="30" s="1"/>
  <c r="AG100" i="30" s="1"/>
  <c r="AH106" i="30" s="1"/>
  <c r="AI112" i="30" s="1"/>
  <c r="AM88" i="30"/>
  <c r="AN94" i="30" s="1"/>
  <c r="AO100" i="30" s="1"/>
  <c r="AP106" i="30" s="1"/>
  <c r="AQ112" i="30" s="1"/>
  <c r="AU88" i="30"/>
  <c r="AV94" i="30" s="1"/>
  <c r="AW100" i="30" s="1"/>
  <c r="AX106" i="30" s="1"/>
  <c r="AY112" i="30" s="1"/>
  <c r="BC88" i="30"/>
  <c r="BD94" i="30" s="1"/>
  <c r="BE100" i="30" s="1"/>
  <c r="BF106" i="30" s="1"/>
  <c r="BG112" i="30" s="1"/>
  <c r="BK88" i="30"/>
  <c r="BL94" i="30" s="1"/>
  <c r="BM100" i="30" s="1"/>
  <c r="BN106" i="30" s="1"/>
  <c r="K86" i="30"/>
  <c r="L92" i="30" s="1"/>
  <c r="M98" i="30" s="1"/>
  <c r="N104" i="30" s="1"/>
  <c r="O110" i="30" s="1"/>
  <c r="S86" i="30"/>
  <c r="T92" i="30" s="1"/>
  <c r="U98" i="30" s="1"/>
  <c r="V104" i="30" s="1"/>
  <c r="W110" i="30" s="1"/>
  <c r="AA86" i="30"/>
  <c r="AB92" i="30" s="1"/>
  <c r="AC98" i="30" s="1"/>
  <c r="AD104" i="30" s="1"/>
  <c r="AE110" i="30" s="1"/>
  <c r="AI86" i="30"/>
  <c r="AJ92" i="30" s="1"/>
  <c r="AK98" i="30" s="1"/>
  <c r="AL104" i="30" s="1"/>
  <c r="AM110" i="30" s="1"/>
  <c r="AQ86" i="30"/>
  <c r="AR92" i="30" s="1"/>
  <c r="AS98" i="30" s="1"/>
  <c r="AT104" i="30" s="1"/>
  <c r="AU110" i="30" s="1"/>
  <c r="AY86" i="30"/>
  <c r="AZ92" i="30" s="1"/>
  <c r="BA98" i="30" s="1"/>
  <c r="BB104" i="30" s="1"/>
  <c r="BC110" i="30" s="1"/>
  <c r="BG86" i="30"/>
  <c r="BH92" i="30" s="1"/>
  <c r="BI98" i="30" s="1"/>
  <c r="BJ104" i="30" s="1"/>
  <c r="BK110" i="30" s="1"/>
  <c r="H87" i="30"/>
  <c r="P87" i="30"/>
  <c r="Q93" i="30" s="1"/>
  <c r="R99" i="30" s="1"/>
  <c r="S105" i="30" s="1"/>
  <c r="T111" i="30" s="1"/>
  <c r="X87" i="30"/>
  <c r="Y93" i="30" s="1"/>
  <c r="Z99" i="30" s="1"/>
  <c r="AA105" i="30" s="1"/>
  <c r="AB111" i="30" s="1"/>
  <c r="AF87" i="30"/>
  <c r="AG93" i="30" s="1"/>
  <c r="AH99" i="30" s="1"/>
  <c r="AI105" i="30" s="1"/>
  <c r="AJ111" i="30" s="1"/>
  <c r="AN87" i="30"/>
  <c r="AO93" i="30" s="1"/>
  <c r="AP99" i="30" s="1"/>
  <c r="AQ105" i="30" s="1"/>
  <c r="AR111" i="30" s="1"/>
  <c r="AV87" i="30"/>
  <c r="AW93" i="30" s="1"/>
  <c r="AX99" i="30" s="1"/>
  <c r="AY105" i="30" s="1"/>
  <c r="AZ111" i="30" s="1"/>
  <c r="BD87" i="30"/>
  <c r="BE93" i="30" s="1"/>
  <c r="BF99" i="30" s="1"/>
  <c r="BG105" i="30" s="1"/>
  <c r="BH111" i="30" s="1"/>
  <c r="BL87" i="30"/>
  <c r="BM93" i="30" s="1"/>
  <c r="BN99" i="30" s="1"/>
  <c r="I88" i="30"/>
  <c r="J94" i="30" s="1"/>
  <c r="K100" i="30" s="1"/>
  <c r="L106" i="30" s="1"/>
  <c r="M112" i="30" s="1"/>
  <c r="Q88" i="30"/>
  <c r="R94" i="30" s="1"/>
  <c r="S100" i="30" s="1"/>
  <c r="T106" i="30" s="1"/>
  <c r="U112" i="30" s="1"/>
  <c r="Y88" i="30"/>
  <c r="Z94" i="30" s="1"/>
  <c r="AA100" i="30" s="1"/>
  <c r="AB106" i="30" s="1"/>
  <c r="AC112" i="30" s="1"/>
  <c r="AG88" i="30"/>
  <c r="AH94" i="30" s="1"/>
  <c r="AI100" i="30" s="1"/>
  <c r="AJ106" i="30" s="1"/>
  <c r="AK112" i="30" s="1"/>
  <c r="AO88" i="30"/>
  <c r="AP94" i="30" s="1"/>
  <c r="AQ100" i="30" s="1"/>
  <c r="AR106" i="30" s="1"/>
  <c r="AS112" i="30" s="1"/>
  <c r="AW88" i="30"/>
  <c r="BE88" i="30"/>
  <c r="BM88" i="30"/>
  <c r="AT88" i="30"/>
  <c r="BB88" i="30"/>
  <c r="BJ88" i="30"/>
  <c r="E86" i="30"/>
  <c r="M86" i="30"/>
  <c r="N92" i="30" s="1"/>
  <c r="O98" i="30" s="1"/>
  <c r="P104" i="30" s="1"/>
  <c r="Q110" i="30" s="1"/>
  <c r="U86" i="30"/>
  <c r="V92" i="30" s="1"/>
  <c r="W98" i="30" s="1"/>
  <c r="X104" i="30" s="1"/>
  <c r="Y110" i="30" s="1"/>
  <c r="AC86" i="30"/>
  <c r="AD92" i="30" s="1"/>
  <c r="AE98" i="30" s="1"/>
  <c r="AF104" i="30" s="1"/>
  <c r="AG110" i="30" s="1"/>
  <c r="AK86" i="30"/>
  <c r="AL92" i="30" s="1"/>
  <c r="AM98" i="30" s="1"/>
  <c r="AN104" i="30" s="1"/>
  <c r="AO110" i="30" s="1"/>
  <c r="AS86" i="30"/>
  <c r="AT92" i="30" s="1"/>
  <c r="AU98" i="30" s="1"/>
  <c r="AV104" i="30" s="1"/>
  <c r="AW110" i="30" s="1"/>
  <c r="BA86" i="30"/>
  <c r="BB92" i="30" s="1"/>
  <c r="BC98" i="30" s="1"/>
  <c r="BD104" i="30" s="1"/>
  <c r="BE110" i="30" s="1"/>
  <c r="BI86" i="30"/>
  <c r="BJ92" i="30" s="1"/>
  <c r="BK98" i="30" s="1"/>
  <c r="BL104" i="30" s="1"/>
  <c r="BM110" i="30" s="1"/>
  <c r="F87" i="30"/>
  <c r="N87" i="30"/>
  <c r="O93" i="30" s="1"/>
  <c r="P99" i="30" s="1"/>
  <c r="Q105" i="30" s="1"/>
  <c r="R111" i="30" s="1"/>
  <c r="V87" i="30"/>
  <c r="W93" i="30" s="1"/>
  <c r="X99" i="30" s="1"/>
  <c r="Y105" i="30" s="1"/>
  <c r="Z111" i="30" s="1"/>
  <c r="AD87" i="30"/>
  <c r="AE93" i="30" s="1"/>
  <c r="AF99" i="30" s="1"/>
  <c r="AG105" i="30" s="1"/>
  <c r="AH111" i="30" s="1"/>
  <c r="AL87" i="30"/>
  <c r="AM93" i="30" s="1"/>
  <c r="AN99" i="30" s="1"/>
  <c r="AO105" i="30" s="1"/>
  <c r="AP111" i="30" s="1"/>
  <c r="AT87" i="30"/>
  <c r="AU93" i="30" s="1"/>
  <c r="AV99" i="30" s="1"/>
  <c r="AW105" i="30" s="1"/>
  <c r="AX111" i="30" s="1"/>
  <c r="BB87" i="30"/>
  <c r="BC93" i="30" s="1"/>
  <c r="BD99" i="30" s="1"/>
  <c r="BE105" i="30" s="1"/>
  <c r="BF111" i="30" s="1"/>
  <c r="BJ87" i="30"/>
  <c r="BK93" i="30" s="1"/>
  <c r="BL99" i="30" s="1"/>
  <c r="BM105" i="30" s="1"/>
  <c r="BN111" i="30" s="1"/>
  <c r="K88" i="30"/>
  <c r="L94" i="30" s="1"/>
  <c r="M100" i="30" s="1"/>
  <c r="N106" i="30" s="1"/>
  <c r="O112" i="30" s="1"/>
  <c r="S88" i="30"/>
  <c r="T94" i="30" s="1"/>
  <c r="U100" i="30" s="1"/>
  <c r="V106" i="30" s="1"/>
  <c r="W112" i="30" s="1"/>
  <c r="AA88" i="30"/>
  <c r="AB94" i="30" s="1"/>
  <c r="AC100" i="30" s="1"/>
  <c r="AD106" i="30" s="1"/>
  <c r="AE112" i="30" s="1"/>
  <c r="AI88" i="30"/>
  <c r="AJ94" i="30" s="1"/>
  <c r="AK100" i="30" s="1"/>
  <c r="AL106" i="30" s="1"/>
  <c r="AM112" i="30" s="1"/>
  <c r="AQ88" i="30"/>
  <c r="AR94" i="30" s="1"/>
  <c r="AS100" i="30" s="1"/>
  <c r="AT106" i="30" s="1"/>
  <c r="AU112" i="30" s="1"/>
  <c r="AY88" i="30"/>
  <c r="AZ94" i="30" s="1"/>
  <c r="BA100" i="30" s="1"/>
  <c r="BB106" i="30" s="1"/>
  <c r="BC112" i="30" s="1"/>
  <c r="BG88" i="30"/>
  <c r="BH94" i="30" s="1"/>
  <c r="BI100" i="30" s="1"/>
  <c r="BJ106" i="30" s="1"/>
  <c r="BK112" i="30" s="1"/>
  <c r="BA12" i="8"/>
  <c r="BA9" i="8" s="1"/>
  <c r="BA8" i="8" s="1"/>
  <c r="BB10" i="8"/>
  <c r="AZ11" i="8"/>
  <c r="D66" i="37" l="1"/>
  <c r="E66" i="37" s="1"/>
  <c r="E816" i="30"/>
  <c r="F812" i="30" s="1"/>
  <c r="F816" i="30" s="1"/>
  <c r="G812" i="30" s="1"/>
  <c r="G816" i="30" s="1"/>
  <c r="H812" i="30" s="1"/>
  <c r="H816" i="30" s="1"/>
  <c r="I812" i="30" s="1"/>
  <c r="I816" i="30" s="1"/>
  <c r="J812" i="30" s="1"/>
  <c r="J816" i="30" s="1"/>
  <c r="K812" i="30" s="1"/>
  <c r="K816" i="30" s="1"/>
  <c r="L812" i="30" s="1"/>
  <c r="L816" i="30" s="1"/>
  <c r="M812" i="30" s="1"/>
  <c r="M816" i="30" s="1"/>
  <c r="N812" i="30" s="1"/>
  <c r="N816" i="30" s="1"/>
  <c r="O812" i="30" s="1"/>
  <c r="O816" i="30" s="1"/>
  <c r="P812" i="30" s="1"/>
  <c r="P816" i="30" s="1"/>
  <c r="Q812" i="30" s="1"/>
  <c r="Q816" i="30" s="1"/>
  <c r="R812" i="30" s="1"/>
  <c r="R816" i="30" s="1"/>
  <c r="S812" i="30" s="1"/>
  <c r="S816" i="30" s="1"/>
  <c r="T812" i="30" s="1"/>
  <c r="T816" i="30" s="1"/>
  <c r="U812" i="30" s="1"/>
  <c r="U816" i="30" s="1"/>
  <c r="V812" i="30" s="1"/>
  <c r="V816" i="30" s="1"/>
  <c r="W812" i="30" s="1"/>
  <c r="W816" i="30" s="1"/>
  <c r="X812" i="30" s="1"/>
  <c r="X816" i="30" s="1"/>
  <c r="Y812" i="30" s="1"/>
  <c r="Y816" i="30" s="1"/>
  <c r="Z812" i="30" s="1"/>
  <c r="Z816" i="30" s="1"/>
  <c r="AA812" i="30" s="1"/>
  <c r="AA816" i="30" s="1"/>
  <c r="AB812" i="30" s="1"/>
  <c r="AB816" i="30" s="1"/>
  <c r="AC812" i="30" s="1"/>
  <c r="AC816" i="30" s="1"/>
  <c r="AD812" i="30" s="1"/>
  <c r="AD816" i="30" s="1"/>
  <c r="AE812" i="30" s="1"/>
  <c r="AE816" i="30" s="1"/>
  <c r="AF812" i="30" s="1"/>
  <c r="AF816" i="30" s="1"/>
  <c r="AG812" i="30" s="1"/>
  <c r="AG816" i="30" s="1"/>
  <c r="AH812" i="30" s="1"/>
  <c r="AH816" i="30" s="1"/>
  <c r="AI812" i="30" s="1"/>
  <c r="AI816" i="30" s="1"/>
  <c r="AJ812" i="30" s="1"/>
  <c r="AJ816" i="30" s="1"/>
  <c r="AK812" i="30" s="1"/>
  <c r="AK816" i="30" s="1"/>
  <c r="AL812" i="30" s="1"/>
  <c r="AL816" i="30" s="1"/>
  <c r="AM812" i="30" s="1"/>
  <c r="AM816" i="30" s="1"/>
  <c r="AN812" i="30" s="1"/>
  <c r="AN816" i="30" s="1"/>
  <c r="AO812" i="30" s="1"/>
  <c r="AO816" i="30" s="1"/>
  <c r="AP812" i="30" s="1"/>
  <c r="AP816" i="30" s="1"/>
  <c r="AQ812" i="30" s="1"/>
  <c r="AQ816" i="30" s="1"/>
  <c r="AR812" i="30" s="1"/>
  <c r="AR816" i="30" s="1"/>
  <c r="AS812" i="30" s="1"/>
  <c r="AS816" i="30" s="1"/>
  <c r="AT812" i="30" s="1"/>
  <c r="AT816" i="30" s="1"/>
  <c r="AU812" i="30" s="1"/>
  <c r="AU816" i="30" s="1"/>
  <c r="AV812" i="30" s="1"/>
  <c r="AV816" i="30" s="1"/>
  <c r="AW812" i="30" s="1"/>
  <c r="AW816" i="30" s="1"/>
  <c r="AX812" i="30" s="1"/>
  <c r="AX816" i="30" s="1"/>
  <c r="AY812" i="30" s="1"/>
  <c r="AY816" i="30" s="1"/>
  <c r="AZ812" i="30" s="1"/>
  <c r="AZ816" i="30" s="1"/>
  <c r="BA812" i="30" s="1"/>
  <c r="BA816" i="30" s="1"/>
  <c r="BB812" i="30" s="1"/>
  <c r="BB816" i="30" s="1"/>
  <c r="BC812" i="30" s="1"/>
  <c r="BC816" i="30" s="1"/>
  <c r="BD812" i="30" s="1"/>
  <c r="BD816" i="30" s="1"/>
  <c r="BE812" i="30" s="1"/>
  <c r="BE816" i="30" s="1"/>
  <c r="BF812" i="30" s="1"/>
  <c r="BF816" i="30" s="1"/>
  <c r="BG812" i="30" s="1"/>
  <c r="BG816" i="30" s="1"/>
  <c r="BH812" i="30" s="1"/>
  <c r="BH816" i="30" s="1"/>
  <c r="BI812" i="30" s="1"/>
  <c r="BI816" i="30" s="1"/>
  <c r="BJ812" i="30" s="1"/>
  <c r="BJ816" i="30" s="1"/>
  <c r="BK812" i="30" s="1"/>
  <c r="BK816" i="30" s="1"/>
  <c r="BL812" i="30" s="1"/>
  <c r="BL816" i="30" s="1"/>
  <c r="BM812" i="30" s="1"/>
  <c r="BM816" i="30" s="1"/>
  <c r="BN812" i="30" s="1"/>
  <c r="BN816" i="30" s="1"/>
  <c r="D814" i="30"/>
  <c r="D131" i="30"/>
  <c r="G131" i="30"/>
  <c r="O131" i="30"/>
  <c r="W131" i="30"/>
  <c r="AE131" i="30"/>
  <c r="AM131" i="30"/>
  <c r="AU131" i="30"/>
  <c r="BC131" i="30"/>
  <c r="BK131" i="30"/>
  <c r="H132" i="30"/>
  <c r="P132" i="30"/>
  <c r="X132" i="30"/>
  <c r="AF132" i="30"/>
  <c r="AN132" i="30"/>
  <c r="AV132" i="30"/>
  <c r="BD132" i="30"/>
  <c r="BL132" i="30"/>
  <c r="I133" i="30"/>
  <c r="Q133" i="30"/>
  <c r="Y133" i="30"/>
  <c r="AG133" i="30"/>
  <c r="AO133" i="30"/>
  <c r="AW133" i="30"/>
  <c r="BE133" i="30"/>
  <c r="D133" i="30"/>
  <c r="K131" i="30"/>
  <c r="S131" i="30"/>
  <c r="AA131" i="30"/>
  <c r="AI131" i="30"/>
  <c r="AQ131" i="30"/>
  <c r="AY131" i="30"/>
  <c r="BG131" i="30"/>
  <c r="L132" i="30"/>
  <c r="T132" i="30"/>
  <c r="AB132" i="30"/>
  <c r="AJ132" i="30"/>
  <c r="AR132" i="30"/>
  <c r="AZ132" i="30"/>
  <c r="BH132" i="30"/>
  <c r="M133" i="30"/>
  <c r="AC133" i="30"/>
  <c r="AS133" i="30"/>
  <c r="BI133" i="30"/>
  <c r="E133" i="30"/>
  <c r="U133" i="30"/>
  <c r="AK133" i="30"/>
  <c r="BA133" i="30"/>
  <c r="BN132" i="30"/>
  <c r="BL133" i="30"/>
  <c r="BM139" i="30" s="1"/>
  <c r="BN145" i="30" s="1"/>
  <c r="AU133" i="30"/>
  <c r="AE133" i="30"/>
  <c r="O133" i="30"/>
  <c r="BJ132" i="30"/>
  <c r="AT132" i="30"/>
  <c r="AD132" i="30"/>
  <c r="N132" i="30"/>
  <c r="BI131" i="30"/>
  <c r="AS131" i="30"/>
  <c r="AC131" i="30"/>
  <c r="M131" i="30"/>
  <c r="F131" i="30"/>
  <c r="N131" i="30"/>
  <c r="O137" i="30" s="1"/>
  <c r="P143" i="30" s="1"/>
  <c r="Q149" i="30" s="1"/>
  <c r="R155" i="30" s="1"/>
  <c r="V131" i="30"/>
  <c r="W137" i="30" s="1"/>
  <c r="X143" i="30" s="1"/>
  <c r="Y149" i="30" s="1"/>
  <c r="Z155" i="30" s="1"/>
  <c r="AD131" i="30"/>
  <c r="AE137" i="30" s="1"/>
  <c r="AF143" i="30" s="1"/>
  <c r="AG149" i="30" s="1"/>
  <c r="AH155" i="30" s="1"/>
  <c r="AL131" i="30"/>
  <c r="AM137" i="30" s="1"/>
  <c r="AN143" i="30" s="1"/>
  <c r="AO149" i="30" s="1"/>
  <c r="AP155" i="30" s="1"/>
  <c r="AT131" i="30"/>
  <c r="AU137" i="30" s="1"/>
  <c r="AV143" i="30" s="1"/>
  <c r="AW149" i="30" s="1"/>
  <c r="AX155" i="30" s="1"/>
  <c r="BB131" i="30"/>
  <c r="BC137" i="30" s="1"/>
  <c r="BD143" i="30" s="1"/>
  <c r="BE149" i="30" s="1"/>
  <c r="BF155" i="30" s="1"/>
  <c r="BJ131" i="30"/>
  <c r="BK137" i="30" s="1"/>
  <c r="BL143" i="30" s="1"/>
  <c r="BM149" i="30" s="1"/>
  <c r="BN155" i="30" s="1"/>
  <c r="G132" i="30"/>
  <c r="O132" i="30"/>
  <c r="P138" i="30" s="1"/>
  <c r="Q144" i="30" s="1"/>
  <c r="R150" i="30" s="1"/>
  <c r="S156" i="30" s="1"/>
  <c r="W132" i="30"/>
  <c r="X138" i="30" s="1"/>
  <c r="Y144" i="30" s="1"/>
  <c r="Z150" i="30" s="1"/>
  <c r="AA156" i="30" s="1"/>
  <c r="AE132" i="30"/>
  <c r="AF138" i="30" s="1"/>
  <c r="AG144" i="30" s="1"/>
  <c r="AH150" i="30" s="1"/>
  <c r="AI156" i="30" s="1"/>
  <c r="AM132" i="30"/>
  <c r="AN138" i="30" s="1"/>
  <c r="AO144" i="30" s="1"/>
  <c r="AP150" i="30" s="1"/>
  <c r="AQ156" i="30" s="1"/>
  <c r="AU132" i="30"/>
  <c r="AV138" i="30" s="1"/>
  <c r="AW144" i="30" s="1"/>
  <c r="AX150" i="30" s="1"/>
  <c r="AY156" i="30" s="1"/>
  <c r="BC132" i="30"/>
  <c r="BD138" i="30" s="1"/>
  <c r="BE144" i="30" s="1"/>
  <c r="BF150" i="30" s="1"/>
  <c r="BG156" i="30" s="1"/>
  <c r="BK132" i="30"/>
  <c r="BL138" i="30" s="1"/>
  <c r="BM144" i="30" s="1"/>
  <c r="BN150" i="30" s="1"/>
  <c r="L133" i="30"/>
  <c r="M139" i="30" s="1"/>
  <c r="N145" i="30" s="1"/>
  <c r="O151" i="30" s="1"/>
  <c r="P157" i="30" s="1"/>
  <c r="T133" i="30"/>
  <c r="U139" i="30" s="1"/>
  <c r="V145" i="30" s="1"/>
  <c r="W151" i="30" s="1"/>
  <c r="X157" i="30" s="1"/>
  <c r="AB133" i="30"/>
  <c r="AC139" i="30" s="1"/>
  <c r="AD145" i="30" s="1"/>
  <c r="AE151" i="30" s="1"/>
  <c r="AF157" i="30" s="1"/>
  <c r="AJ133" i="30"/>
  <c r="AK139" i="30" s="1"/>
  <c r="AL145" i="30" s="1"/>
  <c r="AM151" i="30" s="1"/>
  <c r="AN157" i="30" s="1"/>
  <c r="AR133" i="30"/>
  <c r="AS139" i="30" s="1"/>
  <c r="AT145" i="30" s="1"/>
  <c r="AU151" i="30" s="1"/>
  <c r="AV157" i="30" s="1"/>
  <c r="AZ133" i="30"/>
  <c r="BA139" i="30" s="1"/>
  <c r="BB145" i="30" s="1"/>
  <c r="BC151" i="30" s="1"/>
  <c r="BD157" i="30" s="1"/>
  <c r="BH133" i="30"/>
  <c r="BI139" i="30" s="1"/>
  <c r="BJ145" i="30" s="1"/>
  <c r="BK151" i="30" s="1"/>
  <c r="BL157" i="30" s="1"/>
  <c r="BM133" i="30"/>
  <c r="AY133" i="30"/>
  <c r="AI133" i="30"/>
  <c r="S133" i="30"/>
  <c r="BF132" i="30"/>
  <c r="AP132" i="30"/>
  <c r="Z132" i="30"/>
  <c r="J132" i="30"/>
  <c r="BE131" i="30"/>
  <c r="AO131" i="30"/>
  <c r="Y131" i="30"/>
  <c r="I131" i="30"/>
  <c r="L131" i="30"/>
  <c r="T131" i="30"/>
  <c r="AB131" i="30"/>
  <c r="AJ131" i="30"/>
  <c r="AR131" i="30"/>
  <c r="AZ131" i="30"/>
  <c r="BH131" i="30"/>
  <c r="E132" i="30"/>
  <c r="M132" i="30"/>
  <c r="U132" i="30"/>
  <c r="AC132" i="30"/>
  <c r="AK132" i="30"/>
  <c r="AS132" i="30"/>
  <c r="BA132" i="30"/>
  <c r="BI132" i="30"/>
  <c r="F133" i="30"/>
  <c r="N133" i="30"/>
  <c r="V133" i="30"/>
  <c r="AD133" i="30"/>
  <c r="AL133" i="30"/>
  <c r="AT133" i="30"/>
  <c r="BB133" i="30"/>
  <c r="BJ133" i="30"/>
  <c r="BC133" i="30"/>
  <c r="AM133" i="30"/>
  <c r="W133" i="30"/>
  <c r="G133" i="30"/>
  <c r="BB132" i="30"/>
  <c r="AL132" i="30"/>
  <c r="V132" i="30"/>
  <c r="F132" i="30"/>
  <c r="BA131" i="30"/>
  <c r="AK131" i="30"/>
  <c r="U131" i="30"/>
  <c r="E131" i="30"/>
  <c r="J131" i="30"/>
  <c r="K137" i="30" s="1"/>
  <c r="L143" i="30" s="1"/>
  <c r="M149" i="30" s="1"/>
  <c r="N155" i="30" s="1"/>
  <c r="R131" i="30"/>
  <c r="S137" i="30" s="1"/>
  <c r="T143" i="30" s="1"/>
  <c r="U149" i="30" s="1"/>
  <c r="V155" i="30" s="1"/>
  <c r="Z131" i="30"/>
  <c r="AA137" i="30" s="1"/>
  <c r="AB143" i="30" s="1"/>
  <c r="AC149" i="30" s="1"/>
  <c r="AD155" i="30" s="1"/>
  <c r="AH131" i="30"/>
  <c r="AI137" i="30" s="1"/>
  <c r="AJ143" i="30" s="1"/>
  <c r="AK149" i="30" s="1"/>
  <c r="AL155" i="30" s="1"/>
  <c r="AP131" i="30"/>
  <c r="AQ137" i="30" s="1"/>
  <c r="AR143" i="30" s="1"/>
  <c r="AS149" i="30" s="1"/>
  <c r="AT155" i="30" s="1"/>
  <c r="AX131" i="30"/>
  <c r="AY137" i="30" s="1"/>
  <c r="AZ143" i="30" s="1"/>
  <c r="BA149" i="30" s="1"/>
  <c r="BB155" i="30" s="1"/>
  <c r="BF131" i="30"/>
  <c r="BG137" i="30" s="1"/>
  <c r="BH143" i="30" s="1"/>
  <c r="BI149" i="30" s="1"/>
  <c r="BJ155" i="30" s="1"/>
  <c r="BN131" i="30"/>
  <c r="K132" i="30"/>
  <c r="L138" i="30" s="1"/>
  <c r="M144" i="30" s="1"/>
  <c r="N150" i="30" s="1"/>
  <c r="O156" i="30" s="1"/>
  <c r="S132" i="30"/>
  <c r="T138" i="30" s="1"/>
  <c r="U144" i="30" s="1"/>
  <c r="V150" i="30" s="1"/>
  <c r="W156" i="30" s="1"/>
  <c r="AA132" i="30"/>
  <c r="AB138" i="30" s="1"/>
  <c r="AC144" i="30" s="1"/>
  <c r="AD150" i="30" s="1"/>
  <c r="AE156" i="30" s="1"/>
  <c r="AI132" i="30"/>
  <c r="AJ138" i="30" s="1"/>
  <c r="AK144" i="30" s="1"/>
  <c r="AL150" i="30" s="1"/>
  <c r="AM156" i="30" s="1"/>
  <c r="AQ132" i="30"/>
  <c r="AR138" i="30" s="1"/>
  <c r="AS144" i="30" s="1"/>
  <c r="AT150" i="30" s="1"/>
  <c r="AU156" i="30" s="1"/>
  <c r="AY132" i="30"/>
  <c r="AZ138" i="30" s="1"/>
  <c r="BA144" i="30" s="1"/>
  <c r="BB150" i="30" s="1"/>
  <c r="BC156" i="30" s="1"/>
  <c r="BG132" i="30"/>
  <c r="BH138" i="30" s="1"/>
  <c r="BI144" i="30" s="1"/>
  <c r="BJ150" i="30" s="1"/>
  <c r="BK156" i="30" s="1"/>
  <c r="H133" i="30"/>
  <c r="P133" i="30"/>
  <c r="Q139" i="30" s="1"/>
  <c r="R145" i="30" s="1"/>
  <c r="S151" i="30" s="1"/>
  <c r="T157" i="30" s="1"/>
  <c r="X133" i="30"/>
  <c r="Y139" i="30" s="1"/>
  <c r="Z145" i="30" s="1"/>
  <c r="AA151" i="30" s="1"/>
  <c r="AB157" i="30" s="1"/>
  <c r="AF133" i="30"/>
  <c r="AG139" i="30" s="1"/>
  <c r="AH145" i="30" s="1"/>
  <c r="AI151" i="30" s="1"/>
  <c r="AJ157" i="30" s="1"/>
  <c r="AN133" i="30"/>
  <c r="AO139" i="30" s="1"/>
  <c r="AP145" i="30" s="1"/>
  <c r="AQ151" i="30" s="1"/>
  <c r="AR157" i="30" s="1"/>
  <c r="AV133" i="30"/>
  <c r="AW139" i="30" s="1"/>
  <c r="AX145" i="30" s="1"/>
  <c r="AY151" i="30" s="1"/>
  <c r="AZ157" i="30" s="1"/>
  <c r="BD133" i="30"/>
  <c r="BE139" i="30" s="1"/>
  <c r="BF145" i="30" s="1"/>
  <c r="BG151" i="30" s="1"/>
  <c r="BH157" i="30" s="1"/>
  <c r="BN133" i="30"/>
  <c r="BG133" i="30"/>
  <c r="AQ133" i="30"/>
  <c r="AA133" i="30"/>
  <c r="K133" i="30"/>
  <c r="AX132" i="30"/>
  <c r="AH132" i="30"/>
  <c r="R132" i="30"/>
  <c r="BM131" i="30"/>
  <c r="AW131" i="30"/>
  <c r="AG131" i="30"/>
  <c r="Q131" i="30"/>
  <c r="H131" i="30"/>
  <c r="P131" i="30"/>
  <c r="X131" i="30"/>
  <c r="AF131" i="30"/>
  <c r="AN131" i="30"/>
  <c r="AV131" i="30"/>
  <c r="BD131" i="30"/>
  <c r="BL131" i="30"/>
  <c r="I132" i="30"/>
  <c r="Q132" i="30"/>
  <c r="Y132" i="30"/>
  <c r="AG132" i="30"/>
  <c r="AO132" i="30"/>
  <c r="AW132" i="30"/>
  <c r="BE132" i="30"/>
  <c r="BM132" i="30"/>
  <c r="J133" i="30"/>
  <c r="R133" i="30"/>
  <c r="Z133" i="30"/>
  <c r="AH133" i="30"/>
  <c r="AP133" i="30"/>
  <c r="AX133" i="30"/>
  <c r="BF133" i="30"/>
  <c r="BK133" i="30"/>
  <c r="BK94" i="30"/>
  <c r="BL100" i="30" s="1"/>
  <c r="BM106" i="30" s="1"/>
  <c r="BN112" i="30" s="1"/>
  <c r="AU94" i="30"/>
  <c r="AV100" i="30" s="1"/>
  <c r="AW106" i="30" s="1"/>
  <c r="AX112" i="30" s="1"/>
  <c r="BF94" i="30"/>
  <c r="BG100" i="30" s="1"/>
  <c r="BH106" i="30" s="1"/>
  <c r="BI112" i="30" s="1"/>
  <c r="I93" i="30"/>
  <c r="J99" i="30" s="1"/>
  <c r="K105" i="30" s="1"/>
  <c r="L111" i="30" s="1"/>
  <c r="BG94" i="30"/>
  <c r="BH100" i="30" s="1"/>
  <c r="BI106" i="30" s="1"/>
  <c r="BJ112" i="30" s="1"/>
  <c r="BJ94" i="30"/>
  <c r="BK100" i="30" s="1"/>
  <c r="BL106" i="30" s="1"/>
  <c r="BM112" i="30" s="1"/>
  <c r="H92" i="30"/>
  <c r="I98" i="30" s="1"/>
  <c r="J104" i="30" s="1"/>
  <c r="K110" i="30" s="1"/>
  <c r="G92" i="30"/>
  <c r="H98" i="30" s="1"/>
  <c r="I104" i="30" s="1"/>
  <c r="J110" i="30" s="1"/>
  <c r="Q92" i="30"/>
  <c r="R98" i="30" s="1"/>
  <c r="S104" i="30" s="1"/>
  <c r="T110" i="30" s="1"/>
  <c r="AG92" i="30"/>
  <c r="AH98" i="30" s="1"/>
  <c r="AI104" i="30" s="1"/>
  <c r="AJ110" i="30" s="1"/>
  <c r="AW92" i="30"/>
  <c r="AX98" i="30" s="1"/>
  <c r="AY104" i="30" s="1"/>
  <c r="AZ110" i="30" s="1"/>
  <c r="BM92" i="30"/>
  <c r="BN98" i="30" s="1"/>
  <c r="R93" i="30"/>
  <c r="S99" i="30" s="1"/>
  <c r="T105" i="30" s="1"/>
  <c r="U111" i="30" s="1"/>
  <c r="AH93" i="30"/>
  <c r="AI99" i="30" s="1"/>
  <c r="AJ105" i="30" s="1"/>
  <c r="AK111" i="30" s="1"/>
  <c r="AX93" i="30"/>
  <c r="AY99" i="30" s="1"/>
  <c r="AZ105" i="30" s="1"/>
  <c r="BA111" i="30" s="1"/>
  <c r="BN93" i="30"/>
  <c r="S94" i="30"/>
  <c r="T100" i="30" s="1"/>
  <c r="U106" i="30" s="1"/>
  <c r="V112" i="30" s="1"/>
  <c r="AI94" i="30"/>
  <c r="AJ100" i="30" s="1"/>
  <c r="AK106" i="30" s="1"/>
  <c r="AL112" i="30" s="1"/>
  <c r="BE94" i="30"/>
  <c r="BF100" i="30" s="1"/>
  <c r="BG106" i="30" s="1"/>
  <c r="BH112" i="30" s="1"/>
  <c r="I92" i="30"/>
  <c r="J98" i="30" s="1"/>
  <c r="K104" i="30" s="1"/>
  <c r="L110" i="30" s="1"/>
  <c r="U92" i="30"/>
  <c r="V98" i="30" s="1"/>
  <c r="W104" i="30" s="1"/>
  <c r="X110" i="30" s="1"/>
  <c r="AK92" i="30"/>
  <c r="AL98" i="30" s="1"/>
  <c r="AM104" i="30" s="1"/>
  <c r="AN110" i="30" s="1"/>
  <c r="BA92" i="30"/>
  <c r="BB98" i="30" s="1"/>
  <c r="BC104" i="30" s="1"/>
  <c r="BD110" i="30" s="1"/>
  <c r="F93" i="30"/>
  <c r="G99" i="30" s="1"/>
  <c r="H105" i="30" s="1"/>
  <c r="I111" i="30" s="1"/>
  <c r="V93" i="30"/>
  <c r="W99" i="30" s="1"/>
  <c r="X105" i="30" s="1"/>
  <c r="Y111" i="30" s="1"/>
  <c r="AL93" i="30"/>
  <c r="AM99" i="30" s="1"/>
  <c r="AN105" i="30" s="1"/>
  <c r="AO111" i="30" s="1"/>
  <c r="BB93" i="30"/>
  <c r="BC99" i="30" s="1"/>
  <c r="BD105" i="30" s="1"/>
  <c r="BE111" i="30" s="1"/>
  <c r="G94" i="30"/>
  <c r="H100" i="30" s="1"/>
  <c r="I106" i="30" s="1"/>
  <c r="J112" i="30" s="1"/>
  <c r="W94" i="30"/>
  <c r="X100" i="30" s="1"/>
  <c r="Y106" i="30" s="1"/>
  <c r="Z112" i="30" s="1"/>
  <c r="AM94" i="30"/>
  <c r="AN100" i="30" s="1"/>
  <c r="AO106" i="30" s="1"/>
  <c r="AP112" i="30" s="1"/>
  <c r="BM94" i="30"/>
  <c r="BN100" i="30" s="1"/>
  <c r="O92" i="30"/>
  <c r="P98" i="30" s="1"/>
  <c r="Q104" i="30" s="1"/>
  <c r="R110" i="30" s="1"/>
  <c r="W92" i="30"/>
  <c r="X98" i="30" s="1"/>
  <c r="Y104" i="30" s="1"/>
  <c r="Z110" i="30" s="1"/>
  <c r="AE92" i="30"/>
  <c r="AF98" i="30" s="1"/>
  <c r="AG104" i="30" s="1"/>
  <c r="AH110" i="30" s="1"/>
  <c r="AM92" i="30"/>
  <c r="AN98" i="30" s="1"/>
  <c r="AO104" i="30" s="1"/>
  <c r="AP110" i="30" s="1"/>
  <c r="AU92" i="30"/>
  <c r="AV98" i="30" s="1"/>
  <c r="AW104" i="30" s="1"/>
  <c r="AX110" i="30" s="1"/>
  <c r="BC92" i="30"/>
  <c r="BD98" i="30" s="1"/>
  <c r="BE104" i="30" s="1"/>
  <c r="BF110" i="30" s="1"/>
  <c r="BK92" i="30"/>
  <c r="BL98" i="30" s="1"/>
  <c r="BM104" i="30" s="1"/>
  <c r="BN110" i="30" s="1"/>
  <c r="H93" i="30"/>
  <c r="I99" i="30" s="1"/>
  <c r="J105" i="30" s="1"/>
  <c r="K111" i="30" s="1"/>
  <c r="P93" i="30"/>
  <c r="Q99" i="30" s="1"/>
  <c r="R105" i="30" s="1"/>
  <c r="S111" i="30" s="1"/>
  <c r="X93" i="30"/>
  <c r="Y99" i="30" s="1"/>
  <c r="Z105" i="30" s="1"/>
  <c r="AA111" i="30" s="1"/>
  <c r="AF93" i="30"/>
  <c r="AG99" i="30" s="1"/>
  <c r="AH105" i="30" s="1"/>
  <c r="AI111" i="30" s="1"/>
  <c r="AN93" i="30"/>
  <c r="AO99" i="30" s="1"/>
  <c r="AP105" i="30" s="1"/>
  <c r="AQ111" i="30" s="1"/>
  <c r="AV93" i="30"/>
  <c r="AW99" i="30" s="1"/>
  <c r="AX105" i="30" s="1"/>
  <c r="AY111" i="30" s="1"/>
  <c r="BD93" i="30"/>
  <c r="BE99" i="30" s="1"/>
  <c r="BF105" i="30" s="1"/>
  <c r="BG111" i="30" s="1"/>
  <c r="BL93" i="30"/>
  <c r="BM99" i="30" s="1"/>
  <c r="BN105" i="30" s="1"/>
  <c r="I94" i="30"/>
  <c r="J100" i="30" s="1"/>
  <c r="K106" i="30" s="1"/>
  <c r="L112" i="30" s="1"/>
  <c r="Q94" i="30"/>
  <c r="R100" i="30" s="1"/>
  <c r="S106" i="30" s="1"/>
  <c r="T112" i="30" s="1"/>
  <c r="Y94" i="30"/>
  <c r="Z100" i="30" s="1"/>
  <c r="AA106" i="30" s="1"/>
  <c r="AB112" i="30" s="1"/>
  <c r="AG94" i="30"/>
  <c r="AH100" i="30" s="1"/>
  <c r="AI106" i="30" s="1"/>
  <c r="AJ112" i="30" s="1"/>
  <c r="AO94" i="30"/>
  <c r="AP100" i="30" s="1"/>
  <c r="AQ106" i="30" s="1"/>
  <c r="AR112" i="30" s="1"/>
  <c r="BA94" i="30"/>
  <c r="BB100" i="30" s="1"/>
  <c r="BC106" i="30" s="1"/>
  <c r="BD112" i="30" s="1"/>
  <c r="G93" i="30"/>
  <c r="H99" i="30" s="1"/>
  <c r="I105" i="30" s="1"/>
  <c r="J111" i="30" s="1"/>
  <c r="F92" i="30"/>
  <c r="G98" i="30" s="1"/>
  <c r="H104" i="30" s="1"/>
  <c r="I110" i="30" s="1"/>
  <c r="BC94" i="30"/>
  <c r="BD100" i="30" s="1"/>
  <c r="BE106" i="30" s="1"/>
  <c r="BF112" i="30" s="1"/>
  <c r="BN94" i="30"/>
  <c r="AX94" i="30"/>
  <c r="AY100" i="30" s="1"/>
  <c r="AZ106" i="30" s="1"/>
  <c r="BA112" i="30" s="1"/>
  <c r="H94" i="30"/>
  <c r="I100" i="30" s="1"/>
  <c r="J106" i="30" s="1"/>
  <c r="K112" i="30" s="1"/>
  <c r="AY94" i="30"/>
  <c r="AZ100" i="30" s="1"/>
  <c r="BA106" i="30" s="1"/>
  <c r="BB112" i="30" s="1"/>
  <c r="BB94" i="30"/>
  <c r="BC100" i="30" s="1"/>
  <c r="BD106" i="30" s="1"/>
  <c r="BE112" i="30" s="1"/>
  <c r="F94" i="30"/>
  <c r="G100" i="30" s="1"/>
  <c r="H106" i="30" s="1"/>
  <c r="I112" i="30" s="1"/>
  <c r="BN74" i="30"/>
  <c r="K92" i="30"/>
  <c r="L98" i="30" s="1"/>
  <c r="M104" i="30" s="1"/>
  <c r="N110" i="30" s="1"/>
  <c r="Y92" i="30"/>
  <c r="Z98" i="30" s="1"/>
  <c r="AA104" i="30" s="1"/>
  <c r="AB110" i="30" s="1"/>
  <c r="AO92" i="30"/>
  <c r="AP98" i="30" s="1"/>
  <c r="AQ104" i="30" s="1"/>
  <c r="AR110" i="30" s="1"/>
  <c r="BE92" i="30"/>
  <c r="BF98" i="30" s="1"/>
  <c r="BG104" i="30" s="1"/>
  <c r="BH110" i="30" s="1"/>
  <c r="J93" i="30"/>
  <c r="K99" i="30" s="1"/>
  <c r="L105" i="30" s="1"/>
  <c r="M111" i="30" s="1"/>
  <c r="Z93" i="30"/>
  <c r="AA99" i="30" s="1"/>
  <c r="AB105" i="30" s="1"/>
  <c r="AC111" i="30" s="1"/>
  <c r="Y75" i="30"/>
  <c r="AP93" i="30"/>
  <c r="AQ99" i="30" s="1"/>
  <c r="AR105" i="30" s="1"/>
  <c r="AS111" i="30" s="1"/>
  <c r="BF93" i="30"/>
  <c r="BG99" i="30" s="1"/>
  <c r="BH105" i="30" s="1"/>
  <c r="BI111" i="30" s="1"/>
  <c r="K94" i="30"/>
  <c r="L100" i="30" s="1"/>
  <c r="M106" i="30" s="1"/>
  <c r="N112" i="30" s="1"/>
  <c r="AA94" i="30"/>
  <c r="AB100" i="30" s="1"/>
  <c r="AC106" i="30" s="1"/>
  <c r="AD112" i="30" s="1"/>
  <c r="AQ94" i="30"/>
  <c r="AR100" i="30" s="1"/>
  <c r="AS106" i="30" s="1"/>
  <c r="AT112" i="30" s="1"/>
  <c r="D74" i="30"/>
  <c r="D77" i="30" s="1"/>
  <c r="E73" i="30" s="1"/>
  <c r="E92" i="30"/>
  <c r="F98" i="30" s="1"/>
  <c r="G104" i="30" s="1"/>
  <c r="H110" i="30" s="1"/>
  <c r="D89" i="30"/>
  <c r="M92" i="30"/>
  <c r="N98" i="30" s="1"/>
  <c r="O104" i="30" s="1"/>
  <c r="P110" i="30" s="1"/>
  <c r="AC92" i="30"/>
  <c r="AD98" i="30" s="1"/>
  <c r="AE104" i="30" s="1"/>
  <c r="AF110" i="30" s="1"/>
  <c r="AS92" i="30"/>
  <c r="AT98" i="30" s="1"/>
  <c r="AU104" i="30" s="1"/>
  <c r="AV110" i="30" s="1"/>
  <c r="BI92" i="30"/>
  <c r="BJ98" i="30" s="1"/>
  <c r="BK104" i="30" s="1"/>
  <c r="BL110" i="30" s="1"/>
  <c r="N93" i="30"/>
  <c r="O99" i="30" s="1"/>
  <c r="P105" i="30" s="1"/>
  <c r="Q111" i="30" s="1"/>
  <c r="AD93" i="30"/>
  <c r="AE99" i="30" s="1"/>
  <c r="AF105" i="30" s="1"/>
  <c r="AG111" i="30" s="1"/>
  <c r="AT93" i="30"/>
  <c r="AU99" i="30" s="1"/>
  <c r="AV105" i="30" s="1"/>
  <c r="AW111" i="30" s="1"/>
  <c r="BJ93" i="30"/>
  <c r="BK99" i="30" s="1"/>
  <c r="BL105" i="30" s="1"/>
  <c r="BM111" i="30" s="1"/>
  <c r="O94" i="30"/>
  <c r="P100" i="30" s="1"/>
  <c r="Q106" i="30" s="1"/>
  <c r="R112" i="30" s="1"/>
  <c r="AE94" i="30"/>
  <c r="AF100" i="30" s="1"/>
  <c r="AG106" i="30" s="1"/>
  <c r="AH112" i="30" s="1"/>
  <c r="AW94" i="30"/>
  <c r="AX100" i="30" s="1"/>
  <c r="AY106" i="30" s="1"/>
  <c r="AZ112" i="30" s="1"/>
  <c r="D87" i="30"/>
  <c r="S92" i="30"/>
  <c r="T98" i="30" s="1"/>
  <c r="U104" i="30" s="1"/>
  <c r="V110" i="30" s="1"/>
  <c r="AA92" i="30"/>
  <c r="AB98" i="30" s="1"/>
  <c r="AC104" i="30" s="1"/>
  <c r="AD110" i="30" s="1"/>
  <c r="AI92" i="30"/>
  <c r="AJ98" i="30" s="1"/>
  <c r="AK104" i="30" s="1"/>
  <c r="AL110" i="30" s="1"/>
  <c r="AQ92" i="30"/>
  <c r="AR98" i="30" s="1"/>
  <c r="AS104" i="30" s="1"/>
  <c r="AT110" i="30" s="1"/>
  <c r="AY92" i="30"/>
  <c r="AZ98" i="30" s="1"/>
  <c r="BA104" i="30" s="1"/>
  <c r="BB110" i="30" s="1"/>
  <c r="BG92" i="30"/>
  <c r="BH98" i="30" s="1"/>
  <c r="BI104" i="30" s="1"/>
  <c r="BJ110" i="30" s="1"/>
  <c r="L93" i="30"/>
  <c r="M99" i="30" s="1"/>
  <c r="N105" i="30" s="1"/>
  <c r="O111" i="30" s="1"/>
  <c r="T93" i="30"/>
  <c r="U99" i="30" s="1"/>
  <c r="V105" i="30" s="1"/>
  <c r="W111" i="30" s="1"/>
  <c r="AB93" i="30"/>
  <c r="AC99" i="30" s="1"/>
  <c r="AD105" i="30" s="1"/>
  <c r="AE111" i="30" s="1"/>
  <c r="AJ93" i="30"/>
  <c r="AK99" i="30" s="1"/>
  <c r="AL105" i="30" s="1"/>
  <c r="AM111" i="30" s="1"/>
  <c r="AR93" i="30"/>
  <c r="AS99" i="30" s="1"/>
  <c r="AT105" i="30" s="1"/>
  <c r="AU111" i="30" s="1"/>
  <c r="AZ93" i="30"/>
  <c r="BA99" i="30" s="1"/>
  <c r="BB105" i="30" s="1"/>
  <c r="BC111" i="30" s="1"/>
  <c r="BH93" i="30"/>
  <c r="BI99" i="30" s="1"/>
  <c r="BJ105" i="30" s="1"/>
  <c r="BK111" i="30" s="1"/>
  <c r="D76" i="30"/>
  <c r="E94" i="30"/>
  <c r="F100" i="30" s="1"/>
  <c r="G106" i="30" s="1"/>
  <c r="H112" i="30" s="1"/>
  <c r="M94" i="30"/>
  <c r="N100" i="30" s="1"/>
  <c r="O106" i="30" s="1"/>
  <c r="P112" i="30" s="1"/>
  <c r="U94" i="30"/>
  <c r="V100" i="30" s="1"/>
  <c r="W106" i="30" s="1"/>
  <c r="X112" i="30" s="1"/>
  <c r="AC94" i="30"/>
  <c r="AD100" i="30" s="1"/>
  <c r="AE106" i="30" s="1"/>
  <c r="AF112" i="30" s="1"/>
  <c r="AK94" i="30"/>
  <c r="AL100" i="30" s="1"/>
  <c r="AM106" i="30" s="1"/>
  <c r="AN112" i="30" s="1"/>
  <c r="AS94" i="30"/>
  <c r="AT100" i="30" s="1"/>
  <c r="AU106" i="30" s="1"/>
  <c r="AV112" i="30" s="1"/>
  <c r="BI94" i="30"/>
  <c r="BJ100" i="30" s="1"/>
  <c r="BK106" i="30" s="1"/>
  <c r="BL112" i="30" s="1"/>
  <c r="AZ12" i="8"/>
  <c r="AZ9" i="8" s="1"/>
  <c r="AZ8" i="8" s="1"/>
  <c r="BA10" i="8"/>
  <c r="AY11" i="8"/>
  <c r="BN176" i="30" l="1"/>
  <c r="Q175" i="30"/>
  <c r="AG175" i="30"/>
  <c r="AW175" i="30"/>
  <c r="BM175" i="30"/>
  <c r="R176" i="30"/>
  <c r="AH176" i="30"/>
  <c r="N175" i="30"/>
  <c r="AD175" i="30"/>
  <c r="AT175" i="30"/>
  <c r="BJ175" i="30"/>
  <c r="O176" i="30"/>
  <c r="AE176" i="30"/>
  <c r="AS176" i="30"/>
  <c r="BI176" i="30"/>
  <c r="N177" i="30"/>
  <c r="AD177" i="30"/>
  <c r="AT177" i="30"/>
  <c r="BJ177" i="30"/>
  <c r="AZ176" i="30"/>
  <c r="E177" i="30"/>
  <c r="U177" i="30"/>
  <c r="AK177" i="30"/>
  <c r="BA177" i="30"/>
  <c r="G175" i="30"/>
  <c r="W175" i="30"/>
  <c r="AM175" i="30"/>
  <c r="BC175" i="30"/>
  <c r="L176" i="30"/>
  <c r="AB176" i="30"/>
  <c r="L175" i="30"/>
  <c r="AB175" i="30"/>
  <c r="AR175" i="30"/>
  <c r="BH175" i="30"/>
  <c r="E175" i="30"/>
  <c r="U175" i="30"/>
  <c r="AK175" i="30"/>
  <c r="AL181" i="30" s="1"/>
  <c r="AM187" i="30" s="1"/>
  <c r="AN193" i="30" s="1"/>
  <c r="AO199" i="30" s="1"/>
  <c r="BA175" i="30"/>
  <c r="F176" i="30"/>
  <c r="V176" i="30"/>
  <c r="W182" i="30" s="1"/>
  <c r="X188" i="30" s="1"/>
  <c r="Y194" i="30" s="1"/>
  <c r="Z200" i="30" s="1"/>
  <c r="AL176" i="30"/>
  <c r="R175" i="30"/>
  <c r="AH175" i="30"/>
  <c r="AX175" i="30"/>
  <c r="BN175" i="30"/>
  <c r="S176" i="30"/>
  <c r="AI176" i="30"/>
  <c r="AW176" i="30"/>
  <c r="AX182" i="30" s="1"/>
  <c r="AY188" i="30" s="1"/>
  <c r="AZ194" i="30" s="1"/>
  <c r="BA200" i="30" s="1"/>
  <c r="BM176" i="30"/>
  <c r="BN182" i="30" s="1"/>
  <c r="R177" i="30"/>
  <c r="S183" i="30" s="1"/>
  <c r="T189" i="30" s="1"/>
  <c r="U195" i="30" s="1"/>
  <c r="V201" i="30" s="1"/>
  <c r="AH177" i="30"/>
  <c r="AI183" i="30" s="1"/>
  <c r="AJ189" i="30" s="1"/>
  <c r="AK195" i="30" s="1"/>
  <c r="AL201" i="30" s="1"/>
  <c r="AX177" i="30"/>
  <c r="AY183" i="30" s="1"/>
  <c r="AZ189" i="30" s="1"/>
  <c r="BA195" i="30" s="1"/>
  <c r="BB201" i="30" s="1"/>
  <c r="BN177" i="30"/>
  <c r="BD176" i="30"/>
  <c r="BE182" i="30" s="1"/>
  <c r="BF188" i="30" s="1"/>
  <c r="BG194" i="30" s="1"/>
  <c r="BH200" i="30" s="1"/>
  <c r="I177" i="30"/>
  <c r="J183" i="30" s="1"/>
  <c r="K189" i="30" s="1"/>
  <c r="L195" i="30" s="1"/>
  <c r="M201" i="30" s="1"/>
  <c r="Y177" i="30"/>
  <c r="Z183" i="30" s="1"/>
  <c r="AA189" i="30" s="1"/>
  <c r="AB195" i="30" s="1"/>
  <c r="AC201" i="30" s="1"/>
  <c r="AO177" i="30"/>
  <c r="AP183" i="30" s="1"/>
  <c r="AQ189" i="30" s="1"/>
  <c r="AR195" i="30" s="1"/>
  <c r="AS201" i="30" s="1"/>
  <c r="BE177" i="30"/>
  <c r="BF183" i="30" s="1"/>
  <c r="BG189" i="30" s="1"/>
  <c r="BH195" i="30" s="1"/>
  <c r="BI201" i="30" s="1"/>
  <c r="K175" i="30"/>
  <c r="L181" i="30" s="1"/>
  <c r="M187" i="30" s="1"/>
  <c r="N193" i="30" s="1"/>
  <c r="O199" i="30" s="1"/>
  <c r="AA175" i="30"/>
  <c r="AB181" i="30" s="1"/>
  <c r="AC187" i="30" s="1"/>
  <c r="AD193" i="30" s="1"/>
  <c r="AE199" i="30" s="1"/>
  <c r="AQ175" i="30"/>
  <c r="AR181" i="30" s="1"/>
  <c r="AS187" i="30" s="1"/>
  <c r="AT193" i="30" s="1"/>
  <c r="AU199" i="30" s="1"/>
  <c r="BG175" i="30"/>
  <c r="BH181" i="30" s="1"/>
  <c r="BI187" i="30" s="1"/>
  <c r="BJ193" i="30" s="1"/>
  <c r="BK199" i="30" s="1"/>
  <c r="P176" i="30"/>
  <c r="AF176" i="30"/>
  <c r="P175" i="30"/>
  <c r="AF175" i="30"/>
  <c r="AV175" i="30"/>
  <c r="BL175" i="30"/>
  <c r="Q176" i="30"/>
  <c r="AG176" i="30"/>
  <c r="AU176" i="30"/>
  <c r="BK176" i="30"/>
  <c r="T177" i="30"/>
  <c r="AJ177" i="30"/>
  <c r="AZ177" i="30"/>
  <c r="AP176" i="30"/>
  <c r="AQ182" i="30" s="1"/>
  <c r="AR188" i="30" s="1"/>
  <c r="AS194" i="30" s="1"/>
  <c r="AT200" i="30" s="1"/>
  <c r="BF176" i="30"/>
  <c r="O177" i="30"/>
  <c r="AE177" i="30"/>
  <c r="AU177" i="30"/>
  <c r="BK177" i="30"/>
  <c r="U176" i="30"/>
  <c r="AK176" i="30"/>
  <c r="AY176" i="30"/>
  <c r="AZ182" i="30" s="1"/>
  <c r="BA188" i="30" s="1"/>
  <c r="BB194" i="30" s="1"/>
  <c r="BC200" i="30" s="1"/>
  <c r="D177" i="30"/>
  <c r="D175" i="30"/>
  <c r="I175" i="30"/>
  <c r="Y175" i="30"/>
  <c r="AO175" i="30"/>
  <c r="BE175" i="30"/>
  <c r="J176" i="30"/>
  <c r="K182" i="30" s="1"/>
  <c r="L188" i="30" s="1"/>
  <c r="M194" i="30" s="1"/>
  <c r="N200" i="30" s="1"/>
  <c r="Z176" i="30"/>
  <c r="AA182" i="30" s="1"/>
  <c r="AB188" i="30" s="1"/>
  <c r="AC194" i="30" s="1"/>
  <c r="AD200" i="30" s="1"/>
  <c r="F175" i="30"/>
  <c r="V175" i="30"/>
  <c r="AL175" i="30"/>
  <c r="BB175" i="30"/>
  <c r="G176" i="30"/>
  <c r="W176" i="30"/>
  <c r="AN176" i="30"/>
  <c r="BA176" i="30"/>
  <c r="F177" i="30"/>
  <c r="V177" i="30"/>
  <c r="AL177" i="30"/>
  <c r="BB177" i="30"/>
  <c r="AR176" i="30"/>
  <c r="BH176" i="30"/>
  <c r="M177" i="30"/>
  <c r="N183" i="30" s="1"/>
  <c r="O189" i="30" s="1"/>
  <c r="P195" i="30" s="1"/>
  <c r="Q201" i="30" s="1"/>
  <c r="AC177" i="30"/>
  <c r="AD183" i="30" s="1"/>
  <c r="AE189" i="30" s="1"/>
  <c r="AF195" i="30" s="1"/>
  <c r="AG201" i="30" s="1"/>
  <c r="AS177" i="30"/>
  <c r="AT183" i="30" s="1"/>
  <c r="AU189" i="30" s="1"/>
  <c r="AV195" i="30" s="1"/>
  <c r="AW201" i="30" s="1"/>
  <c r="BI177" i="30"/>
  <c r="BJ183" i="30" s="1"/>
  <c r="BK189" i="30" s="1"/>
  <c r="BL195" i="30" s="1"/>
  <c r="BM201" i="30" s="1"/>
  <c r="O175" i="30"/>
  <c r="AE175" i="30"/>
  <c r="AU175" i="30"/>
  <c r="BK175" i="30"/>
  <c r="T176" i="30"/>
  <c r="AJ176" i="30"/>
  <c r="T175" i="30"/>
  <c r="AJ175" i="30"/>
  <c r="AZ175" i="30"/>
  <c r="E176" i="30"/>
  <c r="M175" i="30"/>
  <c r="AC175" i="30"/>
  <c r="AS175" i="30"/>
  <c r="BI175" i="30"/>
  <c r="N176" i="30"/>
  <c r="AD176" i="30"/>
  <c r="J175" i="30"/>
  <c r="Z175" i="30"/>
  <c r="AP175" i="30"/>
  <c r="BF175" i="30"/>
  <c r="K176" i="30"/>
  <c r="AA176" i="30"/>
  <c r="AO176" i="30"/>
  <c r="BE176" i="30"/>
  <c r="J177" i="30"/>
  <c r="Z177" i="30"/>
  <c r="AP177" i="30"/>
  <c r="BF177" i="30"/>
  <c r="AV176" i="30"/>
  <c r="BL176" i="30"/>
  <c r="Q177" i="30"/>
  <c r="AG177" i="30"/>
  <c r="AW177" i="30"/>
  <c r="BM177" i="30"/>
  <c r="S175" i="30"/>
  <c r="AI175" i="30"/>
  <c r="AY175" i="30"/>
  <c r="H176" i="30"/>
  <c r="X176" i="30"/>
  <c r="H175" i="30"/>
  <c r="X175" i="30"/>
  <c r="AN175" i="30"/>
  <c r="BD175" i="30"/>
  <c r="I176" i="30"/>
  <c r="Y176" i="30"/>
  <c r="AM176" i="30"/>
  <c r="BC176" i="30"/>
  <c r="L177" i="30"/>
  <c r="AB177" i="30"/>
  <c r="AR177" i="30"/>
  <c r="BH177" i="30"/>
  <c r="AX176" i="30"/>
  <c r="G177" i="30"/>
  <c r="W177" i="30"/>
  <c r="AM177" i="30"/>
  <c r="BC177" i="30"/>
  <c r="M176" i="30"/>
  <c r="AC176" i="30"/>
  <c r="AQ176" i="30"/>
  <c r="H177" i="30"/>
  <c r="X177" i="30"/>
  <c r="AN177" i="30"/>
  <c r="BD177" i="30"/>
  <c r="AT176" i="30"/>
  <c r="BJ176" i="30"/>
  <c r="S177" i="30"/>
  <c r="T183" i="30" s="1"/>
  <c r="U189" i="30" s="1"/>
  <c r="V195" i="30" s="1"/>
  <c r="W201" i="30" s="1"/>
  <c r="AI177" i="30"/>
  <c r="AJ183" i="30" s="1"/>
  <c r="AK189" i="30" s="1"/>
  <c r="AL195" i="30" s="1"/>
  <c r="AM201" i="30" s="1"/>
  <c r="AY177" i="30"/>
  <c r="AZ183" i="30" s="1"/>
  <c r="BA189" i="30" s="1"/>
  <c r="BB195" i="30" s="1"/>
  <c r="BC201" i="30" s="1"/>
  <c r="BG176" i="30"/>
  <c r="P177" i="30"/>
  <c r="AF177" i="30"/>
  <c r="AV177" i="30"/>
  <c r="BL177" i="30"/>
  <c r="BB176" i="30"/>
  <c r="K177" i="30"/>
  <c r="AA177" i="30"/>
  <c r="AQ177" i="30"/>
  <c r="BG177" i="30"/>
  <c r="AV76" i="30"/>
  <c r="Z76" i="30"/>
  <c r="BE75" i="30"/>
  <c r="AP76" i="30"/>
  <c r="AO75" i="30"/>
  <c r="AN76" i="30"/>
  <c r="J76" i="30"/>
  <c r="BD74" i="30"/>
  <c r="AN74" i="30"/>
  <c r="X74" i="30"/>
  <c r="J74" i="30"/>
  <c r="I75" i="30"/>
  <c r="AJ76" i="30"/>
  <c r="AI75" i="30"/>
  <c r="AH74" i="30"/>
  <c r="AR76" i="30"/>
  <c r="AB76" i="30"/>
  <c r="L76" i="30"/>
  <c r="BG75" i="30"/>
  <c r="AQ75" i="30"/>
  <c r="AA75" i="30"/>
  <c r="K75" i="30"/>
  <c r="BF74" i="30"/>
  <c r="AP74" i="30"/>
  <c r="Z74" i="30"/>
  <c r="BH76" i="30"/>
  <c r="T76" i="30"/>
  <c r="AY75" i="30"/>
  <c r="S75" i="30"/>
  <c r="AX74" i="30"/>
  <c r="R74" i="30"/>
  <c r="BG76" i="30"/>
  <c r="L74" i="30"/>
  <c r="BM76" i="30"/>
  <c r="AM75" i="30"/>
  <c r="AL74" i="30"/>
  <c r="AN75" i="30"/>
  <c r="AO76" i="30"/>
  <c r="BL76" i="30"/>
  <c r="X76" i="30"/>
  <c r="BC75" i="30"/>
  <c r="W75" i="30"/>
  <c r="BB74" i="30"/>
  <c r="V74" i="30"/>
  <c r="X75" i="30"/>
  <c r="BD75" i="30"/>
  <c r="Y76" i="30"/>
  <c r="BN76" i="30"/>
  <c r="I74" i="30"/>
  <c r="I76" i="30"/>
  <c r="BN75" i="30"/>
  <c r="D75" i="30"/>
  <c r="E93" i="30"/>
  <c r="S74" i="30"/>
  <c r="AY74" i="30"/>
  <c r="AK74" i="30"/>
  <c r="V75" i="30"/>
  <c r="BB75" i="30"/>
  <c r="K76" i="30"/>
  <c r="AQ76" i="30"/>
  <c r="O74" i="30"/>
  <c r="AU74" i="30"/>
  <c r="T75" i="30"/>
  <c r="AZ75" i="30"/>
  <c r="AK76" i="30"/>
  <c r="AO74" i="30"/>
  <c r="J75" i="30"/>
  <c r="Z75" i="30"/>
  <c r="BF75" i="30"/>
  <c r="AE76" i="30"/>
  <c r="BK76" i="30"/>
  <c r="K74" i="30"/>
  <c r="AQ74" i="30"/>
  <c r="P75" i="30"/>
  <c r="AV75" i="30"/>
  <c r="Q76" i="30"/>
  <c r="BI76" i="30"/>
  <c r="BF76" i="30"/>
  <c r="M74" i="30"/>
  <c r="AS74" i="30"/>
  <c r="N75" i="30"/>
  <c r="AT75" i="30"/>
  <c r="S76" i="30"/>
  <c r="AY76" i="30"/>
  <c r="W74" i="30"/>
  <c r="BC74" i="30"/>
  <c r="L75" i="30"/>
  <c r="AR75" i="30"/>
  <c r="M76" i="30"/>
  <c r="AS76" i="30"/>
  <c r="AG74" i="30"/>
  <c r="BM74" i="30"/>
  <c r="AH75" i="30"/>
  <c r="AM76" i="30"/>
  <c r="BL139" i="30"/>
  <c r="BM145" i="30" s="1"/>
  <c r="BN151" i="30" s="1"/>
  <c r="AY139" i="30"/>
  <c r="AZ145" i="30" s="1"/>
  <c r="BA151" i="30" s="1"/>
  <c r="BB157" i="30" s="1"/>
  <c r="AI139" i="30"/>
  <c r="AJ145" i="30" s="1"/>
  <c r="AK151" i="30" s="1"/>
  <c r="AL157" i="30" s="1"/>
  <c r="S139" i="30"/>
  <c r="T145" i="30" s="1"/>
  <c r="U151" i="30" s="1"/>
  <c r="V157" i="30" s="1"/>
  <c r="BN138" i="30"/>
  <c r="AX138" i="30"/>
  <c r="AY144" i="30" s="1"/>
  <c r="AZ150" i="30" s="1"/>
  <c r="BA156" i="30" s="1"/>
  <c r="AH138" i="30"/>
  <c r="AI144" i="30" s="1"/>
  <c r="AJ150" i="30" s="1"/>
  <c r="AK156" i="30" s="1"/>
  <c r="R138" i="30"/>
  <c r="S144" i="30" s="1"/>
  <c r="T150" i="30" s="1"/>
  <c r="U156" i="30" s="1"/>
  <c r="BM137" i="30"/>
  <c r="BN143" i="30" s="1"/>
  <c r="AW137" i="30"/>
  <c r="AX143" i="30" s="1"/>
  <c r="AY149" i="30" s="1"/>
  <c r="AZ155" i="30" s="1"/>
  <c r="AG137" i="30"/>
  <c r="AH143" i="30" s="1"/>
  <c r="AI149" i="30" s="1"/>
  <c r="AJ155" i="30" s="1"/>
  <c r="Q137" i="30"/>
  <c r="R143" i="30" s="1"/>
  <c r="S149" i="30" s="1"/>
  <c r="T155" i="30" s="1"/>
  <c r="R137" i="30"/>
  <c r="S143" i="30" s="1"/>
  <c r="T149" i="30" s="1"/>
  <c r="U155" i="30" s="1"/>
  <c r="AX137" i="30"/>
  <c r="AY143" i="30" s="1"/>
  <c r="AZ149" i="30" s="1"/>
  <c r="BA155" i="30" s="1"/>
  <c r="S138" i="30"/>
  <c r="T144" i="30" s="1"/>
  <c r="U150" i="30" s="1"/>
  <c r="V156" i="30" s="1"/>
  <c r="AY138" i="30"/>
  <c r="AZ144" i="30" s="1"/>
  <c r="BA150" i="30" s="1"/>
  <c r="BB156" i="30" s="1"/>
  <c r="AB139" i="30"/>
  <c r="AC145" i="30" s="1"/>
  <c r="AD151" i="30" s="1"/>
  <c r="AE157" i="30" s="1"/>
  <c r="BH139" i="30"/>
  <c r="BI145" i="30" s="1"/>
  <c r="BJ151" i="30" s="1"/>
  <c r="BK157" i="30" s="1"/>
  <c r="I139" i="30"/>
  <c r="J145" i="30" s="1"/>
  <c r="K151" i="30" s="1"/>
  <c r="L157" i="30" s="1"/>
  <c r="F137" i="30"/>
  <c r="G143" i="30" s="1"/>
  <c r="H149" i="30" s="1"/>
  <c r="I155" i="30" s="1"/>
  <c r="AL137" i="30"/>
  <c r="AM143" i="30" s="1"/>
  <c r="AN149" i="30" s="1"/>
  <c r="AO155" i="30" s="1"/>
  <c r="G138" i="30"/>
  <c r="H144" i="30" s="1"/>
  <c r="I150" i="30" s="1"/>
  <c r="J156" i="30" s="1"/>
  <c r="AM138" i="30"/>
  <c r="AN144" i="30" s="1"/>
  <c r="AO150" i="30" s="1"/>
  <c r="AP156" i="30" s="1"/>
  <c r="H139" i="30"/>
  <c r="I145" i="30" s="1"/>
  <c r="J151" i="30" s="1"/>
  <c r="K157" i="30" s="1"/>
  <c r="AN139" i="30"/>
  <c r="AO145" i="30" s="1"/>
  <c r="AP151" i="30" s="1"/>
  <c r="AQ157" i="30" s="1"/>
  <c r="BK139" i="30"/>
  <c r="BL145" i="30" s="1"/>
  <c r="BM151" i="30" s="1"/>
  <c r="BN157" i="30" s="1"/>
  <c r="AU139" i="30"/>
  <c r="AV145" i="30" s="1"/>
  <c r="AW151" i="30" s="1"/>
  <c r="AX157" i="30" s="1"/>
  <c r="AE139" i="30"/>
  <c r="AF145" i="30" s="1"/>
  <c r="AG151" i="30" s="1"/>
  <c r="AH157" i="30" s="1"/>
  <c r="O139" i="30"/>
  <c r="P145" i="30" s="1"/>
  <c r="Q151" i="30" s="1"/>
  <c r="R157" i="30" s="1"/>
  <c r="BJ138" i="30"/>
  <c r="BK144" i="30" s="1"/>
  <c r="BL150" i="30" s="1"/>
  <c r="BM156" i="30" s="1"/>
  <c r="AT138" i="30"/>
  <c r="AU144" i="30" s="1"/>
  <c r="AV150" i="30" s="1"/>
  <c r="AW156" i="30" s="1"/>
  <c r="AD138" i="30"/>
  <c r="AE144" i="30" s="1"/>
  <c r="AF150" i="30" s="1"/>
  <c r="AG156" i="30" s="1"/>
  <c r="N138" i="30"/>
  <c r="O144" i="30" s="1"/>
  <c r="P150" i="30" s="1"/>
  <c r="Q156" i="30" s="1"/>
  <c r="BI137" i="30"/>
  <c r="BJ143" i="30" s="1"/>
  <c r="BK149" i="30" s="1"/>
  <c r="BL155" i="30" s="1"/>
  <c r="AS137" i="30"/>
  <c r="AT143" i="30" s="1"/>
  <c r="AU149" i="30" s="1"/>
  <c r="AV155" i="30" s="1"/>
  <c r="AC137" i="30"/>
  <c r="AD143" i="30" s="1"/>
  <c r="AE149" i="30" s="1"/>
  <c r="AF155" i="30" s="1"/>
  <c r="M137" i="30"/>
  <c r="N143" i="30" s="1"/>
  <c r="O149" i="30" s="1"/>
  <c r="P155" i="30" s="1"/>
  <c r="Z137" i="30"/>
  <c r="AA143" i="30" s="1"/>
  <c r="AB149" i="30" s="1"/>
  <c r="AC155" i="30" s="1"/>
  <c r="BF137" i="30"/>
  <c r="BG143" i="30" s="1"/>
  <c r="BH149" i="30" s="1"/>
  <c r="BI155" i="30" s="1"/>
  <c r="AA138" i="30"/>
  <c r="AB144" i="30" s="1"/>
  <c r="AC150" i="30" s="1"/>
  <c r="AD156" i="30" s="1"/>
  <c r="BG138" i="30"/>
  <c r="BH144" i="30" s="1"/>
  <c r="BI150" i="30" s="1"/>
  <c r="BJ156" i="30" s="1"/>
  <c r="AJ139" i="30"/>
  <c r="AK145" i="30" s="1"/>
  <c r="AL151" i="30" s="1"/>
  <c r="AM157" i="30" s="1"/>
  <c r="BN139" i="30"/>
  <c r="N137" i="30"/>
  <c r="O143" i="30" s="1"/>
  <c r="P149" i="30" s="1"/>
  <c r="Q155" i="30" s="1"/>
  <c r="AT137" i="30"/>
  <c r="AU143" i="30" s="1"/>
  <c r="AV149" i="30" s="1"/>
  <c r="AW155" i="30" s="1"/>
  <c r="O138" i="30"/>
  <c r="P144" i="30" s="1"/>
  <c r="Q150" i="30" s="1"/>
  <c r="R156" i="30" s="1"/>
  <c r="AU138" i="30"/>
  <c r="AV144" i="30" s="1"/>
  <c r="AW150" i="30" s="1"/>
  <c r="AX156" i="30" s="1"/>
  <c r="P139" i="30"/>
  <c r="Q145" i="30" s="1"/>
  <c r="R151" i="30" s="1"/>
  <c r="S157" i="30" s="1"/>
  <c r="AV139" i="30"/>
  <c r="AW145" i="30" s="1"/>
  <c r="AX151" i="30" s="1"/>
  <c r="AY157" i="30" s="1"/>
  <c r="AL139" i="30"/>
  <c r="AM145" i="30" s="1"/>
  <c r="AN151" i="30" s="1"/>
  <c r="AO157" i="30" s="1"/>
  <c r="F139" i="30"/>
  <c r="G145" i="30" s="1"/>
  <c r="H151" i="30" s="1"/>
  <c r="I157" i="30" s="1"/>
  <c r="AT139" i="30"/>
  <c r="AU145" i="30" s="1"/>
  <c r="AV151" i="30" s="1"/>
  <c r="AW157" i="30" s="1"/>
  <c r="N139" i="30"/>
  <c r="O145" i="30" s="1"/>
  <c r="P151" i="30" s="1"/>
  <c r="Q157" i="30" s="1"/>
  <c r="BA138" i="30"/>
  <c r="BB144" i="30" s="1"/>
  <c r="BC150" i="30" s="1"/>
  <c r="BD156" i="30" s="1"/>
  <c r="AK138" i="30"/>
  <c r="AL144" i="30" s="1"/>
  <c r="AM150" i="30" s="1"/>
  <c r="AN156" i="30" s="1"/>
  <c r="U138" i="30"/>
  <c r="V144" i="30" s="1"/>
  <c r="W150" i="30" s="1"/>
  <c r="X156" i="30" s="1"/>
  <c r="D132" i="30"/>
  <c r="AZ137" i="30"/>
  <c r="BA143" i="30" s="1"/>
  <c r="BB149" i="30" s="1"/>
  <c r="BC155" i="30" s="1"/>
  <c r="AJ137" i="30"/>
  <c r="AK143" i="30" s="1"/>
  <c r="AL149" i="30" s="1"/>
  <c r="AM155" i="30" s="1"/>
  <c r="T137" i="30"/>
  <c r="U143" i="30" s="1"/>
  <c r="V149" i="30" s="1"/>
  <c r="W155" i="30" s="1"/>
  <c r="E139" i="30"/>
  <c r="F145" i="30" s="1"/>
  <c r="G151" i="30" s="1"/>
  <c r="H157" i="30" s="1"/>
  <c r="D121" i="30"/>
  <c r="AX139" i="30"/>
  <c r="AY145" i="30" s="1"/>
  <c r="AZ151" i="30" s="1"/>
  <c r="BA157" i="30" s="1"/>
  <c r="AH139" i="30"/>
  <c r="AI145" i="30" s="1"/>
  <c r="AJ151" i="30" s="1"/>
  <c r="AK157" i="30" s="1"/>
  <c r="R139" i="30"/>
  <c r="S145" i="30" s="1"/>
  <c r="T151" i="30" s="1"/>
  <c r="U157" i="30" s="1"/>
  <c r="BM138" i="30"/>
  <c r="BN144" i="30" s="1"/>
  <c r="AW138" i="30"/>
  <c r="AX144" i="30" s="1"/>
  <c r="AY150" i="30" s="1"/>
  <c r="AZ156" i="30" s="1"/>
  <c r="AG138" i="30"/>
  <c r="AH144" i="30" s="1"/>
  <c r="AI150" i="30" s="1"/>
  <c r="AJ156" i="30" s="1"/>
  <c r="Q138" i="30"/>
  <c r="R144" i="30" s="1"/>
  <c r="S150" i="30" s="1"/>
  <c r="T156" i="30" s="1"/>
  <c r="BL137" i="30"/>
  <c r="BM143" i="30" s="1"/>
  <c r="BN149" i="30" s="1"/>
  <c r="AV137" i="30"/>
  <c r="AW143" i="30" s="1"/>
  <c r="AX149" i="30" s="1"/>
  <c r="AY155" i="30" s="1"/>
  <c r="AF137" i="30"/>
  <c r="AG143" i="30" s="1"/>
  <c r="AH149" i="30" s="1"/>
  <c r="AI155" i="30" s="1"/>
  <c r="P137" i="30"/>
  <c r="Q143" i="30" s="1"/>
  <c r="R149" i="30" s="1"/>
  <c r="S155" i="30" s="1"/>
  <c r="D134" i="30"/>
  <c r="D122" i="30" s="1"/>
  <c r="E137" i="30"/>
  <c r="F143" i="30" s="1"/>
  <c r="G149" i="30" s="1"/>
  <c r="H155" i="30" s="1"/>
  <c r="D119" i="30"/>
  <c r="AD76" i="30"/>
  <c r="N76" i="30"/>
  <c r="BI75" i="30"/>
  <c r="AS75" i="30"/>
  <c r="AC75" i="30"/>
  <c r="M75" i="30"/>
  <c r="BH74" i="30"/>
  <c r="AR74" i="30"/>
  <c r="AB74" i="30"/>
  <c r="E85" i="30"/>
  <c r="E95" i="30"/>
  <c r="F101" i="30" s="1"/>
  <c r="G107" i="30" s="1"/>
  <c r="H113" i="30" s="1"/>
  <c r="AI74" i="30"/>
  <c r="E76" i="30"/>
  <c r="BA76" i="30"/>
  <c r="AX76" i="30"/>
  <c r="U74" i="30"/>
  <c r="BA74" i="30"/>
  <c r="AL75" i="30"/>
  <c r="G76" i="30"/>
  <c r="AA76" i="30"/>
  <c r="AE74" i="30"/>
  <c r="BK74" i="30"/>
  <c r="AJ75" i="30"/>
  <c r="U76" i="30"/>
  <c r="AW76" i="30"/>
  <c r="BB76" i="30"/>
  <c r="E74" i="30"/>
  <c r="E77" i="30" s="1"/>
  <c r="F73" i="30" s="1"/>
  <c r="Y74" i="30"/>
  <c r="BE74" i="30"/>
  <c r="AP75" i="30"/>
  <c r="O76" i="30"/>
  <c r="AU76" i="30"/>
  <c r="AZ76" i="30"/>
  <c r="AF76" i="30"/>
  <c r="P76" i="30"/>
  <c r="H76" i="30"/>
  <c r="BK75" i="30"/>
  <c r="AU75" i="30"/>
  <c r="AE75" i="30"/>
  <c r="O75" i="30"/>
  <c r="BJ74" i="30"/>
  <c r="AT74" i="30"/>
  <c r="AD74" i="30"/>
  <c r="N74" i="30"/>
  <c r="AL76" i="30"/>
  <c r="V76" i="30"/>
  <c r="F76" i="30"/>
  <c r="BA75" i="30"/>
  <c r="AK75" i="30"/>
  <c r="U75" i="30"/>
  <c r="AZ74" i="30"/>
  <c r="AJ74" i="30"/>
  <c r="T74" i="30"/>
  <c r="H74" i="30"/>
  <c r="BD76" i="30"/>
  <c r="AH76" i="30"/>
  <c r="R76" i="30"/>
  <c r="BM75" i="30"/>
  <c r="AW75" i="30"/>
  <c r="AG75" i="30"/>
  <c r="Q75" i="30"/>
  <c r="BL74" i="30"/>
  <c r="AV74" i="30"/>
  <c r="AF74" i="30"/>
  <c r="P74" i="30"/>
  <c r="F74" i="30"/>
  <c r="G74" i="30"/>
  <c r="AA74" i="30"/>
  <c r="BG74" i="30"/>
  <c r="AF75" i="30"/>
  <c r="BL75" i="30"/>
  <c r="AG76" i="30"/>
  <c r="AC74" i="30"/>
  <c r="BI74" i="30"/>
  <c r="AD75" i="30"/>
  <c r="BJ75" i="30"/>
  <c r="AI76" i="30"/>
  <c r="AM74" i="30"/>
  <c r="AB75" i="30"/>
  <c r="BH75" i="30"/>
  <c r="AC76" i="30"/>
  <c r="BE76" i="30"/>
  <c r="AT76" i="30"/>
  <c r="BJ76" i="30"/>
  <c r="Q74" i="30"/>
  <c r="AW74" i="30"/>
  <c r="R75" i="30"/>
  <c r="AX75" i="30"/>
  <c r="W76" i="30"/>
  <c r="BC76" i="30"/>
  <c r="BG139" i="30"/>
  <c r="BH145" i="30" s="1"/>
  <c r="BI151" i="30" s="1"/>
  <c r="BJ157" i="30" s="1"/>
  <c r="AQ139" i="30"/>
  <c r="AR145" i="30" s="1"/>
  <c r="AS151" i="30" s="1"/>
  <c r="AT157" i="30" s="1"/>
  <c r="AA139" i="30"/>
  <c r="AB145" i="30" s="1"/>
  <c r="AC151" i="30" s="1"/>
  <c r="AD157" i="30" s="1"/>
  <c r="K139" i="30"/>
  <c r="L145" i="30" s="1"/>
  <c r="M151" i="30" s="1"/>
  <c r="N157" i="30" s="1"/>
  <c r="BF138" i="30"/>
  <c r="BG144" i="30" s="1"/>
  <c r="BH150" i="30" s="1"/>
  <c r="BI156" i="30" s="1"/>
  <c r="AP138" i="30"/>
  <c r="AQ144" i="30" s="1"/>
  <c r="AR150" i="30" s="1"/>
  <c r="AS156" i="30" s="1"/>
  <c r="Z138" i="30"/>
  <c r="AA144" i="30" s="1"/>
  <c r="AB150" i="30" s="1"/>
  <c r="AC156" i="30" s="1"/>
  <c r="J138" i="30"/>
  <c r="K144" i="30" s="1"/>
  <c r="L150" i="30" s="1"/>
  <c r="M156" i="30" s="1"/>
  <c r="BE137" i="30"/>
  <c r="BF143" i="30" s="1"/>
  <c r="BG149" i="30" s="1"/>
  <c r="BH155" i="30" s="1"/>
  <c r="AO137" i="30"/>
  <c r="AP143" i="30" s="1"/>
  <c r="AQ149" i="30" s="1"/>
  <c r="AR155" i="30" s="1"/>
  <c r="Y137" i="30"/>
  <c r="Z143" i="30" s="1"/>
  <c r="AA149" i="30" s="1"/>
  <c r="AB155" i="30" s="1"/>
  <c r="I137" i="30"/>
  <c r="J143" i="30" s="1"/>
  <c r="K149" i="30" s="1"/>
  <c r="L155" i="30" s="1"/>
  <c r="AH137" i="30"/>
  <c r="AI143" i="30" s="1"/>
  <c r="AJ149" i="30" s="1"/>
  <c r="AK155" i="30" s="1"/>
  <c r="BN137" i="30"/>
  <c r="AI138" i="30"/>
  <c r="AJ144" i="30" s="1"/>
  <c r="AK150" i="30" s="1"/>
  <c r="AL156" i="30" s="1"/>
  <c r="L139" i="30"/>
  <c r="M145" i="30" s="1"/>
  <c r="N151" i="30" s="1"/>
  <c r="O157" i="30" s="1"/>
  <c r="AR139" i="30"/>
  <c r="AS145" i="30" s="1"/>
  <c r="AT151" i="30" s="1"/>
  <c r="AU157" i="30" s="1"/>
  <c r="V137" i="30"/>
  <c r="W143" i="30" s="1"/>
  <c r="X149" i="30" s="1"/>
  <c r="Y155" i="30" s="1"/>
  <c r="BB137" i="30"/>
  <c r="BC143" i="30" s="1"/>
  <c r="BD149" i="30" s="1"/>
  <c r="BE155" i="30" s="1"/>
  <c r="W138" i="30"/>
  <c r="X144" i="30" s="1"/>
  <c r="Y150" i="30" s="1"/>
  <c r="Z156" i="30" s="1"/>
  <c r="BC138" i="30"/>
  <c r="BD144" i="30" s="1"/>
  <c r="BE150" i="30" s="1"/>
  <c r="BF156" i="30" s="1"/>
  <c r="X139" i="30"/>
  <c r="Y145" i="30" s="1"/>
  <c r="Z151" i="30" s="1"/>
  <c r="AA157" i="30" s="1"/>
  <c r="BD139" i="30"/>
  <c r="BE145" i="30" s="1"/>
  <c r="BF151" i="30" s="1"/>
  <c r="BG157" i="30" s="1"/>
  <c r="BC139" i="30"/>
  <c r="BD145" i="30" s="1"/>
  <c r="BE151" i="30" s="1"/>
  <c r="BF157" i="30" s="1"/>
  <c r="AM139" i="30"/>
  <c r="AN145" i="30" s="1"/>
  <c r="AO151" i="30" s="1"/>
  <c r="AP157" i="30" s="1"/>
  <c r="W139" i="30"/>
  <c r="X145" i="30" s="1"/>
  <c r="Y151" i="30" s="1"/>
  <c r="Z157" i="30" s="1"/>
  <c r="G139" i="30"/>
  <c r="H145" i="30" s="1"/>
  <c r="I151" i="30" s="1"/>
  <c r="J157" i="30" s="1"/>
  <c r="BB138" i="30"/>
  <c r="BC144" i="30" s="1"/>
  <c r="BD150" i="30" s="1"/>
  <c r="BE156" i="30" s="1"/>
  <c r="AL138" i="30"/>
  <c r="AM144" i="30" s="1"/>
  <c r="AN150" i="30" s="1"/>
  <c r="AO156" i="30" s="1"/>
  <c r="V138" i="30"/>
  <c r="W144" i="30" s="1"/>
  <c r="X150" i="30" s="1"/>
  <c r="Y156" i="30" s="1"/>
  <c r="F138" i="30"/>
  <c r="G144" i="30" s="1"/>
  <c r="H150" i="30" s="1"/>
  <c r="I156" i="30" s="1"/>
  <c r="BA137" i="30"/>
  <c r="BB143" i="30" s="1"/>
  <c r="BC149" i="30" s="1"/>
  <c r="BD155" i="30" s="1"/>
  <c r="AK137" i="30"/>
  <c r="AL143" i="30" s="1"/>
  <c r="AM149" i="30" s="1"/>
  <c r="AN155" i="30" s="1"/>
  <c r="U137" i="30"/>
  <c r="V143" i="30" s="1"/>
  <c r="W149" i="30" s="1"/>
  <c r="X155" i="30" s="1"/>
  <c r="J137" i="30"/>
  <c r="K143" i="30" s="1"/>
  <c r="L149" i="30" s="1"/>
  <c r="M155" i="30" s="1"/>
  <c r="AP137" i="30"/>
  <c r="AQ143" i="30" s="1"/>
  <c r="AR149" i="30" s="1"/>
  <c r="AS155" i="30" s="1"/>
  <c r="K138" i="30"/>
  <c r="L144" i="30" s="1"/>
  <c r="M150" i="30" s="1"/>
  <c r="N156" i="30" s="1"/>
  <c r="AQ138" i="30"/>
  <c r="AR144" i="30" s="1"/>
  <c r="AS150" i="30" s="1"/>
  <c r="AT156" i="30" s="1"/>
  <c r="T139" i="30"/>
  <c r="U145" i="30" s="1"/>
  <c r="V151" i="30" s="1"/>
  <c r="W157" i="30" s="1"/>
  <c r="AZ139" i="30"/>
  <c r="BA145" i="30" s="1"/>
  <c r="BB151" i="30" s="1"/>
  <c r="BC157" i="30" s="1"/>
  <c r="H138" i="30"/>
  <c r="I144" i="30" s="1"/>
  <c r="J150" i="30" s="1"/>
  <c r="K156" i="30" s="1"/>
  <c r="G137" i="30"/>
  <c r="H143" i="30" s="1"/>
  <c r="I149" i="30" s="1"/>
  <c r="J155" i="30" s="1"/>
  <c r="AD137" i="30"/>
  <c r="AE143" i="30" s="1"/>
  <c r="AF149" i="30" s="1"/>
  <c r="AG155" i="30" s="1"/>
  <c r="BJ137" i="30"/>
  <c r="BK143" i="30" s="1"/>
  <c r="BL149" i="30" s="1"/>
  <c r="BM155" i="30" s="1"/>
  <c r="AE138" i="30"/>
  <c r="AF144" i="30" s="1"/>
  <c r="AG150" i="30" s="1"/>
  <c r="AH156" i="30" s="1"/>
  <c r="BK138" i="30"/>
  <c r="BL144" i="30" s="1"/>
  <c r="BM150" i="30" s="1"/>
  <c r="BN156" i="30" s="1"/>
  <c r="AF139" i="30"/>
  <c r="AG145" i="30" s="1"/>
  <c r="AH151" i="30" s="1"/>
  <c r="AI157" i="30" s="1"/>
  <c r="BB139" i="30"/>
  <c r="BC145" i="30" s="1"/>
  <c r="BD151" i="30" s="1"/>
  <c r="BE157" i="30" s="1"/>
  <c r="V139" i="30"/>
  <c r="W145" i="30" s="1"/>
  <c r="X151" i="30" s="1"/>
  <c r="Y157" i="30" s="1"/>
  <c r="BJ139" i="30"/>
  <c r="BK145" i="30" s="1"/>
  <c r="BL151" i="30" s="1"/>
  <c r="BM157" i="30" s="1"/>
  <c r="AD139" i="30"/>
  <c r="AE145" i="30" s="1"/>
  <c r="AF151" i="30" s="1"/>
  <c r="AG157" i="30" s="1"/>
  <c r="BI138" i="30"/>
  <c r="BJ144" i="30" s="1"/>
  <c r="BK150" i="30" s="1"/>
  <c r="BL156" i="30" s="1"/>
  <c r="AS138" i="30"/>
  <c r="AT144" i="30" s="1"/>
  <c r="AU150" i="30" s="1"/>
  <c r="AV156" i="30" s="1"/>
  <c r="AC138" i="30"/>
  <c r="AD144" i="30" s="1"/>
  <c r="AE150" i="30" s="1"/>
  <c r="AF156" i="30" s="1"/>
  <c r="M138" i="30"/>
  <c r="N144" i="30" s="1"/>
  <c r="O150" i="30" s="1"/>
  <c r="P156" i="30" s="1"/>
  <c r="BH137" i="30"/>
  <c r="BI143" i="30" s="1"/>
  <c r="BJ149" i="30" s="1"/>
  <c r="BK155" i="30" s="1"/>
  <c r="AR137" i="30"/>
  <c r="AS143" i="30" s="1"/>
  <c r="AT149" i="30" s="1"/>
  <c r="AU155" i="30" s="1"/>
  <c r="AB137" i="30"/>
  <c r="AC143" i="30" s="1"/>
  <c r="AD149" i="30" s="1"/>
  <c r="AE155" i="30" s="1"/>
  <c r="L137" i="30"/>
  <c r="M143" i="30" s="1"/>
  <c r="N149" i="30" s="1"/>
  <c r="O155" i="30" s="1"/>
  <c r="BF139" i="30"/>
  <c r="BG145" i="30" s="1"/>
  <c r="BH151" i="30" s="1"/>
  <c r="BI157" i="30" s="1"/>
  <c r="AP139" i="30"/>
  <c r="AQ145" i="30" s="1"/>
  <c r="AR151" i="30" s="1"/>
  <c r="AS157" i="30" s="1"/>
  <c r="Z139" i="30"/>
  <c r="AA145" i="30" s="1"/>
  <c r="AB151" i="30" s="1"/>
  <c r="AC157" i="30" s="1"/>
  <c r="J139" i="30"/>
  <c r="K145" i="30" s="1"/>
  <c r="L151" i="30" s="1"/>
  <c r="M157" i="30" s="1"/>
  <c r="BE138" i="30"/>
  <c r="BF144" i="30" s="1"/>
  <c r="BG150" i="30" s="1"/>
  <c r="BH156" i="30" s="1"/>
  <c r="AO138" i="30"/>
  <c r="AP144" i="30" s="1"/>
  <c r="AQ150" i="30" s="1"/>
  <c r="AR156" i="30" s="1"/>
  <c r="Y138" i="30"/>
  <c r="Z144" i="30" s="1"/>
  <c r="AA150" i="30" s="1"/>
  <c r="AB156" i="30" s="1"/>
  <c r="I138" i="30"/>
  <c r="J144" i="30" s="1"/>
  <c r="K150" i="30" s="1"/>
  <c r="L156" i="30" s="1"/>
  <c r="BD137" i="30"/>
  <c r="BE143" i="30" s="1"/>
  <c r="BF149" i="30" s="1"/>
  <c r="BG155" i="30" s="1"/>
  <c r="AN137" i="30"/>
  <c r="AO143" i="30" s="1"/>
  <c r="AP149" i="30" s="1"/>
  <c r="AQ155" i="30" s="1"/>
  <c r="X137" i="30"/>
  <c r="Y143" i="30" s="1"/>
  <c r="Z149" i="30" s="1"/>
  <c r="AA155" i="30" s="1"/>
  <c r="H137" i="30"/>
  <c r="I143" i="30" s="1"/>
  <c r="J149" i="30" s="1"/>
  <c r="K155" i="30" s="1"/>
  <c r="AY12" i="8"/>
  <c r="AY9" i="8" s="1"/>
  <c r="AY8" i="8" s="1"/>
  <c r="AZ10" i="8"/>
  <c r="D176" i="30" s="1"/>
  <c r="AX11" i="8"/>
  <c r="AL121" i="30" l="1"/>
  <c r="AU119" i="30"/>
  <c r="AV120" i="30"/>
  <c r="BN119" i="30"/>
  <c r="F121" i="30"/>
  <c r="G6" i="32"/>
  <c r="E182" i="30"/>
  <c r="F188" i="30" s="1"/>
  <c r="G194" i="30" s="1"/>
  <c r="H200" i="30" s="1"/>
  <c r="D164" i="30"/>
  <c r="AR183" i="30"/>
  <c r="AS189" i="30" s="1"/>
  <c r="AT195" i="30" s="1"/>
  <c r="AU201" i="30" s="1"/>
  <c r="L183" i="30"/>
  <c r="M189" i="30" s="1"/>
  <c r="N195" i="30" s="1"/>
  <c r="O201" i="30" s="1"/>
  <c r="BM183" i="30"/>
  <c r="BN189" i="30" s="1"/>
  <c r="AG183" i="30"/>
  <c r="AH189" i="30" s="1"/>
  <c r="AI195" i="30" s="1"/>
  <c r="AJ201" i="30" s="1"/>
  <c r="BH182" i="30"/>
  <c r="BI188" i="30" s="1"/>
  <c r="BJ194" i="30" s="1"/>
  <c r="BK200" i="30" s="1"/>
  <c r="BK182" i="30"/>
  <c r="BL188" i="30" s="1"/>
  <c r="BM194" i="30" s="1"/>
  <c r="BN200" i="30" s="1"/>
  <c r="BE183" i="30"/>
  <c r="BF189" i="30" s="1"/>
  <c r="BG195" i="30" s="1"/>
  <c r="BH201" i="30" s="1"/>
  <c r="Y183" i="30"/>
  <c r="Z189" i="30" s="1"/>
  <c r="AA195" i="30" s="1"/>
  <c r="AB201" i="30" s="1"/>
  <c r="AR182" i="30"/>
  <c r="AS188" i="30" s="1"/>
  <c r="AT194" i="30" s="1"/>
  <c r="AU200" i="30" s="1"/>
  <c r="N182" i="30"/>
  <c r="O188" i="30" s="1"/>
  <c r="P194" i="30" s="1"/>
  <c r="Q200" i="30" s="1"/>
  <c r="AN183" i="30"/>
  <c r="AO189" i="30" s="1"/>
  <c r="AP195" i="30" s="1"/>
  <c r="AQ201" i="30" s="1"/>
  <c r="H183" i="30"/>
  <c r="I189" i="30" s="1"/>
  <c r="J195" i="30" s="1"/>
  <c r="K201" i="30" s="1"/>
  <c r="BI183" i="30"/>
  <c r="BJ189" i="30" s="1"/>
  <c r="BK195" i="30" s="1"/>
  <c r="BL201" i="30" s="1"/>
  <c r="AC183" i="30"/>
  <c r="AD189" i="30" s="1"/>
  <c r="AE195" i="30" s="1"/>
  <c r="AF201" i="30" s="1"/>
  <c r="BD182" i="30"/>
  <c r="BE188" i="30" s="1"/>
  <c r="BF194" i="30" s="1"/>
  <c r="BG200" i="30" s="1"/>
  <c r="Z182" i="30"/>
  <c r="AA188" i="30" s="1"/>
  <c r="AB194" i="30" s="1"/>
  <c r="AC200" i="30" s="1"/>
  <c r="BE181" i="30"/>
  <c r="BF187" i="30" s="1"/>
  <c r="BG193" i="30" s="1"/>
  <c r="BH199" i="30" s="1"/>
  <c r="Y181" i="30"/>
  <c r="Z187" i="30" s="1"/>
  <c r="AA193" i="30" s="1"/>
  <c r="AB199" i="30" s="1"/>
  <c r="Y182" i="30"/>
  <c r="Z188" i="30" s="1"/>
  <c r="AA194" i="30" s="1"/>
  <c r="AB200" i="30" s="1"/>
  <c r="AZ181" i="30"/>
  <c r="BA187" i="30" s="1"/>
  <c r="BB193" i="30" s="1"/>
  <c r="BC199" i="30" s="1"/>
  <c r="T181" i="30"/>
  <c r="U187" i="30" s="1"/>
  <c r="V193" i="30" s="1"/>
  <c r="W199" i="30" s="1"/>
  <c r="AX183" i="30"/>
  <c r="AY189" i="30" s="1"/>
  <c r="AZ195" i="30" s="1"/>
  <c r="BA201" i="30" s="1"/>
  <c r="R183" i="30"/>
  <c r="S189" i="30" s="1"/>
  <c r="T195" i="30" s="1"/>
  <c r="U201" i="30" s="1"/>
  <c r="AW182" i="30"/>
  <c r="AX188" i="30" s="1"/>
  <c r="AY194" i="30" s="1"/>
  <c r="AZ200" i="30" s="1"/>
  <c r="AQ183" i="30"/>
  <c r="AR189" i="30" s="1"/>
  <c r="AS195" i="30" s="1"/>
  <c r="AT201" i="30" s="1"/>
  <c r="K183" i="30"/>
  <c r="L189" i="30" s="1"/>
  <c r="M195" i="30" s="1"/>
  <c r="N201" i="30" s="1"/>
  <c r="AP182" i="30"/>
  <c r="AQ188" i="30" s="1"/>
  <c r="AR194" i="30" s="1"/>
  <c r="AS200" i="30" s="1"/>
  <c r="L182" i="30"/>
  <c r="M188" i="30" s="1"/>
  <c r="N194" i="30" s="1"/>
  <c r="O200" i="30" s="1"/>
  <c r="AQ181" i="30"/>
  <c r="AR187" i="30" s="1"/>
  <c r="AS193" i="30" s="1"/>
  <c r="AT199" i="30" s="1"/>
  <c r="K181" i="30"/>
  <c r="L187" i="30" s="1"/>
  <c r="M193" i="30" s="1"/>
  <c r="N199" i="30" s="1"/>
  <c r="O182" i="30"/>
  <c r="P188" i="30" s="1"/>
  <c r="Q194" i="30" s="1"/>
  <c r="R200" i="30" s="1"/>
  <c r="AT181" i="30"/>
  <c r="AU187" i="30" s="1"/>
  <c r="AV193" i="30" s="1"/>
  <c r="AW199" i="30" s="1"/>
  <c r="N181" i="30"/>
  <c r="O187" i="30" s="1"/>
  <c r="P193" i="30" s="1"/>
  <c r="Q199" i="30" s="1"/>
  <c r="BA181" i="30"/>
  <c r="BB187" i="30" s="1"/>
  <c r="BC193" i="30" s="1"/>
  <c r="BD199" i="30" s="1"/>
  <c r="U181" i="30"/>
  <c r="V187" i="30" s="1"/>
  <c r="W193" i="30" s="1"/>
  <c r="X199" i="30" s="1"/>
  <c r="U182" i="30"/>
  <c r="V188" i="30" s="1"/>
  <c r="W194" i="30" s="1"/>
  <c r="X200" i="30" s="1"/>
  <c r="AV181" i="30"/>
  <c r="AW187" i="30" s="1"/>
  <c r="AX193" i="30" s="1"/>
  <c r="AY199" i="30" s="1"/>
  <c r="P181" i="30"/>
  <c r="Q187" i="30" s="1"/>
  <c r="R193" i="30" s="1"/>
  <c r="S199" i="30" s="1"/>
  <c r="AS182" i="30"/>
  <c r="AT188" i="30" s="1"/>
  <c r="AU194" i="30" s="1"/>
  <c r="AV200" i="30" s="1"/>
  <c r="AM183" i="30"/>
  <c r="AN189" i="30" s="1"/>
  <c r="AO195" i="30" s="1"/>
  <c r="AP201" i="30" s="1"/>
  <c r="G183" i="30"/>
  <c r="H189" i="30" s="1"/>
  <c r="I195" i="30" s="1"/>
  <c r="J201" i="30" s="1"/>
  <c r="AO182" i="30"/>
  <c r="AP188" i="30" s="1"/>
  <c r="AQ194" i="30" s="1"/>
  <c r="AR200" i="30" s="1"/>
  <c r="H182" i="30"/>
  <c r="I188" i="30" s="1"/>
  <c r="J194" i="30" s="1"/>
  <c r="K200" i="30" s="1"/>
  <c r="AM181" i="30"/>
  <c r="AN187" i="30" s="1"/>
  <c r="AO193" i="30" s="1"/>
  <c r="AP199" i="30" s="1"/>
  <c r="G181" i="30"/>
  <c r="H187" i="30" s="1"/>
  <c r="I193" i="30" s="1"/>
  <c r="J199" i="30" s="1"/>
  <c r="AP181" i="30"/>
  <c r="AQ187" i="30" s="1"/>
  <c r="AR193" i="30" s="1"/>
  <c r="AS199" i="30" s="1"/>
  <c r="J181" i="30"/>
  <c r="K187" i="30" s="1"/>
  <c r="L193" i="30" s="1"/>
  <c r="M199" i="30" s="1"/>
  <c r="E183" i="30"/>
  <c r="F189" i="30" s="1"/>
  <c r="G195" i="30" s="1"/>
  <c r="H201" i="30" s="1"/>
  <c r="D165" i="30"/>
  <c r="AL182" i="30"/>
  <c r="AM188" i="30" s="1"/>
  <c r="AN194" i="30" s="1"/>
  <c r="AO200" i="30" s="1"/>
  <c r="BL183" i="30"/>
  <c r="BM189" i="30" s="1"/>
  <c r="BN195" i="30" s="1"/>
  <c r="AF183" i="30"/>
  <c r="AG189" i="30" s="1"/>
  <c r="AH195" i="30" s="1"/>
  <c r="AI201" i="30" s="1"/>
  <c r="BG182" i="30"/>
  <c r="BH188" i="30" s="1"/>
  <c r="BI194" i="30" s="1"/>
  <c r="BJ200" i="30" s="1"/>
  <c r="BA183" i="30"/>
  <c r="BB189" i="30" s="1"/>
  <c r="BC195" i="30" s="1"/>
  <c r="BD201" i="30" s="1"/>
  <c r="U183" i="30"/>
  <c r="V189" i="30" s="1"/>
  <c r="W195" i="30" s="1"/>
  <c r="X201" i="30" s="1"/>
  <c r="AV182" i="30"/>
  <c r="AW188" i="30" s="1"/>
  <c r="AX194" i="30" s="1"/>
  <c r="AY200" i="30" s="1"/>
  <c r="R182" i="30"/>
  <c r="S188" i="30" s="1"/>
  <c r="T194" i="30" s="1"/>
  <c r="U200" i="30" s="1"/>
  <c r="AW181" i="30"/>
  <c r="AX187" i="30" s="1"/>
  <c r="AY193" i="30" s="1"/>
  <c r="AZ199" i="30" s="1"/>
  <c r="Q181" i="30"/>
  <c r="R187" i="30" s="1"/>
  <c r="S193" i="30" s="1"/>
  <c r="T199" i="30" s="1"/>
  <c r="Q182" i="30"/>
  <c r="R188" i="30" s="1"/>
  <c r="S194" i="30" s="1"/>
  <c r="T200" i="30" s="1"/>
  <c r="AJ182" i="30"/>
  <c r="AK188" i="30" s="1"/>
  <c r="AL194" i="30" s="1"/>
  <c r="AM200" i="30" s="1"/>
  <c r="AI181" i="30"/>
  <c r="AJ187" i="30" s="1"/>
  <c r="AK193" i="30" s="1"/>
  <c r="AL199" i="30" s="1"/>
  <c r="AM182" i="30"/>
  <c r="AN188" i="30" s="1"/>
  <c r="AO194" i="30" s="1"/>
  <c r="AP200" i="30" s="1"/>
  <c r="G182" i="30"/>
  <c r="H188" i="30" s="1"/>
  <c r="I194" i="30" s="1"/>
  <c r="J200" i="30" s="1"/>
  <c r="F181" i="30"/>
  <c r="G187" i="30" s="1"/>
  <c r="H193" i="30" s="1"/>
  <c r="I199" i="30" s="1"/>
  <c r="AS181" i="30"/>
  <c r="AT187" i="30" s="1"/>
  <c r="AU193" i="30" s="1"/>
  <c r="AV199" i="30" s="1"/>
  <c r="M181" i="30"/>
  <c r="N187" i="30" s="1"/>
  <c r="O193" i="30" s="1"/>
  <c r="P199" i="30" s="1"/>
  <c r="M182" i="30"/>
  <c r="N188" i="30" s="1"/>
  <c r="O194" i="30" s="1"/>
  <c r="P200" i="30" s="1"/>
  <c r="AN181" i="30"/>
  <c r="AO187" i="30" s="1"/>
  <c r="AP193" i="30" s="1"/>
  <c r="AQ199" i="30" s="1"/>
  <c r="H181" i="30"/>
  <c r="I187" i="30" s="1"/>
  <c r="J193" i="30" s="1"/>
  <c r="K199" i="30" s="1"/>
  <c r="AL183" i="30"/>
  <c r="AM189" i="30" s="1"/>
  <c r="AN195" i="30" s="1"/>
  <c r="AO201" i="30" s="1"/>
  <c r="F183" i="30"/>
  <c r="G189" i="30" s="1"/>
  <c r="H195" i="30" s="1"/>
  <c r="I201" i="30" s="1"/>
  <c r="BK183" i="30"/>
  <c r="BL189" i="30" s="1"/>
  <c r="BM195" i="30" s="1"/>
  <c r="BN201" i="30" s="1"/>
  <c r="AE183" i="30"/>
  <c r="AF189" i="30" s="1"/>
  <c r="AG195" i="30" s="1"/>
  <c r="AH201" i="30" s="1"/>
  <c r="BJ182" i="30"/>
  <c r="BK188" i="30" s="1"/>
  <c r="BL194" i="30" s="1"/>
  <c r="BM200" i="30" s="1"/>
  <c r="AF182" i="30"/>
  <c r="AG188" i="30" s="1"/>
  <c r="AH194" i="30" s="1"/>
  <c r="AI200" i="30" s="1"/>
  <c r="BK181" i="30"/>
  <c r="BL187" i="30" s="1"/>
  <c r="BM193" i="30" s="1"/>
  <c r="BN199" i="30" s="1"/>
  <c r="AE181" i="30"/>
  <c r="AF187" i="30" s="1"/>
  <c r="AG193" i="30" s="1"/>
  <c r="AH199" i="30" s="1"/>
  <c r="AI182" i="30"/>
  <c r="AJ188" i="30" s="1"/>
  <c r="AK194" i="30" s="1"/>
  <c r="AL200" i="30" s="1"/>
  <c r="BN181" i="30"/>
  <c r="AH181" i="30"/>
  <c r="AI187" i="30" s="1"/>
  <c r="AJ193" i="30" s="1"/>
  <c r="AK199" i="30" s="1"/>
  <c r="BH183" i="30"/>
  <c r="BI189" i="30" s="1"/>
  <c r="BJ195" i="30" s="1"/>
  <c r="BK201" i="30" s="1"/>
  <c r="AB183" i="30"/>
  <c r="AC189" i="30" s="1"/>
  <c r="AD195" i="30" s="1"/>
  <c r="AE201" i="30" s="1"/>
  <c r="BC182" i="30"/>
  <c r="BD188" i="30" s="1"/>
  <c r="BE194" i="30" s="1"/>
  <c r="BF200" i="30" s="1"/>
  <c r="AW183" i="30"/>
  <c r="AX189" i="30" s="1"/>
  <c r="AY195" i="30" s="1"/>
  <c r="AZ201" i="30" s="1"/>
  <c r="Q183" i="30"/>
  <c r="R189" i="30" s="1"/>
  <c r="S195" i="30" s="1"/>
  <c r="T201" i="30" s="1"/>
  <c r="AU182" i="30"/>
  <c r="AV188" i="30" s="1"/>
  <c r="AW194" i="30" s="1"/>
  <c r="AX200" i="30" s="1"/>
  <c r="AO183" i="30"/>
  <c r="AP189" i="30" s="1"/>
  <c r="AQ195" i="30" s="1"/>
  <c r="AR201" i="30" s="1"/>
  <c r="I183" i="30"/>
  <c r="J189" i="30" s="1"/>
  <c r="K195" i="30" s="1"/>
  <c r="L201" i="30" s="1"/>
  <c r="AD182" i="30"/>
  <c r="AE188" i="30" s="1"/>
  <c r="AF194" i="30" s="1"/>
  <c r="AG200" i="30" s="1"/>
  <c r="BD183" i="30"/>
  <c r="BE189" i="30" s="1"/>
  <c r="BF195" i="30" s="1"/>
  <c r="BG201" i="30" s="1"/>
  <c r="X183" i="30"/>
  <c r="Y189" i="30" s="1"/>
  <c r="Z195" i="30" s="1"/>
  <c r="AA201" i="30" s="1"/>
  <c r="AY182" i="30"/>
  <c r="AZ188" i="30" s="1"/>
  <c r="BA194" i="30" s="1"/>
  <c r="BB200" i="30" s="1"/>
  <c r="AS183" i="30"/>
  <c r="AT189" i="30" s="1"/>
  <c r="AU195" i="30" s="1"/>
  <c r="AV201" i="30" s="1"/>
  <c r="M183" i="30"/>
  <c r="N189" i="30" s="1"/>
  <c r="O195" i="30" s="1"/>
  <c r="P201" i="30" s="1"/>
  <c r="AN182" i="30"/>
  <c r="AO188" i="30" s="1"/>
  <c r="AP194" i="30" s="1"/>
  <c r="AQ200" i="30" s="1"/>
  <c r="J182" i="30"/>
  <c r="K188" i="30" s="1"/>
  <c r="L194" i="30" s="1"/>
  <c r="M200" i="30" s="1"/>
  <c r="AO181" i="30"/>
  <c r="AP187" i="30" s="1"/>
  <c r="AQ193" i="30" s="1"/>
  <c r="AR199" i="30" s="1"/>
  <c r="I181" i="30"/>
  <c r="J187" i="30" s="1"/>
  <c r="K193" i="30" s="1"/>
  <c r="L199" i="30" s="1"/>
  <c r="I182" i="30"/>
  <c r="J188" i="30" s="1"/>
  <c r="K194" i="30" s="1"/>
  <c r="L200" i="30" s="1"/>
  <c r="AJ181" i="30"/>
  <c r="AK187" i="30" s="1"/>
  <c r="AL193" i="30" s="1"/>
  <c r="AM199" i="30" s="1"/>
  <c r="BN183" i="30"/>
  <c r="BM165" i="30"/>
  <c r="AH183" i="30"/>
  <c r="AI189" i="30" s="1"/>
  <c r="AJ195" i="30" s="1"/>
  <c r="AK201" i="30" s="1"/>
  <c r="BM182" i="30"/>
  <c r="BN188" i="30" s="1"/>
  <c r="BG183" i="30"/>
  <c r="BH189" i="30" s="1"/>
  <c r="BI195" i="30" s="1"/>
  <c r="BJ201" i="30" s="1"/>
  <c r="AA183" i="30"/>
  <c r="AB189" i="30" s="1"/>
  <c r="AC195" i="30" s="1"/>
  <c r="AD201" i="30" s="1"/>
  <c r="BF182" i="30"/>
  <c r="BG188" i="30" s="1"/>
  <c r="BH194" i="30" s="1"/>
  <c r="BI200" i="30" s="1"/>
  <c r="AB182" i="30"/>
  <c r="AC188" i="30" s="1"/>
  <c r="AD194" i="30" s="1"/>
  <c r="AE200" i="30" s="1"/>
  <c r="BG181" i="30"/>
  <c r="BH187" i="30" s="1"/>
  <c r="BI193" i="30" s="1"/>
  <c r="BJ199" i="30" s="1"/>
  <c r="AA181" i="30"/>
  <c r="AB187" i="30" s="1"/>
  <c r="AC193" i="30" s="1"/>
  <c r="AD199" i="30" s="1"/>
  <c r="AE182" i="30"/>
  <c r="AF188" i="30" s="1"/>
  <c r="AG194" i="30" s="1"/>
  <c r="AH200" i="30" s="1"/>
  <c r="BJ181" i="30"/>
  <c r="BK187" i="30" s="1"/>
  <c r="BL193" i="30" s="1"/>
  <c r="BM199" i="30" s="1"/>
  <c r="AD181" i="30"/>
  <c r="AE187" i="30" s="1"/>
  <c r="AF193" i="30" s="1"/>
  <c r="AG199" i="30" s="1"/>
  <c r="F182" i="30"/>
  <c r="G188" i="30" s="1"/>
  <c r="H194" i="30" s="1"/>
  <c r="I200" i="30" s="1"/>
  <c r="AK181" i="30"/>
  <c r="AL187" i="30" s="1"/>
  <c r="AM193" i="30" s="1"/>
  <c r="AN199" i="30" s="1"/>
  <c r="AK182" i="30"/>
  <c r="AL188" i="30" s="1"/>
  <c r="AM194" i="30" s="1"/>
  <c r="AN200" i="30" s="1"/>
  <c r="BL181" i="30"/>
  <c r="BM187" i="30" s="1"/>
  <c r="BN193" i="30" s="1"/>
  <c r="AF181" i="30"/>
  <c r="AG187" i="30" s="1"/>
  <c r="AH193" i="30" s="1"/>
  <c r="AI199" i="30" s="1"/>
  <c r="BI182" i="30"/>
  <c r="BJ188" i="30" s="1"/>
  <c r="BK194" i="30" s="1"/>
  <c r="BL200" i="30" s="1"/>
  <c r="BC183" i="30"/>
  <c r="BD189" i="30" s="1"/>
  <c r="BE195" i="30" s="1"/>
  <c r="BF201" i="30" s="1"/>
  <c r="W183" i="30"/>
  <c r="X189" i="30" s="1"/>
  <c r="Y195" i="30" s="1"/>
  <c r="Z201" i="30" s="1"/>
  <c r="BB182" i="30"/>
  <c r="BC188" i="30" s="1"/>
  <c r="BD194" i="30" s="1"/>
  <c r="BE200" i="30" s="1"/>
  <c r="X182" i="30"/>
  <c r="Y188" i="30" s="1"/>
  <c r="Z194" i="30" s="1"/>
  <c r="AA200" i="30" s="1"/>
  <c r="BC181" i="30"/>
  <c r="BD187" i="30" s="1"/>
  <c r="BE193" i="30" s="1"/>
  <c r="BF199" i="30" s="1"/>
  <c r="W181" i="30"/>
  <c r="X187" i="30" s="1"/>
  <c r="Y193" i="30" s="1"/>
  <c r="Z199" i="30" s="1"/>
  <c r="BF181" i="30"/>
  <c r="BG187" i="30" s="1"/>
  <c r="BH193" i="30" s="1"/>
  <c r="BI199" i="30" s="1"/>
  <c r="Z181" i="30"/>
  <c r="AA187" i="30" s="1"/>
  <c r="AB193" i="30" s="1"/>
  <c r="AC199" i="30" s="1"/>
  <c r="E181" i="30"/>
  <c r="F187" i="30" s="1"/>
  <c r="G193" i="30" s="1"/>
  <c r="H199" i="30" s="1"/>
  <c r="D163" i="30"/>
  <c r="D178" i="30"/>
  <c r="V182" i="30"/>
  <c r="W188" i="30" s="1"/>
  <c r="X194" i="30" s="1"/>
  <c r="Y200" i="30" s="1"/>
  <c r="AV183" i="30"/>
  <c r="AW189" i="30" s="1"/>
  <c r="AX195" i="30" s="1"/>
  <c r="AY201" i="30" s="1"/>
  <c r="P183" i="30"/>
  <c r="Q189" i="30" s="1"/>
  <c r="R195" i="30" s="1"/>
  <c r="S201" i="30" s="1"/>
  <c r="AK183" i="30"/>
  <c r="AL189" i="30" s="1"/>
  <c r="AM195" i="30" s="1"/>
  <c r="AN201" i="30" s="1"/>
  <c r="BL182" i="30"/>
  <c r="BM188" i="30" s="1"/>
  <c r="BN194" i="30" s="1"/>
  <c r="AH182" i="30"/>
  <c r="AI188" i="30" s="1"/>
  <c r="AJ194" i="30" s="1"/>
  <c r="AK200" i="30" s="1"/>
  <c r="BM181" i="30"/>
  <c r="BN187" i="30" s="1"/>
  <c r="AG181" i="30"/>
  <c r="AH187" i="30" s="1"/>
  <c r="AI193" i="30" s="1"/>
  <c r="AJ199" i="30" s="1"/>
  <c r="AG182" i="30"/>
  <c r="AH188" i="30" s="1"/>
  <c r="AI194" i="30" s="1"/>
  <c r="AJ200" i="30" s="1"/>
  <c r="T182" i="30"/>
  <c r="U188" i="30" s="1"/>
  <c r="V194" i="30" s="1"/>
  <c r="W200" i="30" s="1"/>
  <c r="AY181" i="30"/>
  <c r="AZ187" i="30" s="1"/>
  <c r="BA193" i="30" s="1"/>
  <c r="BB199" i="30" s="1"/>
  <c r="S181" i="30"/>
  <c r="T187" i="30" s="1"/>
  <c r="U193" i="30" s="1"/>
  <c r="V199" i="30" s="1"/>
  <c r="BB181" i="30"/>
  <c r="BC187" i="30" s="1"/>
  <c r="BD193" i="30" s="1"/>
  <c r="BE199" i="30" s="1"/>
  <c r="V181" i="30"/>
  <c r="W187" i="30" s="1"/>
  <c r="X193" i="30" s="1"/>
  <c r="Y199" i="30" s="1"/>
  <c r="BI181" i="30"/>
  <c r="BJ187" i="30" s="1"/>
  <c r="BK193" i="30" s="1"/>
  <c r="BL199" i="30" s="1"/>
  <c r="AC181" i="30"/>
  <c r="AD187" i="30" s="1"/>
  <c r="AE193" i="30" s="1"/>
  <c r="AF199" i="30" s="1"/>
  <c r="AC182" i="30"/>
  <c r="AD188" i="30" s="1"/>
  <c r="AE194" i="30" s="1"/>
  <c r="AF200" i="30" s="1"/>
  <c r="BD181" i="30"/>
  <c r="BE187" i="30" s="1"/>
  <c r="BF193" i="30" s="1"/>
  <c r="BG199" i="30" s="1"/>
  <c r="X181" i="30"/>
  <c r="Y187" i="30" s="1"/>
  <c r="Z193" i="30" s="1"/>
  <c r="AA199" i="30" s="1"/>
  <c r="BB183" i="30"/>
  <c r="BC189" i="30" s="1"/>
  <c r="BD195" i="30" s="1"/>
  <c r="BE201" i="30" s="1"/>
  <c r="U165" i="30"/>
  <c r="V183" i="30"/>
  <c r="W189" i="30" s="1"/>
  <c r="X195" i="30" s="1"/>
  <c r="Y201" i="30" s="1"/>
  <c r="BA182" i="30"/>
  <c r="BB188" i="30" s="1"/>
  <c r="BC194" i="30" s="1"/>
  <c r="BD200" i="30" s="1"/>
  <c r="AU183" i="30"/>
  <c r="AV189" i="30" s="1"/>
  <c r="AW195" i="30" s="1"/>
  <c r="AX201" i="30" s="1"/>
  <c r="O183" i="30"/>
  <c r="P189" i="30" s="1"/>
  <c r="Q195" i="30" s="1"/>
  <c r="R201" i="30" s="1"/>
  <c r="AT182" i="30"/>
  <c r="AU188" i="30" s="1"/>
  <c r="AV194" i="30" s="1"/>
  <c r="AW200" i="30" s="1"/>
  <c r="AS164" i="30"/>
  <c r="P182" i="30"/>
  <c r="Q188" i="30" s="1"/>
  <c r="R194" i="30" s="1"/>
  <c r="S200" i="30" s="1"/>
  <c r="AU181" i="30"/>
  <c r="AV187" i="30" s="1"/>
  <c r="AW193" i="30" s="1"/>
  <c r="AX199" i="30" s="1"/>
  <c r="O181" i="30"/>
  <c r="P187" i="30" s="1"/>
  <c r="Q193" i="30" s="1"/>
  <c r="R199" i="30" s="1"/>
  <c r="S182" i="30"/>
  <c r="T188" i="30" s="1"/>
  <c r="U194" i="30" s="1"/>
  <c r="V200" i="30" s="1"/>
  <c r="AX181" i="30"/>
  <c r="AY187" i="30" s="1"/>
  <c r="AZ193" i="30" s="1"/>
  <c r="BA199" i="30" s="1"/>
  <c r="R181" i="30"/>
  <c r="S187" i="30" s="1"/>
  <c r="T193" i="30" s="1"/>
  <c r="U199" i="30" s="1"/>
  <c r="P121" i="30"/>
  <c r="AJ119" i="30"/>
  <c r="X120" i="30"/>
  <c r="O119" i="30"/>
  <c r="P120" i="30"/>
  <c r="AH120" i="30"/>
  <c r="AG119" i="30"/>
  <c r="AY121" i="30"/>
  <c r="S121" i="30"/>
  <c r="T119" i="30"/>
  <c r="AZ119" i="30"/>
  <c r="AU121" i="30"/>
  <c r="AY119" i="30"/>
  <c r="AZ120" i="30"/>
  <c r="BG119" i="30"/>
  <c r="AN120" i="30"/>
  <c r="BH120" i="30"/>
  <c r="AC121" i="30"/>
  <c r="S119" i="30"/>
  <c r="T120" i="30"/>
  <c r="AW121" i="30"/>
  <c r="BC119" i="30"/>
  <c r="AO121" i="30"/>
  <c r="BN121" i="30"/>
  <c r="AA119" i="30"/>
  <c r="AB120" i="30"/>
  <c r="BI121" i="30"/>
  <c r="BM121" i="30"/>
  <c r="F119" i="30"/>
  <c r="AV121" i="30"/>
  <c r="U120" i="30"/>
  <c r="AK120" i="30"/>
  <c r="BA120" i="30"/>
  <c r="F77" i="30"/>
  <c r="G73" i="30" s="1"/>
  <c r="AQ119" i="30"/>
  <c r="K119" i="30"/>
  <c r="BD120" i="30"/>
  <c r="I121" i="30"/>
  <c r="Y121" i="30"/>
  <c r="AM119" i="30"/>
  <c r="G119" i="30"/>
  <c r="W119" i="30"/>
  <c r="L120" i="30"/>
  <c r="BE121" i="30"/>
  <c r="BM119" i="30"/>
  <c r="AJ121" i="30"/>
  <c r="Q121" i="30"/>
  <c r="AK121" i="30"/>
  <c r="BN120" i="30"/>
  <c r="J119" i="30"/>
  <c r="AP119" i="30"/>
  <c r="AA120" i="30"/>
  <c r="BG120" i="30"/>
  <c r="AF121" i="30"/>
  <c r="BL121" i="30"/>
  <c r="AD119" i="30"/>
  <c r="BJ119" i="30"/>
  <c r="AE120" i="30"/>
  <c r="BK120" i="30"/>
  <c r="AE119" i="30"/>
  <c r="BK119" i="30"/>
  <c r="AF120" i="30"/>
  <c r="BL120" i="30"/>
  <c r="AG121" i="30"/>
  <c r="AI119" i="30"/>
  <c r="E138" i="30"/>
  <c r="D120" i="30"/>
  <c r="E121" i="30"/>
  <c r="AH119" i="30"/>
  <c r="AI120" i="30"/>
  <c r="AN121" i="30"/>
  <c r="AI121" i="30"/>
  <c r="BF120" i="30"/>
  <c r="Z120" i="30"/>
  <c r="BE119" i="30"/>
  <c r="Y119" i="30"/>
  <c r="L119" i="30"/>
  <c r="AB119" i="30"/>
  <c r="AR119" i="30"/>
  <c r="BH119" i="30"/>
  <c r="M120" i="30"/>
  <c r="AC120" i="30"/>
  <c r="AS120" i="30"/>
  <c r="BI120" i="30"/>
  <c r="N121" i="30"/>
  <c r="AD121" i="30"/>
  <c r="AT121" i="30"/>
  <c r="BJ121" i="30"/>
  <c r="AM121" i="30"/>
  <c r="G121" i="30"/>
  <c r="AL120" i="30"/>
  <c r="AK119" i="30"/>
  <c r="E119" i="30"/>
  <c r="V119" i="30"/>
  <c r="BB119" i="30"/>
  <c r="AM120" i="30"/>
  <c r="H121" i="30"/>
  <c r="AB121" i="30"/>
  <c r="BH121" i="30"/>
  <c r="F99" i="30"/>
  <c r="E75" i="30"/>
  <c r="D221" i="30"/>
  <c r="D223" i="30"/>
  <c r="BN221" i="30"/>
  <c r="E221" i="30"/>
  <c r="M221" i="30"/>
  <c r="AC221" i="30"/>
  <c r="Q221" i="30"/>
  <c r="U221" i="30"/>
  <c r="I221" i="30"/>
  <c r="Y221" i="30"/>
  <c r="AG221" i="30"/>
  <c r="AO221" i="30"/>
  <c r="AW221" i="30"/>
  <c r="BE221" i="30"/>
  <c r="BM221" i="30"/>
  <c r="J222" i="30"/>
  <c r="K228" i="30" s="1"/>
  <c r="L234" i="30" s="1"/>
  <c r="M240" i="30" s="1"/>
  <c r="N246" i="30" s="1"/>
  <c r="R222" i="30"/>
  <c r="S228" i="30" s="1"/>
  <c r="T234" i="30" s="1"/>
  <c r="U240" i="30" s="1"/>
  <c r="V246" i="30" s="1"/>
  <c r="Z222" i="30"/>
  <c r="AA228" i="30" s="1"/>
  <c r="AB234" i="30" s="1"/>
  <c r="AC240" i="30" s="1"/>
  <c r="AD246" i="30" s="1"/>
  <c r="AH222" i="30"/>
  <c r="AI228" i="30" s="1"/>
  <c r="AJ234" i="30" s="1"/>
  <c r="AK240" i="30" s="1"/>
  <c r="AL246" i="30" s="1"/>
  <c r="AP222" i="30"/>
  <c r="AQ228" i="30" s="1"/>
  <c r="AR234" i="30" s="1"/>
  <c r="AS240" i="30" s="1"/>
  <c r="AT246" i="30" s="1"/>
  <c r="AX222" i="30"/>
  <c r="AY228" i="30" s="1"/>
  <c r="AZ234" i="30" s="1"/>
  <c r="BA240" i="30" s="1"/>
  <c r="BB246" i="30" s="1"/>
  <c r="BF222" i="30"/>
  <c r="BG228" i="30" s="1"/>
  <c r="BH234" i="30" s="1"/>
  <c r="BI240" i="30" s="1"/>
  <c r="BJ246" i="30" s="1"/>
  <c r="BN222" i="30"/>
  <c r="K223" i="30"/>
  <c r="S223" i="30"/>
  <c r="AA223" i="30"/>
  <c r="AI223" i="30"/>
  <c r="AQ223" i="30"/>
  <c r="AY223" i="30"/>
  <c r="BG223" i="30"/>
  <c r="H221" i="30"/>
  <c r="P221" i="30"/>
  <c r="Q227" i="30" s="1"/>
  <c r="R233" i="30" s="1"/>
  <c r="S239" i="30" s="1"/>
  <c r="T245" i="30" s="1"/>
  <c r="X221" i="30"/>
  <c r="Y227" i="30" s="1"/>
  <c r="Z233" i="30" s="1"/>
  <c r="AA239" i="30" s="1"/>
  <c r="AB245" i="30" s="1"/>
  <c r="AF221" i="30"/>
  <c r="AG227" i="30" s="1"/>
  <c r="AH233" i="30" s="1"/>
  <c r="AI239" i="30" s="1"/>
  <c r="AJ245" i="30" s="1"/>
  <c r="AN221" i="30"/>
  <c r="AV221" i="30"/>
  <c r="BD221" i="30"/>
  <c r="BL221" i="30"/>
  <c r="I222" i="30"/>
  <c r="Q222" i="30"/>
  <c r="Y222" i="30"/>
  <c r="AG222" i="30"/>
  <c r="AO222" i="30"/>
  <c r="AW222" i="30"/>
  <c r="BE222" i="30"/>
  <c r="BM222" i="30"/>
  <c r="J223" i="30"/>
  <c r="R223" i="30"/>
  <c r="Z223" i="30"/>
  <c r="AH223" i="30"/>
  <c r="AP223" i="30"/>
  <c r="AX223" i="30"/>
  <c r="BF223" i="30"/>
  <c r="BN223" i="30"/>
  <c r="G221" i="30"/>
  <c r="O221" i="30"/>
  <c r="W221" i="30"/>
  <c r="AE221" i="30"/>
  <c r="AM221" i="30"/>
  <c r="AU221" i="30"/>
  <c r="BC221" i="30"/>
  <c r="BK221" i="30"/>
  <c r="L222" i="30"/>
  <c r="T222" i="30"/>
  <c r="AB222" i="30"/>
  <c r="AJ222" i="30"/>
  <c r="AR222" i="30"/>
  <c r="AZ222" i="30"/>
  <c r="BH222" i="30"/>
  <c r="E223" i="30"/>
  <c r="M223" i="30"/>
  <c r="U223" i="30"/>
  <c r="AC223" i="30"/>
  <c r="AK223" i="30"/>
  <c r="AS223" i="30"/>
  <c r="BA223" i="30"/>
  <c r="BI223" i="30"/>
  <c r="F221" i="30"/>
  <c r="N221" i="30"/>
  <c r="V221" i="30"/>
  <c r="AD221" i="30"/>
  <c r="AL221" i="30"/>
  <c r="AT221" i="30"/>
  <c r="BB221" i="30"/>
  <c r="BJ221" i="30"/>
  <c r="K222" i="30"/>
  <c r="S222" i="30"/>
  <c r="AA222" i="30"/>
  <c r="AI222" i="30"/>
  <c r="AQ222" i="30"/>
  <c r="AY222" i="30"/>
  <c r="BG222" i="30"/>
  <c r="H223" i="30"/>
  <c r="P223" i="30"/>
  <c r="X223" i="30"/>
  <c r="AF223" i="30"/>
  <c r="AN223" i="30"/>
  <c r="AV223" i="30"/>
  <c r="BD223" i="30"/>
  <c r="BL223" i="30"/>
  <c r="AK221" i="30"/>
  <c r="AS221" i="30"/>
  <c r="BA221" i="30"/>
  <c r="BI221" i="30"/>
  <c r="F222" i="30"/>
  <c r="N222" i="30"/>
  <c r="V222" i="30"/>
  <c r="AD222" i="30"/>
  <c r="AL222" i="30"/>
  <c r="AT222" i="30"/>
  <c r="BB222" i="30"/>
  <c r="BJ222" i="30"/>
  <c r="G223" i="30"/>
  <c r="O223" i="30"/>
  <c r="W223" i="30"/>
  <c r="AE223" i="30"/>
  <c r="AM223" i="30"/>
  <c r="AU223" i="30"/>
  <c r="BC223" i="30"/>
  <c r="BK223" i="30"/>
  <c r="L221" i="30"/>
  <c r="M227" i="30" s="1"/>
  <c r="N233" i="30" s="1"/>
  <c r="O239" i="30" s="1"/>
  <c r="P245" i="30" s="1"/>
  <c r="T221" i="30"/>
  <c r="U227" i="30" s="1"/>
  <c r="V233" i="30" s="1"/>
  <c r="W239" i="30" s="1"/>
  <c r="X245" i="30" s="1"/>
  <c r="AB221" i="30"/>
  <c r="AC227" i="30" s="1"/>
  <c r="AD233" i="30" s="1"/>
  <c r="AE239" i="30" s="1"/>
  <c r="AF245" i="30" s="1"/>
  <c r="AJ221" i="30"/>
  <c r="AR221" i="30"/>
  <c r="AZ221" i="30"/>
  <c r="BH221" i="30"/>
  <c r="E222" i="30"/>
  <c r="M222" i="30"/>
  <c r="U222" i="30"/>
  <c r="AC222" i="30"/>
  <c r="AK222" i="30"/>
  <c r="AS222" i="30"/>
  <c r="BA222" i="30"/>
  <c r="BI222" i="30"/>
  <c r="F223" i="30"/>
  <c r="N223" i="30"/>
  <c r="V223" i="30"/>
  <c r="AD223" i="30"/>
  <c r="AL223" i="30"/>
  <c r="AT223" i="30"/>
  <c r="BB223" i="30"/>
  <c r="BJ223" i="30"/>
  <c r="K221" i="30"/>
  <c r="S221" i="30"/>
  <c r="AA221" i="30"/>
  <c r="AI221" i="30"/>
  <c r="AQ221" i="30"/>
  <c r="AY221" i="30"/>
  <c r="BG221" i="30"/>
  <c r="H222" i="30"/>
  <c r="P222" i="30"/>
  <c r="X222" i="30"/>
  <c r="AF222" i="30"/>
  <c r="AN222" i="30"/>
  <c r="AV222" i="30"/>
  <c r="BD222" i="30"/>
  <c r="BL222" i="30"/>
  <c r="I223" i="30"/>
  <c r="Q223" i="30"/>
  <c r="Y223" i="30"/>
  <c r="AG223" i="30"/>
  <c r="AO223" i="30"/>
  <c r="AW223" i="30"/>
  <c r="BE223" i="30"/>
  <c r="BM223" i="30"/>
  <c r="J221" i="30"/>
  <c r="R221" i="30"/>
  <c r="Z221" i="30"/>
  <c r="AH221" i="30"/>
  <c r="AP221" i="30"/>
  <c r="AX221" i="30"/>
  <c r="BF221" i="30"/>
  <c r="G222" i="30"/>
  <c r="O222" i="30"/>
  <c r="W222" i="30"/>
  <c r="AE222" i="30"/>
  <c r="AM222" i="30"/>
  <c r="AU222" i="30"/>
  <c r="BC222" i="30"/>
  <c r="BK222" i="30"/>
  <c r="L223" i="30"/>
  <c r="T223" i="30"/>
  <c r="AB223" i="30"/>
  <c r="AJ223" i="30"/>
  <c r="AR223" i="30"/>
  <c r="AZ223" i="30"/>
  <c r="BH223" i="30"/>
  <c r="AR120" i="30"/>
  <c r="U121" i="30"/>
  <c r="BA121" i="30"/>
  <c r="AE121" i="30"/>
  <c r="BJ120" i="30"/>
  <c r="AD120" i="30"/>
  <c r="BI119" i="30"/>
  <c r="AC119" i="30"/>
  <c r="Z119" i="30"/>
  <c r="BF119" i="30"/>
  <c r="K120" i="30"/>
  <c r="AQ120" i="30"/>
  <c r="AP120" i="30"/>
  <c r="J120" i="30"/>
  <c r="AO119" i="30"/>
  <c r="I119" i="30"/>
  <c r="V121" i="30"/>
  <c r="BB121" i="30"/>
  <c r="BC121" i="30"/>
  <c r="W121" i="30"/>
  <c r="BB120" i="30"/>
  <c r="V120" i="30"/>
  <c r="BA119" i="30"/>
  <c r="U119" i="30"/>
  <c r="N119" i="30"/>
  <c r="AT119" i="30"/>
  <c r="O120" i="30"/>
  <c r="AU120" i="30"/>
  <c r="T121" i="30"/>
  <c r="AZ121" i="30"/>
  <c r="AQ121" i="30"/>
  <c r="K121" i="30"/>
  <c r="H119" i="30"/>
  <c r="X119" i="30"/>
  <c r="AN119" i="30"/>
  <c r="BD119" i="30"/>
  <c r="I120" i="30"/>
  <c r="Y120" i="30"/>
  <c r="AO120" i="30"/>
  <c r="BE120" i="30"/>
  <c r="J121" i="30"/>
  <c r="Z121" i="30"/>
  <c r="AP121" i="30"/>
  <c r="BF121" i="30"/>
  <c r="G77" i="30"/>
  <c r="H73" i="30" s="1"/>
  <c r="H77" i="30" s="1"/>
  <c r="I73" i="30" s="1"/>
  <c r="I77" i="30" s="1"/>
  <c r="J73" i="30" s="1"/>
  <c r="J77" i="30" s="1"/>
  <c r="K73" i="30" s="1"/>
  <c r="K77" i="30" s="1"/>
  <c r="L73" i="30" s="1"/>
  <c r="L77" i="30" s="1"/>
  <c r="M73" i="30" s="1"/>
  <c r="M77" i="30" s="1"/>
  <c r="N73" i="30" s="1"/>
  <c r="N77" i="30" s="1"/>
  <c r="O73" i="30" s="1"/>
  <c r="O77" i="30" s="1"/>
  <c r="P73" i="30" s="1"/>
  <c r="P77" i="30" s="1"/>
  <c r="Q73" i="30" s="1"/>
  <c r="Q77" i="30" s="1"/>
  <c r="R73" i="30" s="1"/>
  <c r="R77" i="30" s="1"/>
  <c r="S73" i="30" s="1"/>
  <c r="S77" i="30" s="1"/>
  <c r="T73" i="30" s="1"/>
  <c r="T77" i="30" s="1"/>
  <c r="U73" i="30" s="1"/>
  <c r="U77" i="30" s="1"/>
  <c r="V73" i="30" s="1"/>
  <c r="V77" i="30" s="1"/>
  <c r="W73" i="30" s="1"/>
  <c r="W77" i="30" s="1"/>
  <c r="X73" i="30" s="1"/>
  <c r="X77" i="30" s="1"/>
  <c r="Y73" i="30" s="1"/>
  <c r="Y77" i="30" s="1"/>
  <c r="Z73" i="30" s="1"/>
  <c r="Z77" i="30" s="1"/>
  <c r="AA73" i="30" s="1"/>
  <c r="AA77" i="30" s="1"/>
  <c r="AB73" i="30" s="1"/>
  <c r="AB77" i="30" s="1"/>
  <c r="AC73" i="30" s="1"/>
  <c r="AC77" i="30" s="1"/>
  <c r="AD73" i="30" s="1"/>
  <c r="AD77" i="30" s="1"/>
  <c r="AE73" i="30" s="1"/>
  <c r="AE77" i="30" s="1"/>
  <c r="AF73" i="30" s="1"/>
  <c r="AF77" i="30" s="1"/>
  <c r="AG73" i="30" s="1"/>
  <c r="AG77" i="30" s="1"/>
  <c r="AH73" i="30" s="1"/>
  <c r="AH77" i="30" s="1"/>
  <c r="AI73" i="30" s="1"/>
  <c r="AI77" i="30" s="1"/>
  <c r="AJ73" i="30" s="1"/>
  <c r="AJ77" i="30" s="1"/>
  <c r="AK73" i="30" s="1"/>
  <c r="AK77" i="30" s="1"/>
  <c r="AL73" i="30" s="1"/>
  <c r="AL77" i="30" s="1"/>
  <c r="AM73" i="30" s="1"/>
  <c r="AM77" i="30" s="1"/>
  <c r="AN73" i="30" s="1"/>
  <c r="AN77" i="30" s="1"/>
  <c r="AO73" i="30" s="1"/>
  <c r="AO77" i="30" s="1"/>
  <c r="AP73" i="30" s="1"/>
  <c r="AP77" i="30" s="1"/>
  <c r="AQ73" i="30" s="1"/>
  <c r="AQ77" i="30" s="1"/>
  <c r="AR73" i="30" s="1"/>
  <c r="AR77" i="30" s="1"/>
  <c r="AS73" i="30" s="1"/>
  <c r="AS77" i="30" s="1"/>
  <c r="AT73" i="30" s="1"/>
  <c r="AT77" i="30" s="1"/>
  <c r="AU73" i="30" s="1"/>
  <c r="AU77" i="30" s="1"/>
  <c r="AV73" i="30" s="1"/>
  <c r="AV77" i="30" s="1"/>
  <c r="AW73" i="30" s="1"/>
  <c r="AW77" i="30" s="1"/>
  <c r="AX73" i="30" s="1"/>
  <c r="AX77" i="30" s="1"/>
  <c r="AY73" i="30" s="1"/>
  <c r="AY77" i="30" s="1"/>
  <c r="AZ73" i="30" s="1"/>
  <c r="AZ77" i="30" s="1"/>
  <c r="BA73" i="30" s="1"/>
  <c r="BA77" i="30" s="1"/>
  <c r="BB73" i="30" s="1"/>
  <c r="BB77" i="30" s="1"/>
  <c r="BC73" i="30" s="1"/>
  <c r="BC77" i="30" s="1"/>
  <c r="BD73" i="30" s="1"/>
  <c r="BD77" i="30" s="1"/>
  <c r="BE73" i="30" s="1"/>
  <c r="BE77" i="30" s="1"/>
  <c r="BF73" i="30" s="1"/>
  <c r="BF77" i="30" s="1"/>
  <c r="BG73" i="30" s="1"/>
  <c r="BG77" i="30" s="1"/>
  <c r="BH73" i="30" s="1"/>
  <c r="BH77" i="30" s="1"/>
  <c r="BI73" i="30" s="1"/>
  <c r="BI77" i="30" s="1"/>
  <c r="BJ73" i="30" s="1"/>
  <c r="BJ77" i="30" s="1"/>
  <c r="BK73" i="30" s="1"/>
  <c r="BK77" i="30" s="1"/>
  <c r="BL73" i="30" s="1"/>
  <c r="BL77" i="30" s="1"/>
  <c r="BM73" i="30" s="1"/>
  <c r="BM77" i="30" s="1"/>
  <c r="BN73" i="30" s="1"/>
  <c r="BN77" i="30" s="1"/>
  <c r="E89" i="30"/>
  <c r="F91" i="30"/>
  <c r="G97" i="30" s="1"/>
  <c r="H103" i="30" s="1"/>
  <c r="I109" i="30" s="1"/>
  <c r="E140" i="30"/>
  <c r="F146" i="30" s="1"/>
  <c r="G152" i="30" s="1"/>
  <c r="H158" i="30" s="1"/>
  <c r="E130" i="30"/>
  <c r="E118" i="30" s="1"/>
  <c r="AJ120" i="30"/>
  <c r="M121" i="30"/>
  <c r="AS121" i="30"/>
  <c r="O121" i="30"/>
  <c r="AT120" i="30"/>
  <c r="N120" i="30"/>
  <c r="AS119" i="30"/>
  <c r="M119" i="30"/>
  <c r="R119" i="30"/>
  <c r="AX119" i="30"/>
  <c r="S120" i="30"/>
  <c r="AY120" i="30"/>
  <c r="X121" i="30"/>
  <c r="BD121" i="30"/>
  <c r="AL119" i="30"/>
  <c r="W120" i="30"/>
  <c r="BC120" i="30"/>
  <c r="L121" i="30"/>
  <c r="AR121" i="30"/>
  <c r="BG121" i="30"/>
  <c r="AA121" i="30"/>
  <c r="AX120" i="30"/>
  <c r="R120" i="30"/>
  <c r="AW119" i="30"/>
  <c r="Q119" i="30"/>
  <c r="P119" i="30"/>
  <c r="AF119" i="30"/>
  <c r="AV119" i="30"/>
  <c r="BL119" i="30"/>
  <c r="Q120" i="30"/>
  <c r="AG120" i="30"/>
  <c r="AW120" i="30"/>
  <c r="BM120" i="30"/>
  <c r="R121" i="30"/>
  <c r="AH121" i="30"/>
  <c r="AX121" i="30"/>
  <c r="BK121" i="30"/>
  <c r="J66" i="23"/>
  <c r="K66" i="23"/>
  <c r="AX12" i="8"/>
  <c r="AX9" i="8" s="1"/>
  <c r="AX8" i="8" s="1"/>
  <c r="AW11" i="8"/>
  <c r="AV11" i="8" s="1"/>
  <c r="AY10" i="8"/>
  <c r="O164" i="30" l="1"/>
  <c r="BH163" i="30"/>
  <c r="U163" i="30"/>
  <c r="V164" i="30"/>
  <c r="AW164" i="30"/>
  <c r="AC165" i="30"/>
  <c r="E164" i="30"/>
  <c r="AR165" i="30"/>
  <c r="T165" i="30"/>
  <c r="BA163" i="30"/>
  <c r="R165" i="30"/>
  <c r="N163" i="30"/>
  <c r="AZ164" i="30"/>
  <c r="R164" i="30"/>
  <c r="AT163" i="30"/>
  <c r="N165" i="30"/>
  <c r="AX165" i="30"/>
  <c r="BA165" i="30"/>
  <c r="AB164" i="30"/>
  <c r="AA164" i="30"/>
  <c r="BC163" i="30"/>
  <c r="W163" i="30"/>
  <c r="AB163" i="30"/>
  <c r="AT165" i="30"/>
  <c r="AF164" i="30"/>
  <c r="AF163" i="30"/>
  <c r="BL163" i="30"/>
  <c r="BN163" i="30"/>
  <c r="BK164" i="30"/>
  <c r="AG165" i="30"/>
  <c r="L165" i="30"/>
  <c r="AZ165" i="30"/>
  <c r="BN164" i="30"/>
  <c r="AG164" i="30"/>
  <c r="Q163" i="30"/>
  <c r="AW163" i="30"/>
  <c r="BD164" i="30"/>
  <c r="Y165" i="30"/>
  <c r="BE165" i="30"/>
  <c r="AA163" i="30"/>
  <c r="BG163" i="30"/>
  <c r="Z164" i="30"/>
  <c r="BI165" i="30"/>
  <c r="AJ165" i="30"/>
  <c r="S165" i="30"/>
  <c r="AY165" i="30"/>
  <c r="Y163" i="30"/>
  <c r="BE163" i="30"/>
  <c r="V163" i="30"/>
  <c r="BB163" i="30"/>
  <c r="W164" i="30"/>
  <c r="BA164" i="30"/>
  <c r="V165" i="30"/>
  <c r="BB165" i="30"/>
  <c r="BH164" i="30"/>
  <c r="AE163" i="30"/>
  <c r="BK163" i="30"/>
  <c r="AJ164" i="30"/>
  <c r="AJ163" i="30"/>
  <c r="AC163" i="30"/>
  <c r="BI163" i="30"/>
  <c r="AD164" i="30"/>
  <c r="Z163" i="30"/>
  <c r="BF163" i="30"/>
  <c r="BE164" i="30"/>
  <c r="Z165" i="30"/>
  <c r="BF165" i="30"/>
  <c r="BL164" i="30"/>
  <c r="AI163" i="30"/>
  <c r="H164" i="30"/>
  <c r="H163" i="30"/>
  <c r="AN163" i="30"/>
  <c r="I164" i="30"/>
  <c r="AM164" i="30"/>
  <c r="AX164" i="30"/>
  <c r="W165" i="30"/>
  <c r="BC165" i="30"/>
  <c r="AC164" i="30"/>
  <c r="H165" i="30"/>
  <c r="AN165" i="30"/>
  <c r="AT164" i="30"/>
  <c r="P165" i="30"/>
  <c r="AV165" i="30"/>
  <c r="BB164" i="30"/>
  <c r="AA165" i="30"/>
  <c r="BG165" i="30"/>
  <c r="AK163" i="30"/>
  <c r="BJ163" i="30"/>
  <c r="AE164" i="30"/>
  <c r="BM164" i="30"/>
  <c r="AH165" i="30"/>
  <c r="BN165" i="30"/>
  <c r="E165" i="30"/>
  <c r="AK165" i="30"/>
  <c r="G163" i="30"/>
  <c r="AM163" i="30"/>
  <c r="L164" i="30"/>
  <c r="L163" i="30"/>
  <c r="AR163" i="30"/>
  <c r="J164" i="30"/>
  <c r="AP164" i="30"/>
  <c r="AI164" i="30"/>
  <c r="M165" i="30"/>
  <c r="P164" i="30"/>
  <c r="P163" i="30"/>
  <c r="AV163" i="30"/>
  <c r="Q164" i="30"/>
  <c r="AU164" i="30"/>
  <c r="BF164" i="30"/>
  <c r="AE165" i="30"/>
  <c r="BK165" i="30"/>
  <c r="AK164" i="30"/>
  <c r="I163" i="30"/>
  <c r="AO163" i="30"/>
  <c r="F163" i="30"/>
  <c r="AL163" i="30"/>
  <c r="G164" i="30"/>
  <c r="AN164" i="30"/>
  <c r="F165" i="30"/>
  <c r="AL165" i="30"/>
  <c r="AR164" i="30"/>
  <c r="O163" i="30"/>
  <c r="AU163" i="30"/>
  <c r="T164" i="30"/>
  <c r="T163" i="30"/>
  <c r="AZ163" i="30"/>
  <c r="M163" i="30"/>
  <c r="AS163" i="30"/>
  <c r="N164" i="30"/>
  <c r="J163" i="30"/>
  <c r="AP163" i="30"/>
  <c r="K164" i="30"/>
  <c r="AO164" i="30"/>
  <c r="J165" i="30"/>
  <c r="AP165" i="30"/>
  <c r="AV164" i="30"/>
  <c r="Q165" i="30"/>
  <c r="AW165" i="30"/>
  <c r="S163" i="30"/>
  <c r="AY163" i="30"/>
  <c r="X164" i="30"/>
  <c r="X163" i="30"/>
  <c r="BD163" i="30"/>
  <c r="Y164" i="30"/>
  <c r="BC164" i="30"/>
  <c r="AB165" i="30"/>
  <c r="BH165" i="30"/>
  <c r="G165" i="30"/>
  <c r="AM165" i="30"/>
  <c r="M164" i="30"/>
  <c r="AQ164" i="30"/>
  <c r="X165" i="30"/>
  <c r="BD165" i="30"/>
  <c r="BJ164" i="30"/>
  <c r="BG164" i="30"/>
  <c r="AF165" i="30"/>
  <c r="BL165" i="30"/>
  <c r="K165" i="30"/>
  <c r="AQ165" i="30"/>
  <c r="R163" i="30"/>
  <c r="AX163" i="30"/>
  <c r="S164" i="30"/>
  <c r="O165" i="30"/>
  <c r="AU165" i="30"/>
  <c r="U164" i="30"/>
  <c r="E174" i="30"/>
  <c r="D166" i="30"/>
  <c r="E184" i="30"/>
  <c r="F190" i="30" s="1"/>
  <c r="G196" i="30" s="1"/>
  <c r="H202" i="30" s="1"/>
  <c r="AG163" i="30"/>
  <c r="BM163" i="30"/>
  <c r="AH164" i="30"/>
  <c r="AD163" i="30"/>
  <c r="BI164" i="30"/>
  <c r="AD165" i="30"/>
  <c r="BJ165" i="30"/>
  <c r="I165" i="30"/>
  <c r="AO165" i="30"/>
  <c r="K163" i="30"/>
  <c r="AQ163" i="30"/>
  <c r="E163" i="30"/>
  <c r="F164" i="30"/>
  <c r="AL164" i="30"/>
  <c r="AH163" i="30"/>
  <c r="AS165" i="30"/>
  <c r="AY164" i="30"/>
  <c r="AI165" i="30"/>
  <c r="F136" i="30"/>
  <c r="G142" i="30" s="1"/>
  <c r="H148" i="30" s="1"/>
  <c r="I154" i="30" s="1"/>
  <c r="E134" i="30"/>
  <c r="E122" i="30" s="1"/>
  <c r="BI229" i="30"/>
  <c r="BJ235" i="30" s="1"/>
  <c r="BK241" i="30" s="1"/>
  <c r="BL247" i="30" s="1"/>
  <c r="AS229" i="30"/>
  <c r="AT235" i="30" s="1"/>
  <c r="AU241" i="30" s="1"/>
  <c r="AV247" i="30" s="1"/>
  <c r="AC229" i="30"/>
  <c r="AD235" i="30" s="1"/>
  <c r="AE241" i="30" s="1"/>
  <c r="AF247" i="30" s="1"/>
  <c r="M229" i="30"/>
  <c r="N235" i="30" s="1"/>
  <c r="O241" i="30" s="1"/>
  <c r="P247" i="30" s="1"/>
  <c r="BD228" i="30"/>
  <c r="BE234" i="30" s="1"/>
  <c r="BF240" i="30" s="1"/>
  <c r="BG246" i="30" s="1"/>
  <c r="AN228" i="30"/>
  <c r="AO234" i="30" s="1"/>
  <c r="AP240" i="30" s="1"/>
  <c r="AQ246" i="30" s="1"/>
  <c r="X228" i="30"/>
  <c r="Y234" i="30" s="1"/>
  <c r="Z240" i="30" s="1"/>
  <c r="AA246" i="30" s="1"/>
  <c r="H228" i="30"/>
  <c r="I234" i="30" s="1"/>
  <c r="J240" i="30" s="1"/>
  <c r="K246" i="30" s="1"/>
  <c r="AY227" i="30"/>
  <c r="AZ233" i="30" s="1"/>
  <c r="BA239" i="30" s="1"/>
  <c r="BB245" i="30" s="1"/>
  <c r="AI227" i="30"/>
  <c r="AJ233" i="30" s="1"/>
  <c r="AK239" i="30" s="1"/>
  <c r="AL245" i="30" s="1"/>
  <c r="S227" i="30"/>
  <c r="T233" i="30" s="1"/>
  <c r="U239" i="30" s="1"/>
  <c r="V245" i="30" s="1"/>
  <c r="BN229" i="30"/>
  <c r="AX229" i="30"/>
  <c r="AY235" i="30" s="1"/>
  <c r="AZ241" i="30" s="1"/>
  <c r="BA247" i="30" s="1"/>
  <c r="AH229" i="30"/>
  <c r="AI235" i="30" s="1"/>
  <c r="AJ241" i="30" s="1"/>
  <c r="AK247" i="30" s="1"/>
  <c r="R229" i="30"/>
  <c r="S235" i="30" s="1"/>
  <c r="T241" i="30" s="1"/>
  <c r="U247" i="30" s="1"/>
  <c r="BM228" i="30"/>
  <c r="BN234" i="30" s="1"/>
  <c r="AW228" i="30"/>
  <c r="AX234" i="30" s="1"/>
  <c r="AY240" i="30" s="1"/>
  <c r="AZ246" i="30" s="1"/>
  <c r="AG228" i="30"/>
  <c r="AH234" i="30" s="1"/>
  <c r="AI240" i="30" s="1"/>
  <c r="AJ246" i="30" s="1"/>
  <c r="Q228" i="30"/>
  <c r="R234" i="30" s="1"/>
  <c r="S240" i="30" s="1"/>
  <c r="T246" i="30" s="1"/>
  <c r="BH227" i="30"/>
  <c r="BI233" i="30" s="1"/>
  <c r="BJ239" i="30" s="1"/>
  <c r="BK245" i="30" s="1"/>
  <c r="AR227" i="30"/>
  <c r="AS233" i="30" s="1"/>
  <c r="AT239" i="30" s="1"/>
  <c r="AU245" i="30" s="1"/>
  <c r="AB227" i="30"/>
  <c r="AC233" i="30" s="1"/>
  <c r="AD239" i="30" s="1"/>
  <c r="AE245" i="30" s="1"/>
  <c r="L227" i="30"/>
  <c r="M233" i="30" s="1"/>
  <c r="N239" i="30" s="1"/>
  <c r="O245" i="30" s="1"/>
  <c r="BC229" i="30"/>
  <c r="BD235" i="30" s="1"/>
  <c r="BE241" i="30" s="1"/>
  <c r="BF247" i="30" s="1"/>
  <c r="AM229" i="30"/>
  <c r="AN235" i="30" s="1"/>
  <c r="AO241" i="30" s="1"/>
  <c r="AP247" i="30" s="1"/>
  <c r="W229" i="30"/>
  <c r="X235" i="30" s="1"/>
  <c r="Y241" i="30" s="1"/>
  <c r="Z247" i="30" s="1"/>
  <c r="G229" i="30"/>
  <c r="H235" i="30" s="1"/>
  <c r="I241" i="30" s="1"/>
  <c r="J247" i="30" s="1"/>
  <c r="BB228" i="30"/>
  <c r="BC234" i="30" s="1"/>
  <c r="BD240" i="30" s="1"/>
  <c r="BE246" i="30" s="1"/>
  <c r="AL228" i="30"/>
  <c r="AM234" i="30" s="1"/>
  <c r="AN240" i="30" s="1"/>
  <c r="AO246" i="30" s="1"/>
  <c r="V228" i="30"/>
  <c r="W234" i="30" s="1"/>
  <c r="X240" i="30" s="1"/>
  <c r="Y246" i="30" s="1"/>
  <c r="F228" i="30"/>
  <c r="G234" i="30" s="1"/>
  <c r="H240" i="30" s="1"/>
  <c r="I246" i="30" s="1"/>
  <c r="BA227" i="30"/>
  <c r="BB233" i="30" s="1"/>
  <c r="BC239" i="30" s="1"/>
  <c r="BD245" i="30" s="1"/>
  <c r="AK227" i="30"/>
  <c r="AL233" i="30" s="1"/>
  <c r="AM239" i="30" s="1"/>
  <c r="AN245" i="30" s="1"/>
  <c r="BL229" i="30"/>
  <c r="BM235" i="30" s="1"/>
  <c r="BN241" i="30" s="1"/>
  <c r="AV229" i="30"/>
  <c r="AW235" i="30" s="1"/>
  <c r="AX241" i="30" s="1"/>
  <c r="AY247" i="30" s="1"/>
  <c r="AF229" i="30"/>
  <c r="AG235" i="30" s="1"/>
  <c r="AH241" i="30" s="1"/>
  <c r="AI247" i="30" s="1"/>
  <c r="P229" i="30"/>
  <c r="Q235" i="30" s="1"/>
  <c r="R241" i="30" s="1"/>
  <c r="S247" i="30" s="1"/>
  <c r="BK228" i="30"/>
  <c r="BL234" i="30" s="1"/>
  <c r="BM240" i="30" s="1"/>
  <c r="BN246" i="30" s="1"/>
  <c r="AU228" i="30"/>
  <c r="AV234" i="30" s="1"/>
  <c r="AW240" i="30" s="1"/>
  <c r="AX246" i="30" s="1"/>
  <c r="AE228" i="30"/>
  <c r="AF234" i="30" s="1"/>
  <c r="AG240" i="30" s="1"/>
  <c r="AH246" i="30" s="1"/>
  <c r="O228" i="30"/>
  <c r="P234" i="30" s="1"/>
  <c r="Q240" i="30" s="1"/>
  <c r="R246" i="30" s="1"/>
  <c r="BJ227" i="30"/>
  <c r="BK233" i="30" s="1"/>
  <c r="BL239" i="30" s="1"/>
  <c r="BM245" i="30" s="1"/>
  <c r="AT227" i="30"/>
  <c r="AU233" i="30" s="1"/>
  <c r="AV239" i="30" s="1"/>
  <c r="AW245" i="30" s="1"/>
  <c r="BM229" i="30"/>
  <c r="BN235" i="30" s="1"/>
  <c r="AW229" i="30"/>
  <c r="AX235" i="30" s="1"/>
  <c r="AY241" i="30" s="1"/>
  <c r="AZ247" i="30" s="1"/>
  <c r="AG229" i="30"/>
  <c r="AH235" i="30" s="1"/>
  <c r="AI241" i="30" s="1"/>
  <c r="AJ247" i="30" s="1"/>
  <c r="Q229" i="30"/>
  <c r="R235" i="30" s="1"/>
  <c r="S241" i="30" s="1"/>
  <c r="T247" i="30" s="1"/>
  <c r="BH228" i="30"/>
  <c r="BI234" i="30" s="1"/>
  <c r="BJ240" i="30" s="1"/>
  <c r="BK246" i="30" s="1"/>
  <c r="AR228" i="30"/>
  <c r="AS234" i="30" s="1"/>
  <c r="AT240" i="30" s="1"/>
  <c r="AU246" i="30" s="1"/>
  <c r="AB228" i="30"/>
  <c r="AC234" i="30" s="1"/>
  <c r="AD240" i="30" s="1"/>
  <c r="AE246" i="30" s="1"/>
  <c r="L228" i="30"/>
  <c r="M234" i="30" s="1"/>
  <c r="N240" i="30" s="1"/>
  <c r="O246" i="30" s="1"/>
  <c r="BC227" i="30"/>
  <c r="BD233" i="30" s="1"/>
  <c r="BE239" i="30" s="1"/>
  <c r="BF245" i="30" s="1"/>
  <c r="AM227" i="30"/>
  <c r="AN233" i="30" s="1"/>
  <c r="AO239" i="30" s="1"/>
  <c r="AP245" i="30" s="1"/>
  <c r="W227" i="30"/>
  <c r="X233" i="30" s="1"/>
  <c r="Y239" i="30" s="1"/>
  <c r="Z245" i="30" s="1"/>
  <c r="G227" i="30"/>
  <c r="H233" i="30" s="1"/>
  <c r="I239" i="30" s="1"/>
  <c r="J245" i="30" s="1"/>
  <c r="BB229" i="30"/>
  <c r="BC235" i="30" s="1"/>
  <c r="BD241" i="30" s="1"/>
  <c r="BE247" i="30" s="1"/>
  <c r="AL229" i="30"/>
  <c r="AM235" i="30" s="1"/>
  <c r="AN241" i="30" s="1"/>
  <c r="AO247" i="30" s="1"/>
  <c r="V229" i="30"/>
  <c r="W235" i="30" s="1"/>
  <c r="X241" i="30" s="1"/>
  <c r="Y247" i="30" s="1"/>
  <c r="F229" i="30"/>
  <c r="G235" i="30" s="1"/>
  <c r="H241" i="30" s="1"/>
  <c r="I247" i="30" s="1"/>
  <c r="BA228" i="30"/>
  <c r="BB234" i="30" s="1"/>
  <c r="BC240" i="30" s="1"/>
  <c r="BD246" i="30" s="1"/>
  <c r="AK228" i="30"/>
  <c r="AL234" i="30" s="1"/>
  <c r="AM240" i="30" s="1"/>
  <c r="AN246" i="30" s="1"/>
  <c r="U228" i="30"/>
  <c r="V234" i="30" s="1"/>
  <c r="W240" i="30" s="1"/>
  <c r="X246" i="30" s="1"/>
  <c r="BL227" i="30"/>
  <c r="BM233" i="30" s="1"/>
  <c r="BN239" i="30" s="1"/>
  <c r="AV227" i="30"/>
  <c r="AW233" i="30" s="1"/>
  <c r="AX239" i="30" s="1"/>
  <c r="AY245" i="30" s="1"/>
  <c r="AF227" i="30"/>
  <c r="AG233" i="30" s="1"/>
  <c r="AH239" i="30" s="1"/>
  <c r="AI245" i="30" s="1"/>
  <c r="P227" i="30"/>
  <c r="Q233" i="30" s="1"/>
  <c r="R239" i="30" s="1"/>
  <c r="S245" i="30" s="1"/>
  <c r="AY229" i="30"/>
  <c r="AZ235" i="30" s="1"/>
  <c r="BA241" i="30" s="1"/>
  <c r="BB247" i="30" s="1"/>
  <c r="AI229" i="30"/>
  <c r="AJ235" i="30" s="1"/>
  <c r="AK241" i="30" s="1"/>
  <c r="AL247" i="30" s="1"/>
  <c r="S229" i="30"/>
  <c r="T235" i="30" s="1"/>
  <c r="U241" i="30" s="1"/>
  <c r="V247" i="30" s="1"/>
  <c r="BN228" i="30"/>
  <c r="AX228" i="30"/>
  <c r="AY234" i="30" s="1"/>
  <c r="AZ240" i="30" s="1"/>
  <c r="BA246" i="30" s="1"/>
  <c r="AH228" i="30"/>
  <c r="AI234" i="30" s="1"/>
  <c r="AJ240" i="30" s="1"/>
  <c r="AK246" i="30" s="1"/>
  <c r="R228" i="30"/>
  <c r="S234" i="30" s="1"/>
  <c r="T240" i="30" s="1"/>
  <c r="U246" i="30" s="1"/>
  <c r="BM227" i="30"/>
  <c r="BN233" i="30" s="1"/>
  <c r="AW227" i="30"/>
  <c r="AX233" i="30" s="1"/>
  <c r="AY239" i="30" s="1"/>
  <c r="AZ245" i="30" s="1"/>
  <c r="BH229" i="30"/>
  <c r="BI235" i="30" s="1"/>
  <c r="BJ241" i="30" s="1"/>
  <c r="BK247" i="30" s="1"/>
  <c r="AR229" i="30"/>
  <c r="AS235" i="30" s="1"/>
  <c r="AT241" i="30" s="1"/>
  <c r="AU247" i="30" s="1"/>
  <c r="AB229" i="30"/>
  <c r="AC235" i="30" s="1"/>
  <c r="AD241" i="30" s="1"/>
  <c r="AE247" i="30" s="1"/>
  <c r="L229" i="30"/>
  <c r="M235" i="30" s="1"/>
  <c r="N241" i="30" s="1"/>
  <c r="O247" i="30" s="1"/>
  <c r="BF227" i="30"/>
  <c r="BG233" i="30" s="1"/>
  <c r="BH239" i="30" s="1"/>
  <c r="BI245" i="30" s="1"/>
  <c r="AP227" i="30"/>
  <c r="AQ233" i="30" s="1"/>
  <c r="AR239" i="30" s="1"/>
  <c r="AS245" i="30" s="1"/>
  <c r="Z227" i="30"/>
  <c r="AA233" i="30" s="1"/>
  <c r="AB239" i="30" s="1"/>
  <c r="AC245" i="30" s="1"/>
  <c r="V227" i="30"/>
  <c r="W233" i="30" s="1"/>
  <c r="X239" i="30" s="1"/>
  <c r="Y245" i="30" s="1"/>
  <c r="AD227" i="30"/>
  <c r="AE233" i="30" s="1"/>
  <c r="AF239" i="30" s="1"/>
  <c r="AG245" i="30" s="1"/>
  <c r="F227" i="30"/>
  <c r="G233" i="30" s="1"/>
  <c r="H239" i="30" s="1"/>
  <c r="I245" i="30" s="1"/>
  <c r="D222" i="30"/>
  <c r="E227" i="30"/>
  <c r="F233" i="30" s="1"/>
  <c r="G239" i="30" s="1"/>
  <c r="H245" i="30" s="1"/>
  <c r="D209" i="30"/>
  <c r="D224" i="30"/>
  <c r="D212" i="30" s="1"/>
  <c r="G105" i="30"/>
  <c r="F75" i="30"/>
  <c r="F144" i="30"/>
  <c r="E120" i="30"/>
  <c r="F85" i="30"/>
  <c r="F95" i="30"/>
  <c r="G101" i="30" s="1"/>
  <c r="H107" i="30" s="1"/>
  <c r="I113" i="30" s="1"/>
  <c r="BA229" i="30"/>
  <c r="BB235" i="30" s="1"/>
  <c r="BC241" i="30" s="1"/>
  <c r="BD247" i="30" s="1"/>
  <c r="AK229" i="30"/>
  <c r="AL235" i="30" s="1"/>
  <c r="AM241" i="30" s="1"/>
  <c r="AN247" i="30" s="1"/>
  <c r="U229" i="30"/>
  <c r="V235" i="30" s="1"/>
  <c r="W241" i="30" s="1"/>
  <c r="X247" i="30" s="1"/>
  <c r="BL228" i="30"/>
  <c r="BM234" i="30" s="1"/>
  <c r="BN240" i="30" s="1"/>
  <c r="AV228" i="30"/>
  <c r="AW234" i="30" s="1"/>
  <c r="AX240" i="30" s="1"/>
  <c r="AY246" i="30" s="1"/>
  <c r="AF228" i="30"/>
  <c r="AG234" i="30" s="1"/>
  <c r="AH240" i="30" s="1"/>
  <c r="AI246" i="30" s="1"/>
  <c r="P228" i="30"/>
  <c r="Q234" i="30" s="1"/>
  <c r="R240" i="30" s="1"/>
  <c r="S246" i="30" s="1"/>
  <c r="BG227" i="30"/>
  <c r="BH233" i="30" s="1"/>
  <c r="BI239" i="30" s="1"/>
  <c r="BJ245" i="30" s="1"/>
  <c r="AQ227" i="30"/>
  <c r="AR233" i="30" s="1"/>
  <c r="AS239" i="30" s="1"/>
  <c r="AT245" i="30" s="1"/>
  <c r="AA227" i="30"/>
  <c r="AB233" i="30" s="1"/>
  <c r="AC239" i="30" s="1"/>
  <c r="AD245" i="30" s="1"/>
  <c r="K227" i="30"/>
  <c r="L233" i="30" s="1"/>
  <c r="M239" i="30" s="1"/>
  <c r="N245" i="30" s="1"/>
  <c r="BF229" i="30"/>
  <c r="BG235" i="30" s="1"/>
  <c r="BH241" i="30" s="1"/>
  <c r="BI247" i="30" s="1"/>
  <c r="AP229" i="30"/>
  <c r="AQ235" i="30" s="1"/>
  <c r="AR241" i="30" s="1"/>
  <c r="AS247" i="30" s="1"/>
  <c r="Z229" i="30"/>
  <c r="AA235" i="30" s="1"/>
  <c r="AB241" i="30" s="1"/>
  <c r="AC247" i="30" s="1"/>
  <c r="J229" i="30"/>
  <c r="K235" i="30" s="1"/>
  <c r="L241" i="30" s="1"/>
  <c r="M247" i="30" s="1"/>
  <c r="BE228" i="30"/>
  <c r="BF234" i="30" s="1"/>
  <c r="BG240" i="30" s="1"/>
  <c r="BH246" i="30" s="1"/>
  <c r="AO228" i="30"/>
  <c r="AP234" i="30" s="1"/>
  <c r="AQ240" i="30" s="1"/>
  <c r="AR246" i="30" s="1"/>
  <c r="Y228" i="30"/>
  <c r="Z234" i="30" s="1"/>
  <c r="AA240" i="30" s="1"/>
  <c r="AB246" i="30" s="1"/>
  <c r="I228" i="30"/>
  <c r="J234" i="30" s="1"/>
  <c r="K240" i="30" s="1"/>
  <c r="L246" i="30" s="1"/>
  <c r="AZ227" i="30"/>
  <c r="BA233" i="30" s="1"/>
  <c r="BB239" i="30" s="1"/>
  <c r="BC245" i="30" s="1"/>
  <c r="AJ227" i="30"/>
  <c r="AK233" i="30" s="1"/>
  <c r="AL239" i="30" s="1"/>
  <c r="AM245" i="30" s="1"/>
  <c r="T227" i="30"/>
  <c r="U233" i="30" s="1"/>
  <c r="V239" i="30" s="1"/>
  <c r="W245" i="30" s="1"/>
  <c r="BK229" i="30"/>
  <c r="BL235" i="30" s="1"/>
  <c r="BM241" i="30" s="1"/>
  <c r="BN247" i="30" s="1"/>
  <c r="AU229" i="30"/>
  <c r="AV235" i="30" s="1"/>
  <c r="AW241" i="30" s="1"/>
  <c r="AX247" i="30" s="1"/>
  <c r="AX211" i="30" s="1"/>
  <c r="AE229" i="30"/>
  <c r="AF235" i="30" s="1"/>
  <c r="AG241" i="30" s="1"/>
  <c r="AH247" i="30" s="1"/>
  <c r="O229" i="30"/>
  <c r="P235" i="30" s="1"/>
  <c r="Q241" i="30" s="1"/>
  <c r="R247" i="30" s="1"/>
  <c r="R211" i="30" s="1"/>
  <c r="BJ228" i="30"/>
  <c r="BK234" i="30" s="1"/>
  <c r="BL240" i="30" s="1"/>
  <c r="BM246" i="30" s="1"/>
  <c r="AT228" i="30"/>
  <c r="AU234" i="30" s="1"/>
  <c r="AV240" i="30" s="1"/>
  <c r="AW246" i="30" s="1"/>
  <c r="AD228" i="30"/>
  <c r="AE234" i="30" s="1"/>
  <c r="AF240" i="30" s="1"/>
  <c r="AG246" i="30" s="1"/>
  <c r="N228" i="30"/>
  <c r="O234" i="30" s="1"/>
  <c r="P240" i="30" s="1"/>
  <c r="Q246" i="30" s="1"/>
  <c r="BI227" i="30"/>
  <c r="BJ233" i="30" s="1"/>
  <c r="BK239" i="30" s="1"/>
  <c r="BL245" i="30" s="1"/>
  <c r="AS227" i="30"/>
  <c r="AT233" i="30" s="1"/>
  <c r="AU239" i="30" s="1"/>
  <c r="AV245" i="30" s="1"/>
  <c r="BD229" i="30"/>
  <c r="BE235" i="30" s="1"/>
  <c r="BF241" i="30" s="1"/>
  <c r="BG247" i="30" s="1"/>
  <c r="AN229" i="30"/>
  <c r="AO235" i="30" s="1"/>
  <c r="AP241" i="30" s="1"/>
  <c r="AQ247" i="30" s="1"/>
  <c r="X229" i="30"/>
  <c r="Y235" i="30" s="1"/>
  <c r="Z241" i="30" s="1"/>
  <c r="AA247" i="30" s="1"/>
  <c r="H229" i="30"/>
  <c r="I235" i="30" s="1"/>
  <c r="J241" i="30" s="1"/>
  <c r="K247" i="30" s="1"/>
  <c r="BC228" i="30"/>
  <c r="BD234" i="30" s="1"/>
  <c r="BE240" i="30" s="1"/>
  <c r="BF246" i="30" s="1"/>
  <c r="AM228" i="30"/>
  <c r="AN234" i="30" s="1"/>
  <c r="AO240" i="30" s="1"/>
  <c r="AP246" i="30" s="1"/>
  <c r="W228" i="30"/>
  <c r="X234" i="30" s="1"/>
  <c r="Y240" i="30" s="1"/>
  <c r="Z246" i="30" s="1"/>
  <c r="G228" i="30"/>
  <c r="H234" i="30" s="1"/>
  <c r="I240" i="30" s="1"/>
  <c r="J246" i="30" s="1"/>
  <c r="BB227" i="30"/>
  <c r="BC233" i="30" s="1"/>
  <c r="BD239" i="30" s="1"/>
  <c r="BE245" i="30" s="1"/>
  <c r="AL227" i="30"/>
  <c r="AM233" i="30" s="1"/>
  <c r="AN239" i="30" s="1"/>
  <c r="AO245" i="30" s="1"/>
  <c r="BE229" i="30"/>
  <c r="BF235" i="30" s="1"/>
  <c r="BG241" i="30" s="1"/>
  <c r="BH247" i="30" s="1"/>
  <c r="AO229" i="30"/>
  <c r="AP235" i="30" s="1"/>
  <c r="AQ241" i="30" s="1"/>
  <c r="AR247" i="30" s="1"/>
  <c r="Y229" i="30"/>
  <c r="Z235" i="30" s="1"/>
  <c r="AA241" i="30" s="1"/>
  <c r="AB247" i="30" s="1"/>
  <c r="I229" i="30"/>
  <c r="J235" i="30" s="1"/>
  <c r="K241" i="30" s="1"/>
  <c r="L247" i="30" s="1"/>
  <c r="AZ228" i="30"/>
  <c r="BA234" i="30" s="1"/>
  <c r="BB240" i="30" s="1"/>
  <c r="BC246" i="30" s="1"/>
  <c r="AJ228" i="30"/>
  <c r="AK234" i="30" s="1"/>
  <c r="AL240" i="30" s="1"/>
  <c r="AM246" i="30" s="1"/>
  <c r="T228" i="30"/>
  <c r="U234" i="30" s="1"/>
  <c r="V240" i="30" s="1"/>
  <c r="W246" i="30" s="1"/>
  <c r="BK227" i="30"/>
  <c r="BL233" i="30" s="1"/>
  <c r="BM239" i="30" s="1"/>
  <c r="BN245" i="30" s="1"/>
  <c r="AU227" i="30"/>
  <c r="AV233" i="30" s="1"/>
  <c r="AW239" i="30" s="1"/>
  <c r="AX245" i="30" s="1"/>
  <c r="AE227" i="30"/>
  <c r="AF233" i="30" s="1"/>
  <c r="AG239" i="30" s="1"/>
  <c r="AH245" i="30" s="1"/>
  <c r="O227" i="30"/>
  <c r="P233" i="30" s="1"/>
  <c r="Q239" i="30" s="1"/>
  <c r="R245" i="30" s="1"/>
  <c r="BJ229" i="30"/>
  <c r="BK235" i="30" s="1"/>
  <c r="BL241" i="30" s="1"/>
  <c r="BM247" i="30" s="1"/>
  <c r="AT229" i="30"/>
  <c r="AU235" i="30" s="1"/>
  <c r="AV241" i="30" s="1"/>
  <c r="AW247" i="30" s="1"/>
  <c r="AD229" i="30"/>
  <c r="AE235" i="30" s="1"/>
  <c r="AF241" i="30" s="1"/>
  <c r="AG247" i="30" s="1"/>
  <c r="N229" i="30"/>
  <c r="O235" i="30" s="1"/>
  <c r="P241" i="30" s="1"/>
  <c r="Q247" i="30" s="1"/>
  <c r="BI228" i="30"/>
  <c r="BJ234" i="30" s="1"/>
  <c r="BK240" i="30" s="1"/>
  <c r="BL246" i="30" s="1"/>
  <c r="AS228" i="30"/>
  <c r="AT234" i="30" s="1"/>
  <c r="AU240" i="30" s="1"/>
  <c r="AV246" i="30" s="1"/>
  <c r="AC228" i="30"/>
  <c r="AD234" i="30" s="1"/>
  <c r="AE240" i="30" s="1"/>
  <c r="AF246" i="30" s="1"/>
  <c r="M228" i="30"/>
  <c r="N234" i="30" s="1"/>
  <c r="O240" i="30" s="1"/>
  <c r="P246" i="30" s="1"/>
  <c r="BD227" i="30"/>
  <c r="BE233" i="30" s="1"/>
  <c r="BF239" i="30" s="1"/>
  <c r="BG245" i="30" s="1"/>
  <c r="AN227" i="30"/>
  <c r="AO233" i="30" s="1"/>
  <c r="AP239" i="30" s="1"/>
  <c r="AQ245" i="30" s="1"/>
  <c r="X227" i="30"/>
  <c r="Y233" i="30" s="1"/>
  <c r="Z239" i="30" s="1"/>
  <c r="AA245" i="30" s="1"/>
  <c r="H227" i="30"/>
  <c r="I233" i="30" s="1"/>
  <c r="J239" i="30" s="1"/>
  <c r="K245" i="30" s="1"/>
  <c r="G209" i="30"/>
  <c r="BG229" i="30"/>
  <c r="BH235" i="30" s="1"/>
  <c r="BI241" i="30" s="1"/>
  <c r="BJ247" i="30" s="1"/>
  <c r="AQ229" i="30"/>
  <c r="AR235" i="30" s="1"/>
  <c r="AS241" i="30" s="1"/>
  <c r="AT247" i="30" s="1"/>
  <c r="AA229" i="30"/>
  <c r="AB235" i="30" s="1"/>
  <c r="AC241" i="30" s="1"/>
  <c r="AD247" i="30" s="1"/>
  <c r="K229" i="30"/>
  <c r="L235" i="30" s="1"/>
  <c r="M241" i="30" s="1"/>
  <c r="N247" i="30" s="1"/>
  <c r="BF228" i="30"/>
  <c r="BG234" i="30" s="1"/>
  <c r="BH240" i="30" s="1"/>
  <c r="BI246" i="30" s="1"/>
  <c r="AP228" i="30"/>
  <c r="AQ234" i="30" s="1"/>
  <c r="AR240" i="30" s="1"/>
  <c r="AS246" i="30" s="1"/>
  <c r="Z228" i="30"/>
  <c r="AA234" i="30" s="1"/>
  <c r="AB240" i="30" s="1"/>
  <c r="AC246" i="30" s="1"/>
  <c r="J228" i="30"/>
  <c r="K234" i="30" s="1"/>
  <c r="L240" i="30" s="1"/>
  <c r="M246" i="30" s="1"/>
  <c r="BE227" i="30"/>
  <c r="BF233" i="30" s="1"/>
  <c r="BG239" i="30" s="1"/>
  <c r="BH245" i="30" s="1"/>
  <c r="AO227" i="30"/>
  <c r="AP233" i="30" s="1"/>
  <c r="AQ239" i="30" s="1"/>
  <c r="AR245" i="30" s="1"/>
  <c r="I227" i="30"/>
  <c r="J233" i="30" s="1"/>
  <c r="K239" i="30" s="1"/>
  <c r="L245" i="30" s="1"/>
  <c r="AZ229" i="30"/>
  <c r="BA235" i="30" s="1"/>
  <c r="BB241" i="30" s="1"/>
  <c r="BC247" i="30" s="1"/>
  <c r="AJ229" i="30"/>
  <c r="AK235" i="30" s="1"/>
  <c r="AL241" i="30" s="1"/>
  <c r="AM247" i="30" s="1"/>
  <c r="T229" i="30"/>
  <c r="U235" i="30" s="1"/>
  <c r="V241" i="30" s="1"/>
  <c r="W247" i="30" s="1"/>
  <c r="BN227" i="30"/>
  <c r="AX227" i="30"/>
  <c r="AY233" i="30" s="1"/>
  <c r="AZ239" i="30" s="1"/>
  <c r="BA245" i="30" s="1"/>
  <c r="AH227" i="30"/>
  <c r="AI233" i="30" s="1"/>
  <c r="AJ239" i="30" s="1"/>
  <c r="AK245" i="30" s="1"/>
  <c r="J227" i="30"/>
  <c r="K233" i="30" s="1"/>
  <c r="L239" i="30" s="1"/>
  <c r="M245" i="30" s="1"/>
  <c r="R227" i="30"/>
  <c r="S233" i="30" s="1"/>
  <c r="T239" i="30" s="1"/>
  <c r="U245" i="30" s="1"/>
  <c r="N227" i="30"/>
  <c r="O233" i="30" s="1"/>
  <c r="P239" i="30" s="1"/>
  <c r="Q245" i="30" s="1"/>
  <c r="E229" i="30"/>
  <c r="F235" i="30" s="1"/>
  <c r="G241" i="30" s="1"/>
  <c r="H247" i="30" s="1"/>
  <c r="D211" i="30"/>
  <c r="K67" i="23"/>
  <c r="J67" i="23"/>
  <c r="L66" i="23"/>
  <c r="AW12" i="8"/>
  <c r="AW9" i="8" s="1"/>
  <c r="AW8" i="8" s="1"/>
  <c r="AX10" i="8"/>
  <c r="F180" i="30" l="1"/>
  <c r="G186" i="30" s="1"/>
  <c r="H192" i="30" s="1"/>
  <c r="I198" i="30" s="1"/>
  <c r="E178" i="30"/>
  <c r="E162" i="30"/>
  <c r="S211" i="30"/>
  <c r="AY211" i="30"/>
  <c r="S210" i="30"/>
  <c r="AY210" i="30"/>
  <c r="H209" i="30"/>
  <c r="AR209" i="30"/>
  <c r="Q209" i="30"/>
  <c r="BA209" i="30"/>
  <c r="AI211" i="30"/>
  <c r="AB209" i="30"/>
  <c r="BH209" i="30"/>
  <c r="W209" i="30"/>
  <c r="AI210" i="30"/>
  <c r="AN211" i="30"/>
  <c r="M209" i="30"/>
  <c r="AC210" i="30"/>
  <c r="BI210" i="30"/>
  <c r="X211" i="30"/>
  <c r="BD211" i="30"/>
  <c r="AD209" i="30"/>
  <c r="BC209" i="30"/>
  <c r="AK209" i="30"/>
  <c r="BN209" i="30"/>
  <c r="W211" i="30"/>
  <c r="AM211" i="30"/>
  <c r="BC211" i="30"/>
  <c r="AH211" i="30"/>
  <c r="BN211" i="30"/>
  <c r="H211" i="30"/>
  <c r="M210" i="30"/>
  <c r="AS210" i="30"/>
  <c r="AN209" i="30"/>
  <c r="BD209" i="30"/>
  <c r="I210" i="30"/>
  <c r="Y210" i="30"/>
  <c r="AO210" i="30"/>
  <c r="BE210" i="30"/>
  <c r="J211" i="30"/>
  <c r="Z211" i="30"/>
  <c r="AP211" i="30"/>
  <c r="BF211" i="30"/>
  <c r="AM209" i="30"/>
  <c r="L210" i="30"/>
  <c r="AB210" i="30"/>
  <c r="AR210" i="30"/>
  <c r="BH210" i="30"/>
  <c r="AT209" i="30"/>
  <c r="AG209" i="30"/>
  <c r="AW209" i="30"/>
  <c r="BM209" i="30"/>
  <c r="BJ209" i="30"/>
  <c r="V210" i="30"/>
  <c r="AL210" i="30"/>
  <c r="BB210" i="30"/>
  <c r="X210" i="30"/>
  <c r="AN210" i="30"/>
  <c r="BD210" i="30"/>
  <c r="I211" i="30"/>
  <c r="Y211" i="30"/>
  <c r="AO211" i="30"/>
  <c r="BE211" i="30"/>
  <c r="D268" i="30"/>
  <c r="D266" i="30"/>
  <c r="BN266" i="30"/>
  <c r="E266" i="30"/>
  <c r="I266" i="30"/>
  <c r="Q266" i="30"/>
  <c r="R272" i="30" s="1"/>
  <c r="S278" i="30" s="1"/>
  <c r="T284" i="30" s="1"/>
  <c r="U290" i="30" s="1"/>
  <c r="Y266" i="30"/>
  <c r="Z272" i="30" s="1"/>
  <c r="AA278" i="30" s="1"/>
  <c r="AB284" i="30" s="1"/>
  <c r="AC290" i="30" s="1"/>
  <c r="AG266" i="30"/>
  <c r="AH272" i="30" s="1"/>
  <c r="AI278" i="30" s="1"/>
  <c r="AJ284" i="30" s="1"/>
  <c r="AK290" i="30" s="1"/>
  <c r="AO266" i="30"/>
  <c r="AP272" i="30" s="1"/>
  <c r="AQ278" i="30" s="1"/>
  <c r="AR284" i="30" s="1"/>
  <c r="AS290" i="30" s="1"/>
  <c r="AW266" i="30"/>
  <c r="AX272" i="30" s="1"/>
  <c r="AY278" i="30" s="1"/>
  <c r="AZ284" i="30" s="1"/>
  <c r="BA290" i="30" s="1"/>
  <c r="BE266" i="30"/>
  <c r="BF272" i="30" s="1"/>
  <c r="BG278" i="30" s="1"/>
  <c r="BH284" i="30" s="1"/>
  <c r="BI290" i="30" s="1"/>
  <c r="BM266" i="30"/>
  <c r="BN272" i="30" s="1"/>
  <c r="J267" i="30"/>
  <c r="K273" i="30" s="1"/>
  <c r="L279" i="30" s="1"/>
  <c r="M285" i="30" s="1"/>
  <c r="N291" i="30" s="1"/>
  <c r="R267" i="30"/>
  <c r="S273" i="30" s="1"/>
  <c r="T279" i="30" s="1"/>
  <c r="U285" i="30" s="1"/>
  <c r="V291" i="30" s="1"/>
  <c r="Z267" i="30"/>
  <c r="AA273" i="30" s="1"/>
  <c r="AB279" i="30" s="1"/>
  <c r="AC285" i="30" s="1"/>
  <c r="AD291" i="30" s="1"/>
  <c r="AH267" i="30"/>
  <c r="AI273" i="30" s="1"/>
  <c r="AJ279" i="30" s="1"/>
  <c r="AK285" i="30" s="1"/>
  <c r="AL291" i="30" s="1"/>
  <c r="AP267" i="30"/>
  <c r="AQ273" i="30" s="1"/>
  <c r="AR279" i="30" s="1"/>
  <c r="AS285" i="30" s="1"/>
  <c r="AT291" i="30" s="1"/>
  <c r="AX267" i="30"/>
  <c r="AY273" i="30" s="1"/>
  <c r="AZ279" i="30" s="1"/>
  <c r="BA285" i="30" s="1"/>
  <c r="BB291" i="30" s="1"/>
  <c r="BF267" i="30"/>
  <c r="BG273" i="30" s="1"/>
  <c r="BH279" i="30" s="1"/>
  <c r="BI285" i="30" s="1"/>
  <c r="BJ291" i="30" s="1"/>
  <c r="BN267" i="30"/>
  <c r="K268" i="30"/>
  <c r="S268" i="30"/>
  <c r="AA268" i="30"/>
  <c r="AI268" i="30"/>
  <c r="AQ268" i="30"/>
  <c r="AY268" i="30"/>
  <c r="BG268" i="30"/>
  <c r="H266" i="30"/>
  <c r="P266" i="30"/>
  <c r="X266" i="30"/>
  <c r="AF266" i="30"/>
  <c r="AN266" i="30"/>
  <c r="AV266" i="30"/>
  <c r="BD266" i="30"/>
  <c r="BL266" i="30"/>
  <c r="I267" i="30"/>
  <c r="Q267" i="30"/>
  <c r="Y267" i="30"/>
  <c r="AG267" i="30"/>
  <c r="AO267" i="30"/>
  <c r="M266" i="30"/>
  <c r="U266" i="30"/>
  <c r="AC266" i="30"/>
  <c r="AK266" i="30"/>
  <c r="AS266" i="30"/>
  <c r="BA266" i="30"/>
  <c r="BI266" i="30"/>
  <c r="F267" i="30"/>
  <c r="N267" i="30"/>
  <c r="V267" i="30"/>
  <c r="AD267" i="30"/>
  <c r="AL267" i="30"/>
  <c r="AT267" i="30"/>
  <c r="BB267" i="30"/>
  <c r="BJ267" i="30"/>
  <c r="G268" i="30"/>
  <c r="O268" i="30"/>
  <c r="W268" i="30"/>
  <c r="AE268" i="30"/>
  <c r="AM268" i="30"/>
  <c r="AU268" i="30"/>
  <c r="BC268" i="30"/>
  <c r="BK268" i="30"/>
  <c r="L266" i="30"/>
  <c r="T266" i="30"/>
  <c r="AB266" i="30"/>
  <c r="AJ266" i="30"/>
  <c r="AR266" i="30"/>
  <c r="AZ266" i="30"/>
  <c r="BH266" i="30"/>
  <c r="E267" i="30"/>
  <c r="M267" i="30"/>
  <c r="U267" i="30"/>
  <c r="AC267" i="30"/>
  <c r="AK267" i="30"/>
  <c r="AS267" i="30"/>
  <c r="BA267" i="30"/>
  <c r="BI267" i="30"/>
  <c r="F268" i="30"/>
  <c r="N268" i="30"/>
  <c r="V268" i="30"/>
  <c r="AD268" i="30"/>
  <c r="AL268" i="30"/>
  <c r="AW267" i="30"/>
  <c r="BM267" i="30"/>
  <c r="R268" i="30"/>
  <c r="AH268" i="30"/>
  <c r="AT268" i="30"/>
  <c r="BB268" i="30"/>
  <c r="BJ268" i="30"/>
  <c r="G266" i="30"/>
  <c r="O266" i="30"/>
  <c r="W266" i="30"/>
  <c r="AE266" i="30"/>
  <c r="AM266" i="30"/>
  <c r="AU266" i="30"/>
  <c r="BC266" i="30"/>
  <c r="BK266" i="30"/>
  <c r="L267" i="30"/>
  <c r="T267" i="30"/>
  <c r="AB267" i="30"/>
  <c r="AJ267" i="30"/>
  <c r="AR267" i="30"/>
  <c r="AZ267" i="30"/>
  <c r="BH267" i="30"/>
  <c r="E268" i="30"/>
  <c r="M268" i="30"/>
  <c r="U268" i="30"/>
  <c r="AC268" i="30"/>
  <c r="AK268" i="30"/>
  <c r="AS268" i="30"/>
  <c r="BA268" i="30"/>
  <c r="BI268" i="30"/>
  <c r="F266" i="30"/>
  <c r="N266" i="30"/>
  <c r="V266" i="30"/>
  <c r="AD266" i="30"/>
  <c r="AL266" i="30"/>
  <c r="AT266" i="30"/>
  <c r="BB266" i="30"/>
  <c r="BJ266" i="30"/>
  <c r="K267" i="30"/>
  <c r="S267" i="30"/>
  <c r="AA267" i="30"/>
  <c r="AI267" i="30"/>
  <c r="AQ267" i="30"/>
  <c r="AY267" i="30"/>
  <c r="BG267" i="30"/>
  <c r="H268" i="30"/>
  <c r="P268" i="30"/>
  <c r="X268" i="30"/>
  <c r="AF268" i="30"/>
  <c r="AN268" i="30"/>
  <c r="AV268" i="30"/>
  <c r="BD268" i="30"/>
  <c r="BL268" i="30"/>
  <c r="BE267" i="30"/>
  <c r="J268" i="30"/>
  <c r="Z268" i="30"/>
  <c r="AP268" i="30"/>
  <c r="AX268" i="30"/>
  <c r="BF268" i="30"/>
  <c r="BN268" i="30"/>
  <c r="K266" i="30"/>
  <c r="S266" i="30"/>
  <c r="AA266" i="30"/>
  <c r="AI266" i="30"/>
  <c r="AQ266" i="30"/>
  <c r="AY266" i="30"/>
  <c r="BG266" i="30"/>
  <c r="H267" i="30"/>
  <c r="P267" i="30"/>
  <c r="X267" i="30"/>
  <c r="AF267" i="30"/>
  <c r="AN267" i="30"/>
  <c r="AV267" i="30"/>
  <c r="BD267" i="30"/>
  <c r="BL267" i="30"/>
  <c r="I268" i="30"/>
  <c r="Q268" i="30"/>
  <c r="Y268" i="30"/>
  <c r="AG268" i="30"/>
  <c r="AO268" i="30"/>
  <c r="AW268" i="30"/>
  <c r="BE268" i="30"/>
  <c r="BM268" i="30"/>
  <c r="J266" i="30"/>
  <c r="R266" i="30"/>
  <c r="Z266" i="30"/>
  <c r="AH266" i="30"/>
  <c r="AP266" i="30"/>
  <c r="AX266" i="30"/>
  <c r="BF266" i="30"/>
  <c r="G267" i="30"/>
  <c r="O267" i="30"/>
  <c r="W267" i="30"/>
  <c r="AE267" i="30"/>
  <c r="AM267" i="30"/>
  <c r="AU267" i="30"/>
  <c r="BC267" i="30"/>
  <c r="BK267" i="30"/>
  <c r="L268" i="30"/>
  <c r="T268" i="30"/>
  <c r="AB268" i="30"/>
  <c r="AJ268" i="30"/>
  <c r="AR268" i="30"/>
  <c r="AZ268" i="30"/>
  <c r="BH268" i="30"/>
  <c r="L209" i="30"/>
  <c r="N209" i="30"/>
  <c r="G211" i="30"/>
  <c r="P209" i="30"/>
  <c r="N211" i="30"/>
  <c r="AD211" i="30"/>
  <c r="AT211" i="30"/>
  <c r="BJ211" i="30"/>
  <c r="S209" i="30"/>
  <c r="AI209" i="30"/>
  <c r="AY209" i="30"/>
  <c r="J209" i="30"/>
  <c r="Z209" i="30"/>
  <c r="AP209" i="30"/>
  <c r="BF209" i="30"/>
  <c r="O210" i="30"/>
  <c r="AE210" i="30"/>
  <c r="AU210" i="30"/>
  <c r="BK210" i="30"/>
  <c r="T211" i="30"/>
  <c r="AJ211" i="30"/>
  <c r="AZ211" i="30"/>
  <c r="G91" i="30"/>
  <c r="H97" i="30" s="1"/>
  <c r="I103" i="30" s="1"/>
  <c r="J109" i="30" s="1"/>
  <c r="F89" i="30"/>
  <c r="G150" i="30"/>
  <c r="F120" i="30"/>
  <c r="H111" i="30"/>
  <c r="H75" i="30" s="1"/>
  <c r="G75" i="30"/>
  <c r="D210" i="30"/>
  <c r="E228" i="30"/>
  <c r="AV209" i="30"/>
  <c r="BL209" i="30"/>
  <c r="Q210" i="30"/>
  <c r="AG210" i="30"/>
  <c r="AW210" i="30"/>
  <c r="BM210" i="30"/>
  <c r="E211" i="30"/>
  <c r="U211" i="30"/>
  <c r="AK211" i="30"/>
  <c r="BA211" i="30"/>
  <c r="F209" i="30"/>
  <c r="R210" i="30"/>
  <c r="AH210" i="30"/>
  <c r="AX210" i="30"/>
  <c r="BN210" i="30"/>
  <c r="U210" i="30"/>
  <c r="AK210" i="30"/>
  <c r="BA210" i="30"/>
  <c r="F211" i="30"/>
  <c r="V211" i="30"/>
  <c r="AL211" i="30"/>
  <c r="BB211" i="30"/>
  <c r="K209" i="30"/>
  <c r="AA209" i="30"/>
  <c r="AQ209" i="30"/>
  <c r="BG209" i="30"/>
  <c r="P210" i="30"/>
  <c r="AF210" i="30"/>
  <c r="AV210" i="30"/>
  <c r="BL210" i="30"/>
  <c r="Q211" i="30"/>
  <c r="AG211" i="30"/>
  <c r="AW211" i="30"/>
  <c r="BM211" i="30"/>
  <c r="R209" i="30"/>
  <c r="AH209" i="30"/>
  <c r="AX209" i="30"/>
  <c r="W210" i="30"/>
  <c r="AM210" i="30"/>
  <c r="BC210" i="30"/>
  <c r="L211" i="30"/>
  <c r="AB211" i="30"/>
  <c r="AR211" i="30"/>
  <c r="BH211" i="30"/>
  <c r="F130" i="30"/>
  <c r="F118" i="30" s="1"/>
  <c r="F140" i="30"/>
  <c r="G146" i="30" s="1"/>
  <c r="H152" i="30" s="1"/>
  <c r="I158" i="30" s="1"/>
  <c r="I209" i="30"/>
  <c r="M211" i="30"/>
  <c r="AC211" i="30"/>
  <c r="AS211" i="30"/>
  <c r="BI211" i="30"/>
  <c r="J210" i="30"/>
  <c r="Z210" i="30"/>
  <c r="AP210" i="30"/>
  <c r="BF210" i="30"/>
  <c r="AF209" i="30"/>
  <c r="E230" i="30"/>
  <c r="F236" i="30" s="1"/>
  <c r="G242" i="30" s="1"/>
  <c r="H248" i="30" s="1"/>
  <c r="E220" i="30"/>
  <c r="E208" i="30" s="1"/>
  <c r="E209" i="30"/>
  <c r="AC209" i="30"/>
  <c r="U209" i="30"/>
  <c r="Y209" i="30"/>
  <c r="AO209" i="30"/>
  <c r="BE209" i="30"/>
  <c r="K211" i="30"/>
  <c r="AA211" i="30"/>
  <c r="AQ211" i="30"/>
  <c r="BG211" i="30"/>
  <c r="T209" i="30"/>
  <c r="O209" i="30"/>
  <c r="AE209" i="30"/>
  <c r="AU209" i="30"/>
  <c r="BK209" i="30"/>
  <c r="T210" i="30"/>
  <c r="AJ210" i="30"/>
  <c r="AZ210" i="30"/>
  <c r="V209" i="30"/>
  <c r="AL209" i="30"/>
  <c r="BB209" i="30"/>
  <c r="K210" i="30"/>
  <c r="AA210" i="30"/>
  <c r="AQ210" i="30"/>
  <c r="BG210" i="30"/>
  <c r="P211" i="30"/>
  <c r="AF211" i="30"/>
  <c r="AV211" i="30"/>
  <c r="BL211" i="30"/>
  <c r="AS209" i="30"/>
  <c r="BI209" i="30"/>
  <c r="N210" i="30"/>
  <c r="AD210" i="30"/>
  <c r="AT210" i="30"/>
  <c r="BJ210" i="30"/>
  <c r="O211" i="30"/>
  <c r="AE211" i="30"/>
  <c r="AU211" i="30"/>
  <c r="BK211" i="30"/>
  <c r="X209" i="30"/>
  <c r="AJ209" i="30"/>
  <c r="AZ209" i="30"/>
  <c r="L67" i="23"/>
  <c r="M66" i="23"/>
  <c r="AV12" i="8"/>
  <c r="AV9" i="8" s="1"/>
  <c r="AW10" i="8"/>
  <c r="AU11" i="8"/>
  <c r="D34" i="1" l="1"/>
  <c r="AV8" i="8"/>
  <c r="AV10" i="8"/>
  <c r="E166" i="30"/>
  <c r="F174" i="30"/>
  <c r="F184" i="30"/>
  <c r="G190" i="30" s="1"/>
  <c r="H196" i="30" s="1"/>
  <c r="I202" i="30" s="1"/>
  <c r="BO806" i="30"/>
  <c r="BL804" i="30"/>
  <c r="AU804" i="30"/>
  <c r="AR805" i="30"/>
  <c r="AW806" i="30"/>
  <c r="L806" i="30"/>
  <c r="N804" i="30"/>
  <c r="O805" i="30"/>
  <c r="AR804" i="30"/>
  <c r="AA804" i="30"/>
  <c r="X805" i="30"/>
  <c r="AC806" i="30"/>
  <c r="BC805" i="30"/>
  <c r="BD806" i="30"/>
  <c r="BF804" i="30"/>
  <c r="AW804" i="30"/>
  <c r="AT805" i="30"/>
  <c r="AU806" i="30"/>
  <c r="N806" i="30"/>
  <c r="AC804" i="30"/>
  <c r="Z805" i="30"/>
  <c r="AA806" i="30"/>
  <c r="BE805" i="30"/>
  <c r="BF806" i="30"/>
  <c r="X804" i="30"/>
  <c r="G804" i="30"/>
  <c r="H805" i="30"/>
  <c r="I806" i="30"/>
  <c r="AI805" i="30"/>
  <c r="AJ806" i="30"/>
  <c r="AL804" i="30"/>
  <c r="U804" i="30"/>
  <c r="I805" i="30"/>
  <c r="AY804" i="30"/>
  <c r="AV805" i="30"/>
  <c r="BA806" i="30"/>
  <c r="P806" i="30"/>
  <c r="R804" i="30"/>
  <c r="S805" i="30"/>
  <c r="J805" i="30"/>
  <c r="G806" i="30"/>
  <c r="AK805" i="30"/>
  <c r="AL806" i="30"/>
  <c r="AK804" i="30"/>
  <c r="F805" i="30"/>
  <c r="AH805" i="30"/>
  <c r="BN805" i="30"/>
  <c r="AI806" i="30"/>
  <c r="AG805" i="30"/>
  <c r="BM805" i="30"/>
  <c r="AH806" i="30"/>
  <c r="BN806" i="30"/>
  <c r="E224" i="30"/>
  <c r="E212" i="30" s="1"/>
  <c r="F226" i="30"/>
  <c r="G232" i="30" s="1"/>
  <c r="H238" i="30" s="1"/>
  <c r="I244" i="30" s="1"/>
  <c r="H156" i="30"/>
  <c r="H120" i="30" s="1"/>
  <c r="G120" i="30"/>
  <c r="BA274" i="30"/>
  <c r="BB280" i="30" s="1"/>
  <c r="BC286" i="30" s="1"/>
  <c r="BD292" i="30" s="1"/>
  <c r="AK274" i="30"/>
  <c r="AL280" i="30" s="1"/>
  <c r="AM286" i="30" s="1"/>
  <c r="AN292" i="30" s="1"/>
  <c r="U274" i="30"/>
  <c r="V280" i="30" s="1"/>
  <c r="W286" i="30" s="1"/>
  <c r="X292" i="30" s="1"/>
  <c r="BL273" i="30"/>
  <c r="BM279" i="30" s="1"/>
  <c r="BN285" i="30" s="1"/>
  <c r="AV273" i="30"/>
  <c r="AW279" i="30" s="1"/>
  <c r="AX285" i="30" s="1"/>
  <c r="AY291" i="30" s="1"/>
  <c r="AF273" i="30"/>
  <c r="AG279" i="30" s="1"/>
  <c r="AH285" i="30" s="1"/>
  <c r="AI291" i="30" s="1"/>
  <c r="P273" i="30"/>
  <c r="Q279" i="30" s="1"/>
  <c r="R285" i="30" s="1"/>
  <c r="S291" i="30" s="1"/>
  <c r="BG272" i="30"/>
  <c r="BH278" i="30" s="1"/>
  <c r="BI284" i="30" s="1"/>
  <c r="BJ290" i="30" s="1"/>
  <c r="AQ272" i="30"/>
  <c r="AR278" i="30" s="1"/>
  <c r="AS284" i="30" s="1"/>
  <c r="AT290" i="30" s="1"/>
  <c r="AA272" i="30"/>
  <c r="AB278" i="30" s="1"/>
  <c r="AC284" i="30" s="1"/>
  <c r="AD290" i="30" s="1"/>
  <c r="K272" i="30"/>
  <c r="L278" i="30" s="1"/>
  <c r="M284" i="30" s="1"/>
  <c r="N290" i="30" s="1"/>
  <c r="BF274" i="30"/>
  <c r="BG280" i="30" s="1"/>
  <c r="BH286" i="30" s="1"/>
  <c r="BI292" i="30" s="1"/>
  <c r="AP274" i="30"/>
  <c r="AQ280" i="30" s="1"/>
  <c r="AR286" i="30" s="1"/>
  <c r="AS292" i="30" s="1"/>
  <c r="Z274" i="30"/>
  <c r="AA280" i="30" s="1"/>
  <c r="AB286" i="30" s="1"/>
  <c r="AC292" i="30" s="1"/>
  <c r="J274" i="30"/>
  <c r="K280" i="30" s="1"/>
  <c r="L286" i="30" s="1"/>
  <c r="M292" i="30" s="1"/>
  <c r="BE273" i="30"/>
  <c r="BF279" i="30" s="1"/>
  <c r="BG285" i="30" s="1"/>
  <c r="BH291" i="30" s="1"/>
  <c r="AO273" i="30"/>
  <c r="AP279" i="30" s="1"/>
  <c r="AQ285" i="30" s="1"/>
  <c r="AR291" i="30" s="1"/>
  <c r="Y273" i="30"/>
  <c r="Z279" i="30" s="1"/>
  <c r="AA285" i="30" s="1"/>
  <c r="AB291" i="30" s="1"/>
  <c r="I273" i="30"/>
  <c r="J279" i="30" s="1"/>
  <c r="K285" i="30" s="1"/>
  <c r="L291" i="30" s="1"/>
  <c r="AZ272" i="30"/>
  <c r="BA278" i="30" s="1"/>
  <c r="BB284" i="30" s="1"/>
  <c r="BC290" i="30" s="1"/>
  <c r="AJ272" i="30"/>
  <c r="AK278" i="30" s="1"/>
  <c r="AL284" i="30" s="1"/>
  <c r="AM290" i="30" s="1"/>
  <c r="T272" i="30"/>
  <c r="U278" i="30" s="1"/>
  <c r="V284" i="30" s="1"/>
  <c r="W290" i="30" s="1"/>
  <c r="AY274" i="30"/>
  <c r="AZ280" i="30" s="1"/>
  <c r="BA286" i="30" s="1"/>
  <c r="BB292" i="30" s="1"/>
  <c r="AA274" i="30"/>
  <c r="AB280" i="30" s="1"/>
  <c r="AC286" i="30" s="1"/>
  <c r="AD292" i="30" s="1"/>
  <c r="BF273" i="30"/>
  <c r="BG279" i="30" s="1"/>
  <c r="BH285" i="30" s="1"/>
  <c r="BI291" i="30" s="1"/>
  <c r="BE274" i="30"/>
  <c r="BF280" i="30" s="1"/>
  <c r="BG286" i="30" s="1"/>
  <c r="BH292" i="30" s="1"/>
  <c r="AO274" i="30"/>
  <c r="AP280" i="30" s="1"/>
  <c r="AQ286" i="30" s="1"/>
  <c r="AR292" i="30" s="1"/>
  <c r="Y274" i="30"/>
  <c r="Z280" i="30" s="1"/>
  <c r="AA286" i="30" s="1"/>
  <c r="AB292" i="30" s="1"/>
  <c r="I274" i="30"/>
  <c r="J280" i="30" s="1"/>
  <c r="K286" i="30" s="1"/>
  <c r="L292" i="30" s="1"/>
  <c r="AZ273" i="30"/>
  <c r="BA279" i="30" s="1"/>
  <c r="BB285" i="30" s="1"/>
  <c r="BC291" i="30" s="1"/>
  <c r="AJ273" i="30"/>
  <c r="AK279" i="30" s="1"/>
  <c r="AL285" i="30" s="1"/>
  <c r="AM291" i="30" s="1"/>
  <c r="T273" i="30"/>
  <c r="U279" i="30" s="1"/>
  <c r="V285" i="30" s="1"/>
  <c r="W291" i="30" s="1"/>
  <c r="BK272" i="30"/>
  <c r="BL278" i="30" s="1"/>
  <c r="BM284" i="30" s="1"/>
  <c r="BN290" i="30" s="1"/>
  <c r="AU272" i="30"/>
  <c r="AV278" i="30" s="1"/>
  <c r="AW284" i="30" s="1"/>
  <c r="AX290" i="30" s="1"/>
  <c r="AE272" i="30"/>
  <c r="AF278" i="30" s="1"/>
  <c r="AG284" i="30" s="1"/>
  <c r="AH290" i="30" s="1"/>
  <c r="O272" i="30"/>
  <c r="P278" i="30" s="1"/>
  <c r="Q284" i="30" s="1"/>
  <c r="R290" i="30" s="1"/>
  <c r="BJ274" i="30"/>
  <c r="BK280" i="30" s="1"/>
  <c r="BL286" i="30" s="1"/>
  <c r="BM292" i="30" s="1"/>
  <c r="AT274" i="30"/>
  <c r="AU280" i="30" s="1"/>
  <c r="AV286" i="30" s="1"/>
  <c r="AW292" i="30" s="1"/>
  <c r="AD274" i="30"/>
  <c r="AE280" i="30" s="1"/>
  <c r="AF286" i="30" s="1"/>
  <c r="AG292" i="30" s="1"/>
  <c r="N274" i="30"/>
  <c r="O280" i="30" s="1"/>
  <c r="P286" i="30" s="1"/>
  <c r="Q292" i="30" s="1"/>
  <c r="BI273" i="30"/>
  <c r="BJ279" i="30" s="1"/>
  <c r="BK285" i="30" s="1"/>
  <c r="BL291" i="30" s="1"/>
  <c r="AS273" i="30"/>
  <c r="AT279" i="30" s="1"/>
  <c r="AU285" i="30" s="1"/>
  <c r="AV291" i="30" s="1"/>
  <c r="AC273" i="30"/>
  <c r="AD279" i="30" s="1"/>
  <c r="AE285" i="30" s="1"/>
  <c r="AF291" i="30" s="1"/>
  <c r="M273" i="30"/>
  <c r="N279" i="30" s="1"/>
  <c r="O285" i="30" s="1"/>
  <c r="P291" i="30" s="1"/>
  <c r="BD272" i="30"/>
  <c r="BE278" i="30" s="1"/>
  <c r="BF284" i="30" s="1"/>
  <c r="BG290" i="30" s="1"/>
  <c r="AN272" i="30"/>
  <c r="AO278" i="30" s="1"/>
  <c r="AP284" i="30" s="1"/>
  <c r="AQ290" i="30" s="1"/>
  <c r="X272" i="30"/>
  <c r="Y278" i="30" s="1"/>
  <c r="Z284" i="30" s="1"/>
  <c r="AA290" i="30" s="1"/>
  <c r="H272" i="30"/>
  <c r="I278" i="30" s="1"/>
  <c r="J284" i="30" s="1"/>
  <c r="K290" i="30" s="1"/>
  <c r="BC274" i="30"/>
  <c r="BD280" i="30" s="1"/>
  <c r="BE286" i="30" s="1"/>
  <c r="BF292" i="30" s="1"/>
  <c r="AI274" i="30"/>
  <c r="AJ280" i="30" s="1"/>
  <c r="AK286" i="30" s="1"/>
  <c r="AL292" i="30" s="1"/>
  <c r="BN273" i="30"/>
  <c r="AM274" i="30"/>
  <c r="AN280" i="30" s="1"/>
  <c r="AO286" i="30" s="1"/>
  <c r="AP292" i="30" s="1"/>
  <c r="W274" i="30"/>
  <c r="X280" i="30" s="1"/>
  <c r="Y286" i="30" s="1"/>
  <c r="Z292" i="30" s="1"/>
  <c r="G274" i="30"/>
  <c r="H280" i="30" s="1"/>
  <c r="I286" i="30" s="1"/>
  <c r="J292" i="30" s="1"/>
  <c r="BB273" i="30"/>
  <c r="BC279" i="30" s="1"/>
  <c r="BD285" i="30" s="1"/>
  <c r="BE291" i="30" s="1"/>
  <c r="AL273" i="30"/>
  <c r="AM279" i="30" s="1"/>
  <c r="AN285" i="30" s="1"/>
  <c r="AO291" i="30" s="1"/>
  <c r="V273" i="30"/>
  <c r="W279" i="30" s="1"/>
  <c r="X285" i="30" s="1"/>
  <c r="Y291" i="30" s="1"/>
  <c r="F273" i="30"/>
  <c r="G279" i="30" s="1"/>
  <c r="H285" i="30" s="1"/>
  <c r="I291" i="30" s="1"/>
  <c r="BA272" i="30"/>
  <c r="BB278" i="30" s="1"/>
  <c r="BC284" i="30" s="1"/>
  <c r="BD290" i="30" s="1"/>
  <c r="AK272" i="30"/>
  <c r="AL278" i="30" s="1"/>
  <c r="AM284" i="30" s="1"/>
  <c r="AN290" i="30" s="1"/>
  <c r="U272" i="30"/>
  <c r="V278" i="30" s="1"/>
  <c r="W284" i="30" s="1"/>
  <c r="X290" i="30" s="1"/>
  <c r="BL274" i="30"/>
  <c r="BM280" i="30" s="1"/>
  <c r="BN286" i="30" s="1"/>
  <c r="AV274" i="30"/>
  <c r="AW280" i="30" s="1"/>
  <c r="AX286" i="30" s="1"/>
  <c r="AY292" i="30" s="1"/>
  <c r="AF274" i="30"/>
  <c r="AG280" i="30" s="1"/>
  <c r="AH286" i="30" s="1"/>
  <c r="AI292" i="30" s="1"/>
  <c r="P274" i="30"/>
  <c r="Q280" i="30" s="1"/>
  <c r="R286" i="30" s="1"/>
  <c r="S292" i="30" s="1"/>
  <c r="BK273" i="30"/>
  <c r="BL279" i="30" s="1"/>
  <c r="BM285" i="30" s="1"/>
  <c r="BN291" i="30" s="1"/>
  <c r="AU273" i="30"/>
  <c r="AV279" i="30" s="1"/>
  <c r="AW285" i="30" s="1"/>
  <c r="AX291" i="30" s="1"/>
  <c r="AE273" i="30"/>
  <c r="AF279" i="30" s="1"/>
  <c r="AG285" i="30" s="1"/>
  <c r="AH291" i="30" s="1"/>
  <c r="O273" i="30"/>
  <c r="P279" i="30" s="1"/>
  <c r="Q285" i="30" s="1"/>
  <c r="R291" i="30" s="1"/>
  <c r="BJ272" i="30"/>
  <c r="BK278" i="30" s="1"/>
  <c r="BL284" i="30" s="1"/>
  <c r="BM290" i="30" s="1"/>
  <c r="AT272" i="30"/>
  <c r="AU278" i="30" s="1"/>
  <c r="AV284" i="30" s="1"/>
  <c r="AW290" i="30" s="1"/>
  <c r="AD272" i="30"/>
  <c r="AE278" i="30" s="1"/>
  <c r="AF284" i="30" s="1"/>
  <c r="AG290" i="30" s="1"/>
  <c r="N272" i="30"/>
  <c r="O278" i="30" s="1"/>
  <c r="P284" i="30" s="1"/>
  <c r="Q290" i="30" s="1"/>
  <c r="AH273" i="30"/>
  <c r="AI279" i="30" s="1"/>
  <c r="AJ285" i="30" s="1"/>
  <c r="AK291" i="30" s="1"/>
  <c r="R273" i="30"/>
  <c r="S279" i="30" s="1"/>
  <c r="T285" i="30" s="1"/>
  <c r="U291" i="30" s="1"/>
  <c r="BM272" i="30"/>
  <c r="BN278" i="30" s="1"/>
  <c r="AW272" i="30"/>
  <c r="AX278" i="30" s="1"/>
  <c r="AY284" i="30" s="1"/>
  <c r="AZ290" i="30" s="1"/>
  <c r="AG272" i="30"/>
  <c r="AH278" i="30" s="1"/>
  <c r="AI284" i="30" s="1"/>
  <c r="AJ290" i="30" s="1"/>
  <c r="Q272" i="30"/>
  <c r="R278" i="30" s="1"/>
  <c r="S284" i="30" s="1"/>
  <c r="T290" i="30" s="1"/>
  <c r="BH274" i="30"/>
  <c r="BI280" i="30" s="1"/>
  <c r="BJ286" i="30" s="1"/>
  <c r="BK292" i="30" s="1"/>
  <c r="AR274" i="30"/>
  <c r="AS280" i="30" s="1"/>
  <c r="AT286" i="30" s="1"/>
  <c r="AU292" i="30" s="1"/>
  <c r="AB274" i="30"/>
  <c r="AC280" i="30" s="1"/>
  <c r="AD286" i="30" s="1"/>
  <c r="AE292" i="30" s="1"/>
  <c r="L274" i="30"/>
  <c r="M280" i="30" s="1"/>
  <c r="N286" i="30" s="1"/>
  <c r="O292" i="30" s="1"/>
  <c r="J272" i="30"/>
  <c r="K278" i="30" s="1"/>
  <c r="L284" i="30" s="1"/>
  <c r="M290" i="30" s="1"/>
  <c r="D267" i="30"/>
  <c r="D311" i="30"/>
  <c r="BN311" i="30"/>
  <c r="Q311" i="30"/>
  <c r="AG311" i="30"/>
  <c r="AW311" i="30"/>
  <c r="BM311" i="30"/>
  <c r="R312" i="30"/>
  <c r="AH312" i="30"/>
  <c r="AX312" i="30"/>
  <c r="BN312" i="30"/>
  <c r="S313" i="30"/>
  <c r="AI313" i="30"/>
  <c r="AY313" i="30"/>
  <c r="H311" i="30"/>
  <c r="X311" i="30"/>
  <c r="AN311" i="30"/>
  <c r="BD311" i="30"/>
  <c r="I312" i="30"/>
  <c r="Y312" i="30"/>
  <c r="AO312" i="30"/>
  <c r="BE312" i="30"/>
  <c r="J313" i="30"/>
  <c r="Z313" i="30"/>
  <c r="AP313" i="30"/>
  <c r="BF313" i="30"/>
  <c r="K311" i="30"/>
  <c r="AA311" i="30"/>
  <c r="AQ311" i="30"/>
  <c r="BG311" i="30"/>
  <c r="P312" i="30"/>
  <c r="AF312" i="30"/>
  <c r="AV312" i="30"/>
  <c r="BL312" i="30"/>
  <c r="Q313" i="30"/>
  <c r="AG313" i="30"/>
  <c r="AW313" i="30"/>
  <c r="BM313" i="30"/>
  <c r="R311" i="30"/>
  <c r="AH311" i="30"/>
  <c r="AX311" i="30"/>
  <c r="G312" i="30"/>
  <c r="W312" i="30"/>
  <c r="AM312" i="30"/>
  <c r="BC312" i="30"/>
  <c r="L313" i="30"/>
  <c r="AB313" i="30"/>
  <c r="AR313" i="30"/>
  <c r="BH313" i="30"/>
  <c r="M311" i="30"/>
  <c r="AC311" i="30"/>
  <c r="AS311" i="30"/>
  <c r="BI311" i="30"/>
  <c r="N312" i="30"/>
  <c r="O318" i="30" s="1"/>
  <c r="P324" i="30" s="1"/>
  <c r="Q330" i="30" s="1"/>
  <c r="R336" i="30" s="1"/>
  <c r="AD312" i="30"/>
  <c r="AE318" i="30" s="1"/>
  <c r="AF324" i="30" s="1"/>
  <c r="AG330" i="30" s="1"/>
  <c r="AH336" i="30" s="1"/>
  <c r="AT312" i="30"/>
  <c r="AU318" i="30" s="1"/>
  <c r="AV324" i="30" s="1"/>
  <c r="AW330" i="30" s="1"/>
  <c r="AX336" i="30" s="1"/>
  <c r="BJ312" i="30"/>
  <c r="BK318" i="30" s="1"/>
  <c r="BL324" i="30" s="1"/>
  <c r="BM330" i="30" s="1"/>
  <c r="BN336" i="30" s="1"/>
  <c r="O313" i="30"/>
  <c r="P319" i="30" s="1"/>
  <c r="Q325" i="30" s="1"/>
  <c r="R331" i="30" s="1"/>
  <c r="S337" i="30" s="1"/>
  <c r="AE313" i="30"/>
  <c r="AF319" i="30" s="1"/>
  <c r="AG325" i="30" s="1"/>
  <c r="AH331" i="30" s="1"/>
  <c r="AI337" i="30" s="1"/>
  <c r="AU313" i="30"/>
  <c r="AV319" i="30" s="1"/>
  <c r="AW325" i="30" s="1"/>
  <c r="AX331" i="30" s="1"/>
  <c r="AY337" i="30" s="1"/>
  <c r="BK313" i="30"/>
  <c r="BL319" i="30" s="1"/>
  <c r="BM325" i="30" s="1"/>
  <c r="BN331" i="30" s="1"/>
  <c r="T311" i="30"/>
  <c r="AJ311" i="30"/>
  <c r="AZ311" i="30"/>
  <c r="E312" i="30"/>
  <c r="U312" i="30"/>
  <c r="AK312" i="30"/>
  <c r="BA312" i="30"/>
  <c r="F313" i="30"/>
  <c r="V313" i="30"/>
  <c r="AL313" i="30"/>
  <c r="BB313" i="30"/>
  <c r="G311" i="30"/>
  <c r="W311" i="30"/>
  <c r="AM311" i="30"/>
  <c r="BC311" i="30"/>
  <c r="L312" i="30"/>
  <c r="AB312" i="30"/>
  <c r="AR312" i="30"/>
  <c r="BH312" i="30"/>
  <c r="M313" i="30"/>
  <c r="AC313" i="30"/>
  <c r="AS313" i="30"/>
  <c r="BI313" i="30"/>
  <c r="N311" i="30"/>
  <c r="AD311" i="30"/>
  <c r="AT311" i="30"/>
  <c r="BJ311" i="30"/>
  <c r="S312" i="30"/>
  <c r="AI312" i="30"/>
  <c r="AY312" i="30"/>
  <c r="H313" i="30"/>
  <c r="X313" i="30"/>
  <c r="AN313" i="30"/>
  <c r="BD313" i="30"/>
  <c r="G136" i="30"/>
  <c r="H142" i="30" s="1"/>
  <c r="I148" i="30" s="1"/>
  <c r="J154" i="30" s="1"/>
  <c r="F134" i="30"/>
  <c r="F122" i="30" s="1"/>
  <c r="F234" i="30"/>
  <c r="E210" i="30"/>
  <c r="G85" i="30"/>
  <c r="G95" i="30"/>
  <c r="H101" i="30" s="1"/>
  <c r="I107" i="30" s="1"/>
  <c r="J113" i="30" s="1"/>
  <c r="BI274" i="30"/>
  <c r="BJ280" i="30" s="1"/>
  <c r="BK286" i="30" s="1"/>
  <c r="BL292" i="30" s="1"/>
  <c r="AS274" i="30"/>
  <c r="AT280" i="30" s="1"/>
  <c r="AU286" i="30" s="1"/>
  <c r="AV292" i="30" s="1"/>
  <c r="AC274" i="30"/>
  <c r="AD280" i="30" s="1"/>
  <c r="AE286" i="30" s="1"/>
  <c r="AF292" i="30" s="1"/>
  <c r="M274" i="30"/>
  <c r="N280" i="30" s="1"/>
  <c r="O286" i="30" s="1"/>
  <c r="P292" i="30" s="1"/>
  <c r="BD273" i="30"/>
  <c r="BE279" i="30" s="1"/>
  <c r="BF285" i="30" s="1"/>
  <c r="BG291" i="30" s="1"/>
  <c r="AN273" i="30"/>
  <c r="AO279" i="30" s="1"/>
  <c r="AP285" i="30" s="1"/>
  <c r="AQ291" i="30" s="1"/>
  <c r="X273" i="30"/>
  <c r="Y279" i="30" s="1"/>
  <c r="Z285" i="30" s="1"/>
  <c r="AA291" i="30" s="1"/>
  <c r="H273" i="30"/>
  <c r="I279" i="30" s="1"/>
  <c r="J285" i="30" s="1"/>
  <c r="K291" i="30" s="1"/>
  <c r="AY272" i="30"/>
  <c r="AZ278" i="30" s="1"/>
  <c r="BA284" i="30" s="1"/>
  <c r="BB290" i="30" s="1"/>
  <c r="AI272" i="30"/>
  <c r="AJ278" i="30" s="1"/>
  <c r="AK284" i="30" s="1"/>
  <c r="AL290" i="30" s="1"/>
  <c r="S272" i="30"/>
  <c r="T278" i="30" s="1"/>
  <c r="U284" i="30" s="1"/>
  <c r="V290" i="30" s="1"/>
  <c r="BN274" i="30"/>
  <c r="AX274" i="30"/>
  <c r="AY280" i="30" s="1"/>
  <c r="AZ286" i="30" s="1"/>
  <c r="BA292" i="30" s="1"/>
  <c r="AH274" i="30"/>
  <c r="AI280" i="30" s="1"/>
  <c r="AJ286" i="30" s="1"/>
  <c r="AK292" i="30" s="1"/>
  <c r="R274" i="30"/>
  <c r="S280" i="30" s="1"/>
  <c r="T286" i="30" s="1"/>
  <c r="U292" i="30" s="1"/>
  <c r="BM273" i="30"/>
  <c r="BN279" i="30" s="1"/>
  <c r="AW273" i="30"/>
  <c r="AX279" i="30" s="1"/>
  <c r="AY285" i="30" s="1"/>
  <c r="AZ291" i="30" s="1"/>
  <c r="AG273" i="30"/>
  <c r="AH279" i="30" s="1"/>
  <c r="AI285" i="30" s="1"/>
  <c r="AJ291" i="30" s="1"/>
  <c r="Q273" i="30"/>
  <c r="R279" i="30" s="1"/>
  <c r="S285" i="30" s="1"/>
  <c r="T291" i="30" s="1"/>
  <c r="BH272" i="30"/>
  <c r="BI278" i="30" s="1"/>
  <c r="BJ284" i="30" s="1"/>
  <c r="BK290" i="30" s="1"/>
  <c r="AR272" i="30"/>
  <c r="AS278" i="30" s="1"/>
  <c r="AT284" i="30" s="1"/>
  <c r="AU290" i="30" s="1"/>
  <c r="AB272" i="30"/>
  <c r="AC278" i="30" s="1"/>
  <c r="AD284" i="30" s="1"/>
  <c r="AE290" i="30" s="1"/>
  <c r="L272" i="30"/>
  <c r="M278" i="30" s="1"/>
  <c r="N284" i="30" s="1"/>
  <c r="O290" i="30" s="1"/>
  <c r="BG274" i="30"/>
  <c r="BH280" i="30" s="1"/>
  <c r="BI286" i="30" s="1"/>
  <c r="BJ292" i="30" s="1"/>
  <c r="AQ274" i="30"/>
  <c r="AR280" i="30" s="1"/>
  <c r="AS286" i="30" s="1"/>
  <c r="AT292" i="30" s="1"/>
  <c r="K274" i="30"/>
  <c r="L280" i="30" s="1"/>
  <c r="M286" i="30" s="1"/>
  <c r="N292" i="30" s="1"/>
  <c r="BM274" i="30"/>
  <c r="BN280" i="30" s="1"/>
  <c r="AW274" i="30"/>
  <c r="AX280" i="30" s="1"/>
  <c r="AY286" i="30" s="1"/>
  <c r="AZ292" i="30" s="1"/>
  <c r="AG274" i="30"/>
  <c r="AH280" i="30" s="1"/>
  <c r="AI286" i="30" s="1"/>
  <c r="AJ292" i="30" s="1"/>
  <c r="Q274" i="30"/>
  <c r="R280" i="30" s="1"/>
  <c r="S286" i="30" s="1"/>
  <c r="T292" i="30" s="1"/>
  <c r="BH273" i="30"/>
  <c r="BI279" i="30" s="1"/>
  <c r="BJ285" i="30" s="1"/>
  <c r="BK291" i="30" s="1"/>
  <c r="AR273" i="30"/>
  <c r="AS279" i="30" s="1"/>
  <c r="AT285" i="30" s="1"/>
  <c r="AU291" i="30" s="1"/>
  <c r="AB273" i="30"/>
  <c r="AC279" i="30" s="1"/>
  <c r="AD285" i="30" s="1"/>
  <c r="AE291" i="30" s="1"/>
  <c r="L273" i="30"/>
  <c r="M279" i="30" s="1"/>
  <c r="N285" i="30" s="1"/>
  <c r="O291" i="30" s="1"/>
  <c r="BC272" i="30"/>
  <c r="BD278" i="30" s="1"/>
  <c r="BE284" i="30" s="1"/>
  <c r="BF290" i="30" s="1"/>
  <c r="AM272" i="30"/>
  <c r="AN278" i="30" s="1"/>
  <c r="AO284" i="30" s="1"/>
  <c r="AP290" i="30" s="1"/>
  <c r="W272" i="30"/>
  <c r="X278" i="30" s="1"/>
  <c r="Y284" i="30" s="1"/>
  <c r="Z290" i="30" s="1"/>
  <c r="G272" i="30"/>
  <c r="H278" i="30" s="1"/>
  <c r="I284" i="30" s="1"/>
  <c r="J290" i="30" s="1"/>
  <c r="BB274" i="30"/>
  <c r="BC280" i="30" s="1"/>
  <c r="BD286" i="30" s="1"/>
  <c r="BE292" i="30" s="1"/>
  <c r="AL274" i="30"/>
  <c r="AM280" i="30" s="1"/>
  <c r="AN286" i="30" s="1"/>
  <c r="AO292" i="30" s="1"/>
  <c r="V274" i="30"/>
  <c r="W280" i="30" s="1"/>
  <c r="X286" i="30" s="1"/>
  <c r="Y292" i="30" s="1"/>
  <c r="F274" i="30"/>
  <c r="G280" i="30" s="1"/>
  <c r="H286" i="30" s="1"/>
  <c r="I292" i="30" s="1"/>
  <c r="BA273" i="30"/>
  <c r="BB279" i="30" s="1"/>
  <c r="BC285" i="30" s="1"/>
  <c r="BD291" i="30" s="1"/>
  <c r="AK273" i="30"/>
  <c r="AL279" i="30" s="1"/>
  <c r="AM285" i="30" s="1"/>
  <c r="AN291" i="30" s="1"/>
  <c r="U273" i="30"/>
  <c r="V279" i="30" s="1"/>
  <c r="W285" i="30" s="1"/>
  <c r="X291" i="30" s="1"/>
  <c r="BL272" i="30"/>
  <c r="BM278" i="30" s="1"/>
  <c r="BN284" i="30" s="1"/>
  <c r="AV272" i="30"/>
  <c r="AW278" i="30" s="1"/>
  <c r="AX284" i="30" s="1"/>
  <c r="AY290" i="30" s="1"/>
  <c r="AF272" i="30"/>
  <c r="AG278" i="30" s="1"/>
  <c r="AH284" i="30" s="1"/>
  <c r="AI290" i="30" s="1"/>
  <c r="P272" i="30"/>
  <c r="Q278" i="30" s="1"/>
  <c r="R284" i="30" s="1"/>
  <c r="S290" i="30" s="1"/>
  <c r="BK274" i="30"/>
  <c r="BL280" i="30" s="1"/>
  <c r="BM286" i="30" s="1"/>
  <c r="BN292" i="30" s="1"/>
  <c r="AU274" i="30"/>
  <c r="AV280" i="30" s="1"/>
  <c r="AW286" i="30" s="1"/>
  <c r="AX292" i="30" s="1"/>
  <c r="S274" i="30"/>
  <c r="T280" i="30" s="1"/>
  <c r="U286" i="30" s="1"/>
  <c r="V292" i="30" s="1"/>
  <c r="AX273" i="30"/>
  <c r="AY279" i="30" s="1"/>
  <c r="AZ285" i="30" s="1"/>
  <c r="BA291" i="30" s="1"/>
  <c r="AE274" i="30"/>
  <c r="AF280" i="30" s="1"/>
  <c r="AG286" i="30" s="1"/>
  <c r="AH292" i="30" s="1"/>
  <c r="O274" i="30"/>
  <c r="P280" i="30" s="1"/>
  <c r="Q286" i="30" s="1"/>
  <c r="R292" i="30" s="1"/>
  <c r="BJ273" i="30"/>
  <c r="BK279" i="30" s="1"/>
  <c r="BL285" i="30" s="1"/>
  <c r="BM291" i="30" s="1"/>
  <c r="AT273" i="30"/>
  <c r="AU279" i="30" s="1"/>
  <c r="AV285" i="30" s="1"/>
  <c r="AW291" i="30" s="1"/>
  <c r="AD273" i="30"/>
  <c r="AE279" i="30" s="1"/>
  <c r="AF285" i="30" s="1"/>
  <c r="AG291" i="30" s="1"/>
  <c r="N273" i="30"/>
  <c r="O279" i="30" s="1"/>
  <c r="P285" i="30" s="1"/>
  <c r="Q291" i="30" s="1"/>
  <c r="BI272" i="30"/>
  <c r="BJ278" i="30" s="1"/>
  <c r="BK284" i="30" s="1"/>
  <c r="BL290" i="30" s="1"/>
  <c r="AS272" i="30"/>
  <c r="AT278" i="30" s="1"/>
  <c r="AU284" i="30" s="1"/>
  <c r="AV290" i="30" s="1"/>
  <c r="AC272" i="30"/>
  <c r="AD278" i="30" s="1"/>
  <c r="AE284" i="30" s="1"/>
  <c r="AF290" i="30" s="1"/>
  <c r="M272" i="30"/>
  <c r="N278" i="30" s="1"/>
  <c r="O284" i="30" s="1"/>
  <c r="P290" i="30" s="1"/>
  <c r="BD274" i="30"/>
  <c r="BE280" i="30" s="1"/>
  <c r="BF286" i="30" s="1"/>
  <c r="BG292" i="30" s="1"/>
  <c r="AN274" i="30"/>
  <c r="AO280" i="30" s="1"/>
  <c r="AP286" i="30" s="1"/>
  <c r="AQ292" i="30" s="1"/>
  <c r="X274" i="30"/>
  <c r="Y280" i="30" s="1"/>
  <c r="Z286" i="30" s="1"/>
  <c r="AA292" i="30" s="1"/>
  <c r="H274" i="30"/>
  <c r="I280" i="30" s="1"/>
  <c r="J286" i="30" s="1"/>
  <c r="K292" i="30" s="1"/>
  <c r="BC273" i="30"/>
  <c r="BD279" i="30" s="1"/>
  <c r="BE285" i="30" s="1"/>
  <c r="BF291" i="30" s="1"/>
  <c r="AM273" i="30"/>
  <c r="AN279" i="30" s="1"/>
  <c r="AO285" i="30" s="1"/>
  <c r="AP291" i="30" s="1"/>
  <c r="W273" i="30"/>
  <c r="X279" i="30" s="1"/>
  <c r="Y285" i="30" s="1"/>
  <c r="Z291" i="30" s="1"/>
  <c r="G273" i="30"/>
  <c r="H279" i="30" s="1"/>
  <c r="I285" i="30" s="1"/>
  <c r="J291" i="30" s="1"/>
  <c r="BB272" i="30"/>
  <c r="BC278" i="30" s="1"/>
  <c r="BD284" i="30" s="1"/>
  <c r="BE290" i="30" s="1"/>
  <c r="AL272" i="30"/>
  <c r="AM278" i="30" s="1"/>
  <c r="AN284" i="30" s="1"/>
  <c r="AO290" i="30" s="1"/>
  <c r="V272" i="30"/>
  <c r="W278" i="30" s="1"/>
  <c r="X284" i="30" s="1"/>
  <c r="Y290" i="30" s="1"/>
  <c r="AP273" i="30"/>
  <c r="AQ279" i="30" s="1"/>
  <c r="AR285" i="30" s="1"/>
  <c r="AS291" i="30" s="1"/>
  <c r="Z273" i="30"/>
  <c r="AA279" i="30" s="1"/>
  <c r="AB285" i="30" s="1"/>
  <c r="AC291" i="30" s="1"/>
  <c r="J273" i="30"/>
  <c r="K279" i="30" s="1"/>
  <c r="L285" i="30" s="1"/>
  <c r="M291" i="30" s="1"/>
  <c r="BE272" i="30"/>
  <c r="BF278" i="30" s="1"/>
  <c r="BG284" i="30" s="1"/>
  <c r="BH290" i="30" s="1"/>
  <c r="AO272" i="30"/>
  <c r="AP278" i="30" s="1"/>
  <c r="AQ284" i="30" s="1"/>
  <c r="AR290" i="30" s="1"/>
  <c r="Y272" i="30"/>
  <c r="Z278" i="30" s="1"/>
  <c r="AA284" i="30" s="1"/>
  <c r="AB290" i="30" s="1"/>
  <c r="I272" i="30"/>
  <c r="J278" i="30" s="1"/>
  <c r="K284" i="30" s="1"/>
  <c r="L290" i="30" s="1"/>
  <c r="AZ274" i="30"/>
  <c r="BA280" i="30" s="1"/>
  <c r="BB286" i="30" s="1"/>
  <c r="BC292" i="30" s="1"/>
  <c r="AJ274" i="30"/>
  <c r="AK280" i="30" s="1"/>
  <c r="AL286" i="30" s="1"/>
  <c r="AM292" i="30" s="1"/>
  <c r="T274" i="30"/>
  <c r="U280" i="30" s="1"/>
  <c r="V286" i="30" s="1"/>
  <c r="W292" i="30" s="1"/>
  <c r="F272" i="30"/>
  <c r="G278" i="30" s="1"/>
  <c r="H284" i="30" s="1"/>
  <c r="I290" i="30" s="1"/>
  <c r="E272" i="30"/>
  <c r="F278" i="30" s="1"/>
  <c r="G284" i="30" s="1"/>
  <c r="H290" i="30" s="1"/>
  <c r="D254" i="30"/>
  <c r="D269" i="30"/>
  <c r="D257" i="30" s="1"/>
  <c r="E274" i="30"/>
  <c r="F280" i="30" s="1"/>
  <c r="G286" i="30" s="1"/>
  <c r="H292" i="30" s="1"/>
  <c r="D256" i="30"/>
  <c r="M67" i="23"/>
  <c r="N66" i="23"/>
  <c r="D312" i="30"/>
  <c r="AT11" i="8"/>
  <c r="P804" i="30" l="1"/>
  <c r="AV804" i="30"/>
  <c r="U805" i="30"/>
  <c r="AE804" i="30"/>
  <c r="BK804" i="30"/>
  <c r="AB805" i="30"/>
  <c r="BH805" i="30"/>
  <c r="AG806" i="30"/>
  <c r="BM806" i="30"/>
  <c r="BG805" i="30"/>
  <c r="AB806" i="30"/>
  <c r="BH806" i="30"/>
  <c r="AD804" i="30"/>
  <c r="BJ804" i="30"/>
  <c r="M804" i="30"/>
  <c r="AB804" i="30"/>
  <c r="BH804" i="30"/>
  <c r="K804" i="30"/>
  <c r="AQ804" i="30"/>
  <c r="L805" i="30"/>
  <c r="AN805" i="30"/>
  <c r="M806" i="30"/>
  <c r="AS806" i="30"/>
  <c r="AM805" i="30"/>
  <c r="H806" i="30"/>
  <c r="AN806" i="30"/>
  <c r="J804" i="30"/>
  <c r="AP804" i="30"/>
  <c r="K805" i="30"/>
  <c r="AG804" i="30"/>
  <c r="BM804" i="30"/>
  <c r="AD805" i="30"/>
  <c r="BJ805" i="30"/>
  <c r="AE806" i="30"/>
  <c r="BK806" i="30"/>
  <c r="BI805" i="30"/>
  <c r="AD806" i="30"/>
  <c r="BJ806" i="30"/>
  <c r="AS804" i="30"/>
  <c r="N805" i="30"/>
  <c r="AP805" i="30"/>
  <c r="K806" i="30"/>
  <c r="AQ806" i="30"/>
  <c r="AO805" i="30"/>
  <c r="J806" i="30"/>
  <c r="AP806" i="30"/>
  <c r="E806" i="30"/>
  <c r="H804" i="30"/>
  <c r="AN804" i="30"/>
  <c r="M805" i="30"/>
  <c r="W804" i="30"/>
  <c r="BC804" i="30"/>
  <c r="Y805" i="30"/>
  <c r="AZ805" i="30"/>
  <c r="Y806" i="30"/>
  <c r="BE806" i="30"/>
  <c r="AY805" i="30"/>
  <c r="T806" i="30"/>
  <c r="AZ806" i="30"/>
  <c r="V804" i="30"/>
  <c r="BB804" i="30"/>
  <c r="W805" i="30"/>
  <c r="T804" i="30"/>
  <c r="AZ804" i="30"/>
  <c r="AA805" i="30"/>
  <c r="AI804" i="30"/>
  <c r="BO804" i="30"/>
  <c r="AF805" i="30"/>
  <c r="BL805" i="30"/>
  <c r="AK806" i="30"/>
  <c r="AE805" i="30"/>
  <c r="BK805" i="30"/>
  <c r="AF806" i="30"/>
  <c r="BL806" i="30"/>
  <c r="AH804" i="30"/>
  <c r="BN804" i="30"/>
  <c r="Y804" i="30"/>
  <c r="BE804" i="30"/>
  <c r="AC805" i="30"/>
  <c r="BB805" i="30"/>
  <c r="W806" i="30"/>
  <c r="BC806" i="30"/>
  <c r="BA805" i="30"/>
  <c r="V806" i="30"/>
  <c r="BB806" i="30"/>
  <c r="AU12" i="8"/>
  <c r="AU9" i="8" s="1"/>
  <c r="AU8" i="8" s="1"/>
  <c r="BL313" i="30"/>
  <c r="AV313" i="30"/>
  <c r="AF313" i="30"/>
  <c r="P313" i="30"/>
  <c r="BG312" i="30"/>
  <c r="AQ312" i="30"/>
  <c r="AA312" i="30"/>
  <c r="K312" i="30"/>
  <c r="BB311" i="30"/>
  <c r="AL311" i="30"/>
  <c r="V311" i="30"/>
  <c r="F311" i="30"/>
  <c r="BA313" i="30"/>
  <c r="AK313" i="30"/>
  <c r="U313" i="30"/>
  <c r="E313" i="30"/>
  <c r="AZ312" i="30"/>
  <c r="AJ312" i="30"/>
  <c r="T312" i="30"/>
  <c r="BK311" i="30"/>
  <c r="AU311" i="30"/>
  <c r="AE311" i="30"/>
  <c r="O311" i="30"/>
  <c r="BJ313" i="30"/>
  <c r="AT313" i="30"/>
  <c r="AD313" i="30"/>
  <c r="N313" i="30"/>
  <c r="BI312" i="30"/>
  <c r="AS312" i="30"/>
  <c r="AC312" i="30"/>
  <c r="M312" i="30"/>
  <c r="BH311" i="30"/>
  <c r="AR311" i="30"/>
  <c r="AB311" i="30"/>
  <c r="L311" i="30"/>
  <c r="BC313" i="30"/>
  <c r="BD319" i="30" s="1"/>
  <c r="BE325" i="30" s="1"/>
  <c r="BF331" i="30" s="1"/>
  <c r="BG337" i="30" s="1"/>
  <c r="AM313" i="30"/>
  <c r="AN319" i="30" s="1"/>
  <c r="AO325" i="30" s="1"/>
  <c r="AP331" i="30" s="1"/>
  <c r="AQ337" i="30" s="1"/>
  <c r="W313" i="30"/>
  <c r="X319" i="30" s="1"/>
  <c r="Y325" i="30" s="1"/>
  <c r="Z331" i="30" s="1"/>
  <c r="AA337" i="30" s="1"/>
  <c r="G313" i="30"/>
  <c r="BB312" i="30"/>
  <c r="BC318" i="30" s="1"/>
  <c r="BD324" i="30" s="1"/>
  <c r="BE330" i="30" s="1"/>
  <c r="BF336" i="30" s="1"/>
  <c r="AL312" i="30"/>
  <c r="AM318" i="30" s="1"/>
  <c r="AN324" i="30" s="1"/>
  <c r="AO330" i="30" s="1"/>
  <c r="AP336" i="30" s="1"/>
  <c r="V312" i="30"/>
  <c r="W318" i="30" s="1"/>
  <c r="X324" i="30" s="1"/>
  <c r="Y330" i="30" s="1"/>
  <c r="Z336" i="30" s="1"/>
  <c r="F312" i="30"/>
  <c r="BA311" i="30"/>
  <c r="AK311" i="30"/>
  <c r="U311" i="30"/>
  <c r="E311" i="30"/>
  <c r="AZ313" i="30"/>
  <c r="AJ313" i="30"/>
  <c r="T313" i="30"/>
  <c r="BK312" i="30"/>
  <c r="AU312" i="30"/>
  <c r="AE312" i="30"/>
  <c r="O312" i="30"/>
  <c r="BF311" i="30"/>
  <c r="AP311" i="30"/>
  <c r="Z311" i="30"/>
  <c r="J311" i="30"/>
  <c r="BE313" i="30"/>
  <c r="AO313" i="30"/>
  <c r="Y313" i="30"/>
  <c r="I313" i="30"/>
  <c r="BD312" i="30"/>
  <c r="AN312" i="30"/>
  <c r="X312" i="30"/>
  <c r="H312" i="30"/>
  <c r="AY311" i="30"/>
  <c r="AI311" i="30"/>
  <c r="S311" i="30"/>
  <c r="BN313" i="30"/>
  <c r="AX313" i="30"/>
  <c r="AH313" i="30"/>
  <c r="R313" i="30"/>
  <c r="BM312" i="30"/>
  <c r="AW312" i="30"/>
  <c r="AG312" i="30"/>
  <c r="Q312" i="30"/>
  <c r="BL311" i="30"/>
  <c r="AV311" i="30"/>
  <c r="AF311" i="30"/>
  <c r="P311" i="30"/>
  <c r="BG313" i="30"/>
  <c r="AQ313" i="30"/>
  <c r="AA313" i="30"/>
  <c r="K313" i="30"/>
  <c r="BF312" i="30"/>
  <c r="AP312" i="30"/>
  <c r="Z312" i="30"/>
  <c r="J312" i="30"/>
  <c r="BE311" i="30"/>
  <c r="AO311" i="30"/>
  <c r="Y311" i="30"/>
  <c r="I311" i="30"/>
  <c r="D313" i="30"/>
  <c r="AX806" i="30"/>
  <c r="R806" i="30"/>
  <c r="AW805" i="30"/>
  <c r="AY806" i="30"/>
  <c r="S806" i="30"/>
  <c r="AX805" i="30"/>
  <c r="V805" i="30"/>
  <c r="BA804" i="30"/>
  <c r="Q804" i="30"/>
  <c r="F806" i="30"/>
  <c r="AM806" i="30"/>
  <c r="AL805" i="30"/>
  <c r="AO804" i="30"/>
  <c r="AX804" i="30"/>
  <c r="AV806" i="30"/>
  <c r="AU805" i="30"/>
  <c r="U806" i="30"/>
  <c r="T805" i="30"/>
  <c r="S804" i="30"/>
  <c r="AJ804" i="30"/>
  <c r="G805" i="30"/>
  <c r="F804" i="30"/>
  <c r="BO805" i="30"/>
  <c r="AO806" i="30"/>
  <c r="AJ805" i="30"/>
  <c r="AM804" i="30"/>
  <c r="BD804" i="30"/>
  <c r="E804" i="30"/>
  <c r="E807" i="30" s="1"/>
  <c r="F803" i="30" s="1"/>
  <c r="Z806" i="30"/>
  <c r="BG806" i="30"/>
  <c r="BF805" i="30"/>
  <c r="BI804" i="30"/>
  <c r="AT806" i="30"/>
  <c r="AS805" i="30"/>
  <c r="O806" i="30"/>
  <c r="R805" i="30"/>
  <c r="I804" i="30"/>
  <c r="Z804" i="30"/>
  <c r="X806" i="30"/>
  <c r="BI806" i="30"/>
  <c r="BD805" i="30"/>
  <c r="BG804" i="30"/>
  <c r="Q805" i="30"/>
  <c r="L804" i="30"/>
  <c r="AT804" i="30"/>
  <c r="AR806" i="30"/>
  <c r="AQ805" i="30"/>
  <c r="Q806" i="30"/>
  <c r="P805" i="30"/>
  <c r="O804" i="30"/>
  <c r="AF804" i="30"/>
  <c r="D65" i="37"/>
  <c r="E65" i="37" s="1"/>
  <c r="H6" i="32"/>
  <c r="E34" i="1"/>
  <c r="F178" i="30"/>
  <c r="G180" i="30"/>
  <c r="H186" i="30" s="1"/>
  <c r="I192" i="30" s="1"/>
  <c r="J198" i="30" s="1"/>
  <c r="F162" i="30"/>
  <c r="E355" i="30"/>
  <c r="AG355" i="30"/>
  <c r="AH361" i="30" s="1"/>
  <c r="AI367" i="30" s="1"/>
  <c r="AJ373" i="30" s="1"/>
  <c r="AK379" i="30" s="1"/>
  <c r="AC355" i="30"/>
  <c r="BE355" i="30"/>
  <c r="J356" i="30"/>
  <c r="Z356" i="30"/>
  <c r="AP356" i="30"/>
  <c r="BF356" i="30"/>
  <c r="K357" i="30"/>
  <c r="AA357" i="30"/>
  <c r="AQ357" i="30"/>
  <c r="BG357" i="30"/>
  <c r="P355" i="30"/>
  <c r="AF355" i="30"/>
  <c r="AV355" i="30"/>
  <c r="BL355" i="30"/>
  <c r="Q356" i="30"/>
  <c r="AG356" i="30"/>
  <c r="AW356" i="30"/>
  <c r="BM356" i="30"/>
  <c r="R357" i="30"/>
  <c r="AH357" i="30"/>
  <c r="AX357" i="30"/>
  <c r="BN357" i="30"/>
  <c r="O355" i="30"/>
  <c r="AE355" i="30"/>
  <c r="AU355" i="30"/>
  <c r="BK355" i="30"/>
  <c r="T356" i="30"/>
  <c r="AJ356" i="30"/>
  <c r="AZ356" i="30"/>
  <c r="E357" i="30"/>
  <c r="U357" i="30"/>
  <c r="AK357" i="30"/>
  <c r="BA357" i="30"/>
  <c r="F355" i="30"/>
  <c r="V355" i="30"/>
  <c r="AL355" i="30"/>
  <c r="BB355" i="30"/>
  <c r="K356" i="30"/>
  <c r="AA356" i="30"/>
  <c r="AQ356" i="30"/>
  <c r="BG356" i="30"/>
  <c r="P357" i="30"/>
  <c r="AF357" i="30"/>
  <c r="AV357" i="30"/>
  <c r="BL357" i="30"/>
  <c r="I355" i="30"/>
  <c r="J361" i="30" s="1"/>
  <c r="K367" i="30" s="1"/>
  <c r="L373" i="30" s="1"/>
  <c r="M379" i="30" s="1"/>
  <c r="AO355" i="30"/>
  <c r="AK355" i="30"/>
  <c r="AL361" i="30" s="1"/>
  <c r="AM367" i="30" s="1"/>
  <c r="AN373" i="30" s="1"/>
  <c r="AO379" i="30" s="1"/>
  <c r="BA355" i="30"/>
  <c r="F356" i="30"/>
  <c r="V356" i="30"/>
  <c r="AL356" i="30"/>
  <c r="BB356" i="30"/>
  <c r="G357" i="30"/>
  <c r="W357" i="30"/>
  <c r="AM357" i="30"/>
  <c r="BC357" i="30"/>
  <c r="L355" i="30"/>
  <c r="AB355" i="30"/>
  <c r="AR355" i="30"/>
  <c r="BH355" i="30"/>
  <c r="M356" i="30"/>
  <c r="AC356" i="30"/>
  <c r="AS356" i="30"/>
  <c r="BI356" i="30"/>
  <c r="N357" i="30"/>
  <c r="AD357" i="30"/>
  <c r="AT357" i="30"/>
  <c r="BJ357" i="30"/>
  <c r="S355" i="30"/>
  <c r="T361" i="30" s="1"/>
  <c r="U367" i="30" s="1"/>
  <c r="V373" i="30" s="1"/>
  <c r="W379" i="30" s="1"/>
  <c r="AI355" i="30"/>
  <c r="AY355" i="30"/>
  <c r="H356" i="30"/>
  <c r="D357" i="30"/>
  <c r="D355" i="30"/>
  <c r="Q355" i="30"/>
  <c r="M355" i="30"/>
  <c r="AW355" i="30"/>
  <c r="BM355" i="30"/>
  <c r="R356" i="30"/>
  <c r="AH356" i="30"/>
  <c r="AX356" i="30"/>
  <c r="BN356" i="30"/>
  <c r="S357" i="30"/>
  <c r="AI357" i="30"/>
  <c r="AY357" i="30"/>
  <c r="H355" i="30"/>
  <c r="X355" i="30"/>
  <c r="AN355" i="30"/>
  <c r="BD355" i="30"/>
  <c r="I356" i="30"/>
  <c r="Y356" i="30"/>
  <c r="AO356" i="30"/>
  <c r="BE356" i="30"/>
  <c r="J357" i="30"/>
  <c r="Z357" i="30"/>
  <c r="AP357" i="30"/>
  <c r="BF357" i="30"/>
  <c r="G355" i="30"/>
  <c r="W355" i="30"/>
  <c r="AM355" i="30"/>
  <c r="BC355" i="30"/>
  <c r="L356" i="30"/>
  <c r="AB356" i="30"/>
  <c r="AR356" i="30"/>
  <c r="BH356" i="30"/>
  <c r="M357" i="30"/>
  <c r="AC357" i="30"/>
  <c r="AS357" i="30"/>
  <c r="BI357" i="30"/>
  <c r="N355" i="30"/>
  <c r="AD355" i="30"/>
  <c r="AT355" i="30"/>
  <c r="BJ355" i="30"/>
  <c r="S356" i="30"/>
  <c r="AI356" i="30"/>
  <c r="AY356" i="30"/>
  <c r="H357" i="30"/>
  <c r="X357" i="30"/>
  <c r="AN357" i="30"/>
  <c r="BD357" i="30"/>
  <c r="BN355" i="30"/>
  <c r="Y355" i="30"/>
  <c r="U355" i="30"/>
  <c r="AS355" i="30"/>
  <c r="BI355" i="30"/>
  <c r="BJ361" i="30" s="1"/>
  <c r="BK367" i="30" s="1"/>
  <c r="BL373" i="30" s="1"/>
  <c r="BM379" i="30" s="1"/>
  <c r="N356" i="30"/>
  <c r="AD356" i="30"/>
  <c r="AT356" i="30"/>
  <c r="BJ356" i="30"/>
  <c r="O357" i="30"/>
  <c r="AE357" i="30"/>
  <c r="AU357" i="30"/>
  <c r="BK357" i="30"/>
  <c r="T355" i="30"/>
  <c r="AJ355" i="30"/>
  <c r="AZ355" i="30"/>
  <c r="E356" i="30"/>
  <c r="U356" i="30"/>
  <c r="AK356" i="30"/>
  <c r="BA356" i="30"/>
  <c r="F357" i="30"/>
  <c r="V357" i="30"/>
  <c r="AL357" i="30"/>
  <c r="BB357" i="30"/>
  <c r="K355" i="30"/>
  <c r="AA355" i="30"/>
  <c r="AQ355" i="30"/>
  <c r="BG355" i="30"/>
  <c r="X356" i="30"/>
  <c r="Y362" i="30" s="1"/>
  <c r="Z368" i="30" s="1"/>
  <c r="AA374" i="30" s="1"/>
  <c r="AB380" i="30" s="1"/>
  <c r="AN356" i="30"/>
  <c r="AO362" i="30" s="1"/>
  <c r="AP368" i="30" s="1"/>
  <c r="AQ374" i="30" s="1"/>
  <c r="AR380" i="30" s="1"/>
  <c r="BD356" i="30"/>
  <c r="BE362" i="30" s="1"/>
  <c r="BF368" i="30" s="1"/>
  <c r="BG374" i="30" s="1"/>
  <c r="BH380" i="30" s="1"/>
  <c r="I357" i="30"/>
  <c r="J363" i="30" s="1"/>
  <c r="K369" i="30" s="1"/>
  <c r="L375" i="30" s="1"/>
  <c r="M381" i="30" s="1"/>
  <c r="Y357" i="30"/>
  <c r="Z363" i="30" s="1"/>
  <c r="AA369" i="30" s="1"/>
  <c r="AB375" i="30" s="1"/>
  <c r="AC381" i="30" s="1"/>
  <c r="AO357" i="30"/>
  <c r="BE357" i="30"/>
  <c r="BF363" i="30" s="1"/>
  <c r="BG369" i="30" s="1"/>
  <c r="BH375" i="30" s="1"/>
  <c r="BI381" i="30" s="1"/>
  <c r="J355" i="30"/>
  <c r="Z355" i="30"/>
  <c r="AA361" i="30" s="1"/>
  <c r="AB367" i="30" s="1"/>
  <c r="AC373" i="30" s="1"/>
  <c r="AD379" i="30" s="1"/>
  <c r="AP355" i="30"/>
  <c r="BF355" i="30"/>
  <c r="O356" i="30"/>
  <c r="AE356" i="30"/>
  <c r="AU356" i="30"/>
  <c r="BK356" i="30"/>
  <c r="T357" i="30"/>
  <c r="AJ357" i="30"/>
  <c r="AZ357" i="30"/>
  <c r="P356" i="30"/>
  <c r="AF356" i="30"/>
  <c r="AV356" i="30"/>
  <c r="BL356" i="30"/>
  <c r="Q357" i="30"/>
  <c r="AG357" i="30"/>
  <c r="AW357" i="30"/>
  <c r="BM357" i="30"/>
  <c r="R355" i="30"/>
  <c r="AH355" i="30"/>
  <c r="AX355" i="30"/>
  <c r="G356" i="30"/>
  <c r="W356" i="30"/>
  <c r="AM356" i="30"/>
  <c r="BC356" i="30"/>
  <c r="L357" i="30"/>
  <c r="AB357" i="30"/>
  <c r="AR357" i="30"/>
  <c r="BH357" i="30"/>
  <c r="AR254" i="30"/>
  <c r="AB254" i="30"/>
  <c r="BH254" i="30"/>
  <c r="BN254" i="30"/>
  <c r="N256" i="30"/>
  <c r="AJ255" i="30"/>
  <c r="BJ256" i="30"/>
  <c r="AM256" i="30"/>
  <c r="F807" i="30"/>
  <c r="G803" i="30" s="1"/>
  <c r="G807" i="30" s="1"/>
  <c r="H803" i="30" s="1"/>
  <c r="H807" i="30" s="1"/>
  <c r="I803" i="30" s="1"/>
  <c r="E805" i="30"/>
  <c r="S256" i="30"/>
  <c r="AI256" i="30"/>
  <c r="AY256" i="30"/>
  <c r="L254" i="30"/>
  <c r="M255" i="30"/>
  <c r="AS255" i="30"/>
  <c r="BA254" i="30"/>
  <c r="BF255" i="30"/>
  <c r="AA256" i="30"/>
  <c r="AD256" i="30"/>
  <c r="AT256" i="30"/>
  <c r="T255" i="30"/>
  <c r="BG255" i="30"/>
  <c r="AB256" i="30"/>
  <c r="X254" i="30"/>
  <c r="AN254" i="30"/>
  <c r="Y255" i="30"/>
  <c r="U254" i="30"/>
  <c r="E254" i="30"/>
  <c r="H254" i="30"/>
  <c r="BD254" i="30"/>
  <c r="I255" i="30"/>
  <c r="AO255" i="30"/>
  <c r="Y254" i="30"/>
  <c r="AO254" i="30"/>
  <c r="BI255" i="30"/>
  <c r="R256" i="30"/>
  <c r="V255" i="30"/>
  <c r="AL255" i="30"/>
  <c r="AW255" i="30"/>
  <c r="BE254" i="30"/>
  <c r="J255" i="30"/>
  <c r="BB255" i="30"/>
  <c r="W256" i="30"/>
  <c r="BC256" i="30"/>
  <c r="AC255" i="30"/>
  <c r="O254" i="30"/>
  <c r="AE254" i="30"/>
  <c r="AU254" i="30"/>
  <c r="BK254" i="30"/>
  <c r="AR256" i="30"/>
  <c r="P256" i="30"/>
  <c r="AF256" i="30"/>
  <c r="AV256" i="30"/>
  <c r="BL256" i="30"/>
  <c r="BN256" i="30"/>
  <c r="AK254" i="30"/>
  <c r="Z255" i="30"/>
  <c r="AP255" i="30"/>
  <c r="L256" i="30"/>
  <c r="BH256" i="30"/>
  <c r="E318" i="30"/>
  <c r="F324" i="30" s="1"/>
  <c r="G330" i="30" s="1"/>
  <c r="H336" i="30" s="1"/>
  <c r="D300" i="30"/>
  <c r="V254" i="30"/>
  <c r="AL254" i="30"/>
  <c r="BB254" i="30"/>
  <c r="K255" i="30"/>
  <c r="AA255" i="30"/>
  <c r="AQ255" i="30"/>
  <c r="J256" i="30"/>
  <c r="AP256" i="30"/>
  <c r="BF256" i="30"/>
  <c r="K254" i="30"/>
  <c r="AA254" i="30"/>
  <c r="AQ254" i="30"/>
  <c r="BG254" i="30"/>
  <c r="P255" i="30"/>
  <c r="AF255" i="30"/>
  <c r="AV255" i="30"/>
  <c r="BL255" i="30"/>
  <c r="Q256" i="30"/>
  <c r="AG256" i="30"/>
  <c r="AW256" i="30"/>
  <c r="BM256" i="30"/>
  <c r="R254" i="30"/>
  <c r="AH254" i="30"/>
  <c r="AX254" i="30"/>
  <c r="W255" i="30"/>
  <c r="AM255" i="30"/>
  <c r="BC255" i="30"/>
  <c r="G140" i="30"/>
  <c r="H146" i="30" s="1"/>
  <c r="I152" i="30" s="1"/>
  <c r="J158" i="30" s="1"/>
  <c r="G130" i="30"/>
  <c r="G118" i="30" s="1"/>
  <c r="BE319" i="30"/>
  <c r="BF325" i="30" s="1"/>
  <c r="BG331" i="30" s="1"/>
  <c r="BH337" i="30" s="1"/>
  <c r="AO319" i="30"/>
  <c r="AP325" i="30" s="1"/>
  <c r="AQ331" i="30" s="1"/>
  <c r="AR337" i="30" s="1"/>
  <c r="Y319" i="30"/>
  <c r="Z325" i="30" s="1"/>
  <c r="AA331" i="30" s="1"/>
  <c r="AB337" i="30" s="1"/>
  <c r="I319" i="30"/>
  <c r="J325" i="30" s="1"/>
  <c r="K331" i="30" s="1"/>
  <c r="L337" i="30" s="1"/>
  <c r="AZ318" i="30"/>
  <c r="BA324" i="30" s="1"/>
  <c r="BB330" i="30" s="1"/>
  <c r="BC336" i="30" s="1"/>
  <c r="AJ318" i="30"/>
  <c r="AK324" i="30" s="1"/>
  <c r="AL330" i="30" s="1"/>
  <c r="AM336" i="30" s="1"/>
  <c r="T318" i="30"/>
  <c r="U324" i="30" s="1"/>
  <c r="V330" i="30" s="1"/>
  <c r="W336" i="30" s="1"/>
  <c r="BK317" i="30"/>
  <c r="BL323" i="30" s="1"/>
  <c r="BM329" i="30" s="1"/>
  <c r="BN335" i="30" s="1"/>
  <c r="AU317" i="30"/>
  <c r="AV323" i="30" s="1"/>
  <c r="AW329" i="30" s="1"/>
  <c r="AX335" i="30" s="1"/>
  <c r="AE317" i="30"/>
  <c r="AF323" i="30" s="1"/>
  <c r="AG329" i="30" s="1"/>
  <c r="AH335" i="30" s="1"/>
  <c r="O317" i="30"/>
  <c r="P323" i="30" s="1"/>
  <c r="Q329" i="30" s="1"/>
  <c r="R335" i="30" s="1"/>
  <c r="BJ319" i="30"/>
  <c r="BK325" i="30" s="1"/>
  <c r="BL331" i="30" s="1"/>
  <c r="BM337" i="30" s="1"/>
  <c r="AT319" i="30"/>
  <c r="AU325" i="30" s="1"/>
  <c r="AV331" i="30" s="1"/>
  <c r="AW337" i="30" s="1"/>
  <c r="AD319" i="30"/>
  <c r="AE325" i="30" s="1"/>
  <c r="AF331" i="30" s="1"/>
  <c r="AG337" i="30" s="1"/>
  <c r="N319" i="30"/>
  <c r="O325" i="30" s="1"/>
  <c r="P331" i="30" s="1"/>
  <c r="Q337" i="30" s="1"/>
  <c r="BI318" i="30"/>
  <c r="BJ324" i="30" s="1"/>
  <c r="BK330" i="30" s="1"/>
  <c r="BL336" i="30" s="1"/>
  <c r="AS318" i="30"/>
  <c r="AT324" i="30" s="1"/>
  <c r="AU330" i="30" s="1"/>
  <c r="AV336" i="30" s="1"/>
  <c r="AC318" i="30"/>
  <c r="AD324" i="30" s="1"/>
  <c r="AE330" i="30" s="1"/>
  <c r="AF336" i="30" s="1"/>
  <c r="M318" i="30"/>
  <c r="N324" i="30" s="1"/>
  <c r="O330" i="30" s="1"/>
  <c r="P336" i="30" s="1"/>
  <c r="BD317" i="30"/>
  <c r="BE323" i="30" s="1"/>
  <c r="BF329" i="30" s="1"/>
  <c r="BG335" i="30" s="1"/>
  <c r="AN317" i="30"/>
  <c r="AO323" i="30" s="1"/>
  <c r="AP329" i="30" s="1"/>
  <c r="AQ335" i="30" s="1"/>
  <c r="X317" i="30"/>
  <c r="Y323" i="30" s="1"/>
  <c r="Z329" i="30" s="1"/>
  <c r="AA335" i="30" s="1"/>
  <c r="H317" i="30"/>
  <c r="I323" i="30" s="1"/>
  <c r="J329" i="30" s="1"/>
  <c r="K335" i="30" s="1"/>
  <c r="BC319" i="30"/>
  <c r="BD325" i="30" s="1"/>
  <c r="BE331" i="30" s="1"/>
  <c r="BF337" i="30" s="1"/>
  <c r="AM319" i="30"/>
  <c r="AN325" i="30" s="1"/>
  <c r="AO331" i="30" s="1"/>
  <c r="AP337" i="30" s="1"/>
  <c r="W319" i="30"/>
  <c r="X325" i="30" s="1"/>
  <c r="Y331" i="30" s="1"/>
  <c r="Z337" i="30" s="1"/>
  <c r="G319" i="30"/>
  <c r="H325" i="30" s="1"/>
  <c r="I331" i="30" s="1"/>
  <c r="J337" i="30" s="1"/>
  <c r="BB318" i="30"/>
  <c r="BC324" i="30" s="1"/>
  <c r="BD330" i="30" s="1"/>
  <c r="BE336" i="30" s="1"/>
  <c r="AL318" i="30"/>
  <c r="AM324" i="30" s="1"/>
  <c r="AN330" i="30" s="1"/>
  <c r="AO336" i="30" s="1"/>
  <c r="V318" i="30"/>
  <c r="W324" i="30" s="1"/>
  <c r="X330" i="30" s="1"/>
  <c r="Y336" i="30" s="1"/>
  <c r="F318" i="30"/>
  <c r="G324" i="30" s="1"/>
  <c r="H330" i="30" s="1"/>
  <c r="I336" i="30" s="1"/>
  <c r="BA317" i="30"/>
  <c r="BB323" i="30" s="1"/>
  <c r="BC329" i="30" s="1"/>
  <c r="BD335" i="30" s="1"/>
  <c r="AK317" i="30"/>
  <c r="AL323" i="30" s="1"/>
  <c r="AM329" i="30" s="1"/>
  <c r="AN335" i="30" s="1"/>
  <c r="U317" i="30"/>
  <c r="V323" i="30" s="1"/>
  <c r="W329" i="30" s="1"/>
  <c r="X335" i="30" s="1"/>
  <c r="BJ317" i="30"/>
  <c r="BK323" i="30" s="1"/>
  <c r="BL329" i="30" s="1"/>
  <c r="BM335" i="30" s="1"/>
  <c r="AT317" i="30"/>
  <c r="AU323" i="30" s="1"/>
  <c r="AV329" i="30" s="1"/>
  <c r="AW335" i="30" s="1"/>
  <c r="AD317" i="30"/>
  <c r="AE323" i="30" s="1"/>
  <c r="AF329" i="30" s="1"/>
  <c r="AG335" i="30" s="1"/>
  <c r="N317" i="30"/>
  <c r="O323" i="30" s="1"/>
  <c r="P329" i="30" s="1"/>
  <c r="Q335" i="30" s="1"/>
  <c r="BI319" i="30"/>
  <c r="BJ325" i="30" s="1"/>
  <c r="BK331" i="30" s="1"/>
  <c r="BL337" i="30" s="1"/>
  <c r="AS319" i="30"/>
  <c r="AT325" i="30" s="1"/>
  <c r="AU331" i="30" s="1"/>
  <c r="AV337" i="30" s="1"/>
  <c r="AC319" i="30"/>
  <c r="AD325" i="30" s="1"/>
  <c r="AE331" i="30" s="1"/>
  <c r="AF337" i="30" s="1"/>
  <c r="M319" i="30"/>
  <c r="N325" i="30" s="1"/>
  <c r="O331" i="30" s="1"/>
  <c r="P337" i="30" s="1"/>
  <c r="BD318" i="30"/>
  <c r="BE324" i="30" s="1"/>
  <c r="BF330" i="30" s="1"/>
  <c r="BG336" i="30" s="1"/>
  <c r="AN318" i="30"/>
  <c r="AO324" i="30" s="1"/>
  <c r="AP330" i="30" s="1"/>
  <c r="AQ336" i="30" s="1"/>
  <c r="X318" i="30"/>
  <c r="Y324" i="30" s="1"/>
  <c r="Z330" i="30" s="1"/>
  <c r="AA336" i="30" s="1"/>
  <c r="H318" i="30"/>
  <c r="I324" i="30" s="1"/>
  <c r="J330" i="30" s="1"/>
  <c r="K336" i="30" s="1"/>
  <c r="AY317" i="30"/>
  <c r="AZ323" i="30" s="1"/>
  <c r="BA329" i="30" s="1"/>
  <c r="BB335" i="30" s="1"/>
  <c r="AI317" i="30"/>
  <c r="AJ323" i="30" s="1"/>
  <c r="AK329" i="30" s="1"/>
  <c r="AL335" i="30" s="1"/>
  <c r="S317" i="30"/>
  <c r="T323" i="30" s="1"/>
  <c r="U329" i="30" s="1"/>
  <c r="V335" i="30" s="1"/>
  <c r="BN319" i="30"/>
  <c r="AX319" i="30"/>
  <c r="AY325" i="30" s="1"/>
  <c r="AZ331" i="30" s="1"/>
  <c r="BA337" i="30" s="1"/>
  <c r="AH319" i="30"/>
  <c r="AI325" i="30" s="1"/>
  <c r="AJ331" i="30" s="1"/>
  <c r="AK337" i="30" s="1"/>
  <c r="R319" i="30"/>
  <c r="S325" i="30" s="1"/>
  <c r="T331" i="30" s="1"/>
  <c r="U337" i="30" s="1"/>
  <c r="BM318" i="30"/>
  <c r="BN324" i="30" s="1"/>
  <c r="AW318" i="30"/>
  <c r="AX324" i="30" s="1"/>
  <c r="AY330" i="30" s="1"/>
  <c r="AZ336" i="30" s="1"/>
  <c r="AG318" i="30"/>
  <c r="AH324" i="30" s="1"/>
  <c r="AI330" i="30" s="1"/>
  <c r="AJ336" i="30" s="1"/>
  <c r="Q318" i="30"/>
  <c r="R324" i="30" s="1"/>
  <c r="S330" i="30" s="1"/>
  <c r="T336" i="30" s="1"/>
  <c r="BH317" i="30"/>
  <c r="BI323" i="30" s="1"/>
  <c r="BJ329" i="30" s="1"/>
  <c r="BK335" i="30" s="1"/>
  <c r="AR317" i="30"/>
  <c r="AS323" i="30" s="1"/>
  <c r="AT329" i="30" s="1"/>
  <c r="AU335" i="30" s="1"/>
  <c r="AB317" i="30"/>
  <c r="AC323" i="30" s="1"/>
  <c r="AD329" i="30" s="1"/>
  <c r="AE335" i="30" s="1"/>
  <c r="L317" i="30"/>
  <c r="M323" i="30" s="1"/>
  <c r="N329" i="30" s="1"/>
  <c r="O335" i="30" s="1"/>
  <c r="BG319" i="30"/>
  <c r="BH325" i="30" s="1"/>
  <c r="BI331" i="30" s="1"/>
  <c r="BJ337" i="30" s="1"/>
  <c r="AQ319" i="30"/>
  <c r="AR325" i="30" s="1"/>
  <c r="AS331" i="30" s="1"/>
  <c r="AT337" i="30" s="1"/>
  <c r="AA319" i="30"/>
  <c r="AB325" i="30" s="1"/>
  <c r="AC331" i="30" s="1"/>
  <c r="AD337" i="30" s="1"/>
  <c r="K319" i="30"/>
  <c r="L325" i="30" s="1"/>
  <c r="M331" i="30" s="1"/>
  <c r="N337" i="30" s="1"/>
  <c r="BF318" i="30"/>
  <c r="BG324" i="30" s="1"/>
  <c r="BH330" i="30" s="1"/>
  <c r="BI336" i="30" s="1"/>
  <c r="AP318" i="30"/>
  <c r="AQ324" i="30" s="1"/>
  <c r="AR330" i="30" s="1"/>
  <c r="AS336" i="30" s="1"/>
  <c r="Z318" i="30"/>
  <c r="AA324" i="30" s="1"/>
  <c r="AB330" i="30" s="1"/>
  <c r="AC336" i="30" s="1"/>
  <c r="J318" i="30"/>
  <c r="K324" i="30" s="1"/>
  <c r="L330" i="30" s="1"/>
  <c r="M336" i="30" s="1"/>
  <c r="BE317" i="30"/>
  <c r="BF323" i="30" s="1"/>
  <c r="BG329" i="30" s="1"/>
  <c r="BH335" i="30" s="1"/>
  <c r="AO317" i="30"/>
  <c r="AP323" i="30" s="1"/>
  <c r="AQ329" i="30" s="1"/>
  <c r="AR335" i="30" s="1"/>
  <c r="Y317" i="30"/>
  <c r="Z323" i="30" s="1"/>
  <c r="AA329" i="30" s="1"/>
  <c r="AB335" i="30" s="1"/>
  <c r="I317" i="30"/>
  <c r="J323" i="30" s="1"/>
  <c r="K329" i="30" s="1"/>
  <c r="L335" i="30" s="1"/>
  <c r="AZ319" i="30"/>
  <c r="BA325" i="30" s="1"/>
  <c r="BB331" i="30" s="1"/>
  <c r="BC337" i="30" s="1"/>
  <c r="AJ319" i="30"/>
  <c r="AK325" i="30" s="1"/>
  <c r="AL331" i="30" s="1"/>
  <c r="AM337" i="30" s="1"/>
  <c r="T319" i="30"/>
  <c r="U325" i="30" s="1"/>
  <c r="V331" i="30" s="1"/>
  <c r="W337" i="30" s="1"/>
  <c r="AY318" i="30"/>
  <c r="AZ324" i="30" s="1"/>
  <c r="BA330" i="30" s="1"/>
  <c r="BB336" i="30" s="1"/>
  <c r="AI318" i="30"/>
  <c r="AJ324" i="30" s="1"/>
  <c r="AK330" i="30" s="1"/>
  <c r="AL336" i="30" s="1"/>
  <c r="S318" i="30"/>
  <c r="T324" i="30" s="1"/>
  <c r="U330" i="30" s="1"/>
  <c r="V336" i="30" s="1"/>
  <c r="BN317" i="30"/>
  <c r="AX317" i="30"/>
  <c r="AY323" i="30" s="1"/>
  <c r="AZ329" i="30" s="1"/>
  <c r="BA335" i="30" s="1"/>
  <c r="AH317" i="30"/>
  <c r="AI323" i="30" s="1"/>
  <c r="AJ329" i="30" s="1"/>
  <c r="AK335" i="30" s="1"/>
  <c r="R317" i="30"/>
  <c r="S323" i="30" s="1"/>
  <c r="T329" i="30" s="1"/>
  <c r="U335" i="30" s="1"/>
  <c r="D301" i="30"/>
  <c r="E319" i="30"/>
  <c r="F325" i="30" s="1"/>
  <c r="G331" i="30" s="1"/>
  <c r="H337" i="30" s="1"/>
  <c r="M254" i="30"/>
  <c r="AC254" i="30"/>
  <c r="AS254" i="30"/>
  <c r="BI254" i="30"/>
  <c r="N255" i="30"/>
  <c r="AD255" i="30"/>
  <c r="AT255" i="30"/>
  <c r="BJ255" i="30"/>
  <c r="L255" i="30"/>
  <c r="AB255" i="30"/>
  <c r="AR255" i="30"/>
  <c r="BH255" i="30"/>
  <c r="M256" i="30"/>
  <c r="AC256" i="30"/>
  <c r="AS256" i="30"/>
  <c r="BI256" i="30"/>
  <c r="S254" i="30"/>
  <c r="AI254" i="30"/>
  <c r="AY254" i="30"/>
  <c r="X255" i="30"/>
  <c r="AN255" i="30"/>
  <c r="BD255" i="30"/>
  <c r="I256" i="30"/>
  <c r="Y256" i="30"/>
  <c r="AO256" i="30"/>
  <c r="BE256" i="30"/>
  <c r="J254" i="30"/>
  <c r="Z254" i="30"/>
  <c r="AP254" i="30"/>
  <c r="BF254" i="30"/>
  <c r="O255" i="30"/>
  <c r="AE255" i="30"/>
  <c r="AU255" i="30"/>
  <c r="BK255" i="30"/>
  <c r="T256" i="30"/>
  <c r="AJ256" i="30"/>
  <c r="AZ256" i="30"/>
  <c r="E275" i="30"/>
  <c r="F281" i="30" s="1"/>
  <c r="G287" i="30" s="1"/>
  <c r="H293" i="30" s="1"/>
  <c r="E265" i="30"/>
  <c r="E253" i="30" s="1"/>
  <c r="G256" i="30"/>
  <c r="AZ255" i="30"/>
  <c r="E256" i="30"/>
  <c r="U256" i="30"/>
  <c r="AK256" i="30"/>
  <c r="BA256" i="30"/>
  <c r="F254" i="30"/>
  <c r="H91" i="30"/>
  <c r="I97" i="30" s="1"/>
  <c r="J103" i="30" s="1"/>
  <c r="K109" i="30" s="1"/>
  <c r="G89" i="30"/>
  <c r="G240" i="30"/>
  <c r="F210" i="30"/>
  <c r="BM319" i="30"/>
  <c r="BN325" i="30" s="1"/>
  <c r="AW319" i="30"/>
  <c r="AX325" i="30" s="1"/>
  <c r="AY331" i="30" s="1"/>
  <c r="AZ337" i="30" s="1"/>
  <c r="AG319" i="30"/>
  <c r="AH325" i="30" s="1"/>
  <c r="AI331" i="30" s="1"/>
  <c r="AJ337" i="30" s="1"/>
  <c r="Q319" i="30"/>
  <c r="R325" i="30" s="1"/>
  <c r="S331" i="30" s="1"/>
  <c r="T337" i="30" s="1"/>
  <c r="BH318" i="30"/>
  <c r="BI324" i="30" s="1"/>
  <c r="BJ330" i="30" s="1"/>
  <c r="BK336" i="30" s="1"/>
  <c r="AR318" i="30"/>
  <c r="AS324" i="30" s="1"/>
  <c r="AT330" i="30" s="1"/>
  <c r="AU336" i="30" s="1"/>
  <c r="AB318" i="30"/>
  <c r="AC324" i="30" s="1"/>
  <c r="AD330" i="30" s="1"/>
  <c r="AE336" i="30" s="1"/>
  <c r="L318" i="30"/>
  <c r="M324" i="30" s="1"/>
  <c r="N330" i="30" s="1"/>
  <c r="O336" i="30" s="1"/>
  <c r="BC317" i="30"/>
  <c r="BD323" i="30" s="1"/>
  <c r="BE329" i="30" s="1"/>
  <c r="BF335" i="30" s="1"/>
  <c r="AM317" i="30"/>
  <c r="AN323" i="30" s="1"/>
  <c r="AO329" i="30" s="1"/>
  <c r="AP335" i="30" s="1"/>
  <c r="W317" i="30"/>
  <c r="X323" i="30" s="1"/>
  <c r="Y329" i="30" s="1"/>
  <c r="Z335" i="30" s="1"/>
  <c r="G317" i="30"/>
  <c r="H323" i="30" s="1"/>
  <c r="I329" i="30" s="1"/>
  <c r="J335" i="30" s="1"/>
  <c r="BB319" i="30"/>
  <c r="BC325" i="30" s="1"/>
  <c r="BD331" i="30" s="1"/>
  <c r="BE337" i="30" s="1"/>
  <c r="AL319" i="30"/>
  <c r="AM325" i="30" s="1"/>
  <c r="AN331" i="30" s="1"/>
  <c r="AO337" i="30" s="1"/>
  <c r="V319" i="30"/>
  <c r="W325" i="30" s="1"/>
  <c r="X331" i="30" s="1"/>
  <c r="Y337" i="30" s="1"/>
  <c r="F319" i="30"/>
  <c r="G325" i="30" s="1"/>
  <c r="H331" i="30" s="1"/>
  <c r="I337" i="30" s="1"/>
  <c r="BA318" i="30"/>
  <c r="BB324" i="30" s="1"/>
  <c r="BC330" i="30" s="1"/>
  <c r="BD336" i="30" s="1"/>
  <c r="AK318" i="30"/>
  <c r="AL324" i="30" s="1"/>
  <c r="AM330" i="30" s="1"/>
  <c r="AN336" i="30" s="1"/>
  <c r="U318" i="30"/>
  <c r="V324" i="30" s="1"/>
  <c r="W330" i="30" s="1"/>
  <c r="X336" i="30" s="1"/>
  <c r="BL317" i="30"/>
  <c r="BM323" i="30" s="1"/>
  <c r="BN329" i="30" s="1"/>
  <c r="AV317" i="30"/>
  <c r="AW323" i="30" s="1"/>
  <c r="AX329" i="30" s="1"/>
  <c r="AY335" i="30" s="1"/>
  <c r="AF317" i="30"/>
  <c r="AG323" i="30" s="1"/>
  <c r="AH329" i="30" s="1"/>
  <c r="AI335" i="30" s="1"/>
  <c r="P317" i="30"/>
  <c r="Q323" i="30" s="1"/>
  <c r="R329" i="30" s="1"/>
  <c r="S335" i="30" s="1"/>
  <c r="BK319" i="30"/>
  <c r="BL325" i="30" s="1"/>
  <c r="BM331" i="30" s="1"/>
  <c r="BN337" i="30" s="1"/>
  <c r="AU319" i="30"/>
  <c r="AV325" i="30" s="1"/>
  <c r="AW331" i="30" s="1"/>
  <c r="AX337" i="30" s="1"/>
  <c r="AE319" i="30"/>
  <c r="AF325" i="30" s="1"/>
  <c r="AG331" i="30" s="1"/>
  <c r="AH337" i="30" s="1"/>
  <c r="O319" i="30"/>
  <c r="P325" i="30" s="1"/>
  <c r="Q331" i="30" s="1"/>
  <c r="R337" i="30" s="1"/>
  <c r="BJ318" i="30"/>
  <c r="BK324" i="30" s="1"/>
  <c r="BL330" i="30" s="1"/>
  <c r="BM336" i="30" s="1"/>
  <c r="AT318" i="30"/>
  <c r="AU324" i="30" s="1"/>
  <c r="AV330" i="30" s="1"/>
  <c r="AW336" i="30" s="1"/>
  <c r="AD318" i="30"/>
  <c r="AE324" i="30" s="1"/>
  <c r="AF330" i="30" s="1"/>
  <c r="AG336" i="30" s="1"/>
  <c r="N318" i="30"/>
  <c r="O324" i="30" s="1"/>
  <c r="P330" i="30" s="1"/>
  <c r="Q336" i="30" s="1"/>
  <c r="BI317" i="30"/>
  <c r="BJ323" i="30" s="1"/>
  <c r="BK329" i="30" s="1"/>
  <c r="BL335" i="30" s="1"/>
  <c r="AS317" i="30"/>
  <c r="AT323" i="30" s="1"/>
  <c r="AU329" i="30" s="1"/>
  <c r="AV335" i="30" s="1"/>
  <c r="AC317" i="30"/>
  <c r="AD323" i="30" s="1"/>
  <c r="AE329" i="30" s="1"/>
  <c r="AF335" i="30" s="1"/>
  <c r="M317" i="30"/>
  <c r="N323" i="30" s="1"/>
  <c r="O329" i="30" s="1"/>
  <c r="P335" i="30" s="1"/>
  <c r="H319" i="30"/>
  <c r="I325" i="30" s="1"/>
  <c r="J331" i="30" s="1"/>
  <c r="K337" i="30" s="1"/>
  <c r="G318" i="30"/>
  <c r="H324" i="30" s="1"/>
  <c r="I330" i="30" s="1"/>
  <c r="J336" i="30" s="1"/>
  <c r="BB317" i="30"/>
  <c r="BC323" i="30" s="1"/>
  <c r="BD329" i="30" s="1"/>
  <c r="BE335" i="30" s="1"/>
  <c r="AL317" i="30"/>
  <c r="AM323" i="30" s="1"/>
  <c r="AN329" i="30" s="1"/>
  <c r="AO335" i="30" s="1"/>
  <c r="V317" i="30"/>
  <c r="W323" i="30" s="1"/>
  <c r="X329" i="30" s="1"/>
  <c r="Y335" i="30" s="1"/>
  <c r="F317" i="30"/>
  <c r="G323" i="30" s="1"/>
  <c r="H329" i="30" s="1"/>
  <c r="I335" i="30" s="1"/>
  <c r="BA319" i="30"/>
  <c r="BB325" i="30" s="1"/>
  <c r="BC331" i="30" s="1"/>
  <c r="BD337" i="30" s="1"/>
  <c r="AK319" i="30"/>
  <c r="AL325" i="30" s="1"/>
  <c r="AM331" i="30" s="1"/>
  <c r="AN337" i="30" s="1"/>
  <c r="U319" i="30"/>
  <c r="V325" i="30" s="1"/>
  <c r="W331" i="30" s="1"/>
  <c r="X337" i="30" s="1"/>
  <c r="BL318" i="30"/>
  <c r="BM324" i="30" s="1"/>
  <c r="BN330" i="30" s="1"/>
  <c r="AV318" i="30"/>
  <c r="AW324" i="30" s="1"/>
  <c r="AX330" i="30" s="1"/>
  <c r="AY336" i="30" s="1"/>
  <c r="AF318" i="30"/>
  <c r="AG324" i="30" s="1"/>
  <c r="AH330" i="30" s="1"/>
  <c r="AI336" i="30" s="1"/>
  <c r="P318" i="30"/>
  <c r="Q324" i="30" s="1"/>
  <c r="R330" i="30" s="1"/>
  <c r="S336" i="30" s="1"/>
  <c r="BG317" i="30"/>
  <c r="BH323" i="30" s="1"/>
  <c r="BI329" i="30" s="1"/>
  <c r="BJ335" i="30" s="1"/>
  <c r="AQ317" i="30"/>
  <c r="AR323" i="30" s="1"/>
  <c r="AS329" i="30" s="1"/>
  <c r="AT335" i="30" s="1"/>
  <c r="AA317" i="30"/>
  <c r="AB323" i="30" s="1"/>
  <c r="AC329" i="30" s="1"/>
  <c r="AD335" i="30" s="1"/>
  <c r="K317" i="30"/>
  <c r="L323" i="30" s="1"/>
  <c r="M329" i="30" s="1"/>
  <c r="N335" i="30" s="1"/>
  <c r="BF319" i="30"/>
  <c r="BG325" i="30" s="1"/>
  <c r="BH331" i="30" s="1"/>
  <c r="BI337" i="30" s="1"/>
  <c r="AP319" i="30"/>
  <c r="AQ325" i="30" s="1"/>
  <c r="AR331" i="30" s="1"/>
  <c r="AS337" i="30" s="1"/>
  <c r="Z319" i="30"/>
  <c r="AA325" i="30" s="1"/>
  <c r="AB331" i="30" s="1"/>
  <c r="AC337" i="30" s="1"/>
  <c r="J319" i="30"/>
  <c r="K325" i="30" s="1"/>
  <c r="L331" i="30" s="1"/>
  <c r="M337" i="30" s="1"/>
  <c r="BE318" i="30"/>
  <c r="BF324" i="30" s="1"/>
  <c r="BG330" i="30" s="1"/>
  <c r="BH336" i="30" s="1"/>
  <c r="AO318" i="30"/>
  <c r="AP324" i="30" s="1"/>
  <c r="AQ330" i="30" s="1"/>
  <c r="AR336" i="30" s="1"/>
  <c r="Y318" i="30"/>
  <c r="Z324" i="30" s="1"/>
  <c r="AA330" i="30" s="1"/>
  <c r="AB336" i="30" s="1"/>
  <c r="I318" i="30"/>
  <c r="J324" i="30" s="1"/>
  <c r="K330" i="30" s="1"/>
  <c r="L336" i="30" s="1"/>
  <c r="AZ317" i="30"/>
  <c r="BA323" i="30" s="1"/>
  <c r="BB329" i="30" s="1"/>
  <c r="BC335" i="30" s="1"/>
  <c r="AJ317" i="30"/>
  <c r="AK323" i="30" s="1"/>
  <c r="AL329" i="30" s="1"/>
  <c r="AM335" i="30" s="1"/>
  <c r="T317" i="30"/>
  <c r="U323" i="30" s="1"/>
  <c r="V329" i="30" s="1"/>
  <c r="W335" i="30" s="1"/>
  <c r="AY319" i="30"/>
  <c r="AZ325" i="30" s="1"/>
  <c r="BA331" i="30" s="1"/>
  <c r="BB337" i="30" s="1"/>
  <c r="AI319" i="30"/>
  <c r="AJ325" i="30" s="1"/>
  <c r="AK331" i="30" s="1"/>
  <c r="AL337" i="30" s="1"/>
  <c r="S319" i="30"/>
  <c r="T325" i="30" s="1"/>
  <c r="U331" i="30" s="1"/>
  <c r="V337" i="30" s="1"/>
  <c r="BN318" i="30"/>
  <c r="AX318" i="30"/>
  <c r="AY324" i="30" s="1"/>
  <c r="AZ330" i="30" s="1"/>
  <c r="BA336" i="30" s="1"/>
  <c r="AH318" i="30"/>
  <c r="AI324" i="30" s="1"/>
  <c r="AJ330" i="30" s="1"/>
  <c r="AK336" i="30" s="1"/>
  <c r="R318" i="30"/>
  <c r="S324" i="30" s="1"/>
  <c r="T330" i="30" s="1"/>
  <c r="U336" i="30" s="1"/>
  <c r="BM317" i="30"/>
  <c r="BN323" i="30" s="1"/>
  <c r="AW317" i="30"/>
  <c r="AX323" i="30" s="1"/>
  <c r="AY329" i="30" s="1"/>
  <c r="AZ335" i="30" s="1"/>
  <c r="AG317" i="30"/>
  <c r="AH323" i="30" s="1"/>
  <c r="AI329" i="30" s="1"/>
  <c r="AJ335" i="30" s="1"/>
  <c r="Q317" i="30"/>
  <c r="R323" i="30" s="1"/>
  <c r="S329" i="30" s="1"/>
  <c r="T335" i="30" s="1"/>
  <c r="BH319" i="30"/>
  <c r="BI325" i="30" s="1"/>
  <c r="BJ331" i="30" s="1"/>
  <c r="BK337" i="30" s="1"/>
  <c r="AR319" i="30"/>
  <c r="AS325" i="30" s="1"/>
  <c r="AT331" i="30" s="1"/>
  <c r="AU337" i="30" s="1"/>
  <c r="AB319" i="30"/>
  <c r="AC325" i="30" s="1"/>
  <c r="AD331" i="30" s="1"/>
  <c r="AE337" i="30" s="1"/>
  <c r="L319" i="30"/>
  <c r="M325" i="30" s="1"/>
  <c r="N331" i="30" s="1"/>
  <c r="O337" i="30" s="1"/>
  <c r="BG318" i="30"/>
  <c r="BH324" i="30" s="1"/>
  <c r="BI330" i="30" s="1"/>
  <c r="BJ336" i="30" s="1"/>
  <c r="AQ318" i="30"/>
  <c r="AR324" i="30" s="1"/>
  <c r="AS330" i="30" s="1"/>
  <c r="AT336" i="30" s="1"/>
  <c r="AA318" i="30"/>
  <c r="AB324" i="30" s="1"/>
  <c r="AC330" i="30" s="1"/>
  <c r="AD336" i="30" s="1"/>
  <c r="K318" i="30"/>
  <c r="L324" i="30" s="1"/>
  <c r="M330" i="30" s="1"/>
  <c r="N336" i="30" s="1"/>
  <c r="BF317" i="30"/>
  <c r="BG323" i="30" s="1"/>
  <c r="BH329" i="30" s="1"/>
  <c r="BI335" i="30" s="1"/>
  <c r="AP317" i="30"/>
  <c r="AQ323" i="30" s="1"/>
  <c r="AR329" i="30" s="1"/>
  <c r="AS335" i="30" s="1"/>
  <c r="Z317" i="30"/>
  <c r="AA323" i="30" s="1"/>
  <c r="AB329" i="30" s="1"/>
  <c r="AC335" i="30" s="1"/>
  <c r="J317" i="30"/>
  <c r="K323" i="30" s="1"/>
  <c r="L329" i="30" s="1"/>
  <c r="M335" i="30" s="1"/>
  <c r="E317" i="30"/>
  <c r="F323" i="30" s="1"/>
  <c r="G329" i="30" s="1"/>
  <c r="H335" i="30" s="1"/>
  <c r="D314" i="30"/>
  <c r="D302" i="30" s="1"/>
  <c r="D299" i="30"/>
  <c r="D255" i="30"/>
  <c r="E273" i="30"/>
  <c r="I254" i="30"/>
  <c r="K256" i="30"/>
  <c r="AQ256" i="30"/>
  <c r="BG256" i="30"/>
  <c r="P254" i="30"/>
  <c r="AF254" i="30"/>
  <c r="AV254" i="30"/>
  <c r="BL254" i="30"/>
  <c r="Q255" i="30"/>
  <c r="AG255" i="30"/>
  <c r="Q254" i="30"/>
  <c r="AG254" i="30"/>
  <c r="AW254" i="30"/>
  <c r="BM254" i="30"/>
  <c r="R255" i="30"/>
  <c r="AH255" i="30"/>
  <c r="AX255" i="30"/>
  <c r="BN255" i="30"/>
  <c r="O256" i="30"/>
  <c r="AE256" i="30"/>
  <c r="AU256" i="30"/>
  <c r="BK256" i="30"/>
  <c r="T254" i="30"/>
  <c r="AJ254" i="30"/>
  <c r="AZ254" i="30"/>
  <c r="U255" i="30"/>
  <c r="AK255" i="30"/>
  <c r="BA255" i="30"/>
  <c r="F256" i="30"/>
  <c r="V256" i="30"/>
  <c r="AL256" i="30"/>
  <c r="BM255" i="30"/>
  <c r="AH256" i="30"/>
  <c r="BB256" i="30"/>
  <c r="G254" i="30"/>
  <c r="W254" i="30"/>
  <c r="AM254" i="30"/>
  <c r="BC254" i="30"/>
  <c r="N254" i="30"/>
  <c r="AD254" i="30"/>
  <c r="AT254" i="30"/>
  <c r="BJ254" i="30"/>
  <c r="S255" i="30"/>
  <c r="AI255" i="30"/>
  <c r="AY255" i="30"/>
  <c r="H256" i="30"/>
  <c r="X256" i="30"/>
  <c r="AN256" i="30"/>
  <c r="BD256" i="30"/>
  <c r="BE255" i="30"/>
  <c r="Z256" i="30"/>
  <c r="AX256" i="30"/>
  <c r="F220" i="30"/>
  <c r="F208" i="30" s="1"/>
  <c r="F230" i="30"/>
  <c r="G236" i="30" s="1"/>
  <c r="H242" i="30" s="1"/>
  <c r="I248" i="30" s="1"/>
  <c r="N67" i="23"/>
  <c r="O66" i="23"/>
  <c r="AT12" i="8"/>
  <c r="AT9" i="8" s="1"/>
  <c r="AT8" i="8" s="1"/>
  <c r="AU10" i="8"/>
  <c r="D356" i="30" s="1"/>
  <c r="AS11" i="8"/>
  <c r="I807" i="30" l="1"/>
  <c r="J803" i="30" s="1"/>
  <c r="J807" i="30" s="1"/>
  <c r="K803" i="30" s="1"/>
  <c r="K807" i="30" s="1"/>
  <c r="L803" i="30" s="1"/>
  <c r="L807" i="30" s="1"/>
  <c r="M803" i="30" s="1"/>
  <c r="M807" i="30" s="1"/>
  <c r="N803" i="30" s="1"/>
  <c r="N807" i="30" s="1"/>
  <c r="O803" i="30" s="1"/>
  <c r="O807" i="30" s="1"/>
  <c r="P803" i="30" s="1"/>
  <c r="P807" i="30" s="1"/>
  <c r="Q803" i="30" s="1"/>
  <c r="Q807" i="30" s="1"/>
  <c r="R803" i="30" s="1"/>
  <c r="R807" i="30" s="1"/>
  <c r="S803" i="30" s="1"/>
  <c r="S807" i="30" s="1"/>
  <c r="T803" i="30" s="1"/>
  <c r="T807" i="30" s="1"/>
  <c r="U803" i="30" s="1"/>
  <c r="U807" i="30" s="1"/>
  <c r="V803" i="30" s="1"/>
  <c r="V807" i="30" s="1"/>
  <c r="W803" i="30" s="1"/>
  <c r="W807" i="30" s="1"/>
  <c r="X803" i="30" s="1"/>
  <c r="X807" i="30" s="1"/>
  <c r="Y803" i="30" s="1"/>
  <c r="Y807" i="30" s="1"/>
  <c r="Z803" i="30" s="1"/>
  <c r="Z807" i="30" s="1"/>
  <c r="AA803" i="30" s="1"/>
  <c r="AA807" i="30" s="1"/>
  <c r="AB803" i="30" s="1"/>
  <c r="AB807" i="30" s="1"/>
  <c r="AC803" i="30" s="1"/>
  <c r="AC807" i="30" s="1"/>
  <c r="AD803" i="30" s="1"/>
  <c r="AD807" i="30" s="1"/>
  <c r="AE803" i="30" s="1"/>
  <c r="AE807" i="30" s="1"/>
  <c r="AF803" i="30" s="1"/>
  <c r="AF807" i="30" s="1"/>
  <c r="AG803" i="30" s="1"/>
  <c r="AG807" i="30" s="1"/>
  <c r="AH803" i="30" s="1"/>
  <c r="AH807" i="30" s="1"/>
  <c r="AI803" i="30" s="1"/>
  <c r="AI807" i="30" s="1"/>
  <c r="AJ803" i="30" s="1"/>
  <c r="AJ807" i="30" s="1"/>
  <c r="AK803" i="30" s="1"/>
  <c r="AK807" i="30" s="1"/>
  <c r="AL803" i="30" s="1"/>
  <c r="AL807" i="30" s="1"/>
  <c r="AM803" i="30" s="1"/>
  <c r="AM807" i="30" s="1"/>
  <c r="AN803" i="30" s="1"/>
  <c r="AN807" i="30" s="1"/>
  <c r="AO803" i="30" s="1"/>
  <c r="AO807" i="30" s="1"/>
  <c r="AP803" i="30" s="1"/>
  <c r="AP807" i="30" s="1"/>
  <c r="AQ803" i="30" s="1"/>
  <c r="AQ807" i="30" s="1"/>
  <c r="AR803" i="30" s="1"/>
  <c r="AR807" i="30" s="1"/>
  <c r="AS803" i="30" s="1"/>
  <c r="AS807" i="30" s="1"/>
  <c r="AT803" i="30" s="1"/>
  <c r="AT807" i="30" s="1"/>
  <c r="AU803" i="30" s="1"/>
  <c r="AU807" i="30" s="1"/>
  <c r="AV803" i="30" s="1"/>
  <c r="AV807" i="30" s="1"/>
  <c r="AW803" i="30" s="1"/>
  <c r="AW807" i="30" s="1"/>
  <c r="AX803" i="30" s="1"/>
  <c r="AX807" i="30" s="1"/>
  <c r="AY803" i="30" s="1"/>
  <c r="AY807" i="30" s="1"/>
  <c r="AZ803" i="30" s="1"/>
  <c r="AZ807" i="30" s="1"/>
  <c r="BA803" i="30" s="1"/>
  <c r="BA807" i="30" s="1"/>
  <c r="BB803" i="30" s="1"/>
  <c r="BB807" i="30" s="1"/>
  <c r="BC803" i="30" s="1"/>
  <c r="BC807" i="30" s="1"/>
  <c r="BD803" i="30" s="1"/>
  <c r="BD807" i="30" s="1"/>
  <c r="BE803" i="30" s="1"/>
  <c r="BE807" i="30" s="1"/>
  <c r="BF803" i="30" s="1"/>
  <c r="BF807" i="30" s="1"/>
  <c r="BG803" i="30" s="1"/>
  <c r="BG807" i="30" s="1"/>
  <c r="BH803" i="30" s="1"/>
  <c r="BH807" i="30" s="1"/>
  <c r="BI803" i="30" s="1"/>
  <c r="BI807" i="30" s="1"/>
  <c r="BJ803" i="30" s="1"/>
  <c r="BJ807" i="30" s="1"/>
  <c r="BK803" i="30" s="1"/>
  <c r="BK807" i="30" s="1"/>
  <c r="BL803" i="30" s="1"/>
  <c r="BL807" i="30" s="1"/>
  <c r="BM803" i="30" s="1"/>
  <c r="BM807" i="30" s="1"/>
  <c r="BN803" i="30" s="1"/>
  <c r="BN807" i="30" s="1"/>
  <c r="BO803" i="30" s="1"/>
  <c r="BO807" i="30" s="1"/>
  <c r="F65" i="37"/>
  <c r="G65" i="37" s="1"/>
  <c r="AF299" i="30"/>
  <c r="I6" i="32"/>
  <c r="F34" i="1"/>
  <c r="G34" i="1"/>
  <c r="E300" i="30"/>
  <c r="K6" i="32"/>
  <c r="J6" i="32"/>
  <c r="D344" i="30"/>
  <c r="E362" i="30"/>
  <c r="F368" i="30" s="1"/>
  <c r="G374" i="30" s="1"/>
  <c r="H380" i="30" s="1"/>
  <c r="BI363" i="30"/>
  <c r="BJ369" i="30" s="1"/>
  <c r="BK375" i="30" s="1"/>
  <c r="BL381" i="30" s="1"/>
  <c r="AC363" i="30"/>
  <c r="AD369" i="30" s="1"/>
  <c r="AE375" i="30" s="1"/>
  <c r="AF381" i="30" s="1"/>
  <c r="BD362" i="30"/>
  <c r="BE368" i="30" s="1"/>
  <c r="BF374" i="30" s="1"/>
  <c r="BG380" i="30" s="1"/>
  <c r="X362" i="30"/>
  <c r="Y368" i="30" s="1"/>
  <c r="Z374" i="30" s="1"/>
  <c r="AA380" i="30" s="1"/>
  <c r="AY361" i="30"/>
  <c r="AZ367" i="30" s="1"/>
  <c r="BA373" i="30" s="1"/>
  <c r="BB379" i="30" s="1"/>
  <c r="S361" i="30"/>
  <c r="T367" i="30" s="1"/>
  <c r="U373" i="30" s="1"/>
  <c r="V379" i="30" s="1"/>
  <c r="AX363" i="30"/>
  <c r="AY369" i="30" s="1"/>
  <c r="AZ375" i="30" s="1"/>
  <c r="BA381" i="30" s="1"/>
  <c r="R363" i="30"/>
  <c r="S369" i="30" s="1"/>
  <c r="T375" i="30" s="1"/>
  <c r="U381" i="30" s="1"/>
  <c r="AW362" i="30"/>
  <c r="AX368" i="30" s="1"/>
  <c r="AY374" i="30" s="1"/>
  <c r="AZ380" i="30" s="1"/>
  <c r="Q362" i="30"/>
  <c r="R368" i="30" s="1"/>
  <c r="S374" i="30" s="1"/>
  <c r="T380" i="30" s="1"/>
  <c r="AK363" i="30"/>
  <c r="AL369" i="30" s="1"/>
  <c r="AM375" i="30" s="1"/>
  <c r="AN381" i="30" s="1"/>
  <c r="BL362" i="30"/>
  <c r="BM368" i="30" s="1"/>
  <c r="BN374" i="30" s="1"/>
  <c r="AF362" i="30"/>
  <c r="AG368" i="30" s="1"/>
  <c r="AH374" i="30" s="1"/>
  <c r="AI380" i="30" s="1"/>
  <c r="BG361" i="30"/>
  <c r="BH367" i="30" s="1"/>
  <c r="BI373" i="30" s="1"/>
  <c r="BJ379" i="30" s="1"/>
  <c r="AR361" i="30"/>
  <c r="AS367" i="30" s="1"/>
  <c r="AT373" i="30" s="1"/>
  <c r="AU379" i="30" s="1"/>
  <c r="L361" i="30"/>
  <c r="M367" i="30" s="1"/>
  <c r="N373" i="30" s="1"/>
  <c r="O379" i="30" s="1"/>
  <c r="AM363" i="30"/>
  <c r="AN369" i="30" s="1"/>
  <c r="AO375" i="30" s="1"/>
  <c r="AP381" i="30" s="1"/>
  <c r="G363" i="30"/>
  <c r="H369" i="30" s="1"/>
  <c r="I375" i="30" s="1"/>
  <c r="J381" i="30" s="1"/>
  <c r="AL362" i="30"/>
  <c r="AM368" i="30" s="1"/>
  <c r="AN374" i="30" s="1"/>
  <c r="AO380" i="30" s="1"/>
  <c r="F362" i="30"/>
  <c r="G368" i="30" s="1"/>
  <c r="H374" i="30" s="1"/>
  <c r="I380" i="30" s="1"/>
  <c r="AK361" i="30"/>
  <c r="AL367" i="30" s="1"/>
  <c r="AM373" i="30" s="1"/>
  <c r="AN379" i="30" s="1"/>
  <c r="BL363" i="30"/>
  <c r="BM369" i="30" s="1"/>
  <c r="BN375" i="30" s="1"/>
  <c r="AF363" i="30"/>
  <c r="AG369" i="30" s="1"/>
  <c r="AH375" i="30" s="1"/>
  <c r="AI381" i="30" s="1"/>
  <c r="BK362" i="30"/>
  <c r="BL368" i="30" s="1"/>
  <c r="BM374" i="30" s="1"/>
  <c r="BN380" i="30" s="1"/>
  <c r="AE362" i="30"/>
  <c r="AF368" i="30" s="1"/>
  <c r="AG374" i="30" s="1"/>
  <c r="AH380" i="30" s="1"/>
  <c r="V361" i="30"/>
  <c r="W367" i="30" s="1"/>
  <c r="X373" i="30" s="1"/>
  <c r="Y379" i="30" s="1"/>
  <c r="AO363" i="30"/>
  <c r="AP369" i="30" s="1"/>
  <c r="AQ375" i="30" s="1"/>
  <c r="AR381" i="30" s="1"/>
  <c r="I363" i="30"/>
  <c r="J369" i="30" s="1"/>
  <c r="K375" i="30" s="1"/>
  <c r="L381" i="30" s="1"/>
  <c r="AJ362" i="30"/>
  <c r="AK368" i="30" s="1"/>
  <c r="AL374" i="30" s="1"/>
  <c r="AM380" i="30" s="1"/>
  <c r="BK361" i="30"/>
  <c r="BL367" i="30" s="1"/>
  <c r="BM373" i="30" s="1"/>
  <c r="BN379" i="30" s="1"/>
  <c r="AE361" i="30"/>
  <c r="AF367" i="30" s="1"/>
  <c r="AG373" i="30" s="1"/>
  <c r="AH379" i="30" s="1"/>
  <c r="BJ363" i="30"/>
  <c r="BK369" i="30" s="1"/>
  <c r="BL375" i="30" s="1"/>
  <c r="BM381" i="30" s="1"/>
  <c r="AD363" i="30"/>
  <c r="AE369" i="30" s="1"/>
  <c r="AF375" i="30" s="1"/>
  <c r="AG381" i="30" s="1"/>
  <c r="BI362" i="30"/>
  <c r="BJ368" i="30" s="1"/>
  <c r="BK374" i="30" s="1"/>
  <c r="BL380" i="30" s="1"/>
  <c r="AC362" i="30"/>
  <c r="AD368" i="30" s="1"/>
  <c r="AE374" i="30" s="1"/>
  <c r="AF380" i="30" s="1"/>
  <c r="BD361" i="30"/>
  <c r="BE367" i="30" s="1"/>
  <c r="BF373" i="30" s="1"/>
  <c r="BG379" i="30" s="1"/>
  <c r="X361" i="30"/>
  <c r="Y367" i="30" s="1"/>
  <c r="Z373" i="30" s="1"/>
  <c r="AA379" i="30" s="1"/>
  <c r="BG363" i="30"/>
  <c r="BH369" i="30" s="1"/>
  <c r="BI375" i="30" s="1"/>
  <c r="BJ381" i="30" s="1"/>
  <c r="AA363" i="30"/>
  <c r="AB369" i="30" s="1"/>
  <c r="AC375" i="30" s="1"/>
  <c r="AD381" i="30" s="1"/>
  <c r="BF362" i="30"/>
  <c r="BG368" i="30" s="1"/>
  <c r="BH374" i="30" s="1"/>
  <c r="BI380" i="30" s="1"/>
  <c r="Z362" i="30"/>
  <c r="AA368" i="30" s="1"/>
  <c r="AB374" i="30" s="1"/>
  <c r="AC380" i="30" s="1"/>
  <c r="BE361" i="30"/>
  <c r="BF367" i="30" s="1"/>
  <c r="BG373" i="30" s="1"/>
  <c r="BH379" i="30" s="1"/>
  <c r="Y361" i="30"/>
  <c r="Z367" i="30" s="1"/>
  <c r="AA373" i="30" s="1"/>
  <c r="AB379" i="30" s="1"/>
  <c r="AZ363" i="30"/>
  <c r="BA369" i="30" s="1"/>
  <c r="BB375" i="30" s="1"/>
  <c r="BC381" i="30" s="1"/>
  <c r="T363" i="30"/>
  <c r="U369" i="30" s="1"/>
  <c r="V375" i="30" s="1"/>
  <c r="W381" i="30" s="1"/>
  <c r="AY362" i="30"/>
  <c r="AZ368" i="30" s="1"/>
  <c r="BA374" i="30" s="1"/>
  <c r="BB380" i="30" s="1"/>
  <c r="S362" i="30"/>
  <c r="T368" i="30" s="1"/>
  <c r="U374" i="30" s="1"/>
  <c r="V380" i="30" s="1"/>
  <c r="AX361" i="30"/>
  <c r="AY367" i="30" s="1"/>
  <c r="AZ373" i="30" s="1"/>
  <c r="BA379" i="30" s="1"/>
  <c r="R361" i="30"/>
  <c r="S367" i="30" s="1"/>
  <c r="T373" i="30" s="1"/>
  <c r="U379" i="30" s="1"/>
  <c r="E363" i="30"/>
  <c r="F369" i="30" s="1"/>
  <c r="G375" i="30" s="1"/>
  <c r="H381" i="30" s="1"/>
  <c r="D345" i="30"/>
  <c r="AZ361" i="30"/>
  <c r="BA367" i="30" s="1"/>
  <c r="BB373" i="30" s="1"/>
  <c r="BC379" i="30" s="1"/>
  <c r="AU363" i="30"/>
  <c r="AV369" i="30" s="1"/>
  <c r="AW375" i="30" s="1"/>
  <c r="AX381" i="30" s="1"/>
  <c r="O363" i="30"/>
  <c r="P369" i="30" s="1"/>
  <c r="Q375" i="30" s="1"/>
  <c r="R381" i="30" s="1"/>
  <c r="AT362" i="30"/>
  <c r="AU368" i="30" s="1"/>
  <c r="AV374" i="30" s="1"/>
  <c r="AW380" i="30" s="1"/>
  <c r="N362" i="30"/>
  <c r="O368" i="30" s="1"/>
  <c r="P374" i="30" s="1"/>
  <c r="Q380" i="30" s="1"/>
  <c r="AS361" i="30"/>
  <c r="AT367" i="30" s="1"/>
  <c r="AU373" i="30" s="1"/>
  <c r="AV379" i="30" s="1"/>
  <c r="M361" i="30"/>
  <c r="N367" i="30" s="1"/>
  <c r="O373" i="30" s="1"/>
  <c r="P379" i="30" s="1"/>
  <c r="AN363" i="30"/>
  <c r="AO369" i="30" s="1"/>
  <c r="AP375" i="30" s="1"/>
  <c r="AQ381" i="30" s="1"/>
  <c r="H363" i="30"/>
  <c r="I369" i="30" s="1"/>
  <c r="J375" i="30" s="1"/>
  <c r="K381" i="30" s="1"/>
  <c r="AM362" i="30"/>
  <c r="AN368" i="30" s="1"/>
  <c r="AO374" i="30" s="1"/>
  <c r="AP380" i="30" s="1"/>
  <c r="G362" i="30"/>
  <c r="H368" i="30" s="1"/>
  <c r="I374" i="30" s="1"/>
  <c r="J380" i="30" s="1"/>
  <c r="AW363" i="30"/>
  <c r="AX369" i="30" s="1"/>
  <c r="AY375" i="30" s="1"/>
  <c r="AZ381" i="30" s="1"/>
  <c r="Q363" i="30"/>
  <c r="R369" i="30" s="1"/>
  <c r="S375" i="30" s="1"/>
  <c r="T381" i="30" s="1"/>
  <c r="AR362" i="30"/>
  <c r="AS368" i="30" s="1"/>
  <c r="AT374" i="30" s="1"/>
  <c r="AU380" i="30" s="1"/>
  <c r="L362" i="30"/>
  <c r="M368" i="30" s="1"/>
  <c r="N374" i="30" s="1"/>
  <c r="O380" i="30" s="1"/>
  <c r="AM361" i="30"/>
  <c r="AN367" i="30" s="1"/>
  <c r="AO373" i="30" s="1"/>
  <c r="AP379" i="30" s="1"/>
  <c r="G361" i="30"/>
  <c r="H367" i="30" s="1"/>
  <c r="I373" i="30" s="1"/>
  <c r="J379" i="30" s="1"/>
  <c r="AL363" i="30"/>
  <c r="AM369" i="30" s="1"/>
  <c r="AN375" i="30" s="1"/>
  <c r="AO381" i="30" s="1"/>
  <c r="F363" i="30"/>
  <c r="G369" i="30" s="1"/>
  <c r="H375" i="30" s="1"/>
  <c r="I381" i="30" s="1"/>
  <c r="AK362" i="30"/>
  <c r="AL368" i="30" s="1"/>
  <c r="AM374" i="30" s="1"/>
  <c r="AN380" i="30" s="1"/>
  <c r="BL361" i="30"/>
  <c r="BM367" i="30" s="1"/>
  <c r="BN373" i="30" s="1"/>
  <c r="AF361" i="30"/>
  <c r="AG367" i="30" s="1"/>
  <c r="AH373" i="30" s="1"/>
  <c r="AI379" i="30" s="1"/>
  <c r="AI363" i="30"/>
  <c r="AJ369" i="30" s="1"/>
  <c r="AK375" i="30" s="1"/>
  <c r="AL381" i="30" s="1"/>
  <c r="BN362" i="30"/>
  <c r="AH362" i="30"/>
  <c r="AI368" i="30" s="1"/>
  <c r="AJ374" i="30" s="1"/>
  <c r="AK380" i="30" s="1"/>
  <c r="BM361" i="30"/>
  <c r="BN367" i="30" s="1"/>
  <c r="AG361" i="30"/>
  <c r="AH367" i="30" s="1"/>
  <c r="AI373" i="30" s="1"/>
  <c r="AJ379" i="30" s="1"/>
  <c r="BH363" i="30"/>
  <c r="BI369" i="30" s="1"/>
  <c r="BJ375" i="30" s="1"/>
  <c r="BK381" i="30" s="1"/>
  <c r="AB363" i="30"/>
  <c r="AC369" i="30" s="1"/>
  <c r="AD375" i="30" s="1"/>
  <c r="AE381" i="30" s="1"/>
  <c r="BG362" i="30"/>
  <c r="BH368" i="30" s="1"/>
  <c r="BI374" i="30" s="1"/>
  <c r="BJ380" i="30" s="1"/>
  <c r="AA362" i="30"/>
  <c r="AB368" i="30" s="1"/>
  <c r="AC374" i="30" s="1"/>
  <c r="AD380" i="30" s="1"/>
  <c r="BF361" i="30"/>
  <c r="BG367" i="30" s="1"/>
  <c r="BH373" i="30" s="1"/>
  <c r="BI379" i="30" s="1"/>
  <c r="AS363" i="30"/>
  <c r="AT369" i="30" s="1"/>
  <c r="AU375" i="30" s="1"/>
  <c r="AV381" i="30" s="1"/>
  <c r="M363" i="30"/>
  <c r="N369" i="30" s="1"/>
  <c r="O375" i="30" s="1"/>
  <c r="P381" i="30" s="1"/>
  <c r="AN362" i="30"/>
  <c r="AO368" i="30" s="1"/>
  <c r="AP374" i="30" s="1"/>
  <c r="AQ380" i="30" s="1"/>
  <c r="AM344" i="30"/>
  <c r="H362" i="30"/>
  <c r="I368" i="30" s="1"/>
  <c r="J374" i="30" s="1"/>
  <c r="K380" i="30" s="1"/>
  <c r="AI361" i="30"/>
  <c r="AJ367" i="30" s="1"/>
  <c r="AK373" i="30" s="1"/>
  <c r="AL379" i="30" s="1"/>
  <c r="BN363" i="30"/>
  <c r="AH363" i="30"/>
  <c r="AI369" i="30" s="1"/>
  <c r="AJ375" i="30" s="1"/>
  <c r="AK381" i="30" s="1"/>
  <c r="BM362" i="30"/>
  <c r="BN368" i="30" s="1"/>
  <c r="AG362" i="30"/>
  <c r="AH368" i="30" s="1"/>
  <c r="AI374" i="30" s="1"/>
  <c r="AJ380" i="30" s="1"/>
  <c r="BA363" i="30"/>
  <c r="BB369" i="30" s="1"/>
  <c r="BC375" i="30" s="1"/>
  <c r="BD381" i="30" s="1"/>
  <c r="U363" i="30"/>
  <c r="V369" i="30" s="1"/>
  <c r="W375" i="30" s="1"/>
  <c r="X381" i="30" s="1"/>
  <c r="AV362" i="30"/>
  <c r="AW368" i="30" s="1"/>
  <c r="AX374" i="30" s="1"/>
  <c r="AY380" i="30" s="1"/>
  <c r="P362" i="30"/>
  <c r="Q368" i="30" s="1"/>
  <c r="R374" i="30" s="1"/>
  <c r="S380" i="30" s="1"/>
  <c r="AQ361" i="30"/>
  <c r="AR367" i="30" s="1"/>
  <c r="AS373" i="30" s="1"/>
  <c r="AT379" i="30" s="1"/>
  <c r="K361" i="30"/>
  <c r="L367" i="30" s="1"/>
  <c r="M373" i="30" s="1"/>
  <c r="N379" i="30" s="1"/>
  <c r="AP363" i="30"/>
  <c r="AQ369" i="30" s="1"/>
  <c r="AR375" i="30" s="1"/>
  <c r="AS381" i="30" s="1"/>
  <c r="BH361" i="30"/>
  <c r="BI367" i="30" s="1"/>
  <c r="BJ373" i="30" s="1"/>
  <c r="BK379" i="30" s="1"/>
  <c r="AB361" i="30"/>
  <c r="AC367" i="30" s="1"/>
  <c r="AD373" i="30" s="1"/>
  <c r="AE379" i="30" s="1"/>
  <c r="BC363" i="30"/>
  <c r="BD369" i="30" s="1"/>
  <c r="BE375" i="30" s="1"/>
  <c r="BF381" i="30" s="1"/>
  <c r="W363" i="30"/>
  <c r="X369" i="30" s="1"/>
  <c r="Y375" i="30" s="1"/>
  <c r="Z381" i="30" s="1"/>
  <c r="BB362" i="30"/>
  <c r="BC368" i="30" s="1"/>
  <c r="BD374" i="30" s="1"/>
  <c r="BE380" i="30" s="1"/>
  <c r="V362" i="30"/>
  <c r="W368" i="30" s="1"/>
  <c r="X374" i="30" s="1"/>
  <c r="Y380" i="30" s="1"/>
  <c r="BA361" i="30"/>
  <c r="BB367" i="30" s="1"/>
  <c r="BC373" i="30" s="1"/>
  <c r="BD379" i="30" s="1"/>
  <c r="U361" i="30"/>
  <c r="V367" i="30" s="1"/>
  <c r="W373" i="30" s="1"/>
  <c r="X379" i="30" s="1"/>
  <c r="AV363" i="30"/>
  <c r="AW369" i="30" s="1"/>
  <c r="AX375" i="30" s="1"/>
  <c r="AY381" i="30" s="1"/>
  <c r="P363" i="30"/>
  <c r="Q369" i="30" s="1"/>
  <c r="R375" i="30" s="1"/>
  <c r="S381" i="30" s="1"/>
  <c r="AU362" i="30"/>
  <c r="AV368" i="30" s="1"/>
  <c r="AW374" i="30" s="1"/>
  <c r="AX380" i="30" s="1"/>
  <c r="O362" i="30"/>
  <c r="P368" i="30" s="1"/>
  <c r="Q374" i="30" s="1"/>
  <c r="R380" i="30" s="1"/>
  <c r="AT361" i="30"/>
  <c r="AU367" i="30" s="1"/>
  <c r="AV373" i="30" s="1"/>
  <c r="AW379" i="30" s="1"/>
  <c r="Z361" i="30"/>
  <c r="AA367" i="30" s="1"/>
  <c r="AB373" i="30" s="1"/>
  <c r="AC379" i="30" s="1"/>
  <c r="BE363" i="30"/>
  <c r="BF369" i="30" s="1"/>
  <c r="BG375" i="30" s="1"/>
  <c r="BH381" i="30" s="1"/>
  <c r="Y363" i="30"/>
  <c r="Z369" i="30" s="1"/>
  <c r="AA375" i="30" s="1"/>
  <c r="AB381" i="30" s="1"/>
  <c r="AZ362" i="30"/>
  <c r="BA368" i="30" s="1"/>
  <c r="BB374" i="30" s="1"/>
  <c r="BC380" i="30" s="1"/>
  <c r="T362" i="30"/>
  <c r="U368" i="30" s="1"/>
  <c r="V374" i="30" s="1"/>
  <c r="W380" i="30" s="1"/>
  <c r="AU361" i="30"/>
  <c r="AV367" i="30" s="1"/>
  <c r="AW373" i="30" s="1"/>
  <c r="AX379" i="30" s="1"/>
  <c r="O361" i="30"/>
  <c r="P367" i="30" s="1"/>
  <c r="Q373" i="30" s="1"/>
  <c r="R379" i="30" s="1"/>
  <c r="AT363" i="30"/>
  <c r="AU369" i="30" s="1"/>
  <c r="AV375" i="30" s="1"/>
  <c r="AW381" i="30" s="1"/>
  <c r="N363" i="30"/>
  <c r="O369" i="30" s="1"/>
  <c r="P375" i="30" s="1"/>
  <c r="Q381" i="30" s="1"/>
  <c r="AS362" i="30"/>
  <c r="AT368" i="30" s="1"/>
  <c r="AU374" i="30" s="1"/>
  <c r="AV380" i="30" s="1"/>
  <c r="M362" i="30"/>
  <c r="N368" i="30" s="1"/>
  <c r="O374" i="30" s="1"/>
  <c r="P380" i="30" s="1"/>
  <c r="AN361" i="30"/>
  <c r="AO367" i="30" s="1"/>
  <c r="AP373" i="30" s="1"/>
  <c r="AQ379" i="30" s="1"/>
  <c r="H361" i="30"/>
  <c r="I367" i="30" s="1"/>
  <c r="J373" i="30" s="1"/>
  <c r="K379" i="30" s="1"/>
  <c r="AQ363" i="30"/>
  <c r="AR369" i="30" s="1"/>
  <c r="AS375" i="30" s="1"/>
  <c r="AT381" i="30" s="1"/>
  <c r="K363" i="30"/>
  <c r="L369" i="30" s="1"/>
  <c r="M375" i="30" s="1"/>
  <c r="N381" i="30" s="1"/>
  <c r="AP362" i="30"/>
  <c r="AQ368" i="30" s="1"/>
  <c r="AR374" i="30" s="1"/>
  <c r="AS380" i="30" s="1"/>
  <c r="J362" i="30"/>
  <c r="K368" i="30" s="1"/>
  <c r="L374" i="30" s="1"/>
  <c r="M380" i="30" s="1"/>
  <c r="AO361" i="30"/>
  <c r="AP367" i="30" s="1"/>
  <c r="AQ373" i="30" s="1"/>
  <c r="AR379" i="30" s="1"/>
  <c r="I361" i="30"/>
  <c r="J367" i="30" s="1"/>
  <c r="K373" i="30" s="1"/>
  <c r="L379" i="30" s="1"/>
  <c r="AJ363" i="30"/>
  <c r="AK369" i="30" s="1"/>
  <c r="AL375" i="30" s="1"/>
  <c r="AM381" i="30" s="1"/>
  <c r="AI362" i="30"/>
  <c r="AJ368" i="30" s="1"/>
  <c r="AK374" i="30" s="1"/>
  <c r="AL380" i="30" s="1"/>
  <c r="BN361" i="30"/>
  <c r="N361" i="30"/>
  <c r="O367" i="30" s="1"/>
  <c r="P373" i="30" s="1"/>
  <c r="Q379" i="30" s="1"/>
  <c r="E361" i="30"/>
  <c r="F367" i="30" s="1"/>
  <c r="G373" i="30" s="1"/>
  <c r="H379" i="30" s="1"/>
  <c r="D358" i="30"/>
  <c r="D343" i="30"/>
  <c r="I362" i="30"/>
  <c r="J368" i="30" s="1"/>
  <c r="K374" i="30" s="1"/>
  <c r="L380" i="30" s="1"/>
  <c r="AJ361" i="30"/>
  <c r="AK367" i="30" s="1"/>
  <c r="AL373" i="30" s="1"/>
  <c r="AM379" i="30" s="1"/>
  <c r="AI343" i="30"/>
  <c r="BK363" i="30"/>
  <c r="BL369" i="30" s="1"/>
  <c r="BM375" i="30" s="1"/>
  <c r="BN381" i="30" s="1"/>
  <c r="BJ345" i="30"/>
  <c r="AE363" i="30"/>
  <c r="AF369" i="30" s="1"/>
  <c r="AG375" i="30" s="1"/>
  <c r="AH381" i="30" s="1"/>
  <c r="BJ362" i="30"/>
  <c r="BK368" i="30" s="1"/>
  <c r="BL374" i="30" s="1"/>
  <c r="BM380" i="30" s="1"/>
  <c r="AD362" i="30"/>
  <c r="AE368" i="30" s="1"/>
  <c r="AF374" i="30" s="1"/>
  <c r="AG380" i="30" s="1"/>
  <c r="BI361" i="30"/>
  <c r="BJ367" i="30" s="1"/>
  <c r="BK373" i="30" s="1"/>
  <c r="BL379" i="30" s="1"/>
  <c r="BL343" i="30" s="1"/>
  <c r="AC361" i="30"/>
  <c r="AD367" i="30" s="1"/>
  <c r="AE373" i="30" s="1"/>
  <c r="AF379" i="30" s="1"/>
  <c r="BD363" i="30"/>
  <c r="BE369" i="30" s="1"/>
  <c r="BF375" i="30" s="1"/>
  <c r="BG381" i="30" s="1"/>
  <c r="X363" i="30"/>
  <c r="Y369" i="30" s="1"/>
  <c r="Z375" i="30" s="1"/>
  <c r="AA381" i="30" s="1"/>
  <c r="BC362" i="30"/>
  <c r="BD368" i="30" s="1"/>
  <c r="BE374" i="30" s="1"/>
  <c r="BF380" i="30" s="1"/>
  <c r="W362" i="30"/>
  <c r="X368" i="30" s="1"/>
  <c r="Y374" i="30" s="1"/>
  <c r="Z380" i="30" s="1"/>
  <c r="BB361" i="30"/>
  <c r="BC367" i="30" s="1"/>
  <c r="BD373" i="30" s="1"/>
  <c r="BE379" i="30" s="1"/>
  <c r="AP361" i="30"/>
  <c r="AQ367" i="30" s="1"/>
  <c r="AR373" i="30" s="1"/>
  <c r="AS379" i="30" s="1"/>
  <c r="BM363" i="30"/>
  <c r="BN369" i="30" s="1"/>
  <c r="AG363" i="30"/>
  <c r="AH369" i="30" s="1"/>
  <c r="AI375" i="30" s="1"/>
  <c r="AJ381" i="30" s="1"/>
  <c r="BH362" i="30"/>
  <c r="BI368" i="30" s="1"/>
  <c r="BJ374" i="30" s="1"/>
  <c r="BK380" i="30" s="1"/>
  <c r="AB362" i="30"/>
  <c r="AC368" i="30" s="1"/>
  <c r="AD374" i="30" s="1"/>
  <c r="AE380" i="30" s="1"/>
  <c r="BC361" i="30"/>
  <c r="BD367" i="30" s="1"/>
  <c r="BE373" i="30" s="1"/>
  <c r="BF379" i="30" s="1"/>
  <c r="W361" i="30"/>
  <c r="X367" i="30" s="1"/>
  <c r="Y373" i="30" s="1"/>
  <c r="Z379" i="30" s="1"/>
  <c r="BB363" i="30"/>
  <c r="BC369" i="30" s="1"/>
  <c r="BD375" i="30" s="1"/>
  <c r="BE381" i="30" s="1"/>
  <c r="V363" i="30"/>
  <c r="W369" i="30" s="1"/>
  <c r="X375" i="30" s="1"/>
  <c r="Y381" i="30" s="1"/>
  <c r="BA362" i="30"/>
  <c r="BB368" i="30" s="1"/>
  <c r="BC374" i="30" s="1"/>
  <c r="BD380" i="30" s="1"/>
  <c r="U362" i="30"/>
  <c r="V368" i="30" s="1"/>
  <c r="W374" i="30" s="1"/>
  <c r="X380" i="30" s="1"/>
  <c r="AV361" i="30"/>
  <c r="AW367" i="30" s="1"/>
  <c r="AX373" i="30" s="1"/>
  <c r="AY379" i="30" s="1"/>
  <c r="P361" i="30"/>
  <c r="Q367" i="30" s="1"/>
  <c r="R373" i="30" s="1"/>
  <c r="S379" i="30" s="1"/>
  <c r="AY363" i="30"/>
  <c r="AZ369" i="30" s="1"/>
  <c r="BA375" i="30" s="1"/>
  <c r="BB381" i="30" s="1"/>
  <c r="S363" i="30"/>
  <c r="T369" i="30" s="1"/>
  <c r="U375" i="30" s="1"/>
  <c r="V381" i="30" s="1"/>
  <c r="AX362" i="30"/>
  <c r="AY368" i="30" s="1"/>
  <c r="AZ374" i="30" s="1"/>
  <c r="BA380" i="30" s="1"/>
  <c r="R362" i="30"/>
  <c r="S368" i="30" s="1"/>
  <c r="T374" i="30" s="1"/>
  <c r="U380" i="30" s="1"/>
  <c r="AW361" i="30"/>
  <c r="AX367" i="30" s="1"/>
  <c r="AY373" i="30" s="1"/>
  <c r="AZ379" i="30" s="1"/>
  <c r="Q361" i="30"/>
  <c r="R367" i="30" s="1"/>
  <c r="S373" i="30" s="1"/>
  <c r="T379" i="30" s="1"/>
  <c r="AR363" i="30"/>
  <c r="AS369" i="30" s="1"/>
  <c r="AT375" i="30" s="1"/>
  <c r="AU381" i="30" s="1"/>
  <c r="L363" i="30"/>
  <c r="M369" i="30" s="1"/>
  <c r="N375" i="30" s="1"/>
  <c r="O381" i="30" s="1"/>
  <c r="AQ362" i="30"/>
  <c r="AR368" i="30" s="1"/>
  <c r="AS374" i="30" s="1"/>
  <c r="AT380" i="30" s="1"/>
  <c r="K362" i="30"/>
  <c r="L368" i="30" s="1"/>
  <c r="M374" i="30" s="1"/>
  <c r="N380" i="30" s="1"/>
  <c r="AD361" i="30"/>
  <c r="AE367" i="30" s="1"/>
  <c r="AF373" i="30" s="1"/>
  <c r="AG379" i="30" s="1"/>
  <c r="F361" i="30"/>
  <c r="G367" i="30" s="1"/>
  <c r="H373" i="30" s="1"/>
  <c r="I379" i="30" s="1"/>
  <c r="G184" i="30"/>
  <c r="H190" i="30" s="1"/>
  <c r="I196" i="30" s="1"/>
  <c r="J202" i="30" s="1"/>
  <c r="G174" i="30"/>
  <c r="F166" i="30"/>
  <c r="X300" i="30"/>
  <c r="BD300" i="30"/>
  <c r="Y301" i="30"/>
  <c r="BE301" i="30"/>
  <c r="AH301" i="30"/>
  <c r="BN301" i="30"/>
  <c r="AN300" i="30"/>
  <c r="AO301" i="30"/>
  <c r="BL299" i="30"/>
  <c r="I301" i="30"/>
  <c r="Z300" i="30"/>
  <c r="AP300" i="30"/>
  <c r="BF300" i="30"/>
  <c r="K301" i="30"/>
  <c r="AA301" i="30"/>
  <c r="AQ301" i="30"/>
  <c r="BG301" i="30"/>
  <c r="P299" i="30"/>
  <c r="AV299" i="30"/>
  <c r="R301" i="30"/>
  <c r="AX301" i="30"/>
  <c r="H300" i="30"/>
  <c r="E301" i="30"/>
  <c r="AU300" i="30"/>
  <c r="F300" i="30"/>
  <c r="I299" i="30"/>
  <c r="Y299" i="30"/>
  <c r="AO299" i="30"/>
  <c r="BE299" i="30"/>
  <c r="N300" i="30"/>
  <c r="AD300" i="30"/>
  <c r="AT300" i="30"/>
  <c r="BJ300" i="30"/>
  <c r="O301" i="30"/>
  <c r="AE301" i="30"/>
  <c r="AU301" i="30"/>
  <c r="BK301" i="30"/>
  <c r="BN299" i="30"/>
  <c r="O300" i="30"/>
  <c r="G301" i="30"/>
  <c r="BN300" i="30"/>
  <c r="AE300" i="30"/>
  <c r="BK300" i="30"/>
  <c r="U299" i="30"/>
  <c r="AK299" i="30"/>
  <c r="BA299" i="30"/>
  <c r="J300" i="30"/>
  <c r="O299" i="30"/>
  <c r="AE299" i="30"/>
  <c r="AU299" i="30"/>
  <c r="BK299" i="30"/>
  <c r="V299" i="30"/>
  <c r="AL299" i="30"/>
  <c r="BB299" i="30"/>
  <c r="P301" i="30"/>
  <c r="AF301" i="30"/>
  <c r="AV301" i="30"/>
  <c r="BL301" i="30"/>
  <c r="G226" i="30"/>
  <c r="H232" i="30" s="1"/>
  <c r="I238" i="30" s="1"/>
  <c r="J244" i="30" s="1"/>
  <c r="F224" i="30"/>
  <c r="F212" i="30" s="1"/>
  <c r="E320" i="30"/>
  <c r="F326" i="30" s="1"/>
  <c r="G332" i="30" s="1"/>
  <c r="H338" i="30" s="1"/>
  <c r="E310" i="30"/>
  <c r="E298" i="30" s="1"/>
  <c r="Q300" i="30"/>
  <c r="AG300" i="30"/>
  <c r="AW300" i="30"/>
  <c r="BM300" i="30"/>
  <c r="H246" i="30"/>
  <c r="H210" i="30" s="1"/>
  <c r="G210" i="30"/>
  <c r="F271" i="30"/>
  <c r="G277" i="30" s="1"/>
  <c r="H283" i="30" s="1"/>
  <c r="I289" i="30" s="1"/>
  <c r="E269" i="30"/>
  <c r="E257" i="30" s="1"/>
  <c r="V300" i="30"/>
  <c r="AL300" i="30"/>
  <c r="BB300" i="30"/>
  <c r="S301" i="30"/>
  <c r="AI301" i="30"/>
  <c r="AY301" i="30"/>
  <c r="H299" i="30"/>
  <c r="X299" i="30"/>
  <c r="AN299" i="30"/>
  <c r="BD299" i="30"/>
  <c r="I300" i="30"/>
  <c r="Y300" i="30"/>
  <c r="AO300" i="30"/>
  <c r="BE300" i="30"/>
  <c r="J301" i="30"/>
  <c r="Z301" i="30"/>
  <c r="AP301" i="30"/>
  <c r="BF301" i="30"/>
  <c r="K299" i="30"/>
  <c r="AA299" i="30"/>
  <c r="AQ299" i="30"/>
  <c r="BG299" i="30"/>
  <c r="P300" i="30"/>
  <c r="AF300" i="30"/>
  <c r="AV300" i="30"/>
  <c r="BL300" i="30"/>
  <c r="Q301" i="30"/>
  <c r="AG301" i="30"/>
  <c r="AW301" i="30"/>
  <c r="BM301" i="30"/>
  <c r="R299" i="30"/>
  <c r="AH299" i="30"/>
  <c r="AX299" i="30"/>
  <c r="L301" i="30"/>
  <c r="AB301" i="30"/>
  <c r="AR301" i="30"/>
  <c r="BH301" i="30"/>
  <c r="M299" i="30"/>
  <c r="AC299" i="30"/>
  <c r="AS299" i="30"/>
  <c r="BI299" i="30"/>
  <c r="T299" i="30"/>
  <c r="AJ299" i="30"/>
  <c r="AZ299" i="30"/>
  <c r="U300" i="30"/>
  <c r="AK300" i="30"/>
  <c r="BA300" i="30"/>
  <c r="F301" i="30"/>
  <c r="V301" i="30"/>
  <c r="AL301" i="30"/>
  <c r="BB301" i="30"/>
  <c r="G299" i="30"/>
  <c r="W299" i="30"/>
  <c r="AM299" i="30"/>
  <c r="BC299" i="30"/>
  <c r="L300" i="30"/>
  <c r="AB300" i="30"/>
  <c r="AR300" i="30"/>
  <c r="BH300" i="30"/>
  <c r="M301" i="30"/>
  <c r="AC301" i="30"/>
  <c r="AS301" i="30"/>
  <c r="BI301" i="30"/>
  <c r="N299" i="30"/>
  <c r="AD299" i="30"/>
  <c r="AT299" i="30"/>
  <c r="BJ299" i="30"/>
  <c r="S300" i="30"/>
  <c r="AI300" i="30"/>
  <c r="AY300" i="30"/>
  <c r="H301" i="30"/>
  <c r="X301" i="30"/>
  <c r="AN301" i="30"/>
  <c r="BD301" i="30"/>
  <c r="G134" i="30"/>
  <c r="G122" i="30" s="1"/>
  <c r="H136" i="30"/>
  <c r="I142" i="30" s="1"/>
  <c r="J148" i="30" s="1"/>
  <c r="K154" i="30" s="1"/>
  <c r="F279" i="30"/>
  <c r="E255" i="30"/>
  <c r="S299" i="30"/>
  <c r="AI299" i="30"/>
  <c r="AY299" i="30"/>
  <c r="J299" i="30"/>
  <c r="Z299" i="30"/>
  <c r="AP299" i="30"/>
  <c r="BF299" i="30"/>
  <c r="T301" i="30"/>
  <c r="AJ301" i="30"/>
  <c r="AZ301" i="30"/>
  <c r="E299" i="30"/>
  <c r="L299" i="30"/>
  <c r="AB299" i="30"/>
  <c r="AR299" i="30"/>
  <c r="BH299" i="30"/>
  <c r="M300" i="30"/>
  <c r="AC300" i="30"/>
  <c r="AS300" i="30"/>
  <c r="BI300" i="30"/>
  <c r="N301" i="30"/>
  <c r="AD301" i="30"/>
  <c r="AT301" i="30"/>
  <c r="BJ301" i="30"/>
  <c r="T300" i="30"/>
  <c r="AJ300" i="30"/>
  <c r="AZ300" i="30"/>
  <c r="U301" i="30"/>
  <c r="AK301" i="30"/>
  <c r="BA301" i="30"/>
  <c r="F299" i="30"/>
  <c r="K300" i="30"/>
  <c r="AA300" i="30"/>
  <c r="AQ300" i="30"/>
  <c r="BG300" i="30"/>
  <c r="H95" i="30"/>
  <c r="I101" i="30" s="1"/>
  <c r="J107" i="30" s="1"/>
  <c r="K113" i="30" s="1"/>
  <c r="H85" i="30"/>
  <c r="Q299" i="30"/>
  <c r="AG299" i="30"/>
  <c r="AW299" i="30"/>
  <c r="BM299" i="30"/>
  <c r="R300" i="30"/>
  <c r="AH300" i="30"/>
  <c r="AX300" i="30"/>
  <c r="W301" i="30"/>
  <c r="AM301" i="30"/>
  <c r="BC301" i="30"/>
  <c r="G300" i="30"/>
  <c r="W300" i="30"/>
  <c r="AM300" i="30"/>
  <c r="BC300" i="30"/>
  <c r="O67" i="23"/>
  <c r="AS12" i="8"/>
  <c r="AS9" i="8" s="1"/>
  <c r="AS8" i="8" s="1"/>
  <c r="AR11" i="8"/>
  <c r="AT10" i="8"/>
  <c r="H344" i="30" l="1"/>
  <c r="BN343" i="30"/>
  <c r="AQ345" i="30"/>
  <c r="J345" i="30"/>
  <c r="K345" i="30"/>
  <c r="E345" i="30"/>
  <c r="F344" i="30"/>
  <c r="AO343" i="30"/>
  <c r="G344" i="30"/>
  <c r="D23" i="32"/>
  <c r="Z344" i="30"/>
  <c r="AB343" i="30"/>
  <c r="Y345" i="30"/>
  <c r="BL345" i="30"/>
  <c r="T343" i="30"/>
  <c r="X344" i="30"/>
  <c r="Z343" i="30"/>
  <c r="BA343" i="30"/>
  <c r="BH343" i="30"/>
  <c r="AD345" i="30"/>
  <c r="BB343" i="30"/>
  <c r="E343" i="30"/>
  <c r="AG343" i="30"/>
  <c r="AA344" i="30"/>
  <c r="BG344" i="30"/>
  <c r="AC343" i="30"/>
  <c r="AZ343" i="30"/>
  <c r="Q344" i="30"/>
  <c r="AW344" i="30"/>
  <c r="R345" i="30"/>
  <c r="O343" i="30"/>
  <c r="V343" i="30"/>
  <c r="AF345" i="30"/>
  <c r="BN345" i="30"/>
  <c r="AS343" i="30"/>
  <c r="BF344" i="30"/>
  <c r="AM343" i="30"/>
  <c r="BG343" i="30"/>
  <c r="AO345" i="30"/>
  <c r="P343" i="30"/>
  <c r="AH343" i="30"/>
  <c r="I345" i="30"/>
  <c r="I343" i="30"/>
  <c r="J344" i="30"/>
  <c r="AP344" i="30"/>
  <c r="AV343" i="30"/>
  <c r="AX345" i="30"/>
  <c r="AU343" i="30"/>
  <c r="BD344" i="30"/>
  <c r="BE345" i="30"/>
  <c r="M343" i="30"/>
  <c r="BM343" i="30"/>
  <c r="AH344" i="30"/>
  <c r="AO344" i="30"/>
  <c r="AP345" i="30"/>
  <c r="E344" i="30"/>
  <c r="BC345" i="30"/>
  <c r="AC344" i="30"/>
  <c r="BI344" i="30"/>
  <c r="S343" i="30"/>
  <c r="E354" i="30"/>
  <c r="D346" i="30"/>
  <c r="E364" i="30"/>
  <c r="F370" i="30" s="1"/>
  <c r="G376" i="30" s="1"/>
  <c r="H382" i="30" s="1"/>
  <c r="AI345" i="30"/>
  <c r="H343" i="30"/>
  <c r="AN343" i="30"/>
  <c r="I344" i="30"/>
  <c r="G343" i="30"/>
  <c r="L344" i="30"/>
  <c r="AR344" i="30"/>
  <c r="M345" i="30"/>
  <c r="AS345" i="30"/>
  <c r="N343" i="30"/>
  <c r="AT343" i="30"/>
  <c r="S344" i="30"/>
  <c r="AY344" i="30"/>
  <c r="X345" i="30"/>
  <c r="BD345" i="30"/>
  <c r="Y343" i="30"/>
  <c r="N344" i="30"/>
  <c r="AT344" i="30"/>
  <c r="O345" i="30"/>
  <c r="AU345" i="30"/>
  <c r="U344" i="30"/>
  <c r="BA344" i="30"/>
  <c r="V345" i="30"/>
  <c r="BB345" i="30"/>
  <c r="AA343" i="30"/>
  <c r="J343" i="30"/>
  <c r="AP343" i="30"/>
  <c r="O344" i="30"/>
  <c r="AU344" i="30"/>
  <c r="T345" i="30"/>
  <c r="AZ345" i="30"/>
  <c r="AF344" i="30"/>
  <c r="BL344" i="30"/>
  <c r="AG345" i="30"/>
  <c r="BM345" i="30"/>
  <c r="L345" i="30"/>
  <c r="AR345" i="30"/>
  <c r="AK343" i="30"/>
  <c r="BE343" i="30"/>
  <c r="AG344" i="30"/>
  <c r="BM344" i="30"/>
  <c r="AH345" i="30"/>
  <c r="AN344" i="30"/>
  <c r="U343" i="30"/>
  <c r="AD344" i="30"/>
  <c r="BJ344" i="30"/>
  <c r="AE345" i="30"/>
  <c r="BK345" i="30"/>
  <c r="AJ343" i="30"/>
  <c r="AK344" i="30"/>
  <c r="F345" i="30"/>
  <c r="AL345" i="30"/>
  <c r="K343" i="30"/>
  <c r="AQ343" i="30"/>
  <c r="BF343" i="30"/>
  <c r="AE344" i="30"/>
  <c r="BK344" i="30"/>
  <c r="AJ345" i="30"/>
  <c r="P344" i="30"/>
  <c r="AV344" i="30"/>
  <c r="Q345" i="30"/>
  <c r="AW345" i="30"/>
  <c r="R343" i="30"/>
  <c r="AX343" i="30"/>
  <c r="W344" i="30"/>
  <c r="BC344" i="30"/>
  <c r="AB345" i="30"/>
  <c r="BH345" i="30"/>
  <c r="H180" i="30"/>
  <c r="I186" i="30" s="1"/>
  <c r="J192" i="30" s="1"/>
  <c r="K198" i="30" s="1"/>
  <c r="G178" i="30"/>
  <c r="G162" i="30"/>
  <c r="T344" i="30"/>
  <c r="AZ344" i="30"/>
  <c r="U345" i="30"/>
  <c r="BA345" i="30"/>
  <c r="V344" i="30"/>
  <c r="BB344" i="30"/>
  <c r="W345" i="30"/>
  <c r="BI343" i="30"/>
  <c r="AA345" i="30"/>
  <c r="BG345" i="30"/>
  <c r="AF343" i="30"/>
  <c r="BN344" i="30"/>
  <c r="AE343" i="30"/>
  <c r="BK343" i="30"/>
  <c r="AJ344" i="30"/>
  <c r="AK345" i="30"/>
  <c r="F343" i="30"/>
  <c r="AL343" i="30"/>
  <c r="K344" i="30"/>
  <c r="AQ344" i="30"/>
  <c r="P345" i="30"/>
  <c r="AV345" i="30"/>
  <c r="AL344" i="30"/>
  <c r="G345" i="30"/>
  <c r="AM345" i="30"/>
  <c r="L343" i="30"/>
  <c r="AR343" i="30"/>
  <c r="M344" i="30"/>
  <c r="AS344" i="30"/>
  <c r="N345" i="30"/>
  <c r="AT345" i="30"/>
  <c r="AY343" i="30"/>
  <c r="Q343" i="30"/>
  <c r="AW343" i="30"/>
  <c r="R344" i="30"/>
  <c r="AX344" i="30"/>
  <c r="S345" i="30"/>
  <c r="AY345" i="30"/>
  <c r="X343" i="30"/>
  <c r="BD343" i="30"/>
  <c r="Y344" i="30"/>
  <c r="BE344" i="30"/>
  <c r="Z345" i="30"/>
  <c r="BF345" i="30"/>
  <c r="W343" i="30"/>
  <c r="BC343" i="30"/>
  <c r="AB344" i="30"/>
  <c r="BH344" i="30"/>
  <c r="AC345" i="30"/>
  <c r="BI345" i="30"/>
  <c r="AD343" i="30"/>
  <c r="BJ343" i="30"/>
  <c r="AI344" i="30"/>
  <c r="H345" i="30"/>
  <c r="AN345" i="30"/>
  <c r="BH403" i="30"/>
  <c r="AZ403" i="30"/>
  <c r="AR403" i="30"/>
  <c r="AN403" i="30"/>
  <c r="AJ403" i="30"/>
  <c r="AF403" i="30"/>
  <c r="AB403" i="30"/>
  <c r="X403" i="30"/>
  <c r="T403" i="30"/>
  <c r="P403" i="30"/>
  <c r="L403" i="30"/>
  <c r="H403" i="30"/>
  <c r="D403" i="30"/>
  <c r="BK402" i="30"/>
  <c r="BG402" i="30"/>
  <c r="BC402" i="30"/>
  <c r="AY402" i="30"/>
  <c r="AU402" i="30"/>
  <c r="AQ402" i="30"/>
  <c r="AM402" i="30"/>
  <c r="AI402" i="30"/>
  <c r="AE402" i="30"/>
  <c r="AA402" i="30"/>
  <c r="W402" i="30"/>
  <c r="S402" i="30"/>
  <c r="O402" i="30"/>
  <c r="K402" i="30"/>
  <c r="G402" i="30"/>
  <c r="BN401" i="30"/>
  <c r="BJ401" i="30"/>
  <c r="BF401" i="30"/>
  <c r="BB401" i="30"/>
  <c r="AX401" i="30"/>
  <c r="AT401" i="30"/>
  <c r="AP401" i="30"/>
  <c r="AL401" i="30"/>
  <c r="AH401" i="30"/>
  <c r="AD401" i="30"/>
  <c r="Z401" i="30"/>
  <c r="V401" i="30"/>
  <c r="R401" i="30"/>
  <c r="N401" i="30"/>
  <c r="J401" i="30"/>
  <c r="F401" i="30"/>
  <c r="BD403" i="30"/>
  <c r="AV403" i="30"/>
  <c r="AP403" i="30"/>
  <c r="AL403" i="30"/>
  <c r="AH403" i="30"/>
  <c r="AD403" i="30"/>
  <c r="Z403" i="30"/>
  <c r="V403" i="30"/>
  <c r="R403" i="30"/>
  <c r="N403" i="30"/>
  <c r="J403" i="30"/>
  <c r="F403" i="30"/>
  <c r="BM402" i="30"/>
  <c r="BI402" i="30"/>
  <c r="BE402" i="30"/>
  <c r="BA402" i="30"/>
  <c r="AW402" i="30"/>
  <c r="AS402" i="30"/>
  <c r="AO402" i="30"/>
  <c r="AK402" i="30"/>
  <c r="AG402" i="30"/>
  <c r="AC402" i="30"/>
  <c r="Y402" i="30"/>
  <c r="U402" i="30"/>
  <c r="Q402" i="30"/>
  <c r="M402" i="30"/>
  <c r="I402" i="30"/>
  <c r="E402" i="30"/>
  <c r="BL401" i="30"/>
  <c r="BH401" i="30"/>
  <c r="BD401" i="30"/>
  <c r="AZ401" i="30"/>
  <c r="AV401" i="30"/>
  <c r="AR401" i="30"/>
  <c r="AN401" i="30"/>
  <c r="AJ401" i="30"/>
  <c r="AF401" i="30"/>
  <c r="AB401" i="30"/>
  <c r="X401" i="30"/>
  <c r="T401" i="30"/>
  <c r="P401" i="30"/>
  <c r="L401" i="30"/>
  <c r="H401" i="30"/>
  <c r="D401" i="30"/>
  <c r="BN402" i="30"/>
  <c r="BL403" i="30"/>
  <c r="G401" i="30"/>
  <c r="O401" i="30"/>
  <c r="P407" i="30" s="1"/>
  <c r="Q413" i="30" s="1"/>
  <c r="R419" i="30" s="1"/>
  <c r="S425" i="30" s="1"/>
  <c r="W401" i="30"/>
  <c r="X407" i="30" s="1"/>
  <c r="Y413" i="30" s="1"/>
  <c r="Z419" i="30" s="1"/>
  <c r="AA425" i="30" s="1"/>
  <c r="AE401" i="30"/>
  <c r="AF407" i="30" s="1"/>
  <c r="AG413" i="30" s="1"/>
  <c r="AH419" i="30" s="1"/>
  <c r="AI425" i="30" s="1"/>
  <c r="AM401" i="30"/>
  <c r="AN407" i="30" s="1"/>
  <c r="AO413" i="30" s="1"/>
  <c r="AP419" i="30" s="1"/>
  <c r="AQ425" i="30" s="1"/>
  <c r="AU401" i="30"/>
  <c r="AV407" i="30" s="1"/>
  <c r="AW413" i="30" s="1"/>
  <c r="AX419" i="30" s="1"/>
  <c r="AY425" i="30" s="1"/>
  <c r="BC401" i="30"/>
  <c r="BD407" i="30" s="1"/>
  <c r="BE413" i="30" s="1"/>
  <c r="BF419" i="30" s="1"/>
  <c r="BG425" i="30" s="1"/>
  <c r="BK401" i="30"/>
  <c r="BL407" i="30" s="1"/>
  <c r="BM413" i="30" s="1"/>
  <c r="BN419" i="30" s="1"/>
  <c r="L402" i="30"/>
  <c r="M408" i="30" s="1"/>
  <c r="N414" i="30" s="1"/>
  <c r="O420" i="30" s="1"/>
  <c r="P426" i="30" s="1"/>
  <c r="T402" i="30"/>
  <c r="U408" i="30" s="1"/>
  <c r="V414" i="30" s="1"/>
  <c r="W420" i="30" s="1"/>
  <c r="X426" i="30" s="1"/>
  <c r="AB402" i="30"/>
  <c r="AC408" i="30" s="1"/>
  <c r="AD414" i="30" s="1"/>
  <c r="AE420" i="30" s="1"/>
  <c r="AF426" i="30" s="1"/>
  <c r="AJ402" i="30"/>
  <c r="AK408" i="30" s="1"/>
  <c r="AL414" i="30" s="1"/>
  <c r="AM420" i="30" s="1"/>
  <c r="AN426" i="30" s="1"/>
  <c r="AR402" i="30"/>
  <c r="AS408" i="30" s="1"/>
  <c r="AT414" i="30" s="1"/>
  <c r="AU420" i="30" s="1"/>
  <c r="AV426" i="30" s="1"/>
  <c r="AZ402" i="30"/>
  <c r="BA408" i="30" s="1"/>
  <c r="BB414" i="30" s="1"/>
  <c r="BC420" i="30" s="1"/>
  <c r="BD426" i="30" s="1"/>
  <c r="BH402" i="30"/>
  <c r="BI408" i="30" s="1"/>
  <c r="BJ414" i="30" s="1"/>
  <c r="BK420" i="30" s="1"/>
  <c r="BL426" i="30" s="1"/>
  <c r="E403" i="30"/>
  <c r="M403" i="30"/>
  <c r="N409" i="30" s="1"/>
  <c r="O415" i="30" s="1"/>
  <c r="P421" i="30" s="1"/>
  <c r="Q427" i="30" s="1"/>
  <c r="U403" i="30"/>
  <c r="V409" i="30" s="1"/>
  <c r="W415" i="30" s="1"/>
  <c r="X421" i="30" s="1"/>
  <c r="Y427" i="30" s="1"/>
  <c r="AC403" i="30"/>
  <c r="AD409" i="30" s="1"/>
  <c r="AE415" i="30" s="1"/>
  <c r="AF421" i="30" s="1"/>
  <c r="AG427" i="30" s="1"/>
  <c r="AK403" i="30"/>
  <c r="AL409" i="30" s="1"/>
  <c r="AM415" i="30" s="1"/>
  <c r="AN421" i="30" s="1"/>
  <c r="AO427" i="30" s="1"/>
  <c r="AS403" i="30"/>
  <c r="AT409" i="30" s="1"/>
  <c r="AU415" i="30" s="1"/>
  <c r="AV421" i="30" s="1"/>
  <c r="AW427" i="30" s="1"/>
  <c r="BA403" i="30"/>
  <c r="BI403" i="30"/>
  <c r="AT403" i="30"/>
  <c r="BB403" i="30"/>
  <c r="BJ403" i="30"/>
  <c r="E401" i="30"/>
  <c r="M401" i="30"/>
  <c r="N407" i="30" s="1"/>
  <c r="O413" i="30" s="1"/>
  <c r="P419" i="30" s="1"/>
  <c r="Q425" i="30" s="1"/>
  <c r="U401" i="30"/>
  <c r="V407" i="30" s="1"/>
  <c r="W413" i="30" s="1"/>
  <c r="X419" i="30" s="1"/>
  <c r="Y425" i="30" s="1"/>
  <c r="AC401" i="30"/>
  <c r="AD407" i="30" s="1"/>
  <c r="AE413" i="30" s="1"/>
  <c r="AF419" i="30" s="1"/>
  <c r="AG425" i="30" s="1"/>
  <c r="AK401" i="30"/>
  <c r="AL407" i="30" s="1"/>
  <c r="AM413" i="30" s="1"/>
  <c r="AN419" i="30" s="1"/>
  <c r="AO425" i="30" s="1"/>
  <c r="AS401" i="30"/>
  <c r="AT407" i="30" s="1"/>
  <c r="AU413" i="30" s="1"/>
  <c r="AV419" i="30" s="1"/>
  <c r="AW425" i="30" s="1"/>
  <c r="BA401" i="30"/>
  <c r="BB407" i="30" s="1"/>
  <c r="BC413" i="30" s="1"/>
  <c r="BD419" i="30" s="1"/>
  <c r="BE425" i="30" s="1"/>
  <c r="BI401" i="30"/>
  <c r="BJ407" i="30" s="1"/>
  <c r="BK413" i="30" s="1"/>
  <c r="BL419" i="30" s="1"/>
  <c r="BM425" i="30" s="1"/>
  <c r="F402" i="30"/>
  <c r="N402" i="30"/>
  <c r="O408" i="30" s="1"/>
  <c r="P414" i="30" s="1"/>
  <c r="Q420" i="30" s="1"/>
  <c r="R426" i="30" s="1"/>
  <c r="V402" i="30"/>
  <c r="W408" i="30" s="1"/>
  <c r="X414" i="30" s="1"/>
  <c r="Y420" i="30" s="1"/>
  <c r="Z426" i="30" s="1"/>
  <c r="AD402" i="30"/>
  <c r="AE408" i="30" s="1"/>
  <c r="AF414" i="30" s="1"/>
  <c r="AG420" i="30" s="1"/>
  <c r="AH426" i="30" s="1"/>
  <c r="AL402" i="30"/>
  <c r="AM408" i="30" s="1"/>
  <c r="AN414" i="30" s="1"/>
  <c r="AO420" i="30" s="1"/>
  <c r="AP426" i="30" s="1"/>
  <c r="AT402" i="30"/>
  <c r="AU408" i="30" s="1"/>
  <c r="AV414" i="30" s="1"/>
  <c r="AW420" i="30" s="1"/>
  <c r="AX426" i="30" s="1"/>
  <c r="BB402" i="30"/>
  <c r="BC408" i="30" s="1"/>
  <c r="BD414" i="30" s="1"/>
  <c r="BE420" i="30" s="1"/>
  <c r="BF426" i="30" s="1"/>
  <c r="BJ402" i="30"/>
  <c r="BK408" i="30" s="1"/>
  <c r="BL414" i="30" s="1"/>
  <c r="BM420" i="30" s="1"/>
  <c r="BN426" i="30" s="1"/>
  <c r="K403" i="30"/>
  <c r="L409" i="30" s="1"/>
  <c r="M415" i="30" s="1"/>
  <c r="N421" i="30" s="1"/>
  <c r="O427" i="30" s="1"/>
  <c r="S403" i="30"/>
  <c r="T409" i="30" s="1"/>
  <c r="U415" i="30" s="1"/>
  <c r="V421" i="30" s="1"/>
  <c r="W427" i="30" s="1"/>
  <c r="AA403" i="30"/>
  <c r="AB409" i="30" s="1"/>
  <c r="AC415" i="30" s="1"/>
  <c r="AD421" i="30" s="1"/>
  <c r="AE427" i="30" s="1"/>
  <c r="AI403" i="30"/>
  <c r="AJ409" i="30" s="1"/>
  <c r="AK415" i="30" s="1"/>
  <c r="AL421" i="30" s="1"/>
  <c r="AM427" i="30" s="1"/>
  <c r="AQ403" i="30"/>
  <c r="AR409" i="30" s="1"/>
  <c r="AS415" i="30" s="1"/>
  <c r="AT421" i="30" s="1"/>
  <c r="AU427" i="30" s="1"/>
  <c r="AY403" i="30"/>
  <c r="AZ409" i="30" s="1"/>
  <c r="BA415" i="30" s="1"/>
  <c r="BB421" i="30" s="1"/>
  <c r="BC427" i="30" s="1"/>
  <c r="BG403" i="30"/>
  <c r="BH409" i="30" s="1"/>
  <c r="BI415" i="30" s="1"/>
  <c r="BJ421" i="30" s="1"/>
  <c r="BK427" i="30" s="1"/>
  <c r="K401" i="30"/>
  <c r="L407" i="30" s="1"/>
  <c r="M413" i="30" s="1"/>
  <c r="N419" i="30" s="1"/>
  <c r="O425" i="30" s="1"/>
  <c r="S401" i="30"/>
  <c r="T407" i="30" s="1"/>
  <c r="U413" i="30" s="1"/>
  <c r="V419" i="30" s="1"/>
  <c r="W425" i="30" s="1"/>
  <c r="AA401" i="30"/>
  <c r="AB407" i="30" s="1"/>
  <c r="AC413" i="30" s="1"/>
  <c r="AD419" i="30" s="1"/>
  <c r="AE425" i="30" s="1"/>
  <c r="AI401" i="30"/>
  <c r="AJ407" i="30" s="1"/>
  <c r="AK413" i="30" s="1"/>
  <c r="AL419" i="30" s="1"/>
  <c r="AM425" i="30" s="1"/>
  <c r="AQ401" i="30"/>
  <c r="AR407" i="30" s="1"/>
  <c r="AS413" i="30" s="1"/>
  <c r="AT419" i="30" s="1"/>
  <c r="AU425" i="30" s="1"/>
  <c r="AY401" i="30"/>
  <c r="AZ407" i="30" s="1"/>
  <c r="BA413" i="30" s="1"/>
  <c r="BB419" i="30" s="1"/>
  <c r="BC425" i="30" s="1"/>
  <c r="BG401" i="30"/>
  <c r="BH407" i="30" s="1"/>
  <c r="BI413" i="30" s="1"/>
  <c r="BJ419" i="30" s="1"/>
  <c r="BK425" i="30" s="1"/>
  <c r="H402" i="30"/>
  <c r="P402" i="30"/>
  <c r="Q408" i="30" s="1"/>
  <c r="R414" i="30" s="1"/>
  <c r="S420" i="30" s="1"/>
  <c r="T426" i="30" s="1"/>
  <c r="X402" i="30"/>
  <c r="Y408" i="30" s="1"/>
  <c r="Z414" i="30" s="1"/>
  <c r="AA420" i="30" s="1"/>
  <c r="AB426" i="30" s="1"/>
  <c r="AF402" i="30"/>
  <c r="AG408" i="30" s="1"/>
  <c r="AH414" i="30" s="1"/>
  <c r="AI420" i="30" s="1"/>
  <c r="AJ426" i="30" s="1"/>
  <c r="AN402" i="30"/>
  <c r="AO408" i="30" s="1"/>
  <c r="AP414" i="30" s="1"/>
  <c r="AQ420" i="30" s="1"/>
  <c r="AR426" i="30" s="1"/>
  <c r="AV402" i="30"/>
  <c r="AW408" i="30" s="1"/>
  <c r="AX414" i="30" s="1"/>
  <c r="AY420" i="30" s="1"/>
  <c r="AZ426" i="30" s="1"/>
  <c r="BD402" i="30"/>
  <c r="BE408" i="30" s="1"/>
  <c r="BF414" i="30" s="1"/>
  <c r="BG420" i="30" s="1"/>
  <c r="BH426" i="30" s="1"/>
  <c r="BL402" i="30"/>
  <c r="BM408" i="30" s="1"/>
  <c r="BN414" i="30" s="1"/>
  <c r="I403" i="30"/>
  <c r="J409" i="30" s="1"/>
  <c r="K415" i="30" s="1"/>
  <c r="L421" i="30" s="1"/>
  <c r="M427" i="30" s="1"/>
  <c r="Q403" i="30"/>
  <c r="R409" i="30" s="1"/>
  <c r="S415" i="30" s="1"/>
  <c r="T421" i="30" s="1"/>
  <c r="U427" i="30" s="1"/>
  <c r="Y403" i="30"/>
  <c r="Z409" i="30" s="1"/>
  <c r="AA415" i="30" s="1"/>
  <c r="AB421" i="30" s="1"/>
  <c r="AC427" i="30" s="1"/>
  <c r="AG403" i="30"/>
  <c r="AH409" i="30" s="1"/>
  <c r="AI415" i="30" s="1"/>
  <c r="AJ421" i="30" s="1"/>
  <c r="AK427" i="30" s="1"/>
  <c r="AO403" i="30"/>
  <c r="AP409" i="30" s="1"/>
  <c r="AQ415" i="30" s="1"/>
  <c r="AR421" i="30" s="1"/>
  <c r="AS427" i="30" s="1"/>
  <c r="AW403" i="30"/>
  <c r="BE403" i="30"/>
  <c r="BM403" i="30"/>
  <c r="AX403" i="30"/>
  <c r="BF403" i="30"/>
  <c r="BN403" i="30"/>
  <c r="I401" i="30"/>
  <c r="J407" i="30" s="1"/>
  <c r="K413" i="30" s="1"/>
  <c r="L419" i="30" s="1"/>
  <c r="M425" i="30" s="1"/>
  <c r="Q401" i="30"/>
  <c r="R407" i="30" s="1"/>
  <c r="S413" i="30" s="1"/>
  <c r="T419" i="30" s="1"/>
  <c r="U425" i="30" s="1"/>
  <c r="Y401" i="30"/>
  <c r="Z407" i="30" s="1"/>
  <c r="AA413" i="30" s="1"/>
  <c r="AB419" i="30" s="1"/>
  <c r="AC425" i="30" s="1"/>
  <c r="AG401" i="30"/>
  <c r="AH407" i="30" s="1"/>
  <c r="AI413" i="30" s="1"/>
  <c r="AJ419" i="30" s="1"/>
  <c r="AK425" i="30" s="1"/>
  <c r="AO401" i="30"/>
  <c r="AP407" i="30" s="1"/>
  <c r="AQ413" i="30" s="1"/>
  <c r="AR419" i="30" s="1"/>
  <c r="AS425" i="30" s="1"/>
  <c r="AW401" i="30"/>
  <c r="AX407" i="30" s="1"/>
  <c r="AY413" i="30" s="1"/>
  <c r="AZ419" i="30" s="1"/>
  <c r="BA425" i="30" s="1"/>
  <c r="BE401" i="30"/>
  <c r="BF407" i="30" s="1"/>
  <c r="BG413" i="30" s="1"/>
  <c r="BH419" i="30" s="1"/>
  <c r="BI425" i="30" s="1"/>
  <c r="BM401" i="30"/>
  <c r="BN407" i="30" s="1"/>
  <c r="J402" i="30"/>
  <c r="K408" i="30" s="1"/>
  <c r="L414" i="30" s="1"/>
  <c r="M420" i="30" s="1"/>
  <c r="N426" i="30" s="1"/>
  <c r="R402" i="30"/>
  <c r="S408" i="30" s="1"/>
  <c r="T414" i="30" s="1"/>
  <c r="U420" i="30" s="1"/>
  <c r="V426" i="30" s="1"/>
  <c r="Z402" i="30"/>
  <c r="AA408" i="30" s="1"/>
  <c r="AB414" i="30" s="1"/>
  <c r="AC420" i="30" s="1"/>
  <c r="AD426" i="30" s="1"/>
  <c r="AH402" i="30"/>
  <c r="AI408" i="30" s="1"/>
  <c r="AJ414" i="30" s="1"/>
  <c r="AK420" i="30" s="1"/>
  <c r="AL426" i="30" s="1"/>
  <c r="AP402" i="30"/>
  <c r="AQ408" i="30" s="1"/>
  <c r="AR414" i="30" s="1"/>
  <c r="AS420" i="30" s="1"/>
  <c r="AT426" i="30" s="1"/>
  <c r="AX402" i="30"/>
  <c r="AY408" i="30" s="1"/>
  <c r="AZ414" i="30" s="1"/>
  <c r="BA420" i="30" s="1"/>
  <c r="BB426" i="30" s="1"/>
  <c r="BF402" i="30"/>
  <c r="BG408" i="30" s="1"/>
  <c r="BH414" i="30" s="1"/>
  <c r="BI420" i="30" s="1"/>
  <c r="BJ426" i="30" s="1"/>
  <c r="G403" i="30"/>
  <c r="O403" i="30"/>
  <c r="P409" i="30" s="1"/>
  <c r="Q415" i="30" s="1"/>
  <c r="R421" i="30" s="1"/>
  <c r="S427" i="30" s="1"/>
  <c r="W403" i="30"/>
  <c r="X409" i="30" s="1"/>
  <c r="Y415" i="30" s="1"/>
  <c r="Z421" i="30" s="1"/>
  <c r="AA427" i="30" s="1"/>
  <c r="AE403" i="30"/>
  <c r="AF409" i="30" s="1"/>
  <c r="AG415" i="30" s="1"/>
  <c r="AH421" i="30" s="1"/>
  <c r="AI427" i="30" s="1"/>
  <c r="AM403" i="30"/>
  <c r="AN409" i="30" s="1"/>
  <c r="AO415" i="30" s="1"/>
  <c r="AP421" i="30" s="1"/>
  <c r="AQ427" i="30" s="1"/>
  <c r="AU403" i="30"/>
  <c r="AV409" i="30" s="1"/>
  <c r="AW415" i="30" s="1"/>
  <c r="AX421" i="30" s="1"/>
  <c r="AY427" i="30" s="1"/>
  <c r="BC403" i="30"/>
  <c r="BD409" i="30" s="1"/>
  <c r="BE415" i="30" s="1"/>
  <c r="BF421" i="30" s="1"/>
  <c r="BG427" i="30" s="1"/>
  <c r="BK403" i="30"/>
  <c r="BL409" i="30" s="1"/>
  <c r="BM415" i="30" s="1"/>
  <c r="BN421" i="30" s="1"/>
  <c r="H89" i="30"/>
  <c r="I91" i="30"/>
  <c r="J97" i="30" s="1"/>
  <c r="K103" i="30" s="1"/>
  <c r="L109" i="30" s="1"/>
  <c r="F275" i="30"/>
  <c r="G281" i="30" s="1"/>
  <c r="H287" i="30" s="1"/>
  <c r="I293" i="30" s="1"/>
  <c r="F265" i="30"/>
  <c r="F253" i="30" s="1"/>
  <c r="F316" i="30"/>
  <c r="G322" i="30" s="1"/>
  <c r="H328" i="30" s="1"/>
  <c r="I334" i="30" s="1"/>
  <c r="E314" i="30"/>
  <c r="E302" i="30" s="1"/>
  <c r="G230" i="30"/>
  <c r="H236" i="30" s="1"/>
  <c r="I242" i="30" s="1"/>
  <c r="J248" i="30" s="1"/>
  <c r="G220" i="30"/>
  <c r="G208" i="30" s="1"/>
  <c r="G285" i="30"/>
  <c r="F255" i="30"/>
  <c r="H140" i="30"/>
  <c r="I146" i="30" s="1"/>
  <c r="J152" i="30" s="1"/>
  <c r="K158" i="30" s="1"/>
  <c r="H130" i="30"/>
  <c r="H118" i="30" s="1"/>
  <c r="P66" i="23"/>
  <c r="AR12" i="8"/>
  <c r="AR9" i="8" s="1"/>
  <c r="AR8" i="8" s="1"/>
  <c r="AS10" i="8"/>
  <c r="AQ11" i="8"/>
  <c r="G166" i="30" l="1"/>
  <c r="H174" i="30"/>
  <c r="H184" i="30"/>
  <c r="I190" i="30" s="1"/>
  <c r="J196" i="30" s="1"/>
  <c r="K202" i="30" s="1"/>
  <c r="E358" i="30"/>
  <c r="F360" i="30"/>
  <c r="G366" i="30" s="1"/>
  <c r="H372" i="30" s="1"/>
  <c r="I378" i="30" s="1"/>
  <c r="E342" i="30"/>
  <c r="H134" i="30"/>
  <c r="H122" i="30" s="1"/>
  <c r="I136" i="30"/>
  <c r="J142" i="30" s="1"/>
  <c r="K148" i="30" s="1"/>
  <c r="L154" i="30" s="1"/>
  <c r="G224" i="30"/>
  <c r="G212" i="30" s="1"/>
  <c r="H226" i="30"/>
  <c r="I232" i="30" s="1"/>
  <c r="J238" i="30" s="1"/>
  <c r="K244" i="30" s="1"/>
  <c r="F310" i="30"/>
  <c r="F298" i="30" s="1"/>
  <c r="F320" i="30"/>
  <c r="G326" i="30" s="1"/>
  <c r="H332" i="30" s="1"/>
  <c r="I338" i="30" s="1"/>
  <c r="G271" i="30"/>
  <c r="H277" i="30" s="1"/>
  <c r="I283" i="30" s="1"/>
  <c r="J289" i="30" s="1"/>
  <c r="F269" i="30"/>
  <c r="F257" i="30" s="1"/>
  <c r="I95" i="30"/>
  <c r="J101" i="30" s="1"/>
  <c r="K107" i="30" s="1"/>
  <c r="L113" i="30" s="1"/>
  <c r="I85" i="30"/>
  <c r="H409" i="30"/>
  <c r="I415" i="30" s="1"/>
  <c r="J421" i="30" s="1"/>
  <c r="K427" i="30" s="1"/>
  <c r="AY409" i="30"/>
  <c r="AZ415" i="30" s="1"/>
  <c r="BA421" i="30" s="1"/>
  <c r="BB427" i="30" s="1"/>
  <c r="BF409" i="30"/>
  <c r="BG415" i="30" s="1"/>
  <c r="BH421" i="30" s="1"/>
  <c r="BI427" i="30" s="1"/>
  <c r="I408" i="30"/>
  <c r="J414" i="30" s="1"/>
  <c r="K420" i="30" s="1"/>
  <c r="L426" i="30" s="1"/>
  <c r="G408" i="30"/>
  <c r="H414" i="30" s="1"/>
  <c r="I420" i="30" s="1"/>
  <c r="J426" i="30" s="1"/>
  <c r="F407" i="30"/>
  <c r="G413" i="30" s="1"/>
  <c r="H419" i="30" s="1"/>
  <c r="I425" i="30" s="1"/>
  <c r="BC409" i="30"/>
  <c r="BD415" i="30" s="1"/>
  <c r="BE421" i="30" s="1"/>
  <c r="BF427" i="30" s="1"/>
  <c r="BJ409" i="30"/>
  <c r="BK415" i="30" s="1"/>
  <c r="BL421" i="30" s="1"/>
  <c r="BM427" i="30" s="1"/>
  <c r="H407" i="30"/>
  <c r="I413" i="30" s="1"/>
  <c r="J419" i="30" s="1"/>
  <c r="K425" i="30" s="1"/>
  <c r="I407" i="30"/>
  <c r="J413" i="30" s="1"/>
  <c r="K419" i="30" s="1"/>
  <c r="L425" i="30" s="1"/>
  <c r="Q407" i="30"/>
  <c r="R413" i="30" s="1"/>
  <c r="S419" i="30" s="1"/>
  <c r="T425" i="30" s="1"/>
  <c r="Y407" i="30"/>
  <c r="Z413" i="30" s="1"/>
  <c r="AA419" i="30" s="1"/>
  <c r="AB425" i="30" s="1"/>
  <c r="AG407" i="30"/>
  <c r="AH413" i="30" s="1"/>
  <c r="AI419" i="30" s="1"/>
  <c r="AJ425" i="30" s="1"/>
  <c r="AO407" i="30"/>
  <c r="AP413" i="30" s="1"/>
  <c r="AQ419" i="30" s="1"/>
  <c r="AR425" i="30" s="1"/>
  <c r="AW407" i="30"/>
  <c r="AX413" i="30" s="1"/>
  <c r="AY419" i="30" s="1"/>
  <c r="AZ425" i="30" s="1"/>
  <c r="BE407" i="30"/>
  <c r="BF413" i="30" s="1"/>
  <c r="BG419" i="30" s="1"/>
  <c r="BH425" i="30" s="1"/>
  <c r="BM407" i="30"/>
  <c r="BN413" i="30" s="1"/>
  <c r="J408" i="30"/>
  <c r="K414" i="30" s="1"/>
  <c r="L420" i="30" s="1"/>
  <c r="M426" i="30" s="1"/>
  <c r="R408" i="30"/>
  <c r="S414" i="30" s="1"/>
  <c r="T420" i="30" s="1"/>
  <c r="U426" i="30" s="1"/>
  <c r="Z408" i="30"/>
  <c r="AA414" i="30" s="1"/>
  <c r="AB420" i="30" s="1"/>
  <c r="AC426" i="30" s="1"/>
  <c r="AH408" i="30"/>
  <c r="AI414" i="30" s="1"/>
  <c r="AJ420" i="30" s="1"/>
  <c r="AK426" i="30" s="1"/>
  <c r="AP408" i="30"/>
  <c r="AQ414" i="30" s="1"/>
  <c r="AR420" i="30" s="1"/>
  <c r="AS426" i="30" s="1"/>
  <c r="AX408" i="30"/>
  <c r="AY414" i="30" s="1"/>
  <c r="AZ420" i="30" s="1"/>
  <c r="BA426" i="30" s="1"/>
  <c r="BF408" i="30"/>
  <c r="BG414" i="30" s="1"/>
  <c r="BH420" i="30" s="1"/>
  <c r="BI426" i="30" s="1"/>
  <c r="BN408" i="30"/>
  <c r="K409" i="30"/>
  <c r="L415" i="30" s="1"/>
  <c r="M421" i="30" s="1"/>
  <c r="N427" i="30" s="1"/>
  <c r="S409" i="30"/>
  <c r="T415" i="30" s="1"/>
  <c r="U421" i="30" s="1"/>
  <c r="V427" i="30" s="1"/>
  <c r="AA409" i="30"/>
  <c r="AB415" i="30" s="1"/>
  <c r="AC421" i="30" s="1"/>
  <c r="AD427" i="30" s="1"/>
  <c r="AI409" i="30"/>
  <c r="AJ415" i="30" s="1"/>
  <c r="AK421" i="30" s="1"/>
  <c r="AL427" i="30" s="1"/>
  <c r="AQ409" i="30"/>
  <c r="AR415" i="30" s="1"/>
  <c r="AS421" i="30" s="1"/>
  <c r="AT427" i="30" s="1"/>
  <c r="BE409" i="30"/>
  <c r="BF415" i="30" s="1"/>
  <c r="BG421" i="30" s="1"/>
  <c r="BH427" i="30" s="1"/>
  <c r="K407" i="30"/>
  <c r="L413" i="30" s="1"/>
  <c r="M419" i="30" s="1"/>
  <c r="N425" i="30" s="1"/>
  <c r="S407" i="30"/>
  <c r="T413" i="30" s="1"/>
  <c r="U419" i="30" s="1"/>
  <c r="V425" i="30" s="1"/>
  <c r="AA407" i="30"/>
  <c r="AB413" i="30" s="1"/>
  <c r="AC419" i="30" s="1"/>
  <c r="AD425" i="30" s="1"/>
  <c r="AI407" i="30"/>
  <c r="AJ413" i="30" s="1"/>
  <c r="AK419" i="30" s="1"/>
  <c r="AL425" i="30" s="1"/>
  <c r="AQ407" i="30"/>
  <c r="AR413" i="30" s="1"/>
  <c r="AS419" i="30" s="1"/>
  <c r="AT425" i="30" s="1"/>
  <c r="AY407" i="30"/>
  <c r="AZ413" i="30" s="1"/>
  <c r="BA419" i="30" s="1"/>
  <c r="BB425" i="30" s="1"/>
  <c r="BG407" i="30"/>
  <c r="BH413" i="30" s="1"/>
  <c r="BI419" i="30" s="1"/>
  <c r="BJ425" i="30" s="1"/>
  <c r="L408" i="30"/>
  <c r="M414" i="30" s="1"/>
  <c r="N420" i="30" s="1"/>
  <c r="O426" i="30" s="1"/>
  <c r="T408" i="30"/>
  <c r="U414" i="30" s="1"/>
  <c r="V420" i="30" s="1"/>
  <c r="W426" i="30" s="1"/>
  <c r="AB408" i="30"/>
  <c r="AC414" i="30" s="1"/>
  <c r="AD420" i="30" s="1"/>
  <c r="AE426" i="30" s="1"/>
  <c r="AJ408" i="30"/>
  <c r="AK414" i="30" s="1"/>
  <c r="AL420" i="30" s="1"/>
  <c r="AM426" i="30" s="1"/>
  <c r="AR408" i="30"/>
  <c r="AS414" i="30" s="1"/>
  <c r="AT420" i="30" s="1"/>
  <c r="AU426" i="30" s="1"/>
  <c r="AZ408" i="30"/>
  <c r="BA414" i="30" s="1"/>
  <c r="BB420" i="30" s="1"/>
  <c r="BC426" i="30" s="1"/>
  <c r="BH408" i="30"/>
  <c r="BI414" i="30" s="1"/>
  <c r="BJ420" i="30" s="1"/>
  <c r="BK426" i="30" s="1"/>
  <c r="D391" i="30"/>
  <c r="E409" i="30"/>
  <c r="F415" i="30" s="1"/>
  <c r="G421" i="30" s="1"/>
  <c r="H427" i="30" s="1"/>
  <c r="M409" i="30"/>
  <c r="N415" i="30" s="1"/>
  <c r="O421" i="30" s="1"/>
  <c r="P427" i="30" s="1"/>
  <c r="U409" i="30"/>
  <c r="V415" i="30" s="1"/>
  <c r="W421" i="30" s="1"/>
  <c r="X427" i="30" s="1"/>
  <c r="AC409" i="30"/>
  <c r="AD415" i="30" s="1"/>
  <c r="AE421" i="30" s="1"/>
  <c r="AF427" i="30" s="1"/>
  <c r="AK409" i="30"/>
  <c r="AL415" i="30" s="1"/>
  <c r="AM421" i="30" s="1"/>
  <c r="AN427" i="30" s="1"/>
  <c r="AS409" i="30"/>
  <c r="AT415" i="30" s="1"/>
  <c r="AU421" i="30" s="1"/>
  <c r="AV427" i="30" s="1"/>
  <c r="BI409" i="30"/>
  <c r="BJ415" i="30" s="1"/>
  <c r="BK421" i="30" s="1"/>
  <c r="BL427" i="30" s="1"/>
  <c r="H291" i="30"/>
  <c r="H255" i="30" s="1"/>
  <c r="G255" i="30"/>
  <c r="BG409" i="30"/>
  <c r="BH415" i="30" s="1"/>
  <c r="BI421" i="30" s="1"/>
  <c r="BJ427" i="30" s="1"/>
  <c r="BN409" i="30"/>
  <c r="AX409" i="30"/>
  <c r="AY415" i="30" s="1"/>
  <c r="AZ421" i="30" s="1"/>
  <c r="BA427" i="30" s="1"/>
  <c r="BK409" i="30"/>
  <c r="BL415" i="30" s="1"/>
  <c r="BM421" i="30" s="1"/>
  <c r="BN427" i="30" s="1"/>
  <c r="AU409" i="30"/>
  <c r="AV415" i="30" s="1"/>
  <c r="AW421" i="30" s="1"/>
  <c r="AX427" i="30" s="1"/>
  <c r="BB409" i="30"/>
  <c r="BC415" i="30" s="1"/>
  <c r="BD421" i="30" s="1"/>
  <c r="BE427" i="30" s="1"/>
  <c r="F409" i="30"/>
  <c r="G415" i="30" s="1"/>
  <c r="H421" i="30" s="1"/>
  <c r="I427" i="30" s="1"/>
  <c r="BM409" i="30"/>
  <c r="BN415" i="30" s="1"/>
  <c r="E407" i="30"/>
  <c r="F413" i="30" s="1"/>
  <c r="G419" i="30" s="1"/>
  <c r="H425" i="30" s="1"/>
  <c r="D404" i="30"/>
  <c r="D392" i="30" s="1"/>
  <c r="D389" i="30"/>
  <c r="M407" i="30"/>
  <c r="N413" i="30" s="1"/>
  <c r="O419" i="30" s="1"/>
  <c r="P425" i="30" s="1"/>
  <c r="U407" i="30"/>
  <c r="V413" i="30" s="1"/>
  <c r="W419" i="30" s="1"/>
  <c r="X425" i="30" s="1"/>
  <c r="AC407" i="30"/>
  <c r="AD413" i="30" s="1"/>
  <c r="AE419" i="30" s="1"/>
  <c r="AF425" i="30" s="1"/>
  <c r="AK407" i="30"/>
  <c r="AL413" i="30" s="1"/>
  <c r="AM419" i="30" s="1"/>
  <c r="AN425" i="30" s="1"/>
  <c r="AS407" i="30"/>
  <c r="AT413" i="30" s="1"/>
  <c r="AU419" i="30" s="1"/>
  <c r="AV425" i="30" s="1"/>
  <c r="BA407" i="30"/>
  <c r="BB413" i="30" s="1"/>
  <c r="BC419" i="30" s="1"/>
  <c r="BD425" i="30" s="1"/>
  <c r="BI407" i="30"/>
  <c r="BJ413" i="30" s="1"/>
  <c r="BK419" i="30" s="1"/>
  <c r="BL425" i="30" s="1"/>
  <c r="F408" i="30"/>
  <c r="G414" i="30" s="1"/>
  <c r="H420" i="30" s="1"/>
  <c r="I426" i="30" s="1"/>
  <c r="N408" i="30"/>
  <c r="O414" i="30" s="1"/>
  <c r="P420" i="30" s="1"/>
  <c r="Q426" i="30" s="1"/>
  <c r="V408" i="30"/>
  <c r="W414" i="30" s="1"/>
  <c r="X420" i="30" s="1"/>
  <c r="Y426" i="30" s="1"/>
  <c r="AD408" i="30"/>
  <c r="AE414" i="30" s="1"/>
  <c r="AF420" i="30" s="1"/>
  <c r="AG426" i="30" s="1"/>
  <c r="AL408" i="30"/>
  <c r="AM414" i="30" s="1"/>
  <c r="AN420" i="30" s="1"/>
  <c r="AO426" i="30" s="1"/>
  <c r="AT408" i="30"/>
  <c r="AU414" i="30" s="1"/>
  <c r="AV420" i="30" s="1"/>
  <c r="AW426" i="30" s="1"/>
  <c r="BB408" i="30"/>
  <c r="BC414" i="30" s="1"/>
  <c r="BD420" i="30" s="1"/>
  <c r="BE426" i="30" s="1"/>
  <c r="BJ408" i="30"/>
  <c r="BK414" i="30" s="1"/>
  <c r="BL420" i="30" s="1"/>
  <c r="BM426" i="30" s="1"/>
  <c r="G409" i="30"/>
  <c r="H415" i="30" s="1"/>
  <c r="I421" i="30" s="1"/>
  <c r="J427" i="30" s="1"/>
  <c r="O409" i="30"/>
  <c r="P415" i="30" s="1"/>
  <c r="Q421" i="30" s="1"/>
  <c r="R427" i="30" s="1"/>
  <c r="W409" i="30"/>
  <c r="X415" i="30" s="1"/>
  <c r="Y421" i="30" s="1"/>
  <c r="Z427" i="30" s="1"/>
  <c r="AE409" i="30"/>
  <c r="AF415" i="30" s="1"/>
  <c r="AG421" i="30" s="1"/>
  <c r="AH427" i="30" s="1"/>
  <c r="AM409" i="30"/>
  <c r="AN415" i="30" s="1"/>
  <c r="AO421" i="30" s="1"/>
  <c r="AP427" i="30" s="1"/>
  <c r="AW409" i="30"/>
  <c r="AX415" i="30" s="1"/>
  <c r="AY421" i="30" s="1"/>
  <c r="AZ427" i="30" s="1"/>
  <c r="G407" i="30"/>
  <c r="H413" i="30" s="1"/>
  <c r="I419" i="30" s="1"/>
  <c r="J425" i="30" s="1"/>
  <c r="O407" i="30"/>
  <c r="P413" i="30" s="1"/>
  <c r="Q419" i="30" s="1"/>
  <c r="R425" i="30" s="1"/>
  <c r="W407" i="30"/>
  <c r="X413" i="30" s="1"/>
  <c r="Y419" i="30" s="1"/>
  <c r="Z425" i="30" s="1"/>
  <c r="AE407" i="30"/>
  <c r="AF413" i="30" s="1"/>
  <c r="AG419" i="30" s="1"/>
  <c r="AH425" i="30" s="1"/>
  <c r="AM407" i="30"/>
  <c r="AN413" i="30" s="1"/>
  <c r="AO419" i="30" s="1"/>
  <c r="AP425" i="30" s="1"/>
  <c r="AU407" i="30"/>
  <c r="AV413" i="30" s="1"/>
  <c r="AW419" i="30" s="1"/>
  <c r="AX425" i="30" s="1"/>
  <c r="BC407" i="30"/>
  <c r="BD413" i="30" s="1"/>
  <c r="BE419" i="30" s="1"/>
  <c r="BF425" i="30" s="1"/>
  <c r="BK407" i="30"/>
  <c r="BL413" i="30" s="1"/>
  <c r="BM419" i="30" s="1"/>
  <c r="BN425" i="30" s="1"/>
  <c r="H408" i="30"/>
  <c r="I414" i="30" s="1"/>
  <c r="J420" i="30" s="1"/>
  <c r="K426" i="30" s="1"/>
  <c r="P408" i="30"/>
  <c r="Q414" i="30" s="1"/>
  <c r="R420" i="30" s="1"/>
  <c r="S426" i="30" s="1"/>
  <c r="X408" i="30"/>
  <c r="Y414" i="30" s="1"/>
  <c r="Z420" i="30" s="1"/>
  <c r="AA426" i="30" s="1"/>
  <c r="AF408" i="30"/>
  <c r="AG414" i="30" s="1"/>
  <c r="AH420" i="30" s="1"/>
  <c r="AI426" i="30" s="1"/>
  <c r="AN408" i="30"/>
  <c r="AO414" i="30" s="1"/>
  <c r="AP420" i="30" s="1"/>
  <c r="AQ426" i="30" s="1"/>
  <c r="AV408" i="30"/>
  <c r="AW414" i="30" s="1"/>
  <c r="AX420" i="30" s="1"/>
  <c r="AY426" i="30" s="1"/>
  <c r="BD408" i="30"/>
  <c r="BE414" i="30" s="1"/>
  <c r="BF420" i="30" s="1"/>
  <c r="BG426" i="30" s="1"/>
  <c r="BL408" i="30"/>
  <c r="BM414" i="30" s="1"/>
  <c r="BN420" i="30" s="1"/>
  <c r="I409" i="30"/>
  <c r="J415" i="30" s="1"/>
  <c r="K421" i="30" s="1"/>
  <c r="L427" i="30" s="1"/>
  <c r="Q409" i="30"/>
  <c r="R415" i="30" s="1"/>
  <c r="S421" i="30" s="1"/>
  <c r="T427" i="30" s="1"/>
  <c r="Y409" i="30"/>
  <c r="Z415" i="30" s="1"/>
  <c r="AA421" i="30" s="1"/>
  <c r="AB427" i="30" s="1"/>
  <c r="AG409" i="30"/>
  <c r="AH415" i="30" s="1"/>
  <c r="AI421" i="30" s="1"/>
  <c r="AJ427" i="30" s="1"/>
  <c r="AO409" i="30"/>
  <c r="AP415" i="30" s="1"/>
  <c r="AQ421" i="30" s="1"/>
  <c r="AR427" i="30" s="1"/>
  <c r="BA409" i="30"/>
  <c r="BB415" i="30" s="1"/>
  <c r="BC421" i="30" s="1"/>
  <c r="BD427" i="30" s="1"/>
  <c r="D402" i="30"/>
  <c r="Q66" i="23"/>
  <c r="P67" i="23"/>
  <c r="AQ12" i="8"/>
  <c r="AQ9" i="8" s="1"/>
  <c r="AQ8" i="8" s="1"/>
  <c r="AR10" i="8"/>
  <c r="AP11" i="8"/>
  <c r="AJ389" i="30" l="1"/>
  <c r="BF391" i="30"/>
  <c r="AT391" i="30"/>
  <c r="AI390" i="30"/>
  <c r="E346" i="30"/>
  <c r="F364" i="30"/>
  <c r="G370" i="30" s="1"/>
  <c r="H376" i="30" s="1"/>
  <c r="I382" i="30" s="1"/>
  <c r="F354" i="30"/>
  <c r="H162" i="30"/>
  <c r="H178" i="30"/>
  <c r="I180" i="30"/>
  <c r="J186" i="30" s="1"/>
  <c r="K192" i="30" s="1"/>
  <c r="L198" i="30" s="1"/>
  <c r="AT389" i="30"/>
  <c r="AX389" i="30"/>
  <c r="AH389" i="30"/>
  <c r="AR391" i="30"/>
  <c r="AB391" i="30"/>
  <c r="L391" i="30"/>
  <c r="BG390" i="30"/>
  <c r="AQ390" i="30"/>
  <c r="AA390" i="30"/>
  <c r="AD391" i="30"/>
  <c r="N389" i="30"/>
  <c r="O390" i="30"/>
  <c r="N391" i="30"/>
  <c r="X391" i="30"/>
  <c r="AU390" i="30"/>
  <c r="BL391" i="30"/>
  <c r="T391" i="30"/>
  <c r="BN390" i="30"/>
  <c r="BN389" i="30"/>
  <c r="R389" i="30"/>
  <c r="AI389" i="30"/>
  <c r="T390" i="30"/>
  <c r="U391" i="30"/>
  <c r="AL389" i="30"/>
  <c r="BA390" i="30"/>
  <c r="AK390" i="30"/>
  <c r="U390" i="30"/>
  <c r="AN391" i="30"/>
  <c r="AJ391" i="30"/>
  <c r="H391" i="30"/>
  <c r="BK390" i="30"/>
  <c r="AY390" i="30"/>
  <c r="AE390" i="30"/>
  <c r="S390" i="30"/>
  <c r="BJ389" i="30"/>
  <c r="BB389" i="30"/>
  <c r="AD389" i="30"/>
  <c r="V389" i="30"/>
  <c r="F389" i="30"/>
  <c r="AV391" i="30"/>
  <c r="AL391" i="30"/>
  <c r="V391" i="30"/>
  <c r="F391" i="30"/>
  <c r="BI390" i="30"/>
  <c r="AS390" i="30"/>
  <c r="AC390" i="30"/>
  <c r="M390" i="30"/>
  <c r="AZ389" i="30"/>
  <c r="T389" i="30"/>
  <c r="S389" i="30"/>
  <c r="AY389" i="30"/>
  <c r="E391" i="30"/>
  <c r="AZ390" i="30"/>
  <c r="AK391" i="30"/>
  <c r="BJ391" i="30"/>
  <c r="AF391" i="30"/>
  <c r="P391" i="30"/>
  <c r="BC390" i="30"/>
  <c r="AM390" i="30"/>
  <c r="W390" i="30"/>
  <c r="AZ391" i="30"/>
  <c r="K390" i="30"/>
  <c r="BF389" i="30"/>
  <c r="AP389" i="30"/>
  <c r="Z389" i="30"/>
  <c r="J389" i="30"/>
  <c r="BH389" i="30"/>
  <c r="AR389" i="30"/>
  <c r="AB389" i="30"/>
  <c r="L389" i="30"/>
  <c r="AJ390" i="30"/>
  <c r="BN391" i="30"/>
  <c r="D448" i="30"/>
  <c r="D446" i="30"/>
  <c r="BN447" i="30"/>
  <c r="F446" i="30"/>
  <c r="V446" i="30"/>
  <c r="AL446" i="30"/>
  <c r="BB446" i="30"/>
  <c r="G447" i="30"/>
  <c r="W447" i="30"/>
  <c r="AM447" i="30"/>
  <c r="BC447" i="30"/>
  <c r="H448" i="30"/>
  <c r="X448" i="30"/>
  <c r="AN448" i="30"/>
  <c r="BD448" i="30"/>
  <c r="H446" i="30"/>
  <c r="X446" i="30"/>
  <c r="AN446" i="30"/>
  <c r="BD446" i="30"/>
  <c r="I447" i="30"/>
  <c r="Y447" i="30"/>
  <c r="AO447" i="30"/>
  <c r="BE447" i="30"/>
  <c r="J448" i="30"/>
  <c r="Z448" i="30"/>
  <c r="AP448" i="30"/>
  <c r="BF448" i="30"/>
  <c r="G446" i="30"/>
  <c r="O446" i="30"/>
  <c r="W446" i="30"/>
  <c r="AE446" i="30"/>
  <c r="AM446" i="30"/>
  <c r="AU446" i="30"/>
  <c r="BC446" i="30"/>
  <c r="BK446" i="30"/>
  <c r="L447" i="30"/>
  <c r="T447" i="30"/>
  <c r="AB447" i="30"/>
  <c r="AJ447" i="30"/>
  <c r="AR447" i="30"/>
  <c r="AZ447" i="30"/>
  <c r="BH447" i="30"/>
  <c r="E448" i="30"/>
  <c r="M448" i="30"/>
  <c r="U448" i="30"/>
  <c r="AC448" i="30"/>
  <c r="AK448" i="30"/>
  <c r="AS448" i="30"/>
  <c r="BA448" i="30"/>
  <c r="BI448" i="30"/>
  <c r="J446" i="30"/>
  <c r="Z446" i="30"/>
  <c r="AP446" i="30"/>
  <c r="BF446" i="30"/>
  <c r="K447" i="30"/>
  <c r="AA447" i="30"/>
  <c r="AQ447" i="30"/>
  <c r="BG447" i="30"/>
  <c r="T448" i="30"/>
  <c r="AJ448" i="30"/>
  <c r="AZ448" i="30"/>
  <c r="L446" i="30"/>
  <c r="AB446" i="30"/>
  <c r="AR446" i="30"/>
  <c r="BH446" i="30"/>
  <c r="M447" i="30"/>
  <c r="AC447" i="30"/>
  <c r="AS447" i="30"/>
  <c r="BI447" i="30"/>
  <c r="N448" i="30"/>
  <c r="AD448" i="30"/>
  <c r="AT448" i="30"/>
  <c r="BJ448" i="30"/>
  <c r="I446" i="30"/>
  <c r="Q446" i="30"/>
  <c r="Y446" i="30"/>
  <c r="AG446" i="30"/>
  <c r="AO446" i="30"/>
  <c r="AW446" i="30"/>
  <c r="BE446" i="30"/>
  <c r="BM446" i="30"/>
  <c r="J447" i="30"/>
  <c r="R447" i="30"/>
  <c r="Z447" i="30"/>
  <c r="AH447" i="30"/>
  <c r="AP447" i="30"/>
  <c r="AX447" i="30"/>
  <c r="BF447" i="30"/>
  <c r="G448" i="30"/>
  <c r="O448" i="30"/>
  <c r="W448" i="30"/>
  <c r="AE448" i="30"/>
  <c r="AM448" i="30"/>
  <c r="AU448" i="30"/>
  <c r="BC448" i="30"/>
  <c r="BK448" i="30"/>
  <c r="N446" i="30"/>
  <c r="AD446" i="30"/>
  <c r="AT446" i="30"/>
  <c r="BJ446" i="30"/>
  <c r="O447" i="30"/>
  <c r="AE447" i="30"/>
  <c r="AU447" i="30"/>
  <c r="BK447" i="30"/>
  <c r="P448" i="30"/>
  <c r="AF448" i="30"/>
  <c r="AV448" i="30"/>
  <c r="BL448" i="30"/>
  <c r="P446" i="30"/>
  <c r="AF446" i="30"/>
  <c r="AV446" i="30"/>
  <c r="BL446" i="30"/>
  <c r="Q447" i="30"/>
  <c r="AG447" i="30"/>
  <c r="AW447" i="30"/>
  <c r="BM447" i="30"/>
  <c r="R448" i="30"/>
  <c r="AH448" i="30"/>
  <c r="AX448" i="30"/>
  <c r="BN448" i="30"/>
  <c r="K446" i="30"/>
  <c r="S446" i="30"/>
  <c r="AA446" i="30"/>
  <c r="AI446" i="30"/>
  <c r="AQ446" i="30"/>
  <c r="AY446" i="30"/>
  <c r="BG446" i="30"/>
  <c r="H447" i="30"/>
  <c r="P447" i="30"/>
  <c r="X447" i="30"/>
  <c r="AF447" i="30"/>
  <c r="AN447" i="30"/>
  <c r="AV447" i="30"/>
  <c r="BD447" i="30"/>
  <c r="BL447" i="30"/>
  <c r="I448" i="30"/>
  <c r="Q448" i="30"/>
  <c r="Y448" i="30"/>
  <c r="AG448" i="30"/>
  <c r="AO448" i="30"/>
  <c r="AW448" i="30"/>
  <c r="BE448" i="30"/>
  <c r="BM448" i="30"/>
  <c r="R446" i="30"/>
  <c r="AH446" i="30"/>
  <c r="AX446" i="30"/>
  <c r="BN446" i="30"/>
  <c r="S447" i="30"/>
  <c r="AI447" i="30"/>
  <c r="AY447" i="30"/>
  <c r="L448" i="30"/>
  <c r="AB448" i="30"/>
  <c r="AR448" i="30"/>
  <c r="BH448" i="30"/>
  <c r="T446" i="30"/>
  <c r="AJ446" i="30"/>
  <c r="AZ446" i="30"/>
  <c r="E447" i="30"/>
  <c r="U447" i="30"/>
  <c r="AK447" i="30"/>
  <c r="BA447" i="30"/>
  <c r="F448" i="30"/>
  <c r="V448" i="30"/>
  <c r="W454" i="30" s="1"/>
  <c r="X460" i="30" s="1"/>
  <c r="Y466" i="30" s="1"/>
  <c r="Z472" i="30" s="1"/>
  <c r="AL448" i="30"/>
  <c r="AM454" i="30" s="1"/>
  <c r="AN460" i="30" s="1"/>
  <c r="AO466" i="30" s="1"/>
  <c r="AP472" i="30" s="1"/>
  <c r="BB448" i="30"/>
  <c r="BC454" i="30" s="1"/>
  <c r="BD460" i="30" s="1"/>
  <c r="BE466" i="30" s="1"/>
  <c r="BF472" i="30" s="1"/>
  <c r="E446" i="30"/>
  <c r="M446" i="30"/>
  <c r="U446" i="30"/>
  <c r="AC446" i="30"/>
  <c r="AK446" i="30"/>
  <c r="AS446" i="30"/>
  <c r="BA446" i="30"/>
  <c r="BI446" i="30"/>
  <c r="F447" i="30"/>
  <c r="N447" i="30"/>
  <c r="V447" i="30"/>
  <c r="AD447" i="30"/>
  <c r="AL447" i="30"/>
  <c r="AT447" i="30"/>
  <c r="BB447" i="30"/>
  <c r="BJ447" i="30"/>
  <c r="K448" i="30"/>
  <c r="S448" i="30"/>
  <c r="AA448" i="30"/>
  <c r="AI448" i="30"/>
  <c r="AQ448" i="30"/>
  <c r="AY448" i="30"/>
  <c r="BG448" i="30"/>
  <c r="D390" i="30"/>
  <c r="E408" i="30"/>
  <c r="E410" i="30"/>
  <c r="F416" i="30" s="1"/>
  <c r="G422" i="30" s="1"/>
  <c r="H428" i="30" s="1"/>
  <c r="E400" i="30"/>
  <c r="E388" i="30" s="1"/>
  <c r="X390" i="30"/>
  <c r="BD390" i="30"/>
  <c r="AO391" i="30"/>
  <c r="AG389" i="30"/>
  <c r="BM389" i="30"/>
  <c r="AH390" i="30"/>
  <c r="AM391" i="30"/>
  <c r="O389" i="30"/>
  <c r="AU389" i="30"/>
  <c r="AC389" i="30"/>
  <c r="BI389" i="30"/>
  <c r="AD390" i="30"/>
  <c r="BJ390" i="30"/>
  <c r="AI391" i="30"/>
  <c r="K389" i="30"/>
  <c r="AQ389" i="30"/>
  <c r="P390" i="30"/>
  <c r="AV390" i="30"/>
  <c r="Q391" i="30"/>
  <c r="BI391" i="30"/>
  <c r="BB391" i="30"/>
  <c r="I389" i="30"/>
  <c r="Y389" i="30"/>
  <c r="BE389" i="30"/>
  <c r="J390" i="30"/>
  <c r="AP390" i="30"/>
  <c r="O391" i="30"/>
  <c r="AU391" i="30"/>
  <c r="W389" i="30"/>
  <c r="BC389" i="30"/>
  <c r="L390" i="30"/>
  <c r="AR390" i="30"/>
  <c r="M391" i="30"/>
  <c r="AS391" i="30"/>
  <c r="AK389" i="30"/>
  <c r="V390" i="30"/>
  <c r="BB390" i="30"/>
  <c r="K391" i="30"/>
  <c r="AQ391" i="30"/>
  <c r="J91" i="30"/>
  <c r="K97" i="30" s="1"/>
  <c r="L103" i="30" s="1"/>
  <c r="M109" i="30" s="1"/>
  <c r="I89" i="30"/>
  <c r="G275" i="30"/>
  <c r="H281" i="30" s="1"/>
  <c r="I287" i="30" s="1"/>
  <c r="J293" i="30" s="1"/>
  <c r="G265" i="30"/>
  <c r="G253" i="30" s="1"/>
  <c r="AN390" i="30"/>
  <c r="I391" i="30"/>
  <c r="Y391" i="30"/>
  <c r="BA391" i="30"/>
  <c r="Q389" i="30"/>
  <c r="AW389" i="30"/>
  <c r="R390" i="30"/>
  <c r="AX390" i="30"/>
  <c r="W391" i="30"/>
  <c r="BC391" i="30"/>
  <c r="AE389" i="30"/>
  <c r="BK389" i="30"/>
  <c r="AW391" i="30"/>
  <c r="BM391" i="30"/>
  <c r="M389" i="30"/>
  <c r="AS389" i="30"/>
  <c r="N390" i="30"/>
  <c r="AT390" i="30"/>
  <c r="S391" i="30"/>
  <c r="AY391" i="30"/>
  <c r="BH391" i="30"/>
  <c r="BD391" i="30"/>
  <c r="AP391" i="30"/>
  <c r="AH391" i="30"/>
  <c r="Z391" i="30"/>
  <c r="R391" i="30"/>
  <c r="J391" i="30"/>
  <c r="BM390" i="30"/>
  <c r="BE390" i="30"/>
  <c r="AW390" i="30"/>
  <c r="AO390" i="30"/>
  <c r="AG390" i="30"/>
  <c r="Y390" i="30"/>
  <c r="Q390" i="30"/>
  <c r="I390" i="30"/>
  <c r="BL389" i="30"/>
  <c r="BD389" i="30"/>
  <c r="AV389" i="30"/>
  <c r="AN389" i="30"/>
  <c r="AF389" i="30"/>
  <c r="X389" i="30"/>
  <c r="P389" i="30"/>
  <c r="H389" i="30"/>
  <c r="G389" i="30"/>
  <c r="AA389" i="30"/>
  <c r="BG389" i="30"/>
  <c r="AF390" i="30"/>
  <c r="BL390" i="30"/>
  <c r="AG391" i="30"/>
  <c r="E389" i="30"/>
  <c r="AO389" i="30"/>
  <c r="Z390" i="30"/>
  <c r="BF390" i="30"/>
  <c r="AE391" i="30"/>
  <c r="BK391" i="30"/>
  <c r="AM389" i="30"/>
  <c r="AB390" i="30"/>
  <c r="BH390" i="30"/>
  <c r="AC391" i="30"/>
  <c r="BE391" i="30"/>
  <c r="AX391" i="30"/>
  <c r="U389" i="30"/>
  <c r="BA389" i="30"/>
  <c r="AL390" i="30"/>
  <c r="G391" i="30"/>
  <c r="AA391" i="30"/>
  <c r="BG391" i="30"/>
  <c r="G316" i="30"/>
  <c r="H322" i="30" s="1"/>
  <c r="I328" i="30" s="1"/>
  <c r="J334" i="30" s="1"/>
  <c r="F314" i="30"/>
  <c r="F302" i="30" s="1"/>
  <c r="H230" i="30"/>
  <c r="I236" i="30" s="1"/>
  <c r="J242" i="30" s="1"/>
  <c r="K248" i="30" s="1"/>
  <c r="H220" i="30"/>
  <c r="H208" i="30" s="1"/>
  <c r="I140" i="30"/>
  <c r="J146" i="30" s="1"/>
  <c r="K152" i="30" s="1"/>
  <c r="L158" i="30" s="1"/>
  <c r="I130" i="30"/>
  <c r="I118" i="30" s="1"/>
  <c r="R66" i="23"/>
  <c r="Q67" i="23"/>
  <c r="AP12" i="8"/>
  <c r="AP9" i="8" s="1"/>
  <c r="AP8" i="8" s="1"/>
  <c r="AO11" i="8"/>
  <c r="AQ10" i="8"/>
  <c r="G12" i="32"/>
  <c r="I174" i="30" l="1"/>
  <c r="H166" i="30"/>
  <c r="I184" i="30"/>
  <c r="J190" i="30" s="1"/>
  <c r="K196" i="30" s="1"/>
  <c r="L202" i="30" s="1"/>
  <c r="G360" i="30"/>
  <c r="H366" i="30" s="1"/>
  <c r="I372" i="30" s="1"/>
  <c r="J378" i="30" s="1"/>
  <c r="F358" i="30"/>
  <c r="F342" i="30"/>
  <c r="J136" i="30"/>
  <c r="K142" i="30" s="1"/>
  <c r="L148" i="30" s="1"/>
  <c r="M154" i="30" s="1"/>
  <c r="I134" i="30"/>
  <c r="I122" i="30" s="1"/>
  <c r="I226" i="30"/>
  <c r="J232" i="30" s="1"/>
  <c r="K238" i="30" s="1"/>
  <c r="L244" i="30" s="1"/>
  <c r="H224" i="30"/>
  <c r="H212" i="30" s="1"/>
  <c r="G320" i="30"/>
  <c r="H326" i="30" s="1"/>
  <c r="I332" i="30" s="1"/>
  <c r="J338" i="30" s="1"/>
  <c r="G310" i="30"/>
  <c r="G298" i="30" s="1"/>
  <c r="G269" i="30"/>
  <c r="G257" i="30" s="1"/>
  <c r="H271" i="30"/>
  <c r="I277" i="30" s="1"/>
  <c r="J283" i="30" s="1"/>
  <c r="K289" i="30" s="1"/>
  <c r="J95" i="30"/>
  <c r="K101" i="30" s="1"/>
  <c r="L107" i="30" s="1"/>
  <c r="M113" i="30" s="1"/>
  <c r="J85" i="30"/>
  <c r="AZ454" i="30"/>
  <c r="BA460" i="30" s="1"/>
  <c r="BB466" i="30" s="1"/>
  <c r="BC472" i="30" s="1"/>
  <c r="AJ454" i="30"/>
  <c r="AK460" i="30" s="1"/>
  <c r="AL466" i="30" s="1"/>
  <c r="AM472" i="30" s="1"/>
  <c r="T454" i="30"/>
  <c r="U460" i="30" s="1"/>
  <c r="V466" i="30" s="1"/>
  <c r="W472" i="30" s="1"/>
  <c r="BK453" i="30"/>
  <c r="BL459" i="30" s="1"/>
  <c r="BM465" i="30" s="1"/>
  <c r="BN471" i="30" s="1"/>
  <c r="AU453" i="30"/>
  <c r="AV459" i="30" s="1"/>
  <c r="AW465" i="30" s="1"/>
  <c r="AX471" i="30" s="1"/>
  <c r="AE453" i="30"/>
  <c r="AF459" i="30" s="1"/>
  <c r="AG465" i="30" s="1"/>
  <c r="AH471" i="30" s="1"/>
  <c r="O453" i="30"/>
  <c r="P459" i="30" s="1"/>
  <c r="Q465" i="30" s="1"/>
  <c r="R471" i="30" s="1"/>
  <c r="BJ452" i="30"/>
  <c r="BK458" i="30" s="1"/>
  <c r="BL464" i="30" s="1"/>
  <c r="BM470" i="30" s="1"/>
  <c r="AT452" i="30"/>
  <c r="AU458" i="30" s="1"/>
  <c r="AV464" i="30" s="1"/>
  <c r="AW470" i="30" s="1"/>
  <c r="AD452" i="30"/>
  <c r="AE458" i="30" s="1"/>
  <c r="AF464" i="30" s="1"/>
  <c r="AG470" i="30" s="1"/>
  <c r="N452" i="30"/>
  <c r="O458" i="30" s="1"/>
  <c r="P464" i="30" s="1"/>
  <c r="Q470" i="30" s="1"/>
  <c r="BB453" i="30"/>
  <c r="BC459" i="30" s="1"/>
  <c r="BD465" i="30" s="1"/>
  <c r="BE471" i="30" s="1"/>
  <c r="V453" i="30"/>
  <c r="W459" i="30" s="1"/>
  <c r="X465" i="30" s="1"/>
  <c r="Y471" i="30" s="1"/>
  <c r="BA452" i="30"/>
  <c r="BB458" i="30" s="1"/>
  <c r="BC464" i="30" s="1"/>
  <c r="BD470" i="30" s="1"/>
  <c r="U452" i="30"/>
  <c r="V458" i="30" s="1"/>
  <c r="W464" i="30" s="1"/>
  <c r="X470" i="30" s="1"/>
  <c r="AS454" i="30"/>
  <c r="AT460" i="30" s="1"/>
  <c r="AU466" i="30" s="1"/>
  <c r="AV472" i="30" s="1"/>
  <c r="M454" i="30"/>
  <c r="N460" i="30" s="1"/>
  <c r="O466" i="30" s="1"/>
  <c r="P472" i="30" s="1"/>
  <c r="AJ453" i="30"/>
  <c r="AK459" i="30" s="1"/>
  <c r="AL465" i="30" s="1"/>
  <c r="AM471" i="30" s="1"/>
  <c r="AI452" i="30"/>
  <c r="AJ458" i="30" s="1"/>
  <c r="AK464" i="30" s="1"/>
  <c r="AL470" i="30" s="1"/>
  <c r="BN454" i="30"/>
  <c r="AX454" i="30"/>
  <c r="AY460" i="30" s="1"/>
  <c r="AZ466" i="30" s="1"/>
  <c r="BA472" i="30" s="1"/>
  <c r="AH454" i="30"/>
  <c r="AI460" i="30" s="1"/>
  <c r="AJ466" i="30" s="1"/>
  <c r="AK472" i="30" s="1"/>
  <c r="R454" i="30"/>
  <c r="S460" i="30" s="1"/>
  <c r="T466" i="30" s="1"/>
  <c r="U472" i="30" s="1"/>
  <c r="BM453" i="30"/>
  <c r="BN459" i="30" s="1"/>
  <c r="AW453" i="30"/>
  <c r="AX459" i="30" s="1"/>
  <c r="AY465" i="30" s="1"/>
  <c r="AZ471" i="30" s="1"/>
  <c r="AG453" i="30"/>
  <c r="AH459" i="30" s="1"/>
  <c r="AI465" i="30" s="1"/>
  <c r="AJ471" i="30" s="1"/>
  <c r="Q453" i="30"/>
  <c r="R459" i="30" s="1"/>
  <c r="S465" i="30" s="1"/>
  <c r="T471" i="30" s="1"/>
  <c r="BH452" i="30"/>
  <c r="BI458" i="30" s="1"/>
  <c r="BJ464" i="30" s="1"/>
  <c r="BK470" i="30" s="1"/>
  <c r="AR452" i="30"/>
  <c r="AS458" i="30" s="1"/>
  <c r="AT464" i="30" s="1"/>
  <c r="AU470" i="30" s="1"/>
  <c r="AB452" i="30"/>
  <c r="AC458" i="30" s="1"/>
  <c r="AD464" i="30" s="1"/>
  <c r="AE470" i="30" s="1"/>
  <c r="L452" i="30"/>
  <c r="M458" i="30" s="1"/>
  <c r="N464" i="30" s="1"/>
  <c r="O470" i="30" s="1"/>
  <c r="AY454" i="30"/>
  <c r="AZ460" i="30" s="1"/>
  <c r="BA466" i="30" s="1"/>
  <c r="BB472" i="30" s="1"/>
  <c r="S454" i="30"/>
  <c r="T460" i="30" s="1"/>
  <c r="U466" i="30" s="1"/>
  <c r="V472" i="30" s="1"/>
  <c r="AX453" i="30"/>
  <c r="AY459" i="30" s="1"/>
  <c r="AZ465" i="30" s="1"/>
  <c r="BA471" i="30" s="1"/>
  <c r="R453" i="30"/>
  <c r="S459" i="30" s="1"/>
  <c r="T465" i="30" s="1"/>
  <c r="U471" i="30" s="1"/>
  <c r="AW452" i="30"/>
  <c r="AX458" i="30" s="1"/>
  <c r="AY464" i="30" s="1"/>
  <c r="AZ470" i="30" s="1"/>
  <c r="Q452" i="30"/>
  <c r="R458" i="30" s="1"/>
  <c r="S464" i="30" s="1"/>
  <c r="T470" i="30" s="1"/>
  <c r="AW454" i="30"/>
  <c r="AX460" i="30" s="1"/>
  <c r="AY466" i="30" s="1"/>
  <c r="AZ472" i="30" s="1"/>
  <c r="Q454" i="30"/>
  <c r="R460" i="30" s="1"/>
  <c r="S466" i="30" s="1"/>
  <c r="T472" i="30" s="1"/>
  <c r="AV453" i="30"/>
  <c r="AW459" i="30" s="1"/>
  <c r="AX465" i="30" s="1"/>
  <c r="AY471" i="30" s="1"/>
  <c r="P453" i="30"/>
  <c r="Q459" i="30" s="1"/>
  <c r="R465" i="30" s="1"/>
  <c r="S471" i="30" s="1"/>
  <c r="AU452" i="30"/>
  <c r="AV458" i="30" s="1"/>
  <c r="AW464" i="30" s="1"/>
  <c r="AX470" i="30" s="1"/>
  <c r="O452" i="30"/>
  <c r="P458" i="30" s="1"/>
  <c r="Q464" i="30" s="1"/>
  <c r="R470" i="30" s="1"/>
  <c r="BD454" i="30"/>
  <c r="BE460" i="30" s="1"/>
  <c r="BF466" i="30" s="1"/>
  <c r="BG472" i="30" s="1"/>
  <c r="AN454" i="30"/>
  <c r="AO460" i="30" s="1"/>
  <c r="AP466" i="30" s="1"/>
  <c r="AQ472" i="30" s="1"/>
  <c r="X454" i="30"/>
  <c r="Y460" i="30" s="1"/>
  <c r="Z466" i="30" s="1"/>
  <c r="AA472" i="30" s="1"/>
  <c r="H454" i="30"/>
  <c r="I460" i="30" s="1"/>
  <c r="J466" i="30" s="1"/>
  <c r="K472" i="30" s="1"/>
  <c r="AY453" i="30"/>
  <c r="AZ459" i="30" s="1"/>
  <c r="BA465" i="30" s="1"/>
  <c r="BB471" i="30" s="1"/>
  <c r="AI453" i="30"/>
  <c r="AJ459" i="30" s="1"/>
  <c r="AK465" i="30" s="1"/>
  <c r="AL471" i="30" s="1"/>
  <c r="S453" i="30"/>
  <c r="T459" i="30" s="1"/>
  <c r="U465" i="30" s="1"/>
  <c r="V471" i="30" s="1"/>
  <c r="BN452" i="30"/>
  <c r="AX452" i="30"/>
  <c r="AY458" i="30" s="1"/>
  <c r="AZ464" i="30" s="1"/>
  <c r="BA470" i="30" s="1"/>
  <c r="AH452" i="30"/>
  <c r="AI458" i="30" s="1"/>
  <c r="AJ464" i="30" s="1"/>
  <c r="AK470" i="30" s="1"/>
  <c r="R452" i="30"/>
  <c r="S458" i="30" s="1"/>
  <c r="T464" i="30" s="1"/>
  <c r="U470" i="30" s="1"/>
  <c r="BK454" i="30"/>
  <c r="BL460" i="30" s="1"/>
  <c r="BM466" i="30" s="1"/>
  <c r="BN472" i="30" s="1"/>
  <c r="AE454" i="30"/>
  <c r="AF460" i="30" s="1"/>
  <c r="AG466" i="30" s="1"/>
  <c r="AH472" i="30" s="1"/>
  <c r="BJ453" i="30"/>
  <c r="BK459" i="30" s="1"/>
  <c r="BL465" i="30" s="1"/>
  <c r="BM471" i="30" s="1"/>
  <c r="AD453" i="30"/>
  <c r="AE459" i="30" s="1"/>
  <c r="AF465" i="30" s="1"/>
  <c r="AG471" i="30" s="1"/>
  <c r="BI452" i="30"/>
  <c r="BJ458" i="30" s="1"/>
  <c r="BK464" i="30" s="1"/>
  <c r="BL470" i="30" s="1"/>
  <c r="AC452" i="30"/>
  <c r="AD458" i="30" s="1"/>
  <c r="AE464" i="30" s="1"/>
  <c r="AF470" i="30" s="1"/>
  <c r="BA454" i="30"/>
  <c r="BB460" i="30" s="1"/>
  <c r="BC466" i="30" s="1"/>
  <c r="BD472" i="30" s="1"/>
  <c r="U454" i="30"/>
  <c r="V460" i="30" s="1"/>
  <c r="W466" i="30" s="1"/>
  <c r="X472" i="30" s="1"/>
  <c r="AR453" i="30"/>
  <c r="AS459" i="30" s="1"/>
  <c r="AT465" i="30" s="1"/>
  <c r="AU471" i="30" s="1"/>
  <c r="L453" i="30"/>
  <c r="M459" i="30" s="1"/>
  <c r="N465" i="30" s="1"/>
  <c r="O471" i="30" s="1"/>
  <c r="AQ452" i="30"/>
  <c r="AR458" i="30" s="1"/>
  <c r="AS464" i="30" s="1"/>
  <c r="AT470" i="30" s="1"/>
  <c r="K452" i="30"/>
  <c r="L458" i="30" s="1"/>
  <c r="M464" i="30" s="1"/>
  <c r="N470" i="30" s="1"/>
  <c r="BB454" i="30"/>
  <c r="BC460" i="30" s="1"/>
  <c r="BD466" i="30" s="1"/>
  <c r="BE472" i="30" s="1"/>
  <c r="AL454" i="30"/>
  <c r="AM460" i="30" s="1"/>
  <c r="AN466" i="30" s="1"/>
  <c r="AO472" i="30" s="1"/>
  <c r="V454" i="30"/>
  <c r="W460" i="30" s="1"/>
  <c r="X466" i="30" s="1"/>
  <c r="Y472" i="30" s="1"/>
  <c r="F454" i="30"/>
  <c r="G460" i="30" s="1"/>
  <c r="H466" i="30" s="1"/>
  <c r="I472" i="30" s="1"/>
  <c r="BA453" i="30"/>
  <c r="BB459" i="30" s="1"/>
  <c r="BC465" i="30" s="1"/>
  <c r="BD471" i="30" s="1"/>
  <c r="AK453" i="30"/>
  <c r="AL459" i="30" s="1"/>
  <c r="AM465" i="30" s="1"/>
  <c r="AN471" i="30" s="1"/>
  <c r="U453" i="30"/>
  <c r="V459" i="30" s="1"/>
  <c r="W465" i="30" s="1"/>
  <c r="X471" i="30" s="1"/>
  <c r="BL452" i="30"/>
  <c r="BM458" i="30" s="1"/>
  <c r="BN464" i="30" s="1"/>
  <c r="AV452" i="30"/>
  <c r="AW458" i="30" s="1"/>
  <c r="AX464" i="30" s="1"/>
  <c r="AY470" i="30" s="1"/>
  <c r="AF452" i="30"/>
  <c r="AG458" i="30" s="1"/>
  <c r="AH464" i="30" s="1"/>
  <c r="AI470" i="30" s="1"/>
  <c r="P452" i="30"/>
  <c r="Q458" i="30" s="1"/>
  <c r="R464" i="30" s="1"/>
  <c r="S470" i="30" s="1"/>
  <c r="BG454" i="30"/>
  <c r="BH460" i="30" s="1"/>
  <c r="BI466" i="30" s="1"/>
  <c r="BJ472" i="30" s="1"/>
  <c r="AA454" i="30"/>
  <c r="AB460" i="30" s="1"/>
  <c r="AC466" i="30" s="1"/>
  <c r="AD472" i="30" s="1"/>
  <c r="BF453" i="30"/>
  <c r="BG459" i="30" s="1"/>
  <c r="BH465" i="30" s="1"/>
  <c r="BI471" i="30" s="1"/>
  <c r="Z453" i="30"/>
  <c r="AA459" i="30" s="1"/>
  <c r="AB465" i="30" s="1"/>
  <c r="AC471" i="30" s="1"/>
  <c r="BE452" i="30"/>
  <c r="BF458" i="30" s="1"/>
  <c r="BG464" i="30" s="1"/>
  <c r="BH470" i="30" s="1"/>
  <c r="Y452" i="30"/>
  <c r="Z458" i="30" s="1"/>
  <c r="AA464" i="30" s="1"/>
  <c r="AB470" i="30" s="1"/>
  <c r="BE454" i="30"/>
  <c r="BF460" i="30" s="1"/>
  <c r="BG466" i="30" s="1"/>
  <c r="BH472" i="30" s="1"/>
  <c r="Y454" i="30"/>
  <c r="Z460" i="30" s="1"/>
  <c r="AA466" i="30" s="1"/>
  <c r="AB472" i="30" s="1"/>
  <c r="BD453" i="30"/>
  <c r="BE459" i="30" s="1"/>
  <c r="BF465" i="30" s="1"/>
  <c r="BG471" i="30" s="1"/>
  <c r="X453" i="30"/>
  <c r="Y459" i="30" s="1"/>
  <c r="Z465" i="30" s="1"/>
  <c r="AA471" i="30" s="1"/>
  <c r="BC452" i="30"/>
  <c r="BD458" i="30" s="1"/>
  <c r="BE464" i="30" s="1"/>
  <c r="BF470" i="30" s="1"/>
  <c r="W452" i="30"/>
  <c r="X458" i="30" s="1"/>
  <c r="Y464" i="30" s="1"/>
  <c r="Z470" i="30" s="1"/>
  <c r="E454" i="30"/>
  <c r="F460" i="30" s="1"/>
  <c r="G466" i="30" s="1"/>
  <c r="H472" i="30" s="1"/>
  <c r="D436" i="30"/>
  <c r="E404" i="30"/>
  <c r="E392" i="30" s="1"/>
  <c r="F406" i="30"/>
  <c r="G412" i="30" s="1"/>
  <c r="H418" i="30" s="1"/>
  <c r="I424" i="30" s="1"/>
  <c r="F414" i="30"/>
  <c r="E390" i="30"/>
  <c r="BH454" i="30"/>
  <c r="BI460" i="30" s="1"/>
  <c r="BJ466" i="30" s="1"/>
  <c r="BK472" i="30" s="1"/>
  <c r="AR454" i="30"/>
  <c r="AS460" i="30" s="1"/>
  <c r="AT466" i="30" s="1"/>
  <c r="AU472" i="30" s="1"/>
  <c r="AB454" i="30"/>
  <c r="AC460" i="30" s="1"/>
  <c r="AD466" i="30" s="1"/>
  <c r="AE472" i="30" s="1"/>
  <c r="L454" i="30"/>
  <c r="M460" i="30" s="1"/>
  <c r="N466" i="30" s="1"/>
  <c r="O472" i="30" s="1"/>
  <c r="BC453" i="30"/>
  <c r="BD459" i="30" s="1"/>
  <c r="BE465" i="30" s="1"/>
  <c r="BF471" i="30" s="1"/>
  <c r="AM453" i="30"/>
  <c r="AN459" i="30" s="1"/>
  <c r="AO465" i="30" s="1"/>
  <c r="AP471" i="30" s="1"/>
  <c r="W453" i="30"/>
  <c r="X459" i="30" s="1"/>
  <c r="Y465" i="30" s="1"/>
  <c r="Z471" i="30" s="1"/>
  <c r="G453" i="30"/>
  <c r="H459" i="30" s="1"/>
  <c r="I465" i="30" s="1"/>
  <c r="J471" i="30" s="1"/>
  <c r="BB452" i="30"/>
  <c r="BC458" i="30" s="1"/>
  <c r="BD464" i="30" s="1"/>
  <c r="BE470" i="30" s="1"/>
  <c r="AL452" i="30"/>
  <c r="AM458" i="30" s="1"/>
  <c r="AN464" i="30" s="1"/>
  <c r="AO470" i="30" s="1"/>
  <c r="V452" i="30"/>
  <c r="W458" i="30" s="1"/>
  <c r="X464" i="30" s="1"/>
  <c r="Y470" i="30" s="1"/>
  <c r="F452" i="30"/>
  <c r="G458" i="30" s="1"/>
  <c r="H464" i="30" s="1"/>
  <c r="I470" i="30" s="1"/>
  <c r="G454" i="30"/>
  <c r="H460" i="30" s="1"/>
  <c r="I466" i="30" s="1"/>
  <c r="J472" i="30" s="1"/>
  <c r="AL453" i="30"/>
  <c r="AM459" i="30" s="1"/>
  <c r="AN465" i="30" s="1"/>
  <c r="AO471" i="30" s="1"/>
  <c r="F453" i="30"/>
  <c r="G459" i="30" s="1"/>
  <c r="H465" i="30" s="1"/>
  <c r="I471" i="30" s="1"/>
  <c r="AK452" i="30"/>
  <c r="AL458" i="30" s="1"/>
  <c r="AM464" i="30" s="1"/>
  <c r="AN470" i="30" s="1"/>
  <c r="BI454" i="30"/>
  <c r="BJ460" i="30" s="1"/>
  <c r="BK466" i="30" s="1"/>
  <c r="BL472" i="30" s="1"/>
  <c r="AC454" i="30"/>
  <c r="AD460" i="30" s="1"/>
  <c r="AE466" i="30" s="1"/>
  <c r="AF472" i="30" s="1"/>
  <c r="AZ453" i="30"/>
  <c r="BA459" i="30" s="1"/>
  <c r="BB465" i="30" s="1"/>
  <c r="BC471" i="30" s="1"/>
  <c r="T453" i="30"/>
  <c r="U459" i="30" s="1"/>
  <c r="V465" i="30" s="1"/>
  <c r="W471" i="30" s="1"/>
  <c r="AY452" i="30"/>
  <c r="AZ458" i="30" s="1"/>
  <c r="BA464" i="30" s="1"/>
  <c r="BB470" i="30" s="1"/>
  <c r="S452" i="30"/>
  <c r="T458" i="30" s="1"/>
  <c r="U464" i="30" s="1"/>
  <c r="V470" i="30" s="1"/>
  <c r="BF454" i="30"/>
  <c r="BG460" i="30" s="1"/>
  <c r="BH466" i="30" s="1"/>
  <c r="BI472" i="30" s="1"/>
  <c r="AP454" i="30"/>
  <c r="AQ460" i="30" s="1"/>
  <c r="AR466" i="30" s="1"/>
  <c r="AS472" i="30" s="1"/>
  <c r="Z454" i="30"/>
  <c r="AA460" i="30" s="1"/>
  <c r="AB466" i="30" s="1"/>
  <c r="AC472" i="30" s="1"/>
  <c r="J454" i="30"/>
  <c r="K460" i="30" s="1"/>
  <c r="L466" i="30" s="1"/>
  <c r="M472" i="30" s="1"/>
  <c r="BE453" i="30"/>
  <c r="BF459" i="30" s="1"/>
  <c r="BG465" i="30" s="1"/>
  <c r="BH471" i="30" s="1"/>
  <c r="AO453" i="30"/>
  <c r="AP459" i="30" s="1"/>
  <c r="AQ465" i="30" s="1"/>
  <c r="AR471" i="30" s="1"/>
  <c r="Y453" i="30"/>
  <c r="Z459" i="30" s="1"/>
  <c r="AA465" i="30" s="1"/>
  <c r="AB471" i="30" s="1"/>
  <c r="I453" i="30"/>
  <c r="J459" i="30" s="1"/>
  <c r="K465" i="30" s="1"/>
  <c r="L471" i="30" s="1"/>
  <c r="AZ452" i="30"/>
  <c r="BA458" i="30" s="1"/>
  <c r="BB464" i="30" s="1"/>
  <c r="BC470" i="30" s="1"/>
  <c r="AJ452" i="30"/>
  <c r="AK458" i="30" s="1"/>
  <c r="AL464" i="30" s="1"/>
  <c r="AM470" i="30" s="1"/>
  <c r="T452" i="30"/>
  <c r="U458" i="30" s="1"/>
  <c r="V464" i="30" s="1"/>
  <c r="W470" i="30" s="1"/>
  <c r="AI454" i="30"/>
  <c r="AJ460" i="30" s="1"/>
  <c r="AK466" i="30" s="1"/>
  <c r="AL472" i="30" s="1"/>
  <c r="BN453" i="30"/>
  <c r="AH453" i="30"/>
  <c r="AI459" i="30" s="1"/>
  <c r="AJ465" i="30" s="1"/>
  <c r="AK471" i="30" s="1"/>
  <c r="BM452" i="30"/>
  <c r="BN458" i="30" s="1"/>
  <c r="AG452" i="30"/>
  <c r="AH458" i="30" s="1"/>
  <c r="AI464" i="30" s="1"/>
  <c r="AJ470" i="30" s="1"/>
  <c r="BM454" i="30"/>
  <c r="BN460" i="30" s="1"/>
  <c r="AG454" i="30"/>
  <c r="AH460" i="30" s="1"/>
  <c r="AI466" i="30" s="1"/>
  <c r="AJ472" i="30" s="1"/>
  <c r="BL453" i="30"/>
  <c r="BM459" i="30" s="1"/>
  <c r="BN465" i="30" s="1"/>
  <c r="AF453" i="30"/>
  <c r="AG459" i="30" s="1"/>
  <c r="AH465" i="30" s="1"/>
  <c r="AI471" i="30" s="1"/>
  <c r="BK452" i="30"/>
  <c r="BL458" i="30" s="1"/>
  <c r="BM464" i="30" s="1"/>
  <c r="BN470" i="30" s="1"/>
  <c r="AE452" i="30"/>
  <c r="AF458" i="30" s="1"/>
  <c r="AG464" i="30" s="1"/>
  <c r="AH470" i="30" s="1"/>
  <c r="BL454" i="30"/>
  <c r="BM460" i="30" s="1"/>
  <c r="BN466" i="30" s="1"/>
  <c r="AV454" i="30"/>
  <c r="AW460" i="30" s="1"/>
  <c r="AX466" i="30" s="1"/>
  <c r="AY472" i="30" s="1"/>
  <c r="AF454" i="30"/>
  <c r="AG460" i="30" s="1"/>
  <c r="AH466" i="30" s="1"/>
  <c r="AI472" i="30" s="1"/>
  <c r="P454" i="30"/>
  <c r="Q460" i="30" s="1"/>
  <c r="R466" i="30" s="1"/>
  <c r="S472" i="30" s="1"/>
  <c r="BG453" i="30"/>
  <c r="BH459" i="30" s="1"/>
  <c r="BI465" i="30" s="1"/>
  <c r="BJ471" i="30" s="1"/>
  <c r="AQ453" i="30"/>
  <c r="AR459" i="30" s="1"/>
  <c r="AS465" i="30" s="1"/>
  <c r="AT471" i="30" s="1"/>
  <c r="AA453" i="30"/>
  <c r="AB459" i="30" s="1"/>
  <c r="AC465" i="30" s="1"/>
  <c r="AD471" i="30" s="1"/>
  <c r="K453" i="30"/>
  <c r="L459" i="30" s="1"/>
  <c r="M465" i="30" s="1"/>
  <c r="N471" i="30" s="1"/>
  <c r="BF452" i="30"/>
  <c r="BG458" i="30" s="1"/>
  <c r="BH464" i="30" s="1"/>
  <c r="BI470" i="30" s="1"/>
  <c r="AP452" i="30"/>
  <c r="AQ458" i="30" s="1"/>
  <c r="AR464" i="30" s="1"/>
  <c r="AS470" i="30" s="1"/>
  <c r="Z452" i="30"/>
  <c r="AA458" i="30" s="1"/>
  <c r="AB464" i="30" s="1"/>
  <c r="AC470" i="30" s="1"/>
  <c r="J452" i="30"/>
  <c r="K458" i="30" s="1"/>
  <c r="L464" i="30" s="1"/>
  <c r="M470" i="30" s="1"/>
  <c r="AU454" i="30"/>
  <c r="AV460" i="30" s="1"/>
  <c r="AW466" i="30" s="1"/>
  <c r="AX472" i="30" s="1"/>
  <c r="O454" i="30"/>
  <c r="P460" i="30" s="1"/>
  <c r="Q466" i="30" s="1"/>
  <c r="R472" i="30" s="1"/>
  <c r="AT453" i="30"/>
  <c r="AU459" i="30" s="1"/>
  <c r="AV465" i="30" s="1"/>
  <c r="AW471" i="30" s="1"/>
  <c r="N453" i="30"/>
  <c r="O459" i="30" s="1"/>
  <c r="P465" i="30" s="1"/>
  <c r="Q471" i="30" s="1"/>
  <c r="AS452" i="30"/>
  <c r="AT458" i="30" s="1"/>
  <c r="AU464" i="30" s="1"/>
  <c r="AV470" i="30" s="1"/>
  <c r="M452" i="30"/>
  <c r="N458" i="30" s="1"/>
  <c r="O464" i="30" s="1"/>
  <c r="P470" i="30" s="1"/>
  <c r="AK454" i="30"/>
  <c r="AL460" i="30" s="1"/>
  <c r="AM466" i="30" s="1"/>
  <c r="AN472" i="30" s="1"/>
  <c r="BH453" i="30"/>
  <c r="BI459" i="30" s="1"/>
  <c r="BJ465" i="30" s="1"/>
  <c r="BK471" i="30" s="1"/>
  <c r="AB453" i="30"/>
  <c r="AC459" i="30" s="1"/>
  <c r="AD465" i="30" s="1"/>
  <c r="AE471" i="30" s="1"/>
  <c r="BG452" i="30"/>
  <c r="BH458" i="30" s="1"/>
  <c r="BI464" i="30" s="1"/>
  <c r="BJ470" i="30" s="1"/>
  <c r="AA452" i="30"/>
  <c r="AB458" i="30" s="1"/>
  <c r="AC464" i="30" s="1"/>
  <c r="AD470" i="30" s="1"/>
  <c r="BJ454" i="30"/>
  <c r="BK460" i="30" s="1"/>
  <c r="BL466" i="30" s="1"/>
  <c r="BM472" i="30" s="1"/>
  <c r="AT454" i="30"/>
  <c r="AU460" i="30" s="1"/>
  <c r="AV466" i="30" s="1"/>
  <c r="AW472" i="30" s="1"/>
  <c r="AD454" i="30"/>
  <c r="AE460" i="30" s="1"/>
  <c r="AF466" i="30" s="1"/>
  <c r="AG472" i="30" s="1"/>
  <c r="N454" i="30"/>
  <c r="O460" i="30" s="1"/>
  <c r="P466" i="30" s="1"/>
  <c r="Q472" i="30" s="1"/>
  <c r="BI453" i="30"/>
  <c r="BJ459" i="30" s="1"/>
  <c r="BK465" i="30" s="1"/>
  <c r="BL471" i="30" s="1"/>
  <c r="AS453" i="30"/>
  <c r="AT459" i="30" s="1"/>
  <c r="AU465" i="30" s="1"/>
  <c r="AV471" i="30" s="1"/>
  <c r="AC453" i="30"/>
  <c r="AD459" i="30" s="1"/>
  <c r="AE465" i="30" s="1"/>
  <c r="AF471" i="30" s="1"/>
  <c r="M453" i="30"/>
  <c r="N459" i="30" s="1"/>
  <c r="O465" i="30" s="1"/>
  <c r="P471" i="30" s="1"/>
  <c r="BD452" i="30"/>
  <c r="BE458" i="30" s="1"/>
  <c r="BF464" i="30" s="1"/>
  <c r="BG470" i="30" s="1"/>
  <c r="AN452" i="30"/>
  <c r="AO458" i="30" s="1"/>
  <c r="AP464" i="30" s="1"/>
  <c r="AQ470" i="30" s="1"/>
  <c r="X452" i="30"/>
  <c r="Y458" i="30" s="1"/>
  <c r="Z464" i="30" s="1"/>
  <c r="AA470" i="30" s="1"/>
  <c r="H452" i="30"/>
  <c r="I458" i="30" s="1"/>
  <c r="J464" i="30" s="1"/>
  <c r="K470" i="30" s="1"/>
  <c r="AQ454" i="30"/>
  <c r="AR460" i="30" s="1"/>
  <c r="AS466" i="30" s="1"/>
  <c r="AT472" i="30" s="1"/>
  <c r="K454" i="30"/>
  <c r="L460" i="30" s="1"/>
  <c r="M466" i="30" s="1"/>
  <c r="N472" i="30" s="1"/>
  <c r="AP453" i="30"/>
  <c r="AQ459" i="30" s="1"/>
  <c r="AR465" i="30" s="1"/>
  <c r="AS471" i="30" s="1"/>
  <c r="J453" i="30"/>
  <c r="K459" i="30" s="1"/>
  <c r="L465" i="30" s="1"/>
  <c r="M471" i="30" s="1"/>
  <c r="AO452" i="30"/>
  <c r="AP458" i="30" s="1"/>
  <c r="AQ464" i="30" s="1"/>
  <c r="AR470" i="30" s="1"/>
  <c r="I452" i="30"/>
  <c r="J458" i="30" s="1"/>
  <c r="K464" i="30" s="1"/>
  <c r="L470" i="30" s="1"/>
  <c r="AO454" i="30"/>
  <c r="AP460" i="30" s="1"/>
  <c r="AQ466" i="30" s="1"/>
  <c r="AR472" i="30" s="1"/>
  <c r="I454" i="30"/>
  <c r="J460" i="30" s="1"/>
  <c r="K466" i="30" s="1"/>
  <c r="L472" i="30" s="1"/>
  <c r="AN453" i="30"/>
  <c r="AO459" i="30" s="1"/>
  <c r="AP465" i="30" s="1"/>
  <c r="AQ471" i="30" s="1"/>
  <c r="H453" i="30"/>
  <c r="I459" i="30" s="1"/>
  <c r="J465" i="30" s="1"/>
  <c r="K471" i="30" s="1"/>
  <c r="AM452" i="30"/>
  <c r="AN458" i="30" s="1"/>
  <c r="AO464" i="30" s="1"/>
  <c r="AP470" i="30" s="1"/>
  <c r="G452" i="30"/>
  <c r="H458" i="30" s="1"/>
  <c r="I464" i="30" s="1"/>
  <c r="J470" i="30" s="1"/>
  <c r="D449" i="30"/>
  <c r="D437" i="30" s="1"/>
  <c r="D434" i="30"/>
  <c r="E452" i="30"/>
  <c r="F458" i="30" s="1"/>
  <c r="G464" i="30" s="1"/>
  <c r="H470" i="30" s="1"/>
  <c r="D447" i="30"/>
  <c r="S66" i="23"/>
  <c r="R67" i="23"/>
  <c r="AO12" i="8"/>
  <c r="AO9" i="8" s="1"/>
  <c r="AO8" i="8" s="1"/>
  <c r="AN11" i="8"/>
  <c r="AP10" i="8"/>
  <c r="C21" i="1"/>
  <c r="G13" i="32" s="1"/>
  <c r="D16" i="1"/>
  <c r="H10" i="32" s="1"/>
  <c r="R435" i="30" l="1"/>
  <c r="G364" i="30"/>
  <c r="H370" i="30" s="1"/>
  <c r="I376" i="30" s="1"/>
  <c r="J382" i="30" s="1"/>
  <c r="G354" i="30"/>
  <c r="F346" i="30"/>
  <c r="J180" i="30"/>
  <c r="K186" i="30" s="1"/>
  <c r="L192" i="30" s="1"/>
  <c r="M198" i="30" s="1"/>
  <c r="I178" i="30"/>
  <c r="I162" i="30"/>
  <c r="T436" i="30"/>
  <c r="S435" i="30"/>
  <c r="F436" i="30"/>
  <c r="X435" i="30"/>
  <c r="AC436" i="30"/>
  <c r="AZ436" i="30"/>
  <c r="AD434" i="30"/>
  <c r="AN436" i="30"/>
  <c r="W434" i="30"/>
  <c r="BC434" i="30"/>
  <c r="BD435" i="30"/>
  <c r="AM435" i="30"/>
  <c r="H436" i="30"/>
  <c r="BJ434" i="30"/>
  <c r="BE436" i="30"/>
  <c r="AX435" i="30"/>
  <c r="BI436" i="30"/>
  <c r="Z435" i="30"/>
  <c r="AL434" i="30"/>
  <c r="BF435" i="30"/>
  <c r="AK435" i="30"/>
  <c r="Y436" i="30"/>
  <c r="R434" i="30"/>
  <c r="AX434" i="30"/>
  <c r="AY435" i="30"/>
  <c r="BN435" i="30"/>
  <c r="BN434" i="30"/>
  <c r="D435" i="30"/>
  <c r="E453" i="30"/>
  <c r="F434" i="30"/>
  <c r="H434" i="30"/>
  <c r="AN434" i="30"/>
  <c r="I435" i="30"/>
  <c r="AO435" i="30"/>
  <c r="J436" i="30"/>
  <c r="AP436" i="30"/>
  <c r="G434" i="30"/>
  <c r="AM434" i="30"/>
  <c r="L435" i="30"/>
  <c r="AB435" i="30"/>
  <c r="AR435" i="30"/>
  <c r="BH435" i="30"/>
  <c r="M436" i="30"/>
  <c r="AS436" i="30"/>
  <c r="Z434" i="30"/>
  <c r="BF434" i="30"/>
  <c r="AA435" i="30"/>
  <c r="BG435" i="30"/>
  <c r="AJ436" i="30"/>
  <c r="L434" i="30"/>
  <c r="AR434" i="30"/>
  <c r="M435" i="30"/>
  <c r="AS435" i="30"/>
  <c r="N436" i="30"/>
  <c r="AT436" i="30"/>
  <c r="I434" i="30"/>
  <c r="Y434" i="30"/>
  <c r="AO434" i="30"/>
  <c r="BE434" i="30"/>
  <c r="J435" i="30"/>
  <c r="AP435" i="30"/>
  <c r="O436" i="30"/>
  <c r="AE436" i="30"/>
  <c r="AU436" i="30"/>
  <c r="BK436" i="30"/>
  <c r="AE435" i="30"/>
  <c r="BK435" i="30"/>
  <c r="AF436" i="30"/>
  <c r="BL436" i="30"/>
  <c r="AF434" i="30"/>
  <c r="BL434" i="30"/>
  <c r="AG435" i="30"/>
  <c r="BM435" i="30"/>
  <c r="AH436" i="30"/>
  <c r="S434" i="30"/>
  <c r="AI434" i="30"/>
  <c r="AY434" i="30"/>
  <c r="AN435" i="30"/>
  <c r="I436" i="30"/>
  <c r="AO436" i="30"/>
  <c r="AB436" i="30"/>
  <c r="BH436" i="30"/>
  <c r="AJ434" i="30"/>
  <c r="U434" i="30"/>
  <c r="AK434" i="30"/>
  <c r="BA434" i="30"/>
  <c r="V435" i="30"/>
  <c r="AL435" i="30"/>
  <c r="BB435" i="30"/>
  <c r="K436" i="30"/>
  <c r="AA436" i="30"/>
  <c r="AQ436" i="30"/>
  <c r="BG436" i="30"/>
  <c r="V434" i="30"/>
  <c r="BB434" i="30"/>
  <c r="W435" i="30"/>
  <c r="BC435" i="30"/>
  <c r="X436" i="30"/>
  <c r="BD436" i="30"/>
  <c r="X434" i="30"/>
  <c r="BD434" i="30"/>
  <c r="Y435" i="30"/>
  <c r="BE435" i="30"/>
  <c r="Z436" i="30"/>
  <c r="BF436" i="30"/>
  <c r="O434" i="30"/>
  <c r="AE434" i="30"/>
  <c r="AU434" i="30"/>
  <c r="BK434" i="30"/>
  <c r="T435" i="30"/>
  <c r="AJ435" i="30"/>
  <c r="AZ435" i="30"/>
  <c r="E436" i="30"/>
  <c r="U436" i="30"/>
  <c r="AK436" i="30"/>
  <c r="BA436" i="30"/>
  <c r="J434" i="30"/>
  <c r="AP434" i="30"/>
  <c r="K435" i="30"/>
  <c r="AQ435" i="30"/>
  <c r="AB434" i="30"/>
  <c r="BH434" i="30"/>
  <c r="AC435" i="30"/>
  <c r="BI435" i="30"/>
  <c r="AD436" i="30"/>
  <c r="BJ436" i="30"/>
  <c r="Q434" i="30"/>
  <c r="AG434" i="30"/>
  <c r="AW434" i="30"/>
  <c r="BM434" i="30"/>
  <c r="AH435" i="30"/>
  <c r="G436" i="30"/>
  <c r="W436" i="30"/>
  <c r="AM436" i="30"/>
  <c r="BC436" i="30"/>
  <c r="N434" i="30"/>
  <c r="AT434" i="30"/>
  <c r="O435" i="30"/>
  <c r="AU435" i="30"/>
  <c r="P436" i="30"/>
  <c r="AV436" i="30"/>
  <c r="P434" i="30"/>
  <c r="AV434" i="30"/>
  <c r="Q435" i="30"/>
  <c r="AW435" i="30"/>
  <c r="R436" i="30"/>
  <c r="AX436" i="30"/>
  <c r="AA434" i="30"/>
  <c r="BG434" i="30"/>
  <c r="P435" i="30"/>
  <c r="AF435" i="30"/>
  <c r="AV435" i="30"/>
  <c r="BL435" i="30"/>
  <c r="Q436" i="30"/>
  <c r="AG436" i="30"/>
  <c r="AW436" i="30"/>
  <c r="BM436" i="30"/>
  <c r="AH434" i="30"/>
  <c r="N435" i="30"/>
  <c r="AT435" i="30"/>
  <c r="H275" i="30"/>
  <c r="I281" i="30" s="1"/>
  <c r="J287" i="30" s="1"/>
  <c r="K293" i="30" s="1"/>
  <c r="H265" i="30"/>
  <c r="H253" i="30" s="1"/>
  <c r="G314" i="30"/>
  <c r="G302" i="30" s="1"/>
  <c r="H316" i="30"/>
  <c r="I322" i="30" s="1"/>
  <c r="J328" i="30" s="1"/>
  <c r="K334" i="30" s="1"/>
  <c r="I230" i="30"/>
  <c r="J236" i="30" s="1"/>
  <c r="K242" i="30" s="1"/>
  <c r="L248" i="30" s="1"/>
  <c r="I220" i="30"/>
  <c r="I208" i="30" s="1"/>
  <c r="J140" i="30"/>
  <c r="K146" i="30" s="1"/>
  <c r="L152" i="30" s="1"/>
  <c r="M158" i="30" s="1"/>
  <c r="J130" i="30"/>
  <c r="J118" i="30" s="1"/>
  <c r="E455" i="30"/>
  <c r="F461" i="30" s="1"/>
  <c r="G467" i="30" s="1"/>
  <c r="H473" i="30" s="1"/>
  <c r="E445" i="30"/>
  <c r="E433" i="30" s="1"/>
  <c r="BN436" i="30"/>
  <c r="AL436" i="30"/>
  <c r="E434" i="30"/>
  <c r="G420" i="30"/>
  <c r="F390" i="30"/>
  <c r="F400" i="30"/>
  <c r="F388" i="30" s="1"/>
  <c r="F410" i="30"/>
  <c r="G416" i="30" s="1"/>
  <c r="H422" i="30" s="1"/>
  <c r="I428" i="30" s="1"/>
  <c r="V436" i="30"/>
  <c r="BB436" i="30"/>
  <c r="K434" i="30"/>
  <c r="AQ434" i="30"/>
  <c r="AI435" i="30"/>
  <c r="L436" i="30"/>
  <c r="AR436" i="30"/>
  <c r="T434" i="30"/>
  <c r="AZ434" i="30"/>
  <c r="U435" i="30"/>
  <c r="BA435" i="30"/>
  <c r="M434" i="30"/>
  <c r="AC434" i="30"/>
  <c r="AS434" i="30"/>
  <c r="BI434" i="30"/>
  <c r="AD435" i="30"/>
  <c r="BJ435" i="30"/>
  <c r="S436" i="30"/>
  <c r="AI436" i="30"/>
  <c r="AY436" i="30"/>
  <c r="J89" i="30"/>
  <c r="K91" i="30"/>
  <c r="L97" i="30" s="1"/>
  <c r="M103" i="30" s="1"/>
  <c r="N109" i="30" s="1"/>
  <c r="T66" i="23"/>
  <c r="S67" i="23"/>
  <c r="AN12" i="8"/>
  <c r="AN9" i="8" s="1"/>
  <c r="AN8" i="8" s="1"/>
  <c r="AO10" i="8"/>
  <c r="AM11" i="8"/>
  <c r="D21" i="1"/>
  <c r="H13" i="32" s="1"/>
  <c r="E16" i="1"/>
  <c r="I10" i="32" s="1"/>
  <c r="G358" i="30" l="1"/>
  <c r="H360" i="30"/>
  <c r="I366" i="30" s="1"/>
  <c r="J372" i="30" s="1"/>
  <c r="K378" i="30" s="1"/>
  <c r="G342" i="30"/>
  <c r="I166" i="30"/>
  <c r="J184" i="30"/>
  <c r="K190" i="30" s="1"/>
  <c r="L196" i="30" s="1"/>
  <c r="M202" i="30" s="1"/>
  <c r="J174" i="30"/>
  <c r="H320" i="30"/>
  <c r="I326" i="30" s="1"/>
  <c r="J332" i="30" s="1"/>
  <c r="K338" i="30" s="1"/>
  <c r="H310" i="30"/>
  <c r="H298" i="30" s="1"/>
  <c r="F459" i="30"/>
  <c r="E435" i="30"/>
  <c r="D493" i="30"/>
  <c r="D491" i="30"/>
  <c r="BN491" i="30"/>
  <c r="E491" i="30"/>
  <c r="M491" i="30"/>
  <c r="N497" i="30" s="1"/>
  <c r="O503" i="30" s="1"/>
  <c r="P509" i="30" s="1"/>
  <c r="Q515" i="30" s="1"/>
  <c r="U491" i="30"/>
  <c r="V497" i="30" s="1"/>
  <c r="W503" i="30" s="1"/>
  <c r="X509" i="30" s="1"/>
  <c r="Y515" i="30" s="1"/>
  <c r="AC491" i="30"/>
  <c r="AD497" i="30" s="1"/>
  <c r="AE503" i="30" s="1"/>
  <c r="AF509" i="30" s="1"/>
  <c r="AG515" i="30" s="1"/>
  <c r="AK491" i="30"/>
  <c r="AL497" i="30" s="1"/>
  <c r="AM503" i="30" s="1"/>
  <c r="AN509" i="30" s="1"/>
  <c r="AO515" i="30" s="1"/>
  <c r="AS491" i="30"/>
  <c r="AT497" i="30" s="1"/>
  <c r="AU503" i="30" s="1"/>
  <c r="AV509" i="30" s="1"/>
  <c r="AW515" i="30" s="1"/>
  <c r="BA491" i="30"/>
  <c r="BB497" i="30" s="1"/>
  <c r="BC503" i="30" s="1"/>
  <c r="BD509" i="30" s="1"/>
  <c r="BE515" i="30" s="1"/>
  <c r="BI491" i="30"/>
  <c r="BJ497" i="30" s="1"/>
  <c r="BK503" i="30" s="1"/>
  <c r="BL509" i="30" s="1"/>
  <c r="BM515" i="30" s="1"/>
  <c r="F492" i="30"/>
  <c r="N492" i="30"/>
  <c r="O498" i="30" s="1"/>
  <c r="P504" i="30" s="1"/>
  <c r="Q510" i="30" s="1"/>
  <c r="R516" i="30" s="1"/>
  <c r="V492" i="30"/>
  <c r="W498" i="30" s="1"/>
  <c r="X504" i="30" s="1"/>
  <c r="Y510" i="30" s="1"/>
  <c r="Z516" i="30" s="1"/>
  <c r="AD492" i="30"/>
  <c r="AE498" i="30" s="1"/>
  <c r="AF504" i="30" s="1"/>
  <c r="AG510" i="30" s="1"/>
  <c r="AH516" i="30" s="1"/>
  <c r="AL492" i="30"/>
  <c r="AM498" i="30" s="1"/>
  <c r="AN504" i="30" s="1"/>
  <c r="AO510" i="30" s="1"/>
  <c r="AP516" i="30" s="1"/>
  <c r="AT492" i="30"/>
  <c r="AU498" i="30" s="1"/>
  <c r="AV504" i="30" s="1"/>
  <c r="AW510" i="30" s="1"/>
  <c r="AX516" i="30" s="1"/>
  <c r="BB492" i="30"/>
  <c r="BC498" i="30" s="1"/>
  <c r="BD504" i="30" s="1"/>
  <c r="BE510" i="30" s="1"/>
  <c r="BF516" i="30" s="1"/>
  <c r="BJ492" i="30"/>
  <c r="BK498" i="30" s="1"/>
  <c r="BL504" i="30" s="1"/>
  <c r="BM510" i="30" s="1"/>
  <c r="BN516" i="30" s="1"/>
  <c r="G493" i="30"/>
  <c r="O493" i="30"/>
  <c r="P499" i="30" s="1"/>
  <c r="Q505" i="30" s="1"/>
  <c r="R511" i="30" s="1"/>
  <c r="S517" i="30" s="1"/>
  <c r="W493" i="30"/>
  <c r="X499" i="30" s="1"/>
  <c r="Y505" i="30" s="1"/>
  <c r="Z511" i="30" s="1"/>
  <c r="AA517" i="30" s="1"/>
  <c r="AE493" i="30"/>
  <c r="AF499" i="30" s="1"/>
  <c r="AG505" i="30" s="1"/>
  <c r="AH511" i="30" s="1"/>
  <c r="AI517" i="30" s="1"/>
  <c r="AM493" i="30"/>
  <c r="AN499" i="30" s="1"/>
  <c r="AO505" i="30" s="1"/>
  <c r="AP511" i="30" s="1"/>
  <c r="AQ517" i="30" s="1"/>
  <c r="AU493" i="30"/>
  <c r="AV499" i="30" s="1"/>
  <c r="AW505" i="30" s="1"/>
  <c r="AX511" i="30" s="1"/>
  <c r="AY517" i="30" s="1"/>
  <c r="BC493" i="30"/>
  <c r="BD499" i="30" s="1"/>
  <c r="BE505" i="30" s="1"/>
  <c r="BF511" i="30" s="1"/>
  <c r="BG517" i="30" s="1"/>
  <c r="BK493" i="30"/>
  <c r="BL499" i="30" s="1"/>
  <c r="BM505" i="30" s="1"/>
  <c r="BN511" i="30" s="1"/>
  <c r="L491" i="30"/>
  <c r="T491" i="30"/>
  <c r="AB491" i="30"/>
  <c r="AJ491" i="30"/>
  <c r="AR491" i="30"/>
  <c r="AZ491" i="30"/>
  <c r="BH491" i="30"/>
  <c r="E492" i="30"/>
  <c r="M492" i="30"/>
  <c r="U492" i="30"/>
  <c r="AC492" i="30"/>
  <c r="AK492" i="30"/>
  <c r="AS492" i="30"/>
  <c r="BA492" i="30"/>
  <c r="BI492" i="30"/>
  <c r="F493" i="30"/>
  <c r="N493" i="30"/>
  <c r="V493" i="30"/>
  <c r="AD493" i="30"/>
  <c r="AL493" i="30"/>
  <c r="AT493" i="30"/>
  <c r="BB493" i="30"/>
  <c r="BJ493" i="30"/>
  <c r="G491" i="30"/>
  <c r="O491" i="30"/>
  <c r="W491" i="30"/>
  <c r="AE491" i="30"/>
  <c r="AM491" i="30"/>
  <c r="AU491" i="30"/>
  <c r="BC491" i="30"/>
  <c r="BK491" i="30"/>
  <c r="L492" i="30"/>
  <c r="T492" i="30"/>
  <c r="AB492" i="30"/>
  <c r="AJ492" i="30"/>
  <c r="AR492" i="30"/>
  <c r="AZ492" i="30"/>
  <c r="BH492" i="30"/>
  <c r="E493" i="30"/>
  <c r="M493" i="30"/>
  <c r="U493" i="30"/>
  <c r="AC493" i="30"/>
  <c r="AK493" i="30"/>
  <c r="I491" i="30"/>
  <c r="Q491" i="30"/>
  <c r="Y491" i="30"/>
  <c r="AG491" i="30"/>
  <c r="AO491" i="30"/>
  <c r="AW491" i="30"/>
  <c r="BE491" i="30"/>
  <c r="BM491" i="30"/>
  <c r="J492" i="30"/>
  <c r="R492" i="30"/>
  <c r="Z492" i="30"/>
  <c r="AH492" i="30"/>
  <c r="AP492" i="30"/>
  <c r="AX492" i="30"/>
  <c r="BF492" i="30"/>
  <c r="BN492" i="30"/>
  <c r="K493" i="30"/>
  <c r="S493" i="30"/>
  <c r="AA493" i="30"/>
  <c r="AI493" i="30"/>
  <c r="AQ493" i="30"/>
  <c r="AY493" i="30"/>
  <c r="BG493" i="30"/>
  <c r="H491" i="30"/>
  <c r="P491" i="30"/>
  <c r="X491" i="30"/>
  <c r="AF491" i="30"/>
  <c r="AN491" i="30"/>
  <c r="AV491" i="30"/>
  <c r="BD491" i="30"/>
  <c r="BL491" i="30"/>
  <c r="I492" i="30"/>
  <c r="Q492" i="30"/>
  <c r="Y492" i="30"/>
  <c r="AG492" i="30"/>
  <c r="AO492" i="30"/>
  <c r="AW492" i="30"/>
  <c r="BE492" i="30"/>
  <c r="BM492" i="30"/>
  <c r="J493" i="30"/>
  <c r="R493" i="30"/>
  <c r="Z493" i="30"/>
  <c r="AH493" i="30"/>
  <c r="AP493" i="30"/>
  <c r="AX493" i="30"/>
  <c r="BF493" i="30"/>
  <c r="BN493" i="30"/>
  <c r="K491" i="30"/>
  <c r="S491" i="30"/>
  <c r="AA491" i="30"/>
  <c r="AI491" i="30"/>
  <c r="AQ491" i="30"/>
  <c r="AY491" i="30"/>
  <c r="BG491" i="30"/>
  <c r="H492" i="30"/>
  <c r="P492" i="30"/>
  <c r="X492" i="30"/>
  <c r="AF492" i="30"/>
  <c r="AN492" i="30"/>
  <c r="AV492" i="30"/>
  <c r="BD492" i="30"/>
  <c r="BL492" i="30"/>
  <c r="I493" i="30"/>
  <c r="Q493" i="30"/>
  <c r="Y493" i="30"/>
  <c r="AG493" i="30"/>
  <c r="AO493" i="30"/>
  <c r="AW493" i="30"/>
  <c r="BE493" i="30"/>
  <c r="BM493" i="30"/>
  <c r="J491" i="30"/>
  <c r="R491" i="30"/>
  <c r="Z491" i="30"/>
  <c r="AH491" i="30"/>
  <c r="AP491" i="30"/>
  <c r="AX491" i="30"/>
  <c r="BF491" i="30"/>
  <c r="G492" i="30"/>
  <c r="O492" i="30"/>
  <c r="W492" i="30"/>
  <c r="AE492" i="30"/>
  <c r="AM492" i="30"/>
  <c r="AU492" i="30"/>
  <c r="BC492" i="30"/>
  <c r="BK492" i="30"/>
  <c r="L493" i="30"/>
  <c r="T493" i="30"/>
  <c r="AB493" i="30"/>
  <c r="AJ493" i="30"/>
  <c r="AR493" i="30"/>
  <c r="AS493" i="30"/>
  <c r="BI493" i="30"/>
  <c r="N491" i="30"/>
  <c r="AD491" i="30"/>
  <c r="AT491" i="30"/>
  <c r="BJ491" i="30"/>
  <c r="S492" i="30"/>
  <c r="AI492" i="30"/>
  <c r="AY492" i="30"/>
  <c r="P493" i="30"/>
  <c r="AF493" i="30"/>
  <c r="AV493" i="30"/>
  <c r="BD493" i="30"/>
  <c r="BL493" i="30"/>
  <c r="BA493" i="30"/>
  <c r="F491" i="30"/>
  <c r="V491" i="30"/>
  <c r="AL491" i="30"/>
  <c r="BB491" i="30"/>
  <c r="K492" i="30"/>
  <c r="AA492" i="30"/>
  <c r="AQ492" i="30"/>
  <c r="BG492" i="30"/>
  <c r="H493" i="30"/>
  <c r="X493" i="30"/>
  <c r="AN493" i="30"/>
  <c r="AZ493" i="30"/>
  <c r="BH493" i="30"/>
  <c r="K95" i="30"/>
  <c r="L101" i="30" s="1"/>
  <c r="M107" i="30" s="1"/>
  <c r="N113" i="30" s="1"/>
  <c r="K85" i="30"/>
  <c r="F404" i="30"/>
  <c r="F392" i="30" s="1"/>
  <c r="G406" i="30"/>
  <c r="H412" i="30" s="1"/>
  <c r="I418" i="30" s="1"/>
  <c r="J424" i="30" s="1"/>
  <c r="H426" i="30"/>
  <c r="H390" i="30" s="1"/>
  <c r="G390" i="30"/>
  <c r="F451" i="30"/>
  <c r="G457" i="30" s="1"/>
  <c r="H463" i="30" s="1"/>
  <c r="I469" i="30" s="1"/>
  <c r="E449" i="30"/>
  <c r="E437" i="30" s="1"/>
  <c r="J134" i="30"/>
  <c r="J122" i="30" s="1"/>
  <c r="K136" i="30"/>
  <c r="L142" i="30" s="1"/>
  <c r="M148" i="30" s="1"/>
  <c r="N154" i="30" s="1"/>
  <c r="I224" i="30"/>
  <c r="I212" i="30" s="1"/>
  <c r="J226" i="30"/>
  <c r="K232" i="30" s="1"/>
  <c r="L238" i="30" s="1"/>
  <c r="M244" i="30" s="1"/>
  <c r="I271" i="30"/>
  <c r="J277" i="30" s="1"/>
  <c r="K283" i="30" s="1"/>
  <c r="L289" i="30" s="1"/>
  <c r="H269" i="30"/>
  <c r="H257" i="30" s="1"/>
  <c r="U66" i="23"/>
  <c r="T67" i="23"/>
  <c r="AM12" i="8"/>
  <c r="AM9" i="8" s="1"/>
  <c r="AM8" i="8" s="1"/>
  <c r="AN10" i="8"/>
  <c r="AL11" i="8"/>
  <c r="E21" i="1"/>
  <c r="I13" i="32" s="1"/>
  <c r="E20" i="1"/>
  <c r="I12" i="32" s="1"/>
  <c r="F16" i="1"/>
  <c r="J10" i="32" s="1"/>
  <c r="J178" i="30" l="1"/>
  <c r="K180" i="30"/>
  <c r="L186" i="30" s="1"/>
  <c r="M192" i="30" s="1"/>
  <c r="N198" i="30" s="1"/>
  <c r="J162" i="30"/>
  <c r="G346" i="30"/>
  <c r="H364" i="30"/>
  <c r="I370" i="30" s="1"/>
  <c r="J376" i="30" s="1"/>
  <c r="K382" i="30" s="1"/>
  <c r="H354" i="30"/>
  <c r="J230" i="30"/>
  <c r="K236" i="30" s="1"/>
  <c r="L242" i="30" s="1"/>
  <c r="M248" i="30" s="1"/>
  <c r="J220" i="30"/>
  <c r="J208" i="30" s="1"/>
  <c r="K130" i="30"/>
  <c r="K118" i="30" s="1"/>
  <c r="K140" i="30"/>
  <c r="L146" i="30" s="1"/>
  <c r="M152" i="30" s="1"/>
  <c r="N158" i="30" s="1"/>
  <c r="G410" i="30"/>
  <c r="H416" i="30" s="1"/>
  <c r="I422" i="30" s="1"/>
  <c r="J428" i="30" s="1"/>
  <c r="G400" i="30"/>
  <c r="G388" i="30" s="1"/>
  <c r="BA499" i="30"/>
  <c r="BB505" i="30" s="1"/>
  <c r="BC511" i="30" s="1"/>
  <c r="BD517" i="30" s="1"/>
  <c r="Y499" i="30"/>
  <c r="Z505" i="30" s="1"/>
  <c r="AA511" i="30" s="1"/>
  <c r="AB517" i="30" s="1"/>
  <c r="BH498" i="30"/>
  <c r="BI504" i="30" s="1"/>
  <c r="BJ510" i="30" s="1"/>
  <c r="BK516" i="30" s="1"/>
  <c r="AB498" i="30"/>
  <c r="AC504" i="30" s="1"/>
  <c r="AD510" i="30" s="1"/>
  <c r="AE516" i="30" s="1"/>
  <c r="BC497" i="30"/>
  <c r="BD503" i="30" s="1"/>
  <c r="BE509" i="30" s="1"/>
  <c r="BF515" i="30" s="1"/>
  <c r="W497" i="30"/>
  <c r="X503" i="30" s="1"/>
  <c r="Y509" i="30" s="1"/>
  <c r="Z515" i="30" s="1"/>
  <c r="BB499" i="30"/>
  <c r="BC505" i="30" s="1"/>
  <c r="BD511" i="30" s="1"/>
  <c r="BE517" i="30" s="1"/>
  <c r="BE499" i="30"/>
  <c r="BF505" i="30" s="1"/>
  <c r="BG511" i="30" s="1"/>
  <c r="BH517" i="30" s="1"/>
  <c r="AG499" i="30"/>
  <c r="AH505" i="30" s="1"/>
  <c r="AI511" i="30" s="1"/>
  <c r="AJ517" i="30" s="1"/>
  <c r="AZ498" i="30"/>
  <c r="BA504" i="30" s="1"/>
  <c r="BB510" i="30" s="1"/>
  <c r="BC516" i="30" s="1"/>
  <c r="T498" i="30"/>
  <c r="U504" i="30" s="1"/>
  <c r="V510" i="30" s="1"/>
  <c r="W516" i="30" s="1"/>
  <c r="AU497" i="30"/>
  <c r="AV503" i="30" s="1"/>
  <c r="AW509" i="30" s="1"/>
  <c r="AX515" i="30" s="1"/>
  <c r="O497" i="30"/>
  <c r="P503" i="30" s="1"/>
  <c r="Q509" i="30" s="1"/>
  <c r="R515" i="30" s="1"/>
  <c r="AT499" i="30"/>
  <c r="AU505" i="30" s="1"/>
  <c r="AV511" i="30" s="1"/>
  <c r="AW517" i="30" s="1"/>
  <c r="AK499" i="30"/>
  <c r="AL505" i="30" s="1"/>
  <c r="AM511" i="30" s="1"/>
  <c r="AN517" i="30" s="1"/>
  <c r="U499" i="30"/>
  <c r="V505" i="30" s="1"/>
  <c r="W511" i="30" s="1"/>
  <c r="X517" i="30" s="1"/>
  <c r="BL498" i="30"/>
  <c r="BM504" i="30" s="1"/>
  <c r="BN510" i="30" s="1"/>
  <c r="AV498" i="30"/>
  <c r="AW504" i="30" s="1"/>
  <c r="AX510" i="30" s="1"/>
  <c r="AY516" i="30" s="1"/>
  <c r="AF498" i="30"/>
  <c r="AG504" i="30" s="1"/>
  <c r="AH510" i="30" s="1"/>
  <c r="AI516" i="30" s="1"/>
  <c r="P498" i="30"/>
  <c r="Q504" i="30" s="1"/>
  <c r="R510" i="30" s="1"/>
  <c r="S516" i="30" s="1"/>
  <c r="BG497" i="30"/>
  <c r="BH503" i="30" s="1"/>
  <c r="BI509" i="30" s="1"/>
  <c r="BJ515" i="30" s="1"/>
  <c r="AQ497" i="30"/>
  <c r="AR503" i="30" s="1"/>
  <c r="AS509" i="30" s="1"/>
  <c r="AT515" i="30" s="1"/>
  <c r="AA497" i="30"/>
  <c r="AB503" i="30" s="1"/>
  <c r="AC509" i="30" s="1"/>
  <c r="AD515" i="30" s="1"/>
  <c r="K497" i="30"/>
  <c r="L503" i="30" s="1"/>
  <c r="M509" i="30" s="1"/>
  <c r="N515" i="30" s="1"/>
  <c r="BF499" i="30"/>
  <c r="BG505" i="30" s="1"/>
  <c r="BH511" i="30" s="1"/>
  <c r="BI517" i="30" s="1"/>
  <c r="AP499" i="30"/>
  <c r="AQ505" i="30" s="1"/>
  <c r="AR511" i="30" s="1"/>
  <c r="AS517" i="30" s="1"/>
  <c r="Z499" i="30"/>
  <c r="AA505" i="30" s="1"/>
  <c r="AB511" i="30" s="1"/>
  <c r="AC517" i="30" s="1"/>
  <c r="J499" i="30"/>
  <c r="K505" i="30" s="1"/>
  <c r="L511" i="30" s="1"/>
  <c r="M517" i="30" s="1"/>
  <c r="BE498" i="30"/>
  <c r="BF504" i="30" s="1"/>
  <c r="BG510" i="30" s="1"/>
  <c r="BH516" i="30" s="1"/>
  <c r="AO498" i="30"/>
  <c r="AP504" i="30" s="1"/>
  <c r="AQ510" i="30" s="1"/>
  <c r="AR516" i="30" s="1"/>
  <c r="Y498" i="30"/>
  <c r="Z504" i="30" s="1"/>
  <c r="AA510" i="30" s="1"/>
  <c r="AB516" i="30" s="1"/>
  <c r="I498" i="30"/>
  <c r="J504" i="30" s="1"/>
  <c r="K510" i="30" s="1"/>
  <c r="L516" i="30" s="1"/>
  <c r="AZ497" i="30"/>
  <c r="BA503" i="30" s="1"/>
  <c r="BB509" i="30" s="1"/>
  <c r="BC515" i="30" s="1"/>
  <c r="AJ497" i="30"/>
  <c r="AK503" i="30" s="1"/>
  <c r="AL509" i="30" s="1"/>
  <c r="AM515" i="30" s="1"/>
  <c r="T497" i="30"/>
  <c r="U503" i="30" s="1"/>
  <c r="V509" i="30" s="1"/>
  <c r="W515" i="30" s="1"/>
  <c r="AY499" i="30"/>
  <c r="AZ505" i="30" s="1"/>
  <c r="BA511" i="30" s="1"/>
  <c r="BB517" i="30" s="1"/>
  <c r="AI499" i="30"/>
  <c r="AJ505" i="30" s="1"/>
  <c r="AK511" i="30" s="1"/>
  <c r="AL517" i="30" s="1"/>
  <c r="S499" i="30"/>
  <c r="T505" i="30" s="1"/>
  <c r="U511" i="30" s="1"/>
  <c r="V517" i="30" s="1"/>
  <c r="BN498" i="30"/>
  <c r="AX498" i="30"/>
  <c r="AY504" i="30" s="1"/>
  <c r="AZ510" i="30" s="1"/>
  <c r="BA516" i="30" s="1"/>
  <c r="AH498" i="30"/>
  <c r="AI504" i="30" s="1"/>
  <c r="AJ510" i="30" s="1"/>
  <c r="AK516" i="30" s="1"/>
  <c r="R498" i="30"/>
  <c r="S504" i="30" s="1"/>
  <c r="T510" i="30" s="1"/>
  <c r="U516" i="30" s="1"/>
  <c r="BM497" i="30"/>
  <c r="BN503" i="30" s="1"/>
  <c r="AW497" i="30"/>
  <c r="AX503" i="30" s="1"/>
  <c r="AY509" i="30" s="1"/>
  <c r="AZ515" i="30" s="1"/>
  <c r="AG497" i="30"/>
  <c r="AH503" i="30" s="1"/>
  <c r="AI509" i="30" s="1"/>
  <c r="AJ515" i="30" s="1"/>
  <c r="Q497" i="30"/>
  <c r="R503" i="30" s="1"/>
  <c r="S509" i="30" s="1"/>
  <c r="T515" i="30" s="1"/>
  <c r="BH499" i="30"/>
  <c r="BI505" i="30" s="1"/>
  <c r="BJ511" i="30" s="1"/>
  <c r="BK517" i="30" s="1"/>
  <c r="AR499" i="30"/>
  <c r="AS505" i="30" s="1"/>
  <c r="AT511" i="30" s="1"/>
  <c r="AU517" i="30" s="1"/>
  <c r="AB499" i="30"/>
  <c r="AC505" i="30" s="1"/>
  <c r="AD511" i="30" s="1"/>
  <c r="AE517" i="30" s="1"/>
  <c r="L499" i="30"/>
  <c r="M505" i="30" s="1"/>
  <c r="N511" i="30" s="1"/>
  <c r="O517" i="30" s="1"/>
  <c r="BG498" i="30"/>
  <c r="BH504" i="30" s="1"/>
  <c r="BI510" i="30" s="1"/>
  <c r="BJ516" i="30" s="1"/>
  <c r="AQ498" i="30"/>
  <c r="AR504" i="30" s="1"/>
  <c r="AS510" i="30" s="1"/>
  <c r="AT516" i="30" s="1"/>
  <c r="AA498" i="30"/>
  <c r="AB504" i="30" s="1"/>
  <c r="AC510" i="30" s="1"/>
  <c r="AD516" i="30" s="1"/>
  <c r="K498" i="30"/>
  <c r="L504" i="30" s="1"/>
  <c r="M510" i="30" s="1"/>
  <c r="N516" i="30" s="1"/>
  <c r="BF497" i="30"/>
  <c r="BG503" i="30" s="1"/>
  <c r="BH509" i="30" s="1"/>
  <c r="BI515" i="30" s="1"/>
  <c r="AP497" i="30"/>
  <c r="AQ503" i="30" s="1"/>
  <c r="AR509" i="30" s="1"/>
  <c r="AS515" i="30" s="1"/>
  <c r="Z497" i="30"/>
  <c r="AA503" i="30" s="1"/>
  <c r="AB509" i="30" s="1"/>
  <c r="AC515" i="30" s="1"/>
  <c r="J497" i="30"/>
  <c r="K503" i="30" s="1"/>
  <c r="L509" i="30" s="1"/>
  <c r="M515" i="30" s="1"/>
  <c r="AD499" i="30"/>
  <c r="AE505" i="30" s="1"/>
  <c r="AF511" i="30" s="1"/>
  <c r="AG517" i="30" s="1"/>
  <c r="N499" i="30"/>
  <c r="O505" i="30" s="1"/>
  <c r="P511" i="30" s="1"/>
  <c r="Q517" i="30" s="1"/>
  <c r="BI498" i="30"/>
  <c r="BJ504" i="30" s="1"/>
  <c r="BK510" i="30" s="1"/>
  <c r="BL516" i="30" s="1"/>
  <c r="AS498" i="30"/>
  <c r="AT504" i="30" s="1"/>
  <c r="AU510" i="30" s="1"/>
  <c r="AV516" i="30" s="1"/>
  <c r="AC498" i="30"/>
  <c r="AD504" i="30" s="1"/>
  <c r="AE510" i="30" s="1"/>
  <c r="AF516" i="30" s="1"/>
  <c r="M498" i="30"/>
  <c r="N504" i="30" s="1"/>
  <c r="O510" i="30" s="1"/>
  <c r="P516" i="30" s="1"/>
  <c r="BD497" i="30"/>
  <c r="BE503" i="30" s="1"/>
  <c r="BF509" i="30" s="1"/>
  <c r="BG515" i="30" s="1"/>
  <c r="AN497" i="30"/>
  <c r="AO503" i="30" s="1"/>
  <c r="AP509" i="30" s="1"/>
  <c r="AQ515" i="30" s="1"/>
  <c r="X497" i="30"/>
  <c r="Y503" i="30" s="1"/>
  <c r="Z509" i="30" s="1"/>
  <c r="AA515" i="30" s="1"/>
  <c r="H497" i="30"/>
  <c r="I503" i="30" s="1"/>
  <c r="J509" i="30" s="1"/>
  <c r="K515" i="30" s="1"/>
  <c r="BC499" i="30"/>
  <c r="BD505" i="30" s="1"/>
  <c r="BE511" i="30" s="1"/>
  <c r="BF517" i="30" s="1"/>
  <c r="AM499" i="30"/>
  <c r="AN505" i="30" s="1"/>
  <c r="AO511" i="30" s="1"/>
  <c r="AP517" i="30" s="1"/>
  <c r="W499" i="30"/>
  <c r="X505" i="30" s="1"/>
  <c r="Y511" i="30" s="1"/>
  <c r="Z517" i="30" s="1"/>
  <c r="G499" i="30"/>
  <c r="H505" i="30" s="1"/>
  <c r="I511" i="30" s="1"/>
  <c r="J517" i="30" s="1"/>
  <c r="BB498" i="30"/>
  <c r="BC504" i="30" s="1"/>
  <c r="BD510" i="30" s="1"/>
  <c r="BE516" i="30" s="1"/>
  <c r="AL498" i="30"/>
  <c r="AM504" i="30" s="1"/>
  <c r="AN510" i="30" s="1"/>
  <c r="AO516" i="30" s="1"/>
  <c r="V498" i="30"/>
  <c r="W504" i="30" s="1"/>
  <c r="X510" i="30" s="1"/>
  <c r="Y516" i="30" s="1"/>
  <c r="F498" i="30"/>
  <c r="G504" i="30" s="1"/>
  <c r="H510" i="30" s="1"/>
  <c r="I516" i="30" s="1"/>
  <c r="BA497" i="30"/>
  <c r="BB503" i="30" s="1"/>
  <c r="BC509" i="30" s="1"/>
  <c r="BD515" i="30" s="1"/>
  <c r="AK497" i="30"/>
  <c r="AL503" i="30" s="1"/>
  <c r="AM509" i="30" s="1"/>
  <c r="AN515" i="30" s="1"/>
  <c r="U497" i="30"/>
  <c r="V503" i="30" s="1"/>
  <c r="W509" i="30" s="1"/>
  <c r="X515" i="30" s="1"/>
  <c r="D492" i="30"/>
  <c r="I316" i="30"/>
  <c r="J322" i="30" s="1"/>
  <c r="K328" i="30" s="1"/>
  <c r="L334" i="30" s="1"/>
  <c r="H314" i="30"/>
  <c r="H302" i="30" s="1"/>
  <c r="I275" i="30"/>
  <c r="J281" i="30" s="1"/>
  <c r="K287" i="30" s="1"/>
  <c r="L293" i="30" s="1"/>
  <c r="I265" i="30"/>
  <c r="I253" i="30" s="1"/>
  <c r="F445" i="30"/>
  <c r="F433" i="30" s="1"/>
  <c r="F455" i="30"/>
  <c r="G461" i="30" s="1"/>
  <c r="H467" i="30" s="1"/>
  <c r="I473" i="30" s="1"/>
  <c r="L91" i="30"/>
  <c r="M97" i="30" s="1"/>
  <c r="N103" i="30" s="1"/>
  <c r="O109" i="30" s="1"/>
  <c r="K89" i="30"/>
  <c r="BI499" i="30"/>
  <c r="BJ505" i="30" s="1"/>
  <c r="BK511" i="30" s="1"/>
  <c r="BL517" i="30" s="1"/>
  <c r="AO499" i="30"/>
  <c r="AP505" i="30" s="1"/>
  <c r="AQ511" i="30" s="1"/>
  <c r="AR517" i="30" s="1"/>
  <c r="I499" i="30"/>
  <c r="J505" i="30" s="1"/>
  <c r="K511" i="30" s="1"/>
  <c r="L517" i="30" s="1"/>
  <c r="AR498" i="30"/>
  <c r="AS504" i="30" s="1"/>
  <c r="AT510" i="30" s="1"/>
  <c r="AU516" i="30" s="1"/>
  <c r="L498" i="30"/>
  <c r="M504" i="30" s="1"/>
  <c r="N510" i="30" s="1"/>
  <c r="O516" i="30" s="1"/>
  <c r="AM497" i="30"/>
  <c r="AN503" i="30" s="1"/>
  <c r="AO509" i="30" s="1"/>
  <c r="AP515" i="30" s="1"/>
  <c r="G497" i="30"/>
  <c r="H503" i="30" s="1"/>
  <c r="I509" i="30" s="1"/>
  <c r="J515" i="30" s="1"/>
  <c r="BM499" i="30"/>
  <c r="BN505" i="30" s="1"/>
  <c r="AW499" i="30"/>
  <c r="AX505" i="30" s="1"/>
  <c r="AY511" i="30" s="1"/>
  <c r="AZ517" i="30" s="1"/>
  <c r="Q499" i="30"/>
  <c r="R505" i="30" s="1"/>
  <c r="S511" i="30" s="1"/>
  <c r="T517" i="30" s="1"/>
  <c r="AJ498" i="30"/>
  <c r="AK504" i="30" s="1"/>
  <c r="AL510" i="30" s="1"/>
  <c r="AM516" i="30" s="1"/>
  <c r="BK497" i="30"/>
  <c r="BL503" i="30" s="1"/>
  <c r="BM509" i="30" s="1"/>
  <c r="BN515" i="30" s="1"/>
  <c r="AE497" i="30"/>
  <c r="AF503" i="30" s="1"/>
  <c r="AG509" i="30" s="1"/>
  <c r="AH515" i="30" s="1"/>
  <c r="BJ499" i="30"/>
  <c r="BK505" i="30" s="1"/>
  <c r="BL511" i="30" s="1"/>
  <c r="BM517" i="30" s="1"/>
  <c r="AS499" i="30"/>
  <c r="AT505" i="30" s="1"/>
  <c r="AU511" i="30" s="1"/>
  <c r="AV517" i="30" s="1"/>
  <c r="AC499" i="30"/>
  <c r="AD505" i="30" s="1"/>
  <c r="AE511" i="30" s="1"/>
  <c r="AF517" i="30" s="1"/>
  <c r="M499" i="30"/>
  <c r="N505" i="30" s="1"/>
  <c r="O511" i="30" s="1"/>
  <c r="P517" i="30" s="1"/>
  <c r="BD498" i="30"/>
  <c r="BE504" i="30" s="1"/>
  <c r="BF510" i="30" s="1"/>
  <c r="BG516" i="30" s="1"/>
  <c r="AN498" i="30"/>
  <c r="AO504" i="30" s="1"/>
  <c r="AP510" i="30" s="1"/>
  <c r="AQ516" i="30" s="1"/>
  <c r="X498" i="30"/>
  <c r="Y504" i="30" s="1"/>
  <c r="Z510" i="30" s="1"/>
  <c r="AA516" i="30" s="1"/>
  <c r="H498" i="30"/>
  <c r="I504" i="30" s="1"/>
  <c r="J510" i="30" s="1"/>
  <c r="K516" i="30" s="1"/>
  <c r="AY497" i="30"/>
  <c r="AZ503" i="30" s="1"/>
  <c r="BA509" i="30" s="1"/>
  <c r="BB515" i="30" s="1"/>
  <c r="AI497" i="30"/>
  <c r="AJ503" i="30" s="1"/>
  <c r="AK509" i="30" s="1"/>
  <c r="AL515" i="30" s="1"/>
  <c r="S497" i="30"/>
  <c r="T503" i="30" s="1"/>
  <c r="U509" i="30" s="1"/>
  <c r="V515" i="30" s="1"/>
  <c r="BN499" i="30"/>
  <c r="AX499" i="30"/>
  <c r="AY505" i="30" s="1"/>
  <c r="AZ511" i="30" s="1"/>
  <c r="BA517" i="30" s="1"/>
  <c r="AH499" i="30"/>
  <c r="AI505" i="30" s="1"/>
  <c r="AJ511" i="30" s="1"/>
  <c r="AK517" i="30" s="1"/>
  <c r="R499" i="30"/>
  <c r="S505" i="30" s="1"/>
  <c r="T511" i="30" s="1"/>
  <c r="U517" i="30" s="1"/>
  <c r="BM498" i="30"/>
  <c r="BN504" i="30" s="1"/>
  <c r="AW498" i="30"/>
  <c r="AX504" i="30" s="1"/>
  <c r="AY510" i="30" s="1"/>
  <c r="AZ516" i="30" s="1"/>
  <c r="AG498" i="30"/>
  <c r="AH504" i="30" s="1"/>
  <c r="AI510" i="30" s="1"/>
  <c r="AJ516" i="30" s="1"/>
  <c r="Q498" i="30"/>
  <c r="R504" i="30" s="1"/>
  <c r="S510" i="30" s="1"/>
  <c r="T516" i="30" s="1"/>
  <c r="BH497" i="30"/>
  <c r="BI503" i="30" s="1"/>
  <c r="BJ509" i="30" s="1"/>
  <c r="BK515" i="30" s="1"/>
  <c r="AR497" i="30"/>
  <c r="AS503" i="30" s="1"/>
  <c r="AT509" i="30" s="1"/>
  <c r="AU515" i="30" s="1"/>
  <c r="AB497" i="30"/>
  <c r="AC503" i="30" s="1"/>
  <c r="AD509" i="30" s="1"/>
  <c r="AE515" i="30" s="1"/>
  <c r="L497" i="30"/>
  <c r="M503" i="30" s="1"/>
  <c r="N509" i="30" s="1"/>
  <c r="O515" i="30" s="1"/>
  <c r="BG499" i="30"/>
  <c r="BH505" i="30" s="1"/>
  <c r="BI511" i="30" s="1"/>
  <c r="BJ517" i="30" s="1"/>
  <c r="AQ499" i="30"/>
  <c r="AR505" i="30" s="1"/>
  <c r="AS511" i="30" s="1"/>
  <c r="AT517" i="30" s="1"/>
  <c r="AA499" i="30"/>
  <c r="AB505" i="30" s="1"/>
  <c r="AC511" i="30" s="1"/>
  <c r="AD517" i="30" s="1"/>
  <c r="K499" i="30"/>
  <c r="L505" i="30" s="1"/>
  <c r="M511" i="30" s="1"/>
  <c r="N517" i="30" s="1"/>
  <c r="BF498" i="30"/>
  <c r="BG504" i="30" s="1"/>
  <c r="BH510" i="30" s="1"/>
  <c r="BI516" i="30" s="1"/>
  <c r="AP498" i="30"/>
  <c r="AQ504" i="30" s="1"/>
  <c r="AR510" i="30" s="1"/>
  <c r="AS516" i="30" s="1"/>
  <c r="Z498" i="30"/>
  <c r="AA504" i="30" s="1"/>
  <c r="AB510" i="30" s="1"/>
  <c r="AC516" i="30" s="1"/>
  <c r="J498" i="30"/>
  <c r="K504" i="30" s="1"/>
  <c r="L510" i="30" s="1"/>
  <c r="M516" i="30" s="1"/>
  <c r="BE497" i="30"/>
  <c r="BF503" i="30" s="1"/>
  <c r="BG509" i="30" s="1"/>
  <c r="BH515" i="30" s="1"/>
  <c r="AN479" i="30"/>
  <c r="AO497" i="30"/>
  <c r="AP503" i="30" s="1"/>
  <c r="AQ509" i="30" s="1"/>
  <c r="AR515" i="30" s="1"/>
  <c r="Y497" i="30"/>
  <c r="Z503" i="30" s="1"/>
  <c r="AA509" i="30" s="1"/>
  <c r="AB515" i="30" s="1"/>
  <c r="I497" i="30"/>
  <c r="J503" i="30" s="1"/>
  <c r="K509" i="30" s="1"/>
  <c r="L515" i="30" s="1"/>
  <c r="AZ499" i="30"/>
  <c r="BA505" i="30" s="1"/>
  <c r="BB511" i="30" s="1"/>
  <c r="BC517" i="30" s="1"/>
  <c r="AJ499" i="30"/>
  <c r="AK505" i="30" s="1"/>
  <c r="AL511" i="30" s="1"/>
  <c r="AM517" i="30" s="1"/>
  <c r="T499" i="30"/>
  <c r="U505" i="30" s="1"/>
  <c r="V511" i="30" s="1"/>
  <c r="W517" i="30" s="1"/>
  <c r="AY498" i="30"/>
  <c r="AZ504" i="30" s="1"/>
  <c r="BA510" i="30" s="1"/>
  <c r="BB516" i="30" s="1"/>
  <c r="AI498" i="30"/>
  <c r="AJ504" i="30" s="1"/>
  <c r="AK510" i="30" s="1"/>
  <c r="AL516" i="30" s="1"/>
  <c r="S498" i="30"/>
  <c r="T504" i="30" s="1"/>
  <c r="U510" i="30" s="1"/>
  <c r="V516" i="30" s="1"/>
  <c r="BN497" i="30"/>
  <c r="AX497" i="30"/>
  <c r="AY503" i="30" s="1"/>
  <c r="AZ509" i="30" s="1"/>
  <c r="BA515" i="30" s="1"/>
  <c r="AH497" i="30"/>
  <c r="AI503" i="30" s="1"/>
  <c r="AJ509" i="30" s="1"/>
  <c r="AK515" i="30" s="1"/>
  <c r="R497" i="30"/>
  <c r="S503" i="30" s="1"/>
  <c r="T509" i="30" s="1"/>
  <c r="U515" i="30" s="1"/>
  <c r="AL499" i="30"/>
  <c r="AM505" i="30" s="1"/>
  <c r="AN511" i="30" s="1"/>
  <c r="AO517" i="30" s="1"/>
  <c r="V499" i="30"/>
  <c r="W505" i="30" s="1"/>
  <c r="X511" i="30" s="1"/>
  <c r="Y517" i="30" s="1"/>
  <c r="F499" i="30"/>
  <c r="G505" i="30" s="1"/>
  <c r="H511" i="30" s="1"/>
  <c r="I517" i="30" s="1"/>
  <c r="BA498" i="30"/>
  <c r="BB504" i="30" s="1"/>
  <c r="BC510" i="30" s="1"/>
  <c r="BD516" i="30" s="1"/>
  <c r="AK498" i="30"/>
  <c r="AL504" i="30" s="1"/>
  <c r="AM510" i="30" s="1"/>
  <c r="AN516" i="30" s="1"/>
  <c r="U498" i="30"/>
  <c r="V504" i="30" s="1"/>
  <c r="W510" i="30" s="1"/>
  <c r="X516" i="30" s="1"/>
  <c r="BL497" i="30"/>
  <c r="BM503" i="30" s="1"/>
  <c r="BN509" i="30" s="1"/>
  <c r="AV497" i="30"/>
  <c r="AW503" i="30" s="1"/>
  <c r="AX509" i="30" s="1"/>
  <c r="AY515" i="30" s="1"/>
  <c r="AF497" i="30"/>
  <c r="AG503" i="30" s="1"/>
  <c r="AH509" i="30" s="1"/>
  <c r="AI515" i="30" s="1"/>
  <c r="P497" i="30"/>
  <c r="Q503" i="30" s="1"/>
  <c r="R509" i="30" s="1"/>
  <c r="S515" i="30" s="1"/>
  <c r="BK499" i="30"/>
  <c r="BL505" i="30" s="1"/>
  <c r="BM511" i="30" s="1"/>
  <c r="BN517" i="30" s="1"/>
  <c r="AU499" i="30"/>
  <c r="AV505" i="30" s="1"/>
  <c r="AW511" i="30" s="1"/>
  <c r="AX517" i="30" s="1"/>
  <c r="AE499" i="30"/>
  <c r="AF505" i="30" s="1"/>
  <c r="AG511" i="30" s="1"/>
  <c r="AH517" i="30" s="1"/>
  <c r="O499" i="30"/>
  <c r="P505" i="30" s="1"/>
  <c r="Q511" i="30" s="1"/>
  <c r="R517" i="30" s="1"/>
  <c r="BJ498" i="30"/>
  <c r="BK504" i="30" s="1"/>
  <c r="BL510" i="30" s="1"/>
  <c r="BM516" i="30" s="1"/>
  <c r="AT498" i="30"/>
  <c r="AU504" i="30" s="1"/>
  <c r="AV510" i="30" s="1"/>
  <c r="AW516" i="30" s="1"/>
  <c r="AD498" i="30"/>
  <c r="AE504" i="30" s="1"/>
  <c r="AF510" i="30" s="1"/>
  <c r="AG516" i="30" s="1"/>
  <c r="N498" i="30"/>
  <c r="O504" i="30" s="1"/>
  <c r="P510" i="30" s="1"/>
  <c r="Q516" i="30" s="1"/>
  <c r="BI497" i="30"/>
  <c r="BJ503" i="30" s="1"/>
  <c r="BK509" i="30" s="1"/>
  <c r="BL515" i="30" s="1"/>
  <c r="AS497" i="30"/>
  <c r="AT503" i="30" s="1"/>
  <c r="AU509" i="30" s="1"/>
  <c r="AV515" i="30" s="1"/>
  <c r="AC497" i="30"/>
  <c r="AD503" i="30" s="1"/>
  <c r="AE509" i="30" s="1"/>
  <c r="AF515" i="30" s="1"/>
  <c r="M497" i="30"/>
  <c r="N503" i="30" s="1"/>
  <c r="O509" i="30" s="1"/>
  <c r="P515" i="30" s="1"/>
  <c r="H499" i="30"/>
  <c r="I505" i="30" s="1"/>
  <c r="J511" i="30" s="1"/>
  <c r="K517" i="30" s="1"/>
  <c r="G498" i="30"/>
  <c r="H504" i="30" s="1"/>
  <c r="I510" i="30" s="1"/>
  <c r="J516" i="30" s="1"/>
  <c r="F497" i="30"/>
  <c r="G503" i="30" s="1"/>
  <c r="H509" i="30" s="1"/>
  <c r="I515" i="30" s="1"/>
  <c r="D479" i="30"/>
  <c r="E497" i="30"/>
  <c r="F503" i="30" s="1"/>
  <c r="G509" i="30" s="1"/>
  <c r="H515" i="30" s="1"/>
  <c r="D494" i="30"/>
  <c r="D482" i="30" s="1"/>
  <c r="D481" i="30"/>
  <c r="E499" i="30"/>
  <c r="F505" i="30" s="1"/>
  <c r="G511" i="30" s="1"/>
  <c r="H517" i="30" s="1"/>
  <c r="G465" i="30"/>
  <c r="F435" i="30"/>
  <c r="V66" i="23"/>
  <c r="U67" i="23"/>
  <c r="AL12" i="8"/>
  <c r="AL9" i="8" s="1"/>
  <c r="AL8" i="8" s="1"/>
  <c r="AM10" i="8"/>
  <c r="AK11" i="8"/>
  <c r="F20" i="1"/>
  <c r="J12" i="32" s="1"/>
  <c r="F21" i="1"/>
  <c r="J13" i="32" s="1"/>
  <c r="K10" i="32"/>
  <c r="D26" i="32" s="1"/>
  <c r="F22" i="32" s="1"/>
  <c r="F23" i="32" l="1"/>
  <c r="F24" i="32"/>
  <c r="G24" i="32" s="1"/>
  <c r="C34" i="32" s="1"/>
  <c r="H358" i="30"/>
  <c r="H342" i="30"/>
  <c r="I360" i="30"/>
  <c r="J366" i="30" s="1"/>
  <c r="K372" i="30" s="1"/>
  <c r="L378" i="30" s="1"/>
  <c r="K174" i="30"/>
  <c r="J166" i="30"/>
  <c r="K184" i="30"/>
  <c r="L190" i="30" s="1"/>
  <c r="M196" i="30" s="1"/>
  <c r="N202" i="30" s="1"/>
  <c r="AH480" i="30"/>
  <c r="X479" i="30"/>
  <c r="BD479" i="30"/>
  <c r="AC480" i="30"/>
  <c r="BI480" i="30"/>
  <c r="Z481" i="30"/>
  <c r="AT481" i="30"/>
  <c r="U479" i="30"/>
  <c r="BA479" i="30"/>
  <c r="R480" i="30"/>
  <c r="AX480" i="30"/>
  <c r="AS480" i="30"/>
  <c r="BJ481" i="30"/>
  <c r="BJ833" i="30"/>
  <c r="BB833" i="30"/>
  <c r="AT833" i="30"/>
  <c r="AL833" i="30"/>
  <c r="AD833" i="30"/>
  <c r="V833" i="30"/>
  <c r="N833" i="30"/>
  <c r="BQ832" i="30"/>
  <c r="BI832" i="30"/>
  <c r="BA832" i="30"/>
  <c r="AS832" i="30"/>
  <c r="AK832" i="30"/>
  <c r="AC832" i="30"/>
  <c r="BM833" i="30"/>
  <c r="BE833" i="30"/>
  <c r="AW833" i="30"/>
  <c r="AO833" i="30"/>
  <c r="AG833" i="30"/>
  <c r="Y833" i="30"/>
  <c r="Q833" i="30"/>
  <c r="I833" i="30"/>
  <c r="BL832" i="30"/>
  <c r="BD832" i="30"/>
  <c r="AV832" i="30"/>
  <c r="AN832" i="30"/>
  <c r="AF832" i="30"/>
  <c r="Y832" i="30"/>
  <c r="Q832" i="30"/>
  <c r="I832" i="30"/>
  <c r="BL831" i="30"/>
  <c r="BD831" i="30"/>
  <c r="AV831" i="30"/>
  <c r="AN831" i="30"/>
  <c r="AF831" i="30"/>
  <c r="X831" i="30"/>
  <c r="P831" i="30"/>
  <c r="H831" i="30"/>
  <c r="R832" i="30"/>
  <c r="J832" i="30"/>
  <c r="BM831" i="30"/>
  <c r="BE831" i="30"/>
  <c r="AW831" i="30"/>
  <c r="AO831" i="30"/>
  <c r="AG831" i="30"/>
  <c r="Y831" i="30"/>
  <c r="Q831" i="30"/>
  <c r="I831" i="30"/>
  <c r="BL833" i="30"/>
  <c r="BD833" i="30"/>
  <c r="AV833" i="30"/>
  <c r="AN833" i="30"/>
  <c r="AF833" i="30"/>
  <c r="X833" i="30"/>
  <c r="P833" i="30"/>
  <c r="H833" i="30"/>
  <c r="BK832" i="30"/>
  <c r="BC832" i="30"/>
  <c r="AU832" i="30"/>
  <c r="BN833" i="30"/>
  <c r="BF833" i="30"/>
  <c r="AX833" i="30"/>
  <c r="AP833" i="30"/>
  <c r="AH833" i="30"/>
  <c r="Z833" i="30"/>
  <c r="R833" i="30"/>
  <c r="J833" i="30"/>
  <c r="BM832" i="30"/>
  <c r="BE832" i="30"/>
  <c r="AW832" i="30"/>
  <c r="AO832" i="30"/>
  <c r="AG832" i="30"/>
  <c r="BQ833" i="30"/>
  <c r="BI833" i="30"/>
  <c r="BA833" i="30"/>
  <c r="AS833" i="30"/>
  <c r="AK833" i="30"/>
  <c r="AC833" i="30"/>
  <c r="U833" i="30"/>
  <c r="M833" i="30"/>
  <c r="BP832" i="30"/>
  <c r="BH832" i="30"/>
  <c r="AZ832" i="30"/>
  <c r="AR832" i="30"/>
  <c r="AJ832" i="30"/>
  <c r="AB832" i="30"/>
  <c r="U832" i="30"/>
  <c r="M832" i="30"/>
  <c r="BP831" i="30"/>
  <c r="BH831" i="30"/>
  <c r="AZ831" i="30"/>
  <c r="AR831" i="30"/>
  <c r="AJ831" i="30"/>
  <c r="AB831" i="30"/>
  <c r="T831" i="30"/>
  <c r="L831" i="30"/>
  <c r="V832" i="30"/>
  <c r="N832" i="30"/>
  <c r="BQ831" i="30"/>
  <c r="BI831" i="30"/>
  <c r="BA831" i="30"/>
  <c r="AS831" i="30"/>
  <c r="AK831" i="30"/>
  <c r="AC831" i="30"/>
  <c r="U831" i="30"/>
  <c r="M831" i="30"/>
  <c r="BP833" i="30"/>
  <c r="BH833" i="30"/>
  <c r="AZ833" i="30"/>
  <c r="AR833" i="30"/>
  <c r="AJ833" i="30"/>
  <c r="AB833" i="30"/>
  <c r="T833" i="30"/>
  <c r="L833" i="30"/>
  <c r="BO832" i="30"/>
  <c r="BG832" i="30"/>
  <c r="AQ832" i="30"/>
  <c r="AI832" i="30"/>
  <c r="AA832" i="30"/>
  <c r="BK833" i="30"/>
  <c r="BC833" i="30"/>
  <c r="AU833" i="30"/>
  <c r="AM833" i="30"/>
  <c r="AE833" i="30"/>
  <c r="W833" i="30"/>
  <c r="O833" i="30"/>
  <c r="G833" i="30"/>
  <c r="D63" i="37" s="1"/>
  <c r="E63" i="37" s="1"/>
  <c r="BJ832" i="30"/>
  <c r="BB832" i="30"/>
  <c r="AT832" i="30"/>
  <c r="AL832" i="30"/>
  <c r="AD832" i="30"/>
  <c r="W832" i="30"/>
  <c r="O832" i="30"/>
  <c r="BJ831" i="30"/>
  <c r="BB831" i="30"/>
  <c r="AT831" i="30"/>
  <c r="AL831" i="30"/>
  <c r="AD831" i="30"/>
  <c r="V831" i="30"/>
  <c r="N831" i="30"/>
  <c r="X832" i="30"/>
  <c r="P832" i="30"/>
  <c r="H832" i="30"/>
  <c r="BK831" i="30"/>
  <c r="BC831" i="30"/>
  <c r="AU831" i="30"/>
  <c r="AM831" i="30"/>
  <c r="AE831" i="30"/>
  <c r="W831" i="30"/>
  <c r="O831" i="30"/>
  <c r="G831" i="30"/>
  <c r="G834" i="30" s="1"/>
  <c r="H830" i="30" s="1"/>
  <c r="BN797" i="30"/>
  <c r="BF797" i="30"/>
  <c r="AX797" i="30"/>
  <c r="AP797" i="30"/>
  <c r="AH797" i="30"/>
  <c r="Z797" i="30"/>
  <c r="R797" i="30"/>
  <c r="J797" i="30"/>
  <c r="BM796" i="30"/>
  <c r="BE796" i="30"/>
  <c r="AW796" i="30"/>
  <c r="BO797" i="30"/>
  <c r="BG797" i="30"/>
  <c r="AY797" i="30"/>
  <c r="AQ797" i="30"/>
  <c r="AI797" i="30"/>
  <c r="AA797" i="30"/>
  <c r="S797" i="30"/>
  <c r="K797" i="30"/>
  <c r="BN796" i="30"/>
  <c r="BF796" i="30"/>
  <c r="AX796" i="30"/>
  <c r="AP796" i="30"/>
  <c r="AH796" i="30"/>
  <c r="Z796" i="30"/>
  <c r="AG796" i="30"/>
  <c r="T796" i="30"/>
  <c r="L796" i="30"/>
  <c r="BO795" i="30"/>
  <c r="BG795" i="30"/>
  <c r="AY795" i="30"/>
  <c r="AQ795" i="30"/>
  <c r="AI795" i="30"/>
  <c r="AA795" i="30"/>
  <c r="S795" i="30"/>
  <c r="K795" i="30"/>
  <c r="AM796" i="30"/>
  <c r="W796" i="30"/>
  <c r="O796" i="30"/>
  <c r="G796" i="30"/>
  <c r="BJ795" i="30"/>
  <c r="BB795" i="30"/>
  <c r="AT795" i="30"/>
  <c r="AL795" i="30"/>
  <c r="AD795" i="30"/>
  <c r="V795" i="30"/>
  <c r="N795" i="30"/>
  <c r="F795" i="30"/>
  <c r="BH797" i="30"/>
  <c r="AZ797" i="30"/>
  <c r="AR797" i="30"/>
  <c r="AJ797" i="30"/>
  <c r="AB797" i="30"/>
  <c r="T797" i="30"/>
  <c r="L797" i="30"/>
  <c r="BO796" i="30"/>
  <c r="BG796" i="30"/>
  <c r="AY796" i="30"/>
  <c r="AQ796" i="30"/>
  <c r="BI797" i="30"/>
  <c r="BA797" i="30"/>
  <c r="AS797" i="30"/>
  <c r="AK797" i="30"/>
  <c r="AC797" i="30"/>
  <c r="U797" i="30"/>
  <c r="M797" i="30"/>
  <c r="E797" i="30"/>
  <c r="BH796" i="30"/>
  <c r="AZ796" i="30"/>
  <c r="AR796" i="30"/>
  <c r="AJ796" i="30"/>
  <c r="AB796" i="30"/>
  <c r="AK796" i="30"/>
  <c r="V796" i="30"/>
  <c r="N796" i="30"/>
  <c r="F796" i="30"/>
  <c r="BI795" i="30"/>
  <c r="BA795" i="30"/>
  <c r="AS795" i="30"/>
  <c r="AK795" i="30"/>
  <c r="AC795" i="30"/>
  <c r="U795" i="30"/>
  <c r="M795" i="30"/>
  <c r="E795" i="30"/>
  <c r="E798" i="30" s="1"/>
  <c r="F794" i="30" s="1"/>
  <c r="F798" i="30" s="1"/>
  <c r="G794" i="30" s="1"/>
  <c r="AA796" i="30"/>
  <c r="Q796" i="30"/>
  <c r="I796" i="30"/>
  <c r="BL795" i="30"/>
  <c r="BD795" i="30"/>
  <c r="AV795" i="30"/>
  <c r="AN795" i="30"/>
  <c r="AF795" i="30"/>
  <c r="X795" i="30"/>
  <c r="P795" i="30"/>
  <c r="H795" i="30"/>
  <c r="AY832" i="30"/>
  <c r="AM832" i="30"/>
  <c r="AE832" i="30"/>
  <c r="BO833" i="30"/>
  <c r="BG833" i="30"/>
  <c r="AY833" i="30"/>
  <c r="AQ833" i="30"/>
  <c r="AI833" i="30"/>
  <c r="AA833" i="30"/>
  <c r="S833" i="30"/>
  <c r="K833" i="30"/>
  <c r="BN832" i="30"/>
  <c r="BF832" i="30"/>
  <c r="AX832" i="30"/>
  <c r="AP832" i="30"/>
  <c r="AH832" i="30"/>
  <c r="Z832" i="30"/>
  <c r="S832" i="30"/>
  <c r="K832" i="30"/>
  <c r="BN831" i="30"/>
  <c r="BF831" i="30"/>
  <c r="AX831" i="30"/>
  <c r="AP831" i="30"/>
  <c r="AH831" i="30"/>
  <c r="Z831" i="30"/>
  <c r="R831" i="30"/>
  <c r="J831" i="30"/>
  <c r="T832" i="30"/>
  <c r="L832" i="30"/>
  <c r="BO831" i="30"/>
  <c r="BG831" i="30"/>
  <c r="AY831" i="30"/>
  <c r="AQ831" i="30"/>
  <c r="AI831" i="30"/>
  <c r="AA831" i="30"/>
  <c r="S831" i="30"/>
  <c r="K831" i="30"/>
  <c r="BJ797" i="30"/>
  <c r="BB797" i="30"/>
  <c r="AT797" i="30"/>
  <c r="AL797" i="30"/>
  <c r="AD797" i="30"/>
  <c r="V797" i="30"/>
  <c r="N797" i="30"/>
  <c r="F797" i="30"/>
  <c r="BI796" i="30"/>
  <c r="BA796" i="30"/>
  <c r="AS796" i="30"/>
  <c r="BK797" i="30"/>
  <c r="BC797" i="30"/>
  <c r="AU797" i="30"/>
  <c r="AM797" i="30"/>
  <c r="AE797" i="30"/>
  <c r="W797" i="30"/>
  <c r="O797" i="30"/>
  <c r="G797" i="30"/>
  <c r="BJ796" i="30"/>
  <c r="BB796" i="30"/>
  <c r="AT796" i="30"/>
  <c r="AL796" i="30"/>
  <c r="AD796" i="30"/>
  <c r="AO796" i="30"/>
  <c r="Y796" i="30"/>
  <c r="P796" i="30"/>
  <c r="H796" i="30"/>
  <c r="BK795" i="30"/>
  <c r="BC795" i="30"/>
  <c r="AU795" i="30"/>
  <c r="AM795" i="30"/>
  <c r="AE795" i="30"/>
  <c r="W795" i="30"/>
  <c r="O795" i="30"/>
  <c r="G795" i="30"/>
  <c r="AE796" i="30"/>
  <c r="S796" i="30"/>
  <c r="K796" i="30"/>
  <c r="BN795" i="30"/>
  <c r="BF795" i="30"/>
  <c r="AX795" i="30"/>
  <c r="AP795" i="30"/>
  <c r="AH795" i="30"/>
  <c r="Z795" i="30"/>
  <c r="R795" i="30"/>
  <c r="J795" i="30"/>
  <c r="BL797" i="30"/>
  <c r="BD797" i="30"/>
  <c r="AV797" i="30"/>
  <c r="AN797" i="30"/>
  <c r="AF797" i="30"/>
  <c r="X797" i="30"/>
  <c r="P797" i="30"/>
  <c r="H797" i="30"/>
  <c r="BK796" i="30"/>
  <c r="BC796" i="30"/>
  <c r="AU796" i="30"/>
  <c r="BM797" i="30"/>
  <c r="BE797" i="30"/>
  <c r="AW797" i="30"/>
  <c r="AO797" i="30"/>
  <c r="AG797" i="30"/>
  <c r="Y797" i="30"/>
  <c r="Q797" i="30"/>
  <c r="I797" i="30"/>
  <c r="BL796" i="30"/>
  <c r="BD796" i="30"/>
  <c r="AV796" i="30"/>
  <c r="AN796" i="30"/>
  <c r="AF796" i="30"/>
  <c r="X796" i="30"/>
  <c r="AC796" i="30"/>
  <c r="R796" i="30"/>
  <c r="J796" i="30"/>
  <c r="BM795" i="30"/>
  <c r="BE795" i="30"/>
  <c r="AW795" i="30"/>
  <c r="AO795" i="30"/>
  <c r="AG795" i="30"/>
  <c r="Y795" i="30"/>
  <c r="Q795" i="30"/>
  <c r="I795" i="30"/>
  <c r="AI796" i="30"/>
  <c r="U796" i="30"/>
  <c r="M796" i="30"/>
  <c r="BH795" i="30"/>
  <c r="AZ795" i="30"/>
  <c r="AR795" i="30"/>
  <c r="AJ795" i="30"/>
  <c r="AB795" i="30"/>
  <c r="T795" i="30"/>
  <c r="L795" i="30"/>
  <c r="AK479" i="30"/>
  <c r="AI481" i="30"/>
  <c r="BC481" i="30"/>
  <c r="M480" i="30"/>
  <c r="N481" i="30"/>
  <c r="AD481" i="30"/>
  <c r="BF481" i="30"/>
  <c r="E479" i="30"/>
  <c r="BN479" i="30"/>
  <c r="H479" i="30"/>
  <c r="D536" i="30"/>
  <c r="D538" i="30"/>
  <c r="BN536" i="30"/>
  <c r="E536" i="30"/>
  <c r="M536" i="30"/>
  <c r="U536" i="30"/>
  <c r="AC536" i="30"/>
  <c r="AK536" i="30"/>
  <c r="AS536" i="30"/>
  <c r="BA536" i="30"/>
  <c r="BI536" i="30"/>
  <c r="F537" i="30"/>
  <c r="N537" i="30"/>
  <c r="V537" i="30"/>
  <c r="AD537" i="30"/>
  <c r="AL537" i="30"/>
  <c r="AT537" i="30"/>
  <c r="BB537" i="30"/>
  <c r="BJ537" i="30"/>
  <c r="G538" i="30"/>
  <c r="O538" i="30"/>
  <c r="W538" i="30"/>
  <c r="AE538" i="30"/>
  <c r="AM538" i="30"/>
  <c r="AU538" i="30"/>
  <c r="BC538" i="30"/>
  <c r="BK538" i="30"/>
  <c r="L536" i="30"/>
  <c r="T536" i="30"/>
  <c r="AB536" i="30"/>
  <c r="AJ536" i="30"/>
  <c r="AR536" i="30"/>
  <c r="AZ536" i="30"/>
  <c r="BH536" i="30"/>
  <c r="E537" i="30"/>
  <c r="M537" i="30"/>
  <c r="U537" i="30"/>
  <c r="AC537" i="30"/>
  <c r="AK537" i="30"/>
  <c r="AS537" i="30"/>
  <c r="BA537" i="30"/>
  <c r="BI537" i="30"/>
  <c r="F538" i="30"/>
  <c r="N538" i="30"/>
  <c r="V538" i="30"/>
  <c r="AD538" i="30"/>
  <c r="AL538" i="30"/>
  <c r="AT538" i="30"/>
  <c r="BB538" i="30"/>
  <c r="BJ538" i="30"/>
  <c r="G536" i="30"/>
  <c r="O536" i="30"/>
  <c r="W536" i="30"/>
  <c r="AE536" i="30"/>
  <c r="AM536" i="30"/>
  <c r="AU536" i="30"/>
  <c r="BC536" i="30"/>
  <c r="BK536" i="30"/>
  <c r="L537" i="30"/>
  <c r="T537" i="30"/>
  <c r="AB537" i="30"/>
  <c r="AJ537" i="30"/>
  <c r="AR537" i="30"/>
  <c r="AZ537" i="30"/>
  <c r="BH537" i="30"/>
  <c r="E538" i="30"/>
  <c r="M538" i="30"/>
  <c r="U538" i="30"/>
  <c r="AC538" i="30"/>
  <c r="AK538" i="30"/>
  <c r="AS538" i="30"/>
  <c r="BA538" i="30"/>
  <c r="BI538" i="30"/>
  <c r="F536" i="30"/>
  <c r="N536" i="30"/>
  <c r="V536" i="30"/>
  <c r="AD536" i="30"/>
  <c r="AL536" i="30"/>
  <c r="AT536" i="30"/>
  <c r="BB536" i="30"/>
  <c r="BJ536" i="30"/>
  <c r="K537" i="30"/>
  <c r="S537" i="30"/>
  <c r="AA537" i="30"/>
  <c r="AI537" i="30"/>
  <c r="AQ537" i="30"/>
  <c r="AY537" i="30"/>
  <c r="BG537" i="30"/>
  <c r="H538" i="30"/>
  <c r="P538" i="30"/>
  <c r="X538" i="30"/>
  <c r="AF538" i="30"/>
  <c r="AN538" i="30"/>
  <c r="AV538" i="30"/>
  <c r="BD538" i="30"/>
  <c r="BL538" i="30"/>
  <c r="I536" i="30"/>
  <c r="Q536" i="30"/>
  <c r="R542" i="30" s="1"/>
  <c r="S548" i="30" s="1"/>
  <c r="T554" i="30" s="1"/>
  <c r="U560" i="30" s="1"/>
  <c r="Y536" i="30"/>
  <c r="AG536" i="30"/>
  <c r="AH542" i="30" s="1"/>
  <c r="AI548" i="30" s="1"/>
  <c r="AJ554" i="30" s="1"/>
  <c r="AK560" i="30" s="1"/>
  <c r="AO536" i="30"/>
  <c r="AW536" i="30"/>
  <c r="AX542" i="30" s="1"/>
  <c r="AY548" i="30" s="1"/>
  <c r="AZ554" i="30" s="1"/>
  <c r="BA560" i="30" s="1"/>
  <c r="BE536" i="30"/>
  <c r="BM536" i="30"/>
  <c r="BN542" i="30" s="1"/>
  <c r="J537" i="30"/>
  <c r="R537" i="30"/>
  <c r="Z537" i="30"/>
  <c r="AH537" i="30"/>
  <c r="AP537" i="30"/>
  <c r="AX537" i="30"/>
  <c r="BF537" i="30"/>
  <c r="BN537" i="30"/>
  <c r="K538" i="30"/>
  <c r="S538" i="30"/>
  <c r="AA538" i="30"/>
  <c r="AI538" i="30"/>
  <c r="AQ538" i="30"/>
  <c r="AY538" i="30"/>
  <c r="BG538" i="30"/>
  <c r="H536" i="30"/>
  <c r="P536" i="30"/>
  <c r="X536" i="30"/>
  <c r="AF536" i="30"/>
  <c r="AN536" i="30"/>
  <c r="AV536" i="30"/>
  <c r="BD536" i="30"/>
  <c r="BL536" i="30"/>
  <c r="I537" i="30"/>
  <c r="Q537" i="30"/>
  <c r="Y537" i="30"/>
  <c r="AG537" i="30"/>
  <c r="AO537" i="30"/>
  <c r="AW537" i="30"/>
  <c r="BE537" i="30"/>
  <c r="BM537" i="30"/>
  <c r="J538" i="30"/>
  <c r="R538" i="30"/>
  <c r="Z538" i="30"/>
  <c r="AH538" i="30"/>
  <c r="AP538" i="30"/>
  <c r="AX538" i="30"/>
  <c r="BF538" i="30"/>
  <c r="BN538" i="30"/>
  <c r="K536" i="30"/>
  <c r="S536" i="30"/>
  <c r="AA536" i="30"/>
  <c r="AI536" i="30"/>
  <c r="AQ536" i="30"/>
  <c r="AY536" i="30"/>
  <c r="BG536" i="30"/>
  <c r="H537" i="30"/>
  <c r="P537" i="30"/>
  <c r="X537" i="30"/>
  <c r="AF537" i="30"/>
  <c r="AN537" i="30"/>
  <c r="AV537" i="30"/>
  <c r="BD537" i="30"/>
  <c r="BL537" i="30"/>
  <c r="I538" i="30"/>
  <c r="Q538" i="30"/>
  <c r="Y538" i="30"/>
  <c r="AG538" i="30"/>
  <c r="AO538" i="30"/>
  <c r="AW538" i="30"/>
  <c r="BE538" i="30"/>
  <c r="BM538" i="30"/>
  <c r="J536" i="30"/>
  <c r="R536" i="30"/>
  <c r="Z536" i="30"/>
  <c r="AH536" i="30"/>
  <c r="AP536" i="30"/>
  <c r="AX536" i="30"/>
  <c r="BF536" i="30"/>
  <c r="G537" i="30"/>
  <c r="O537" i="30"/>
  <c r="W537" i="30"/>
  <c r="AE537" i="30"/>
  <c r="AM537" i="30"/>
  <c r="AU537" i="30"/>
  <c r="BC537" i="30"/>
  <c r="BK537" i="30"/>
  <c r="L538" i="30"/>
  <c r="T538" i="30"/>
  <c r="AB538" i="30"/>
  <c r="AJ538" i="30"/>
  <c r="AR538" i="30"/>
  <c r="AZ538" i="30"/>
  <c r="BH538" i="30"/>
  <c r="H471" i="30"/>
  <c r="H435" i="30" s="1"/>
  <c r="G435" i="30"/>
  <c r="L479" i="30"/>
  <c r="AB479" i="30"/>
  <c r="AR479" i="30"/>
  <c r="BH479" i="30"/>
  <c r="O479" i="30"/>
  <c r="AE479" i="30"/>
  <c r="AU479" i="30"/>
  <c r="BK479" i="30"/>
  <c r="T480" i="30"/>
  <c r="AJ480" i="30"/>
  <c r="AZ480" i="30"/>
  <c r="U481" i="30"/>
  <c r="AK481" i="30"/>
  <c r="Q479" i="30"/>
  <c r="AG479" i="30"/>
  <c r="AW479" i="30"/>
  <c r="BM479" i="30"/>
  <c r="S481" i="30"/>
  <c r="AY481" i="30"/>
  <c r="I480" i="30"/>
  <c r="Y480" i="30"/>
  <c r="AO480" i="30"/>
  <c r="BE480" i="30"/>
  <c r="J481" i="30"/>
  <c r="AP481" i="30"/>
  <c r="K479" i="30"/>
  <c r="AA479" i="30"/>
  <c r="AQ479" i="30"/>
  <c r="BG479" i="30"/>
  <c r="BN481" i="30"/>
  <c r="R479" i="30"/>
  <c r="AH479" i="30"/>
  <c r="AX479" i="30"/>
  <c r="W480" i="30"/>
  <c r="AM480" i="30"/>
  <c r="BC480" i="30"/>
  <c r="L481" i="30"/>
  <c r="AB481" i="30"/>
  <c r="AR481" i="30"/>
  <c r="BI481" i="30"/>
  <c r="AD479" i="30"/>
  <c r="BJ479" i="30"/>
  <c r="AI480" i="30"/>
  <c r="P481" i="30"/>
  <c r="AV481" i="30"/>
  <c r="BL481" i="30"/>
  <c r="F479" i="30"/>
  <c r="AL479" i="30"/>
  <c r="K480" i="30"/>
  <c r="AQ480" i="30"/>
  <c r="H481" i="30"/>
  <c r="AN481" i="30"/>
  <c r="BH481" i="30"/>
  <c r="L95" i="30"/>
  <c r="M101" i="30" s="1"/>
  <c r="N107" i="30" s="1"/>
  <c r="O113" i="30" s="1"/>
  <c r="L85" i="30"/>
  <c r="I269" i="30"/>
  <c r="I257" i="30" s="1"/>
  <c r="J271" i="30"/>
  <c r="K277" i="30" s="1"/>
  <c r="L283" i="30" s="1"/>
  <c r="M289" i="30" s="1"/>
  <c r="I320" i="30"/>
  <c r="J326" i="30" s="1"/>
  <c r="K332" i="30" s="1"/>
  <c r="L338" i="30" s="1"/>
  <c r="I310" i="30"/>
  <c r="I298" i="30" s="1"/>
  <c r="D480" i="30"/>
  <c r="E498" i="30"/>
  <c r="T479" i="30"/>
  <c r="AJ479" i="30"/>
  <c r="AZ479" i="30"/>
  <c r="U480" i="30"/>
  <c r="AK480" i="30"/>
  <c r="BA480" i="30"/>
  <c r="F481" i="30"/>
  <c r="V481" i="30"/>
  <c r="AL481" i="30"/>
  <c r="BB481" i="30"/>
  <c r="G479" i="30"/>
  <c r="W479" i="30"/>
  <c r="AM479" i="30"/>
  <c r="BC479" i="30"/>
  <c r="L480" i="30"/>
  <c r="AB480" i="30"/>
  <c r="AR480" i="30"/>
  <c r="BH480" i="30"/>
  <c r="M481" i="30"/>
  <c r="AC481" i="30"/>
  <c r="I479" i="30"/>
  <c r="Y479" i="30"/>
  <c r="AO479" i="30"/>
  <c r="BE479" i="30"/>
  <c r="J480" i="30"/>
  <c r="Z480" i="30"/>
  <c r="AP480" i="30"/>
  <c r="BF480" i="30"/>
  <c r="K481" i="30"/>
  <c r="AA481" i="30"/>
  <c r="AQ481" i="30"/>
  <c r="BG481" i="30"/>
  <c r="Q480" i="30"/>
  <c r="AG480" i="30"/>
  <c r="AW480" i="30"/>
  <c r="BM480" i="30"/>
  <c r="R481" i="30"/>
  <c r="AH481" i="30"/>
  <c r="AX481" i="30"/>
  <c r="S479" i="30"/>
  <c r="AI479" i="30"/>
  <c r="AY479" i="30"/>
  <c r="J479" i="30"/>
  <c r="Z479" i="30"/>
  <c r="AP479" i="30"/>
  <c r="BF479" i="30"/>
  <c r="O480" i="30"/>
  <c r="AE480" i="30"/>
  <c r="AU480" i="30"/>
  <c r="BK480" i="30"/>
  <c r="T481" i="30"/>
  <c r="AJ481" i="30"/>
  <c r="AS481" i="30"/>
  <c r="N479" i="30"/>
  <c r="AT479" i="30"/>
  <c r="S480" i="30"/>
  <c r="AY480" i="30"/>
  <c r="AF481" i="30"/>
  <c r="BD481" i="30"/>
  <c r="BA481" i="30"/>
  <c r="V479" i="30"/>
  <c r="BB479" i="30"/>
  <c r="AA480" i="30"/>
  <c r="BG480" i="30"/>
  <c r="X481" i="30"/>
  <c r="AZ481" i="30"/>
  <c r="H406" i="30"/>
  <c r="I412" i="30" s="1"/>
  <c r="J418" i="30" s="1"/>
  <c r="K424" i="30" s="1"/>
  <c r="G404" i="30"/>
  <c r="G392" i="30" s="1"/>
  <c r="K226" i="30"/>
  <c r="L232" i="30" s="1"/>
  <c r="M238" i="30" s="1"/>
  <c r="N244" i="30" s="1"/>
  <c r="J224" i="30"/>
  <c r="J212" i="30" s="1"/>
  <c r="E490" i="30"/>
  <c r="E478" i="30" s="1"/>
  <c r="E500" i="30"/>
  <c r="F506" i="30" s="1"/>
  <c r="G512" i="30" s="1"/>
  <c r="H518" i="30" s="1"/>
  <c r="G481" i="30"/>
  <c r="E481" i="30"/>
  <c r="V480" i="30"/>
  <c r="AL480" i="30"/>
  <c r="BB480" i="30"/>
  <c r="W481" i="30"/>
  <c r="AM481" i="30"/>
  <c r="P480" i="30"/>
  <c r="AF480" i="30"/>
  <c r="AV480" i="30"/>
  <c r="BL480" i="30"/>
  <c r="Q481" i="30"/>
  <c r="AG481" i="30"/>
  <c r="AW481" i="30"/>
  <c r="BM481" i="30"/>
  <c r="G451" i="30"/>
  <c r="H457" i="30" s="1"/>
  <c r="I463" i="30" s="1"/>
  <c r="J469" i="30" s="1"/>
  <c r="F449" i="30"/>
  <c r="F437" i="30" s="1"/>
  <c r="M479" i="30"/>
  <c r="AC479" i="30"/>
  <c r="AS479" i="30"/>
  <c r="BI479" i="30"/>
  <c r="N480" i="30"/>
  <c r="AD480" i="30"/>
  <c r="AT480" i="30"/>
  <c r="BJ480" i="30"/>
  <c r="O481" i="30"/>
  <c r="AE481" i="30"/>
  <c r="AU481" i="30"/>
  <c r="BK481" i="30"/>
  <c r="P479" i="30"/>
  <c r="AF479" i="30"/>
  <c r="AV479" i="30"/>
  <c r="BL479" i="30"/>
  <c r="BN480" i="30"/>
  <c r="X480" i="30"/>
  <c r="AN480" i="30"/>
  <c r="BD480" i="30"/>
  <c r="I481" i="30"/>
  <c r="Y481" i="30"/>
  <c r="AO481" i="30"/>
  <c r="BE481" i="30"/>
  <c r="L136" i="30"/>
  <c r="M142" i="30" s="1"/>
  <c r="N148" i="30" s="1"/>
  <c r="O154" i="30" s="1"/>
  <c r="K134" i="30"/>
  <c r="K122" i="30" s="1"/>
  <c r="D20" i="30"/>
  <c r="D22" i="30"/>
  <c r="E22" i="30"/>
  <c r="E20" i="30"/>
  <c r="E21" i="30"/>
  <c r="F22" i="30"/>
  <c r="F21" i="30"/>
  <c r="F20" i="30"/>
  <c r="G20" i="30"/>
  <c r="G22" i="30"/>
  <c r="G21" i="30"/>
  <c r="H21" i="30"/>
  <c r="H20" i="30"/>
  <c r="H22" i="30"/>
  <c r="I22" i="30"/>
  <c r="I21" i="30"/>
  <c r="I20" i="30"/>
  <c r="J21" i="30"/>
  <c r="J20" i="30"/>
  <c r="J22" i="30"/>
  <c r="K20" i="30"/>
  <c r="K22" i="30"/>
  <c r="K21" i="30"/>
  <c r="L20" i="30"/>
  <c r="L22" i="30"/>
  <c r="L21" i="30"/>
  <c r="M22" i="30"/>
  <c r="M21" i="30"/>
  <c r="M20" i="30"/>
  <c r="N22" i="30"/>
  <c r="N20" i="30"/>
  <c r="N21" i="30"/>
  <c r="O21" i="30"/>
  <c r="O22" i="30"/>
  <c r="O20" i="30"/>
  <c r="P20" i="30"/>
  <c r="P21" i="30"/>
  <c r="P22" i="30"/>
  <c r="Q22" i="30"/>
  <c r="Q20" i="30"/>
  <c r="Q21" i="30"/>
  <c r="R22" i="30"/>
  <c r="R20" i="30"/>
  <c r="R21" i="30"/>
  <c r="S21" i="30"/>
  <c r="S22" i="30"/>
  <c r="S20" i="30"/>
  <c r="T20" i="30"/>
  <c r="T21" i="30"/>
  <c r="T22" i="30"/>
  <c r="U22" i="30"/>
  <c r="U20" i="30"/>
  <c r="U21" i="30"/>
  <c r="V22" i="30"/>
  <c r="V20" i="30"/>
  <c r="V21" i="30"/>
  <c r="W21" i="30"/>
  <c r="W22" i="30"/>
  <c r="W20" i="30"/>
  <c r="X20" i="30"/>
  <c r="X21" i="30"/>
  <c r="X22" i="30"/>
  <c r="Y22" i="30"/>
  <c r="Y20" i="30"/>
  <c r="Y21" i="30"/>
  <c r="Z22" i="30"/>
  <c r="Z20" i="30"/>
  <c r="Z21" i="30"/>
  <c r="AA21" i="30"/>
  <c r="AA22" i="30"/>
  <c r="AA20" i="30"/>
  <c r="AB20" i="30"/>
  <c r="AB21" i="30"/>
  <c r="AB22" i="30"/>
  <c r="AC22" i="30"/>
  <c r="AC20" i="30"/>
  <c r="AC21" i="30"/>
  <c r="AD22" i="30"/>
  <c r="AD20" i="30"/>
  <c r="AD21" i="30"/>
  <c r="AE21" i="30"/>
  <c r="AE22" i="30"/>
  <c r="AE20" i="30"/>
  <c r="AF20" i="30"/>
  <c r="AF21" i="30"/>
  <c r="AF22" i="30"/>
  <c r="AG22" i="30"/>
  <c r="AG20" i="30"/>
  <c r="AG21" i="30"/>
  <c r="AH22" i="30"/>
  <c r="AH20" i="30"/>
  <c r="AH21" i="30"/>
  <c r="AI21" i="30"/>
  <c r="AI22" i="30"/>
  <c r="AI20" i="30"/>
  <c r="AJ20" i="30"/>
  <c r="AJ21" i="30"/>
  <c r="AJ22" i="30"/>
  <c r="AK22" i="30"/>
  <c r="AK20" i="30"/>
  <c r="AK21" i="30"/>
  <c r="AL22" i="30"/>
  <c r="AL20" i="30"/>
  <c r="AL21" i="30"/>
  <c r="AM21" i="30"/>
  <c r="AM22" i="30"/>
  <c r="AM20" i="30"/>
  <c r="AN20" i="30"/>
  <c r="AN21" i="30"/>
  <c r="AN22" i="30"/>
  <c r="AO22" i="30"/>
  <c r="AO20" i="30"/>
  <c r="AO21" i="30"/>
  <c r="AP22" i="30"/>
  <c r="AP20" i="30"/>
  <c r="AP21" i="30"/>
  <c r="AQ21" i="30"/>
  <c r="AQ22" i="30"/>
  <c r="AQ20" i="30"/>
  <c r="AR20" i="30"/>
  <c r="AR21" i="30"/>
  <c r="AR22" i="30"/>
  <c r="AS22" i="30"/>
  <c r="AS20" i="30"/>
  <c r="AS21" i="30"/>
  <c r="AT22" i="30"/>
  <c r="AT20" i="30"/>
  <c r="AT21" i="30"/>
  <c r="AU21" i="30"/>
  <c r="AU22" i="30"/>
  <c r="AU20" i="30"/>
  <c r="AV20" i="30"/>
  <c r="AV21" i="30"/>
  <c r="AV22" i="30"/>
  <c r="AW22" i="30"/>
  <c r="AW20" i="30"/>
  <c r="AW21" i="30"/>
  <c r="AX22" i="30"/>
  <c r="AX20" i="30"/>
  <c r="AX21" i="30"/>
  <c r="AY21" i="30"/>
  <c r="AY22" i="30"/>
  <c r="AY20" i="30"/>
  <c r="AZ20" i="30"/>
  <c r="AZ21" i="30"/>
  <c r="AZ22" i="30"/>
  <c r="BA22" i="30"/>
  <c r="BA20" i="30"/>
  <c r="BA21" i="30"/>
  <c r="BB22" i="30"/>
  <c r="BB20" i="30"/>
  <c r="BB21" i="30"/>
  <c r="BC21" i="30"/>
  <c r="BC22" i="30"/>
  <c r="BC20" i="30"/>
  <c r="BD20" i="30"/>
  <c r="BD21" i="30"/>
  <c r="BD22" i="30"/>
  <c r="BE21" i="30"/>
  <c r="BE22" i="30"/>
  <c r="BE20" i="30"/>
  <c r="BF22" i="30"/>
  <c r="BF20" i="30"/>
  <c r="BF21" i="30"/>
  <c r="BG21" i="30"/>
  <c r="BG22" i="30"/>
  <c r="BG20" i="30"/>
  <c r="BH20" i="30"/>
  <c r="BH21" i="30"/>
  <c r="BH22" i="30"/>
  <c r="BI22" i="30"/>
  <c r="BI20" i="30"/>
  <c r="BI21" i="30"/>
  <c r="BJ21" i="30"/>
  <c r="BJ20" i="30"/>
  <c r="BJ22" i="30"/>
  <c r="BK21" i="30"/>
  <c r="BK22" i="30"/>
  <c r="BK20" i="30"/>
  <c r="BL20" i="30"/>
  <c r="BL22" i="30"/>
  <c r="BL21" i="30"/>
  <c r="BM22" i="30"/>
  <c r="BM20" i="30"/>
  <c r="BM21" i="30"/>
  <c r="BN21" i="30"/>
  <c r="BN20" i="30"/>
  <c r="BN22" i="30"/>
  <c r="W66" i="23"/>
  <c r="V67" i="23"/>
  <c r="AK12" i="8"/>
  <c r="AK9" i="8" s="1"/>
  <c r="AK8" i="8" s="1"/>
  <c r="AJ11" i="8"/>
  <c r="AL10" i="8"/>
  <c r="G20" i="1"/>
  <c r="K12" i="32" s="1"/>
  <c r="G21" i="1"/>
  <c r="K13" i="32" s="1"/>
  <c r="H23" i="32" l="1"/>
  <c r="G23" i="32"/>
  <c r="C32" i="32" s="1"/>
  <c r="D64" i="37"/>
  <c r="E64" i="37" s="1"/>
  <c r="G22" i="32"/>
  <c r="C31" i="32" s="1"/>
  <c r="B31" i="32" s="1"/>
  <c r="B32" i="32" s="1"/>
  <c r="H834" i="30"/>
  <c r="I830" i="30" s="1"/>
  <c r="L180" i="30"/>
  <c r="M186" i="30" s="1"/>
  <c r="N192" i="30" s="1"/>
  <c r="O198" i="30" s="1"/>
  <c r="K178" i="30"/>
  <c r="K162" i="30"/>
  <c r="H346" i="30"/>
  <c r="I364" i="30"/>
  <c r="J370" i="30" s="1"/>
  <c r="K376" i="30" s="1"/>
  <c r="L382" i="30" s="1"/>
  <c r="I354" i="30"/>
  <c r="G798" i="30"/>
  <c r="H794" i="30" s="1"/>
  <c r="H798" i="30" s="1"/>
  <c r="I794" i="30" s="1"/>
  <c r="G832" i="30"/>
  <c r="E796" i="30"/>
  <c r="L140" i="30"/>
  <c r="M146" i="30" s="1"/>
  <c r="N152" i="30" s="1"/>
  <c r="O158" i="30" s="1"/>
  <c r="L130" i="30"/>
  <c r="L118" i="30" s="1"/>
  <c r="F496" i="30"/>
  <c r="G502" i="30" s="1"/>
  <c r="H508" i="30" s="1"/>
  <c r="I514" i="30" s="1"/>
  <c r="E494" i="30"/>
  <c r="E482" i="30" s="1"/>
  <c r="J275" i="30"/>
  <c r="K281" i="30" s="1"/>
  <c r="L287" i="30" s="1"/>
  <c r="M293" i="30" s="1"/>
  <c r="J265" i="30"/>
  <c r="J253" i="30" s="1"/>
  <c r="BA544" i="30"/>
  <c r="BB550" i="30" s="1"/>
  <c r="BC556" i="30" s="1"/>
  <c r="BD562" i="30" s="1"/>
  <c r="AK544" i="30"/>
  <c r="AL550" i="30" s="1"/>
  <c r="AM556" i="30" s="1"/>
  <c r="AN562" i="30" s="1"/>
  <c r="U544" i="30"/>
  <c r="V550" i="30" s="1"/>
  <c r="W556" i="30" s="1"/>
  <c r="X562" i="30" s="1"/>
  <c r="BL543" i="30"/>
  <c r="BM549" i="30" s="1"/>
  <c r="BN555" i="30" s="1"/>
  <c r="AV543" i="30"/>
  <c r="AW549" i="30" s="1"/>
  <c r="AX555" i="30" s="1"/>
  <c r="AY561" i="30" s="1"/>
  <c r="AF543" i="30"/>
  <c r="AG549" i="30" s="1"/>
  <c r="AH555" i="30" s="1"/>
  <c r="AI561" i="30" s="1"/>
  <c r="P543" i="30"/>
  <c r="Q549" i="30" s="1"/>
  <c r="R555" i="30" s="1"/>
  <c r="S561" i="30" s="1"/>
  <c r="BG542" i="30"/>
  <c r="BH548" i="30" s="1"/>
  <c r="BI554" i="30" s="1"/>
  <c r="BJ560" i="30" s="1"/>
  <c r="AQ542" i="30"/>
  <c r="AR548" i="30" s="1"/>
  <c r="AS554" i="30" s="1"/>
  <c r="AT560" i="30" s="1"/>
  <c r="AA542" i="30"/>
  <c r="AB548" i="30" s="1"/>
  <c r="AC554" i="30" s="1"/>
  <c r="AD560" i="30" s="1"/>
  <c r="K542" i="30"/>
  <c r="L548" i="30" s="1"/>
  <c r="M554" i="30" s="1"/>
  <c r="N560" i="30" s="1"/>
  <c r="BF544" i="30"/>
  <c r="BG550" i="30" s="1"/>
  <c r="BH556" i="30" s="1"/>
  <c r="BI562" i="30" s="1"/>
  <c r="AP544" i="30"/>
  <c r="AQ550" i="30" s="1"/>
  <c r="AR556" i="30" s="1"/>
  <c r="AS562" i="30" s="1"/>
  <c r="Z544" i="30"/>
  <c r="AA550" i="30" s="1"/>
  <c r="AB556" i="30" s="1"/>
  <c r="AC562" i="30" s="1"/>
  <c r="J544" i="30"/>
  <c r="K550" i="30" s="1"/>
  <c r="L556" i="30" s="1"/>
  <c r="M562" i="30" s="1"/>
  <c r="BE543" i="30"/>
  <c r="BF549" i="30" s="1"/>
  <c r="BG555" i="30" s="1"/>
  <c r="BH561" i="30" s="1"/>
  <c r="AO543" i="30"/>
  <c r="AP549" i="30" s="1"/>
  <c r="AQ555" i="30" s="1"/>
  <c r="AR561" i="30" s="1"/>
  <c r="Y543" i="30"/>
  <c r="Z549" i="30" s="1"/>
  <c r="AA555" i="30" s="1"/>
  <c r="AB561" i="30" s="1"/>
  <c r="I543" i="30"/>
  <c r="J549" i="30" s="1"/>
  <c r="K555" i="30" s="1"/>
  <c r="L561" i="30" s="1"/>
  <c r="AZ542" i="30"/>
  <c r="BA548" i="30" s="1"/>
  <c r="BB554" i="30" s="1"/>
  <c r="BC560" i="30" s="1"/>
  <c r="AJ542" i="30"/>
  <c r="AK548" i="30" s="1"/>
  <c r="AL554" i="30" s="1"/>
  <c r="AM560" i="30" s="1"/>
  <c r="T542" i="30"/>
  <c r="U548" i="30" s="1"/>
  <c r="V554" i="30" s="1"/>
  <c r="W560" i="30" s="1"/>
  <c r="AY544" i="30"/>
  <c r="AZ550" i="30" s="1"/>
  <c r="BA556" i="30" s="1"/>
  <c r="BB562" i="30" s="1"/>
  <c r="AI544" i="30"/>
  <c r="AJ550" i="30" s="1"/>
  <c r="AK556" i="30" s="1"/>
  <c r="AL562" i="30" s="1"/>
  <c r="S544" i="30"/>
  <c r="T550" i="30" s="1"/>
  <c r="U556" i="30" s="1"/>
  <c r="V562" i="30" s="1"/>
  <c r="BN543" i="30"/>
  <c r="AX543" i="30"/>
  <c r="AY549" i="30" s="1"/>
  <c r="AZ555" i="30" s="1"/>
  <c r="BA561" i="30" s="1"/>
  <c r="AH543" i="30"/>
  <c r="AI549" i="30" s="1"/>
  <c r="AJ555" i="30" s="1"/>
  <c r="AK561" i="30" s="1"/>
  <c r="R543" i="30"/>
  <c r="S549" i="30" s="1"/>
  <c r="T555" i="30" s="1"/>
  <c r="U561" i="30" s="1"/>
  <c r="BM542" i="30"/>
  <c r="BN548" i="30" s="1"/>
  <c r="AW542" i="30"/>
  <c r="AX548" i="30" s="1"/>
  <c r="AY554" i="30" s="1"/>
  <c r="AZ560" i="30" s="1"/>
  <c r="AG542" i="30"/>
  <c r="AH548" i="30" s="1"/>
  <c r="AI554" i="30" s="1"/>
  <c r="AJ560" i="30" s="1"/>
  <c r="Q542" i="30"/>
  <c r="R548" i="30" s="1"/>
  <c r="S554" i="30" s="1"/>
  <c r="T560" i="30" s="1"/>
  <c r="BH544" i="30"/>
  <c r="BI550" i="30" s="1"/>
  <c r="BJ556" i="30" s="1"/>
  <c r="BK562" i="30" s="1"/>
  <c r="AR544" i="30"/>
  <c r="AS550" i="30" s="1"/>
  <c r="AT556" i="30" s="1"/>
  <c r="AU562" i="30" s="1"/>
  <c r="AB544" i="30"/>
  <c r="AC550" i="30" s="1"/>
  <c r="AD556" i="30" s="1"/>
  <c r="AE562" i="30" s="1"/>
  <c r="L544" i="30"/>
  <c r="M550" i="30" s="1"/>
  <c r="N556" i="30" s="1"/>
  <c r="O562" i="30" s="1"/>
  <c r="BG543" i="30"/>
  <c r="BH549" i="30" s="1"/>
  <c r="BI555" i="30" s="1"/>
  <c r="BJ561" i="30" s="1"/>
  <c r="AQ543" i="30"/>
  <c r="AR549" i="30" s="1"/>
  <c r="AS555" i="30" s="1"/>
  <c r="AT561" i="30" s="1"/>
  <c r="AA543" i="30"/>
  <c r="AB549" i="30" s="1"/>
  <c r="AC555" i="30" s="1"/>
  <c r="AD561" i="30" s="1"/>
  <c r="K543" i="30"/>
  <c r="L549" i="30" s="1"/>
  <c r="M555" i="30" s="1"/>
  <c r="N561" i="30" s="1"/>
  <c r="BF542" i="30"/>
  <c r="BG548" i="30" s="1"/>
  <c r="BH554" i="30" s="1"/>
  <c r="BI560" i="30" s="1"/>
  <c r="AP542" i="30"/>
  <c r="AQ548" i="30" s="1"/>
  <c r="AR554" i="30" s="1"/>
  <c r="AS560" i="30" s="1"/>
  <c r="Z542" i="30"/>
  <c r="AA548" i="30" s="1"/>
  <c r="AB554" i="30" s="1"/>
  <c r="AC560" i="30" s="1"/>
  <c r="J542" i="30"/>
  <c r="K548" i="30" s="1"/>
  <c r="L554" i="30" s="1"/>
  <c r="M560" i="30" s="1"/>
  <c r="BE544" i="30"/>
  <c r="BF550" i="30" s="1"/>
  <c r="BG556" i="30" s="1"/>
  <c r="BH562" i="30" s="1"/>
  <c r="AO544" i="30"/>
  <c r="AP550" i="30" s="1"/>
  <c r="AQ556" i="30" s="1"/>
  <c r="AR562" i="30" s="1"/>
  <c r="Y544" i="30"/>
  <c r="Z550" i="30" s="1"/>
  <c r="AA556" i="30" s="1"/>
  <c r="AB562" i="30" s="1"/>
  <c r="I544" i="30"/>
  <c r="J550" i="30" s="1"/>
  <c r="K556" i="30" s="1"/>
  <c r="L562" i="30" s="1"/>
  <c r="AZ543" i="30"/>
  <c r="BA549" i="30" s="1"/>
  <c r="BB555" i="30" s="1"/>
  <c r="BC561" i="30" s="1"/>
  <c r="AJ543" i="30"/>
  <c r="AK549" i="30" s="1"/>
  <c r="AL555" i="30" s="1"/>
  <c r="AM561" i="30" s="1"/>
  <c r="T543" i="30"/>
  <c r="U549" i="30" s="1"/>
  <c r="V555" i="30" s="1"/>
  <c r="W561" i="30" s="1"/>
  <c r="BK542" i="30"/>
  <c r="BL548" i="30" s="1"/>
  <c r="BM554" i="30" s="1"/>
  <c r="BN560" i="30" s="1"/>
  <c r="AU542" i="30"/>
  <c r="AV548" i="30" s="1"/>
  <c r="AW554" i="30" s="1"/>
  <c r="AX560" i="30" s="1"/>
  <c r="AE542" i="30"/>
  <c r="AF548" i="30" s="1"/>
  <c r="AG554" i="30" s="1"/>
  <c r="AH560" i="30" s="1"/>
  <c r="O542" i="30"/>
  <c r="P548" i="30" s="1"/>
  <c r="Q554" i="30" s="1"/>
  <c r="R560" i="30" s="1"/>
  <c r="BJ544" i="30"/>
  <c r="BK550" i="30" s="1"/>
  <c r="BL556" i="30" s="1"/>
  <c r="BM562" i="30" s="1"/>
  <c r="AT544" i="30"/>
  <c r="AU550" i="30" s="1"/>
  <c r="AV556" i="30" s="1"/>
  <c r="AW562" i="30" s="1"/>
  <c r="AD544" i="30"/>
  <c r="AE550" i="30" s="1"/>
  <c r="AF556" i="30" s="1"/>
  <c r="AG562" i="30" s="1"/>
  <c r="N544" i="30"/>
  <c r="O550" i="30" s="1"/>
  <c r="P556" i="30" s="1"/>
  <c r="Q562" i="30" s="1"/>
  <c r="BI543" i="30"/>
  <c r="BJ549" i="30" s="1"/>
  <c r="BK555" i="30" s="1"/>
  <c r="BL561" i="30" s="1"/>
  <c r="AS543" i="30"/>
  <c r="AT549" i="30" s="1"/>
  <c r="AU555" i="30" s="1"/>
  <c r="AV561" i="30" s="1"/>
  <c r="AC543" i="30"/>
  <c r="AD549" i="30" s="1"/>
  <c r="AE555" i="30" s="1"/>
  <c r="AF561" i="30" s="1"/>
  <c r="M543" i="30"/>
  <c r="N549" i="30" s="1"/>
  <c r="O555" i="30" s="1"/>
  <c r="P561" i="30" s="1"/>
  <c r="BD542" i="30"/>
  <c r="BE548" i="30" s="1"/>
  <c r="BF554" i="30" s="1"/>
  <c r="BG560" i="30" s="1"/>
  <c r="AN542" i="30"/>
  <c r="AO548" i="30" s="1"/>
  <c r="AP554" i="30" s="1"/>
  <c r="AQ560" i="30" s="1"/>
  <c r="X542" i="30"/>
  <c r="Y548" i="30" s="1"/>
  <c r="Z554" i="30" s="1"/>
  <c r="AA560" i="30" s="1"/>
  <c r="H542" i="30"/>
  <c r="I548" i="30" s="1"/>
  <c r="J554" i="30" s="1"/>
  <c r="K560" i="30" s="1"/>
  <c r="BC544" i="30"/>
  <c r="BD550" i="30" s="1"/>
  <c r="BE556" i="30" s="1"/>
  <c r="BF562" i="30" s="1"/>
  <c r="AM544" i="30"/>
  <c r="AN550" i="30" s="1"/>
  <c r="AO556" i="30" s="1"/>
  <c r="AP562" i="30" s="1"/>
  <c r="W544" i="30"/>
  <c r="X550" i="30" s="1"/>
  <c r="Y556" i="30" s="1"/>
  <c r="Z562" i="30" s="1"/>
  <c r="G544" i="30"/>
  <c r="H550" i="30" s="1"/>
  <c r="I556" i="30" s="1"/>
  <c r="J562" i="30" s="1"/>
  <c r="BB543" i="30"/>
  <c r="BC549" i="30" s="1"/>
  <c r="BD555" i="30" s="1"/>
  <c r="BE561" i="30" s="1"/>
  <c r="AL543" i="30"/>
  <c r="AM549" i="30" s="1"/>
  <c r="AN555" i="30" s="1"/>
  <c r="AO561" i="30" s="1"/>
  <c r="V543" i="30"/>
  <c r="W549" i="30" s="1"/>
  <c r="X555" i="30" s="1"/>
  <c r="Y561" i="30" s="1"/>
  <c r="F543" i="30"/>
  <c r="G549" i="30" s="1"/>
  <c r="H555" i="30" s="1"/>
  <c r="I561" i="30" s="1"/>
  <c r="BA542" i="30"/>
  <c r="BB548" i="30" s="1"/>
  <c r="BC554" i="30" s="1"/>
  <c r="BD560" i="30" s="1"/>
  <c r="AK542" i="30"/>
  <c r="AL548" i="30" s="1"/>
  <c r="AM554" i="30" s="1"/>
  <c r="AN560" i="30" s="1"/>
  <c r="U542" i="30"/>
  <c r="V548" i="30" s="1"/>
  <c r="W554" i="30" s="1"/>
  <c r="X560" i="30" s="1"/>
  <c r="BL544" i="30"/>
  <c r="BM550" i="30" s="1"/>
  <c r="BN556" i="30" s="1"/>
  <c r="AV544" i="30"/>
  <c r="AW550" i="30" s="1"/>
  <c r="AX556" i="30" s="1"/>
  <c r="AY562" i="30" s="1"/>
  <c r="AF544" i="30"/>
  <c r="AG550" i="30" s="1"/>
  <c r="AH556" i="30" s="1"/>
  <c r="AI562" i="30" s="1"/>
  <c r="P544" i="30"/>
  <c r="Q550" i="30" s="1"/>
  <c r="R556" i="30" s="1"/>
  <c r="S562" i="30" s="1"/>
  <c r="BK543" i="30"/>
  <c r="BL549" i="30" s="1"/>
  <c r="BM555" i="30" s="1"/>
  <c r="BN561" i="30" s="1"/>
  <c r="AU543" i="30"/>
  <c r="AV549" i="30" s="1"/>
  <c r="AW555" i="30" s="1"/>
  <c r="AX561" i="30" s="1"/>
  <c r="AE543" i="30"/>
  <c r="AF549" i="30" s="1"/>
  <c r="AG555" i="30" s="1"/>
  <c r="AH561" i="30" s="1"/>
  <c r="O543" i="30"/>
  <c r="P549" i="30" s="1"/>
  <c r="Q555" i="30" s="1"/>
  <c r="R561" i="30" s="1"/>
  <c r="BJ542" i="30"/>
  <c r="BK548" i="30" s="1"/>
  <c r="BL554" i="30" s="1"/>
  <c r="BM560" i="30" s="1"/>
  <c r="AT542" i="30"/>
  <c r="AU548" i="30" s="1"/>
  <c r="AV554" i="30" s="1"/>
  <c r="AW560" i="30" s="1"/>
  <c r="AD542" i="30"/>
  <c r="AE548" i="30" s="1"/>
  <c r="AF554" i="30" s="1"/>
  <c r="AG560" i="30" s="1"/>
  <c r="N542" i="30"/>
  <c r="O548" i="30" s="1"/>
  <c r="P554" i="30" s="1"/>
  <c r="Q560" i="30" s="1"/>
  <c r="E544" i="30"/>
  <c r="F550" i="30" s="1"/>
  <c r="G556" i="30" s="1"/>
  <c r="H562" i="30" s="1"/>
  <c r="D526" i="30"/>
  <c r="G455" i="30"/>
  <c r="H461" i="30" s="1"/>
  <c r="I467" i="30" s="1"/>
  <c r="J473" i="30" s="1"/>
  <c r="G445" i="30"/>
  <c r="G433" i="30" s="1"/>
  <c r="K230" i="30"/>
  <c r="L236" i="30" s="1"/>
  <c r="M242" i="30" s="1"/>
  <c r="N248" i="30" s="1"/>
  <c r="K220" i="30"/>
  <c r="K208" i="30" s="1"/>
  <c r="H410" i="30"/>
  <c r="I416" i="30" s="1"/>
  <c r="J422" i="30" s="1"/>
  <c r="K428" i="30" s="1"/>
  <c r="H400" i="30"/>
  <c r="H388" i="30" s="1"/>
  <c r="F504" i="30"/>
  <c r="E480" i="30"/>
  <c r="I314" i="30"/>
  <c r="I302" i="30" s="1"/>
  <c r="J316" i="30"/>
  <c r="K322" i="30" s="1"/>
  <c r="L328" i="30" s="1"/>
  <c r="M334" i="30" s="1"/>
  <c r="L89" i="30"/>
  <c r="M91" i="30"/>
  <c r="N97" i="30" s="1"/>
  <c r="O103" i="30" s="1"/>
  <c r="P109" i="30" s="1"/>
  <c r="BI544" i="30"/>
  <c r="BJ550" i="30" s="1"/>
  <c r="BK556" i="30" s="1"/>
  <c r="BL562" i="30" s="1"/>
  <c r="AS544" i="30"/>
  <c r="AT550" i="30" s="1"/>
  <c r="AU556" i="30" s="1"/>
  <c r="AV562" i="30" s="1"/>
  <c r="AC544" i="30"/>
  <c r="AD550" i="30" s="1"/>
  <c r="AE556" i="30" s="1"/>
  <c r="AF562" i="30" s="1"/>
  <c r="M544" i="30"/>
  <c r="N550" i="30" s="1"/>
  <c r="O556" i="30" s="1"/>
  <c r="P562" i="30" s="1"/>
  <c r="BD543" i="30"/>
  <c r="BE549" i="30" s="1"/>
  <c r="BF555" i="30" s="1"/>
  <c r="BG561" i="30" s="1"/>
  <c r="AN543" i="30"/>
  <c r="AO549" i="30" s="1"/>
  <c r="AP555" i="30" s="1"/>
  <c r="AQ561" i="30" s="1"/>
  <c r="X543" i="30"/>
  <c r="Y549" i="30" s="1"/>
  <c r="Z555" i="30" s="1"/>
  <c r="AA561" i="30" s="1"/>
  <c r="H543" i="30"/>
  <c r="I549" i="30" s="1"/>
  <c r="J555" i="30" s="1"/>
  <c r="K561" i="30" s="1"/>
  <c r="AY542" i="30"/>
  <c r="AZ548" i="30" s="1"/>
  <c r="BA554" i="30" s="1"/>
  <c r="BB560" i="30" s="1"/>
  <c r="AI542" i="30"/>
  <c r="AJ548" i="30" s="1"/>
  <c r="AK554" i="30" s="1"/>
  <c r="AL560" i="30" s="1"/>
  <c r="S542" i="30"/>
  <c r="T548" i="30" s="1"/>
  <c r="U554" i="30" s="1"/>
  <c r="V560" i="30" s="1"/>
  <c r="BN544" i="30"/>
  <c r="AX544" i="30"/>
  <c r="AY550" i="30" s="1"/>
  <c r="AZ556" i="30" s="1"/>
  <c r="BA562" i="30" s="1"/>
  <c r="AH544" i="30"/>
  <c r="AI550" i="30" s="1"/>
  <c r="AJ556" i="30" s="1"/>
  <c r="AK562" i="30" s="1"/>
  <c r="R544" i="30"/>
  <c r="S550" i="30" s="1"/>
  <c r="T556" i="30" s="1"/>
  <c r="U562" i="30" s="1"/>
  <c r="BM543" i="30"/>
  <c r="BN549" i="30" s="1"/>
  <c r="AW543" i="30"/>
  <c r="AX549" i="30" s="1"/>
  <c r="AY555" i="30" s="1"/>
  <c r="AZ561" i="30" s="1"/>
  <c r="AG543" i="30"/>
  <c r="AH549" i="30" s="1"/>
  <c r="AI555" i="30" s="1"/>
  <c r="AJ561" i="30" s="1"/>
  <c r="Q543" i="30"/>
  <c r="R549" i="30" s="1"/>
  <c r="S555" i="30" s="1"/>
  <c r="T561" i="30" s="1"/>
  <c r="BH542" i="30"/>
  <c r="BI548" i="30" s="1"/>
  <c r="BJ554" i="30" s="1"/>
  <c r="BK560" i="30" s="1"/>
  <c r="AR542" i="30"/>
  <c r="AS548" i="30" s="1"/>
  <c r="AT554" i="30" s="1"/>
  <c r="AU560" i="30" s="1"/>
  <c r="AB542" i="30"/>
  <c r="AC548" i="30" s="1"/>
  <c r="AD554" i="30" s="1"/>
  <c r="AE560" i="30" s="1"/>
  <c r="L542" i="30"/>
  <c r="M548" i="30" s="1"/>
  <c r="N554" i="30" s="1"/>
  <c r="O560" i="30" s="1"/>
  <c r="BG544" i="30"/>
  <c r="BH550" i="30" s="1"/>
  <c r="BI556" i="30" s="1"/>
  <c r="BJ562" i="30" s="1"/>
  <c r="AQ544" i="30"/>
  <c r="AR550" i="30" s="1"/>
  <c r="AS556" i="30" s="1"/>
  <c r="AT562" i="30" s="1"/>
  <c r="AA544" i="30"/>
  <c r="AB550" i="30" s="1"/>
  <c r="AC556" i="30" s="1"/>
  <c r="AD562" i="30" s="1"/>
  <c r="K544" i="30"/>
  <c r="L550" i="30" s="1"/>
  <c r="M556" i="30" s="1"/>
  <c r="N562" i="30" s="1"/>
  <c r="BF543" i="30"/>
  <c r="BG549" i="30" s="1"/>
  <c r="BH555" i="30" s="1"/>
  <c r="BI561" i="30" s="1"/>
  <c r="AP543" i="30"/>
  <c r="AQ549" i="30" s="1"/>
  <c r="AR555" i="30" s="1"/>
  <c r="AS561" i="30" s="1"/>
  <c r="Z543" i="30"/>
  <c r="AA549" i="30" s="1"/>
  <c r="AB555" i="30" s="1"/>
  <c r="AC561" i="30" s="1"/>
  <c r="J543" i="30"/>
  <c r="K549" i="30" s="1"/>
  <c r="L555" i="30" s="1"/>
  <c r="M561" i="30" s="1"/>
  <c r="BE542" i="30"/>
  <c r="BF548" i="30" s="1"/>
  <c r="BG554" i="30" s="1"/>
  <c r="BH560" i="30" s="1"/>
  <c r="AO542" i="30"/>
  <c r="AP548" i="30" s="1"/>
  <c r="AQ554" i="30" s="1"/>
  <c r="AR560" i="30" s="1"/>
  <c r="Y542" i="30"/>
  <c r="Z548" i="30" s="1"/>
  <c r="AA554" i="30" s="1"/>
  <c r="AB560" i="30" s="1"/>
  <c r="I542" i="30"/>
  <c r="J548" i="30" s="1"/>
  <c r="K554" i="30" s="1"/>
  <c r="L560" i="30" s="1"/>
  <c r="AZ544" i="30"/>
  <c r="BA550" i="30" s="1"/>
  <c r="BB556" i="30" s="1"/>
  <c r="BC562" i="30" s="1"/>
  <c r="AJ544" i="30"/>
  <c r="AK550" i="30" s="1"/>
  <c r="AL556" i="30" s="1"/>
  <c r="AM562" i="30" s="1"/>
  <c r="T544" i="30"/>
  <c r="U550" i="30" s="1"/>
  <c r="V556" i="30" s="1"/>
  <c r="W562" i="30" s="1"/>
  <c r="AY543" i="30"/>
  <c r="AZ549" i="30" s="1"/>
  <c r="BA555" i="30" s="1"/>
  <c r="BB561" i="30" s="1"/>
  <c r="AI543" i="30"/>
  <c r="AJ549" i="30" s="1"/>
  <c r="AK555" i="30" s="1"/>
  <c r="AL561" i="30" s="1"/>
  <c r="S543" i="30"/>
  <c r="T549" i="30" s="1"/>
  <c r="U555" i="30" s="1"/>
  <c r="V561" i="30" s="1"/>
  <c r="BM544" i="30"/>
  <c r="BN550" i="30" s="1"/>
  <c r="AW544" i="30"/>
  <c r="AX550" i="30" s="1"/>
  <c r="AY556" i="30" s="1"/>
  <c r="AZ562" i="30" s="1"/>
  <c r="AG544" i="30"/>
  <c r="AH550" i="30" s="1"/>
  <c r="AI556" i="30" s="1"/>
  <c r="AJ562" i="30" s="1"/>
  <c r="Q544" i="30"/>
  <c r="R550" i="30" s="1"/>
  <c r="S556" i="30" s="1"/>
  <c r="T562" i="30" s="1"/>
  <c r="BH543" i="30"/>
  <c r="BI549" i="30" s="1"/>
  <c r="BJ555" i="30" s="1"/>
  <c r="BK561" i="30" s="1"/>
  <c r="AR543" i="30"/>
  <c r="AS549" i="30" s="1"/>
  <c r="AT555" i="30" s="1"/>
  <c r="AU561" i="30" s="1"/>
  <c r="AB543" i="30"/>
  <c r="AC549" i="30" s="1"/>
  <c r="AD555" i="30" s="1"/>
  <c r="AE561" i="30" s="1"/>
  <c r="L543" i="30"/>
  <c r="M549" i="30" s="1"/>
  <c r="N555" i="30" s="1"/>
  <c r="O561" i="30" s="1"/>
  <c r="BC542" i="30"/>
  <c r="BD548" i="30" s="1"/>
  <c r="BE554" i="30" s="1"/>
  <c r="BF560" i="30" s="1"/>
  <c r="AM542" i="30"/>
  <c r="AN548" i="30" s="1"/>
  <c r="AO554" i="30" s="1"/>
  <c r="AP560" i="30" s="1"/>
  <c r="W542" i="30"/>
  <c r="X548" i="30" s="1"/>
  <c r="Y554" i="30" s="1"/>
  <c r="Z560" i="30" s="1"/>
  <c r="G542" i="30"/>
  <c r="H548" i="30" s="1"/>
  <c r="I554" i="30" s="1"/>
  <c r="J560" i="30" s="1"/>
  <c r="BB544" i="30"/>
  <c r="BC550" i="30" s="1"/>
  <c r="BD556" i="30" s="1"/>
  <c r="BE562" i="30" s="1"/>
  <c r="AL544" i="30"/>
  <c r="AM550" i="30" s="1"/>
  <c r="AN556" i="30" s="1"/>
  <c r="AO562" i="30" s="1"/>
  <c r="V544" i="30"/>
  <c r="W550" i="30" s="1"/>
  <c r="X556" i="30" s="1"/>
  <c r="Y562" i="30" s="1"/>
  <c r="F544" i="30"/>
  <c r="G550" i="30" s="1"/>
  <c r="H556" i="30" s="1"/>
  <c r="I562" i="30" s="1"/>
  <c r="BA543" i="30"/>
  <c r="BB549" i="30" s="1"/>
  <c r="BC555" i="30" s="1"/>
  <c r="BD561" i="30" s="1"/>
  <c r="AK543" i="30"/>
  <c r="AL549" i="30" s="1"/>
  <c r="AM555" i="30" s="1"/>
  <c r="AN561" i="30" s="1"/>
  <c r="U543" i="30"/>
  <c r="V549" i="30" s="1"/>
  <c r="W555" i="30" s="1"/>
  <c r="X561" i="30" s="1"/>
  <c r="BL542" i="30"/>
  <c r="BM548" i="30" s="1"/>
  <c r="BN554" i="30" s="1"/>
  <c r="AV542" i="30"/>
  <c r="AW548" i="30" s="1"/>
  <c r="AX554" i="30" s="1"/>
  <c r="AY560" i="30" s="1"/>
  <c r="AF542" i="30"/>
  <c r="AG548" i="30" s="1"/>
  <c r="AH554" i="30" s="1"/>
  <c r="AI560" i="30" s="1"/>
  <c r="P542" i="30"/>
  <c r="Q548" i="30" s="1"/>
  <c r="R554" i="30" s="1"/>
  <c r="S560" i="30" s="1"/>
  <c r="BK544" i="30"/>
  <c r="BL550" i="30" s="1"/>
  <c r="BM556" i="30" s="1"/>
  <c r="BN562" i="30" s="1"/>
  <c r="AU544" i="30"/>
  <c r="AV550" i="30" s="1"/>
  <c r="AW556" i="30" s="1"/>
  <c r="AX562" i="30" s="1"/>
  <c r="AE544" i="30"/>
  <c r="AF550" i="30" s="1"/>
  <c r="AG556" i="30" s="1"/>
  <c r="AH562" i="30" s="1"/>
  <c r="O544" i="30"/>
  <c r="P550" i="30" s="1"/>
  <c r="Q556" i="30" s="1"/>
  <c r="R562" i="30" s="1"/>
  <c r="BJ543" i="30"/>
  <c r="BK549" i="30" s="1"/>
  <c r="BL555" i="30" s="1"/>
  <c r="BM561" i="30" s="1"/>
  <c r="AT543" i="30"/>
  <c r="AU549" i="30" s="1"/>
  <c r="AV555" i="30" s="1"/>
  <c r="AW561" i="30" s="1"/>
  <c r="AD543" i="30"/>
  <c r="AE549" i="30" s="1"/>
  <c r="AF555" i="30" s="1"/>
  <c r="AG561" i="30" s="1"/>
  <c r="N543" i="30"/>
  <c r="O549" i="30" s="1"/>
  <c r="P555" i="30" s="1"/>
  <c r="Q561" i="30" s="1"/>
  <c r="BI542" i="30"/>
  <c r="BJ548" i="30" s="1"/>
  <c r="BK554" i="30" s="1"/>
  <c r="BL560" i="30" s="1"/>
  <c r="AS542" i="30"/>
  <c r="AT548" i="30" s="1"/>
  <c r="AU554" i="30" s="1"/>
  <c r="AV560" i="30" s="1"/>
  <c r="AC542" i="30"/>
  <c r="AD548" i="30" s="1"/>
  <c r="AE554" i="30" s="1"/>
  <c r="AF560" i="30" s="1"/>
  <c r="M542" i="30"/>
  <c r="N548" i="30" s="1"/>
  <c r="O554" i="30" s="1"/>
  <c r="P560" i="30" s="1"/>
  <c r="BD544" i="30"/>
  <c r="BE550" i="30" s="1"/>
  <c r="BF556" i="30" s="1"/>
  <c r="BG562" i="30" s="1"/>
  <c r="AN544" i="30"/>
  <c r="AO550" i="30" s="1"/>
  <c r="AP556" i="30" s="1"/>
  <c r="AQ562" i="30" s="1"/>
  <c r="X544" i="30"/>
  <c r="Y550" i="30" s="1"/>
  <c r="Z556" i="30" s="1"/>
  <c r="AA562" i="30" s="1"/>
  <c r="H544" i="30"/>
  <c r="I550" i="30" s="1"/>
  <c r="J556" i="30" s="1"/>
  <c r="K562" i="30" s="1"/>
  <c r="BC543" i="30"/>
  <c r="BD549" i="30" s="1"/>
  <c r="BE555" i="30" s="1"/>
  <c r="BF561" i="30" s="1"/>
  <c r="AM543" i="30"/>
  <c r="AN549" i="30" s="1"/>
  <c r="AO555" i="30" s="1"/>
  <c r="AP561" i="30" s="1"/>
  <c r="W543" i="30"/>
  <c r="X549" i="30" s="1"/>
  <c r="Y555" i="30" s="1"/>
  <c r="Z561" i="30" s="1"/>
  <c r="G543" i="30"/>
  <c r="H549" i="30" s="1"/>
  <c r="I555" i="30" s="1"/>
  <c r="J561" i="30" s="1"/>
  <c r="BB542" i="30"/>
  <c r="BC548" i="30" s="1"/>
  <c r="BD554" i="30" s="1"/>
  <c r="BE560" i="30" s="1"/>
  <c r="AL542" i="30"/>
  <c r="AM548" i="30" s="1"/>
  <c r="AN554" i="30" s="1"/>
  <c r="AO560" i="30" s="1"/>
  <c r="V542" i="30"/>
  <c r="W548" i="30" s="1"/>
  <c r="X554" i="30" s="1"/>
  <c r="Y560" i="30" s="1"/>
  <c r="F542" i="30"/>
  <c r="G548" i="30" s="1"/>
  <c r="H554" i="30" s="1"/>
  <c r="I560" i="30" s="1"/>
  <c r="D537" i="30"/>
  <c r="D524" i="30"/>
  <c r="E542" i="30"/>
  <c r="F548" i="30" s="1"/>
  <c r="G554" i="30" s="1"/>
  <c r="H560" i="30" s="1"/>
  <c r="D539" i="30"/>
  <c r="D527" i="30" s="1"/>
  <c r="D21" i="30"/>
  <c r="X66" i="23"/>
  <c r="W67" i="23"/>
  <c r="AJ12" i="8"/>
  <c r="AJ9" i="8" s="1"/>
  <c r="AJ8" i="8" s="1"/>
  <c r="AK10" i="8"/>
  <c r="AI11" i="8"/>
  <c r="I798" i="30" l="1"/>
  <c r="J794" i="30" s="1"/>
  <c r="J798" i="30" s="1"/>
  <c r="K794" i="30" s="1"/>
  <c r="K798" i="30" s="1"/>
  <c r="L794" i="30" s="1"/>
  <c r="L798" i="30" s="1"/>
  <c r="M794" i="30" s="1"/>
  <c r="M798" i="30" s="1"/>
  <c r="N794" i="30" s="1"/>
  <c r="N798" i="30" s="1"/>
  <c r="O794" i="30" s="1"/>
  <c r="O798" i="30" s="1"/>
  <c r="P794" i="30" s="1"/>
  <c r="P798" i="30" s="1"/>
  <c r="Q794" i="30" s="1"/>
  <c r="Q798" i="30" s="1"/>
  <c r="R794" i="30" s="1"/>
  <c r="R798" i="30" s="1"/>
  <c r="S794" i="30" s="1"/>
  <c r="S798" i="30" s="1"/>
  <c r="T794" i="30" s="1"/>
  <c r="T798" i="30" s="1"/>
  <c r="U794" i="30" s="1"/>
  <c r="U798" i="30" s="1"/>
  <c r="V794" i="30" s="1"/>
  <c r="V798" i="30" s="1"/>
  <c r="W794" i="30" s="1"/>
  <c r="W798" i="30" s="1"/>
  <c r="X794" i="30" s="1"/>
  <c r="X798" i="30" s="1"/>
  <c r="Y794" i="30" s="1"/>
  <c r="Y798" i="30" s="1"/>
  <c r="Z794" i="30" s="1"/>
  <c r="Z798" i="30" s="1"/>
  <c r="AA794" i="30" s="1"/>
  <c r="AA798" i="30" s="1"/>
  <c r="AB794" i="30" s="1"/>
  <c r="AB798" i="30" s="1"/>
  <c r="AC794" i="30" s="1"/>
  <c r="AC798" i="30" s="1"/>
  <c r="AD794" i="30" s="1"/>
  <c r="AD798" i="30" s="1"/>
  <c r="AE794" i="30" s="1"/>
  <c r="AE798" i="30" s="1"/>
  <c r="AF794" i="30" s="1"/>
  <c r="AF798" i="30" s="1"/>
  <c r="AG794" i="30" s="1"/>
  <c r="AG798" i="30" s="1"/>
  <c r="AH794" i="30" s="1"/>
  <c r="AH798" i="30" s="1"/>
  <c r="AI794" i="30" s="1"/>
  <c r="AI798" i="30" s="1"/>
  <c r="AJ794" i="30" s="1"/>
  <c r="AJ798" i="30" s="1"/>
  <c r="AK794" i="30" s="1"/>
  <c r="AK798" i="30" s="1"/>
  <c r="AL794" i="30" s="1"/>
  <c r="AL798" i="30" s="1"/>
  <c r="AM794" i="30" s="1"/>
  <c r="AM798" i="30" s="1"/>
  <c r="AN794" i="30" s="1"/>
  <c r="AN798" i="30" s="1"/>
  <c r="AO794" i="30" s="1"/>
  <c r="AO798" i="30" s="1"/>
  <c r="AP794" i="30" s="1"/>
  <c r="AP798" i="30" s="1"/>
  <c r="AQ794" i="30" s="1"/>
  <c r="AQ798" i="30" s="1"/>
  <c r="AR794" i="30" s="1"/>
  <c r="AR798" i="30" s="1"/>
  <c r="AS794" i="30" s="1"/>
  <c r="AS798" i="30" s="1"/>
  <c r="AT794" i="30" s="1"/>
  <c r="AT798" i="30" s="1"/>
  <c r="AU794" i="30" s="1"/>
  <c r="AU798" i="30" s="1"/>
  <c r="AV794" i="30" s="1"/>
  <c r="AV798" i="30" s="1"/>
  <c r="AW794" i="30" s="1"/>
  <c r="AW798" i="30" s="1"/>
  <c r="AX794" i="30" s="1"/>
  <c r="AX798" i="30" s="1"/>
  <c r="AY794" i="30" s="1"/>
  <c r="AY798" i="30" s="1"/>
  <c r="AZ794" i="30" s="1"/>
  <c r="AZ798" i="30" s="1"/>
  <c r="BA794" i="30" s="1"/>
  <c r="BA798" i="30" s="1"/>
  <c r="BB794" i="30" s="1"/>
  <c r="BB798" i="30" s="1"/>
  <c r="BC794" i="30" s="1"/>
  <c r="BC798" i="30" s="1"/>
  <c r="BD794" i="30" s="1"/>
  <c r="BD798" i="30" s="1"/>
  <c r="BE794" i="30" s="1"/>
  <c r="BE798" i="30" s="1"/>
  <c r="BF794" i="30" s="1"/>
  <c r="BF798" i="30" s="1"/>
  <c r="BG794" i="30" s="1"/>
  <c r="BG798" i="30" s="1"/>
  <c r="BH794" i="30" s="1"/>
  <c r="BH798" i="30" s="1"/>
  <c r="BI794" i="30" s="1"/>
  <c r="BI798" i="30" s="1"/>
  <c r="BJ794" i="30" s="1"/>
  <c r="BJ798" i="30" s="1"/>
  <c r="BK794" i="30" s="1"/>
  <c r="BK798" i="30" s="1"/>
  <c r="BL794" i="30" s="1"/>
  <c r="BL798" i="30" s="1"/>
  <c r="BM794" i="30" s="1"/>
  <c r="BM798" i="30" s="1"/>
  <c r="BN794" i="30" s="1"/>
  <c r="BN798" i="30" s="1"/>
  <c r="BO794" i="30" s="1"/>
  <c r="BO798" i="30" s="1"/>
  <c r="F64" i="37"/>
  <c r="G64" i="37" s="1"/>
  <c r="I834" i="30"/>
  <c r="J830" i="30" s="1"/>
  <c r="J834" i="30" s="1"/>
  <c r="K830" i="30" s="1"/>
  <c r="K834" i="30" s="1"/>
  <c r="L830" i="30" s="1"/>
  <c r="L834" i="30" s="1"/>
  <c r="M830" i="30" s="1"/>
  <c r="M834" i="30" s="1"/>
  <c r="N830" i="30" s="1"/>
  <c r="N834" i="30" s="1"/>
  <c r="O830" i="30" s="1"/>
  <c r="O834" i="30" s="1"/>
  <c r="P830" i="30" s="1"/>
  <c r="P834" i="30" s="1"/>
  <c r="Q830" i="30" s="1"/>
  <c r="Q834" i="30" s="1"/>
  <c r="R830" i="30" s="1"/>
  <c r="R834" i="30" s="1"/>
  <c r="S830" i="30" s="1"/>
  <c r="S834" i="30" s="1"/>
  <c r="T830" i="30" s="1"/>
  <c r="T834" i="30" s="1"/>
  <c r="U830" i="30" s="1"/>
  <c r="U834" i="30" s="1"/>
  <c r="V830" i="30" s="1"/>
  <c r="V834" i="30" s="1"/>
  <c r="W830" i="30" s="1"/>
  <c r="W834" i="30" s="1"/>
  <c r="X830" i="30" s="1"/>
  <c r="X834" i="30" s="1"/>
  <c r="Y830" i="30" s="1"/>
  <c r="Y834" i="30" s="1"/>
  <c r="Z830" i="30" s="1"/>
  <c r="Z834" i="30" s="1"/>
  <c r="AA830" i="30" s="1"/>
  <c r="AA834" i="30" s="1"/>
  <c r="AB830" i="30" s="1"/>
  <c r="AB834" i="30" s="1"/>
  <c r="AC830" i="30" s="1"/>
  <c r="AC834" i="30" s="1"/>
  <c r="AD830" i="30" s="1"/>
  <c r="AD834" i="30" s="1"/>
  <c r="AE830" i="30" s="1"/>
  <c r="AE834" i="30" s="1"/>
  <c r="AF830" i="30" s="1"/>
  <c r="AF834" i="30" s="1"/>
  <c r="AG830" i="30" s="1"/>
  <c r="AG834" i="30" s="1"/>
  <c r="AH830" i="30" s="1"/>
  <c r="AH834" i="30" s="1"/>
  <c r="AI830" i="30" s="1"/>
  <c r="AI834" i="30" s="1"/>
  <c r="AJ830" i="30" s="1"/>
  <c r="AJ834" i="30" s="1"/>
  <c r="AK830" i="30" s="1"/>
  <c r="AK834" i="30" s="1"/>
  <c r="AL830" i="30" s="1"/>
  <c r="AL834" i="30" s="1"/>
  <c r="AM830" i="30" s="1"/>
  <c r="AM834" i="30" s="1"/>
  <c r="AN830" i="30" s="1"/>
  <c r="AN834" i="30" s="1"/>
  <c r="AO830" i="30" s="1"/>
  <c r="AO834" i="30" s="1"/>
  <c r="AP830" i="30" s="1"/>
  <c r="AP834" i="30" s="1"/>
  <c r="AQ830" i="30" s="1"/>
  <c r="AQ834" i="30" s="1"/>
  <c r="AR830" i="30" s="1"/>
  <c r="AR834" i="30" s="1"/>
  <c r="AS830" i="30" s="1"/>
  <c r="AS834" i="30" s="1"/>
  <c r="AT830" i="30" s="1"/>
  <c r="AT834" i="30" s="1"/>
  <c r="AU830" i="30" s="1"/>
  <c r="AU834" i="30" s="1"/>
  <c r="AV830" i="30" s="1"/>
  <c r="AV834" i="30" s="1"/>
  <c r="AW830" i="30" s="1"/>
  <c r="AW834" i="30" s="1"/>
  <c r="AX830" i="30" s="1"/>
  <c r="AX834" i="30" s="1"/>
  <c r="AY830" i="30" s="1"/>
  <c r="AY834" i="30" s="1"/>
  <c r="AZ830" i="30" s="1"/>
  <c r="AZ834" i="30" s="1"/>
  <c r="BA830" i="30" s="1"/>
  <c r="BA834" i="30" s="1"/>
  <c r="BB830" i="30" s="1"/>
  <c r="BB834" i="30" s="1"/>
  <c r="BC830" i="30" s="1"/>
  <c r="BC834" i="30" s="1"/>
  <c r="BD830" i="30" s="1"/>
  <c r="BD834" i="30" s="1"/>
  <c r="BE830" i="30" s="1"/>
  <c r="BE834" i="30" s="1"/>
  <c r="BF830" i="30" s="1"/>
  <c r="BF834" i="30" s="1"/>
  <c r="BG830" i="30" s="1"/>
  <c r="BG834" i="30" s="1"/>
  <c r="BH830" i="30" s="1"/>
  <c r="BH834" i="30" s="1"/>
  <c r="BI830" i="30" s="1"/>
  <c r="BI834" i="30" s="1"/>
  <c r="BJ830" i="30" s="1"/>
  <c r="BJ834" i="30" s="1"/>
  <c r="BK830" i="30" s="1"/>
  <c r="BK834" i="30" s="1"/>
  <c r="BL830" i="30" s="1"/>
  <c r="BL834" i="30" s="1"/>
  <c r="BM830" i="30" s="1"/>
  <c r="BM834" i="30" s="1"/>
  <c r="BN830" i="30" s="1"/>
  <c r="BN834" i="30" s="1"/>
  <c r="BO830" i="30" s="1"/>
  <c r="BO834" i="30" s="1"/>
  <c r="BP830" i="30" s="1"/>
  <c r="BP834" i="30" s="1"/>
  <c r="BQ830" i="30" s="1"/>
  <c r="BQ834" i="30" s="1"/>
  <c r="F63" i="37"/>
  <c r="G63" i="37" s="1"/>
  <c r="B33" i="32"/>
  <c r="I358" i="30"/>
  <c r="J360" i="30"/>
  <c r="K366" i="30" s="1"/>
  <c r="L372" i="30" s="1"/>
  <c r="M378" i="30" s="1"/>
  <c r="I342" i="30"/>
  <c r="K166" i="30"/>
  <c r="L174" i="30"/>
  <c r="L184" i="30"/>
  <c r="M190" i="30" s="1"/>
  <c r="N196" i="30" s="1"/>
  <c r="O202" i="30" s="1"/>
  <c r="BA524" i="30"/>
  <c r="U526" i="30"/>
  <c r="BA526" i="30"/>
  <c r="U524" i="30"/>
  <c r="V525" i="30"/>
  <c r="AL525" i="30"/>
  <c r="BB525" i="30"/>
  <c r="G526" i="30"/>
  <c r="W526" i="30"/>
  <c r="AM526" i="30"/>
  <c r="BC526" i="30"/>
  <c r="L524" i="30"/>
  <c r="AB524" i="30"/>
  <c r="AR524" i="30"/>
  <c r="BH524" i="30"/>
  <c r="M525" i="30"/>
  <c r="AC525" i="30"/>
  <c r="AS525" i="30"/>
  <c r="BI525" i="30"/>
  <c r="N526" i="30"/>
  <c r="AD526" i="30"/>
  <c r="AT526" i="30"/>
  <c r="BJ526" i="30"/>
  <c r="BN524" i="30"/>
  <c r="T525" i="30"/>
  <c r="AJ525" i="30"/>
  <c r="AZ525" i="30"/>
  <c r="E526" i="30"/>
  <c r="AK526" i="30"/>
  <c r="K525" i="30"/>
  <c r="AA525" i="30"/>
  <c r="AQ525" i="30"/>
  <c r="BG525" i="30"/>
  <c r="BN525" i="30"/>
  <c r="AK524" i="30"/>
  <c r="BN526" i="30"/>
  <c r="L526" i="30"/>
  <c r="AB526" i="30"/>
  <c r="AR526" i="30"/>
  <c r="BH526" i="30"/>
  <c r="R525" i="30"/>
  <c r="AH525" i="30"/>
  <c r="AX525" i="30"/>
  <c r="I525" i="30"/>
  <c r="Y525" i="30"/>
  <c r="AO525" i="30"/>
  <c r="BE525" i="30"/>
  <c r="J526" i="30"/>
  <c r="Z526" i="30"/>
  <c r="AP526" i="30"/>
  <c r="BF526" i="30"/>
  <c r="K524" i="30"/>
  <c r="AA524" i="30"/>
  <c r="AQ524" i="30"/>
  <c r="BG524" i="30"/>
  <c r="P525" i="30"/>
  <c r="AF525" i="30"/>
  <c r="AV525" i="30"/>
  <c r="BL525" i="30"/>
  <c r="E535" i="30"/>
  <c r="E523" i="30" s="1"/>
  <c r="E545" i="30"/>
  <c r="F551" i="30" s="1"/>
  <c r="G557" i="30" s="1"/>
  <c r="H563" i="30" s="1"/>
  <c r="O524" i="30"/>
  <c r="AE524" i="30"/>
  <c r="AU524" i="30"/>
  <c r="BK524" i="30"/>
  <c r="F524" i="30"/>
  <c r="V524" i="30"/>
  <c r="AL524" i="30"/>
  <c r="BB524" i="30"/>
  <c r="P526" i="30"/>
  <c r="AF526" i="30"/>
  <c r="AV526" i="30"/>
  <c r="BL526" i="30"/>
  <c r="H404" i="30"/>
  <c r="H392" i="30" s="1"/>
  <c r="I406" i="30"/>
  <c r="J412" i="30" s="1"/>
  <c r="K418" i="30" s="1"/>
  <c r="L424" i="30" s="1"/>
  <c r="K224" i="30"/>
  <c r="K212" i="30" s="1"/>
  <c r="L226" i="30"/>
  <c r="M232" i="30" s="1"/>
  <c r="N238" i="30" s="1"/>
  <c r="O244" i="30" s="1"/>
  <c r="H451" i="30"/>
  <c r="I457" i="30" s="1"/>
  <c r="J463" i="30" s="1"/>
  <c r="K469" i="30" s="1"/>
  <c r="G449" i="30"/>
  <c r="G437" i="30" s="1"/>
  <c r="M524" i="30"/>
  <c r="AC524" i="30"/>
  <c r="AS524" i="30"/>
  <c r="BI524" i="30"/>
  <c r="N525" i="30"/>
  <c r="AD525" i="30"/>
  <c r="AT525" i="30"/>
  <c r="BJ525" i="30"/>
  <c r="O526" i="30"/>
  <c r="AE526" i="30"/>
  <c r="AU526" i="30"/>
  <c r="BK526" i="30"/>
  <c r="T524" i="30"/>
  <c r="AJ524" i="30"/>
  <c r="AZ524" i="30"/>
  <c r="U525" i="30"/>
  <c r="AK525" i="30"/>
  <c r="BA525" i="30"/>
  <c r="F526" i="30"/>
  <c r="V526" i="30"/>
  <c r="AL526" i="30"/>
  <c r="BB526" i="30"/>
  <c r="L525" i="30"/>
  <c r="AB525" i="30"/>
  <c r="AR525" i="30"/>
  <c r="BH525" i="30"/>
  <c r="M526" i="30"/>
  <c r="AC526" i="30"/>
  <c r="AS526" i="30"/>
  <c r="BI526" i="30"/>
  <c r="S525" i="30"/>
  <c r="AI525" i="30"/>
  <c r="AY525" i="30"/>
  <c r="S524" i="30"/>
  <c r="AI524" i="30"/>
  <c r="AY524" i="30"/>
  <c r="X525" i="30"/>
  <c r="AN525" i="30"/>
  <c r="BD525" i="30"/>
  <c r="I526" i="30"/>
  <c r="Y526" i="30"/>
  <c r="AO526" i="30"/>
  <c r="BE526" i="30"/>
  <c r="J524" i="30"/>
  <c r="Z524" i="30"/>
  <c r="AP524" i="30"/>
  <c r="BF524" i="30"/>
  <c r="O525" i="30"/>
  <c r="AE525" i="30"/>
  <c r="AU525" i="30"/>
  <c r="BK525" i="30"/>
  <c r="T526" i="30"/>
  <c r="AJ526" i="30"/>
  <c r="AZ526" i="30"/>
  <c r="K271" i="30"/>
  <c r="L277" i="30" s="1"/>
  <c r="M283" i="30" s="1"/>
  <c r="N289" i="30" s="1"/>
  <c r="J269" i="30"/>
  <c r="J257" i="30" s="1"/>
  <c r="F490" i="30"/>
  <c r="F478" i="30" s="1"/>
  <c r="F500" i="30"/>
  <c r="G506" i="30" s="1"/>
  <c r="H512" i="30" s="1"/>
  <c r="I518" i="30" s="1"/>
  <c r="L134" i="30"/>
  <c r="L122" i="30" s="1"/>
  <c r="M136" i="30"/>
  <c r="N142" i="30" s="1"/>
  <c r="O148" i="30" s="1"/>
  <c r="P154" i="30" s="1"/>
  <c r="D525" i="30"/>
  <c r="E543" i="30"/>
  <c r="E524" i="30"/>
  <c r="S526" i="30"/>
  <c r="AI526" i="30"/>
  <c r="AY526" i="30"/>
  <c r="H524" i="30"/>
  <c r="X524" i="30"/>
  <c r="AN524" i="30"/>
  <c r="BD524" i="30"/>
  <c r="Q526" i="30"/>
  <c r="AG526" i="30"/>
  <c r="AW526" i="30"/>
  <c r="BM526" i="30"/>
  <c r="R524" i="30"/>
  <c r="AH524" i="30"/>
  <c r="AX524" i="30"/>
  <c r="W525" i="30"/>
  <c r="AM525" i="30"/>
  <c r="BC525" i="30"/>
  <c r="M95" i="30"/>
  <c r="N101" i="30" s="1"/>
  <c r="O107" i="30" s="1"/>
  <c r="P113" i="30" s="1"/>
  <c r="M85" i="30"/>
  <c r="J320" i="30"/>
  <c r="K326" i="30" s="1"/>
  <c r="L332" i="30" s="1"/>
  <c r="M338" i="30" s="1"/>
  <c r="J310" i="30"/>
  <c r="J298" i="30" s="1"/>
  <c r="G510" i="30"/>
  <c r="F480" i="30"/>
  <c r="Q524" i="30"/>
  <c r="AG524" i="30"/>
  <c r="AW524" i="30"/>
  <c r="BM524" i="30"/>
  <c r="G524" i="30"/>
  <c r="W524" i="30"/>
  <c r="AM524" i="30"/>
  <c r="BC524" i="30"/>
  <c r="N524" i="30"/>
  <c r="AD524" i="30"/>
  <c r="AT524" i="30"/>
  <c r="BJ524" i="30"/>
  <c r="H526" i="30"/>
  <c r="X526" i="30"/>
  <c r="AN526" i="30"/>
  <c r="BD526" i="30"/>
  <c r="I524" i="30"/>
  <c r="Y524" i="30"/>
  <c r="AO524" i="30"/>
  <c r="BE524" i="30"/>
  <c r="J525" i="30"/>
  <c r="Z525" i="30"/>
  <c r="AP525" i="30"/>
  <c r="BF525" i="30"/>
  <c r="K526" i="30"/>
  <c r="AA526" i="30"/>
  <c r="AQ526" i="30"/>
  <c r="BG526" i="30"/>
  <c r="P524" i="30"/>
  <c r="AF524" i="30"/>
  <c r="AV524" i="30"/>
  <c r="BL524" i="30"/>
  <c r="Q525" i="30"/>
  <c r="AG525" i="30"/>
  <c r="AW525" i="30"/>
  <c r="BM525" i="30"/>
  <c r="R526" i="30"/>
  <c r="AH526" i="30"/>
  <c r="AX526" i="30"/>
  <c r="Y66" i="23"/>
  <c r="X67" i="23"/>
  <c r="AI12" i="8"/>
  <c r="AI9" i="8" s="1"/>
  <c r="AI8" i="8" s="1"/>
  <c r="AJ10" i="8"/>
  <c r="AH11" i="8"/>
  <c r="L178" i="30" l="1"/>
  <c r="M180" i="30"/>
  <c r="N186" i="30" s="1"/>
  <c r="O192" i="30" s="1"/>
  <c r="P198" i="30" s="1"/>
  <c r="L162" i="30"/>
  <c r="I346" i="30"/>
  <c r="J364" i="30"/>
  <c r="K370" i="30" s="1"/>
  <c r="L376" i="30" s="1"/>
  <c r="M382" i="30" s="1"/>
  <c r="J354" i="30"/>
  <c r="BD583" i="30"/>
  <c r="AV583" i="30"/>
  <c r="AP583" i="30"/>
  <c r="AL583" i="30"/>
  <c r="AH583" i="30"/>
  <c r="AD583" i="30"/>
  <c r="Z583" i="30"/>
  <c r="V583" i="30"/>
  <c r="R583" i="30"/>
  <c r="N583" i="30"/>
  <c r="J583" i="30"/>
  <c r="F583" i="30"/>
  <c r="BM582" i="30"/>
  <c r="BI582" i="30"/>
  <c r="BE582" i="30"/>
  <c r="BA582" i="30"/>
  <c r="AW582" i="30"/>
  <c r="AS582" i="30"/>
  <c r="AO582" i="30"/>
  <c r="AK582" i="30"/>
  <c r="AG582" i="30"/>
  <c r="AC582" i="30"/>
  <c r="Y582" i="30"/>
  <c r="U582" i="30"/>
  <c r="Q582" i="30"/>
  <c r="M582" i="30"/>
  <c r="I582" i="30"/>
  <c r="E582" i="30"/>
  <c r="BL581" i="30"/>
  <c r="BH581" i="30"/>
  <c r="BD581" i="30"/>
  <c r="AZ581" i="30"/>
  <c r="AV581" i="30"/>
  <c r="BH583" i="30"/>
  <c r="AZ583" i="30"/>
  <c r="AR583" i="30"/>
  <c r="AN583" i="30"/>
  <c r="AJ583" i="30"/>
  <c r="AF583" i="30"/>
  <c r="AB583" i="30"/>
  <c r="X583" i="30"/>
  <c r="T583" i="30"/>
  <c r="P583" i="30"/>
  <c r="L583" i="30"/>
  <c r="H583" i="30"/>
  <c r="D583" i="30"/>
  <c r="BK582" i="30"/>
  <c r="BG582" i="30"/>
  <c r="BC582" i="30"/>
  <c r="AY582" i="30"/>
  <c r="AU582" i="30"/>
  <c r="AQ582" i="30"/>
  <c r="AM582" i="30"/>
  <c r="AI582" i="30"/>
  <c r="AE582" i="30"/>
  <c r="AA582" i="30"/>
  <c r="W582" i="30"/>
  <c r="S582" i="30"/>
  <c r="O582" i="30"/>
  <c r="K582" i="30"/>
  <c r="G582" i="30"/>
  <c r="BN581" i="30"/>
  <c r="BJ581" i="30"/>
  <c r="BF581" i="30"/>
  <c r="BB581" i="30"/>
  <c r="AX581" i="30"/>
  <c r="AT581" i="30"/>
  <c r="AP581" i="30"/>
  <c r="AL581" i="30"/>
  <c r="AH581" i="30"/>
  <c r="AD581" i="30"/>
  <c r="Z581" i="30"/>
  <c r="V581" i="30"/>
  <c r="R581" i="30"/>
  <c r="N581" i="30"/>
  <c r="J581" i="30"/>
  <c r="F581" i="30"/>
  <c r="AR581" i="30"/>
  <c r="AN581" i="30"/>
  <c r="AJ581" i="30"/>
  <c r="AF581" i="30"/>
  <c r="AB581" i="30"/>
  <c r="X581" i="30"/>
  <c r="T581" i="30"/>
  <c r="P581" i="30"/>
  <c r="L581" i="30"/>
  <c r="H581" i="30"/>
  <c r="D581" i="30"/>
  <c r="BN582" i="30"/>
  <c r="BL583" i="30"/>
  <c r="K581" i="30"/>
  <c r="L587" i="30" s="1"/>
  <c r="M593" i="30" s="1"/>
  <c r="N599" i="30" s="1"/>
  <c r="O605" i="30" s="1"/>
  <c r="S581" i="30"/>
  <c r="T587" i="30" s="1"/>
  <c r="U593" i="30" s="1"/>
  <c r="V599" i="30" s="1"/>
  <c r="W605" i="30" s="1"/>
  <c r="AA581" i="30"/>
  <c r="AB587" i="30" s="1"/>
  <c r="AC593" i="30" s="1"/>
  <c r="AD599" i="30" s="1"/>
  <c r="AE605" i="30" s="1"/>
  <c r="AI581" i="30"/>
  <c r="AJ587" i="30" s="1"/>
  <c r="AK593" i="30" s="1"/>
  <c r="AL599" i="30" s="1"/>
  <c r="AM605" i="30" s="1"/>
  <c r="AQ581" i="30"/>
  <c r="AR587" i="30" s="1"/>
  <c r="AS593" i="30" s="1"/>
  <c r="AT599" i="30" s="1"/>
  <c r="AU605" i="30" s="1"/>
  <c r="AY581" i="30"/>
  <c r="AZ587" i="30" s="1"/>
  <c r="BA593" i="30" s="1"/>
  <c r="BB599" i="30" s="1"/>
  <c r="BC605" i="30" s="1"/>
  <c r="BG581" i="30"/>
  <c r="BH587" i="30" s="1"/>
  <c r="BI593" i="30" s="1"/>
  <c r="BJ599" i="30" s="1"/>
  <c r="BK605" i="30" s="1"/>
  <c r="H582" i="30"/>
  <c r="P582" i="30"/>
  <c r="Q588" i="30" s="1"/>
  <c r="R594" i="30" s="1"/>
  <c r="S600" i="30" s="1"/>
  <c r="T606" i="30" s="1"/>
  <c r="X582" i="30"/>
  <c r="Y588" i="30" s="1"/>
  <c r="Z594" i="30" s="1"/>
  <c r="AA600" i="30" s="1"/>
  <c r="AB606" i="30" s="1"/>
  <c r="AF582" i="30"/>
  <c r="AG588" i="30" s="1"/>
  <c r="AH594" i="30" s="1"/>
  <c r="AI600" i="30" s="1"/>
  <c r="AJ606" i="30" s="1"/>
  <c r="AN582" i="30"/>
  <c r="AO588" i="30" s="1"/>
  <c r="AP594" i="30" s="1"/>
  <c r="AQ600" i="30" s="1"/>
  <c r="AR606" i="30" s="1"/>
  <c r="AV582" i="30"/>
  <c r="AW588" i="30" s="1"/>
  <c r="AX594" i="30" s="1"/>
  <c r="AY600" i="30" s="1"/>
  <c r="AZ606" i="30" s="1"/>
  <c r="BD582" i="30"/>
  <c r="BE588" i="30" s="1"/>
  <c r="BF594" i="30" s="1"/>
  <c r="BG600" i="30" s="1"/>
  <c r="BH606" i="30" s="1"/>
  <c r="BL582" i="30"/>
  <c r="BM588" i="30" s="1"/>
  <c r="BN594" i="30" s="1"/>
  <c r="I583" i="30"/>
  <c r="J589" i="30" s="1"/>
  <c r="K595" i="30" s="1"/>
  <c r="L601" i="30" s="1"/>
  <c r="M607" i="30" s="1"/>
  <c r="Q583" i="30"/>
  <c r="R589" i="30" s="1"/>
  <c r="S595" i="30" s="1"/>
  <c r="T601" i="30" s="1"/>
  <c r="U607" i="30" s="1"/>
  <c r="Y583" i="30"/>
  <c r="Z589" i="30" s="1"/>
  <c r="AA595" i="30" s="1"/>
  <c r="AB601" i="30" s="1"/>
  <c r="AC607" i="30" s="1"/>
  <c r="AG583" i="30"/>
  <c r="AH589" i="30" s="1"/>
  <c r="AI595" i="30" s="1"/>
  <c r="AJ601" i="30" s="1"/>
  <c r="AK607" i="30" s="1"/>
  <c r="AO583" i="30"/>
  <c r="AP589" i="30" s="1"/>
  <c r="AQ595" i="30" s="1"/>
  <c r="AR601" i="30" s="1"/>
  <c r="AS607" i="30" s="1"/>
  <c r="AW583" i="30"/>
  <c r="BE583" i="30"/>
  <c r="BM583" i="30"/>
  <c r="AT583" i="30"/>
  <c r="BB583" i="30"/>
  <c r="BJ583" i="30"/>
  <c r="E581" i="30"/>
  <c r="M581" i="30"/>
  <c r="N587" i="30" s="1"/>
  <c r="O593" i="30" s="1"/>
  <c r="P599" i="30" s="1"/>
  <c r="Q605" i="30" s="1"/>
  <c r="U581" i="30"/>
  <c r="V587" i="30" s="1"/>
  <c r="W593" i="30" s="1"/>
  <c r="X599" i="30" s="1"/>
  <c r="Y605" i="30" s="1"/>
  <c r="AC581" i="30"/>
  <c r="AD587" i="30" s="1"/>
  <c r="AE593" i="30" s="1"/>
  <c r="AF599" i="30" s="1"/>
  <c r="AG605" i="30" s="1"/>
  <c r="AK581" i="30"/>
  <c r="AL587" i="30" s="1"/>
  <c r="AM593" i="30" s="1"/>
  <c r="AN599" i="30" s="1"/>
  <c r="AO605" i="30" s="1"/>
  <c r="AS581" i="30"/>
  <c r="AT587" i="30" s="1"/>
  <c r="AU593" i="30" s="1"/>
  <c r="AV599" i="30" s="1"/>
  <c r="AW605" i="30" s="1"/>
  <c r="BA581" i="30"/>
  <c r="BB587" i="30" s="1"/>
  <c r="BC593" i="30" s="1"/>
  <c r="BD599" i="30" s="1"/>
  <c r="BE605" i="30" s="1"/>
  <c r="BI581" i="30"/>
  <c r="BJ587" i="30" s="1"/>
  <c r="BK593" i="30" s="1"/>
  <c r="BL599" i="30" s="1"/>
  <c r="BM605" i="30" s="1"/>
  <c r="F582" i="30"/>
  <c r="N582" i="30"/>
  <c r="O588" i="30" s="1"/>
  <c r="P594" i="30" s="1"/>
  <c r="Q600" i="30" s="1"/>
  <c r="R606" i="30" s="1"/>
  <c r="V582" i="30"/>
  <c r="W588" i="30" s="1"/>
  <c r="X594" i="30" s="1"/>
  <c r="Y600" i="30" s="1"/>
  <c r="Z606" i="30" s="1"/>
  <c r="AD582" i="30"/>
  <c r="AE588" i="30" s="1"/>
  <c r="AF594" i="30" s="1"/>
  <c r="AG600" i="30" s="1"/>
  <c r="AH606" i="30" s="1"/>
  <c r="AL582" i="30"/>
  <c r="AM588" i="30" s="1"/>
  <c r="AN594" i="30" s="1"/>
  <c r="AO600" i="30" s="1"/>
  <c r="AP606" i="30" s="1"/>
  <c r="AT582" i="30"/>
  <c r="AU588" i="30" s="1"/>
  <c r="AV594" i="30" s="1"/>
  <c r="AW600" i="30" s="1"/>
  <c r="AX606" i="30" s="1"/>
  <c r="BB582" i="30"/>
  <c r="BC588" i="30" s="1"/>
  <c r="BD594" i="30" s="1"/>
  <c r="BE600" i="30" s="1"/>
  <c r="BF606" i="30" s="1"/>
  <c r="BJ582" i="30"/>
  <c r="BK588" i="30" s="1"/>
  <c r="BL594" i="30" s="1"/>
  <c r="BM600" i="30" s="1"/>
  <c r="BN606" i="30" s="1"/>
  <c r="K583" i="30"/>
  <c r="L589" i="30" s="1"/>
  <c r="M595" i="30" s="1"/>
  <c r="N601" i="30" s="1"/>
  <c r="O607" i="30" s="1"/>
  <c r="S583" i="30"/>
  <c r="T589" i="30" s="1"/>
  <c r="U595" i="30" s="1"/>
  <c r="V601" i="30" s="1"/>
  <c r="W607" i="30" s="1"/>
  <c r="AA583" i="30"/>
  <c r="AB589" i="30" s="1"/>
  <c r="AC595" i="30" s="1"/>
  <c r="AD601" i="30" s="1"/>
  <c r="AE607" i="30" s="1"/>
  <c r="AI583" i="30"/>
  <c r="AJ589" i="30" s="1"/>
  <c r="AK595" i="30" s="1"/>
  <c r="AL601" i="30" s="1"/>
  <c r="AM607" i="30" s="1"/>
  <c r="AQ583" i="30"/>
  <c r="AR589" i="30" s="1"/>
  <c r="AS595" i="30" s="1"/>
  <c r="AT601" i="30" s="1"/>
  <c r="AU607" i="30" s="1"/>
  <c r="AY583" i="30"/>
  <c r="AZ589" i="30" s="1"/>
  <c r="BA595" i="30" s="1"/>
  <c r="BB601" i="30" s="1"/>
  <c r="BC607" i="30" s="1"/>
  <c r="BG583" i="30"/>
  <c r="BH589" i="30" s="1"/>
  <c r="BI595" i="30" s="1"/>
  <c r="BJ601" i="30" s="1"/>
  <c r="BK607" i="30" s="1"/>
  <c r="G581" i="30"/>
  <c r="O581" i="30"/>
  <c r="P587" i="30" s="1"/>
  <c r="Q593" i="30" s="1"/>
  <c r="R599" i="30" s="1"/>
  <c r="S605" i="30" s="1"/>
  <c r="W581" i="30"/>
  <c r="X587" i="30" s="1"/>
  <c r="Y593" i="30" s="1"/>
  <c r="Z599" i="30" s="1"/>
  <c r="AA605" i="30" s="1"/>
  <c r="AE581" i="30"/>
  <c r="AF587" i="30" s="1"/>
  <c r="AG593" i="30" s="1"/>
  <c r="AH599" i="30" s="1"/>
  <c r="AI605" i="30" s="1"/>
  <c r="AM581" i="30"/>
  <c r="AN587" i="30" s="1"/>
  <c r="AO593" i="30" s="1"/>
  <c r="AP599" i="30" s="1"/>
  <c r="AQ605" i="30" s="1"/>
  <c r="AU581" i="30"/>
  <c r="AV587" i="30" s="1"/>
  <c r="AW593" i="30" s="1"/>
  <c r="AX599" i="30" s="1"/>
  <c r="AY605" i="30" s="1"/>
  <c r="BC581" i="30"/>
  <c r="BD587" i="30" s="1"/>
  <c r="BE593" i="30" s="1"/>
  <c r="BF599" i="30" s="1"/>
  <c r="BG605" i="30" s="1"/>
  <c r="BK581" i="30"/>
  <c r="BL587" i="30" s="1"/>
  <c r="BM593" i="30" s="1"/>
  <c r="BN599" i="30" s="1"/>
  <c r="L582" i="30"/>
  <c r="M588" i="30" s="1"/>
  <c r="N594" i="30" s="1"/>
  <c r="O600" i="30" s="1"/>
  <c r="P606" i="30" s="1"/>
  <c r="T582" i="30"/>
  <c r="U588" i="30" s="1"/>
  <c r="V594" i="30" s="1"/>
  <c r="W600" i="30" s="1"/>
  <c r="X606" i="30" s="1"/>
  <c r="AB582" i="30"/>
  <c r="AC588" i="30" s="1"/>
  <c r="AD594" i="30" s="1"/>
  <c r="AE600" i="30" s="1"/>
  <c r="AF606" i="30" s="1"/>
  <c r="AJ582" i="30"/>
  <c r="AK588" i="30" s="1"/>
  <c r="AL594" i="30" s="1"/>
  <c r="AM600" i="30" s="1"/>
  <c r="AN606" i="30" s="1"/>
  <c r="AR582" i="30"/>
  <c r="AS588" i="30" s="1"/>
  <c r="AT594" i="30" s="1"/>
  <c r="AU600" i="30" s="1"/>
  <c r="AV606" i="30" s="1"/>
  <c r="AZ582" i="30"/>
  <c r="BA588" i="30" s="1"/>
  <c r="BB594" i="30" s="1"/>
  <c r="BC600" i="30" s="1"/>
  <c r="BD606" i="30" s="1"/>
  <c r="BH582" i="30"/>
  <c r="BI588" i="30" s="1"/>
  <c r="BJ594" i="30" s="1"/>
  <c r="BK600" i="30" s="1"/>
  <c r="BL606" i="30" s="1"/>
  <c r="E583" i="30"/>
  <c r="M583" i="30"/>
  <c r="N589" i="30" s="1"/>
  <c r="O595" i="30" s="1"/>
  <c r="P601" i="30" s="1"/>
  <c r="Q607" i="30" s="1"/>
  <c r="U583" i="30"/>
  <c r="V589" i="30" s="1"/>
  <c r="W595" i="30" s="1"/>
  <c r="X601" i="30" s="1"/>
  <c r="Y607" i="30" s="1"/>
  <c r="AC583" i="30"/>
  <c r="AD589" i="30" s="1"/>
  <c r="AE595" i="30" s="1"/>
  <c r="AF601" i="30" s="1"/>
  <c r="AG607" i="30" s="1"/>
  <c r="AK583" i="30"/>
  <c r="AL589" i="30" s="1"/>
  <c r="AM595" i="30" s="1"/>
  <c r="AN601" i="30" s="1"/>
  <c r="AO607" i="30" s="1"/>
  <c r="AS583" i="30"/>
  <c r="AT589" i="30" s="1"/>
  <c r="AU595" i="30" s="1"/>
  <c r="AV601" i="30" s="1"/>
  <c r="AW607" i="30" s="1"/>
  <c r="BA583" i="30"/>
  <c r="BI583" i="30"/>
  <c r="AX583" i="30"/>
  <c r="BF583" i="30"/>
  <c r="BN583" i="30"/>
  <c r="I581" i="30"/>
  <c r="J587" i="30" s="1"/>
  <c r="K593" i="30" s="1"/>
  <c r="L599" i="30" s="1"/>
  <c r="M605" i="30" s="1"/>
  <c r="Q581" i="30"/>
  <c r="R587" i="30" s="1"/>
  <c r="S593" i="30" s="1"/>
  <c r="T599" i="30" s="1"/>
  <c r="U605" i="30" s="1"/>
  <c r="Y581" i="30"/>
  <c r="Z587" i="30" s="1"/>
  <c r="AA593" i="30" s="1"/>
  <c r="AB599" i="30" s="1"/>
  <c r="AC605" i="30" s="1"/>
  <c r="AG581" i="30"/>
  <c r="AH587" i="30" s="1"/>
  <c r="AI593" i="30" s="1"/>
  <c r="AJ599" i="30" s="1"/>
  <c r="AK605" i="30" s="1"/>
  <c r="AO581" i="30"/>
  <c r="AP587" i="30" s="1"/>
  <c r="AQ593" i="30" s="1"/>
  <c r="AR599" i="30" s="1"/>
  <c r="AS605" i="30" s="1"/>
  <c r="AW581" i="30"/>
  <c r="AX587" i="30" s="1"/>
  <c r="AY593" i="30" s="1"/>
  <c r="AZ599" i="30" s="1"/>
  <c r="BA605" i="30" s="1"/>
  <c r="BE581" i="30"/>
  <c r="BF587" i="30" s="1"/>
  <c r="BG593" i="30" s="1"/>
  <c r="BH599" i="30" s="1"/>
  <c r="BI605" i="30" s="1"/>
  <c r="BM581" i="30"/>
  <c r="BN587" i="30" s="1"/>
  <c r="J582" i="30"/>
  <c r="K588" i="30" s="1"/>
  <c r="L594" i="30" s="1"/>
  <c r="M600" i="30" s="1"/>
  <c r="N606" i="30" s="1"/>
  <c r="R582" i="30"/>
  <c r="S588" i="30" s="1"/>
  <c r="T594" i="30" s="1"/>
  <c r="U600" i="30" s="1"/>
  <c r="V606" i="30" s="1"/>
  <c r="Z582" i="30"/>
  <c r="AA588" i="30" s="1"/>
  <c r="AB594" i="30" s="1"/>
  <c r="AC600" i="30" s="1"/>
  <c r="AD606" i="30" s="1"/>
  <c r="AH582" i="30"/>
  <c r="AI588" i="30" s="1"/>
  <c r="AJ594" i="30" s="1"/>
  <c r="AK600" i="30" s="1"/>
  <c r="AL606" i="30" s="1"/>
  <c r="AP582" i="30"/>
  <c r="AQ588" i="30" s="1"/>
  <c r="AR594" i="30" s="1"/>
  <c r="AS600" i="30" s="1"/>
  <c r="AT606" i="30" s="1"/>
  <c r="AX582" i="30"/>
  <c r="AY588" i="30" s="1"/>
  <c r="AZ594" i="30" s="1"/>
  <c r="BA600" i="30" s="1"/>
  <c r="BB606" i="30" s="1"/>
  <c r="BF582" i="30"/>
  <c r="BG588" i="30" s="1"/>
  <c r="BH594" i="30" s="1"/>
  <c r="BI600" i="30" s="1"/>
  <c r="BJ606" i="30" s="1"/>
  <c r="G583" i="30"/>
  <c r="O583" i="30"/>
  <c r="P589" i="30" s="1"/>
  <c r="Q595" i="30" s="1"/>
  <c r="R601" i="30" s="1"/>
  <c r="S607" i="30" s="1"/>
  <c r="W583" i="30"/>
  <c r="X589" i="30" s="1"/>
  <c r="Y595" i="30" s="1"/>
  <c r="Z601" i="30" s="1"/>
  <c r="AA607" i="30" s="1"/>
  <c r="AE583" i="30"/>
  <c r="AF589" i="30" s="1"/>
  <c r="AG595" i="30" s="1"/>
  <c r="AH601" i="30" s="1"/>
  <c r="AI607" i="30" s="1"/>
  <c r="AM583" i="30"/>
  <c r="AN589" i="30" s="1"/>
  <c r="AO595" i="30" s="1"/>
  <c r="AP601" i="30" s="1"/>
  <c r="AQ607" i="30" s="1"/>
  <c r="AU583" i="30"/>
  <c r="AV589" i="30" s="1"/>
  <c r="AW595" i="30" s="1"/>
  <c r="AX601" i="30" s="1"/>
  <c r="AY607" i="30" s="1"/>
  <c r="BC583" i="30"/>
  <c r="BD589" i="30" s="1"/>
  <c r="BE595" i="30" s="1"/>
  <c r="BF601" i="30" s="1"/>
  <c r="BG607" i="30" s="1"/>
  <c r="BK583" i="30"/>
  <c r="BL589" i="30" s="1"/>
  <c r="BM595" i="30" s="1"/>
  <c r="BN601" i="30" s="1"/>
  <c r="K316" i="30"/>
  <c r="L322" i="30" s="1"/>
  <c r="M328" i="30" s="1"/>
  <c r="N334" i="30" s="1"/>
  <c r="J314" i="30"/>
  <c r="J302" i="30" s="1"/>
  <c r="N91" i="30"/>
  <c r="O97" i="30" s="1"/>
  <c r="P103" i="30" s="1"/>
  <c r="Q109" i="30" s="1"/>
  <c r="M89" i="30"/>
  <c r="M140" i="30"/>
  <c r="N146" i="30" s="1"/>
  <c r="O152" i="30" s="1"/>
  <c r="P158" i="30" s="1"/>
  <c r="M130" i="30"/>
  <c r="M118" i="30" s="1"/>
  <c r="G496" i="30"/>
  <c r="H502" i="30" s="1"/>
  <c r="I508" i="30" s="1"/>
  <c r="J514" i="30" s="1"/>
  <c r="F494" i="30"/>
  <c r="F482" i="30" s="1"/>
  <c r="H455" i="30"/>
  <c r="I461" i="30" s="1"/>
  <c r="J467" i="30" s="1"/>
  <c r="K473" i="30" s="1"/>
  <c r="H445" i="30"/>
  <c r="H433" i="30" s="1"/>
  <c r="H516" i="30"/>
  <c r="H480" i="30" s="1"/>
  <c r="G480" i="30"/>
  <c r="F549" i="30"/>
  <c r="E525" i="30"/>
  <c r="K275" i="30"/>
  <c r="L281" i="30" s="1"/>
  <c r="M287" i="30" s="1"/>
  <c r="N293" i="30" s="1"/>
  <c r="K265" i="30"/>
  <c r="K253" i="30" s="1"/>
  <c r="L230" i="30"/>
  <c r="M236" i="30" s="1"/>
  <c r="N242" i="30" s="1"/>
  <c r="O248" i="30" s="1"/>
  <c r="L220" i="30"/>
  <c r="L208" i="30" s="1"/>
  <c r="I410" i="30"/>
  <c r="J416" i="30" s="1"/>
  <c r="K422" i="30" s="1"/>
  <c r="L428" i="30" s="1"/>
  <c r="I400" i="30"/>
  <c r="I388" i="30" s="1"/>
  <c r="E539" i="30"/>
  <c r="E527" i="30" s="1"/>
  <c r="F541" i="30"/>
  <c r="G547" i="30" s="1"/>
  <c r="H553" i="30" s="1"/>
  <c r="I559" i="30" s="1"/>
  <c r="Z66" i="23"/>
  <c r="Y67" i="23"/>
  <c r="AH12" i="8"/>
  <c r="AH9" i="8" s="1"/>
  <c r="AH8" i="8" s="1"/>
  <c r="AG11" i="8"/>
  <c r="AI10" i="8"/>
  <c r="K360" i="30" l="1"/>
  <c r="L366" i="30" s="1"/>
  <c r="M372" i="30" s="1"/>
  <c r="N378" i="30" s="1"/>
  <c r="J358" i="30"/>
  <c r="J342" i="30"/>
  <c r="M174" i="30"/>
  <c r="L166" i="30"/>
  <c r="M184" i="30"/>
  <c r="N190" i="30" s="1"/>
  <c r="O196" i="30" s="1"/>
  <c r="P202" i="30" s="1"/>
  <c r="G555" i="30"/>
  <c r="F525" i="30"/>
  <c r="H589" i="30"/>
  <c r="I595" i="30" s="1"/>
  <c r="J601" i="30" s="1"/>
  <c r="K607" i="30" s="1"/>
  <c r="AY589" i="30"/>
  <c r="AZ595" i="30" s="1"/>
  <c r="BA601" i="30" s="1"/>
  <c r="BB607" i="30" s="1"/>
  <c r="BB589" i="30"/>
  <c r="BC595" i="30" s="1"/>
  <c r="BD601" i="30" s="1"/>
  <c r="BE607" i="30" s="1"/>
  <c r="F589" i="30"/>
  <c r="G595" i="30" s="1"/>
  <c r="H601" i="30" s="1"/>
  <c r="I607" i="30" s="1"/>
  <c r="G588" i="30"/>
  <c r="H594" i="30" s="1"/>
  <c r="I600" i="30" s="1"/>
  <c r="J606" i="30" s="1"/>
  <c r="F587" i="30"/>
  <c r="G593" i="30" s="1"/>
  <c r="H599" i="30" s="1"/>
  <c r="I605" i="30" s="1"/>
  <c r="BC589" i="30"/>
  <c r="BD595" i="30" s="1"/>
  <c r="BE601" i="30" s="1"/>
  <c r="BF607" i="30" s="1"/>
  <c r="BN589" i="30"/>
  <c r="AX589" i="30"/>
  <c r="AY595" i="30" s="1"/>
  <c r="AZ601" i="30" s="1"/>
  <c r="BA607" i="30" s="1"/>
  <c r="I587" i="30"/>
  <c r="J593" i="30" s="1"/>
  <c r="K599" i="30" s="1"/>
  <c r="L605" i="30" s="1"/>
  <c r="Q587" i="30"/>
  <c r="R593" i="30" s="1"/>
  <c r="S599" i="30" s="1"/>
  <c r="T605" i="30" s="1"/>
  <c r="Y587" i="30"/>
  <c r="Z593" i="30" s="1"/>
  <c r="AA599" i="30" s="1"/>
  <c r="AB605" i="30" s="1"/>
  <c r="AG587" i="30"/>
  <c r="AH593" i="30" s="1"/>
  <c r="AI599" i="30" s="1"/>
  <c r="AJ605" i="30" s="1"/>
  <c r="AO587" i="30"/>
  <c r="AP593" i="30" s="1"/>
  <c r="AQ599" i="30" s="1"/>
  <c r="AR605" i="30" s="1"/>
  <c r="G587" i="30"/>
  <c r="H593" i="30" s="1"/>
  <c r="I599" i="30" s="1"/>
  <c r="J605" i="30" s="1"/>
  <c r="O587" i="30"/>
  <c r="P593" i="30" s="1"/>
  <c r="Q599" i="30" s="1"/>
  <c r="R605" i="30" s="1"/>
  <c r="W587" i="30"/>
  <c r="X593" i="30" s="1"/>
  <c r="Y599" i="30" s="1"/>
  <c r="Z605" i="30" s="1"/>
  <c r="AE587" i="30"/>
  <c r="AF593" i="30" s="1"/>
  <c r="AG599" i="30" s="1"/>
  <c r="AH605" i="30" s="1"/>
  <c r="AM587" i="30"/>
  <c r="AN593" i="30" s="1"/>
  <c r="AO599" i="30" s="1"/>
  <c r="AP605" i="30" s="1"/>
  <c r="AU587" i="30"/>
  <c r="AV593" i="30" s="1"/>
  <c r="AW599" i="30" s="1"/>
  <c r="AX605" i="30" s="1"/>
  <c r="BC587" i="30"/>
  <c r="BD593" i="30" s="1"/>
  <c r="BE599" i="30" s="1"/>
  <c r="BF605" i="30" s="1"/>
  <c r="BK587" i="30"/>
  <c r="BL593" i="30" s="1"/>
  <c r="BM599" i="30" s="1"/>
  <c r="BN605" i="30" s="1"/>
  <c r="H588" i="30"/>
  <c r="I594" i="30" s="1"/>
  <c r="J600" i="30" s="1"/>
  <c r="K606" i="30" s="1"/>
  <c r="P588" i="30"/>
  <c r="Q594" i="30" s="1"/>
  <c r="R600" i="30" s="1"/>
  <c r="S606" i="30" s="1"/>
  <c r="X588" i="30"/>
  <c r="Y594" i="30" s="1"/>
  <c r="Z600" i="30" s="1"/>
  <c r="AA606" i="30" s="1"/>
  <c r="AF588" i="30"/>
  <c r="AG594" i="30" s="1"/>
  <c r="AH600" i="30" s="1"/>
  <c r="AI606" i="30" s="1"/>
  <c r="AN588" i="30"/>
  <c r="AO594" i="30" s="1"/>
  <c r="AP600" i="30" s="1"/>
  <c r="AQ606" i="30" s="1"/>
  <c r="AV588" i="30"/>
  <c r="AW594" i="30" s="1"/>
  <c r="AX600" i="30" s="1"/>
  <c r="AY606" i="30" s="1"/>
  <c r="BD588" i="30"/>
  <c r="BE594" i="30" s="1"/>
  <c r="BF600" i="30" s="1"/>
  <c r="BG606" i="30" s="1"/>
  <c r="BL588" i="30"/>
  <c r="BM594" i="30" s="1"/>
  <c r="BN600" i="30" s="1"/>
  <c r="I589" i="30"/>
  <c r="J595" i="30" s="1"/>
  <c r="K601" i="30" s="1"/>
  <c r="L607" i="30" s="1"/>
  <c r="Q589" i="30"/>
  <c r="R595" i="30" s="1"/>
  <c r="S601" i="30" s="1"/>
  <c r="T607" i="30" s="1"/>
  <c r="Y589" i="30"/>
  <c r="Z595" i="30" s="1"/>
  <c r="AA601" i="30" s="1"/>
  <c r="AB607" i="30" s="1"/>
  <c r="AG589" i="30"/>
  <c r="AH595" i="30" s="1"/>
  <c r="AI601" i="30" s="1"/>
  <c r="AJ607" i="30" s="1"/>
  <c r="AO589" i="30"/>
  <c r="AP595" i="30" s="1"/>
  <c r="AQ601" i="30" s="1"/>
  <c r="AR607" i="30" s="1"/>
  <c r="BA589" i="30"/>
  <c r="BB595" i="30" s="1"/>
  <c r="BC601" i="30" s="1"/>
  <c r="BD607" i="30" s="1"/>
  <c r="D582" i="30"/>
  <c r="BA587" i="30"/>
  <c r="BB593" i="30" s="1"/>
  <c r="BC599" i="30" s="1"/>
  <c r="BD605" i="30" s="1"/>
  <c r="BI587" i="30"/>
  <c r="BJ593" i="30" s="1"/>
  <c r="BK599" i="30" s="1"/>
  <c r="BL605" i="30" s="1"/>
  <c r="F588" i="30"/>
  <c r="G594" i="30" s="1"/>
  <c r="H600" i="30" s="1"/>
  <c r="I606" i="30" s="1"/>
  <c r="N588" i="30"/>
  <c r="O594" i="30" s="1"/>
  <c r="P600" i="30" s="1"/>
  <c r="Q606" i="30" s="1"/>
  <c r="V588" i="30"/>
  <c r="W594" i="30" s="1"/>
  <c r="X600" i="30" s="1"/>
  <c r="Y606" i="30" s="1"/>
  <c r="AD588" i="30"/>
  <c r="AE594" i="30" s="1"/>
  <c r="AF600" i="30" s="1"/>
  <c r="AG606" i="30" s="1"/>
  <c r="AL588" i="30"/>
  <c r="AM594" i="30" s="1"/>
  <c r="AN600" i="30" s="1"/>
  <c r="AO606" i="30" s="1"/>
  <c r="AT588" i="30"/>
  <c r="AU594" i="30" s="1"/>
  <c r="AV600" i="30" s="1"/>
  <c r="AW606" i="30" s="1"/>
  <c r="BB588" i="30"/>
  <c r="BC594" i="30" s="1"/>
  <c r="BD600" i="30" s="1"/>
  <c r="BE606" i="30" s="1"/>
  <c r="BJ588" i="30"/>
  <c r="BK594" i="30" s="1"/>
  <c r="BL600" i="30" s="1"/>
  <c r="BM606" i="30" s="1"/>
  <c r="G589" i="30"/>
  <c r="H595" i="30" s="1"/>
  <c r="I601" i="30" s="1"/>
  <c r="J607" i="30" s="1"/>
  <c r="O589" i="30"/>
  <c r="P595" i="30" s="1"/>
  <c r="Q601" i="30" s="1"/>
  <c r="R607" i="30" s="1"/>
  <c r="W589" i="30"/>
  <c r="X595" i="30" s="1"/>
  <c r="Y601" i="30" s="1"/>
  <c r="Z607" i="30" s="1"/>
  <c r="AE589" i="30"/>
  <c r="AF595" i="30" s="1"/>
  <c r="AG601" i="30" s="1"/>
  <c r="AH607" i="30" s="1"/>
  <c r="AM589" i="30"/>
  <c r="AN595" i="30" s="1"/>
  <c r="AO601" i="30" s="1"/>
  <c r="AP607" i="30" s="1"/>
  <c r="AW589" i="30"/>
  <c r="AX595" i="30" s="1"/>
  <c r="AY601" i="30" s="1"/>
  <c r="AZ607" i="30" s="1"/>
  <c r="F535" i="30"/>
  <c r="F523" i="30" s="1"/>
  <c r="F545" i="30"/>
  <c r="G551" i="30" s="1"/>
  <c r="H557" i="30" s="1"/>
  <c r="I563" i="30" s="1"/>
  <c r="J406" i="30"/>
  <c r="K412" i="30" s="1"/>
  <c r="L418" i="30" s="1"/>
  <c r="M424" i="30" s="1"/>
  <c r="I404" i="30"/>
  <c r="I392" i="30" s="1"/>
  <c r="M226" i="30"/>
  <c r="N232" i="30" s="1"/>
  <c r="O238" i="30" s="1"/>
  <c r="P244" i="30" s="1"/>
  <c r="L224" i="30"/>
  <c r="L212" i="30" s="1"/>
  <c r="K269" i="30"/>
  <c r="K257" i="30" s="1"/>
  <c r="L271" i="30"/>
  <c r="M277" i="30" s="1"/>
  <c r="N283" i="30" s="1"/>
  <c r="O289" i="30" s="1"/>
  <c r="H449" i="30"/>
  <c r="H437" i="30" s="1"/>
  <c r="I451" i="30"/>
  <c r="J457" i="30" s="1"/>
  <c r="K463" i="30" s="1"/>
  <c r="L469" i="30" s="1"/>
  <c r="G500" i="30"/>
  <c r="H506" i="30" s="1"/>
  <c r="I512" i="30" s="1"/>
  <c r="J518" i="30" s="1"/>
  <c r="G490" i="30"/>
  <c r="G478" i="30" s="1"/>
  <c r="N136" i="30"/>
  <c r="O142" i="30" s="1"/>
  <c r="P148" i="30" s="1"/>
  <c r="Q154" i="30" s="1"/>
  <c r="M134" i="30"/>
  <c r="M122" i="30" s="1"/>
  <c r="N95" i="30"/>
  <c r="O101" i="30" s="1"/>
  <c r="P107" i="30" s="1"/>
  <c r="Q113" i="30" s="1"/>
  <c r="N85" i="30"/>
  <c r="K320" i="30"/>
  <c r="L326" i="30" s="1"/>
  <c r="M332" i="30" s="1"/>
  <c r="N338" i="30" s="1"/>
  <c r="K310" i="30"/>
  <c r="K298" i="30" s="1"/>
  <c r="BG589" i="30"/>
  <c r="BH595" i="30" s="1"/>
  <c r="BI601" i="30" s="1"/>
  <c r="BJ607" i="30" s="1"/>
  <c r="BJ589" i="30"/>
  <c r="BK595" i="30" s="1"/>
  <c r="BL601" i="30" s="1"/>
  <c r="BM607" i="30" s="1"/>
  <c r="H587" i="30"/>
  <c r="I593" i="30" s="1"/>
  <c r="J599" i="30" s="1"/>
  <c r="K605" i="30" s="1"/>
  <c r="BK589" i="30"/>
  <c r="BL595" i="30" s="1"/>
  <c r="BM601" i="30" s="1"/>
  <c r="BN607" i="30" s="1"/>
  <c r="AU589" i="30"/>
  <c r="AV595" i="30" s="1"/>
  <c r="AW601" i="30" s="1"/>
  <c r="AX607" i="30" s="1"/>
  <c r="BF589" i="30"/>
  <c r="BG595" i="30" s="1"/>
  <c r="BH601" i="30" s="1"/>
  <c r="BI607" i="30" s="1"/>
  <c r="I588" i="30"/>
  <c r="J594" i="30" s="1"/>
  <c r="K600" i="30" s="1"/>
  <c r="L606" i="30" s="1"/>
  <c r="BM589" i="30"/>
  <c r="BN595" i="30" s="1"/>
  <c r="D584" i="30"/>
  <c r="D572" i="30" s="1"/>
  <c r="E587" i="30"/>
  <c r="F593" i="30" s="1"/>
  <c r="G599" i="30" s="1"/>
  <c r="H605" i="30" s="1"/>
  <c r="D569" i="30"/>
  <c r="M587" i="30"/>
  <c r="N593" i="30" s="1"/>
  <c r="O599" i="30" s="1"/>
  <c r="P605" i="30" s="1"/>
  <c r="U587" i="30"/>
  <c r="V593" i="30" s="1"/>
  <c r="W599" i="30" s="1"/>
  <c r="X605" i="30" s="1"/>
  <c r="AC587" i="30"/>
  <c r="AD593" i="30" s="1"/>
  <c r="AE599" i="30" s="1"/>
  <c r="AF605" i="30" s="1"/>
  <c r="AK587" i="30"/>
  <c r="AL593" i="30" s="1"/>
  <c r="AM599" i="30" s="1"/>
  <c r="AN605" i="30" s="1"/>
  <c r="AS587" i="30"/>
  <c r="AT593" i="30" s="1"/>
  <c r="AU599" i="30" s="1"/>
  <c r="AV605" i="30" s="1"/>
  <c r="K587" i="30"/>
  <c r="L593" i="30" s="1"/>
  <c r="M599" i="30" s="1"/>
  <c r="N605" i="30" s="1"/>
  <c r="S587" i="30"/>
  <c r="T593" i="30" s="1"/>
  <c r="U599" i="30" s="1"/>
  <c r="V605" i="30" s="1"/>
  <c r="AA587" i="30"/>
  <c r="AB593" i="30" s="1"/>
  <c r="AC599" i="30" s="1"/>
  <c r="AD605" i="30" s="1"/>
  <c r="AI587" i="30"/>
  <c r="AJ593" i="30" s="1"/>
  <c r="AK599" i="30" s="1"/>
  <c r="AL605" i="30" s="1"/>
  <c r="AQ587" i="30"/>
  <c r="AR593" i="30" s="1"/>
  <c r="AS599" i="30" s="1"/>
  <c r="AT605" i="30" s="1"/>
  <c r="AY587" i="30"/>
  <c r="AZ593" i="30" s="1"/>
  <c r="BA599" i="30" s="1"/>
  <c r="BB605" i="30" s="1"/>
  <c r="BG587" i="30"/>
  <c r="BH593" i="30" s="1"/>
  <c r="BI599" i="30" s="1"/>
  <c r="BJ605" i="30" s="1"/>
  <c r="L588" i="30"/>
  <c r="M594" i="30" s="1"/>
  <c r="N600" i="30" s="1"/>
  <c r="O606" i="30" s="1"/>
  <c r="T588" i="30"/>
  <c r="U594" i="30" s="1"/>
  <c r="V600" i="30" s="1"/>
  <c r="W606" i="30" s="1"/>
  <c r="AB588" i="30"/>
  <c r="AC594" i="30" s="1"/>
  <c r="AD600" i="30" s="1"/>
  <c r="AE606" i="30" s="1"/>
  <c r="AJ588" i="30"/>
  <c r="AK594" i="30" s="1"/>
  <c r="AL600" i="30" s="1"/>
  <c r="AM606" i="30" s="1"/>
  <c r="AR588" i="30"/>
  <c r="AS594" i="30" s="1"/>
  <c r="AT600" i="30" s="1"/>
  <c r="AU606" i="30" s="1"/>
  <c r="AZ588" i="30"/>
  <c r="BA594" i="30" s="1"/>
  <c r="BB600" i="30" s="1"/>
  <c r="BC606" i="30" s="1"/>
  <c r="BH588" i="30"/>
  <c r="BI594" i="30" s="1"/>
  <c r="BJ600" i="30" s="1"/>
  <c r="BK606" i="30" s="1"/>
  <c r="E589" i="30"/>
  <c r="F595" i="30" s="1"/>
  <c r="G601" i="30" s="1"/>
  <c r="H607" i="30" s="1"/>
  <c r="D571" i="30"/>
  <c r="M589" i="30"/>
  <c r="N595" i="30" s="1"/>
  <c r="O601" i="30" s="1"/>
  <c r="P607" i="30" s="1"/>
  <c r="U589" i="30"/>
  <c r="V595" i="30" s="1"/>
  <c r="W601" i="30" s="1"/>
  <c r="X607" i="30" s="1"/>
  <c r="AC589" i="30"/>
  <c r="AD595" i="30" s="1"/>
  <c r="AE601" i="30" s="1"/>
  <c r="AF607" i="30" s="1"/>
  <c r="AK589" i="30"/>
  <c r="AL595" i="30" s="1"/>
  <c r="AM601" i="30" s="1"/>
  <c r="AN607" i="30" s="1"/>
  <c r="AS589" i="30"/>
  <c r="AT595" i="30" s="1"/>
  <c r="AU601" i="30" s="1"/>
  <c r="AV607" i="30" s="1"/>
  <c r="BI589" i="30"/>
  <c r="BJ595" i="30" s="1"/>
  <c r="BK601" i="30" s="1"/>
  <c r="BL607" i="30" s="1"/>
  <c r="AW587" i="30"/>
  <c r="AX593" i="30" s="1"/>
  <c r="AY599" i="30" s="1"/>
  <c r="AZ605" i="30" s="1"/>
  <c r="BE587" i="30"/>
  <c r="BF593" i="30" s="1"/>
  <c r="BG599" i="30" s="1"/>
  <c r="BH605" i="30" s="1"/>
  <c r="BM587" i="30"/>
  <c r="BN593" i="30" s="1"/>
  <c r="J588" i="30"/>
  <c r="K594" i="30" s="1"/>
  <c r="L600" i="30" s="1"/>
  <c r="M606" i="30" s="1"/>
  <c r="R588" i="30"/>
  <c r="S594" i="30" s="1"/>
  <c r="T600" i="30" s="1"/>
  <c r="U606" i="30" s="1"/>
  <c r="Z588" i="30"/>
  <c r="AA594" i="30" s="1"/>
  <c r="AB600" i="30" s="1"/>
  <c r="AC606" i="30" s="1"/>
  <c r="AH588" i="30"/>
  <c r="AI594" i="30" s="1"/>
  <c r="AJ600" i="30" s="1"/>
  <c r="AK606" i="30" s="1"/>
  <c r="AP588" i="30"/>
  <c r="AQ594" i="30" s="1"/>
  <c r="AR600" i="30" s="1"/>
  <c r="AS606" i="30" s="1"/>
  <c r="AX588" i="30"/>
  <c r="AY594" i="30" s="1"/>
  <c r="AZ600" i="30" s="1"/>
  <c r="BA606" i="30" s="1"/>
  <c r="BF588" i="30"/>
  <c r="BG594" i="30" s="1"/>
  <c r="BH600" i="30" s="1"/>
  <c r="BI606" i="30" s="1"/>
  <c r="BN588" i="30"/>
  <c r="K589" i="30"/>
  <c r="L595" i="30" s="1"/>
  <c r="M601" i="30" s="1"/>
  <c r="N607" i="30" s="1"/>
  <c r="S589" i="30"/>
  <c r="T595" i="30" s="1"/>
  <c r="U601" i="30" s="1"/>
  <c r="V607" i="30" s="1"/>
  <c r="AA589" i="30"/>
  <c r="AB595" i="30" s="1"/>
  <c r="AC601" i="30" s="1"/>
  <c r="AD607" i="30" s="1"/>
  <c r="AI589" i="30"/>
  <c r="AJ595" i="30" s="1"/>
  <c r="AK601" i="30" s="1"/>
  <c r="AL607" i="30" s="1"/>
  <c r="AQ589" i="30"/>
  <c r="AR595" i="30" s="1"/>
  <c r="AS601" i="30" s="1"/>
  <c r="AT607" i="30" s="1"/>
  <c r="BE589" i="30"/>
  <c r="BF595" i="30" s="1"/>
  <c r="BG601" i="30" s="1"/>
  <c r="BH607" i="30" s="1"/>
  <c r="AA66" i="23"/>
  <c r="Z67" i="23"/>
  <c r="AG12" i="8"/>
  <c r="AG9" i="8" s="1"/>
  <c r="AG8" i="8" s="1"/>
  <c r="AF11" i="8"/>
  <c r="AH10" i="8"/>
  <c r="N180" i="30" l="1"/>
  <c r="O186" i="30" s="1"/>
  <c r="P192" i="30" s="1"/>
  <c r="Q198" i="30" s="1"/>
  <c r="M178" i="30"/>
  <c r="M162" i="30"/>
  <c r="J346" i="30"/>
  <c r="K364" i="30"/>
  <c r="L370" i="30" s="1"/>
  <c r="M376" i="30" s="1"/>
  <c r="N382" i="30" s="1"/>
  <c r="K354" i="30"/>
  <c r="BD571" i="30"/>
  <c r="AP571" i="30"/>
  <c r="AO570" i="30"/>
  <c r="AG569" i="30"/>
  <c r="AF570" i="30"/>
  <c r="Z571" i="30"/>
  <c r="J571" i="30"/>
  <c r="BE570" i="30"/>
  <c r="Y570" i="30"/>
  <c r="BD569" i="30"/>
  <c r="BL569" i="30"/>
  <c r="AV569" i="30"/>
  <c r="AH571" i="30"/>
  <c r="R571" i="30"/>
  <c r="BM570" i="30"/>
  <c r="AW570" i="30"/>
  <c r="AG570" i="30"/>
  <c r="Q570" i="30"/>
  <c r="BR824" i="30"/>
  <c r="W822" i="30"/>
  <c r="AM822" i="30"/>
  <c r="BC822" i="30"/>
  <c r="L823" i="30"/>
  <c r="AD823" i="30"/>
  <c r="BJ823" i="30"/>
  <c r="AE824" i="30"/>
  <c r="L822" i="30"/>
  <c r="AB822" i="30"/>
  <c r="AR822" i="30"/>
  <c r="BH822" i="30"/>
  <c r="M823" i="30"/>
  <c r="AF823" i="30"/>
  <c r="BL823" i="30"/>
  <c r="AG824" i="30"/>
  <c r="AA823" i="30"/>
  <c r="AQ823" i="30"/>
  <c r="BG823" i="30"/>
  <c r="P824" i="30"/>
  <c r="AF824" i="30"/>
  <c r="AV824" i="30"/>
  <c r="BL824" i="30"/>
  <c r="I822" i="30"/>
  <c r="Y822" i="30"/>
  <c r="AO822" i="30"/>
  <c r="BE822" i="30"/>
  <c r="J823" i="30"/>
  <c r="Z823" i="30"/>
  <c r="BF823" i="30"/>
  <c r="AA824" i="30"/>
  <c r="BG824" i="30"/>
  <c r="V822" i="30"/>
  <c r="AL822" i="30"/>
  <c r="BB822" i="30"/>
  <c r="BR822" i="30"/>
  <c r="W823" i="30"/>
  <c r="AZ823" i="30"/>
  <c r="U824" i="30"/>
  <c r="BA824" i="30"/>
  <c r="AK823" i="30"/>
  <c r="BA823" i="30"/>
  <c r="BQ823" i="30"/>
  <c r="V824" i="30"/>
  <c r="AL824" i="30"/>
  <c r="BB824" i="30"/>
  <c r="BM824" i="30"/>
  <c r="S822" i="30"/>
  <c r="AI822" i="30"/>
  <c r="AY822" i="30"/>
  <c r="BO822" i="30"/>
  <c r="X823" i="30"/>
  <c r="BB823" i="30"/>
  <c r="W824" i="30"/>
  <c r="BC824" i="30"/>
  <c r="X822" i="30"/>
  <c r="AN822" i="30"/>
  <c r="BD822" i="30"/>
  <c r="I823" i="30"/>
  <c r="Y823" i="30"/>
  <c r="BD823" i="30"/>
  <c r="Y824" i="30"/>
  <c r="BE824" i="30"/>
  <c r="AM823" i="30"/>
  <c r="BC823" i="30"/>
  <c r="L824" i="30"/>
  <c r="AB824" i="30"/>
  <c r="AR824" i="30"/>
  <c r="BH824" i="30"/>
  <c r="BO824" i="30"/>
  <c r="U822" i="30"/>
  <c r="AK822" i="30"/>
  <c r="BA822" i="30"/>
  <c r="BQ822" i="30"/>
  <c r="V823" i="30"/>
  <c r="AX823" i="30"/>
  <c r="S824" i="30"/>
  <c r="AY824" i="30"/>
  <c r="R822" i="30"/>
  <c r="AH822" i="30"/>
  <c r="AX822" i="30"/>
  <c r="BN822" i="30"/>
  <c r="S823" i="30"/>
  <c r="AR823" i="30"/>
  <c r="M824" i="30"/>
  <c r="AS824" i="30"/>
  <c r="AG823" i="30"/>
  <c r="AW823" i="30"/>
  <c r="BM823" i="30"/>
  <c r="R824" i="30"/>
  <c r="AH824" i="30"/>
  <c r="AX824" i="30"/>
  <c r="BN824" i="30"/>
  <c r="G840" i="30"/>
  <c r="G843" i="30" s="1"/>
  <c r="H839" i="30" s="1"/>
  <c r="K840" i="30"/>
  <c r="Q840" i="30"/>
  <c r="AG840" i="30"/>
  <c r="AW840" i="30"/>
  <c r="BM840" i="30"/>
  <c r="R841" i="30"/>
  <c r="P840" i="30"/>
  <c r="AF840" i="30"/>
  <c r="AV840" i="30"/>
  <c r="BL840" i="30"/>
  <c r="Q841" i="30"/>
  <c r="AF841" i="30"/>
  <c r="AV841" i="30"/>
  <c r="BL841" i="30"/>
  <c r="Q842" i="30"/>
  <c r="AG842" i="30"/>
  <c r="AW842" i="30"/>
  <c r="BM842" i="30"/>
  <c r="AK841" i="30"/>
  <c r="BA841" i="30"/>
  <c r="J842" i="30"/>
  <c r="Z842" i="30"/>
  <c r="AP842" i="30"/>
  <c r="BF842" i="30"/>
  <c r="O840" i="30"/>
  <c r="AE840" i="30"/>
  <c r="AU840" i="30"/>
  <c r="BK840" i="30"/>
  <c r="P841" i="30"/>
  <c r="N840" i="30"/>
  <c r="AD840" i="30"/>
  <c r="AT840" i="30"/>
  <c r="BJ840" i="30"/>
  <c r="S841" i="30"/>
  <c r="AH841" i="30"/>
  <c r="AX841" i="30"/>
  <c r="BN841" i="30"/>
  <c r="W842" i="30"/>
  <c r="AM842" i="30"/>
  <c r="BC842" i="30"/>
  <c r="AA841" i="30"/>
  <c r="AQ841" i="30"/>
  <c r="BG841" i="30"/>
  <c r="L842" i="30"/>
  <c r="AB842" i="30"/>
  <c r="AR842" i="30"/>
  <c r="BH842" i="30"/>
  <c r="BQ841" i="30"/>
  <c r="U840" i="30"/>
  <c r="AK840" i="30"/>
  <c r="BA840" i="30"/>
  <c r="BQ840" i="30"/>
  <c r="V841" i="30"/>
  <c r="T840" i="30"/>
  <c r="AJ840" i="30"/>
  <c r="AZ840" i="30"/>
  <c r="BP840" i="30"/>
  <c r="U841" i="30"/>
  <c r="AJ841" i="30"/>
  <c r="AZ841" i="30"/>
  <c r="BP841" i="30"/>
  <c r="U842" i="30"/>
  <c r="AK842" i="30"/>
  <c r="BA842" i="30"/>
  <c r="BQ842" i="30"/>
  <c r="AO841" i="30"/>
  <c r="BE841" i="30"/>
  <c r="N842" i="30"/>
  <c r="AD842" i="30"/>
  <c r="AT842" i="30"/>
  <c r="BJ842" i="30"/>
  <c r="AA840" i="30"/>
  <c r="AQ840" i="30"/>
  <c r="BG840" i="30"/>
  <c r="L841" i="30"/>
  <c r="J840" i="30"/>
  <c r="Z840" i="30"/>
  <c r="AP840" i="30"/>
  <c r="BF840" i="30"/>
  <c r="O841" i="30"/>
  <c r="AD841" i="30"/>
  <c r="AT841" i="30"/>
  <c r="BJ841" i="30"/>
  <c r="S842" i="30"/>
  <c r="AI842" i="30"/>
  <c r="AY842" i="30"/>
  <c r="BO842" i="30"/>
  <c r="AM841" i="30"/>
  <c r="BC841" i="30"/>
  <c r="H842" i="30"/>
  <c r="X842" i="30"/>
  <c r="AN842" i="30"/>
  <c r="BD842" i="30"/>
  <c r="H824" i="30"/>
  <c r="D61" i="37" s="1"/>
  <c r="E61" i="37" s="1"/>
  <c r="H822" i="30"/>
  <c r="H825" i="30" s="1"/>
  <c r="I821" i="30" s="1"/>
  <c r="F61" i="37" s="1"/>
  <c r="G61" i="37" s="1"/>
  <c r="O822" i="30"/>
  <c r="AE822" i="30"/>
  <c r="AU822" i="30"/>
  <c r="BK822" i="30"/>
  <c r="T823" i="30"/>
  <c r="AT823" i="30"/>
  <c r="O824" i="30"/>
  <c r="AU824" i="30"/>
  <c r="T822" i="30"/>
  <c r="AJ822" i="30"/>
  <c r="AZ822" i="30"/>
  <c r="BP822" i="30"/>
  <c r="U823" i="30"/>
  <c r="AV823" i="30"/>
  <c r="Q824" i="30"/>
  <c r="AW824" i="30"/>
  <c r="AI823" i="30"/>
  <c r="AY823" i="30"/>
  <c r="BO823" i="30"/>
  <c r="X824" i="30"/>
  <c r="AN824" i="30"/>
  <c r="BD824" i="30"/>
  <c r="BK824" i="30"/>
  <c r="Q822" i="30"/>
  <c r="AG822" i="30"/>
  <c r="AW822" i="30"/>
  <c r="BM822" i="30"/>
  <c r="R823" i="30"/>
  <c r="AP823" i="30"/>
  <c r="K824" i="30"/>
  <c r="AQ824" i="30"/>
  <c r="N822" i="30"/>
  <c r="AD822" i="30"/>
  <c r="AT822" i="30"/>
  <c r="BJ822" i="30"/>
  <c r="O823" i="30"/>
  <c r="AJ823" i="30"/>
  <c r="BP823" i="30"/>
  <c r="AK824" i="30"/>
  <c r="AC823" i="30"/>
  <c r="AS823" i="30"/>
  <c r="BI823" i="30"/>
  <c r="N824" i="30"/>
  <c r="AD824" i="30"/>
  <c r="AT824" i="30"/>
  <c r="BJ824" i="30"/>
  <c r="K822" i="30"/>
  <c r="AA822" i="30"/>
  <c r="AQ822" i="30"/>
  <c r="BG822" i="30"/>
  <c r="P823" i="30"/>
  <c r="AL823" i="30"/>
  <c r="BR823" i="30"/>
  <c r="AM824" i="30"/>
  <c r="P822" i="30"/>
  <c r="AF822" i="30"/>
  <c r="AV822" i="30"/>
  <c r="BL822" i="30"/>
  <c r="Q823" i="30"/>
  <c r="AN823" i="30"/>
  <c r="I824" i="30"/>
  <c r="AO824" i="30"/>
  <c r="AE823" i="30"/>
  <c r="AU823" i="30"/>
  <c r="BK823" i="30"/>
  <c r="T824" i="30"/>
  <c r="AJ824" i="30"/>
  <c r="AZ824" i="30"/>
  <c r="BP824" i="30"/>
  <c r="M822" i="30"/>
  <c r="AC822" i="30"/>
  <c r="AS822" i="30"/>
  <c r="BI822" i="30"/>
  <c r="N823" i="30"/>
  <c r="AH823" i="30"/>
  <c r="BN823" i="30"/>
  <c r="AI824" i="30"/>
  <c r="J822" i="30"/>
  <c r="Z822" i="30"/>
  <c r="AP822" i="30"/>
  <c r="BF822" i="30"/>
  <c r="K823" i="30"/>
  <c r="AB823" i="30"/>
  <c r="BH823" i="30"/>
  <c r="AC824" i="30"/>
  <c r="BI824" i="30"/>
  <c r="AO823" i="30"/>
  <c r="BE823" i="30"/>
  <c r="J824" i="30"/>
  <c r="Z824" i="30"/>
  <c r="AP824" i="30"/>
  <c r="BF824" i="30"/>
  <c r="BQ824" i="30"/>
  <c r="G842" i="30"/>
  <c r="D62" i="37" s="1"/>
  <c r="E62" i="37" s="1"/>
  <c r="I840" i="30"/>
  <c r="Y840" i="30"/>
  <c r="AO840" i="30"/>
  <c r="BE840" i="30"/>
  <c r="J841" i="30"/>
  <c r="H840" i="30"/>
  <c r="X840" i="30"/>
  <c r="AN840" i="30"/>
  <c r="BD840" i="30"/>
  <c r="I841" i="30"/>
  <c r="Y841" i="30"/>
  <c r="AN841" i="30"/>
  <c r="BD841" i="30"/>
  <c r="I842" i="30"/>
  <c r="Y842" i="30"/>
  <c r="AO842" i="30"/>
  <c r="BE842" i="30"/>
  <c r="AC841" i="30"/>
  <c r="AS841" i="30"/>
  <c r="BI841" i="30"/>
  <c r="R842" i="30"/>
  <c r="AH842" i="30"/>
  <c r="AX842" i="30"/>
  <c r="BN842" i="30"/>
  <c r="W840" i="30"/>
  <c r="AM840" i="30"/>
  <c r="BC840" i="30"/>
  <c r="H841" i="30"/>
  <c r="X841" i="30"/>
  <c r="V840" i="30"/>
  <c r="AL840" i="30"/>
  <c r="BB840" i="30"/>
  <c r="K841" i="30"/>
  <c r="Z841" i="30"/>
  <c r="AP841" i="30"/>
  <c r="BF841" i="30"/>
  <c r="O842" i="30"/>
  <c r="AE842" i="30"/>
  <c r="AU842" i="30"/>
  <c r="BK842" i="30"/>
  <c r="AI841" i="30"/>
  <c r="AY841" i="30"/>
  <c r="BO841" i="30"/>
  <c r="T842" i="30"/>
  <c r="AJ842" i="30"/>
  <c r="AZ842" i="30"/>
  <c r="BP842" i="30"/>
  <c r="M840" i="30"/>
  <c r="AC840" i="30"/>
  <c r="AS840" i="30"/>
  <c r="BI840" i="30"/>
  <c r="N841" i="30"/>
  <c r="L840" i="30"/>
  <c r="AB840" i="30"/>
  <c r="AR840" i="30"/>
  <c r="BH840" i="30"/>
  <c r="M841" i="30"/>
  <c r="AB841" i="30"/>
  <c r="AR841" i="30"/>
  <c r="BH841" i="30"/>
  <c r="M842" i="30"/>
  <c r="AC842" i="30"/>
  <c r="AS842" i="30"/>
  <c r="BI842" i="30"/>
  <c r="AG841" i="30"/>
  <c r="AW841" i="30"/>
  <c r="BM841" i="30"/>
  <c r="V842" i="30"/>
  <c r="AL842" i="30"/>
  <c r="BB842" i="30"/>
  <c r="S840" i="30"/>
  <c r="AI840" i="30"/>
  <c r="AY840" i="30"/>
  <c r="BO840" i="30"/>
  <c r="T841" i="30"/>
  <c r="R840" i="30"/>
  <c r="AH840" i="30"/>
  <c r="AX840" i="30"/>
  <c r="BN840" i="30"/>
  <c r="W841" i="30"/>
  <c r="AL841" i="30"/>
  <c r="BB841" i="30"/>
  <c r="K842" i="30"/>
  <c r="AA842" i="30"/>
  <c r="AQ842" i="30"/>
  <c r="BG842" i="30"/>
  <c r="AE841" i="30"/>
  <c r="AU841" i="30"/>
  <c r="BK841" i="30"/>
  <c r="P842" i="30"/>
  <c r="AF842" i="30"/>
  <c r="AV842" i="30"/>
  <c r="BL842" i="30"/>
  <c r="I570" i="30"/>
  <c r="BL571" i="30"/>
  <c r="AG571" i="30"/>
  <c r="BN570" i="30"/>
  <c r="BN569" i="30"/>
  <c r="BC569" i="30"/>
  <c r="BL570" i="30"/>
  <c r="AZ571" i="30"/>
  <c r="AP569" i="30"/>
  <c r="Z569" i="30"/>
  <c r="BH571" i="30"/>
  <c r="AH569" i="30"/>
  <c r="R569" i="30"/>
  <c r="J569" i="30"/>
  <c r="Q569" i="30"/>
  <c r="BC571" i="30"/>
  <c r="P570" i="30"/>
  <c r="AV570" i="30"/>
  <c r="Q571" i="30"/>
  <c r="AY571" i="30"/>
  <c r="BN571" i="30"/>
  <c r="AR569" i="30"/>
  <c r="AJ569" i="30"/>
  <c r="AB569" i="30"/>
  <c r="T569" i="30"/>
  <c r="L569" i="30"/>
  <c r="AM569" i="30"/>
  <c r="AR571" i="30"/>
  <c r="AJ571" i="30"/>
  <c r="AB571" i="30"/>
  <c r="T571" i="30"/>
  <c r="L571" i="30"/>
  <c r="BG570" i="30"/>
  <c r="AY570" i="30"/>
  <c r="AQ570" i="30"/>
  <c r="AI570" i="30"/>
  <c r="AA570" i="30"/>
  <c r="S570" i="30"/>
  <c r="K570" i="30"/>
  <c r="BF569" i="30"/>
  <c r="AX569" i="30"/>
  <c r="E580" i="30"/>
  <c r="E568" i="30" s="1"/>
  <c r="E590" i="30"/>
  <c r="F596" i="30" s="1"/>
  <c r="G602" i="30" s="1"/>
  <c r="H608" i="30" s="1"/>
  <c r="AB570" i="30"/>
  <c r="BH570" i="30"/>
  <c r="AC571" i="30"/>
  <c r="BE571" i="30"/>
  <c r="AT571" i="30"/>
  <c r="BJ571" i="30"/>
  <c r="AW569" i="30"/>
  <c r="R570" i="30"/>
  <c r="AX570" i="30"/>
  <c r="W571" i="30"/>
  <c r="K569" i="30"/>
  <c r="AQ569" i="30"/>
  <c r="BI571" i="30"/>
  <c r="BF571" i="30"/>
  <c r="M569" i="30"/>
  <c r="AS569" i="30"/>
  <c r="N570" i="30"/>
  <c r="AT570" i="30"/>
  <c r="S571" i="30"/>
  <c r="K314" i="30"/>
  <c r="K302" i="30" s="1"/>
  <c r="L316" i="30"/>
  <c r="M322" i="30" s="1"/>
  <c r="N328" i="30" s="1"/>
  <c r="O334" i="30" s="1"/>
  <c r="N89" i="30"/>
  <c r="O91" i="30"/>
  <c r="P97" i="30" s="1"/>
  <c r="Q103" i="30" s="1"/>
  <c r="R109" i="30" s="1"/>
  <c r="N140" i="30"/>
  <c r="O146" i="30" s="1"/>
  <c r="P152" i="30" s="1"/>
  <c r="Q158" i="30" s="1"/>
  <c r="N130" i="30"/>
  <c r="N118" i="30" s="1"/>
  <c r="G494" i="30"/>
  <c r="G482" i="30" s="1"/>
  <c r="H496" i="30"/>
  <c r="I502" i="30" s="1"/>
  <c r="J508" i="30" s="1"/>
  <c r="K514" i="30" s="1"/>
  <c r="M230" i="30"/>
  <c r="N236" i="30" s="1"/>
  <c r="O242" i="30" s="1"/>
  <c r="P248" i="30" s="1"/>
  <c r="M220" i="30"/>
  <c r="M208" i="30" s="1"/>
  <c r="J410" i="30"/>
  <c r="K416" i="30" s="1"/>
  <c r="L422" i="30" s="1"/>
  <c r="M428" i="30" s="1"/>
  <c r="J400" i="30"/>
  <c r="J388" i="30" s="1"/>
  <c r="AV571" i="30"/>
  <c r="AL571" i="30"/>
  <c r="AD571" i="30"/>
  <c r="V571" i="30"/>
  <c r="N571" i="30"/>
  <c r="F571" i="30"/>
  <c r="BI570" i="30"/>
  <c r="BA570" i="30"/>
  <c r="AS570" i="30"/>
  <c r="AK570" i="30"/>
  <c r="AC570" i="30"/>
  <c r="U570" i="30"/>
  <c r="M570" i="30"/>
  <c r="BH569" i="30"/>
  <c r="AZ569" i="30"/>
  <c r="E588" i="30"/>
  <c r="D570" i="30"/>
  <c r="AE569" i="30"/>
  <c r="BK569" i="30"/>
  <c r="AJ570" i="30"/>
  <c r="U571" i="30"/>
  <c r="AW571" i="30"/>
  <c r="BM571" i="30"/>
  <c r="BB571" i="30"/>
  <c r="E569" i="30"/>
  <c r="Y569" i="30"/>
  <c r="BE569" i="30"/>
  <c r="AP570" i="30"/>
  <c r="O571" i="30"/>
  <c r="AU571" i="30"/>
  <c r="S569" i="30"/>
  <c r="AY569" i="30"/>
  <c r="X570" i="30"/>
  <c r="BD570" i="30"/>
  <c r="I571" i="30"/>
  <c r="AO571" i="30"/>
  <c r="AK569" i="30"/>
  <c r="V570" i="30"/>
  <c r="BB570" i="30"/>
  <c r="K571" i="30"/>
  <c r="AQ571" i="30"/>
  <c r="D628" i="30"/>
  <c r="D626" i="30"/>
  <c r="BN626" i="30"/>
  <c r="E626" i="30"/>
  <c r="M626" i="30"/>
  <c r="U626" i="30"/>
  <c r="AC626" i="30"/>
  <c r="AK626" i="30"/>
  <c r="AS626" i="30"/>
  <c r="BA626" i="30"/>
  <c r="BI626" i="30"/>
  <c r="F627" i="30"/>
  <c r="N627" i="30"/>
  <c r="O633" i="30" s="1"/>
  <c r="P639" i="30" s="1"/>
  <c r="Q645" i="30" s="1"/>
  <c r="R651" i="30" s="1"/>
  <c r="V627" i="30"/>
  <c r="W633" i="30" s="1"/>
  <c r="X639" i="30" s="1"/>
  <c r="Y645" i="30" s="1"/>
  <c r="Z651" i="30" s="1"/>
  <c r="AD627" i="30"/>
  <c r="AE633" i="30" s="1"/>
  <c r="AF639" i="30" s="1"/>
  <c r="AG645" i="30" s="1"/>
  <c r="AH651" i="30" s="1"/>
  <c r="AL627" i="30"/>
  <c r="AM633" i="30" s="1"/>
  <c r="AN639" i="30" s="1"/>
  <c r="AO645" i="30" s="1"/>
  <c r="AP651" i="30" s="1"/>
  <c r="AT627" i="30"/>
  <c r="AU633" i="30" s="1"/>
  <c r="AV639" i="30" s="1"/>
  <c r="AW645" i="30" s="1"/>
  <c r="AX651" i="30" s="1"/>
  <c r="BB627" i="30"/>
  <c r="BC633" i="30" s="1"/>
  <c r="BD639" i="30" s="1"/>
  <c r="BE645" i="30" s="1"/>
  <c r="BF651" i="30" s="1"/>
  <c r="BJ627" i="30"/>
  <c r="BK633" i="30" s="1"/>
  <c r="BL639" i="30" s="1"/>
  <c r="BM645" i="30" s="1"/>
  <c r="BN651" i="30" s="1"/>
  <c r="G628" i="30"/>
  <c r="O628" i="30"/>
  <c r="W628" i="30"/>
  <c r="AE628" i="30"/>
  <c r="AM628" i="30"/>
  <c r="AU628" i="30"/>
  <c r="BC628" i="30"/>
  <c r="BK628" i="30"/>
  <c r="L626" i="30"/>
  <c r="T626" i="30"/>
  <c r="AB626" i="30"/>
  <c r="AJ626" i="30"/>
  <c r="AR626" i="30"/>
  <c r="AZ626" i="30"/>
  <c r="BH626" i="30"/>
  <c r="E627" i="30"/>
  <c r="M627" i="30"/>
  <c r="U627" i="30"/>
  <c r="AC627" i="30"/>
  <c r="AK627" i="30"/>
  <c r="AS627" i="30"/>
  <c r="BA627" i="30"/>
  <c r="BI627" i="30"/>
  <c r="F628" i="30"/>
  <c r="I626" i="30"/>
  <c r="Q626" i="30"/>
  <c r="Y626" i="30"/>
  <c r="AG626" i="30"/>
  <c r="AO626" i="30"/>
  <c r="AW626" i="30"/>
  <c r="BE626" i="30"/>
  <c r="BM626" i="30"/>
  <c r="J627" i="30"/>
  <c r="R627" i="30"/>
  <c r="Z627" i="30"/>
  <c r="AH627" i="30"/>
  <c r="AP627" i="30"/>
  <c r="AX627" i="30"/>
  <c r="BF627" i="30"/>
  <c r="BN627" i="30"/>
  <c r="K628" i="30"/>
  <c r="S628" i="30"/>
  <c r="AA628" i="30"/>
  <c r="AI628" i="30"/>
  <c r="AQ628" i="30"/>
  <c r="AY628" i="30"/>
  <c r="BG628" i="30"/>
  <c r="H626" i="30"/>
  <c r="P626" i="30"/>
  <c r="X626" i="30"/>
  <c r="AF626" i="30"/>
  <c r="AN626" i="30"/>
  <c r="AV626" i="30"/>
  <c r="BD626" i="30"/>
  <c r="BL626" i="30"/>
  <c r="I627" i="30"/>
  <c r="Q627" i="30"/>
  <c r="Y627" i="30"/>
  <c r="AG627" i="30"/>
  <c r="AO627" i="30"/>
  <c r="AW627" i="30"/>
  <c r="BE627" i="30"/>
  <c r="BM627" i="30"/>
  <c r="J628" i="30"/>
  <c r="R628" i="30"/>
  <c r="Z628" i="30"/>
  <c r="AH628" i="30"/>
  <c r="AP628" i="30"/>
  <c r="AX628" i="30"/>
  <c r="BF628" i="30"/>
  <c r="BN628" i="30"/>
  <c r="K626" i="30"/>
  <c r="S626" i="30"/>
  <c r="AA626" i="30"/>
  <c r="AI626" i="30"/>
  <c r="AQ626" i="30"/>
  <c r="AY626" i="30"/>
  <c r="BG626" i="30"/>
  <c r="H627" i="30"/>
  <c r="P627" i="30"/>
  <c r="X627" i="30"/>
  <c r="AF627" i="30"/>
  <c r="AN627" i="30"/>
  <c r="AV627" i="30"/>
  <c r="BD627" i="30"/>
  <c r="BL627" i="30"/>
  <c r="I628" i="30"/>
  <c r="Q628" i="30"/>
  <c r="Y628" i="30"/>
  <c r="AG628" i="30"/>
  <c r="AO628" i="30"/>
  <c r="AW628" i="30"/>
  <c r="BE628" i="30"/>
  <c r="BM628" i="30"/>
  <c r="J626" i="30"/>
  <c r="R626" i="30"/>
  <c r="Z626" i="30"/>
  <c r="AH626" i="30"/>
  <c r="AP626" i="30"/>
  <c r="AX626" i="30"/>
  <c r="BF626" i="30"/>
  <c r="G627" i="30"/>
  <c r="O627" i="30"/>
  <c r="W627" i="30"/>
  <c r="AE627" i="30"/>
  <c r="AM627" i="30"/>
  <c r="AU627" i="30"/>
  <c r="BC627" i="30"/>
  <c r="BK627" i="30"/>
  <c r="L628" i="30"/>
  <c r="T628" i="30"/>
  <c r="AB628" i="30"/>
  <c r="AJ628" i="30"/>
  <c r="AR628" i="30"/>
  <c r="AZ628" i="30"/>
  <c r="BH628" i="30"/>
  <c r="N628" i="30"/>
  <c r="V628" i="30"/>
  <c r="AD628" i="30"/>
  <c r="AL628" i="30"/>
  <c r="AT628" i="30"/>
  <c r="BB628" i="30"/>
  <c r="BJ628" i="30"/>
  <c r="G626" i="30"/>
  <c r="O626" i="30"/>
  <c r="W626" i="30"/>
  <c r="AE626" i="30"/>
  <c r="AM626" i="30"/>
  <c r="AU626" i="30"/>
  <c r="BC626" i="30"/>
  <c r="BK626" i="30"/>
  <c r="L627" i="30"/>
  <c r="T627" i="30"/>
  <c r="AB627" i="30"/>
  <c r="AJ627" i="30"/>
  <c r="AR627" i="30"/>
  <c r="AZ627" i="30"/>
  <c r="BH627" i="30"/>
  <c r="E628" i="30"/>
  <c r="M628" i="30"/>
  <c r="U628" i="30"/>
  <c r="AC628" i="30"/>
  <c r="AK628" i="30"/>
  <c r="AS628" i="30"/>
  <c r="BA628" i="30"/>
  <c r="BI628" i="30"/>
  <c r="F626" i="30"/>
  <c r="N626" i="30"/>
  <c r="V626" i="30"/>
  <c r="AD626" i="30"/>
  <c r="AL626" i="30"/>
  <c r="AT626" i="30"/>
  <c r="BB626" i="30"/>
  <c r="BJ626" i="30"/>
  <c r="K627" i="30"/>
  <c r="S627" i="30"/>
  <c r="AA627" i="30"/>
  <c r="AI627" i="30"/>
  <c r="AQ627" i="30"/>
  <c r="AY627" i="30"/>
  <c r="BG627" i="30"/>
  <c r="H628" i="30"/>
  <c r="P628" i="30"/>
  <c r="X628" i="30"/>
  <c r="AF628" i="30"/>
  <c r="AN628" i="30"/>
  <c r="AV628" i="30"/>
  <c r="BD628" i="30"/>
  <c r="BL628" i="30"/>
  <c r="W569" i="30"/>
  <c r="L570" i="30"/>
  <c r="AR570" i="30"/>
  <c r="M571" i="30"/>
  <c r="AS571" i="30"/>
  <c r="BM569" i="30"/>
  <c r="AH570" i="30"/>
  <c r="AM571" i="30"/>
  <c r="G569" i="30"/>
  <c r="AA569" i="30"/>
  <c r="BG569" i="30"/>
  <c r="AC569" i="30"/>
  <c r="BI569" i="30"/>
  <c r="AD570" i="30"/>
  <c r="BJ570" i="30"/>
  <c r="AI571" i="30"/>
  <c r="I455" i="30"/>
  <c r="J461" i="30" s="1"/>
  <c r="K467" i="30" s="1"/>
  <c r="L473" i="30" s="1"/>
  <c r="I445" i="30"/>
  <c r="I433" i="30" s="1"/>
  <c r="L275" i="30"/>
  <c r="M281" i="30" s="1"/>
  <c r="N287" i="30" s="1"/>
  <c r="O293" i="30" s="1"/>
  <c r="L265" i="30"/>
  <c r="L253" i="30" s="1"/>
  <c r="G541" i="30"/>
  <c r="H547" i="30" s="1"/>
  <c r="I553" i="30" s="1"/>
  <c r="J559" i="30" s="1"/>
  <c r="F539" i="30"/>
  <c r="F527" i="30" s="1"/>
  <c r="AN571" i="30"/>
  <c r="AF571" i="30"/>
  <c r="X571" i="30"/>
  <c r="P571" i="30"/>
  <c r="H571" i="30"/>
  <c r="BK570" i="30"/>
  <c r="BC570" i="30"/>
  <c r="AU570" i="30"/>
  <c r="AM570" i="30"/>
  <c r="AE570" i="30"/>
  <c r="W570" i="30"/>
  <c r="O570" i="30"/>
  <c r="BJ569" i="30"/>
  <c r="BB569" i="30"/>
  <c r="AT569" i="30"/>
  <c r="AL569" i="30"/>
  <c r="AD569" i="30"/>
  <c r="V569" i="30"/>
  <c r="N569" i="30"/>
  <c r="F569" i="30"/>
  <c r="AN569" i="30"/>
  <c r="AF569" i="30"/>
  <c r="X569" i="30"/>
  <c r="P569" i="30"/>
  <c r="H569" i="30"/>
  <c r="O569" i="30"/>
  <c r="AU569" i="30"/>
  <c r="T570" i="30"/>
  <c r="AZ570" i="30"/>
  <c r="AK571" i="30"/>
  <c r="I569" i="30"/>
  <c r="AO569" i="30"/>
  <c r="J570" i="30"/>
  <c r="Z570" i="30"/>
  <c r="BF570" i="30"/>
  <c r="AE571" i="30"/>
  <c r="BK571" i="30"/>
  <c r="AI569" i="30"/>
  <c r="AN570" i="30"/>
  <c r="E571" i="30"/>
  <c r="Y571" i="30"/>
  <c r="BA571" i="30"/>
  <c r="AX571" i="30"/>
  <c r="U569" i="30"/>
  <c r="BA569" i="30"/>
  <c r="AL570" i="30"/>
  <c r="G571" i="30"/>
  <c r="AA571" i="30"/>
  <c r="BG571" i="30"/>
  <c r="H561" i="30"/>
  <c r="H525" i="30" s="1"/>
  <c r="G525" i="30"/>
  <c r="AB66" i="23"/>
  <c r="AA67" i="23"/>
  <c r="AF12" i="8"/>
  <c r="AF9" i="8" s="1"/>
  <c r="AF8" i="8" s="1"/>
  <c r="AE11" i="8"/>
  <c r="AG10" i="8"/>
  <c r="K358" i="30" l="1"/>
  <c r="L360" i="30"/>
  <c r="M366" i="30" s="1"/>
  <c r="N372" i="30" s="1"/>
  <c r="O378" i="30" s="1"/>
  <c r="K342" i="30"/>
  <c r="M166" i="30"/>
  <c r="N174" i="30"/>
  <c r="N184" i="30"/>
  <c r="O190" i="30" s="1"/>
  <c r="P196" i="30" s="1"/>
  <c r="Q202" i="30" s="1"/>
  <c r="G841" i="30"/>
  <c r="H843" i="30"/>
  <c r="I839" i="30" s="1"/>
  <c r="I825" i="30"/>
  <c r="J821" i="30" s="1"/>
  <c r="J825" i="30" s="1"/>
  <c r="K821" i="30" s="1"/>
  <c r="K825" i="30" s="1"/>
  <c r="L821" i="30" s="1"/>
  <c r="L825" i="30" s="1"/>
  <c r="M821" i="30" s="1"/>
  <c r="M825" i="30" s="1"/>
  <c r="N821" i="30" s="1"/>
  <c r="N825" i="30" s="1"/>
  <c r="O821" i="30" s="1"/>
  <c r="O825" i="30" s="1"/>
  <c r="P821" i="30" s="1"/>
  <c r="P825" i="30" s="1"/>
  <c r="Q821" i="30" s="1"/>
  <c r="Q825" i="30" s="1"/>
  <c r="R821" i="30" s="1"/>
  <c r="R825" i="30" s="1"/>
  <c r="S821" i="30" s="1"/>
  <c r="S825" i="30" s="1"/>
  <c r="T821" i="30" s="1"/>
  <c r="T825" i="30" s="1"/>
  <c r="U821" i="30" s="1"/>
  <c r="U825" i="30" s="1"/>
  <c r="V821" i="30" s="1"/>
  <c r="V825" i="30" s="1"/>
  <c r="W821" i="30" s="1"/>
  <c r="W825" i="30" s="1"/>
  <c r="X821" i="30" s="1"/>
  <c r="X825" i="30" s="1"/>
  <c r="Y821" i="30" s="1"/>
  <c r="Y825" i="30" s="1"/>
  <c r="Z821" i="30" s="1"/>
  <c r="Z825" i="30" s="1"/>
  <c r="AA821" i="30" s="1"/>
  <c r="AA825" i="30" s="1"/>
  <c r="AB821" i="30" s="1"/>
  <c r="AB825" i="30" s="1"/>
  <c r="AC821" i="30" s="1"/>
  <c r="AC825" i="30" s="1"/>
  <c r="AD821" i="30" s="1"/>
  <c r="AD825" i="30" s="1"/>
  <c r="AE821" i="30" s="1"/>
  <c r="AE825" i="30" s="1"/>
  <c r="AF821" i="30" s="1"/>
  <c r="AF825" i="30" s="1"/>
  <c r="AG821" i="30" s="1"/>
  <c r="AG825" i="30" s="1"/>
  <c r="AH821" i="30" s="1"/>
  <c r="AH825" i="30" s="1"/>
  <c r="AI821" i="30" s="1"/>
  <c r="AI825" i="30" s="1"/>
  <c r="AJ821" i="30" s="1"/>
  <c r="AJ825" i="30" s="1"/>
  <c r="AK821" i="30" s="1"/>
  <c r="AK825" i="30" s="1"/>
  <c r="AL821" i="30" s="1"/>
  <c r="AL825" i="30" s="1"/>
  <c r="AM821" i="30" s="1"/>
  <c r="AM825" i="30" s="1"/>
  <c r="AN821" i="30" s="1"/>
  <c r="AN825" i="30" s="1"/>
  <c r="AO821" i="30" s="1"/>
  <c r="AO825" i="30" s="1"/>
  <c r="AP821" i="30" s="1"/>
  <c r="AP825" i="30" s="1"/>
  <c r="AQ821" i="30" s="1"/>
  <c r="AQ825" i="30" s="1"/>
  <c r="AR821" i="30" s="1"/>
  <c r="AR825" i="30" s="1"/>
  <c r="AS821" i="30" s="1"/>
  <c r="AS825" i="30" s="1"/>
  <c r="AT821" i="30" s="1"/>
  <c r="AT825" i="30" s="1"/>
  <c r="AU821" i="30" s="1"/>
  <c r="AU825" i="30" s="1"/>
  <c r="AV821" i="30" s="1"/>
  <c r="AV825" i="30" s="1"/>
  <c r="AW821" i="30" s="1"/>
  <c r="AW825" i="30" s="1"/>
  <c r="AX821" i="30" s="1"/>
  <c r="AX825" i="30" s="1"/>
  <c r="AY821" i="30" s="1"/>
  <c r="AY825" i="30" s="1"/>
  <c r="AZ821" i="30" s="1"/>
  <c r="AZ825" i="30" s="1"/>
  <c r="BA821" i="30" s="1"/>
  <c r="BA825" i="30" s="1"/>
  <c r="BB821" i="30" s="1"/>
  <c r="BB825" i="30" s="1"/>
  <c r="BC821" i="30" s="1"/>
  <c r="BC825" i="30" s="1"/>
  <c r="BD821" i="30" s="1"/>
  <c r="BD825" i="30" s="1"/>
  <c r="BE821" i="30" s="1"/>
  <c r="BE825" i="30" s="1"/>
  <c r="BF821" i="30" s="1"/>
  <c r="BF825" i="30" s="1"/>
  <c r="BG821" i="30" s="1"/>
  <c r="BG825" i="30" s="1"/>
  <c r="BH821" i="30" s="1"/>
  <c r="BH825" i="30" s="1"/>
  <c r="BI821" i="30" s="1"/>
  <c r="BI825" i="30" s="1"/>
  <c r="BJ821" i="30" s="1"/>
  <c r="BJ825" i="30" s="1"/>
  <c r="BK821" i="30" s="1"/>
  <c r="BK825" i="30" s="1"/>
  <c r="BL821" i="30" s="1"/>
  <c r="BL825" i="30" s="1"/>
  <c r="BM821" i="30" s="1"/>
  <c r="BM825" i="30" s="1"/>
  <c r="BN821" i="30" s="1"/>
  <c r="BN825" i="30" s="1"/>
  <c r="BO821" i="30" s="1"/>
  <c r="BO825" i="30" s="1"/>
  <c r="BP821" i="30" s="1"/>
  <c r="BP825" i="30" s="1"/>
  <c r="BQ821" i="30" s="1"/>
  <c r="BQ825" i="30" s="1"/>
  <c r="BR821" i="30" s="1"/>
  <c r="BR825" i="30" s="1"/>
  <c r="H823" i="30"/>
  <c r="G545" i="30"/>
  <c r="H551" i="30" s="1"/>
  <c r="I557" i="30" s="1"/>
  <c r="J563" i="30" s="1"/>
  <c r="G535" i="30"/>
  <c r="G523" i="30" s="1"/>
  <c r="M271" i="30"/>
  <c r="N277" i="30" s="1"/>
  <c r="O283" i="30" s="1"/>
  <c r="P289" i="30" s="1"/>
  <c r="L269" i="30"/>
  <c r="L257" i="30" s="1"/>
  <c r="J451" i="30"/>
  <c r="K457" i="30" s="1"/>
  <c r="L463" i="30" s="1"/>
  <c r="M469" i="30" s="1"/>
  <c r="I449" i="30"/>
  <c r="I437" i="30" s="1"/>
  <c r="BM634" i="30"/>
  <c r="BN640" i="30" s="1"/>
  <c r="AW634" i="30"/>
  <c r="AX640" i="30" s="1"/>
  <c r="AY646" i="30" s="1"/>
  <c r="AZ652" i="30" s="1"/>
  <c r="AG634" i="30"/>
  <c r="AH640" i="30" s="1"/>
  <c r="AI646" i="30" s="1"/>
  <c r="AJ652" i="30" s="1"/>
  <c r="Q634" i="30"/>
  <c r="R640" i="30" s="1"/>
  <c r="S646" i="30" s="1"/>
  <c r="T652" i="30" s="1"/>
  <c r="BH633" i="30"/>
  <c r="BI639" i="30" s="1"/>
  <c r="BJ645" i="30" s="1"/>
  <c r="BK651" i="30" s="1"/>
  <c r="AR633" i="30"/>
  <c r="AS639" i="30" s="1"/>
  <c r="AT645" i="30" s="1"/>
  <c r="AU651" i="30" s="1"/>
  <c r="AB633" i="30"/>
  <c r="AC639" i="30" s="1"/>
  <c r="AD645" i="30" s="1"/>
  <c r="AE651" i="30" s="1"/>
  <c r="L633" i="30"/>
  <c r="M639" i="30" s="1"/>
  <c r="N645" i="30" s="1"/>
  <c r="O651" i="30" s="1"/>
  <c r="BC632" i="30"/>
  <c r="BD638" i="30" s="1"/>
  <c r="BE644" i="30" s="1"/>
  <c r="BF650" i="30" s="1"/>
  <c r="AM632" i="30"/>
  <c r="AN638" i="30" s="1"/>
  <c r="AO644" i="30" s="1"/>
  <c r="AP650" i="30" s="1"/>
  <c r="W632" i="30"/>
  <c r="X638" i="30" s="1"/>
  <c r="Y644" i="30" s="1"/>
  <c r="Z650" i="30" s="1"/>
  <c r="G632" i="30"/>
  <c r="H638" i="30" s="1"/>
  <c r="I644" i="30" s="1"/>
  <c r="J650" i="30" s="1"/>
  <c r="BB634" i="30"/>
  <c r="BC640" i="30" s="1"/>
  <c r="BD646" i="30" s="1"/>
  <c r="BE652" i="30" s="1"/>
  <c r="AL634" i="30"/>
  <c r="AM640" i="30" s="1"/>
  <c r="AN646" i="30" s="1"/>
  <c r="AO652" i="30" s="1"/>
  <c r="V634" i="30"/>
  <c r="W640" i="30" s="1"/>
  <c r="X646" i="30" s="1"/>
  <c r="Y652" i="30" s="1"/>
  <c r="F634" i="30"/>
  <c r="G640" i="30" s="1"/>
  <c r="H646" i="30" s="1"/>
  <c r="I652" i="30" s="1"/>
  <c r="BA633" i="30"/>
  <c r="BB639" i="30" s="1"/>
  <c r="BC645" i="30" s="1"/>
  <c r="BD651" i="30" s="1"/>
  <c r="AK633" i="30"/>
  <c r="AL639" i="30" s="1"/>
  <c r="AM645" i="30" s="1"/>
  <c r="AN651" i="30" s="1"/>
  <c r="U633" i="30"/>
  <c r="V639" i="30" s="1"/>
  <c r="W645" i="30" s="1"/>
  <c r="X651" i="30" s="1"/>
  <c r="BL632" i="30"/>
  <c r="BM638" i="30" s="1"/>
  <c r="BN644" i="30" s="1"/>
  <c r="AV632" i="30"/>
  <c r="AW638" i="30" s="1"/>
  <c r="AX644" i="30" s="1"/>
  <c r="AY650" i="30" s="1"/>
  <c r="AF632" i="30"/>
  <c r="AG638" i="30" s="1"/>
  <c r="AH644" i="30" s="1"/>
  <c r="AI650" i="30" s="1"/>
  <c r="P632" i="30"/>
  <c r="Q638" i="30" s="1"/>
  <c r="R644" i="30" s="1"/>
  <c r="S650" i="30" s="1"/>
  <c r="BK634" i="30"/>
  <c r="BL640" i="30" s="1"/>
  <c r="BM646" i="30" s="1"/>
  <c r="BN652" i="30" s="1"/>
  <c r="AU634" i="30"/>
  <c r="AV640" i="30" s="1"/>
  <c r="AW646" i="30" s="1"/>
  <c r="AX652" i="30" s="1"/>
  <c r="AE634" i="30"/>
  <c r="AF640" i="30" s="1"/>
  <c r="AG646" i="30" s="1"/>
  <c r="AH652" i="30" s="1"/>
  <c r="O634" i="30"/>
  <c r="P640" i="30" s="1"/>
  <c r="Q646" i="30" s="1"/>
  <c r="R652" i="30" s="1"/>
  <c r="BA634" i="30"/>
  <c r="BB640" i="30" s="1"/>
  <c r="BC646" i="30" s="1"/>
  <c r="BD652" i="30" s="1"/>
  <c r="AK634" i="30"/>
  <c r="AL640" i="30" s="1"/>
  <c r="AM646" i="30" s="1"/>
  <c r="AN652" i="30" s="1"/>
  <c r="U634" i="30"/>
  <c r="V640" i="30" s="1"/>
  <c r="W646" i="30" s="1"/>
  <c r="X652" i="30" s="1"/>
  <c r="BL633" i="30"/>
  <c r="BM639" i="30" s="1"/>
  <c r="BN645" i="30" s="1"/>
  <c r="AV633" i="30"/>
  <c r="AW639" i="30" s="1"/>
  <c r="AX645" i="30" s="1"/>
  <c r="AY651" i="30" s="1"/>
  <c r="AF633" i="30"/>
  <c r="AG639" i="30" s="1"/>
  <c r="AH645" i="30" s="1"/>
  <c r="AI651" i="30" s="1"/>
  <c r="P633" i="30"/>
  <c r="Q639" i="30" s="1"/>
  <c r="R645" i="30" s="1"/>
  <c r="S651" i="30" s="1"/>
  <c r="BG632" i="30"/>
  <c r="BH638" i="30" s="1"/>
  <c r="BI644" i="30" s="1"/>
  <c r="BJ650" i="30" s="1"/>
  <c r="AQ632" i="30"/>
  <c r="AR638" i="30" s="1"/>
  <c r="AS644" i="30" s="1"/>
  <c r="AT650" i="30" s="1"/>
  <c r="AA632" i="30"/>
  <c r="AB638" i="30" s="1"/>
  <c r="AC644" i="30" s="1"/>
  <c r="AD650" i="30" s="1"/>
  <c r="K632" i="30"/>
  <c r="L638" i="30" s="1"/>
  <c r="M644" i="30" s="1"/>
  <c r="N650" i="30" s="1"/>
  <c r="BF634" i="30"/>
  <c r="BG640" i="30" s="1"/>
  <c r="BH646" i="30" s="1"/>
  <c r="BI652" i="30" s="1"/>
  <c r="AP634" i="30"/>
  <c r="AQ640" i="30" s="1"/>
  <c r="AR646" i="30" s="1"/>
  <c r="AS652" i="30" s="1"/>
  <c r="Z634" i="30"/>
  <c r="AA640" i="30" s="1"/>
  <c r="AB646" i="30" s="1"/>
  <c r="AC652" i="30" s="1"/>
  <c r="J634" i="30"/>
  <c r="K640" i="30" s="1"/>
  <c r="L646" i="30" s="1"/>
  <c r="M652" i="30" s="1"/>
  <c r="BE633" i="30"/>
  <c r="BF639" i="30" s="1"/>
  <c r="BG645" i="30" s="1"/>
  <c r="BH651" i="30" s="1"/>
  <c r="AO633" i="30"/>
  <c r="AP639" i="30" s="1"/>
  <c r="AQ645" i="30" s="1"/>
  <c r="AR651" i="30" s="1"/>
  <c r="Y633" i="30"/>
  <c r="Z639" i="30" s="1"/>
  <c r="AA645" i="30" s="1"/>
  <c r="AB651" i="30" s="1"/>
  <c r="I633" i="30"/>
  <c r="J639" i="30" s="1"/>
  <c r="K645" i="30" s="1"/>
  <c r="L651" i="30" s="1"/>
  <c r="AZ632" i="30"/>
  <c r="BA638" i="30" s="1"/>
  <c r="BB644" i="30" s="1"/>
  <c r="BC650" i="30" s="1"/>
  <c r="AJ632" i="30"/>
  <c r="AK638" i="30" s="1"/>
  <c r="AL644" i="30" s="1"/>
  <c r="AM650" i="30" s="1"/>
  <c r="T632" i="30"/>
  <c r="U638" i="30" s="1"/>
  <c r="V644" i="30" s="1"/>
  <c r="W650" i="30" s="1"/>
  <c r="AY634" i="30"/>
  <c r="AZ640" i="30" s="1"/>
  <c r="BA646" i="30" s="1"/>
  <c r="BB652" i="30" s="1"/>
  <c r="AI634" i="30"/>
  <c r="AJ640" i="30" s="1"/>
  <c r="AK646" i="30" s="1"/>
  <c r="AL652" i="30" s="1"/>
  <c r="S634" i="30"/>
  <c r="T640" i="30" s="1"/>
  <c r="U646" i="30" s="1"/>
  <c r="V652" i="30" s="1"/>
  <c r="BN633" i="30"/>
  <c r="AX633" i="30"/>
  <c r="AY639" i="30" s="1"/>
  <c r="AZ645" i="30" s="1"/>
  <c r="BA651" i="30" s="1"/>
  <c r="AH633" i="30"/>
  <c r="AI639" i="30" s="1"/>
  <c r="AJ645" i="30" s="1"/>
  <c r="AK651" i="30" s="1"/>
  <c r="R633" i="30"/>
  <c r="S639" i="30" s="1"/>
  <c r="T645" i="30" s="1"/>
  <c r="U651" i="30" s="1"/>
  <c r="BM632" i="30"/>
  <c r="BN638" i="30" s="1"/>
  <c r="AW632" i="30"/>
  <c r="AX638" i="30" s="1"/>
  <c r="AY644" i="30" s="1"/>
  <c r="AZ650" i="30" s="1"/>
  <c r="AG632" i="30"/>
  <c r="AH638" i="30" s="1"/>
  <c r="AI644" i="30" s="1"/>
  <c r="AJ650" i="30" s="1"/>
  <c r="Q632" i="30"/>
  <c r="R638" i="30" s="1"/>
  <c r="S644" i="30" s="1"/>
  <c r="T650" i="30" s="1"/>
  <c r="BH634" i="30"/>
  <c r="BI640" i="30" s="1"/>
  <c r="BJ646" i="30" s="1"/>
  <c r="BK652" i="30" s="1"/>
  <c r="AR634" i="30"/>
  <c r="AS640" i="30" s="1"/>
  <c r="AT646" i="30" s="1"/>
  <c r="AU652" i="30" s="1"/>
  <c r="AB634" i="30"/>
  <c r="AC640" i="30" s="1"/>
  <c r="AD646" i="30" s="1"/>
  <c r="AE652" i="30" s="1"/>
  <c r="L634" i="30"/>
  <c r="M640" i="30" s="1"/>
  <c r="N646" i="30" s="1"/>
  <c r="O652" i="30" s="1"/>
  <c r="BG633" i="30"/>
  <c r="BH639" i="30" s="1"/>
  <c r="BI645" i="30" s="1"/>
  <c r="BJ651" i="30" s="1"/>
  <c r="AQ633" i="30"/>
  <c r="AR639" i="30" s="1"/>
  <c r="AS645" i="30" s="1"/>
  <c r="AT651" i="30" s="1"/>
  <c r="AA633" i="30"/>
  <c r="AB639" i="30" s="1"/>
  <c r="AC645" i="30" s="1"/>
  <c r="AD651" i="30" s="1"/>
  <c r="K633" i="30"/>
  <c r="L639" i="30" s="1"/>
  <c r="M645" i="30" s="1"/>
  <c r="N651" i="30" s="1"/>
  <c r="BF632" i="30"/>
  <c r="BG638" i="30" s="1"/>
  <c r="BH644" i="30" s="1"/>
  <c r="BI650" i="30" s="1"/>
  <c r="AP632" i="30"/>
  <c r="AQ638" i="30" s="1"/>
  <c r="AR644" i="30" s="1"/>
  <c r="AS650" i="30" s="1"/>
  <c r="Z632" i="30"/>
  <c r="AA638" i="30" s="1"/>
  <c r="AB644" i="30" s="1"/>
  <c r="AC650" i="30" s="1"/>
  <c r="J632" i="30"/>
  <c r="K638" i="30" s="1"/>
  <c r="L644" i="30" s="1"/>
  <c r="M650" i="30" s="1"/>
  <c r="BJ633" i="30"/>
  <c r="BK639" i="30" s="1"/>
  <c r="BL645" i="30" s="1"/>
  <c r="BM651" i="30" s="1"/>
  <c r="AT633" i="30"/>
  <c r="AU639" i="30" s="1"/>
  <c r="AV645" i="30" s="1"/>
  <c r="AW651" i="30" s="1"/>
  <c r="AD633" i="30"/>
  <c r="AE639" i="30" s="1"/>
  <c r="AF645" i="30" s="1"/>
  <c r="AG651" i="30" s="1"/>
  <c r="N633" i="30"/>
  <c r="O639" i="30" s="1"/>
  <c r="P645" i="30" s="1"/>
  <c r="Q651" i="30" s="1"/>
  <c r="BI632" i="30"/>
  <c r="BJ638" i="30" s="1"/>
  <c r="BK644" i="30" s="1"/>
  <c r="BL650" i="30" s="1"/>
  <c r="AS632" i="30"/>
  <c r="AT638" i="30" s="1"/>
  <c r="AU644" i="30" s="1"/>
  <c r="AV650" i="30" s="1"/>
  <c r="AC632" i="30"/>
  <c r="AD638" i="30" s="1"/>
  <c r="AE644" i="30" s="1"/>
  <c r="AF650" i="30" s="1"/>
  <c r="M632" i="30"/>
  <c r="N638" i="30" s="1"/>
  <c r="O644" i="30" s="1"/>
  <c r="P650" i="30" s="1"/>
  <c r="BD634" i="30"/>
  <c r="BE640" i="30" s="1"/>
  <c r="BF646" i="30" s="1"/>
  <c r="BG652" i="30" s="1"/>
  <c r="AN634" i="30"/>
  <c r="AO640" i="30" s="1"/>
  <c r="AP646" i="30" s="1"/>
  <c r="AQ652" i="30" s="1"/>
  <c r="X634" i="30"/>
  <c r="Y640" i="30" s="1"/>
  <c r="Z646" i="30" s="1"/>
  <c r="AA652" i="30" s="1"/>
  <c r="H634" i="30"/>
  <c r="I640" i="30" s="1"/>
  <c r="J646" i="30" s="1"/>
  <c r="K652" i="30" s="1"/>
  <c r="G633" i="30"/>
  <c r="H639" i="30" s="1"/>
  <c r="I645" i="30" s="1"/>
  <c r="J651" i="30" s="1"/>
  <c r="BB632" i="30"/>
  <c r="BC638" i="30" s="1"/>
  <c r="BD644" i="30" s="1"/>
  <c r="BE650" i="30" s="1"/>
  <c r="AL632" i="30"/>
  <c r="AM638" i="30" s="1"/>
  <c r="AN644" i="30" s="1"/>
  <c r="AO650" i="30" s="1"/>
  <c r="V632" i="30"/>
  <c r="W638" i="30" s="1"/>
  <c r="X644" i="30" s="1"/>
  <c r="Y650" i="30" s="1"/>
  <c r="F632" i="30"/>
  <c r="G638" i="30" s="1"/>
  <c r="H644" i="30" s="1"/>
  <c r="I650" i="30" s="1"/>
  <c r="D614" i="30"/>
  <c r="E632" i="30"/>
  <c r="F638" i="30" s="1"/>
  <c r="G644" i="30" s="1"/>
  <c r="H650" i="30" s="1"/>
  <c r="D629" i="30"/>
  <c r="D617" i="30" s="1"/>
  <c r="D616" i="30"/>
  <c r="E634" i="30"/>
  <c r="F640" i="30" s="1"/>
  <c r="G646" i="30" s="1"/>
  <c r="H652" i="30" s="1"/>
  <c r="H500" i="30"/>
  <c r="I506" i="30" s="1"/>
  <c r="J512" i="30" s="1"/>
  <c r="K518" i="30" s="1"/>
  <c r="H490" i="30"/>
  <c r="H478" i="30" s="1"/>
  <c r="O95" i="30"/>
  <c r="P101" i="30" s="1"/>
  <c r="Q107" i="30" s="1"/>
  <c r="R113" i="30" s="1"/>
  <c r="O85" i="30"/>
  <c r="L320" i="30"/>
  <c r="M326" i="30" s="1"/>
  <c r="N332" i="30" s="1"/>
  <c r="O338" i="30" s="1"/>
  <c r="L310" i="30"/>
  <c r="L298" i="30" s="1"/>
  <c r="BE634" i="30"/>
  <c r="BF640" i="30" s="1"/>
  <c r="BG646" i="30" s="1"/>
  <c r="BH652" i="30" s="1"/>
  <c r="AO634" i="30"/>
  <c r="AP640" i="30" s="1"/>
  <c r="AQ646" i="30" s="1"/>
  <c r="AR652" i="30" s="1"/>
  <c r="Y634" i="30"/>
  <c r="Z640" i="30" s="1"/>
  <c r="AA646" i="30" s="1"/>
  <c r="AB652" i="30" s="1"/>
  <c r="I634" i="30"/>
  <c r="J640" i="30" s="1"/>
  <c r="K646" i="30" s="1"/>
  <c r="L652" i="30" s="1"/>
  <c r="AZ633" i="30"/>
  <c r="BA639" i="30" s="1"/>
  <c r="BB645" i="30" s="1"/>
  <c r="BC651" i="30" s="1"/>
  <c r="AJ633" i="30"/>
  <c r="AK639" i="30" s="1"/>
  <c r="AL645" i="30" s="1"/>
  <c r="AM651" i="30" s="1"/>
  <c r="T633" i="30"/>
  <c r="U639" i="30" s="1"/>
  <c r="V645" i="30" s="1"/>
  <c r="W651" i="30" s="1"/>
  <c r="BK632" i="30"/>
  <c r="BL638" i="30" s="1"/>
  <c r="BM644" i="30" s="1"/>
  <c r="BN650" i="30" s="1"/>
  <c r="AU632" i="30"/>
  <c r="AV638" i="30" s="1"/>
  <c r="AW644" i="30" s="1"/>
  <c r="AX650" i="30" s="1"/>
  <c r="AE632" i="30"/>
  <c r="AF638" i="30" s="1"/>
  <c r="AG644" i="30" s="1"/>
  <c r="AH650" i="30" s="1"/>
  <c r="O632" i="30"/>
  <c r="P638" i="30" s="1"/>
  <c r="Q644" i="30" s="1"/>
  <c r="R650" i="30" s="1"/>
  <c r="BJ634" i="30"/>
  <c r="BK640" i="30" s="1"/>
  <c r="BL646" i="30" s="1"/>
  <c r="BM652" i="30" s="1"/>
  <c r="AT634" i="30"/>
  <c r="AU640" i="30" s="1"/>
  <c r="AV646" i="30" s="1"/>
  <c r="AW652" i="30" s="1"/>
  <c r="AD634" i="30"/>
  <c r="AE640" i="30" s="1"/>
  <c r="AF646" i="30" s="1"/>
  <c r="AG652" i="30" s="1"/>
  <c r="N634" i="30"/>
  <c r="O640" i="30" s="1"/>
  <c r="P646" i="30" s="1"/>
  <c r="Q652" i="30" s="1"/>
  <c r="BI633" i="30"/>
  <c r="BJ639" i="30" s="1"/>
  <c r="BK645" i="30" s="1"/>
  <c r="BL651" i="30" s="1"/>
  <c r="AS633" i="30"/>
  <c r="AT639" i="30" s="1"/>
  <c r="AU645" i="30" s="1"/>
  <c r="AV651" i="30" s="1"/>
  <c r="AC633" i="30"/>
  <c r="AD639" i="30" s="1"/>
  <c r="AE645" i="30" s="1"/>
  <c r="AF651" i="30" s="1"/>
  <c r="M633" i="30"/>
  <c r="N639" i="30" s="1"/>
  <c r="O645" i="30" s="1"/>
  <c r="P651" i="30" s="1"/>
  <c r="BD632" i="30"/>
  <c r="BE638" i="30" s="1"/>
  <c r="BF644" i="30" s="1"/>
  <c r="BG650" i="30" s="1"/>
  <c r="AN632" i="30"/>
  <c r="AO638" i="30" s="1"/>
  <c r="AP644" i="30" s="1"/>
  <c r="AQ650" i="30" s="1"/>
  <c r="X632" i="30"/>
  <c r="Y638" i="30" s="1"/>
  <c r="Z644" i="30" s="1"/>
  <c r="AA650" i="30" s="1"/>
  <c r="H632" i="30"/>
  <c r="I638" i="30" s="1"/>
  <c r="J644" i="30" s="1"/>
  <c r="K650" i="30" s="1"/>
  <c r="BC634" i="30"/>
  <c r="BD640" i="30" s="1"/>
  <c r="BE646" i="30" s="1"/>
  <c r="BF652" i="30" s="1"/>
  <c r="AM634" i="30"/>
  <c r="AN640" i="30" s="1"/>
  <c r="AO646" i="30" s="1"/>
  <c r="AP652" i="30" s="1"/>
  <c r="W634" i="30"/>
  <c r="X640" i="30" s="1"/>
  <c r="Y646" i="30" s="1"/>
  <c r="Z652" i="30" s="1"/>
  <c r="BI634" i="30"/>
  <c r="BJ640" i="30" s="1"/>
  <c r="BK646" i="30" s="1"/>
  <c r="BL652" i="30" s="1"/>
  <c r="AS634" i="30"/>
  <c r="AT640" i="30" s="1"/>
  <c r="AU646" i="30" s="1"/>
  <c r="AV652" i="30" s="1"/>
  <c r="AC634" i="30"/>
  <c r="AD640" i="30" s="1"/>
  <c r="AE646" i="30" s="1"/>
  <c r="AF652" i="30" s="1"/>
  <c r="M634" i="30"/>
  <c r="N640" i="30" s="1"/>
  <c r="O646" i="30" s="1"/>
  <c r="P652" i="30" s="1"/>
  <c r="BD633" i="30"/>
  <c r="BE639" i="30" s="1"/>
  <c r="BF645" i="30" s="1"/>
  <c r="BG651" i="30" s="1"/>
  <c r="AN633" i="30"/>
  <c r="AO639" i="30" s="1"/>
  <c r="AP645" i="30" s="1"/>
  <c r="AQ651" i="30" s="1"/>
  <c r="X633" i="30"/>
  <c r="Y639" i="30" s="1"/>
  <c r="Z645" i="30" s="1"/>
  <c r="AA651" i="30" s="1"/>
  <c r="H633" i="30"/>
  <c r="I639" i="30" s="1"/>
  <c r="J645" i="30" s="1"/>
  <c r="K651" i="30" s="1"/>
  <c r="AY632" i="30"/>
  <c r="AZ638" i="30" s="1"/>
  <c r="BA644" i="30" s="1"/>
  <c r="BB650" i="30" s="1"/>
  <c r="AI632" i="30"/>
  <c r="AJ638" i="30" s="1"/>
  <c r="AK644" i="30" s="1"/>
  <c r="AL650" i="30" s="1"/>
  <c r="S632" i="30"/>
  <c r="T638" i="30" s="1"/>
  <c r="U644" i="30" s="1"/>
  <c r="V650" i="30" s="1"/>
  <c r="BN634" i="30"/>
  <c r="AX634" i="30"/>
  <c r="AY640" i="30" s="1"/>
  <c r="AZ646" i="30" s="1"/>
  <c r="BA652" i="30" s="1"/>
  <c r="AH634" i="30"/>
  <c r="AI640" i="30" s="1"/>
  <c r="AJ646" i="30" s="1"/>
  <c r="AK652" i="30" s="1"/>
  <c r="R634" i="30"/>
  <c r="S640" i="30" s="1"/>
  <c r="T646" i="30" s="1"/>
  <c r="U652" i="30" s="1"/>
  <c r="BM633" i="30"/>
  <c r="BN639" i="30" s="1"/>
  <c r="AW633" i="30"/>
  <c r="AX639" i="30" s="1"/>
  <c r="AY645" i="30" s="1"/>
  <c r="AZ651" i="30" s="1"/>
  <c r="AG633" i="30"/>
  <c r="AH639" i="30" s="1"/>
  <c r="AI645" i="30" s="1"/>
  <c r="AJ651" i="30" s="1"/>
  <c r="Q633" i="30"/>
  <c r="R639" i="30" s="1"/>
  <c r="S645" i="30" s="1"/>
  <c r="T651" i="30" s="1"/>
  <c r="BH632" i="30"/>
  <c r="BI638" i="30" s="1"/>
  <c r="BJ644" i="30" s="1"/>
  <c r="BK650" i="30" s="1"/>
  <c r="AR632" i="30"/>
  <c r="AS638" i="30" s="1"/>
  <c r="AT644" i="30" s="1"/>
  <c r="AU650" i="30" s="1"/>
  <c r="AB632" i="30"/>
  <c r="AC638" i="30" s="1"/>
  <c r="AD644" i="30" s="1"/>
  <c r="AE650" i="30" s="1"/>
  <c r="L632" i="30"/>
  <c r="M638" i="30" s="1"/>
  <c r="N644" i="30" s="1"/>
  <c r="O650" i="30" s="1"/>
  <c r="BG634" i="30"/>
  <c r="BH640" i="30" s="1"/>
  <c r="BI646" i="30" s="1"/>
  <c r="BJ652" i="30" s="1"/>
  <c r="AQ634" i="30"/>
  <c r="AR640" i="30" s="1"/>
  <c r="AS646" i="30" s="1"/>
  <c r="AT652" i="30" s="1"/>
  <c r="AA634" i="30"/>
  <c r="AB640" i="30" s="1"/>
  <c r="AC646" i="30" s="1"/>
  <c r="AD652" i="30" s="1"/>
  <c r="K634" i="30"/>
  <c r="L640" i="30" s="1"/>
  <c r="M646" i="30" s="1"/>
  <c r="N652" i="30" s="1"/>
  <c r="BF633" i="30"/>
  <c r="BG639" i="30" s="1"/>
  <c r="BH645" i="30" s="1"/>
  <c r="BI651" i="30" s="1"/>
  <c r="AP633" i="30"/>
  <c r="AQ639" i="30" s="1"/>
  <c r="AR645" i="30" s="1"/>
  <c r="AS651" i="30" s="1"/>
  <c r="Z633" i="30"/>
  <c r="AA639" i="30" s="1"/>
  <c r="AB645" i="30" s="1"/>
  <c r="AC651" i="30" s="1"/>
  <c r="J633" i="30"/>
  <c r="K639" i="30" s="1"/>
  <c r="L645" i="30" s="1"/>
  <c r="M651" i="30" s="1"/>
  <c r="BE632" i="30"/>
  <c r="BF638" i="30" s="1"/>
  <c r="BG644" i="30" s="1"/>
  <c r="BH650" i="30" s="1"/>
  <c r="AO632" i="30"/>
  <c r="AP638" i="30" s="1"/>
  <c r="AQ644" i="30" s="1"/>
  <c r="AR650" i="30" s="1"/>
  <c r="Y632" i="30"/>
  <c r="Z638" i="30" s="1"/>
  <c r="AA644" i="30" s="1"/>
  <c r="AB650" i="30" s="1"/>
  <c r="I632" i="30"/>
  <c r="J638" i="30" s="1"/>
  <c r="K644" i="30" s="1"/>
  <c r="L650" i="30" s="1"/>
  <c r="AZ634" i="30"/>
  <c r="BA640" i="30" s="1"/>
  <c r="BB646" i="30" s="1"/>
  <c r="BC652" i="30" s="1"/>
  <c r="AJ634" i="30"/>
  <c r="AK640" i="30" s="1"/>
  <c r="AL646" i="30" s="1"/>
  <c r="AM652" i="30" s="1"/>
  <c r="T634" i="30"/>
  <c r="U640" i="30" s="1"/>
  <c r="V646" i="30" s="1"/>
  <c r="W652" i="30" s="1"/>
  <c r="AY633" i="30"/>
  <c r="AZ639" i="30" s="1"/>
  <c r="BA645" i="30" s="1"/>
  <c r="BB651" i="30" s="1"/>
  <c r="AI633" i="30"/>
  <c r="AJ639" i="30" s="1"/>
  <c r="AK645" i="30" s="1"/>
  <c r="AL651" i="30" s="1"/>
  <c r="S633" i="30"/>
  <c r="T639" i="30" s="1"/>
  <c r="U645" i="30" s="1"/>
  <c r="V651" i="30" s="1"/>
  <c r="BN632" i="30"/>
  <c r="AX632" i="30"/>
  <c r="AY638" i="30" s="1"/>
  <c r="AZ644" i="30" s="1"/>
  <c r="BA650" i="30" s="1"/>
  <c r="AH632" i="30"/>
  <c r="AI638" i="30" s="1"/>
  <c r="AJ644" i="30" s="1"/>
  <c r="AK650" i="30" s="1"/>
  <c r="R632" i="30"/>
  <c r="S638" i="30" s="1"/>
  <c r="T644" i="30" s="1"/>
  <c r="U650" i="30" s="1"/>
  <c r="G634" i="30"/>
  <c r="H640" i="30" s="1"/>
  <c r="I646" i="30" s="1"/>
  <c r="J652" i="30" s="1"/>
  <c r="BB633" i="30"/>
  <c r="BC639" i="30" s="1"/>
  <c r="BD645" i="30" s="1"/>
  <c r="BE651" i="30" s="1"/>
  <c r="AL633" i="30"/>
  <c r="AM639" i="30" s="1"/>
  <c r="AN645" i="30" s="1"/>
  <c r="AO651" i="30" s="1"/>
  <c r="V633" i="30"/>
  <c r="W639" i="30" s="1"/>
  <c r="X645" i="30" s="1"/>
  <c r="Y651" i="30" s="1"/>
  <c r="F633" i="30"/>
  <c r="G639" i="30" s="1"/>
  <c r="H645" i="30" s="1"/>
  <c r="I651" i="30" s="1"/>
  <c r="BA632" i="30"/>
  <c r="BB638" i="30" s="1"/>
  <c r="BC644" i="30" s="1"/>
  <c r="BD650" i="30" s="1"/>
  <c r="AK632" i="30"/>
  <c r="AL638" i="30" s="1"/>
  <c r="AM644" i="30" s="1"/>
  <c r="AN650" i="30" s="1"/>
  <c r="U632" i="30"/>
  <c r="V638" i="30" s="1"/>
  <c r="W644" i="30" s="1"/>
  <c r="X650" i="30" s="1"/>
  <c r="BL634" i="30"/>
  <c r="BM640" i="30" s="1"/>
  <c r="BN646" i="30" s="1"/>
  <c r="AV634" i="30"/>
  <c r="AW640" i="30" s="1"/>
  <c r="AX646" i="30" s="1"/>
  <c r="AY652" i="30" s="1"/>
  <c r="AF634" i="30"/>
  <c r="AG640" i="30" s="1"/>
  <c r="AH646" i="30" s="1"/>
  <c r="AI652" i="30" s="1"/>
  <c r="P634" i="30"/>
  <c r="Q640" i="30" s="1"/>
  <c r="R646" i="30" s="1"/>
  <c r="S652" i="30" s="1"/>
  <c r="BJ632" i="30"/>
  <c r="BK638" i="30" s="1"/>
  <c r="BL644" i="30" s="1"/>
  <c r="BM650" i="30" s="1"/>
  <c r="AT632" i="30"/>
  <c r="AU638" i="30" s="1"/>
  <c r="AV644" i="30" s="1"/>
  <c r="AW650" i="30" s="1"/>
  <c r="AD632" i="30"/>
  <c r="AE638" i="30" s="1"/>
  <c r="AF644" i="30" s="1"/>
  <c r="AG650" i="30" s="1"/>
  <c r="N632" i="30"/>
  <c r="O638" i="30" s="1"/>
  <c r="P644" i="30" s="1"/>
  <c r="Q650" i="30" s="1"/>
  <c r="D627" i="30"/>
  <c r="F594" i="30"/>
  <c r="E570" i="30"/>
  <c r="J404" i="30"/>
  <c r="J392" i="30" s="1"/>
  <c r="K406" i="30"/>
  <c r="L412" i="30" s="1"/>
  <c r="M418" i="30" s="1"/>
  <c r="N424" i="30" s="1"/>
  <c r="M224" i="30"/>
  <c r="M212" i="30" s="1"/>
  <c r="N226" i="30"/>
  <c r="O232" i="30" s="1"/>
  <c r="P238" i="30" s="1"/>
  <c r="Q244" i="30" s="1"/>
  <c r="N134" i="30"/>
  <c r="N122" i="30" s="1"/>
  <c r="O136" i="30"/>
  <c r="P142" i="30" s="1"/>
  <c r="Q148" i="30" s="1"/>
  <c r="R154" i="30" s="1"/>
  <c r="E584" i="30"/>
  <c r="E572" i="30" s="1"/>
  <c r="F586" i="30"/>
  <c r="G592" i="30" s="1"/>
  <c r="H598" i="30" s="1"/>
  <c r="I604" i="30" s="1"/>
  <c r="AC66" i="23"/>
  <c r="AB67" i="23"/>
  <c r="AE12" i="8"/>
  <c r="AE9" i="8" s="1"/>
  <c r="AE8" i="8" s="1"/>
  <c r="AF10" i="8"/>
  <c r="AD11" i="8"/>
  <c r="I843" i="30" l="1"/>
  <c r="J839" i="30" s="1"/>
  <c r="J843" i="30" s="1"/>
  <c r="K839" i="30" s="1"/>
  <c r="K843" i="30" s="1"/>
  <c r="L839" i="30" s="1"/>
  <c r="L843" i="30" s="1"/>
  <c r="M839" i="30" s="1"/>
  <c r="M843" i="30" s="1"/>
  <c r="N839" i="30" s="1"/>
  <c r="N843" i="30" s="1"/>
  <c r="O839" i="30" s="1"/>
  <c r="O843" i="30" s="1"/>
  <c r="P839" i="30" s="1"/>
  <c r="P843" i="30" s="1"/>
  <c r="Q839" i="30" s="1"/>
  <c r="Q843" i="30" s="1"/>
  <c r="R839" i="30" s="1"/>
  <c r="R843" i="30" s="1"/>
  <c r="S839" i="30" s="1"/>
  <c r="S843" i="30" s="1"/>
  <c r="T839" i="30" s="1"/>
  <c r="T843" i="30" s="1"/>
  <c r="U839" i="30" s="1"/>
  <c r="U843" i="30" s="1"/>
  <c r="V839" i="30" s="1"/>
  <c r="V843" i="30" s="1"/>
  <c r="W839" i="30" s="1"/>
  <c r="W843" i="30" s="1"/>
  <c r="X839" i="30" s="1"/>
  <c r="X843" i="30" s="1"/>
  <c r="Y839" i="30" s="1"/>
  <c r="Y843" i="30" s="1"/>
  <c r="Z839" i="30" s="1"/>
  <c r="Z843" i="30" s="1"/>
  <c r="AA839" i="30" s="1"/>
  <c r="AA843" i="30" s="1"/>
  <c r="AB839" i="30" s="1"/>
  <c r="AB843" i="30" s="1"/>
  <c r="AC839" i="30" s="1"/>
  <c r="AC843" i="30" s="1"/>
  <c r="AD839" i="30" s="1"/>
  <c r="AD843" i="30" s="1"/>
  <c r="AE839" i="30" s="1"/>
  <c r="AE843" i="30" s="1"/>
  <c r="AF839" i="30" s="1"/>
  <c r="AF843" i="30" s="1"/>
  <c r="AG839" i="30" s="1"/>
  <c r="AG843" i="30" s="1"/>
  <c r="AH839" i="30" s="1"/>
  <c r="AH843" i="30" s="1"/>
  <c r="AI839" i="30" s="1"/>
  <c r="AI843" i="30" s="1"/>
  <c r="AJ839" i="30" s="1"/>
  <c r="AJ843" i="30" s="1"/>
  <c r="AK839" i="30" s="1"/>
  <c r="AK843" i="30" s="1"/>
  <c r="AL839" i="30" s="1"/>
  <c r="AL843" i="30" s="1"/>
  <c r="AM839" i="30" s="1"/>
  <c r="AM843" i="30" s="1"/>
  <c r="AN839" i="30" s="1"/>
  <c r="AN843" i="30" s="1"/>
  <c r="AO839" i="30" s="1"/>
  <c r="AO843" i="30" s="1"/>
  <c r="AP839" i="30" s="1"/>
  <c r="AP843" i="30" s="1"/>
  <c r="AQ839" i="30" s="1"/>
  <c r="AQ843" i="30" s="1"/>
  <c r="AR839" i="30" s="1"/>
  <c r="AR843" i="30" s="1"/>
  <c r="AS839" i="30" s="1"/>
  <c r="AS843" i="30" s="1"/>
  <c r="AT839" i="30" s="1"/>
  <c r="AT843" i="30" s="1"/>
  <c r="AU839" i="30" s="1"/>
  <c r="AU843" i="30" s="1"/>
  <c r="AV839" i="30" s="1"/>
  <c r="AV843" i="30" s="1"/>
  <c r="AW839" i="30" s="1"/>
  <c r="AW843" i="30" s="1"/>
  <c r="AX839" i="30" s="1"/>
  <c r="AX843" i="30" s="1"/>
  <c r="AY839" i="30" s="1"/>
  <c r="AY843" i="30" s="1"/>
  <c r="AZ839" i="30" s="1"/>
  <c r="AZ843" i="30" s="1"/>
  <c r="BA839" i="30" s="1"/>
  <c r="BA843" i="30" s="1"/>
  <c r="BB839" i="30" s="1"/>
  <c r="BB843" i="30" s="1"/>
  <c r="BC839" i="30" s="1"/>
  <c r="BC843" i="30" s="1"/>
  <c r="BD839" i="30" s="1"/>
  <c r="BD843" i="30" s="1"/>
  <c r="BE839" i="30" s="1"/>
  <c r="BE843" i="30" s="1"/>
  <c r="BF839" i="30" s="1"/>
  <c r="BF843" i="30" s="1"/>
  <c r="BG839" i="30" s="1"/>
  <c r="BG843" i="30" s="1"/>
  <c r="BH839" i="30" s="1"/>
  <c r="BH843" i="30" s="1"/>
  <c r="BI839" i="30" s="1"/>
  <c r="BI843" i="30" s="1"/>
  <c r="BJ839" i="30" s="1"/>
  <c r="BJ843" i="30" s="1"/>
  <c r="BK839" i="30" s="1"/>
  <c r="BK843" i="30" s="1"/>
  <c r="BL839" i="30" s="1"/>
  <c r="BL843" i="30" s="1"/>
  <c r="BM839" i="30" s="1"/>
  <c r="BM843" i="30" s="1"/>
  <c r="BN839" i="30" s="1"/>
  <c r="BN843" i="30" s="1"/>
  <c r="BO839" i="30" s="1"/>
  <c r="BO843" i="30" s="1"/>
  <c r="BP839" i="30" s="1"/>
  <c r="BP843" i="30" s="1"/>
  <c r="BQ839" i="30" s="1"/>
  <c r="BQ843" i="30" s="1"/>
  <c r="F62" i="37"/>
  <c r="G62" i="37" s="1"/>
  <c r="BN615" i="30"/>
  <c r="N178" i="30"/>
  <c r="O180" i="30"/>
  <c r="P186" i="30" s="1"/>
  <c r="Q192" i="30" s="1"/>
  <c r="R198" i="30" s="1"/>
  <c r="N162" i="30"/>
  <c r="K346" i="30"/>
  <c r="L364" i="30"/>
  <c r="M370" i="30" s="1"/>
  <c r="N376" i="30" s="1"/>
  <c r="O382" i="30" s="1"/>
  <c r="L354" i="30"/>
  <c r="Q614" i="30"/>
  <c r="AP616" i="30"/>
  <c r="P615" i="30"/>
  <c r="AV615" i="30"/>
  <c r="BA615" i="30"/>
  <c r="AU616" i="30"/>
  <c r="AJ614" i="30"/>
  <c r="U615" i="30"/>
  <c r="R615" i="30"/>
  <c r="AH615" i="30"/>
  <c r="AX615" i="30"/>
  <c r="H614" i="30"/>
  <c r="Z616" i="30"/>
  <c r="BF616" i="30"/>
  <c r="AF615" i="30"/>
  <c r="BL615" i="30"/>
  <c r="G614" i="30"/>
  <c r="S616" i="30"/>
  <c r="BD614" i="30"/>
  <c r="AK615" i="30"/>
  <c r="J616" i="30"/>
  <c r="AO615" i="30"/>
  <c r="F616" i="30"/>
  <c r="BM614" i="30"/>
  <c r="AC614" i="30"/>
  <c r="AW614" i="30"/>
  <c r="O616" i="30"/>
  <c r="BI614" i="30"/>
  <c r="AI616" i="30"/>
  <c r="AN614" i="30"/>
  <c r="I615" i="30"/>
  <c r="AG614" i="30"/>
  <c r="AY616" i="30"/>
  <c r="X614" i="30"/>
  <c r="M614" i="30"/>
  <c r="AS614" i="30"/>
  <c r="AE616" i="30"/>
  <c r="BK616" i="30"/>
  <c r="T614" i="30"/>
  <c r="AZ614" i="30"/>
  <c r="Y615" i="30"/>
  <c r="BE615" i="30"/>
  <c r="BN614" i="30"/>
  <c r="BN616" i="30"/>
  <c r="E633" i="30"/>
  <c r="D615" i="30"/>
  <c r="V615" i="30"/>
  <c r="AL615" i="30"/>
  <c r="BB615" i="30"/>
  <c r="K614" i="30"/>
  <c r="AA614" i="30"/>
  <c r="AQ614" i="30"/>
  <c r="BG614" i="30"/>
  <c r="Q616" i="30"/>
  <c r="AG616" i="30"/>
  <c r="AW616" i="30"/>
  <c r="BM616" i="30"/>
  <c r="R614" i="30"/>
  <c r="AH614" i="30"/>
  <c r="AX614" i="30"/>
  <c r="W615" i="30"/>
  <c r="AM615" i="30"/>
  <c r="BC615" i="30"/>
  <c r="L616" i="30"/>
  <c r="AB616" i="30"/>
  <c r="AR616" i="30"/>
  <c r="BH616" i="30"/>
  <c r="V616" i="30"/>
  <c r="AL616" i="30"/>
  <c r="BB616" i="30"/>
  <c r="W614" i="30"/>
  <c r="AM614" i="30"/>
  <c r="BC614" i="30"/>
  <c r="L615" i="30"/>
  <c r="AB615" i="30"/>
  <c r="AR615" i="30"/>
  <c r="BH615" i="30"/>
  <c r="M616" i="30"/>
  <c r="AC616" i="30"/>
  <c r="AS616" i="30"/>
  <c r="BI616" i="30"/>
  <c r="N614" i="30"/>
  <c r="AD614" i="30"/>
  <c r="AT614" i="30"/>
  <c r="BJ614" i="30"/>
  <c r="S615" i="30"/>
  <c r="AI615" i="30"/>
  <c r="AY615" i="30"/>
  <c r="H616" i="30"/>
  <c r="X616" i="30"/>
  <c r="AN616" i="30"/>
  <c r="BD616" i="30"/>
  <c r="E614" i="30"/>
  <c r="U614" i="30"/>
  <c r="AK614" i="30"/>
  <c r="BA614" i="30"/>
  <c r="G616" i="30"/>
  <c r="W616" i="30"/>
  <c r="AM616" i="30"/>
  <c r="BC616" i="30"/>
  <c r="L614" i="30"/>
  <c r="AB614" i="30"/>
  <c r="AR614" i="30"/>
  <c r="BH614" i="30"/>
  <c r="M615" i="30"/>
  <c r="AC615" i="30"/>
  <c r="AS615" i="30"/>
  <c r="BI615" i="30"/>
  <c r="I614" i="30"/>
  <c r="Y614" i="30"/>
  <c r="AO614" i="30"/>
  <c r="BE614" i="30"/>
  <c r="J615" i="30"/>
  <c r="Z615" i="30"/>
  <c r="AP615" i="30"/>
  <c r="BF615" i="30"/>
  <c r="K616" i="30"/>
  <c r="AA616" i="30"/>
  <c r="AQ616" i="30"/>
  <c r="BG616" i="30"/>
  <c r="P614" i="30"/>
  <c r="AF614" i="30"/>
  <c r="AV614" i="30"/>
  <c r="BL614" i="30"/>
  <c r="Q615" i="30"/>
  <c r="AG615" i="30"/>
  <c r="AW615" i="30"/>
  <c r="BM615" i="30"/>
  <c r="R616" i="30"/>
  <c r="AH616" i="30"/>
  <c r="AX616" i="30"/>
  <c r="E616" i="30"/>
  <c r="F580" i="30"/>
  <c r="F568" i="30" s="1"/>
  <c r="F590" i="30"/>
  <c r="G596" i="30" s="1"/>
  <c r="H602" i="30" s="1"/>
  <c r="I608" i="30" s="1"/>
  <c r="O130" i="30"/>
  <c r="O118" i="30" s="1"/>
  <c r="O140" i="30"/>
  <c r="P146" i="30" s="1"/>
  <c r="Q152" i="30" s="1"/>
  <c r="R158" i="30" s="1"/>
  <c r="N230" i="30"/>
  <c r="O236" i="30" s="1"/>
  <c r="P242" i="30" s="1"/>
  <c r="Q248" i="30" s="1"/>
  <c r="N220" i="30"/>
  <c r="N208" i="30" s="1"/>
  <c r="K410" i="30"/>
  <c r="L416" i="30" s="1"/>
  <c r="M422" i="30" s="1"/>
  <c r="N428" i="30" s="1"/>
  <c r="K400" i="30"/>
  <c r="K388" i="30" s="1"/>
  <c r="G600" i="30"/>
  <c r="F570" i="30"/>
  <c r="M316" i="30"/>
  <c r="N322" i="30" s="1"/>
  <c r="O328" i="30" s="1"/>
  <c r="P334" i="30" s="1"/>
  <c r="L314" i="30"/>
  <c r="L302" i="30" s="1"/>
  <c r="P91" i="30"/>
  <c r="Q97" i="30" s="1"/>
  <c r="R103" i="30" s="1"/>
  <c r="S109" i="30" s="1"/>
  <c r="O89" i="30"/>
  <c r="I496" i="30"/>
  <c r="J502" i="30" s="1"/>
  <c r="K508" i="30" s="1"/>
  <c r="L514" i="30" s="1"/>
  <c r="H494" i="30"/>
  <c r="H482" i="30" s="1"/>
  <c r="E635" i="30"/>
  <c r="F641" i="30" s="1"/>
  <c r="G647" i="30" s="1"/>
  <c r="H653" i="30" s="1"/>
  <c r="E625" i="30"/>
  <c r="E613" i="30" s="1"/>
  <c r="N615" i="30"/>
  <c r="AD615" i="30"/>
  <c r="AT615" i="30"/>
  <c r="BJ615" i="30"/>
  <c r="S614" i="30"/>
  <c r="AI614" i="30"/>
  <c r="AY614" i="30"/>
  <c r="X615" i="30"/>
  <c r="AN615" i="30"/>
  <c r="BD615" i="30"/>
  <c r="I616" i="30"/>
  <c r="Y616" i="30"/>
  <c r="AO616" i="30"/>
  <c r="BE616" i="30"/>
  <c r="J614" i="30"/>
  <c r="Z614" i="30"/>
  <c r="AP614" i="30"/>
  <c r="BF614" i="30"/>
  <c r="O615" i="30"/>
  <c r="AE615" i="30"/>
  <c r="AU615" i="30"/>
  <c r="BK615" i="30"/>
  <c r="T616" i="30"/>
  <c r="AJ616" i="30"/>
  <c r="AZ616" i="30"/>
  <c r="N616" i="30"/>
  <c r="AD616" i="30"/>
  <c r="AT616" i="30"/>
  <c r="BJ616" i="30"/>
  <c r="O614" i="30"/>
  <c r="AE614" i="30"/>
  <c r="AU614" i="30"/>
  <c r="BK614" i="30"/>
  <c r="T615" i="30"/>
  <c r="AJ615" i="30"/>
  <c r="AZ615" i="30"/>
  <c r="U616" i="30"/>
  <c r="AK616" i="30"/>
  <c r="BA616" i="30"/>
  <c r="F614" i="30"/>
  <c r="V614" i="30"/>
  <c r="AL614" i="30"/>
  <c r="BB614" i="30"/>
  <c r="K615" i="30"/>
  <c r="AA615" i="30"/>
  <c r="AQ615" i="30"/>
  <c r="BG615" i="30"/>
  <c r="P616" i="30"/>
  <c r="AF616" i="30"/>
  <c r="AV616" i="30"/>
  <c r="BL616" i="30"/>
  <c r="J455" i="30"/>
  <c r="K461" i="30" s="1"/>
  <c r="L467" i="30" s="1"/>
  <c r="M473" i="30" s="1"/>
  <c r="J445" i="30"/>
  <c r="J433" i="30" s="1"/>
  <c r="M275" i="30"/>
  <c r="N281" i="30" s="1"/>
  <c r="O287" i="30" s="1"/>
  <c r="P293" i="30" s="1"/>
  <c r="M265" i="30"/>
  <c r="M253" i="30" s="1"/>
  <c r="G539" i="30"/>
  <c r="G527" i="30" s="1"/>
  <c r="H541" i="30"/>
  <c r="I547" i="30" s="1"/>
  <c r="J553" i="30" s="1"/>
  <c r="K559" i="30" s="1"/>
  <c r="AD66" i="23"/>
  <c r="AC67" i="23"/>
  <c r="AD12" i="8"/>
  <c r="AD9" i="8" s="1"/>
  <c r="AD8" i="8" s="1"/>
  <c r="AE10" i="8"/>
  <c r="AC11" i="8"/>
  <c r="M360" i="30" l="1"/>
  <c r="N366" i="30" s="1"/>
  <c r="O372" i="30" s="1"/>
  <c r="P378" i="30" s="1"/>
  <c r="L358" i="30"/>
  <c r="L342" i="30"/>
  <c r="O174" i="30"/>
  <c r="N166" i="30"/>
  <c r="O184" i="30"/>
  <c r="P190" i="30" s="1"/>
  <c r="Q196" i="30" s="1"/>
  <c r="R202" i="30" s="1"/>
  <c r="M269" i="30"/>
  <c r="M257" i="30" s="1"/>
  <c r="N271" i="30"/>
  <c r="O277" i="30" s="1"/>
  <c r="P283" i="30" s="1"/>
  <c r="Q289" i="30" s="1"/>
  <c r="J449" i="30"/>
  <c r="J437" i="30" s="1"/>
  <c r="K451" i="30"/>
  <c r="L457" i="30" s="1"/>
  <c r="M463" i="30" s="1"/>
  <c r="N469" i="30" s="1"/>
  <c r="H606" i="30"/>
  <c r="H570" i="30" s="1"/>
  <c r="G570" i="30"/>
  <c r="P136" i="30"/>
  <c r="Q142" i="30" s="1"/>
  <c r="R148" i="30" s="1"/>
  <c r="S154" i="30" s="1"/>
  <c r="O134" i="30"/>
  <c r="O122" i="30" s="1"/>
  <c r="G586" i="30"/>
  <c r="H592" i="30" s="1"/>
  <c r="I598" i="30" s="1"/>
  <c r="J604" i="30" s="1"/>
  <c r="F584" i="30"/>
  <c r="F572" i="30" s="1"/>
  <c r="H545" i="30"/>
  <c r="I551" i="30" s="1"/>
  <c r="J557" i="30" s="1"/>
  <c r="K563" i="30" s="1"/>
  <c r="H535" i="30"/>
  <c r="H523" i="30" s="1"/>
  <c r="E629" i="30"/>
  <c r="E617" i="30" s="1"/>
  <c r="F631" i="30"/>
  <c r="G637" i="30" s="1"/>
  <c r="H643" i="30" s="1"/>
  <c r="I649" i="30" s="1"/>
  <c r="I500" i="30"/>
  <c r="J506" i="30" s="1"/>
  <c r="K512" i="30" s="1"/>
  <c r="L518" i="30" s="1"/>
  <c r="I490" i="30"/>
  <c r="I478" i="30" s="1"/>
  <c r="P95" i="30"/>
  <c r="Q101" i="30" s="1"/>
  <c r="R107" i="30" s="1"/>
  <c r="S113" i="30" s="1"/>
  <c r="P85" i="30"/>
  <c r="M320" i="30"/>
  <c r="N326" i="30" s="1"/>
  <c r="O332" i="30" s="1"/>
  <c r="P338" i="30" s="1"/>
  <c r="M310" i="30"/>
  <c r="M298" i="30" s="1"/>
  <c r="L406" i="30"/>
  <c r="M412" i="30" s="1"/>
  <c r="N418" i="30" s="1"/>
  <c r="O424" i="30" s="1"/>
  <c r="K404" i="30"/>
  <c r="K392" i="30" s="1"/>
  <c r="O226" i="30"/>
  <c r="P232" i="30" s="1"/>
  <c r="Q238" i="30" s="1"/>
  <c r="R244" i="30" s="1"/>
  <c r="N224" i="30"/>
  <c r="N212" i="30" s="1"/>
  <c r="F639" i="30"/>
  <c r="E615" i="30"/>
  <c r="AE66" i="23"/>
  <c r="AD67" i="23"/>
  <c r="AC12" i="8"/>
  <c r="AC9" i="8" s="1"/>
  <c r="AC8" i="8" s="1"/>
  <c r="AB11" i="8"/>
  <c r="AD10" i="8"/>
  <c r="P180" i="30" l="1"/>
  <c r="Q186" i="30" s="1"/>
  <c r="R192" i="30" s="1"/>
  <c r="S198" i="30" s="1"/>
  <c r="O178" i="30"/>
  <c r="O162" i="30"/>
  <c r="L346" i="30"/>
  <c r="M364" i="30"/>
  <c r="N370" i="30" s="1"/>
  <c r="O376" i="30" s="1"/>
  <c r="P382" i="30" s="1"/>
  <c r="M354" i="30"/>
  <c r="G645" i="30"/>
  <c r="F615" i="30"/>
  <c r="F625" i="30"/>
  <c r="F613" i="30" s="1"/>
  <c r="F635" i="30"/>
  <c r="G641" i="30" s="1"/>
  <c r="H647" i="30" s="1"/>
  <c r="I653" i="30" s="1"/>
  <c r="I541" i="30"/>
  <c r="J547" i="30" s="1"/>
  <c r="K553" i="30" s="1"/>
  <c r="L559" i="30" s="1"/>
  <c r="H539" i="30"/>
  <c r="H527" i="30" s="1"/>
  <c r="G590" i="30"/>
  <c r="H596" i="30" s="1"/>
  <c r="I602" i="30" s="1"/>
  <c r="J608" i="30" s="1"/>
  <c r="G580" i="30"/>
  <c r="G568" i="30" s="1"/>
  <c r="P140" i="30"/>
  <c r="Q146" i="30" s="1"/>
  <c r="R152" i="30" s="1"/>
  <c r="S158" i="30" s="1"/>
  <c r="P130" i="30"/>
  <c r="P118" i="30" s="1"/>
  <c r="O230" i="30"/>
  <c r="P236" i="30" s="1"/>
  <c r="Q242" i="30" s="1"/>
  <c r="R248" i="30" s="1"/>
  <c r="O220" i="30"/>
  <c r="O208" i="30" s="1"/>
  <c r="L410" i="30"/>
  <c r="M416" i="30" s="1"/>
  <c r="N422" i="30" s="1"/>
  <c r="O428" i="30" s="1"/>
  <c r="L400" i="30"/>
  <c r="L388" i="30" s="1"/>
  <c r="M314" i="30"/>
  <c r="M302" i="30" s="1"/>
  <c r="N316" i="30"/>
  <c r="O322" i="30" s="1"/>
  <c r="P328" i="30" s="1"/>
  <c r="Q334" i="30" s="1"/>
  <c r="P89" i="30"/>
  <c r="Q91" i="30"/>
  <c r="R97" i="30" s="1"/>
  <c r="S103" i="30" s="1"/>
  <c r="T109" i="30" s="1"/>
  <c r="I494" i="30"/>
  <c r="I482" i="30" s="1"/>
  <c r="J496" i="30"/>
  <c r="K502" i="30" s="1"/>
  <c r="L508" i="30" s="1"/>
  <c r="M514" i="30" s="1"/>
  <c r="K455" i="30"/>
  <c r="L461" i="30" s="1"/>
  <c r="M467" i="30" s="1"/>
  <c r="N473" i="30" s="1"/>
  <c r="K445" i="30"/>
  <c r="K433" i="30" s="1"/>
  <c r="N275" i="30"/>
  <c r="O281" i="30" s="1"/>
  <c r="P287" i="30" s="1"/>
  <c r="Q293" i="30" s="1"/>
  <c r="N265" i="30"/>
  <c r="N253" i="30" s="1"/>
  <c r="AF66" i="23"/>
  <c r="AE67" i="23"/>
  <c r="AB12" i="8"/>
  <c r="AB9" i="8" s="1"/>
  <c r="AB8" i="8" s="1"/>
  <c r="AA11" i="8"/>
  <c r="AC10" i="8"/>
  <c r="M358" i="30" l="1"/>
  <c r="N360" i="30"/>
  <c r="O366" i="30" s="1"/>
  <c r="P372" i="30" s="1"/>
  <c r="Q378" i="30" s="1"/>
  <c r="M342" i="30"/>
  <c r="O166" i="30"/>
  <c r="P174" i="30"/>
  <c r="P184" i="30"/>
  <c r="Q190" i="30" s="1"/>
  <c r="R196" i="30" s="1"/>
  <c r="S202" i="30" s="1"/>
  <c r="O271" i="30"/>
  <c r="P277" i="30" s="1"/>
  <c r="Q283" i="30" s="1"/>
  <c r="R289" i="30" s="1"/>
  <c r="N269" i="30"/>
  <c r="N257" i="30" s="1"/>
  <c r="L451" i="30"/>
  <c r="M457" i="30" s="1"/>
  <c r="N463" i="30" s="1"/>
  <c r="O469" i="30" s="1"/>
  <c r="K449" i="30"/>
  <c r="K437" i="30" s="1"/>
  <c r="L404" i="30"/>
  <c r="L392" i="30" s="1"/>
  <c r="M406" i="30"/>
  <c r="N412" i="30" s="1"/>
  <c r="O418" i="30" s="1"/>
  <c r="P424" i="30" s="1"/>
  <c r="O224" i="30"/>
  <c r="O212" i="30" s="1"/>
  <c r="P226" i="30"/>
  <c r="Q232" i="30" s="1"/>
  <c r="R238" i="30" s="1"/>
  <c r="S244" i="30" s="1"/>
  <c r="P134" i="30"/>
  <c r="P122" i="30" s="1"/>
  <c r="Q136" i="30"/>
  <c r="R142" i="30" s="1"/>
  <c r="S148" i="30" s="1"/>
  <c r="T154" i="30" s="1"/>
  <c r="H586" i="30"/>
  <c r="I592" i="30" s="1"/>
  <c r="J598" i="30" s="1"/>
  <c r="K604" i="30" s="1"/>
  <c r="G584" i="30"/>
  <c r="G572" i="30" s="1"/>
  <c r="I545" i="30"/>
  <c r="J551" i="30" s="1"/>
  <c r="K557" i="30" s="1"/>
  <c r="L563" i="30" s="1"/>
  <c r="I535" i="30"/>
  <c r="I523" i="30" s="1"/>
  <c r="AA12" i="8"/>
  <c r="D671" i="30"/>
  <c r="D673" i="30"/>
  <c r="BN671" i="30"/>
  <c r="O671" i="30"/>
  <c r="I671" i="30"/>
  <c r="Q671" i="30"/>
  <c r="Y671" i="30"/>
  <c r="AG671" i="30"/>
  <c r="AO671" i="30"/>
  <c r="AW671" i="30"/>
  <c r="BE671" i="30"/>
  <c r="BM671" i="30"/>
  <c r="J672" i="30"/>
  <c r="R672" i="30"/>
  <c r="Z672" i="30"/>
  <c r="AH672" i="30"/>
  <c r="AP672" i="30"/>
  <c r="AX672" i="30"/>
  <c r="BF672" i="30"/>
  <c r="BN672" i="30"/>
  <c r="K673" i="30"/>
  <c r="S673" i="30"/>
  <c r="AA673" i="30"/>
  <c r="AI673" i="30"/>
  <c r="AQ673" i="30"/>
  <c r="AY673" i="30"/>
  <c r="BG673" i="30"/>
  <c r="H671" i="30"/>
  <c r="P671" i="30"/>
  <c r="X671" i="30"/>
  <c r="AF671" i="30"/>
  <c r="AN671" i="30"/>
  <c r="AV671" i="30"/>
  <c r="BD671" i="30"/>
  <c r="BL671" i="30"/>
  <c r="I672" i="30"/>
  <c r="Q672" i="30"/>
  <c r="Y672" i="30"/>
  <c r="AG672" i="30"/>
  <c r="AO672" i="30"/>
  <c r="AW672" i="30"/>
  <c r="BE672" i="30"/>
  <c r="BM672" i="30"/>
  <c r="J673" i="30"/>
  <c r="R673" i="30"/>
  <c r="Z673" i="30"/>
  <c r="AH673" i="30"/>
  <c r="AP673" i="30"/>
  <c r="AX673" i="30"/>
  <c r="BF673" i="30"/>
  <c r="BN673" i="30"/>
  <c r="K671" i="30"/>
  <c r="W671" i="30"/>
  <c r="AE671" i="30"/>
  <c r="AM671" i="30"/>
  <c r="AU671" i="30"/>
  <c r="BC671" i="30"/>
  <c r="BK671" i="30"/>
  <c r="L672" i="30"/>
  <c r="T672" i="30"/>
  <c r="AB672" i="30"/>
  <c r="AJ672" i="30"/>
  <c r="AR672" i="30"/>
  <c r="AZ672" i="30"/>
  <c r="BH672" i="30"/>
  <c r="E673" i="30"/>
  <c r="M673" i="30"/>
  <c r="U673" i="30"/>
  <c r="AC673" i="30"/>
  <c r="AK673" i="30"/>
  <c r="AS673" i="30"/>
  <c r="BA673" i="30"/>
  <c r="BI673" i="30"/>
  <c r="F671" i="30"/>
  <c r="N671" i="30"/>
  <c r="V671" i="30"/>
  <c r="AD671" i="30"/>
  <c r="AL671" i="30"/>
  <c r="AT671" i="30"/>
  <c r="BB671" i="30"/>
  <c r="BJ671" i="30"/>
  <c r="K672" i="30"/>
  <c r="S672" i="30"/>
  <c r="AA672" i="30"/>
  <c r="AI672" i="30"/>
  <c r="AQ672" i="30"/>
  <c r="AY672" i="30"/>
  <c r="BG672" i="30"/>
  <c r="H673" i="30"/>
  <c r="P673" i="30"/>
  <c r="X673" i="30"/>
  <c r="AF673" i="30"/>
  <c r="AN673" i="30"/>
  <c r="AV673" i="30"/>
  <c r="BD673" i="30"/>
  <c r="BL673" i="30"/>
  <c r="E671" i="30"/>
  <c r="M671" i="30"/>
  <c r="U671" i="30"/>
  <c r="AC671" i="30"/>
  <c r="AK671" i="30"/>
  <c r="AS671" i="30"/>
  <c r="BA671" i="30"/>
  <c r="BI671" i="30"/>
  <c r="F672" i="30"/>
  <c r="N672" i="30"/>
  <c r="V672" i="30"/>
  <c r="AD672" i="30"/>
  <c r="AL672" i="30"/>
  <c r="AT672" i="30"/>
  <c r="BB672" i="30"/>
  <c r="BJ672" i="30"/>
  <c r="G673" i="30"/>
  <c r="O673" i="30"/>
  <c r="W673" i="30"/>
  <c r="AE673" i="30"/>
  <c r="AM673" i="30"/>
  <c r="AU673" i="30"/>
  <c r="BC673" i="30"/>
  <c r="BK673" i="30"/>
  <c r="L671" i="30"/>
  <c r="T671" i="30"/>
  <c r="AB671" i="30"/>
  <c r="AJ671" i="30"/>
  <c r="AR671" i="30"/>
  <c r="AZ671" i="30"/>
  <c r="BH671" i="30"/>
  <c r="E672" i="30"/>
  <c r="M672" i="30"/>
  <c r="U672" i="30"/>
  <c r="AC672" i="30"/>
  <c r="AK672" i="30"/>
  <c r="AS672" i="30"/>
  <c r="BA672" i="30"/>
  <c r="BI672" i="30"/>
  <c r="F673" i="30"/>
  <c r="N673" i="30"/>
  <c r="V673" i="30"/>
  <c r="AD673" i="30"/>
  <c r="AL673" i="30"/>
  <c r="AT673" i="30"/>
  <c r="BB673" i="30"/>
  <c r="BJ673" i="30"/>
  <c r="G671" i="30"/>
  <c r="S671" i="30"/>
  <c r="AA671" i="30"/>
  <c r="AI671" i="30"/>
  <c r="AQ671" i="30"/>
  <c r="AY671" i="30"/>
  <c r="BG671" i="30"/>
  <c r="H672" i="30"/>
  <c r="P672" i="30"/>
  <c r="X672" i="30"/>
  <c r="AF672" i="30"/>
  <c r="AN672" i="30"/>
  <c r="AV672" i="30"/>
  <c r="BD672" i="30"/>
  <c r="BL672" i="30"/>
  <c r="I673" i="30"/>
  <c r="Q673" i="30"/>
  <c r="Y673" i="30"/>
  <c r="AG673" i="30"/>
  <c r="AO673" i="30"/>
  <c r="AW673" i="30"/>
  <c r="BE673" i="30"/>
  <c r="BM673" i="30"/>
  <c r="J671" i="30"/>
  <c r="R671" i="30"/>
  <c r="Z671" i="30"/>
  <c r="AH671" i="30"/>
  <c r="AP671" i="30"/>
  <c r="AX671" i="30"/>
  <c r="BF671" i="30"/>
  <c r="G672" i="30"/>
  <c r="O672" i="30"/>
  <c r="W672" i="30"/>
  <c r="AE672" i="30"/>
  <c r="AM672" i="30"/>
  <c r="AU672" i="30"/>
  <c r="BC672" i="30"/>
  <c r="BK672" i="30"/>
  <c r="L673" i="30"/>
  <c r="T673" i="30"/>
  <c r="AB673" i="30"/>
  <c r="AJ673" i="30"/>
  <c r="AR673" i="30"/>
  <c r="AZ673" i="30"/>
  <c r="BH673" i="30"/>
  <c r="J500" i="30"/>
  <c r="K506" i="30" s="1"/>
  <c r="L512" i="30" s="1"/>
  <c r="M518" i="30" s="1"/>
  <c r="J490" i="30"/>
  <c r="J478" i="30" s="1"/>
  <c r="Q95" i="30"/>
  <c r="R101" i="30" s="1"/>
  <c r="S107" i="30" s="1"/>
  <c r="T113" i="30" s="1"/>
  <c r="Q85" i="30"/>
  <c r="N320" i="30"/>
  <c r="O326" i="30" s="1"/>
  <c r="P332" i="30" s="1"/>
  <c r="Q338" i="30" s="1"/>
  <c r="N310" i="30"/>
  <c r="N298" i="30" s="1"/>
  <c r="G631" i="30"/>
  <c r="H637" i="30" s="1"/>
  <c r="I643" i="30" s="1"/>
  <c r="J649" i="30" s="1"/>
  <c r="F629" i="30"/>
  <c r="F617" i="30" s="1"/>
  <c r="H651" i="30"/>
  <c r="H615" i="30" s="1"/>
  <c r="G615" i="30"/>
  <c r="AG66" i="23"/>
  <c r="AF67" i="23"/>
  <c r="AB10" i="8"/>
  <c r="D672" i="30" s="1"/>
  <c r="AA9" i="8"/>
  <c r="AA8" i="8" s="1"/>
  <c r="Z11" i="8"/>
  <c r="Z12" i="8" l="1"/>
  <c r="Z9" i="8" s="1"/>
  <c r="Z8" i="8" s="1"/>
  <c r="P178" i="30"/>
  <c r="Q180" i="30"/>
  <c r="R186" i="30" s="1"/>
  <c r="S192" i="30" s="1"/>
  <c r="T198" i="30" s="1"/>
  <c r="P162" i="30"/>
  <c r="M346" i="30"/>
  <c r="N364" i="30"/>
  <c r="O370" i="30" s="1"/>
  <c r="P376" i="30" s="1"/>
  <c r="Q382" i="30" s="1"/>
  <c r="N354" i="30"/>
  <c r="D660" i="30"/>
  <c r="E678" i="30"/>
  <c r="F684" i="30" s="1"/>
  <c r="G690" i="30" s="1"/>
  <c r="H696" i="30" s="1"/>
  <c r="G635" i="30"/>
  <c r="H641" i="30" s="1"/>
  <c r="I647" i="30" s="1"/>
  <c r="J653" i="30" s="1"/>
  <c r="G625" i="30"/>
  <c r="G613" i="30" s="1"/>
  <c r="O316" i="30"/>
  <c r="P322" i="30" s="1"/>
  <c r="Q328" i="30" s="1"/>
  <c r="R334" i="30" s="1"/>
  <c r="N314" i="30"/>
  <c r="N302" i="30" s="1"/>
  <c r="R91" i="30"/>
  <c r="S97" i="30" s="1"/>
  <c r="T103" i="30" s="1"/>
  <c r="U109" i="30" s="1"/>
  <c r="Q89" i="30"/>
  <c r="K496" i="30"/>
  <c r="L502" i="30" s="1"/>
  <c r="M508" i="30" s="1"/>
  <c r="N514" i="30" s="1"/>
  <c r="J494" i="30"/>
  <c r="J482" i="30" s="1"/>
  <c r="BI679" i="30"/>
  <c r="BJ685" i="30" s="1"/>
  <c r="BK691" i="30" s="1"/>
  <c r="BL697" i="30" s="1"/>
  <c r="AS679" i="30"/>
  <c r="AT685" i="30" s="1"/>
  <c r="AU691" i="30" s="1"/>
  <c r="AV697" i="30" s="1"/>
  <c r="AC679" i="30"/>
  <c r="AD685" i="30" s="1"/>
  <c r="AE691" i="30" s="1"/>
  <c r="AF697" i="30" s="1"/>
  <c r="M679" i="30"/>
  <c r="N685" i="30" s="1"/>
  <c r="O691" i="30" s="1"/>
  <c r="P697" i="30" s="1"/>
  <c r="BD678" i="30"/>
  <c r="BE684" i="30" s="1"/>
  <c r="BF690" i="30" s="1"/>
  <c r="BG696" i="30" s="1"/>
  <c r="AN678" i="30"/>
  <c r="AO684" i="30" s="1"/>
  <c r="AP690" i="30" s="1"/>
  <c r="AQ696" i="30" s="1"/>
  <c r="X678" i="30"/>
  <c r="Y684" i="30" s="1"/>
  <c r="Z690" i="30" s="1"/>
  <c r="AA696" i="30" s="1"/>
  <c r="H678" i="30"/>
  <c r="I684" i="30" s="1"/>
  <c r="J690" i="30" s="1"/>
  <c r="K696" i="30" s="1"/>
  <c r="AY677" i="30"/>
  <c r="AZ683" i="30" s="1"/>
  <c r="BA689" i="30" s="1"/>
  <c r="BB695" i="30" s="1"/>
  <c r="AI677" i="30"/>
  <c r="AJ683" i="30" s="1"/>
  <c r="AK689" i="30" s="1"/>
  <c r="AL695" i="30" s="1"/>
  <c r="S677" i="30"/>
  <c r="T683" i="30" s="1"/>
  <c r="U689" i="30" s="1"/>
  <c r="V695" i="30" s="1"/>
  <c r="BN679" i="30"/>
  <c r="AX679" i="30"/>
  <c r="AY685" i="30" s="1"/>
  <c r="AZ691" i="30" s="1"/>
  <c r="BA697" i="30" s="1"/>
  <c r="AH679" i="30"/>
  <c r="AI685" i="30" s="1"/>
  <c r="AJ691" i="30" s="1"/>
  <c r="AK697" i="30" s="1"/>
  <c r="R679" i="30"/>
  <c r="S685" i="30" s="1"/>
  <c r="T691" i="30" s="1"/>
  <c r="U697" i="30" s="1"/>
  <c r="BM678" i="30"/>
  <c r="BN684" i="30" s="1"/>
  <c r="AW678" i="30"/>
  <c r="AX684" i="30" s="1"/>
  <c r="AY690" i="30" s="1"/>
  <c r="AZ696" i="30" s="1"/>
  <c r="AG678" i="30"/>
  <c r="AH684" i="30" s="1"/>
  <c r="AI690" i="30" s="1"/>
  <c r="AJ696" i="30" s="1"/>
  <c r="Q678" i="30"/>
  <c r="R684" i="30" s="1"/>
  <c r="S690" i="30" s="1"/>
  <c r="T696" i="30" s="1"/>
  <c r="BH677" i="30"/>
  <c r="BI683" i="30" s="1"/>
  <c r="BJ689" i="30" s="1"/>
  <c r="BK695" i="30" s="1"/>
  <c r="AR677" i="30"/>
  <c r="AS683" i="30" s="1"/>
  <c r="AT689" i="30" s="1"/>
  <c r="AU695" i="30" s="1"/>
  <c r="AB677" i="30"/>
  <c r="AC683" i="30" s="1"/>
  <c r="AD689" i="30" s="1"/>
  <c r="AE695" i="30" s="1"/>
  <c r="H677" i="30"/>
  <c r="I683" i="30" s="1"/>
  <c r="J689" i="30" s="1"/>
  <c r="K695" i="30" s="1"/>
  <c r="BC679" i="30"/>
  <c r="BD685" i="30" s="1"/>
  <c r="BE691" i="30" s="1"/>
  <c r="BF697" i="30" s="1"/>
  <c r="AM679" i="30"/>
  <c r="AN685" i="30" s="1"/>
  <c r="AO691" i="30" s="1"/>
  <c r="AP697" i="30" s="1"/>
  <c r="W679" i="30"/>
  <c r="X685" i="30" s="1"/>
  <c r="Y691" i="30" s="1"/>
  <c r="Z697" i="30" s="1"/>
  <c r="G679" i="30"/>
  <c r="H685" i="30" s="1"/>
  <c r="I691" i="30" s="1"/>
  <c r="J697" i="30" s="1"/>
  <c r="BB678" i="30"/>
  <c r="BC684" i="30" s="1"/>
  <c r="BD690" i="30" s="1"/>
  <c r="BE696" i="30" s="1"/>
  <c r="AL678" i="30"/>
  <c r="AM684" i="30" s="1"/>
  <c r="AN690" i="30" s="1"/>
  <c r="AO696" i="30" s="1"/>
  <c r="V678" i="30"/>
  <c r="W684" i="30" s="1"/>
  <c r="X690" i="30" s="1"/>
  <c r="Y696" i="30" s="1"/>
  <c r="F678" i="30"/>
  <c r="G684" i="30" s="1"/>
  <c r="H690" i="30" s="1"/>
  <c r="I696" i="30" s="1"/>
  <c r="E660" i="30"/>
  <c r="BA677" i="30"/>
  <c r="BB683" i="30" s="1"/>
  <c r="BC689" i="30" s="1"/>
  <c r="BD695" i="30" s="1"/>
  <c r="AK677" i="30"/>
  <c r="AL683" i="30" s="1"/>
  <c r="AM689" i="30" s="1"/>
  <c r="AN695" i="30" s="1"/>
  <c r="U677" i="30"/>
  <c r="V683" i="30" s="1"/>
  <c r="W689" i="30" s="1"/>
  <c r="X695" i="30" s="1"/>
  <c r="BL679" i="30"/>
  <c r="BM685" i="30" s="1"/>
  <c r="BN691" i="30" s="1"/>
  <c r="AV679" i="30"/>
  <c r="AW685" i="30" s="1"/>
  <c r="AX691" i="30" s="1"/>
  <c r="AY697" i="30" s="1"/>
  <c r="AF679" i="30"/>
  <c r="AG685" i="30" s="1"/>
  <c r="AH691" i="30" s="1"/>
  <c r="AI697" i="30" s="1"/>
  <c r="P679" i="30"/>
  <c r="Q685" i="30" s="1"/>
  <c r="R691" i="30" s="1"/>
  <c r="S697" i="30" s="1"/>
  <c r="BK678" i="30"/>
  <c r="BL684" i="30" s="1"/>
  <c r="BM690" i="30" s="1"/>
  <c r="BN696" i="30" s="1"/>
  <c r="AU678" i="30"/>
  <c r="AV684" i="30" s="1"/>
  <c r="AW690" i="30" s="1"/>
  <c r="AX696" i="30" s="1"/>
  <c r="AE678" i="30"/>
  <c r="AF684" i="30" s="1"/>
  <c r="AG690" i="30" s="1"/>
  <c r="AH696" i="30" s="1"/>
  <c r="O678" i="30"/>
  <c r="P684" i="30" s="1"/>
  <c r="Q690" i="30" s="1"/>
  <c r="R696" i="30" s="1"/>
  <c r="BJ677" i="30"/>
  <c r="BK683" i="30" s="1"/>
  <c r="BL689" i="30" s="1"/>
  <c r="BM695" i="30" s="1"/>
  <c r="AT677" i="30"/>
  <c r="AU683" i="30" s="1"/>
  <c r="AV689" i="30" s="1"/>
  <c r="AW695" i="30" s="1"/>
  <c r="AD677" i="30"/>
  <c r="AE683" i="30" s="1"/>
  <c r="AF689" i="30" s="1"/>
  <c r="AG695" i="30" s="1"/>
  <c r="N677" i="30"/>
  <c r="O683" i="30" s="1"/>
  <c r="P689" i="30" s="1"/>
  <c r="Q695" i="30" s="1"/>
  <c r="BM679" i="30"/>
  <c r="BN685" i="30" s="1"/>
  <c r="AW679" i="30"/>
  <c r="AX685" i="30" s="1"/>
  <c r="AY691" i="30" s="1"/>
  <c r="AZ697" i="30" s="1"/>
  <c r="AG679" i="30"/>
  <c r="AH685" i="30" s="1"/>
  <c r="AI691" i="30" s="1"/>
  <c r="AJ697" i="30" s="1"/>
  <c r="Q679" i="30"/>
  <c r="R685" i="30" s="1"/>
  <c r="S691" i="30" s="1"/>
  <c r="T697" i="30" s="1"/>
  <c r="BH678" i="30"/>
  <c r="BI684" i="30" s="1"/>
  <c r="BJ690" i="30" s="1"/>
  <c r="BK696" i="30" s="1"/>
  <c r="AR678" i="30"/>
  <c r="AS684" i="30" s="1"/>
  <c r="AT690" i="30" s="1"/>
  <c r="AU696" i="30" s="1"/>
  <c r="AB678" i="30"/>
  <c r="AC684" i="30" s="1"/>
  <c r="AD690" i="30" s="1"/>
  <c r="AE696" i="30" s="1"/>
  <c r="L678" i="30"/>
  <c r="M684" i="30" s="1"/>
  <c r="N690" i="30" s="1"/>
  <c r="O696" i="30" s="1"/>
  <c r="BC677" i="30"/>
  <c r="BD683" i="30" s="1"/>
  <c r="BE689" i="30" s="1"/>
  <c r="BF695" i="30" s="1"/>
  <c r="AM677" i="30"/>
  <c r="AN683" i="30" s="1"/>
  <c r="AO689" i="30" s="1"/>
  <c r="AP695" i="30" s="1"/>
  <c r="W677" i="30"/>
  <c r="X683" i="30" s="1"/>
  <c r="Y689" i="30" s="1"/>
  <c r="Z695" i="30" s="1"/>
  <c r="G677" i="30"/>
  <c r="H683" i="30" s="1"/>
  <c r="I689" i="30" s="1"/>
  <c r="J695" i="30" s="1"/>
  <c r="BB679" i="30"/>
  <c r="BC685" i="30" s="1"/>
  <c r="BD691" i="30" s="1"/>
  <c r="BE697" i="30" s="1"/>
  <c r="AL679" i="30"/>
  <c r="AM685" i="30" s="1"/>
  <c r="AN691" i="30" s="1"/>
  <c r="AO697" i="30" s="1"/>
  <c r="V679" i="30"/>
  <c r="W685" i="30" s="1"/>
  <c r="X691" i="30" s="1"/>
  <c r="Y697" i="30" s="1"/>
  <c r="F679" i="30"/>
  <c r="G685" i="30" s="1"/>
  <c r="H691" i="30" s="1"/>
  <c r="I697" i="30" s="1"/>
  <c r="BA678" i="30"/>
  <c r="BB684" i="30" s="1"/>
  <c r="BC690" i="30" s="1"/>
  <c r="BD696" i="30" s="1"/>
  <c r="AK678" i="30"/>
  <c r="AL684" i="30" s="1"/>
  <c r="AM690" i="30" s="1"/>
  <c r="AN696" i="30" s="1"/>
  <c r="U678" i="30"/>
  <c r="V684" i="30" s="1"/>
  <c r="W690" i="30" s="1"/>
  <c r="X696" i="30" s="1"/>
  <c r="BL677" i="30"/>
  <c r="BM683" i="30" s="1"/>
  <c r="BN689" i="30" s="1"/>
  <c r="AV677" i="30"/>
  <c r="AW683" i="30" s="1"/>
  <c r="AX689" i="30" s="1"/>
  <c r="AY695" i="30" s="1"/>
  <c r="AF677" i="30"/>
  <c r="AG683" i="30" s="1"/>
  <c r="AH689" i="30" s="1"/>
  <c r="AI695" i="30" s="1"/>
  <c r="L677" i="30"/>
  <c r="M683" i="30" s="1"/>
  <c r="N689" i="30" s="1"/>
  <c r="O695" i="30" s="1"/>
  <c r="BG679" i="30"/>
  <c r="BH685" i="30" s="1"/>
  <c r="BI691" i="30" s="1"/>
  <c r="BJ697" i="30" s="1"/>
  <c r="AQ679" i="30"/>
  <c r="AR685" i="30" s="1"/>
  <c r="AS691" i="30" s="1"/>
  <c r="AT697" i="30" s="1"/>
  <c r="AA679" i="30"/>
  <c r="AB685" i="30" s="1"/>
  <c r="AC691" i="30" s="1"/>
  <c r="AD697" i="30" s="1"/>
  <c r="K679" i="30"/>
  <c r="L685" i="30" s="1"/>
  <c r="M691" i="30" s="1"/>
  <c r="N697" i="30" s="1"/>
  <c r="BF678" i="30"/>
  <c r="BG684" i="30" s="1"/>
  <c r="BH690" i="30" s="1"/>
  <c r="BI696" i="30" s="1"/>
  <c r="AP678" i="30"/>
  <c r="AQ684" i="30" s="1"/>
  <c r="AR690" i="30" s="1"/>
  <c r="AS696" i="30" s="1"/>
  <c r="Z678" i="30"/>
  <c r="AA684" i="30" s="1"/>
  <c r="AB690" i="30" s="1"/>
  <c r="AC696" i="30" s="1"/>
  <c r="J678" i="30"/>
  <c r="K684" i="30" s="1"/>
  <c r="L690" i="30" s="1"/>
  <c r="M696" i="30" s="1"/>
  <c r="BE677" i="30"/>
  <c r="BF683" i="30" s="1"/>
  <c r="BG689" i="30" s="1"/>
  <c r="BH695" i="30" s="1"/>
  <c r="AO677" i="30"/>
  <c r="AP683" i="30" s="1"/>
  <c r="AQ689" i="30" s="1"/>
  <c r="AR695" i="30" s="1"/>
  <c r="Y677" i="30"/>
  <c r="Z683" i="30" s="1"/>
  <c r="AA689" i="30" s="1"/>
  <c r="AB695" i="30" s="1"/>
  <c r="I677" i="30"/>
  <c r="J683" i="30" s="1"/>
  <c r="K689" i="30" s="1"/>
  <c r="L695" i="30" s="1"/>
  <c r="AZ679" i="30"/>
  <c r="BA685" i="30" s="1"/>
  <c r="BB691" i="30" s="1"/>
  <c r="BC697" i="30" s="1"/>
  <c r="AJ679" i="30"/>
  <c r="AK685" i="30" s="1"/>
  <c r="AL691" i="30" s="1"/>
  <c r="AM697" i="30" s="1"/>
  <c r="T679" i="30"/>
  <c r="U685" i="30" s="1"/>
  <c r="V691" i="30" s="1"/>
  <c r="W697" i="30" s="1"/>
  <c r="AY678" i="30"/>
  <c r="AZ684" i="30" s="1"/>
  <c r="BA690" i="30" s="1"/>
  <c r="BB696" i="30" s="1"/>
  <c r="AI678" i="30"/>
  <c r="AJ684" i="30" s="1"/>
  <c r="AK690" i="30" s="1"/>
  <c r="AL696" i="30" s="1"/>
  <c r="S678" i="30"/>
  <c r="T684" i="30" s="1"/>
  <c r="U690" i="30" s="1"/>
  <c r="V696" i="30" s="1"/>
  <c r="BN677" i="30"/>
  <c r="AX677" i="30"/>
  <c r="AY683" i="30" s="1"/>
  <c r="AZ689" i="30" s="1"/>
  <c r="BA695" i="30" s="1"/>
  <c r="AH677" i="30"/>
  <c r="AI683" i="30" s="1"/>
  <c r="AJ689" i="30" s="1"/>
  <c r="AK695" i="30" s="1"/>
  <c r="R677" i="30"/>
  <c r="S683" i="30" s="1"/>
  <c r="T689" i="30" s="1"/>
  <c r="U695" i="30" s="1"/>
  <c r="P677" i="30"/>
  <c r="Q683" i="30" s="1"/>
  <c r="R689" i="30" s="1"/>
  <c r="S695" i="30" s="1"/>
  <c r="E677" i="30"/>
  <c r="F683" i="30" s="1"/>
  <c r="G689" i="30" s="1"/>
  <c r="H695" i="30" s="1"/>
  <c r="D659" i="30"/>
  <c r="D674" i="30"/>
  <c r="D662" i="30" s="1"/>
  <c r="I539" i="30"/>
  <c r="I527" i="30" s="1"/>
  <c r="J541" i="30"/>
  <c r="K547" i="30" s="1"/>
  <c r="L553" i="30" s="1"/>
  <c r="M559" i="30" s="1"/>
  <c r="H590" i="30"/>
  <c r="I596" i="30" s="1"/>
  <c r="J602" i="30" s="1"/>
  <c r="K608" i="30" s="1"/>
  <c r="H580" i="30"/>
  <c r="H568" i="30" s="1"/>
  <c r="L455" i="30"/>
  <c r="M461" i="30" s="1"/>
  <c r="N467" i="30" s="1"/>
  <c r="O473" i="30" s="1"/>
  <c r="L445" i="30"/>
  <c r="L433" i="30" s="1"/>
  <c r="O275" i="30"/>
  <c r="P281" i="30" s="1"/>
  <c r="Q287" i="30" s="1"/>
  <c r="R293" i="30" s="1"/>
  <c r="O265" i="30"/>
  <c r="O253" i="30" s="1"/>
  <c r="BA679" i="30"/>
  <c r="BB685" i="30" s="1"/>
  <c r="BC691" i="30" s="1"/>
  <c r="BD697" i="30" s="1"/>
  <c r="AK679" i="30"/>
  <c r="AL685" i="30" s="1"/>
  <c r="AM691" i="30" s="1"/>
  <c r="AN697" i="30" s="1"/>
  <c r="U679" i="30"/>
  <c r="V685" i="30" s="1"/>
  <c r="W691" i="30" s="1"/>
  <c r="X697" i="30" s="1"/>
  <c r="BL678" i="30"/>
  <c r="BM684" i="30" s="1"/>
  <c r="BN690" i="30" s="1"/>
  <c r="AV678" i="30"/>
  <c r="AW684" i="30" s="1"/>
  <c r="AX690" i="30" s="1"/>
  <c r="AY696" i="30" s="1"/>
  <c r="AF678" i="30"/>
  <c r="AG684" i="30" s="1"/>
  <c r="AH690" i="30" s="1"/>
  <c r="AI696" i="30" s="1"/>
  <c r="P678" i="30"/>
  <c r="Q684" i="30" s="1"/>
  <c r="R690" i="30" s="1"/>
  <c r="S696" i="30" s="1"/>
  <c r="BG677" i="30"/>
  <c r="BH683" i="30" s="1"/>
  <c r="BI689" i="30" s="1"/>
  <c r="BJ695" i="30" s="1"/>
  <c r="AQ677" i="30"/>
  <c r="AR683" i="30" s="1"/>
  <c r="AS689" i="30" s="1"/>
  <c r="AT695" i="30" s="1"/>
  <c r="AA677" i="30"/>
  <c r="AB683" i="30" s="1"/>
  <c r="AC689" i="30" s="1"/>
  <c r="AD695" i="30" s="1"/>
  <c r="K677" i="30"/>
  <c r="L683" i="30" s="1"/>
  <c r="M689" i="30" s="1"/>
  <c r="N695" i="30" s="1"/>
  <c r="BF679" i="30"/>
  <c r="BG685" i="30" s="1"/>
  <c r="BH691" i="30" s="1"/>
  <c r="BI697" i="30" s="1"/>
  <c r="AP679" i="30"/>
  <c r="AQ685" i="30" s="1"/>
  <c r="AR691" i="30" s="1"/>
  <c r="AS697" i="30" s="1"/>
  <c r="Z679" i="30"/>
  <c r="AA685" i="30" s="1"/>
  <c r="AB691" i="30" s="1"/>
  <c r="AC697" i="30" s="1"/>
  <c r="J679" i="30"/>
  <c r="K685" i="30" s="1"/>
  <c r="L691" i="30" s="1"/>
  <c r="M697" i="30" s="1"/>
  <c r="BE678" i="30"/>
  <c r="BF684" i="30" s="1"/>
  <c r="BG690" i="30" s="1"/>
  <c r="BH696" i="30" s="1"/>
  <c r="AO678" i="30"/>
  <c r="AP684" i="30" s="1"/>
  <c r="AQ690" i="30" s="1"/>
  <c r="AR696" i="30" s="1"/>
  <c r="Y678" i="30"/>
  <c r="Z684" i="30" s="1"/>
  <c r="AA690" i="30" s="1"/>
  <c r="AB696" i="30" s="1"/>
  <c r="I678" i="30"/>
  <c r="J684" i="30" s="1"/>
  <c r="K690" i="30" s="1"/>
  <c r="L696" i="30" s="1"/>
  <c r="AZ677" i="30"/>
  <c r="BA683" i="30" s="1"/>
  <c r="BB689" i="30" s="1"/>
  <c r="BC695" i="30" s="1"/>
  <c r="AJ677" i="30"/>
  <c r="AK683" i="30" s="1"/>
  <c r="AL689" i="30" s="1"/>
  <c r="AM695" i="30" s="1"/>
  <c r="T677" i="30"/>
  <c r="U683" i="30" s="1"/>
  <c r="V689" i="30" s="1"/>
  <c r="W695" i="30" s="1"/>
  <c r="BK679" i="30"/>
  <c r="BL685" i="30" s="1"/>
  <c r="BM691" i="30" s="1"/>
  <c r="BN697" i="30" s="1"/>
  <c r="AU679" i="30"/>
  <c r="AV685" i="30" s="1"/>
  <c r="AW691" i="30" s="1"/>
  <c r="AX697" i="30" s="1"/>
  <c r="AE679" i="30"/>
  <c r="AF685" i="30" s="1"/>
  <c r="AG691" i="30" s="1"/>
  <c r="AH697" i="30" s="1"/>
  <c r="O679" i="30"/>
  <c r="P685" i="30" s="1"/>
  <c r="Q691" i="30" s="1"/>
  <c r="R697" i="30" s="1"/>
  <c r="BJ678" i="30"/>
  <c r="BK684" i="30" s="1"/>
  <c r="BL690" i="30" s="1"/>
  <c r="BM696" i="30" s="1"/>
  <c r="AT678" i="30"/>
  <c r="AU684" i="30" s="1"/>
  <c r="AV690" i="30" s="1"/>
  <c r="AW696" i="30" s="1"/>
  <c r="AD678" i="30"/>
  <c r="AE684" i="30" s="1"/>
  <c r="AF690" i="30" s="1"/>
  <c r="AG696" i="30" s="1"/>
  <c r="N678" i="30"/>
  <c r="O684" i="30" s="1"/>
  <c r="P690" i="30" s="1"/>
  <c r="Q696" i="30" s="1"/>
  <c r="BI677" i="30"/>
  <c r="BJ683" i="30" s="1"/>
  <c r="BK689" i="30" s="1"/>
  <c r="BL695" i="30" s="1"/>
  <c r="AS677" i="30"/>
  <c r="AT683" i="30" s="1"/>
  <c r="AU689" i="30" s="1"/>
  <c r="AV695" i="30" s="1"/>
  <c r="AC677" i="30"/>
  <c r="AD683" i="30" s="1"/>
  <c r="AE689" i="30" s="1"/>
  <c r="AF695" i="30" s="1"/>
  <c r="M677" i="30"/>
  <c r="N683" i="30" s="1"/>
  <c r="O689" i="30" s="1"/>
  <c r="P695" i="30" s="1"/>
  <c r="BD679" i="30"/>
  <c r="BE685" i="30" s="1"/>
  <c r="BF691" i="30" s="1"/>
  <c r="BG697" i="30" s="1"/>
  <c r="AN679" i="30"/>
  <c r="AO685" i="30" s="1"/>
  <c r="AP691" i="30" s="1"/>
  <c r="AQ697" i="30" s="1"/>
  <c r="X679" i="30"/>
  <c r="Y685" i="30" s="1"/>
  <c r="Z691" i="30" s="1"/>
  <c r="AA697" i="30" s="1"/>
  <c r="H679" i="30"/>
  <c r="I685" i="30" s="1"/>
  <c r="J691" i="30" s="1"/>
  <c r="K697" i="30" s="1"/>
  <c r="BC678" i="30"/>
  <c r="BD684" i="30" s="1"/>
  <c r="BE690" i="30" s="1"/>
  <c r="BF696" i="30" s="1"/>
  <c r="AM678" i="30"/>
  <c r="AN684" i="30" s="1"/>
  <c r="AO690" i="30" s="1"/>
  <c r="AP696" i="30" s="1"/>
  <c r="W678" i="30"/>
  <c r="X684" i="30" s="1"/>
  <c r="Y690" i="30" s="1"/>
  <c r="Z696" i="30" s="1"/>
  <c r="G678" i="30"/>
  <c r="H684" i="30" s="1"/>
  <c r="I690" i="30" s="1"/>
  <c r="J696" i="30" s="1"/>
  <c r="BB677" i="30"/>
  <c r="BC683" i="30" s="1"/>
  <c r="BD689" i="30" s="1"/>
  <c r="BE695" i="30" s="1"/>
  <c r="AL677" i="30"/>
  <c r="AM683" i="30" s="1"/>
  <c r="AN689" i="30" s="1"/>
  <c r="AO695" i="30" s="1"/>
  <c r="V677" i="30"/>
  <c r="W683" i="30" s="1"/>
  <c r="X689" i="30" s="1"/>
  <c r="Y695" i="30" s="1"/>
  <c r="F677" i="30"/>
  <c r="G683" i="30" s="1"/>
  <c r="H689" i="30" s="1"/>
  <c r="I695" i="30" s="1"/>
  <c r="BE679" i="30"/>
  <c r="BF685" i="30" s="1"/>
  <c r="BG691" i="30" s="1"/>
  <c r="BH697" i="30" s="1"/>
  <c r="AO679" i="30"/>
  <c r="AP685" i="30" s="1"/>
  <c r="AQ691" i="30" s="1"/>
  <c r="AR697" i="30" s="1"/>
  <c r="Y679" i="30"/>
  <c r="Z685" i="30" s="1"/>
  <c r="AA691" i="30" s="1"/>
  <c r="AB697" i="30" s="1"/>
  <c r="I679" i="30"/>
  <c r="J685" i="30" s="1"/>
  <c r="K691" i="30" s="1"/>
  <c r="L697" i="30" s="1"/>
  <c r="AZ678" i="30"/>
  <c r="BA684" i="30" s="1"/>
  <c r="BB690" i="30" s="1"/>
  <c r="BC696" i="30" s="1"/>
  <c r="AJ678" i="30"/>
  <c r="AK684" i="30" s="1"/>
  <c r="AL690" i="30" s="1"/>
  <c r="AM696" i="30" s="1"/>
  <c r="T678" i="30"/>
  <c r="U684" i="30" s="1"/>
  <c r="V690" i="30" s="1"/>
  <c r="W696" i="30" s="1"/>
  <c r="BK677" i="30"/>
  <c r="BL683" i="30" s="1"/>
  <c r="BM689" i="30" s="1"/>
  <c r="BN695" i="30" s="1"/>
  <c r="AU677" i="30"/>
  <c r="AV683" i="30" s="1"/>
  <c r="AW689" i="30" s="1"/>
  <c r="AX695" i="30" s="1"/>
  <c r="AE677" i="30"/>
  <c r="AF683" i="30" s="1"/>
  <c r="AG689" i="30" s="1"/>
  <c r="AH695" i="30" s="1"/>
  <c r="O677" i="30"/>
  <c r="P683" i="30" s="1"/>
  <c r="Q689" i="30" s="1"/>
  <c r="R695" i="30" s="1"/>
  <c r="BJ679" i="30"/>
  <c r="BK685" i="30" s="1"/>
  <c r="BL691" i="30" s="1"/>
  <c r="BM697" i="30" s="1"/>
  <c r="AT679" i="30"/>
  <c r="AU685" i="30" s="1"/>
  <c r="AV691" i="30" s="1"/>
  <c r="AW697" i="30" s="1"/>
  <c r="AD679" i="30"/>
  <c r="AE685" i="30" s="1"/>
  <c r="AF691" i="30" s="1"/>
  <c r="AG697" i="30" s="1"/>
  <c r="N679" i="30"/>
  <c r="O685" i="30" s="1"/>
  <c r="P691" i="30" s="1"/>
  <c r="Q697" i="30" s="1"/>
  <c r="BI678" i="30"/>
  <c r="BJ684" i="30" s="1"/>
  <c r="BK690" i="30" s="1"/>
  <c r="BL696" i="30" s="1"/>
  <c r="AS678" i="30"/>
  <c r="AT684" i="30" s="1"/>
  <c r="AU690" i="30" s="1"/>
  <c r="AV696" i="30" s="1"/>
  <c r="AC678" i="30"/>
  <c r="AD684" i="30" s="1"/>
  <c r="AE690" i="30" s="1"/>
  <c r="AF696" i="30" s="1"/>
  <c r="M678" i="30"/>
  <c r="N684" i="30" s="1"/>
  <c r="O690" i="30" s="1"/>
  <c r="P696" i="30" s="1"/>
  <c r="BD677" i="30"/>
  <c r="BE683" i="30" s="1"/>
  <c r="BF689" i="30" s="1"/>
  <c r="BG695" i="30" s="1"/>
  <c r="AN677" i="30"/>
  <c r="AO683" i="30" s="1"/>
  <c r="AP689" i="30" s="1"/>
  <c r="AQ695" i="30" s="1"/>
  <c r="X677" i="30"/>
  <c r="Y683" i="30" s="1"/>
  <c r="Z689" i="30" s="1"/>
  <c r="AA695" i="30" s="1"/>
  <c r="AY679" i="30"/>
  <c r="AZ685" i="30" s="1"/>
  <c r="BA691" i="30" s="1"/>
  <c r="BB697" i="30" s="1"/>
  <c r="AI679" i="30"/>
  <c r="AJ685" i="30" s="1"/>
  <c r="AK691" i="30" s="1"/>
  <c r="AL697" i="30" s="1"/>
  <c r="S679" i="30"/>
  <c r="T685" i="30" s="1"/>
  <c r="U691" i="30" s="1"/>
  <c r="V697" i="30" s="1"/>
  <c r="BN678" i="30"/>
  <c r="AX678" i="30"/>
  <c r="AY684" i="30" s="1"/>
  <c r="AZ690" i="30" s="1"/>
  <c r="BA696" i="30" s="1"/>
  <c r="AH678" i="30"/>
  <c r="AI684" i="30" s="1"/>
  <c r="AJ690" i="30" s="1"/>
  <c r="AK696" i="30" s="1"/>
  <c r="R678" i="30"/>
  <c r="S684" i="30" s="1"/>
  <c r="T690" i="30" s="1"/>
  <c r="U696" i="30" s="1"/>
  <c r="BM677" i="30"/>
  <c r="BN683" i="30" s="1"/>
  <c r="AW677" i="30"/>
  <c r="AX683" i="30" s="1"/>
  <c r="AY689" i="30" s="1"/>
  <c r="AZ695" i="30" s="1"/>
  <c r="AG677" i="30"/>
  <c r="AH683" i="30" s="1"/>
  <c r="AI689" i="30" s="1"/>
  <c r="AJ695" i="30" s="1"/>
  <c r="Q677" i="30"/>
  <c r="R683" i="30" s="1"/>
  <c r="S689" i="30" s="1"/>
  <c r="T695" i="30" s="1"/>
  <c r="BH679" i="30"/>
  <c r="BI685" i="30" s="1"/>
  <c r="BJ691" i="30" s="1"/>
  <c r="BK697" i="30" s="1"/>
  <c r="AR679" i="30"/>
  <c r="AS685" i="30" s="1"/>
  <c r="AT691" i="30" s="1"/>
  <c r="AU697" i="30" s="1"/>
  <c r="AB679" i="30"/>
  <c r="AC685" i="30" s="1"/>
  <c r="AD691" i="30" s="1"/>
  <c r="AE697" i="30" s="1"/>
  <c r="L679" i="30"/>
  <c r="M685" i="30" s="1"/>
  <c r="N691" i="30" s="1"/>
  <c r="O697" i="30" s="1"/>
  <c r="BG678" i="30"/>
  <c r="BH684" i="30" s="1"/>
  <c r="BI690" i="30" s="1"/>
  <c r="BJ696" i="30" s="1"/>
  <c r="AQ678" i="30"/>
  <c r="AR684" i="30" s="1"/>
  <c r="AS690" i="30" s="1"/>
  <c r="AT696" i="30" s="1"/>
  <c r="AA678" i="30"/>
  <c r="AB684" i="30" s="1"/>
  <c r="AC690" i="30" s="1"/>
  <c r="AD696" i="30" s="1"/>
  <c r="K678" i="30"/>
  <c r="L684" i="30" s="1"/>
  <c r="M690" i="30" s="1"/>
  <c r="N696" i="30" s="1"/>
  <c r="BF677" i="30"/>
  <c r="BG683" i="30" s="1"/>
  <c r="BH689" i="30" s="1"/>
  <c r="BI695" i="30" s="1"/>
  <c r="AP677" i="30"/>
  <c r="AQ683" i="30" s="1"/>
  <c r="AR689" i="30" s="1"/>
  <c r="AS695" i="30" s="1"/>
  <c r="Z677" i="30"/>
  <c r="AA683" i="30" s="1"/>
  <c r="AB689" i="30" s="1"/>
  <c r="AC695" i="30" s="1"/>
  <c r="J677" i="30"/>
  <c r="K683" i="30" s="1"/>
  <c r="L689" i="30" s="1"/>
  <c r="M695" i="30" s="1"/>
  <c r="E679" i="30"/>
  <c r="F685" i="30" s="1"/>
  <c r="G691" i="30" s="1"/>
  <c r="H697" i="30" s="1"/>
  <c r="D661" i="30"/>
  <c r="Q140" i="30"/>
  <c r="R146" i="30" s="1"/>
  <c r="S152" i="30" s="1"/>
  <c r="T158" i="30" s="1"/>
  <c r="Q130" i="30"/>
  <c r="Q118" i="30" s="1"/>
  <c r="P230" i="30"/>
  <c r="Q236" i="30" s="1"/>
  <c r="R242" i="30" s="1"/>
  <c r="S248" i="30" s="1"/>
  <c r="P220" i="30"/>
  <c r="P208" i="30" s="1"/>
  <c r="M410" i="30"/>
  <c r="N416" i="30" s="1"/>
  <c r="O422" i="30" s="1"/>
  <c r="P428" i="30" s="1"/>
  <c r="M400" i="30"/>
  <c r="M388" i="30" s="1"/>
  <c r="AH66" i="23"/>
  <c r="AG67" i="23"/>
  <c r="AA10" i="8"/>
  <c r="Y11" i="8"/>
  <c r="D20" i="1"/>
  <c r="H12" i="32" s="1"/>
  <c r="Y12" i="8" l="1"/>
  <c r="O360" i="30"/>
  <c r="P366" i="30" s="1"/>
  <c r="Q372" i="30" s="1"/>
  <c r="R378" i="30" s="1"/>
  <c r="N358" i="30"/>
  <c r="N342" i="30"/>
  <c r="Q174" i="30"/>
  <c r="P166" i="30"/>
  <c r="Q184" i="30"/>
  <c r="R190" i="30" s="1"/>
  <c r="S196" i="30" s="1"/>
  <c r="T202" i="30" s="1"/>
  <c r="F660" i="30"/>
  <c r="AH661" i="30"/>
  <c r="BN661" i="30"/>
  <c r="AO659" i="30"/>
  <c r="BG661" i="30"/>
  <c r="E659" i="30"/>
  <c r="AG660" i="30"/>
  <c r="BM660" i="30"/>
  <c r="I659" i="30"/>
  <c r="R661" i="30"/>
  <c r="AX661" i="30"/>
  <c r="J660" i="30"/>
  <c r="AP660" i="30"/>
  <c r="Q660" i="30"/>
  <c r="AW660" i="30"/>
  <c r="P659" i="30"/>
  <c r="AV659" i="30"/>
  <c r="Y659" i="30"/>
  <c r="BE659" i="30"/>
  <c r="Z660" i="30"/>
  <c r="BF660" i="30"/>
  <c r="K661" i="30"/>
  <c r="AA661" i="30"/>
  <c r="AQ661" i="30"/>
  <c r="AF659" i="30"/>
  <c r="BL659" i="30"/>
  <c r="BN660" i="30"/>
  <c r="W659" i="30"/>
  <c r="AM659" i="30"/>
  <c r="BC659" i="30"/>
  <c r="L660" i="30"/>
  <c r="AB660" i="30"/>
  <c r="AR660" i="30"/>
  <c r="BH660" i="30"/>
  <c r="M661" i="30"/>
  <c r="AC661" i="30"/>
  <c r="AS661" i="30"/>
  <c r="BI661" i="30"/>
  <c r="N659" i="30"/>
  <c r="AD659" i="30"/>
  <c r="AT659" i="30"/>
  <c r="BJ659" i="30"/>
  <c r="S660" i="30"/>
  <c r="AI660" i="30"/>
  <c r="AY660" i="30"/>
  <c r="H661" i="30"/>
  <c r="X661" i="30"/>
  <c r="AN661" i="30"/>
  <c r="BD661" i="30"/>
  <c r="U659" i="30"/>
  <c r="AK659" i="30"/>
  <c r="BA659" i="30"/>
  <c r="AL660" i="30"/>
  <c r="G661" i="30"/>
  <c r="W661" i="30"/>
  <c r="AM661" i="30"/>
  <c r="BC661" i="30"/>
  <c r="L659" i="30"/>
  <c r="AB659" i="30"/>
  <c r="AR659" i="30"/>
  <c r="BH659" i="30"/>
  <c r="M660" i="30"/>
  <c r="AC660" i="30"/>
  <c r="AS660" i="30"/>
  <c r="BI660" i="30"/>
  <c r="N661" i="30"/>
  <c r="AD661" i="30"/>
  <c r="AT661" i="30"/>
  <c r="BJ661" i="30"/>
  <c r="S659" i="30"/>
  <c r="AI659" i="30"/>
  <c r="AY659" i="30"/>
  <c r="H660" i="30"/>
  <c r="X660" i="30"/>
  <c r="AN660" i="30"/>
  <c r="BD660" i="30"/>
  <c r="I661" i="30"/>
  <c r="Y661" i="30"/>
  <c r="AO661" i="30"/>
  <c r="BE661" i="30"/>
  <c r="J659" i="30"/>
  <c r="Z659" i="30"/>
  <c r="AP659" i="30"/>
  <c r="BF659" i="30"/>
  <c r="O660" i="30"/>
  <c r="AE660" i="30"/>
  <c r="AU660" i="30"/>
  <c r="BK660" i="30"/>
  <c r="T661" i="30"/>
  <c r="AJ661" i="30"/>
  <c r="AZ661" i="30"/>
  <c r="O269" i="30"/>
  <c r="O257" i="30" s="1"/>
  <c r="P271" i="30"/>
  <c r="Q277" i="30" s="1"/>
  <c r="R283" i="30" s="1"/>
  <c r="S289" i="30" s="1"/>
  <c r="L449" i="30"/>
  <c r="L437" i="30" s="1"/>
  <c r="M451" i="30"/>
  <c r="N457" i="30" s="1"/>
  <c r="O463" i="30" s="1"/>
  <c r="P469" i="30" s="1"/>
  <c r="H584" i="30"/>
  <c r="H572" i="30" s="1"/>
  <c r="I586" i="30"/>
  <c r="J592" i="30" s="1"/>
  <c r="K598" i="30" s="1"/>
  <c r="L604" i="30" s="1"/>
  <c r="E680" i="30"/>
  <c r="F686" i="30" s="1"/>
  <c r="G692" i="30" s="1"/>
  <c r="H698" i="30" s="1"/>
  <c r="E670" i="30"/>
  <c r="E658" i="30" s="1"/>
  <c r="BN659" i="30"/>
  <c r="S661" i="30"/>
  <c r="AI661" i="30"/>
  <c r="AY661" i="30"/>
  <c r="H659" i="30"/>
  <c r="X659" i="30"/>
  <c r="AN659" i="30"/>
  <c r="BD659" i="30"/>
  <c r="I660" i="30"/>
  <c r="Y660" i="30"/>
  <c r="AO660" i="30"/>
  <c r="BE660" i="30"/>
  <c r="J661" i="30"/>
  <c r="Z661" i="30"/>
  <c r="AP661" i="30"/>
  <c r="BF661" i="30"/>
  <c r="K659" i="30"/>
  <c r="AE659" i="30"/>
  <c r="AU659" i="30"/>
  <c r="BK659" i="30"/>
  <c r="T660" i="30"/>
  <c r="AJ660" i="30"/>
  <c r="AZ660" i="30"/>
  <c r="E661" i="30"/>
  <c r="U661" i="30"/>
  <c r="AK661" i="30"/>
  <c r="BA661" i="30"/>
  <c r="F659" i="30"/>
  <c r="V659" i="30"/>
  <c r="AL659" i="30"/>
  <c r="BB659" i="30"/>
  <c r="K660" i="30"/>
  <c r="AA660" i="30"/>
  <c r="AQ660" i="30"/>
  <c r="BG660" i="30"/>
  <c r="P661" i="30"/>
  <c r="AF661" i="30"/>
  <c r="AV661" i="30"/>
  <c r="BL661" i="30"/>
  <c r="M659" i="30"/>
  <c r="AC659" i="30"/>
  <c r="AS659" i="30"/>
  <c r="BI659" i="30"/>
  <c r="N660" i="30"/>
  <c r="AD660" i="30"/>
  <c r="AT660" i="30"/>
  <c r="BJ660" i="30"/>
  <c r="O661" i="30"/>
  <c r="AE661" i="30"/>
  <c r="AU661" i="30"/>
  <c r="BK661" i="30"/>
  <c r="T659" i="30"/>
  <c r="AJ659" i="30"/>
  <c r="AZ659" i="30"/>
  <c r="U660" i="30"/>
  <c r="AK660" i="30"/>
  <c r="BA660" i="30"/>
  <c r="F661" i="30"/>
  <c r="V661" i="30"/>
  <c r="AL661" i="30"/>
  <c r="BB661" i="30"/>
  <c r="G659" i="30"/>
  <c r="AA659" i="30"/>
  <c r="AQ659" i="30"/>
  <c r="BG659" i="30"/>
  <c r="P660" i="30"/>
  <c r="AF660" i="30"/>
  <c r="AV660" i="30"/>
  <c r="BL660" i="30"/>
  <c r="Q661" i="30"/>
  <c r="AG661" i="30"/>
  <c r="AW661" i="30"/>
  <c r="BM661" i="30"/>
  <c r="R659" i="30"/>
  <c r="AH659" i="30"/>
  <c r="AX659" i="30"/>
  <c r="G660" i="30"/>
  <c r="W660" i="30"/>
  <c r="AM660" i="30"/>
  <c r="BC660" i="30"/>
  <c r="L661" i="30"/>
  <c r="AB661" i="30"/>
  <c r="AR661" i="30"/>
  <c r="BH661" i="30"/>
  <c r="K500" i="30"/>
  <c r="L506" i="30" s="1"/>
  <c r="M512" i="30" s="1"/>
  <c r="N518" i="30" s="1"/>
  <c r="K490" i="30"/>
  <c r="K478" i="30" s="1"/>
  <c r="R95" i="30"/>
  <c r="S101" i="30" s="1"/>
  <c r="T107" i="30" s="1"/>
  <c r="U113" i="30" s="1"/>
  <c r="R85" i="30"/>
  <c r="O320" i="30"/>
  <c r="P326" i="30" s="1"/>
  <c r="Q332" i="30" s="1"/>
  <c r="R338" i="30" s="1"/>
  <c r="O310" i="30"/>
  <c r="O298" i="30" s="1"/>
  <c r="G629" i="30"/>
  <c r="G617" i="30" s="1"/>
  <c r="H631" i="30"/>
  <c r="I637" i="30" s="1"/>
  <c r="J643" i="30" s="1"/>
  <c r="K649" i="30" s="1"/>
  <c r="N406" i="30"/>
  <c r="O412" i="30" s="1"/>
  <c r="P418" i="30" s="1"/>
  <c r="Q424" i="30" s="1"/>
  <c r="M404" i="30"/>
  <c r="M392" i="30" s="1"/>
  <c r="Q226" i="30"/>
  <c r="R232" i="30" s="1"/>
  <c r="S238" i="30" s="1"/>
  <c r="T244" i="30" s="1"/>
  <c r="P224" i="30"/>
  <c r="P212" i="30" s="1"/>
  <c r="R136" i="30"/>
  <c r="S142" i="30" s="1"/>
  <c r="T148" i="30" s="1"/>
  <c r="U154" i="30" s="1"/>
  <c r="Q134" i="30"/>
  <c r="Q122" i="30" s="1"/>
  <c r="V660" i="30"/>
  <c r="BB660" i="30"/>
  <c r="J545" i="30"/>
  <c r="K551" i="30" s="1"/>
  <c r="L557" i="30" s="1"/>
  <c r="M563" i="30" s="1"/>
  <c r="J535" i="30"/>
  <c r="J523" i="30" s="1"/>
  <c r="O659" i="30"/>
  <c r="Q659" i="30"/>
  <c r="AG659" i="30"/>
  <c r="AW659" i="30"/>
  <c r="BM659" i="30"/>
  <c r="R660" i="30"/>
  <c r="AH660" i="30"/>
  <c r="AX660" i="30"/>
  <c r="AI66" i="23"/>
  <c r="AH67" i="23"/>
  <c r="X11" i="8"/>
  <c r="Y9" i="8"/>
  <c r="Y8" i="8" s="1"/>
  <c r="Z10" i="8"/>
  <c r="X12" i="8" l="1"/>
  <c r="X9" i="8" s="1"/>
  <c r="X8" i="8" s="1"/>
  <c r="R180" i="30"/>
  <c r="S186" i="30" s="1"/>
  <c r="T192" i="30" s="1"/>
  <c r="U198" i="30" s="1"/>
  <c r="Q178" i="30"/>
  <c r="Q162" i="30"/>
  <c r="N346" i="30"/>
  <c r="O364" i="30"/>
  <c r="P370" i="30" s="1"/>
  <c r="Q376" i="30" s="1"/>
  <c r="R382" i="30" s="1"/>
  <c r="O354" i="30"/>
  <c r="K541" i="30"/>
  <c r="L547" i="30" s="1"/>
  <c r="M553" i="30" s="1"/>
  <c r="N559" i="30" s="1"/>
  <c r="J539" i="30"/>
  <c r="J527" i="30" s="1"/>
  <c r="R140" i="30"/>
  <c r="S146" i="30" s="1"/>
  <c r="T152" i="30" s="1"/>
  <c r="U158" i="30" s="1"/>
  <c r="R130" i="30"/>
  <c r="R118" i="30" s="1"/>
  <c r="Q230" i="30"/>
  <c r="R236" i="30" s="1"/>
  <c r="S242" i="30" s="1"/>
  <c r="T248" i="30" s="1"/>
  <c r="Q220" i="30"/>
  <c r="Q208" i="30" s="1"/>
  <c r="N410" i="30"/>
  <c r="O416" i="30" s="1"/>
  <c r="P422" i="30" s="1"/>
  <c r="Q428" i="30" s="1"/>
  <c r="N400" i="30"/>
  <c r="N388" i="30" s="1"/>
  <c r="O314" i="30"/>
  <c r="O302" i="30" s="1"/>
  <c r="P316" i="30"/>
  <c r="Q322" i="30" s="1"/>
  <c r="R328" i="30" s="1"/>
  <c r="S334" i="30" s="1"/>
  <c r="R89" i="30"/>
  <c r="S91" i="30"/>
  <c r="T97" i="30" s="1"/>
  <c r="U103" i="30" s="1"/>
  <c r="V109" i="30" s="1"/>
  <c r="K494" i="30"/>
  <c r="K482" i="30" s="1"/>
  <c r="L496" i="30"/>
  <c r="M502" i="30" s="1"/>
  <c r="N508" i="30" s="1"/>
  <c r="O514" i="30" s="1"/>
  <c r="E674" i="30"/>
  <c r="E662" i="30" s="1"/>
  <c r="F676" i="30"/>
  <c r="G682" i="30" s="1"/>
  <c r="H688" i="30" s="1"/>
  <c r="I694" i="30" s="1"/>
  <c r="H635" i="30"/>
  <c r="I641" i="30" s="1"/>
  <c r="J647" i="30" s="1"/>
  <c r="K653" i="30" s="1"/>
  <c r="H625" i="30"/>
  <c r="H613" i="30" s="1"/>
  <c r="I590" i="30"/>
  <c r="J596" i="30" s="1"/>
  <c r="K602" i="30" s="1"/>
  <c r="L608" i="30" s="1"/>
  <c r="I580" i="30"/>
  <c r="I568" i="30" s="1"/>
  <c r="M455" i="30"/>
  <c r="N461" i="30" s="1"/>
  <c r="O467" i="30" s="1"/>
  <c r="P473" i="30" s="1"/>
  <c r="M445" i="30"/>
  <c r="M433" i="30" s="1"/>
  <c r="P275" i="30"/>
  <c r="Q281" i="30" s="1"/>
  <c r="R287" i="30" s="1"/>
  <c r="S293" i="30" s="1"/>
  <c r="P265" i="30"/>
  <c r="P253" i="30" s="1"/>
  <c r="AJ66" i="23"/>
  <c r="AI67" i="23"/>
  <c r="W11" i="8"/>
  <c r="Y10" i="8"/>
  <c r="W12" i="8" l="1"/>
  <c r="W9" i="8" s="1"/>
  <c r="W8" i="8" s="1"/>
  <c r="O358" i="30"/>
  <c r="P360" i="30"/>
  <c r="Q366" i="30" s="1"/>
  <c r="R372" i="30" s="1"/>
  <c r="S378" i="30" s="1"/>
  <c r="O342" i="30"/>
  <c r="Q166" i="30"/>
  <c r="R174" i="30"/>
  <c r="R184" i="30"/>
  <c r="S190" i="30" s="1"/>
  <c r="T196" i="30" s="1"/>
  <c r="U202" i="30" s="1"/>
  <c r="F680" i="30"/>
  <c r="G686" i="30" s="1"/>
  <c r="H692" i="30" s="1"/>
  <c r="I698" i="30" s="1"/>
  <c r="F670" i="30"/>
  <c r="F658" i="30" s="1"/>
  <c r="N404" i="30"/>
  <c r="N392" i="30" s="1"/>
  <c r="O406" i="30"/>
  <c r="P412" i="30" s="1"/>
  <c r="Q418" i="30" s="1"/>
  <c r="R424" i="30" s="1"/>
  <c r="Q224" i="30"/>
  <c r="Q212" i="30" s="1"/>
  <c r="R226" i="30"/>
  <c r="S232" i="30" s="1"/>
  <c r="T238" i="30" s="1"/>
  <c r="U244" i="30" s="1"/>
  <c r="R134" i="30"/>
  <c r="R122" i="30" s="1"/>
  <c r="S136" i="30"/>
  <c r="T142" i="30" s="1"/>
  <c r="U148" i="30" s="1"/>
  <c r="V154" i="30" s="1"/>
  <c r="K545" i="30"/>
  <c r="L551" i="30" s="1"/>
  <c r="M557" i="30" s="1"/>
  <c r="N563" i="30" s="1"/>
  <c r="K535" i="30"/>
  <c r="K523" i="30" s="1"/>
  <c r="Q271" i="30"/>
  <c r="R277" i="30" s="1"/>
  <c r="S283" i="30" s="1"/>
  <c r="T289" i="30" s="1"/>
  <c r="P269" i="30"/>
  <c r="P257" i="30" s="1"/>
  <c r="N451" i="30"/>
  <c r="O457" i="30" s="1"/>
  <c r="P463" i="30" s="1"/>
  <c r="Q469" i="30" s="1"/>
  <c r="M449" i="30"/>
  <c r="M437" i="30" s="1"/>
  <c r="J586" i="30"/>
  <c r="K592" i="30" s="1"/>
  <c r="L598" i="30" s="1"/>
  <c r="M604" i="30" s="1"/>
  <c r="I584" i="30"/>
  <c r="I572" i="30" s="1"/>
  <c r="I631" i="30"/>
  <c r="J637" i="30" s="1"/>
  <c r="K643" i="30" s="1"/>
  <c r="L649" i="30" s="1"/>
  <c r="H629" i="30"/>
  <c r="H617" i="30" s="1"/>
  <c r="L500" i="30"/>
  <c r="M506" i="30" s="1"/>
  <c r="N512" i="30" s="1"/>
  <c r="O518" i="30" s="1"/>
  <c r="L490" i="30"/>
  <c r="L478" i="30" s="1"/>
  <c r="S95" i="30"/>
  <c r="T101" i="30" s="1"/>
  <c r="U107" i="30" s="1"/>
  <c r="V113" i="30" s="1"/>
  <c r="S85" i="30"/>
  <c r="P320" i="30"/>
  <c r="Q326" i="30" s="1"/>
  <c r="R332" i="30" s="1"/>
  <c r="S338" i="30" s="1"/>
  <c r="P310" i="30"/>
  <c r="P298" i="30" s="1"/>
  <c r="AK66" i="23"/>
  <c r="AJ67" i="23"/>
  <c r="X10" i="8"/>
  <c r="V11" i="8"/>
  <c r="R162" i="30" l="1"/>
  <c r="S180" i="30"/>
  <c r="T186" i="30" s="1"/>
  <c r="U192" i="30" s="1"/>
  <c r="V198" i="30" s="1"/>
  <c r="R178" i="30"/>
  <c r="O346" i="30"/>
  <c r="P364" i="30"/>
  <c r="Q370" i="30" s="1"/>
  <c r="R376" i="30" s="1"/>
  <c r="S382" i="30" s="1"/>
  <c r="P354" i="30"/>
  <c r="Q316" i="30"/>
  <c r="R322" i="30" s="1"/>
  <c r="S328" i="30" s="1"/>
  <c r="T334" i="30" s="1"/>
  <c r="P314" i="30"/>
  <c r="P302" i="30" s="1"/>
  <c r="T91" i="30"/>
  <c r="U97" i="30" s="1"/>
  <c r="V103" i="30" s="1"/>
  <c r="W109" i="30" s="1"/>
  <c r="S89" i="30"/>
  <c r="M496" i="30"/>
  <c r="N502" i="30" s="1"/>
  <c r="O508" i="30" s="1"/>
  <c r="P514" i="30" s="1"/>
  <c r="L494" i="30"/>
  <c r="L482" i="30" s="1"/>
  <c r="I635" i="30"/>
  <c r="J641" i="30" s="1"/>
  <c r="K647" i="30" s="1"/>
  <c r="L653" i="30" s="1"/>
  <c r="I625" i="30"/>
  <c r="I613" i="30" s="1"/>
  <c r="J590" i="30"/>
  <c r="K596" i="30" s="1"/>
  <c r="L602" i="30" s="1"/>
  <c r="M608" i="30" s="1"/>
  <c r="J580" i="30"/>
  <c r="J568" i="30" s="1"/>
  <c r="N455" i="30"/>
  <c r="O461" i="30" s="1"/>
  <c r="P467" i="30" s="1"/>
  <c r="Q473" i="30" s="1"/>
  <c r="N445" i="30"/>
  <c r="N433" i="30" s="1"/>
  <c r="Q275" i="30"/>
  <c r="R281" i="30" s="1"/>
  <c r="S287" i="30" s="1"/>
  <c r="T293" i="30" s="1"/>
  <c r="Q265" i="30"/>
  <c r="Q253" i="30" s="1"/>
  <c r="K539" i="30"/>
  <c r="K527" i="30" s="1"/>
  <c r="L541" i="30"/>
  <c r="M547" i="30" s="1"/>
  <c r="N553" i="30" s="1"/>
  <c r="O559" i="30" s="1"/>
  <c r="G676" i="30"/>
  <c r="H682" i="30" s="1"/>
  <c r="I688" i="30" s="1"/>
  <c r="J694" i="30" s="1"/>
  <c r="F674" i="30"/>
  <c r="F662" i="30" s="1"/>
  <c r="S130" i="30"/>
  <c r="S118" i="30" s="1"/>
  <c r="S140" i="30"/>
  <c r="T146" i="30" s="1"/>
  <c r="U152" i="30" s="1"/>
  <c r="V158" i="30" s="1"/>
  <c r="R230" i="30"/>
  <c r="S236" i="30" s="1"/>
  <c r="T242" i="30" s="1"/>
  <c r="U248" i="30" s="1"/>
  <c r="R220" i="30"/>
  <c r="R208" i="30" s="1"/>
  <c r="O410" i="30"/>
  <c r="P416" i="30" s="1"/>
  <c r="Q422" i="30" s="1"/>
  <c r="R428" i="30" s="1"/>
  <c r="O400" i="30"/>
  <c r="O388" i="30" s="1"/>
  <c r="AL66" i="23"/>
  <c r="AK67" i="23"/>
  <c r="V12" i="8"/>
  <c r="V9" i="8" s="1"/>
  <c r="V8" i="8" s="1"/>
  <c r="W10" i="8"/>
  <c r="U11" i="8"/>
  <c r="Q360" i="30" l="1"/>
  <c r="R366" i="30" s="1"/>
  <c r="S372" i="30" s="1"/>
  <c r="T378" i="30" s="1"/>
  <c r="P358" i="30"/>
  <c r="P342" i="30"/>
  <c r="S174" i="30"/>
  <c r="S184" i="30"/>
  <c r="T190" i="30" s="1"/>
  <c r="U196" i="30" s="1"/>
  <c r="V202" i="30" s="1"/>
  <c r="R166" i="30"/>
  <c r="P406" i="30"/>
  <c r="Q412" i="30" s="1"/>
  <c r="R418" i="30" s="1"/>
  <c r="S424" i="30" s="1"/>
  <c r="O404" i="30"/>
  <c r="O392" i="30" s="1"/>
  <c r="S226" i="30"/>
  <c r="T232" i="30" s="1"/>
  <c r="U238" i="30" s="1"/>
  <c r="V244" i="30" s="1"/>
  <c r="R224" i="30"/>
  <c r="R212" i="30" s="1"/>
  <c r="G680" i="30"/>
  <c r="H686" i="30" s="1"/>
  <c r="I692" i="30" s="1"/>
  <c r="J698" i="30" s="1"/>
  <c r="G670" i="30"/>
  <c r="G658" i="30" s="1"/>
  <c r="Q269" i="30"/>
  <c r="Q257" i="30" s="1"/>
  <c r="R271" i="30"/>
  <c r="S277" i="30" s="1"/>
  <c r="T283" i="30" s="1"/>
  <c r="U289" i="30" s="1"/>
  <c r="N449" i="30"/>
  <c r="N437" i="30" s="1"/>
  <c r="O451" i="30"/>
  <c r="P457" i="30" s="1"/>
  <c r="Q463" i="30" s="1"/>
  <c r="R469" i="30" s="1"/>
  <c r="J584" i="30"/>
  <c r="J572" i="30" s="1"/>
  <c r="K586" i="30"/>
  <c r="L592" i="30" s="1"/>
  <c r="M598" i="30" s="1"/>
  <c r="N604" i="30" s="1"/>
  <c r="I629" i="30"/>
  <c r="I617" i="30" s="1"/>
  <c r="J631" i="30"/>
  <c r="K637" i="30" s="1"/>
  <c r="L643" i="30" s="1"/>
  <c r="M649" i="30" s="1"/>
  <c r="M500" i="30"/>
  <c r="N506" i="30" s="1"/>
  <c r="O512" i="30" s="1"/>
  <c r="P518" i="30" s="1"/>
  <c r="M490" i="30"/>
  <c r="M478" i="30" s="1"/>
  <c r="T95" i="30"/>
  <c r="U101" i="30" s="1"/>
  <c r="V107" i="30" s="1"/>
  <c r="W113" i="30" s="1"/>
  <c r="T85" i="30"/>
  <c r="Q320" i="30"/>
  <c r="R326" i="30" s="1"/>
  <c r="S332" i="30" s="1"/>
  <c r="T338" i="30" s="1"/>
  <c r="Q310" i="30"/>
  <c r="Q298" i="30" s="1"/>
  <c r="T136" i="30"/>
  <c r="U142" i="30" s="1"/>
  <c r="V148" i="30" s="1"/>
  <c r="W154" i="30" s="1"/>
  <c r="S134" i="30"/>
  <c r="S122" i="30" s="1"/>
  <c r="L545" i="30"/>
  <c r="M551" i="30" s="1"/>
  <c r="N557" i="30" s="1"/>
  <c r="O563" i="30" s="1"/>
  <c r="L535" i="30"/>
  <c r="L523" i="30" s="1"/>
  <c r="AM66" i="23"/>
  <c r="AL67" i="23"/>
  <c r="U12" i="8"/>
  <c r="U9" i="8" s="1"/>
  <c r="U8" i="8" s="1"/>
  <c r="T11" i="8"/>
  <c r="V10" i="8"/>
  <c r="T180" i="30" l="1"/>
  <c r="U186" i="30" s="1"/>
  <c r="V192" i="30" s="1"/>
  <c r="W198" i="30" s="1"/>
  <c r="S178" i="30"/>
  <c r="S162" i="30"/>
  <c r="P346" i="30"/>
  <c r="Q364" i="30"/>
  <c r="R370" i="30" s="1"/>
  <c r="S376" i="30" s="1"/>
  <c r="T382" i="30" s="1"/>
  <c r="Q354" i="30"/>
  <c r="M541" i="30"/>
  <c r="N547" i="30" s="1"/>
  <c r="O553" i="30" s="1"/>
  <c r="P559" i="30" s="1"/>
  <c r="L539" i="30"/>
  <c r="L527" i="30" s="1"/>
  <c r="T140" i="30"/>
  <c r="U146" i="30" s="1"/>
  <c r="V152" i="30" s="1"/>
  <c r="W158" i="30" s="1"/>
  <c r="T130" i="30"/>
  <c r="T118" i="30" s="1"/>
  <c r="Q314" i="30"/>
  <c r="Q302" i="30" s="1"/>
  <c r="R316" i="30"/>
  <c r="S322" i="30" s="1"/>
  <c r="T328" i="30" s="1"/>
  <c r="U334" i="30" s="1"/>
  <c r="T89" i="30"/>
  <c r="U91" i="30"/>
  <c r="V97" i="30" s="1"/>
  <c r="W103" i="30" s="1"/>
  <c r="X109" i="30" s="1"/>
  <c r="M494" i="30"/>
  <c r="M482" i="30" s="1"/>
  <c r="N496" i="30"/>
  <c r="O502" i="30" s="1"/>
  <c r="P508" i="30" s="1"/>
  <c r="Q514" i="30" s="1"/>
  <c r="G674" i="30"/>
  <c r="G662" i="30" s="1"/>
  <c r="H676" i="30"/>
  <c r="I682" i="30" s="1"/>
  <c r="J688" i="30" s="1"/>
  <c r="K694" i="30" s="1"/>
  <c r="S230" i="30"/>
  <c r="T236" i="30" s="1"/>
  <c r="U242" i="30" s="1"/>
  <c r="V248" i="30" s="1"/>
  <c r="S220" i="30"/>
  <c r="S208" i="30" s="1"/>
  <c r="P410" i="30"/>
  <c r="Q416" i="30" s="1"/>
  <c r="R422" i="30" s="1"/>
  <c r="S428" i="30" s="1"/>
  <c r="P400" i="30"/>
  <c r="P388" i="30" s="1"/>
  <c r="J635" i="30"/>
  <c r="K641" i="30" s="1"/>
  <c r="L647" i="30" s="1"/>
  <c r="M653" i="30" s="1"/>
  <c r="J625" i="30"/>
  <c r="J613" i="30" s="1"/>
  <c r="K590" i="30"/>
  <c r="L596" i="30" s="1"/>
  <c r="M602" i="30" s="1"/>
  <c r="N608" i="30" s="1"/>
  <c r="K580" i="30"/>
  <c r="K568" i="30" s="1"/>
  <c r="O455" i="30"/>
  <c r="P461" i="30" s="1"/>
  <c r="Q467" i="30" s="1"/>
  <c r="R473" i="30" s="1"/>
  <c r="O445" i="30"/>
  <c r="O433" i="30" s="1"/>
  <c r="R275" i="30"/>
  <c r="S281" i="30" s="1"/>
  <c r="T287" i="30" s="1"/>
  <c r="U293" i="30" s="1"/>
  <c r="R265" i="30"/>
  <c r="R253" i="30" s="1"/>
  <c r="AN66" i="23"/>
  <c r="AM67" i="23"/>
  <c r="T12" i="8"/>
  <c r="T9" i="8" s="1"/>
  <c r="T8" i="8" s="1"/>
  <c r="S11" i="8"/>
  <c r="U10" i="8"/>
  <c r="Q358" i="30" l="1"/>
  <c r="R360" i="30"/>
  <c r="S366" i="30" s="1"/>
  <c r="T372" i="30" s="1"/>
  <c r="U378" i="30" s="1"/>
  <c r="Q342" i="30"/>
  <c r="S166" i="30"/>
  <c r="T174" i="30"/>
  <c r="T184" i="30"/>
  <c r="U190" i="30" s="1"/>
  <c r="V196" i="30" s="1"/>
  <c r="W202" i="30" s="1"/>
  <c r="S271" i="30"/>
  <c r="T277" i="30" s="1"/>
  <c r="U283" i="30" s="1"/>
  <c r="V289" i="30" s="1"/>
  <c r="R269" i="30"/>
  <c r="R257" i="30" s="1"/>
  <c r="P451" i="30"/>
  <c r="Q457" i="30" s="1"/>
  <c r="R463" i="30" s="1"/>
  <c r="S469" i="30" s="1"/>
  <c r="O449" i="30"/>
  <c r="O437" i="30" s="1"/>
  <c r="L586" i="30"/>
  <c r="M592" i="30" s="1"/>
  <c r="N598" i="30" s="1"/>
  <c r="O604" i="30" s="1"/>
  <c r="K584" i="30"/>
  <c r="K572" i="30" s="1"/>
  <c r="K631" i="30"/>
  <c r="L637" i="30" s="1"/>
  <c r="M643" i="30" s="1"/>
  <c r="N649" i="30" s="1"/>
  <c r="J629" i="30"/>
  <c r="J617" i="30" s="1"/>
  <c r="P404" i="30"/>
  <c r="P392" i="30" s="1"/>
  <c r="Q406" i="30"/>
  <c r="R412" i="30" s="1"/>
  <c r="S418" i="30" s="1"/>
  <c r="T424" i="30" s="1"/>
  <c r="S224" i="30"/>
  <c r="S212" i="30" s="1"/>
  <c r="T226" i="30"/>
  <c r="U232" i="30" s="1"/>
  <c r="V238" i="30" s="1"/>
  <c r="W244" i="30" s="1"/>
  <c r="T134" i="30"/>
  <c r="T122" i="30" s="1"/>
  <c r="U136" i="30"/>
  <c r="V142" i="30" s="1"/>
  <c r="W148" i="30" s="1"/>
  <c r="X154" i="30" s="1"/>
  <c r="M545" i="30"/>
  <c r="N551" i="30" s="1"/>
  <c r="O557" i="30" s="1"/>
  <c r="P563" i="30" s="1"/>
  <c r="M535" i="30"/>
  <c r="M523" i="30" s="1"/>
  <c r="H680" i="30"/>
  <c r="I686" i="30" s="1"/>
  <c r="J692" i="30" s="1"/>
  <c r="K698" i="30" s="1"/>
  <c r="H670" i="30"/>
  <c r="H658" i="30" s="1"/>
  <c r="N500" i="30"/>
  <c r="O506" i="30" s="1"/>
  <c r="P512" i="30" s="1"/>
  <c r="Q518" i="30" s="1"/>
  <c r="N490" i="30"/>
  <c r="N478" i="30" s="1"/>
  <c r="U95" i="30"/>
  <c r="V101" i="30" s="1"/>
  <c r="W107" i="30" s="1"/>
  <c r="X113" i="30" s="1"/>
  <c r="U85" i="30"/>
  <c r="R320" i="30"/>
  <c r="S326" i="30" s="1"/>
  <c r="T332" i="30" s="1"/>
  <c r="U338" i="30" s="1"/>
  <c r="R310" i="30"/>
  <c r="R298" i="30" s="1"/>
  <c r="AO66" i="23"/>
  <c r="AN67" i="23"/>
  <c r="S12" i="8"/>
  <c r="S9" i="8" s="1"/>
  <c r="S8" i="8" s="1"/>
  <c r="T10" i="8"/>
  <c r="R11" i="8"/>
  <c r="T162" i="30" l="1"/>
  <c r="U180" i="30"/>
  <c r="V186" i="30" s="1"/>
  <c r="W192" i="30" s="1"/>
  <c r="X198" i="30" s="1"/>
  <c r="T178" i="30"/>
  <c r="Q346" i="30"/>
  <c r="R364" i="30"/>
  <c r="S370" i="30" s="1"/>
  <c r="T376" i="30" s="1"/>
  <c r="U382" i="30" s="1"/>
  <c r="R354" i="30"/>
  <c r="D718" i="30"/>
  <c r="D716" i="30"/>
  <c r="BN716" i="30"/>
  <c r="I716" i="30"/>
  <c r="Q716" i="30"/>
  <c r="Y716" i="30"/>
  <c r="AG716" i="30"/>
  <c r="AO716" i="30"/>
  <c r="AW716" i="30"/>
  <c r="BE716" i="30"/>
  <c r="BM716" i="30"/>
  <c r="J717" i="30"/>
  <c r="R717" i="30"/>
  <c r="Z717" i="30"/>
  <c r="AH717" i="30"/>
  <c r="AP717" i="30"/>
  <c r="AX717" i="30"/>
  <c r="BF717" i="30"/>
  <c r="BN717" i="30"/>
  <c r="K718" i="30"/>
  <c r="S718" i="30"/>
  <c r="AA718" i="30"/>
  <c r="AI718" i="30"/>
  <c r="AQ718" i="30"/>
  <c r="AY718" i="30"/>
  <c r="BG718" i="30"/>
  <c r="H716" i="30"/>
  <c r="P716" i="30"/>
  <c r="X716" i="30"/>
  <c r="AF716" i="30"/>
  <c r="AN716" i="30"/>
  <c r="AV716" i="30"/>
  <c r="BD716" i="30"/>
  <c r="BL716" i="30"/>
  <c r="I717" i="30"/>
  <c r="Q717" i="30"/>
  <c r="Y717" i="30"/>
  <c r="AG717" i="30"/>
  <c r="AO717" i="30"/>
  <c r="AW717" i="30"/>
  <c r="BE717" i="30"/>
  <c r="BM717" i="30"/>
  <c r="J718" i="30"/>
  <c r="R718" i="30"/>
  <c r="Z718" i="30"/>
  <c r="AH718" i="30"/>
  <c r="AP718" i="30"/>
  <c r="AX718" i="30"/>
  <c r="BF718" i="30"/>
  <c r="BN718" i="30"/>
  <c r="K716" i="30"/>
  <c r="S716" i="30"/>
  <c r="AA716" i="30"/>
  <c r="AI716" i="30"/>
  <c r="AQ716" i="30"/>
  <c r="AY716" i="30"/>
  <c r="BG716" i="30"/>
  <c r="H717" i="30"/>
  <c r="P717" i="30"/>
  <c r="X717" i="30"/>
  <c r="AF717" i="30"/>
  <c r="AN717" i="30"/>
  <c r="E716" i="30"/>
  <c r="M716" i="30"/>
  <c r="U716" i="30"/>
  <c r="AC716" i="30"/>
  <c r="AK716" i="30"/>
  <c r="AS716" i="30"/>
  <c r="BA716" i="30"/>
  <c r="BI716" i="30"/>
  <c r="F717" i="30"/>
  <c r="N717" i="30"/>
  <c r="O723" i="30" s="1"/>
  <c r="P729" i="30" s="1"/>
  <c r="Q735" i="30" s="1"/>
  <c r="R741" i="30" s="1"/>
  <c r="V717" i="30"/>
  <c r="W723" i="30" s="1"/>
  <c r="X729" i="30" s="1"/>
  <c r="Y735" i="30" s="1"/>
  <c r="Z741" i="30" s="1"/>
  <c r="AD717" i="30"/>
  <c r="AE723" i="30" s="1"/>
  <c r="AF729" i="30" s="1"/>
  <c r="AG735" i="30" s="1"/>
  <c r="AH741" i="30" s="1"/>
  <c r="AL717" i="30"/>
  <c r="AM723" i="30" s="1"/>
  <c r="AN729" i="30" s="1"/>
  <c r="AO735" i="30" s="1"/>
  <c r="AP741" i="30" s="1"/>
  <c r="AT717" i="30"/>
  <c r="AU723" i="30" s="1"/>
  <c r="AV729" i="30" s="1"/>
  <c r="AW735" i="30" s="1"/>
  <c r="AX741" i="30" s="1"/>
  <c r="BB717" i="30"/>
  <c r="BC723" i="30" s="1"/>
  <c r="BD729" i="30" s="1"/>
  <c r="BE735" i="30" s="1"/>
  <c r="BF741" i="30" s="1"/>
  <c r="BJ717" i="30"/>
  <c r="BK723" i="30" s="1"/>
  <c r="BL729" i="30" s="1"/>
  <c r="BM735" i="30" s="1"/>
  <c r="BN741" i="30" s="1"/>
  <c r="G718" i="30"/>
  <c r="O718" i="30"/>
  <c r="P724" i="30" s="1"/>
  <c r="Q730" i="30" s="1"/>
  <c r="R736" i="30" s="1"/>
  <c r="S742" i="30" s="1"/>
  <c r="W718" i="30"/>
  <c r="X724" i="30" s="1"/>
  <c r="Y730" i="30" s="1"/>
  <c r="Z736" i="30" s="1"/>
  <c r="AA742" i="30" s="1"/>
  <c r="AE718" i="30"/>
  <c r="AF724" i="30" s="1"/>
  <c r="AG730" i="30" s="1"/>
  <c r="AH736" i="30" s="1"/>
  <c r="AI742" i="30" s="1"/>
  <c r="AM718" i="30"/>
  <c r="AN724" i="30" s="1"/>
  <c r="AO730" i="30" s="1"/>
  <c r="AP736" i="30" s="1"/>
  <c r="AQ742" i="30" s="1"/>
  <c r="AU718" i="30"/>
  <c r="AV724" i="30" s="1"/>
  <c r="AW730" i="30" s="1"/>
  <c r="AX736" i="30" s="1"/>
  <c r="AY742" i="30" s="1"/>
  <c r="BC718" i="30"/>
  <c r="BD724" i="30" s="1"/>
  <c r="BE730" i="30" s="1"/>
  <c r="BF736" i="30" s="1"/>
  <c r="BG742" i="30" s="1"/>
  <c r="BK718" i="30"/>
  <c r="BL724" i="30" s="1"/>
  <c r="BM730" i="30" s="1"/>
  <c r="BN736" i="30" s="1"/>
  <c r="L716" i="30"/>
  <c r="T716" i="30"/>
  <c r="AB716" i="30"/>
  <c r="AJ716" i="30"/>
  <c r="AR716" i="30"/>
  <c r="AZ716" i="30"/>
  <c r="BH716" i="30"/>
  <c r="E717" i="30"/>
  <c r="M717" i="30"/>
  <c r="U717" i="30"/>
  <c r="AC717" i="30"/>
  <c r="AK717" i="30"/>
  <c r="AS717" i="30"/>
  <c r="BA717" i="30"/>
  <c r="BI717" i="30"/>
  <c r="F718" i="30"/>
  <c r="N718" i="30"/>
  <c r="V718" i="30"/>
  <c r="AD718" i="30"/>
  <c r="AL718" i="30"/>
  <c r="AT718" i="30"/>
  <c r="BB718" i="30"/>
  <c r="BJ718" i="30"/>
  <c r="G716" i="30"/>
  <c r="O716" i="30"/>
  <c r="W716" i="30"/>
  <c r="AE716" i="30"/>
  <c r="AM716" i="30"/>
  <c r="AU716" i="30"/>
  <c r="BC716" i="30"/>
  <c r="BK716" i="30"/>
  <c r="L717" i="30"/>
  <c r="T717" i="30"/>
  <c r="AB717" i="30"/>
  <c r="AJ717" i="30"/>
  <c r="AR717" i="30"/>
  <c r="AV717" i="30"/>
  <c r="BD717" i="30"/>
  <c r="BL717" i="30"/>
  <c r="I718" i="30"/>
  <c r="Q718" i="30"/>
  <c r="Y718" i="30"/>
  <c r="AG718" i="30"/>
  <c r="AO718" i="30"/>
  <c r="AW718" i="30"/>
  <c r="BE718" i="30"/>
  <c r="BM718" i="30"/>
  <c r="J716" i="30"/>
  <c r="R716" i="30"/>
  <c r="Z716" i="30"/>
  <c r="AH716" i="30"/>
  <c r="AP716" i="30"/>
  <c r="AX716" i="30"/>
  <c r="BF716" i="30"/>
  <c r="G717" i="30"/>
  <c r="O717" i="30"/>
  <c r="W717" i="30"/>
  <c r="AE717" i="30"/>
  <c r="AM717" i="30"/>
  <c r="AU717" i="30"/>
  <c r="BC717" i="30"/>
  <c r="BK717" i="30"/>
  <c r="L718" i="30"/>
  <c r="T718" i="30"/>
  <c r="AB718" i="30"/>
  <c r="AJ718" i="30"/>
  <c r="AR718" i="30"/>
  <c r="AZ718" i="30"/>
  <c r="BH718" i="30"/>
  <c r="AZ717" i="30"/>
  <c r="BH717" i="30"/>
  <c r="E718" i="30"/>
  <c r="M718" i="30"/>
  <c r="U718" i="30"/>
  <c r="AC718" i="30"/>
  <c r="AK718" i="30"/>
  <c r="AS718" i="30"/>
  <c r="BA718" i="30"/>
  <c r="BI718" i="30"/>
  <c r="F716" i="30"/>
  <c r="N716" i="30"/>
  <c r="V716" i="30"/>
  <c r="AD716" i="30"/>
  <c r="AL716" i="30"/>
  <c r="AT716" i="30"/>
  <c r="BB716" i="30"/>
  <c r="BJ716" i="30"/>
  <c r="K717" i="30"/>
  <c r="S717" i="30"/>
  <c r="AA717" i="30"/>
  <c r="AI717" i="30"/>
  <c r="AQ717" i="30"/>
  <c r="AY717" i="30"/>
  <c r="BG717" i="30"/>
  <c r="H718" i="30"/>
  <c r="P718" i="30"/>
  <c r="X718" i="30"/>
  <c r="AF718" i="30"/>
  <c r="AN718" i="30"/>
  <c r="AV718" i="30"/>
  <c r="BD718" i="30"/>
  <c r="BL718" i="30"/>
  <c r="S316" i="30"/>
  <c r="T322" i="30" s="1"/>
  <c r="U328" i="30" s="1"/>
  <c r="V334" i="30" s="1"/>
  <c r="R314" i="30"/>
  <c r="R302" i="30" s="1"/>
  <c r="V91" i="30"/>
  <c r="W97" i="30" s="1"/>
  <c r="X103" i="30" s="1"/>
  <c r="Y109" i="30" s="1"/>
  <c r="U89" i="30"/>
  <c r="O496" i="30"/>
  <c r="P502" i="30" s="1"/>
  <c r="Q508" i="30" s="1"/>
  <c r="R514" i="30" s="1"/>
  <c r="N494" i="30"/>
  <c r="N482" i="30" s="1"/>
  <c r="I676" i="30"/>
  <c r="J682" i="30" s="1"/>
  <c r="K688" i="30" s="1"/>
  <c r="L694" i="30" s="1"/>
  <c r="H674" i="30"/>
  <c r="H662" i="30" s="1"/>
  <c r="M539" i="30"/>
  <c r="M527" i="30" s="1"/>
  <c r="N541" i="30"/>
  <c r="O547" i="30" s="1"/>
  <c r="P553" i="30" s="1"/>
  <c r="Q559" i="30" s="1"/>
  <c r="K635" i="30"/>
  <c r="L641" i="30" s="1"/>
  <c r="M647" i="30" s="1"/>
  <c r="N653" i="30" s="1"/>
  <c r="K625" i="30"/>
  <c r="K613" i="30" s="1"/>
  <c r="L590" i="30"/>
  <c r="M596" i="30" s="1"/>
  <c r="N602" i="30" s="1"/>
  <c r="O608" i="30" s="1"/>
  <c r="L580" i="30"/>
  <c r="L568" i="30" s="1"/>
  <c r="P455" i="30"/>
  <c r="Q461" i="30" s="1"/>
  <c r="R467" i="30" s="1"/>
  <c r="S473" i="30" s="1"/>
  <c r="P445" i="30"/>
  <c r="P433" i="30" s="1"/>
  <c r="S275" i="30"/>
  <c r="T281" i="30" s="1"/>
  <c r="U287" i="30" s="1"/>
  <c r="V293" i="30" s="1"/>
  <c r="S265" i="30"/>
  <c r="S253" i="30" s="1"/>
  <c r="U140" i="30"/>
  <c r="V146" i="30" s="1"/>
  <c r="W152" i="30" s="1"/>
  <c r="X158" i="30" s="1"/>
  <c r="U130" i="30"/>
  <c r="U118" i="30" s="1"/>
  <c r="T230" i="30"/>
  <c r="U236" i="30" s="1"/>
  <c r="V242" i="30" s="1"/>
  <c r="W248" i="30" s="1"/>
  <c r="T220" i="30"/>
  <c r="T208" i="30" s="1"/>
  <c r="Q410" i="30"/>
  <c r="R416" i="30" s="1"/>
  <c r="S422" i="30" s="1"/>
  <c r="T428" i="30" s="1"/>
  <c r="Q400" i="30"/>
  <c r="Q388" i="30" s="1"/>
  <c r="AP66" i="23"/>
  <c r="AO67" i="23"/>
  <c r="R12" i="8"/>
  <c r="R9" i="8" s="1"/>
  <c r="R8" i="8" s="1"/>
  <c r="S10" i="8"/>
  <c r="Q11" i="8"/>
  <c r="Q12" i="8" l="1"/>
  <c r="Q9" i="8" s="1"/>
  <c r="Q8" i="8" s="1"/>
  <c r="S360" i="30"/>
  <c r="T366" i="30" s="1"/>
  <c r="U372" i="30" s="1"/>
  <c r="V378" i="30" s="1"/>
  <c r="R358" i="30"/>
  <c r="R342" i="30"/>
  <c r="U174" i="30"/>
  <c r="T166" i="30"/>
  <c r="U184" i="30"/>
  <c r="V190" i="30" s="1"/>
  <c r="W196" i="30" s="1"/>
  <c r="X202" i="30" s="1"/>
  <c r="N545" i="30"/>
  <c r="O551" i="30" s="1"/>
  <c r="P557" i="30" s="1"/>
  <c r="Q563" i="30" s="1"/>
  <c r="N535" i="30"/>
  <c r="N523" i="30" s="1"/>
  <c r="BE724" i="30"/>
  <c r="BF730" i="30" s="1"/>
  <c r="BG736" i="30" s="1"/>
  <c r="BH742" i="30" s="1"/>
  <c r="AO724" i="30"/>
  <c r="AP730" i="30" s="1"/>
  <c r="AQ736" i="30" s="1"/>
  <c r="AR742" i="30" s="1"/>
  <c r="Y724" i="30"/>
  <c r="Z730" i="30" s="1"/>
  <c r="AA736" i="30" s="1"/>
  <c r="AB742" i="30" s="1"/>
  <c r="I724" i="30"/>
  <c r="J730" i="30" s="1"/>
  <c r="K736" i="30" s="1"/>
  <c r="L742" i="30" s="1"/>
  <c r="AZ723" i="30"/>
  <c r="BA729" i="30" s="1"/>
  <c r="BB735" i="30" s="1"/>
  <c r="BC741" i="30" s="1"/>
  <c r="AJ723" i="30"/>
  <c r="AK729" i="30" s="1"/>
  <c r="AL735" i="30" s="1"/>
  <c r="AM741" i="30" s="1"/>
  <c r="T723" i="30"/>
  <c r="U729" i="30" s="1"/>
  <c r="V735" i="30" s="1"/>
  <c r="W741" i="30" s="1"/>
  <c r="BK722" i="30"/>
  <c r="BL728" i="30" s="1"/>
  <c r="BM734" i="30" s="1"/>
  <c r="BN740" i="30" s="1"/>
  <c r="AU722" i="30"/>
  <c r="AV728" i="30" s="1"/>
  <c r="AW734" i="30" s="1"/>
  <c r="AX740" i="30" s="1"/>
  <c r="AE722" i="30"/>
  <c r="AF728" i="30" s="1"/>
  <c r="AG734" i="30" s="1"/>
  <c r="AH740" i="30" s="1"/>
  <c r="O722" i="30"/>
  <c r="P728" i="30" s="1"/>
  <c r="Q734" i="30" s="1"/>
  <c r="R740" i="30" s="1"/>
  <c r="BJ724" i="30"/>
  <c r="BK730" i="30" s="1"/>
  <c r="BL736" i="30" s="1"/>
  <c r="BM742" i="30" s="1"/>
  <c r="AT724" i="30"/>
  <c r="AU730" i="30" s="1"/>
  <c r="AV736" i="30" s="1"/>
  <c r="AW742" i="30" s="1"/>
  <c r="AD724" i="30"/>
  <c r="AE730" i="30" s="1"/>
  <c r="AF736" i="30" s="1"/>
  <c r="AG742" i="30" s="1"/>
  <c r="N724" i="30"/>
  <c r="O730" i="30" s="1"/>
  <c r="P736" i="30" s="1"/>
  <c r="Q742" i="30" s="1"/>
  <c r="BI723" i="30"/>
  <c r="BJ729" i="30" s="1"/>
  <c r="BK735" i="30" s="1"/>
  <c r="BL741" i="30" s="1"/>
  <c r="BI724" i="30"/>
  <c r="BJ730" i="30" s="1"/>
  <c r="BK736" i="30" s="1"/>
  <c r="BL742" i="30" s="1"/>
  <c r="AS724" i="30"/>
  <c r="AT730" i="30" s="1"/>
  <c r="AU736" i="30" s="1"/>
  <c r="AV742" i="30" s="1"/>
  <c r="AC724" i="30"/>
  <c r="AD730" i="30" s="1"/>
  <c r="AE736" i="30" s="1"/>
  <c r="AF742" i="30" s="1"/>
  <c r="M724" i="30"/>
  <c r="N730" i="30" s="1"/>
  <c r="O736" i="30" s="1"/>
  <c r="P742" i="30" s="1"/>
  <c r="BD723" i="30"/>
  <c r="BE729" i="30" s="1"/>
  <c r="BF735" i="30" s="1"/>
  <c r="BG741" i="30" s="1"/>
  <c r="AN723" i="30"/>
  <c r="AO729" i="30" s="1"/>
  <c r="AP735" i="30" s="1"/>
  <c r="AQ741" i="30" s="1"/>
  <c r="X723" i="30"/>
  <c r="Y729" i="30" s="1"/>
  <c r="Z735" i="30" s="1"/>
  <c r="AA741" i="30" s="1"/>
  <c r="H723" i="30"/>
  <c r="I729" i="30" s="1"/>
  <c r="J735" i="30" s="1"/>
  <c r="K741" i="30" s="1"/>
  <c r="AY722" i="30"/>
  <c r="AZ728" i="30" s="1"/>
  <c r="BA734" i="30" s="1"/>
  <c r="BB740" i="30" s="1"/>
  <c r="AI722" i="30"/>
  <c r="AJ728" i="30" s="1"/>
  <c r="AK734" i="30" s="1"/>
  <c r="AL740" i="30" s="1"/>
  <c r="S722" i="30"/>
  <c r="T728" i="30" s="1"/>
  <c r="U734" i="30" s="1"/>
  <c r="V740" i="30" s="1"/>
  <c r="BN724" i="30"/>
  <c r="AX724" i="30"/>
  <c r="AY730" i="30" s="1"/>
  <c r="AZ736" i="30" s="1"/>
  <c r="BA742" i="30" s="1"/>
  <c r="AH724" i="30"/>
  <c r="AI730" i="30" s="1"/>
  <c r="AJ736" i="30" s="1"/>
  <c r="AK742" i="30" s="1"/>
  <c r="R724" i="30"/>
  <c r="S730" i="30" s="1"/>
  <c r="T736" i="30" s="1"/>
  <c r="U742" i="30" s="1"/>
  <c r="BM723" i="30"/>
  <c r="BN729" i="30" s="1"/>
  <c r="AW723" i="30"/>
  <c r="AX729" i="30" s="1"/>
  <c r="AY735" i="30" s="1"/>
  <c r="AZ741" i="30" s="1"/>
  <c r="AK723" i="30"/>
  <c r="AL729" i="30" s="1"/>
  <c r="AM735" i="30" s="1"/>
  <c r="AN741" i="30" s="1"/>
  <c r="U723" i="30"/>
  <c r="V729" i="30" s="1"/>
  <c r="W735" i="30" s="1"/>
  <c r="X741" i="30" s="1"/>
  <c r="BL722" i="30"/>
  <c r="BM728" i="30" s="1"/>
  <c r="BN734" i="30" s="1"/>
  <c r="AV722" i="30"/>
  <c r="AW728" i="30" s="1"/>
  <c r="AX734" i="30" s="1"/>
  <c r="AY740" i="30" s="1"/>
  <c r="AF722" i="30"/>
  <c r="AG728" i="30" s="1"/>
  <c r="AH734" i="30" s="1"/>
  <c r="AI740" i="30" s="1"/>
  <c r="P722" i="30"/>
  <c r="Q728" i="30" s="1"/>
  <c r="R734" i="30" s="1"/>
  <c r="S740" i="30" s="1"/>
  <c r="BK724" i="30"/>
  <c r="BL730" i="30" s="1"/>
  <c r="BM736" i="30" s="1"/>
  <c r="BN742" i="30" s="1"/>
  <c r="AU724" i="30"/>
  <c r="AV730" i="30" s="1"/>
  <c r="AW736" i="30" s="1"/>
  <c r="AX742" i="30" s="1"/>
  <c r="AE724" i="30"/>
  <c r="AF730" i="30" s="1"/>
  <c r="AG736" i="30" s="1"/>
  <c r="AH742" i="30" s="1"/>
  <c r="O724" i="30"/>
  <c r="P730" i="30" s="1"/>
  <c r="Q736" i="30" s="1"/>
  <c r="R742" i="30" s="1"/>
  <c r="BJ723" i="30"/>
  <c r="BK729" i="30" s="1"/>
  <c r="BL735" i="30" s="1"/>
  <c r="BM741" i="30" s="1"/>
  <c r="AT723" i="30"/>
  <c r="AU729" i="30" s="1"/>
  <c r="AV735" i="30" s="1"/>
  <c r="AW741" i="30" s="1"/>
  <c r="AD723" i="30"/>
  <c r="AE729" i="30" s="1"/>
  <c r="AF735" i="30" s="1"/>
  <c r="AG741" i="30" s="1"/>
  <c r="N723" i="30"/>
  <c r="O729" i="30" s="1"/>
  <c r="P735" i="30" s="1"/>
  <c r="Q741" i="30" s="1"/>
  <c r="BI722" i="30"/>
  <c r="BJ728" i="30" s="1"/>
  <c r="BK734" i="30" s="1"/>
  <c r="BL740" i="30" s="1"/>
  <c r="AS722" i="30"/>
  <c r="AT728" i="30" s="1"/>
  <c r="AU734" i="30" s="1"/>
  <c r="AV740" i="30" s="1"/>
  <c r="AC722" i="30"/>
  <c r="AD728" i="30" s="1"/>
  <c r="AE734" i="30" s="1"/>
  <c r="AF740" i="30" s="1"/>
  <c r="M722" i="30"/>
  <c r="N728" i="30" s="1"/>
  <c r="O734" i="30" s="1"/>
  <c r="P740" i="30" s="1"/>
  <c r="H724" i="30"/>
  <c r="I730" i="30" s="1"/>
  <c r="J736" i="30" s="1"/>
  <c r="K742" i="30" s="1"/>
  <c r="G723" i="30"/>
  <c r="H729" i="30" s="1"/>
  <c r="I735" i="30" s="1"/>
  <c r="J741" i="30" s="1"/>
  <c r="BB722" i="30"/>
  <c r="BC728" i="30" s="1"/>
  <c r="BD734" i="30" s="1"/>
  <c r="BE740" i="30" s="1"/>
  <c r="AL722" i="30"/>
  <c r="AM728" i="30" s="1"/>
  <c r="AN734" i="30" s="1"/>
  <c r="AO740" i="30" s="1"/>
  <c r="V722" i="30"/>
  <c r="W728" i="30" s="1"/>
  <c r="X734" i="30" s="1"/>
  <c r="Y740" i="30" s="1"/>
  <c r="F722" i="30"/>
  <c r="G728" i="30" s="1"/>
  <c r="H734" i="30" s="1"/>
  <c r="I740" i="30" s="1"/>
  <c r="AG723" i="30"/>
  <c r="AH729" i="30" s="1"/>
  <c r="AI735" i="30" s="1"/>
  <c r="AJ741" i="30" s="1"/>
  <c r="Q723" i="30"/>
  <c r="R729" i="30" s="1"/>
  <c r="S735" i="30" s="1"/>
  <c r="T741" i="30" s="1"/>
  <c r="BH722" i="30"/>
  <c r="BI728" i="30" s="1"/>
  <c r="BJ734" i="30" s="1"/>
  <c r="BK740" i="30" s="1"/>
  <c r="AR722" i="30"/>
  <c r="AS728" i="30" s="1"/>
  <c r="AT734" i="30" s="1"/>
  <c r="AU740" i="30" s="1"/>
  <c r="AB722" i="30"/>
  <c r="AC728" i="30" s="1"/>
  <c r="AD734" i="30" s="1"/>
  <c r="AE740" i="30" s="1"/>
  <c r="L722" i="30"/>
  <c r="M728" i="30" s="1"/>
  <c r="N734" i="30" s="1"/>
  <c r="O740" i="30" s="1"/>
  <c r="BG724" i="30"/>
  <c r="BH730" i="30" s="1"/>
  <c r="BI736" i="30" s="1"/>
  <c r="BJ742" i="30" s="1"/>
  <c r="AQ724" i="30"/>
  <c r="AR730" i="30" s="1"/>
  <c r="AS736" i="30" s="1"/>
  <c r="AT742" i="30" s="1"/>
  <c r="AA724" i="30"/>
  <c r="AB730" i="30" s="1"/>
  <c r="AC736" i="30" s="1"/>
  <c r="AD742" i="30" s="1"/>
  <c r="K724" i="30"/>
  <c r="L730" i="30" s="1"/>
  <c r="M736" i="30" s="1"/>
  <c r="N742" i="30" s="1"/>
  <c r="BF723" i="30"/>
  <c r="BG729" i="30" s="1"/>
  <c r="BH735" i="30" s="1"/>
  <c r="BI741" i="30" s="1"/>
  <c r="AP723" i="30"/>
  <c r="AQ729" i="30" s="1"/>
  <c r="AR735" i="30" s="1"/>
  <c r="AS741" i="30" s="1"/>
  <c r="Z723" i="30"/>
  <c r="AA729" i="30" s="1"/>
  <c r="AB735" i="30" s="1"/>
  <c r="AC741" i="30" s="1"/>
  <c r="J723" i="30"/>
  <c r="K729" i="30" s="1"/>
  <c r="L735" i="30" s="1"/>
  <c r="M741" i="30" s="1"/>
  <c r="BE722" i="30"/>
  <c r="BF728" i="30" s="1"/>
  <c r="BG734" i="30" s="1"/>
  <c r="BH740" i="30" s="1"/>
  <c r="AO722" i="30"/>
  <c r="AP728" i="30" s="1"/>
  <c r="AQ734" i="30" s="1"/>
  <c r="AR740" i="30" s="1"/>
  <c r="Y722" i="30"/>
  <c r="Z728" i="30" s="1"/>
  <c r="AA734" i="30" s="1"/>
  <c r="AB740" i="30" s="1"/>
  <c r="I722" i="30"/>
  <c r="J728" i="30" s="1"/>
  <c r="K734" i="30" s="1"/>
  <c r="L740" i="30" s="1"/>
  <c r="AZ724" i="30"/>
  <c r="BA730" i="30" s="1"/>
  <c r="BB736" i="30" s="1"/>
  <c r="BC742" i="30" s="1"/>
  <c r="AJ724" i="30"/>
  <c r="AK730" i="30" s="1"/>
  <c r="AL736" i="30" s="1"/>
  <c r="AM742" i="30" s="1"/>
  <c r="T724" i="30"/>
  <c r="U730" i="30" s="1"/>
  <c r="V736" i="30" s="1"/>
  <c r="W742" i="30" s="1"/>
  <c r="AY723" i="30"/>
  <c r="AZ729" i="30" s="1"/>
  <c r="BA735" i="30" s="1"/>
  <c r="BB741" i="30" s="1"/>
  <c r="AI723" i="30"/>
  <c r="AJ729" i="30" s="1"/>
  <c r="AK735" i="30" s="1"/>
  <c r="AL741" i="30" s="1"/>
  <c r="S723" i="30"/>
  <c r="T729" i="30" s="1"/>
  <c r="U735" i="30" s="1"/>
  <c r="V741" i="30" s="1"/>
  <c r="BN722" i="30"/>
  <c r="AX722" i="30"/>
  <c r="AY728" i="30" s="1"/>
  <c r="AZ734" i="30" s="1"/>
  <c r="BA740" i="30" s="1"/>
  <c r="AH722" i="30"/>
  <c r="AI728" i="30" s="1"/>
  <c r="AJ734" i="30" s="1"/>
  <c r="AK740" i="30" s="1"/>
  <c r="R722" i="30"/>
  <c r="S728" i="30" s="1"/>
  <c r="T734" i="30" s="1"/>
  <c r="U740" i="30" s="1"/>
  <c r="D717" i="30"/>
  <c r="R406" i="30"/>
  <c r="S412" i="30" s="1"/>
  <c r="T418" i="30" s="1"/>
  <c r="U424" i="30" s="1"/>
  <c r="Q404" i="30"/>
  <c r="Q392" i="30" s="1"/>
  <c r="U226" i="30"/>
  <c r="V232" i="30" s="1"/>
  <c r="W238" i="30" s="1"/>
  <c r="X244" i="30" s="1"/>
  <c r="T224" i="30"/>
  <c r="T212" i="30" s="1"/>
  <c r="V136" i="30"/>
  <c r="W142" i="30" s="1"/>
  <c r="X148" i="30" s="1"/>
  <c r="Y154" i="30" s="1"/>
  <c r="U134" i="30"/>
  <c r="U122" i="30" s="1"/>
  <c r="S269" i="30"/>
  <c r="S257" i="30" s="1"/>
  <c r="T271" i="30"/>
  <c r="U277" i="30" s="1"/>
  <c r="V283" i="30" s="1"/>
  <c r="W289" i="30" s="1"/>
  <c r="P449" i="30"/>
  <c r="P437" i="30" s="1"/>
  <c r="Q451" i="30"/>
  <c r="R457" i="30" s="1"/>
  <c r="S463" i="30" s="1"/>
  <c r="T469" i="30" s="1"/>
  <c r="L584" i="30"/>
  <c r="L572" i="30" s="1"/>
  <c r="M586" i="30"/>
  <c r="N592" i="30" s="1"/>
  <c r="O598" i="30" s="1"/>
  <c r="P604" i="30" s="1"/>
  <c r="K629" i="30"/>
  <c r="K617" i="30" s="1"/>
  <c r="L631" i="30"/>
  <c r="M637" i="30" s="1"/>
  <c r="N643" i="30" s="1"/>
  <c r="O649" i="30" s="1"/>
  <c r="I680" i="30"/>
  <c r="J686" i="30" s="1"/>
  <c r="K692" i="30" s="1"/>
  <c r="L698" i="30" s="1"/>
  <c r="I670" i="30"/>
  <c r="I658" i="30" s="1"/>
  <c r="O500" i="30"/>
  <c r="P506" i="30" s="1"/>
  <c r="Q512" i="30" s="1"/>
  <c r="R518" i="30" s="1"/>
  <c r="O490" i="30"/>
  <c r="O478" i="30" s="1"/>
  <c r="V95" i="30"/>
  <c r="W101" i="30" s="1"/>
  <c r="X107" i="30" s="1"/>
  <c r="Y113" i="30" s="1"/>
  <c r="V85" i="30"/>
  <c r="S320" i="30"/>
  <c r="T326" i="30" s="1"/>
  <c r="U332" i="30" s="1"/>
  <c r="V338" i="30" s="1"/>
  <c r="S310" i="30"/>
  <c r="S298" i="30" s="1"/>
  <c r="BM724" i="30"/>
  <c r="BN730" i="30" s="1"/>
  <c r="AW724" i="30"/>
  <c r="AX730" i="30" s="1"/>
  <c r="AY736" i="30" s="1"/>
  <c r="AZ742" i="30" s="1"/>
  <c r="AG724" i="30"/>
  <c r="AH730" i="30" s="1"/>
  <c r="AI736" i="30" s="1"/>
  <c r="AJ742" i="30" s="1"/>
  <c r="Q724" i="30"/>
  <c r="R730" i="30" s="1"/>
  <c r="S736" i="30" s="1"/>
  <c r="T742" i="30" s="1"/>
  <c r="BH723" i="30"/>
  <c r="BI729" i="30" s="1"/>
  <c r="BJ735" i="30" s="1"/>
  <c r="BK741" i="30" s="1"/>
  <c r="AR723" i="30"/>
  <c r="AS729" i="30" s="1"/>
  <c r="AT735" i="30" s="1"/>
  <c r="AU741" i="30" s="1"/>
  <c r="AB723" i="30"/>
  <c r="AC729" i="30" s="1"/>
  <c r="AD735" i="30" s="1"/>
  <c r="AE741" i="30" s="1"/>
  <c r="L723" i="30"/>
  <c r="M729" i="30" s="1"/>
  <c r="N735" i="30" s="1"/>
  <c r="O741" i="30" s="1"/>
  <c r="BC722" i="30"/>
  <c r="BD728" i="30" s="1"/>
  <c r="BE734" i="30" s="1"/>
  <c r="BF740" i="30" s="1"/>
  <c r="AM722" i="30"/>
  <c r="AN728" i="30" s="1"/>
  <c r="AO734" i="30" s="1"/>
  <c r="AP740" i="30" s="1"/>
  <c r="W722" i="30"/>
  <c r="X728" i="30" s="1"/>
  <c r="Y734" i="30" s="1"/>
  <c r="Z740" i="30" s="1"/>
  <c r="G722" i="30"/>
  <c r="H728" i="30" s="1"/>
  <c r="I734" i="30" s="1"/>
  <c r="J740" i="30" s="1"/>
  <c r="BB724" i="30"/>
  <c r="BC730" i="30" s="1"/>
  <c r="BD736" i="30" s="1"/>
  <c r="BE742" i="30" s="1"/>
  <c r="AL724" i="30"/>
  <c r="AM730" i="30" s="1"/>
  <c r="AN736" i="30" s="1"/>
  <c r="AO742" i="30" s="1"/>
  <c r="V724" i="30"/>
  <c r="W730" i="30" s="1"/>
  <c r="X736" i="30" s="1"/>
  <c r="Y742" i="30" s="1"/>
  <c r="F724" i="30"/>
  <c r="G730" i="30" s="1"/>
  <c r="H736" i="30" s="1"/>
  <c r="I742" i="30" s="1"/>
  <c r="BA723" i="30"/>
  <c r="BB729" i="30" s="1"/>
  <c r="BC735" i="30" s="1"/>
  <c r="BD741" i="30" s="1"/>
  <c r="BA724" i="30"/>
  <c r="BB730" i="30" s="1"/>
  <c r="BC736" i="30" s="1"/>
  <c r="BD742" i="30" s="1"/>
  <c r="AK724" i="30"/>
  <c r="AL730" i="30" s="1"/>
  <c r="AM736" i="30" s="1"/>
  <c r="AN742" i="30" s="1"/>
  <c r="U724" i="30"/>
  <c r="V730" i="30" s="1"/>
  <c r="W736" i="30" s="1"/>
  <c r="X742" i="30" s="1"/>
  <c r="BL723" i="30"/>
  <c r="BM729" i="30" s="1"/>
  <c r="BN735" i="30" s="1"/>
  <c r="AV723" i="30"/>
  <c r="AW729" i="30" s="1"/>
  <c r="AX735" i="30" s="1"/>
  <c r="AY741" i="30" s="1"/>
  <c r="AF723" i="30"/>
  <c r="AG729" i="30" s="1"/>
  <c r="AH735" i="30" s="1"/>
  <c r="AI741" i="30" s="1"/>
  <c r="P723" i="30"/>
  <c r="Q729" i="30" s="1"/>
  <c r="R735" i="30" s="1"/>
  <c r="S741" i="30" s="1"/>
  <c r="BG722" i="30"/>
  <c r="BH728" i="30" s="1"/>
  <c r="BI734" i="30" s="1"/>
  <c r="BJ740" i="30" s="1"/>
  <c r="AQ722" i="30"/>
  <c r="AR728" i="30" s="1"/>
  <c r="AS734" i="30" s="1"/>
  <c r="AT740" i="30" s="1"/>
  <c r="AA722" i="30"/>
  <c r="AB728" i="30" s="1"/>
  <c r="AC734" i="30" s="1"/>
  <c r="AD740" i="30" s="1"/>
  <c r="K722" i="30"/>
  <c r="L728" i="30" s="1"/>
  <c r="M734" i="30" s="1"/>
  <c r="N740" i="30" s="1"/>
  <c r="BF724" i="30"/>
  <c r="BG730" i="30" s="1"/>
  <c r="BH736" i="30" s="1"/>
  <c r="BI742" i="30" s="1"/>
  <c r="AP724" i="30"/>
  <c r="AQ730" i="30" s="1"/>
  <c r="AR736" i="30" s="1"/>
  <c r="AS742" i="30" s="1"/>
  <c r="Z724" i="30"/>
  <c r="AA730" i="30" s="1"/>
  <c r="AB736" i="30" s="1"/>
  <c r="AC742" i="30" s="1"/>
  <c r="J724" i="30"/>
  <c r="K730" i="30" s="1"/>
  <c r="L736" i="30" s="1"/>
  <c r="M742" i="30" s="1"/>
  <c r="BE723" i="30"/>
  <c r="BF729" i="30" s="1"/>
  <c r="BG735" i="30" s="1"/>
  <c r="BH741" i="30" s="1"/>
  <c r="AS723" i="30"/>
  <c r="AT729" i="30" s="1"/>
  <c r="AU735" i="30" s="1"/>
  <c r="AV741" i="30" s="1"/>
  <c r="AC723" i="30"/>
  <c r="AD729" i="30" s="1"/>
  <c r="AE735" i="30" s="1"/>
  <c r="AF741" i="30" s="1"/>
  <c r="M723" i="30"/>
  <c r="N729" i="30" s="1"/>
  <c r="O735" i="30" s="1"/>
  <c r="P741" i="30" s="1"/>
  <c r="BD722" i="30"/>
  <c r="BE728" i="30" s="1"/>
  <c r="BF734" i="30" s="1"/>
  <c r="BG740" i="30" s="1"/>
  <c r="AN722" i="30"/>
  <c r="AO728" i="30" s="1"/>
  <c r="AP734" i="30" s="1"/>
  <c r="AQ740" i="30" s="1"/>
  <c r="X722" i="30"/>
  <c r="Y728" i="30" s="1"/>
  <c r="Z734" i="30" s="1"/>
  <c r="AA740" i="30" s="1"/>
  <c r="H722" i="30"/>
  <c r="I728" i="30" s="1"/>
  <c r="J734" i="30" s="1"/>
  <c r="K740" i="30" s="1"/>
  <c r="BC724" i="30"/>
  <c r="BD730" i="30" s="1"/>
  <c r="BE736" i="30" s="1"/>
  <c r="BF742" i="30" s="1"/>
  <c r="AM724" i="30"/>
  <c r="AN730" i="30" s="1"/>
  <c r="AO736" i="30" s="1"/>
  <c r="AP742" i="30" s="1"/>
  <c r="W724" i="30"/>
  <c r="X730" i="30" s="1"/>
  <c r="Y736" i="30" s="1"/>
  <c r="Z742" i="30" s="1"/>
  <c r="G724" i="30"/>
  <c r="H730" i="30" s="1"/>
  <c r="I736" i="30" s="1"/>
  <c r="J742" i="30" s="1"/>
  <c r="BB723" i="30"/>
  <c r="BC729" i="30" s="1"/>
  <c r="BD735" i="30" s="1"/>
  <c r="BE741" i="30" s="1"/>
  <c r="AL723" i="30"/>
  <c r="AM729" i="30" s="1"/>
  <c r="AN735" i="30" s="1"/>
  <c r="AO741" i="30" s="1"/>
  <c r="V723" i="30"/>
  <c r="W729" i="30" s="1"/>
  <c r="X735" i="30" s="1"/>
  <c r="Y741" i="30" s="1"/>
  <c r="F723" i="30"/>
  <c r="G729" i="30" s="1"/>
  <c r="H735" i="30" s="1"/>
  <c r="I741" i="30" s="1"/>
  <c r="BA722" i="30"/>
  <c r="BB728" i="30" s="1"/>
  <c r="BC734" i="30" s="1"/>
  <c r="BD740" i="30" s="1"/>
  <c r="AK722" i="30"/>
  <c r="AL728" i="30" s="1"/>
  <c r="AM734" i="30" s="1"/>
  <c r="AN740" i="30" s="1"/>
  <c r="U722" i="30"/>
  <c r="V728" i="30" s="1"/>
  <c r="W734" i="30" s="1"/>
  <c r="X740" i="30" s="1"/>
  <c r="BJ722" i="30"/>
  <c r="BK728" i="30" s="1"/>
  <c r="BL734" i="30" s="1"/>
  <c r="BM740" i="30" s="1"/>
  <c r="AT722" i="30"/>
  <c r="AU728" i="30" s="1"/>
  <c r="AV734" i="30" s="1"/>
  <c r="AW740" i="30" s="1"/>
  <c r="AD722" i="30"/>
  <c r="AE728" i="30" s="1"/>
  <c r="AF734" i="30" s="1"/>
  <c r="AG740" i="30" s="1"/>
  <c r="N722" i="30"/>
  <c r="O728" i="30" s="1"/>
  <c r="P734" i="30" s="1"/>
  <c r="Q740" i="30" s="1"/>
  <c r="AO723" i="30"/>
  <c r="AP729" i="30" s="1"/>
  <c r="AQ735" i="30" s="1"/>
  <c r="AR741" i="30" s="1"/>
  <c r="Y723" i="30"/>
  <c r="Z729" i="30" s="1"/>
  <c r="AA735" i="30" s="1"/>
  <c r="AB741" i="30" s="1"/>
  <c r="I723" i="30"/>
  <c r="J729" i="30" s="1"/>
  <c r="K735" i="30" s="1"/>
  <c r="L741" i="30" s="1"/>
  <c r="AZ722" i="30"/>
  <c r="BA728" i="30" s="1"/>
  <c r="BB734" i="30" s="1"/>
  <c r="BC740" i="30" s="1"/>
  <c r="AJ722" i="30"/>
  <c r="AK728" i="30" s="1"/>
  <c r="AL734" i="30" s="1"/>
  <c r="AM740" i="30" s="1"/>
  <c r="T722" i="30"/>
  <c r="U728" i="30" s="1"/>
  <c r="V734" i="30" s="1"/>
  <c r="W740" i="30" s="1"/>
  <c r="AY724" i="30"/>
  <c r="AZ730" i="30" s="1"/>
  <c r="BA736" i="30" s="1"/>
  <c r="BB742" i="30" s="1"/>
  <c r="AI724" i="30"/>
  <c r="AJ730" i="30" s="1"/>
  <c r="AK736" i="30" s="1"/>
  <c r="AL742" i="30" s="1"/>
  <c r="S724" i="30"/>
  <c r="T730" i="30" s="1"/>
  <c r="U736" i="30" s="1"/>
  <c r="V742" i="30" s="1"/>
  <c r="BN723" i="30"/>
  <c r="AX723" i="30"/>
  <c r="AY729" i="30" s="1"/>
  <c r="AZ735" i="30" s="1"/>
  <c r="BA741" i="30" s="1"/>
  <c r="AH723" i="30"/>
  <c r="AI729" i="30" s="1"/>
  <c r="AJ735" i="30" s="1"/>
  <c r="AK741" i="30" s="1"/>
  <c r="R723" i="30"/>
  <c r="S729" i="30" s="1"/>
  <c r="T735" i="30" s="1"/>
  <c r="U741" i="30" s="1"/>
  <c r="BM722" i="30"/>
  <c r="BN728" i="30" s="1"/>
  <c r="AW722" i="30"/>
  <c r="AX728" i="30" s="1"/>
  <c r="AY734" i="30" s="1"/>
  <c r="AZ740" i="30" s="1"/>
  <c r="AG722" i="30"/>
  <c r="AH728" i="30" s="1"/>
  <c r="AI734" i="30" s="1"/>
  <c r="AJ740" i="30" s="1"/>
  <c r="Q722" i="30"/>
  <c r="R728" i="30" s="1"/>
  <c r="S734" i="30" s="1"/>
  <c r="T740" i="30" s="1"/>
  <c r="BH724" i="30"/>
  <c r="BI730" i="30" s="1"/>
  <c r="BJ736" i="30" s="1"/>
  <c r="BK742" i="30" s="1"/>
  <c r="AR724" i="30"/>
  <c r="AS730" i="30" s="1"/>
  <c r="AT736" i="30" s="1"/>
  <c r="AU742" i="30" s="1"/>
  <c r="AB724" i="30"/>
  <c r="AC730" i="30" s="1"/>
  <c r="AD736" i="30" s="1"/>
  <c r="AE742" i="30" s="1"/>
  <c r="L724" i="30"/>
  <c r="M730" i="30" s="1"/>
  <c r="N736" i="30" s="1"/>
  <c r="O742" i="30" s="1"/>
  <c r="BG723" i="30"/>
  <c r="BH729" i="30" s="1"/>
  <c r="BI735" i="30" s="1"/>
  <c r="BJ741" i="30" s="1"/>
  <c r="AQ723" i="30"/>
  <c r="AR729" i="30" s="1"/>
  <c r="AS735" i="30" s="1"/>
  <c r="AT741" i="30" s="1"/>
  <c r="AA723" i="30"/>
  <c r="AB729" i="30" s="1"/>
  <c r="AC735" i="30" s="1"/>
  <c r="AD741" i="30" s="1"/>
  <c r="K723" i="30"/>
  <c r="L729" i="30" s="1"/>
  <c r="M735" i="30" s="1"/>
  <c r="N741" i="30" s="1"/>
  <c r="BF722" i="30"/>
  <c r="BG728" i="30" s="1"/>
  <c r="BH734" i="30" s="1"/>
  <c r="BI740" i="30" s="1"/>
  <c r="AP722" i="30"/>
  <c r="AQ728" i="30" s="1"/>
  <c r="AR734" i="30" s="1"/>
  <c r="AS740" i="30" s="1"/>
  <c r="Z722" i="30"/>
  <c r="AA728" i="30" s="1"/>
  <c r="AB734" i="30" s="1"/>
  <c r="AC740" i="30" s="1"/>
  <c r="J722" i="30"/>
  <c r="K728" i="30" s="1"/>
  <c r="L734" i="30" s="1"/>
  <c r="M740" i="30" s="1"/>
  <c r="D719" i="30"/>
  <c r="D707" i="30" s="1"/>
  <c r="E722" i="30"/>
  <c r="F728" i="30" s="1"/>
  <c r="G734" i="30" s="1"/>
  <c r="H740" i="30" s="1"/>
  <c r="D704" i="30"/>
  <c r="D706" i="30"/>
  <c r="E724" i="30"/>
  <c r="F730" i="30" s="1"/>
  <c r="G736" i="30" s="1"/>
  <c r="H742" i="30" s="1"/>
  <c r="AQ66" i="23"/>
  <c r="AP67" i="23"/>
  <c r="P11" i="8"/>
  <c r="R10" i="8"/>
  <c r="P12" i="8" l="1"/>
  <c r="P9" i="8" s="1"/>
  <c r="P8" i="8" s="1"/>
  <c r="U705" i="30"/>
  <c r="BA705" i="30"/>
  <c r="V180" i="30"/>
  <c r="W186" i="30" s="1"/>
  <c r="X192" i="30" s="1"/>
  <c r="Y198" i="30" s="1"/>
  <c r="U178" i="30"/>
  <c r="U162" i="30"/>
  <c r="R346" i="30"/>
  <c r="S364" i="30"/>
  <c r="T370" i="30" s="1"/>
  <c r="U376" i="30" s="1"/>
  <c r="V382" i="30" s="1"/>
  <c r="S354" i="30"/>
  <c r="BN706" i="30"/>
  <c r="BN704" i="30"/>
  <c r="AK705" i="30"/>
  <c r="BN705" i="30"/>
  <c r="BK705" i="30"/>
  <c r="AJ704" i="30"/>
  <c r="BL704" i="30"/>
  <c r="BG706" i="30"/>
  <c r="T704" i="30"/>
  <c r="AH706" i="30"/>
  <c r="BF705" i="30"/>
  <c r="AC704" i="30"/>
  <c r="BI704" i="30"/>
  <c r="Z705" i="30"/>
  <c r="AA706" i="30"/>
  <c r="R706" i="30"/>
  <c r="AX706" i="30"/>
  <c r="I704" i="30"/>
  <c r="Y704" i="30"/>
  <c r="AO704" i="30"/>
  <c r="BE704" i="30"/>
  <c r="J705" i="30"/>
  <c r="AP705" i="30"/>
  <c r="K706" i="30"/>
  <c r="AQ706" i="30"/>
  <c r="AF706" i="30"/>
  <c r="BL706" i="30"/>
  <c r="M704" i="30"/>
  <c r="AS704" i="30"/>
  <c r="N705" i="30"/>
  <c r="AD705" i="30"/>
  <c r="AT705" i="30"/>
  <c r="BJ705" i="30"/>
  <c r="O706" i="30"/>
  <c r="AE706" i="30"/>
  <c r="AU706" i="30"/>
  <c r="BK706" i="30"/>
  <c r="AF704" i="30"/>
  <c r="AZ704" i="30"/>
  <c r="V706" i="30"/>
  <c r="AL706" i="30"/>
  <c r="BB706" i="30"/>
  <c r="X705" i="30"/>
  <c r="AN705" i="30"/>
  <c r="P706" i="30"/>
  <c r="AV706" i="30"/>
  <c r="P704" i="30"/>
  <c r="AV704" i="30"/>
  <c r="W704" i="30"/>
  <c r="AM704" i="30"/>
  <c r="BC704" i="30"/>
  <c r="BD705" i="30"/>
  <c r="I706" i="30"/>
  <c r="Y706" i="30"/>
  <c r="AO706" i="30"/>
  <c r="BE706" i="30"/>
  <c r="Q705" i="30"/>
  <c r="AG705" i="30"/>
  <c r="AW705" i="30"/>
  <c r="BM705" i="30"/>
  <c r="O705" i="30"/>
  <c r="AE705" i="30"/>
  <c r="AU705" i="30"/>
  <c r="L635" i="30"/>
  <c r="M641" i="30" s="1"/>
  <c r="N647" i="30" s="1"/>
  <c r="O653" i="30" s="1"/>
  <c r="L625" i="30"/>
  <c r="L613" i="30" s="1"/>
  <c r="M590" i="30"/>
  <c r="N596" i="30" s="1"/>
  <c r="O602" i="30" s="1"/>
  <c r="P608" i="30" s="1"/>
  <c r="M580" i="30"/>
  <c r="M568" i="30" s="1"/>
  <c r="Q455" i="30"/>
  <c r="R461" i="30" s="1"/>
  <c r="S467" i="30" s="1"/>
  <c r="T473" i="30" s="1"/>
  <c r="Q445" i="30"/>
  <c r="Q433" i="30" s="1"/>
  <c r="T275" i="30"/>
  <c r="U281" i="30" s="1"/>
  <c r="V287" i="30" s="1"/>
  <c r="W293" i="30" s="1"/>
  <c r="T265" i="30"/>
  <c r="T253" i="30" s="1"/>
  <c r="V705" i="30"/>
  <c r="AL705" i="30"/>
  <c r="BB705" i="30"/>
  <c r="S706" i="30"/>
  <c r="AI706" i="30"/>
  <c r="AY706" i="30"/>
  <c r="H704" i="30"/>
  <c r="X704" i="30"/>
  <c r="AN704" i="30"/>
  <c r="BD704" i="30"/>
  <c r="I705" i="30"/>
  <c r="Y705" i="30"/>
  <c r="AO705" i="30"/>
  <c r="BE705" i="30"/>
  <c r="J706" i="30"/>
  <c r="Z706" i="30"/>
  <c r="AP706" i="30"/>
  <c r="BF706" i="30"/>
  <c r="K704" i="30"/>
  <c r="AA704" i="30"/>
  <c r="AQ704" i="30"/>
  <c r="BG704" i="30"/>
  <c r="P705" i="30"/>
  <c r="AF705" i="30"/>
  <c r="E704" i="30"/>
  <c r="U704" i="30"/>
  <c r="AK704" i="30"/>
  <c r="BA704" i="30"/>
  <c r="G706" i="30"/>
  <c r="L704" i="30"/>
  <c r="AB704" i="30"/>
  <c r="AR704" i="30"/>
  <c r="BH704" i="30"/>
  <c r="M705" i="30"/>
  <c r="AC705" i="30"/>
  <c r="AS705" i="30"/>
  <c r="BI705" i="30"/>
  <c r="N706" i="30"/>
  <c r="AD706" i="30"/>
  <c r="AT706" i="30"/>
  <c r="BJ706" i="30"/>
  <c r="O704" i="30"/>
  <c r="AE704" i="30"/>
  <c r="AU704" i="30"/>
  <c r="BK704" i="30"/>
  <c r="T705" i="30"/>
  <c r="AJ705" i="30"/>
  <c r="AV705" i="30"/>
  <c r="BL705" i="30"/>
  <c r="Q706" i="30"/>
  <c r="AG706" i="30"/>
  <c r="AW706" i="30"/>
  <c r="BM706" i="30"/>
  <c r="R704" i="30"/>
  <c r="AH704" i="30"/>
  <c r="AX704" i="30"/>
  <c r="L706" i="30"/>
  <c r="AB706" i="30"/>
  <c r="AR706" i="30"/>
  <c r="BH706" i="30"/>
  <c r="BH705" i="30"/>
  <c r="M706" i="30"/>
  <c r="AC706" i="30"/>
  <c r="AS706" i="30"/>
  <c r="BI706" i="30"/>
  <c r="N704" i="30"/>
  <c r="AD704" i="30"/>
  <c r="AT704" i="30"/>
  <c r="BJ704" i="30"/>
  <c r="S705" i="30"/>
  <c r="AI705" i="30"/>
  <c r="AY705" i="30"/>
  <c r="H706" i="30"/>
  <c r="X706" i="30"/>
  <c r="AN706" i="30"/>
  <c r="BD706" i="30"/>
  <c r="O541" i="30"/>
  <c r="P547" i="30" s="1"/>
  <c r="Q553" i="30" s="1"/>
  <c r="R559" i="30" s="1"/>
  <c r="N539" i="30"/>
  <c r="N527" i="30" s="1"/>
  <c r="E715" i="30"/>
  <c r="E703" i="30" s="1"/>
  <c r="E725" i="30"/>
  <c r="F731" i="30" s="1"/>
  <c r="G737" i="30" s="1"/>
  <c r="H743" i="30" s="1"/>
  <c r="S704" i="30"/>
  <c r="AI704" i="30"/>
  <c r="AY704" i="30"/>
  <c r="F706" i="30"/>
  <c r="G704" i="30"/>
  <c r="L705" i="30"/>
  <c r="AB705" i="30"/>
  <c r="AR705" i="30"/>
  <c r="J704" i="30"/>
  <c r="Z704" i="30"/>
  <c r="AP704" i="30"/>
  <c r="BF704" i="30"/>
  <c r="T706" i="30"/>
  <c r="AJ706" i="30"/>
  <c r="AZ706" i="30"/>
  <c r="AZ705" i="30"/>
  <c r="E706" i="30"/>
  <c r="U706" i="30"/>
  <c r="AK706" i="30"/>
  <c r="BA706" i="30"/>
  <c r="F704" i="30"/>
  <c r="V704" i="30"/>
  <c r="AL704" i="30"/>
  <c r="BB704" i="30"/>
  <c r="K705" i="30"/>
  <c r="AA705" i="30"/>
  <c r="AQ705" i="30"/>
  <c r="BG705" i="30"/>
  <c r="S314" i="30"/>
  <c r="S302" i="30" s="1"/>
  <c r="T316" i="30"/>
  <c r="U322" i="30" s="1"/>
  <c r="V328" i="30" s="1"/>
  <c r="W334" i="30" s="1"/>
  <c r="V89" i="30"/>
  <c r="W91" i="30"/>
  <c r="X97" i="30" s="1"/>
  <c r="Y103" i="30" s="1"/>
  <c r="Z109" i="30" s="1"/>
  <c r="O494" i="30"/>
  <c r="O482" i="30" s="1"/>
  <c r="P496" i="30"/>
  <c r="Q502" i="30" s="1"/>
  <c r="R508" i="30" s="1"/>
  <c r="S514" i="30" s="1"/>
  <c r="I674" i="30"/>
  <c r="I662" i="30" s="1"/>
  <c r="J676" i="30"/>
  <c r="K682" i="30" s="1"/>
  <c r="L688" i="30" s="1"/>
  <c r="M694" i="30" s="1"/>
  <c r="V140" i="30"/>
  <c r="W146" i="30" s="1"/>
  <c r="X152" i="30" s="1"/>
  <c r="Y158" i="30" s="1"/>
  <c r="V130" i="30"/>
  <c r="V118" i="30" s="1"/>
  <c r="U230" i="30"/>
  <c r="V236" i="30" s="1"/>
  <c r="W242" i="30" s="1"/>
  <c r="X248" i="30" s="1"/>
  <c r="U220" i="30"/>
  <c r="U208" i="30" s="1"/>
  <c r="R410" i="30"/>
  <c r="S416" i="30" s="1"/>
  <c r="T422" i="30" s="1"/>
  <c r="U428" i="30" s="1"/>
  <c r="R400" i="30"/>
  <c r="R388" i="30" s="1"/>
  <c r="E723" i="30"/>
  <c r="D705" i="30"/>
  <c r="Q704" i="30"/>
  <c r="AG704" i="30"/>
  <c r="AW704" i="30"/>
  <c r="BM704" i="30"/>
  <c r="R705" i="30"/>
  <c r="AH705" i="30"/>
  <c r="AX705" i="30"/>
  <c r="W706" i="30"/>
  <c r="AM706" i="30"/>
  <c r="BC706" i="30"/>
  <c r="W705" i="30"/>
  <c r="AM705" i="30"/>
  <c r="BC705" i="30"/>
  <c r="AR66" i="23"/>
  <c r="AQ67" i="23"/>
  <c r="O11" i="8"/>
  <c r="Q10" i="8"/>
  <c r="O12" i="8" l="1"/>
  <c r="S358" i="30"/>
  <c r="T360" i="30"/>
  <c r="U366" i="30" s="1"/>
  <c r="V372" i="30" s="1"/>
  <c r="W378" i="30" s="1"/>
  <c r="S342" i="30"/>
  <c r="U166" i="30"/>
  <c r="V184" i="30"/>
  <c r="W190" i="30" s="1"/>
  <c r="X196" i="30" s="1"/>
  <c r="Y202" i="30" s="1"/>
  <c r="V174" i="30"/>
  <c r="F729" i="30"/>
  <c r="E705" i="30"/>
  <c r="J680" i="30"/>
  <c r="K686" i="30" s="1"/>
  <c r="L692" i="30" s="1"/>
  <c r="M698" i="30" s="1"/>
  <c r="J670" i="30"/>
  <c r="J658" i="30" s="1"/>
  <c r="P500" i="30"/>
  <c r="Q506" i="30" s="1"/>
  <c r="R512" i="30" s="1"/>
  <c r="S518" i="30" s="1"/>
  <c r="P490" i="30"/>
  <c r="P478" i="30" s="1"/>
  <c r="W95" i="30"/>
  <c r="X101" i="30" s="1"/>
  <c r="Y107" i="30" s="1"/>
  <c r="Z113" i="30" s="1"/>
  <c r="W85" i="30"/>
  <c r="T320" i="30"/>
  <c r="U326" i="30" s="1"/>
  <c r="V332" i="30" s="1"/>
  <c r="W338" i="30" s="1"/>
  <c r="T310" i="30"/>
  <c r="T298" i="30" s="1"/>
  <c r="F721" i="30"/>
  <c r="G727" i="30" s="1"/>
  <c r="H733" i="30" s="1"/>
  <c r="I739" i="30" s="1"/>
  <c r="E719" i="30"/>
  <c r="E707" i="30" s="1"/>
  <c r="R404" i="30"/>
  <c r="R392" i="30" s="1"/>
  <c r="S406" i="30"/>
  <c r="T412" i="30" s="1"/>
  <c r="U418" i="30" s="1"/>
  <c r="V424" i="30" s="1"/>
  <c r="U224" i="30"/>
  <c r="U212" i="30" s="1"/>
  <c r="V226" i="30"/>
  <c r="W232" i="30" s="1"/>
  <c r="X238" i="30" s="1"/>
  <c r="Y244" i="30" s="1"/>
  <c r="V134" i="30"/>
  <c r="V122" i="30" s="1"/>
  <c r="W136" i="30"/>
  <c r="X142" i="30" s="1"/>
  <c r="Y148" i="30" s="1"/>
  <c r="Z154" i="30" s="1"/>
  <c r="O545" i="30"/>
  <c r="P551" i="30" s="1"/>
  <c r="Q557" i="30" s="1"/>
  <c r="R563" i="30" s="1"/>
  <c r="O535" i="30"/>
  <c r="O523" i="30" s="1"/>
  <c r="U271" i="30"/>
  <c r="V277" i="30" s="1"/>
  <c r="W283" i="30" s="1"/>
  <c r="X289" i="30" s="1"/>
  <c r="T269" i="30"/>
  <c r="T257" i="30" s="1"/>
  <c r="R451" i="30"/>
  <c r="S457" i="30" s="1"/>
  <c r="T463" i="30" s="1"/>
  <c r="U469" i="30" s="1"/>
  <c r="Q449" i="30"/>
  <c r="Q437" i="30" s="1"/>
  <c r="N586" i="30"/>
  <c r="O592" i="30" s="1"/>
  <c r="P598" i="30" s="1"/>
  <c r="Q604" i="30" s="1"/>
  <c r="M584" i="30"/>
  <c r="M572" i="30" s="1"/>
  <c r="M631" i="30"/>
  <c r="N637" i="30" s="1"/>
  <c r="O643" i="30" s="1"/>
  <c r="P649" i="30" s="1"/>
  <c r="L629" i="30"/>
  <c r="L617" i="30" s="1"/>
  <c r="AR67" i="23"/>
  <c r="C68" i="23" s="1"/>
  <c r="P10" i="8"/>
  <c r="O9" i="8"/>
  <c r="O8" i="8" s="1"/>
  <c r="N11" i="8"/>
  <c r="N12" i="8" l="1"/>
  <c r="N9" i="8" s="1"/>
  <c r="N8" i="8" s="1"/>
  <c r="V178" i="30"/>
  <c r="W180" i="30"/>
  <c r="X186" i="30" s="1"/>
  <c r="Y192" i="30" s="1"/>
  <c r="Z198" i="30" s="1"/>
  <c r="V162" i="30"/>
  <c r="S346" i="30"/>
  <c r="T364" i="30"/>
  <c r="U370" i="30" s="1"/>
  <c r="V376" i="30" s="1"/>
  <c r="W382" i="30" s="1"/>
  <c r="T354" i="30"/>
  <c r="C69" i="23"/>
  <c r="H70" i="23" s="1"/>
  <c r="W130" i="30"/>
  <c r="W118" i="30" s="1"/>
  <c r="W140" i="30"/>
  <c r="X146" i="30" s="1"/>
  <c r="Y152" i="30" s="1"/>
  <c r="Z158" i="30" s="1"/>
  <c r="V230" i="30"/>
  <c r="W236" i="30" s="1"/>
  <c r="X242" i="30" s="1"/>
  <c r="Y248" i="30" s="1"/>
  <c r="V220" i="30"/>
  <c r="V208" i="30" s="1"/>
  <c r="S410" i="30"/>
  <c r="T416" i="30" s="1"/>
  <c r="U422" i="30" s="1"/>
  <c r="V428" i="30" s="1"/>
  <c r="S400" i="30"/>
  <c r="S388" i="30" s="1"/>
  <c r="U316" i="30"/>
  <c r="V322" i="30" s="1"/>
  <c r="W328" i="30" s="1"/>
  <c r="X334" i="30" s="1"/>
  <c r="T314" i="30"/>
  <c r="T302" i="30" s="1"/>
  <c r="X91" i="30"/>
  <c r="Y97" i="30" s="1"/>
  <c r="Z103" i="30" s="1"/>
  <c r="AA109" i="30" s="1"/>
  <c r="W89" i="30"/>
  <c r="Q496" i="30"/>
  <c r="R502" i="30" s="1"/>
  <c r="S508" i="30" s="1"/>
  <c r="T514" i="30" s="1"/>
  <c r="P494" i="30"/>
  <c r="P482" i="30" s="1"/>
  <c r="K676" i="30"/>
  <c r="L682" i="30" s="1"/>
  <c r="M688" i="30" s="1"/>
  <c r="N694" i="30" s="1"/>
  <c r="J674" i="30"/>
  <c r="J662" i="30" s="1"/>
  <c r="M635" i="30"/>
  <c r="N641" i="30" s="1"/>
  <c r="O647" i="30" s="1"/>
  <c r="P653" i="30" s="1"/>
  <c r="M625" i="30"/>
  <c r="M613" i="30" s="1"/>
  <c r="N590" i="30"/>
  <c r="O596" i="30" s="1"/>
  <c r="P602" i="30" s="1"/>
  <c r="Q608" i="30" s="1"/>
  <c r="N580" i="30"/>
  <c r="N568" i="30" s="1"/>
  <c r="R455" i="30"/>
  <c r="S461" i="30" s="1"/>
  <c r="T467" i="30" s="1"/>
  <c r="U473" i="30" s="1"/>
  <c r="R445" i="30"/>
  <c r="R433" i="30" s="1"/>
  <c r="U275" i="30"/>
  <c r="V281" i="30" s="1"/>
  <c r="W287" i="30" s="1"/>
  <c r="X293" i="30" s="1"/>
  <c r="U265" i="30"/>
  <c r="U253" i="30" s="1"/>
  <c r="O539" i="30"/>
  <c r="O527" i="30" s="1"/>
  <c r="P541" i="30"/>
  <c r="Q547" i="30" s="1"/>
  <c r="R553" i="30" s="1"/>
  <c r="S559" i="30" s="1"/>
  <c r="F725" i="30"/>
  <c r="G731" i="30" s="1"/>
  <c r="H737" i="30" s="1"/>
  <c r="I743" i="30" s="1"/>
  <c r="F715" i="30"/>
  <c r="F703" i="30" s="1"/>
  <c r="G735" i="30"/>
  <c r="F705" i="30"/>
  <c r="O10" i="8"/>
  <c r="M11" i="8"/>
  <c r="M12" i="8" l="1"/>
  <c r="L70" i="23"/>
  <c r="L71" i="23" s="1"/>
  <c r="AP70" i="23"/>
  <c r="AP71" i="23" s="1"/>
  <c r="AL70" i="23"/>
  <c r="AL71" i="23" s="1"/>
  <c r="AJ70" i="23"/>
  <c r="AJ71" i="23" s="1"/>
  <c r="AR70" i="23"/>
  <c r="AR71" i="23" s="1"/>
  <c r="AH70" i="23"/>
  <c r="AH71" i="23" s="1"/>
  <c r="AN70" i="23"/>
  <c r="AN71" i="23" s="1"/>
  <c r="AF70" i="23"/>
  <c r="AF71" i="23" s="1"/>
  <c r="AB70" i="23"/>
  <c r="AB71" i="23" s="1"/>
  <c r="Z70" i="23"/>
  <c r="Z71" i="23" s="1"/>
  <c r="X70" i="23"/>
  <c r="X71" i="23" s="1"/>
  <c r="AD70" i="23"/>
  <c r="AD71" i="23" s="1"/>
  <c r="T70" i="23"/>
  <c r="T71" i="23" s="1"/>
  <c r="R70" i="23"/>
  <c r="R71" i="23" s="1"/>
  <c r="P70" i="23"/>
  <c r="P71" i="23" s="1"/>
  <c r="V70" i="23"/>
  <c r="V71" i="23" s="1"/>
  <c r="N70" i="23"/>
  <c r="N71" i="23" s="1"/>
  <c r="K70" i="23"/>
  <c r="K71" i="23" s="1"/>
  <c r="U360" i="30"/>
  <c r="V366" i="30" s="1"/>
  <c r="W372" i="30" s="1"/>
  <c r="X378" i="30" s="1"/>
  <c r="T358" i="30"/>
  <c r="T342" i="30"/>
  <c r="W174" i="30"/>
  <c r="W184" i="30"/>
  <c r="X190" i="30" s="1"/>
  <c r="Y196" i="30" s="1"/>
  <c r="Z202" i="30" s="1"/>
  <c r="V166" i="30"/>
  <c r="AQ70" i="23"/>
  <c r="AQ71" i="23" s="1"/>
  <c r="AO70" i="23"/>
  <c r="AO71" i="23" s="1"/>
  <c r="AM70" i="23"/>
  <c r="AM71" i="23" s="1"/>
  <c r="AK70" i="23"/>
  <c r="AK71" i="23" s="1"/>
  <c r="AI70" i="23"/>
  <c r="AI71" i="23" s="1"/>
  <c r="AG70" i="23"/>
  <c r="AG71" i="23" s="1"/>
  <c r="AE70" i="23"/>
  <c r="AE71" i="23" s="1"/>
  <c r="AC70" i="23"/>
  <c r="AC71" i="23" s="1"/>
  <c r="AA70" i="23"/>
  <c r="AA71" i="23" s="1"/>
  <c r="Y70" i="23"/>
  <c r="Y71" i="23" s="1"/>
  <c r="W70" i="23"/>
  <c r="W71" i="23" s="1"/>
  <c r="U70" i="23"/>
  <c r="U71" i="23" s="1"/>
  <c r="S70" i="23"/>
  <c r="S71" i="23" s="1"/>
  <c r="Q70" i="23"/>
  <c r="Q71" i="23" s="1"/>
  <c r="O70" i="23"/>
  <c r="O71" i="23" s="1"/>
  <c r="M70" i="23"/>
  <c r="M71" i="23" s="1"/>
  <c r="J70" i="23"/>
  <c r="J71" i="23" s="1"/>
  <c r="I70" i="23"/>
  <c r="I71" i="23" s="1"/>
  <c r="G721" i="30"/>
  <c r="H727" i="30" s="1"/>
  <c r="I733" i="30" s="1"/>
  <c r="J739" i="30" s="1"/>
  <c r="F719" i="30"/>
  <c r="F707" i="30" s="1"/>
  <c r="U269" i="30"/>
  <c r="U257" i="30" s="1"/>
  <c r="V271" i="30"/>
  <c r="W277" i="30" s="1"/>
  <c r="X283" i="30" s="1"/>
  <c r="Y289" i="30" s="1"/>
  <c r="R449" i="30"/>
  <c r="R437" i="30" s="1"/>
  <c r="S451" i="30"/>
  <c r="T457" i="30" s="1"/>
  <c r="U463" i="30" s="1"/>
  <c r="V469" i="30" s="1"/>
  <c r="N584" i="30"/>
  <c r="N572" i="30" s="1"/>
  <c r="O586" i="30"/>
  <c r="P592" i="30" s="1"/>
  <c r="Q598" i="30" s="1"/>
  <c r="R604" i="30" s="1"/>
  <c r="M629" i="30"/>
  <c r="M617" i="30" s="1"/>
  <c r="N631" i="30"/>
  <c r="O637" i="30" s="1"/>
  <c r="P643" i="30" s="1"/>
  <c r="Q649" i="30" s="1"/>
  <c r="K680" i="30"/>
  <c r="L686" i="30" s="1"/>
  <c r="M692" i="30" s="1"/>
  <c r="N698" i="30" s="1"/>
  <c r="K670" i="30"/>
  <c r="K658" i="30" s="1"/>
  <c r="Q500" i="30"/>
  <c r="R506" i="30" s="1"/>
  <c r="S512" i="30" s="1"/>
  <c r="T518" i="30" s="1"/>
  <c r="Q490" i="30"/>
  <c r="Q478" i="30" s="1"/>
  <c r="X95" i="30"/>
  <c r="Y101" i="30" s="1"/>
  <c r="Z107" i="30" s="1"/>
  <c r="AA113" i="30" s="1"/>
  <c r="X85" i="30"/>
  <c r="U320" i="30"/>
  <c r="V326" i="30" s="1"/>
  <c r="W332" i="30" s="1"/>
  <c r="X338" i="30" s="1"/>
  <c r="U310" i="30"/>
  <c r="U298" i="30" s="1"/>
  <c r="T406" i="30"/>
  <c r="U412" i="30" s="1"/>
  <c r="V418" i="30" s="1"/>
  <c r="W424" i="30" s="1"/>
  <c r="S404" i="30"/>
  <c r="S392" i="30" s="1"/>
  <c r="W226" i="30"/>
  <c r="X232" i="30" s="1"/>
  <c r="Y238" i="30" s="1"/>
  <c r="Z244" i="30" s="1"/>
  <c r="V224" i="30"/>
  <c r="V212" i="30" s="1"/>
  <c r="H741" i="30"/>
  <c r="H705" i="30" s="1"/>
  <c r="G705" i="30"/>
  <c r="P545" i="30"/>
  <c r="Q551" i="30" s="1"/>
  <c r="R557" i="30" s="1"/>
  <c r="S563" i="30" s="1"/>
  <c r="P535" i="30"/>
  <c r="P523" i="30" s="1"/>
  <c r="X136" i="30"/>
  <c r="Y142" i="30" s="1"/>
  <c r="Z148" i="30" s="1"/>
  <c r="AA154" i="30" s="1"/>
  <c r="W134" i="30"/>
  <c r="W122" i="30" s="1"/>
  <c r="H54" i="23"/>
  <c r="H71" i="23"/>
  <c r="H55" i="23"/>
  <c r="L11" i="8"/>
  <c r="M9" i="8"/>
  <c r="M8" i="8" s="1"/>
  <c r="N10" i="8"/>
  <c r="X180" i="30" l="1"/>
  <c r="Y186" i="30" s="1"/>
  <c r="Z192" i="30" s="1"/>
  <c r="AA198" i="30" s="1"/>
  <c r="W178" i="30"/>
  <c r="W162" i="30"/>
  <c r="T346" i="30"/>
  <c r="U364" i="30"/>
  <c r="V370" i="30" s="1"/>
  <c r="W376" i="30" s="1"/>
  <c r="X382" i="30" s="1"/>
  <c r="U354" i="30"/>
  <c r="F44" i="6"/>
  <c r="F48" i="6" s="1"/>
  <c r="X140" i="30"/>
  <c r="Y146" i="30" s="1"/>
  <c r="Z152" i="30" s="1"/>
  <c r="AA158" i="30" s="1"/>
  <c r="X130" i="30"/>
  <c r="X118" i="30" s="1"/>
  <c r="Q541" i="30"/>
  <c r="R547" i="30" s="1"/>
  <c r="S553" i="30" s="1"/>
  <c r="T559" i="30" s="1"/>
  <c r="P539" i="30"/>
  <c r="P527" i="30" s="1"/>
  <c r="W230" i="30"/>
  <c r="X236" i="30" s="1"/>
  <c r="Y242" i="30" s="1"/>
  <c r="Z248" i="30" s="1"/>
  <c r="W220" i="30"/>
  <c r="W208" i="30" s="1"/>
  <c r="T410" i="30"/>
  <c r="U416" i="30" s="1"/>
  <c r="V422" i="30" s="1"/>
  <c r="W428" i="30" s="1"/>
  <c r="T400" i="30"/>
  <c r="T388" i="30" s="1"/>
  <c r="U314" i="30"/>
  <c r="U302" i="30" s="1"/>
  <c r="V316" i="30"/>
  <c r="W322" i="30" s="1"/>
  <c r="X328" i="30" s="1"/>
  <c r="Y334" i="30" s="1"/>
  <c r="X89" i="30"/>
  <c r="Y91" i="30"/>
  <c r="Z97" i="30" s="1"/>
  <c r="AA103" i="30" s="1"/>
  <c r="AB109" i="30" s="1"/>
  <c r="Q494" i="30"/>
  <c r="Q482" i="30" s="1"/>
  <c r="R496" i="30"/>
  <c r="S502" i="30" s="1"/>
  <c r="T508" i="30" s="1"/>
  <c r="U514" i="30" s="1"/>
  <c r="K674" i="30"/>
  <c r="K662" i="30" s="1"/>
  <c r="L676" i="30"/>
  <c r="M682" i="30" s="1"/>
  <c r="N688" i="30" s="1"/>
  <c r="O694" i="30" s="1"/>
  <c r="G725" i="30"/>
  <c r="H731" i="30" s="1"/>
  <c r="I737" i="30" s="1"/>
  <c r="J743" i="30" s="1"/>
  <c r="G715" i="30"/>
  <c r="G703" i="30" s="1"/>
  <c r="N635" i="30"/>
  <c r="O641" i="30" s="1"/>
  <c r="P647" i="30" s="1"/>
  <c r="Q653" i="30" s="1"/>
  <c r="N625" i="30"/>
  <c r="N613" i="30" s="1"/>
  <c r="O590" i="30"/>
  <c r="P596" i="30" s="1"/>
  <c r="Q602" i="30" s="1"/>
  <c r="R608" i="30" s="1"/>
  <c r="O580" i="30"/>
  <c r="O568" i="30" s="1"/>
  <c r="S455" i="30"/>
  <c r="T461" i="30" s="1"/>
  <c r="U467" i="30" s="1"/>
  <c r="V473" i="30" s="1"/>
  <c r="S445" i="30"/>
  <c r="S433" i="30" s="1"/>
  <c r="V275" i="30"/>
  <c r="W281" i="30" s="1"/>
  <c r="X287" i="30" s="1"/>
  <c r="Y293" i="30" s="1"/>
  <c r="V265" i="30"/>
  <c r="V253" i="30" s="1"/>
  <c r="C71" i="23"/>
  <c r="H56" i="23"/>
  <c r="L12" i="8"/>
  <c r="L9" i="8" s="1"/>
  <c r="L8" i="8" s="1"/>
  <c r="K11" i="8"/>
  <c r="M10" i="8"/>
  <c r="U358" i="30" l="1"/>
  <c r="V360" i="30"/>
  <c r="W366" i="30" s="1"/>
  <c r="X372" i="30" s="1"/>
  <c r="Y378" i="30" s="1"/>
  <c r="U342" i="30"/>
  <c r="W166" i="30"/>
  <c r="X174" i="30"/>
  <c r="X184" i="30"/>
  <c r="Y190" i="30" s="1"/>
  <c r="Z196" i="30" s="1"/>
  <c r="AA202" i="30" s="1"/>
  <c r="F37" i="6"/>
  <c r="W271" i="30"/>
  <c r="X277" i="30" s="1"/>
  <c r="Y283" i="30" s="1"/>
  <c r="Z289" i="30" s="1"/>
  <c r="V269" i="30"/>
  <c r="V257" i="30" s="1"/>
  <c r="T451" i="30"/>
  <c r="U457" i="30" s="1"/>
  <c r="V463" i="30" s="1"/>
  <c r="W469" i="30" s="1"/>
  <c r="S449" i="30"/>
  <c r="S437" i="30" s="1"/>
  <c r="P586" i="30"/>
  <c r="Q592" i="30" s="1"/>
  <c r="R598" i="30" s="1"/>
  <c r="S604" i="30" s="1"/>
  <c r="O584" i="30"/>
  <c r="O572" i="30" s="1"/>
  <c r="O631" i="30"/>
  <c r="P637" i="30" s="1"/>
  <c r="Q643" i="30" s="1"/>
  <c r="R649" i="30" s="1"/>
  <c r="N629" i="30"/>
  <c r="N617" i="30" s="1"/>
  <c r="G719" i="30"/>
  <c r="G707" i="30" s="1"/>
  <c r="H721" i="30"/>
  <c r="I727" i="30" s="1"/>
  <c r="J733" i="30" s="1"/>
  <c r="K739" i="30" s="1"/>
  <c r="T404" i="30"/>
  <c r="T392" i="30" s="1"/>
  <c r="U406" i="30"/>
  <c r="V412" i="30" s="1"/>
  <c r="W418" i="30" s="1"/>
  <c r="X424" i="30" s="1"/>
  <c r="W224" i="30"/>
  <c r="W212" i="30" s="1"/>
  <c r="X226" i="30"/>
  <c r="Y232" i="30" s="1"/>
  <c r="Z238" i="30" s="1"/>
  <c r="AA244" i="30" s="1"/>
  <c r="Q545" i="30"/>
  <c r="R551" i="30" s="1"/>
  <c r="S557" i="30" s="1"/>
  <c r="T563" i="30" s="1"/>
  <c r="Q535" i="30"/>
  <c r="Q523" i="30" s="1"/>
  <c r="X134" i="30"/>
  <c r="X122" i="30" s="1"/>
  <c r="Y136" i="30"/>
  <c r="Z142" i="30" s="1"/>
  <c r="AA148" i="30" s="1"/>
  <c r="AB154" i="30" s="1"/>
  <c r="L680" i="30"/>
  <c r="M686" i="30" s="1"/>
  <c r="N692" i="30" s="1"/>
  <c r="O698" i="30" s="1"/>
  <c r="L670" i="30"/>
  <c r="L658" i="30" s="1"/>
  <c r="R500" i="30"/>
  <c r="S506" i="30" s="1"/>
  <c r="T512" i="30" s="1"/>
  <c r="U518" i="30" s="1"/>
  <c r="R490" i="30"/>
  <c r="R478" i="30" s="1"/>
  <c r="Y95" i="30"/>
  <c r="Z101" i="30" s="1"/>
  <c r="AA107" i="30" s="1"/>
  <c r="AB113" i="30" s="1"/>
  <c r="Y85" i="30"/>
  <c r="V320" i="30"/>
  <c r="W326" i="30" s="1"/>
  <c r="X332" i="30" s="1"/>
  <c r="Y338" i="30" s="1"/>
  <c r="V310" i="30"/>
  <c r="V298" i="30" s="1"/>
  <c r="H57" i="23"/>
  <c r="H58" i="23" s="1"/>
  <c r="I53" i="23"/>
  <c r="K12" i="8"/>
  <c r="K9" i="8" s="1"/>
  <c r="K8" i="8" s="1"/>
  <c r="L10" i="8"/>
  <c r="J11" i="8"/>
  <c r="X178" i="30" l="1"/>
  <c r="Y180" i="30"/>
  <c r="Z186" i="30" s="1"/>
  <c r="AA192" i="30" s="1"/>
  <c r="AB198" i="30" s="1"/>
  <c r="X162" i="30"/>
  <c r="U346" i="30"/>
  <c r="V364" i="30"/>
  <c r="W370" i="30" s="1"/>
  <c r="X376" i="30" s="1"/>
  <c r="Y382" i="30" s="1"/>
  <c r="V354" i="30"/>
  <c r="S496" i="30"/>
  <c r="T502" i="30" s="1"/>
  <c r="U508" i="30" s="1"/>
  <c r="V514" i="30" s="1"/>
  <c r="R494" i="30"/>
  <c r="R482" i="30" s="1"/>
  <c r="Q539" i="30"/>
  <c r="Q527" i="30" s="1"/>
  <c r="R541" i="30"/>
  <c r="S547" i="30" s="1"/>
  <c r="T553" i="30" s="1"/>
  <c r="U559" i="30" s="1"/>
  <c r="O635" i="30"/>
  <c r="P641" i="30" s="1"/>
  <c r="Q647" i="30" s="1"/>
  <c r="R653" i="30" s="1"/>
  <c r="O625" i="30"/>
  <c r="O613" i="30" s="1"/>
  <c r="P590" i="30"/>
  <c r="Q596" i="30" s="1"/>
  <c r="R602" i="30" s="1"/>
  <c r="S608" i="30" s="1"/>
  <c r="P580" i="30"/>
  <c r="P568" i="30" s="1"/>
  <c r="T455" i="30"/>
  <c r="U461" i="30" s="1"/>
  <c r="V467" i="30" s="1"/>
  <c r="W473" i="30" s="1"/>
  <c r="T445" i="30"/>
  <c r="T433" i="30" s="1"/>
  <c r="W275" i="30"/>
  <c r="X281" i="30" s="1"/>
  <c r="Y287" i="30" s="1"/>
  <c r="Z293" i="30" s="1"/>
  <c r="W265" i="30"/>
  <c r="W253" i="30" s="1"/>
  <c r="W316" i="30"/>
  <c r="X322" i="30" s="1"/>
  <c r="Y328" i="30" s="1"/>
  <c r="Z334" i="30" s="1"/>
  <c r="V314" i="30"/>
  <c r="V302" i="30" s="1"/>
  <c r="Z91" i="30"/>
  <c r="AA97" i="30" s="1"/>
  <c r="AB103" i="30" s="1"/>
  <c r="AC109" i="30" s="1"/>
  <c r="Y89" i="30"/>
  <c r="M676" i="30"/>
  <c r="N682" i="30" s="1"/>
  <c r="O688" i="30" s="1"/>
  <c r="P694" i="30" s="1"/>
  <c r="L674" i="30"/>
  <c r="L662" i="30" s="1"/>
  <c r="Y140" i="30"/>
  <c r="Z146" i="30" s="1"/>
  <c r="AA152" i="30" s="1"/>
  <c r="AB158" i="30" s="1"/>
  <c r="Y130" i="30"/>
  <c r="Y118" i="30" s="1"/>
  <c r="X230" i="30"/>
  <c r="Y236" i="30" s="1"/>
  <c r="Z242" i="30" s="1"/>
  <c r="AA248" i="30" s="1"/>
  <c r="X220" i="30"/>
  <c r="X208" i="30" s="1"/>
  <c r="U410" i="30"/>
  <c r="V416" i="30" s="1"/>
  <c r="W422" i="30" s="1"/>
  <c r="X428" i="30" s="1"/>
  <c r="U400" i="30"/>
  <c r="U388" i="30" s="1"/>
  <c r="H725" i="30"/>
  <c r="I731" i="30" s="1"/>
  <c r="J737" i="30" s="1"/>
  <c r="K743" i="30" s="1"/>
  <c r="H715" i="30"/>
  <c r="H703" i="30" s="1"/>
  <c r="I55" i="23"/>
  <c r="I54" i="23"/>
  <c r="J12" i="8"/>
  <c r="J9" i="8" s="1"/>
  <c r="J8" i="8" s="1"/>
  <c r="K10" i="8"/>
  <c r="I11" i="8"/>
  <c r="G44" i="6" l="1"/>
  <c r="F40" i="6"/>
  <c r="W360" i="30"/>
  <c r="X366" i="30" s="1"/>
  <c r="Y372" i="30" s="1"/>
  <c r="Z378" i="30" s="1"/>
  <c r="V358" i="30"/>
  <c r="V342" i="30"/>
  <c r="Y174" i="30"/>
  <c r="X166" i="30"/>
  <c r="Y184" i="30"/>
  <c r="Z190" i="30" s="1"/>
  <c r="AA196" i="30" s="1"/>
  <c r="AB202" i="30" s="1"/>
  <c r="I721" i="30"/>
  <c r="J727" i="30" s="1"/>
  <c r="K733" i="30" s="1"/>
  <c r="L739" i="30" s="1"/>
  <c r="H719" i="30"/>
  <c r="H707" i="30" s="1"/>
  <c r="V406" i="30"/>
  <c r="W412" i="30" s="1"/>
  <c r="X418" i="30" s="1"/>
  <c r="Y424" i="30" s="1"/>
  <c r="U404" i="30"/>
  <c r="U392" i="30" s="1"/>
  <c r="Y226" i="30"/>
  <c r="Z232" i="30" s="1"/>
  <c r="AA238" i="30" s="1"/>
  <c r="AB244" i="30" s="1"/>
  <c r="X224" i="30"/>
  <c r="X212" i="30" s="1"/>
  <c r="Z136" i="30"/>
  <c r="AA142" i="30" s="1"/>
  <c r="AB148" i="30" s="1"/>
  <c r="AC154" i="30" s="1"/>
  <c r="Y134" i="30"/>
  <c r="Y122" i="30" s="1"/>
  <c r="M680" i="30"/>
  <c r="N686" i="30" s="1"/>
  <c r="O692" i="30" s="1"/>
  <c r="P698" i="30" s="1"/>
  <c r="M670" i="30"/>
  <c r="M658" i="30" s="1"/>
  <c r="Z95" i="30"/>
  <c r="AA101" i="30" s="1"/>
  <c r="AB107" i="30" s="1"/>
  <c r="AC113" i="30" s="1"/>
  <c r="Z85" i="30"/>
  <c r="W320" i="30"/>
  <c r="X326" i="30" s="1"/>
  <c r="Y332" i="30" s="1"/>
  <c r="Z338" i="30" s="1"/>
  <c r="W310" i="30"/>
  <c r="W298" i="30" s="1"/>
  <c r="W269" i="30"/>
  <c r="W257" i="30" s="1"/>
  <c r="X271" i="30"/>
  <c r="Y277" i="30" s="1"/>
  <c r="Z283" i="30" s="1"/>
  <c r="AA289" i="30" s="1"/>
  <c r="T449" i="30"/>
  <c r="T437" i="30" s="1"/>
  <c r="U451" i="30"/>
  <c r="V457" i="30" s="1"/>
  <c r="W463" i="30" s="1"/>
  <c r="X469" i="30" s="1"/>
  <c r="P584" i="30"/>
  <c r="P572" i="30" s="1"/>
  <c r="Q586" i="30"/>
  <c r="R592" i="30" s="1"/>
  <c r="S598" i="30" s="1"/>
  <c r="T604" i="30" s="1"/>
  <c r="O629" i="30"/>
  <c r="O617" i="30" s="1"/>
  <c r="P631" i="30"/>
  <c r="Q637" i="30" s="1"/>
  <c r="R643" i="30" s="1"/>
  <c r="S649" i="30" s="1"/>
  <c r="S500" i="30"/>
  <c r="T506" i="30" s="1"/>
  <c r="U512" i="30" s="1"/>
  <c r="V518" i="30" s="1"/>
  <c r="S490" i="30"/>
  <c r="S478" i="30" s="1"/>
  <c r="R545" i="30"/>
  <c r="S551" i="30" s="1"/>
  <c r="T557" i="30" s="1"/>
  <c r="U563" i="30" s="1"/>
  <c r="R535" i="30"/>
  <c r="R523" i="30" s="1"/>
  <c r="I56" i="23"/>
  <c r="I12" i="8"/>
  <c r="I9" i="8" s="1"/>
  <c r="I8" i="8" s="1"/>
  <c r="H11" i="8"/>
  <c r="J10" i="8"/>
  <c r="F38" i="6" l="1"/>
  <c r="F39" i="6" s="1"/>
  <c r="G36" i="6"/>
  <c r="Z180" i="30"/>
  <c r="AA186" i="30" s="1"/>
  <c r="AB192" i="30" s="1"/>
  <c r="AC198" i="30" s="1"/>
  <c r="Y178" i="30"/>
  <c r="Y162" i="30"/>
  <c r="V346" i="30"/>
  <c r="W364" i="30"/>
  <c r="X370" i="30" s="1"/>
  <c r="Y376" i="30" s="1"/>
  <c r="Z382" i="30" s="1"/>
  <c r="W354" i="30"/>
  <c r="G48" i="6"/>
  <c r="G37" i="6" s="1"/>
  <c r="S541" i="30"/>
  <c r="T547" i="30" s="1"/>
  <c r="U553" i="30" s="1"/>
  <c r="V559" i="30" s="1"/>
  <c r="R539" i="30"/>
  <c r="R527" i="30" s="1"/>
  <c r="S494" i="30"/>
  <c r="S482" i="30" s="1"/>
  <c r="T496" i="30"/>
  <c r="U502" i="30" s="1"/>
  <c r="V508" i="30" s="1"/>
  <c r="W514" i="30" s="1"/>
  <c r="W314" i="30"/>
  <c r="W302" i="30" s="1"/>
  <c r="X316" i="30"/>
  <c r="Y322" i="30" s="1"/>
  <c r="Z328" i="30" s="1"/>
  <c r="AA334" i="30" s="1"/>
  <c r="Z89" i="30"/>
  <c r="AA91" i="30"/>
  <c r="AB97" i="30" s="1"/>
  <c r="AC103" i="30" s="1"/>
  <c r="AD109" i="30" s="1"/>
  <c r="M674" i="30"/>
  <c r="M662" i="30" s="1"/>
  <c r="N676" i="30"/>
  <c r="O682" i="30" s="1"/>
  <c r="P688" i="30" s="1"/>
  <c r="Q694" i="30" s="1"/>
  <c r="Z140" i="30"/>
  <c r="AA146" i="30" s="1"/>
  <c r="AB152" i="30" s="1"/>
  <c r="AC158" i="30" s="1"/>
  <c r="Z130" i="30"/>
  <c r="Z118" i="30" s="1"/>
  <c r="Y230" i="30"/>
  <c r="Z236" i="30" s="1"/>
  <c r="AA242" i="30" s="1"/>
  <c r="AB248" i="30" s="1"/>
  <c r="Y220" i="30"/>
  <c r="Y208" i="30" s="1"/>
  <c r="V410" i="30"/>
  <c r="W416" i="30" s="1"/>
  <c r="X422" i="30" s="1"/>
  <c r="Y428" i="30" s="1"/>
  <c r="V400" i="30"/>
  <c r="V388" i="30" s="1"/>
  <c r="I725" i="30"/>
  <c r="J731" i="30" s="1"/>
  <c r="K737" i="30" s="1"/>
  <c r="L743" i="30" s="1"/>
  <c r="I715" i="30"/>
  <c r="I703" i="30" s="1"/>
  <c r="P635" i="30"/>
  <c r="Q641" i="30" s="1"/>
  <c r="R647" i="30" s="1"/>
  <c r="S653" i="30" s="1"/>
  <c r="P625" i="30"/>
  <c r="P613" i="30" s="1"/>
  <c r="Q590" i="30"/>
  <c r="R596" i="30" s="1"/>
  <c r="S602" i="30" s="1"/>
  <c r="T608" i="30" s="1"/>
  <c r="Q580" i="30"/>
  <c r="Q568" i="30" s="1"/>
  <c r="U455" i="30"/>
  <c r="V461" i="30" s="1"/>
  <c r="W467" i="30" s="1"/>
  <c r="X473" i="30" s="1"/>
  <c r="U445" i="30"/>
  <c r="U433" i="30" s="1"/>
  <c r="X275" i="30"/>
  <c r="Y281" i="30" s="1"/>
  <c r="Z287" i="30" s="1"/>
  <c r="AA293" i="30" s="1"/>
  <c r="X265" i="30"/>
  <c r="X253" i="30" s="1"/>
  <c r="J53" i="23"/>
  <c r="I57" i="23"/>
  <c r="I58" i="23" s="1"/>
  <c r="H12" i="8"/>
  <c r="H9" i="8" s="1"/>
  <c r="H8" i="8" s="1"/>
  <c r="I10" i="8"/>
  <c r="D11" i="33" l="1"/>
  <c r="D15" i="33" s="1"/>
  <c r="D9" i="33"/>
  <c r="D12" i="33" s="1"/>
  <c r="E8" i="33" s="1"/>
  <c r="J9" i="33"/>
  <c r="G10" i="33"/>
  <c r="O10" i="33"/>
  <c r="AF10" i="33"/>
  <c r="R9" i="33"/>
  <c r="K10" i="33"/>
  <c r="S10" i="33"/>
  <c r="BN10" i="33"/>
  <c r="BF9" i="33"/>
  <c r="AP9" i="33"/>
  <c r="Z9" i="33"/>
  <c r="X10" i="33"/>
  <c r="BB9" i="33"/>
  <c r="AL9" i="33"/>
  <c r="V9" i="33"/>
  <c r="F9" i="33"/>
  <c r="U10" i="33"/>
  <c r="E10" i="33"/>
  <c r="AZ9" i="33"/>
  <c r="AJ9" i="33"/>
  <c r="T9" i="33"/>
  <c r="G9" i="33"/>
  <c r="O9" i="33"/>
  <c r="W9" i="33"/>
  <c r="AE9" i="33"/>
  <c r="AM9" i="33"/>
  <c r="AU9" i="33"/>
  <c r="BC9" i="33"/>
  <c r="BK9" i="33"/>
  <c r="L10" i="33"/>
  <c r="T10" i="33"/>
  <c r="AH10" i="33"/>
  <c r="Y10" i="33"/>
  <c r="AG10" i="33"/>
  <c r="AO10" i="33"/>
  <c r="AW10" i="33"/>
  <c r="BE10" i="33"/>
  <c r="BM10" i="33"/>
  <c r="J11" i="33"/>
  <c r="R11" i="33"/>
  <c r="Z11" i="33"/>
  <c r="AH11" i="33"/>
  <c r="AP11" i="33"/>
  <c r="AX11" i="33"/>
  <c r="BF11" i="33"/>
  <c r="BN11" i="33"/>
  <c r="AX10" i="33"/>
  <c r="BF10" i="33"/>
  <c r="G11" i="33"/>
  <c r="O11" i="33"/>
  <c r="W11" i="33"/>
  <c r="AE11" i="33"/>
  <c r="AM11" i="33"/>
  <c r="AU11" i="33"/>
  <c r="BC11" i="33"/>
  <c r="BK11" i="33"/>
  <c r="Q10" i="33"/>
  <c r="BL9" i="33"/>
  <c r="AV9" i="33"/>
  <c r="AF9" i="33"/>
  <c r="P9" i="33"/>
  <c r="E9" i="33"/>
  <c r="E12" i="33" s="1"/>
  <c r="F8" i="33" s="1"/>
  <c r="F12" i="33" s="1"/>
  <c r="G8" i="33" s="1"/>
  <c r="G12" i="33" s="1"/>
  <c r="H8" i="33" s="1"/>
  <c r="M9" i="33"/>
  <c r="U9" i="33"/>
  <c r="AC9" i="33"/>
  <c r="AK9" i="33"/>
  <c r="AS9" i="33"/>
  <c r="BA9" i="33"/>
  <c r="BI9" i="33"/>
  <c r="F10" i="33"/>
  <c r="N10" i="33"/>
  <c r="V10" i="33"/>
  <c r="AL10" i="33"/>
  <c r="AA10" i="33"/>
  <c r="AI10" i="33"/>
  <c r="AQ10" i="33"/>
  <c r="AY10" i="33"/>
  <c r="BG10" i="33"/>
  <c r="H11" i="33"/>
  <c r="P11" i="33"/>
  <c r="X11" i="33"/>
  <c r="AF11" i="33"/>
  <c r="AN11" i="33"/>
  <c r="AV11" i="33"/>
  <c r="BD11" i="33"/>
  <c r="BL11" i="33"/>
  <c r="AV10" i="33"/>
  <c r="BD10" i="33"/>
  <c r="BL10" i="33"/>
  <c r="I11" i="33"/>
  <c r="Q11" i="33"/>
  <c r="Y11" i="33"/>
  <c r="BN9" i="33"/>
  <c r="AX9" i="33"/>
  <c r="AH9" i="33"/>
  <c r="AN10" i="33"/>
  <c r="BJ9" i="33"/>
  <c r="AT9" i="33"/>
  <c r="AD9" i="33"/>
  <c r="N9" i="33"/>
  <c r="AJ10" i="33"/>
  <c r="M10" i="33"/>
  <c r="BH9" i="33"/>
  <c r="AR9" i="33"/>
  <c r="AB9" i="33"/>
  <c r="L9" i="33"/>
  <c r="K9" i="33"/>
  <c r="S9" i="33"/>
  <c r="AA9" i="33"/>
  <c r="AI9" i="33"/>
  <c r="AQ9" i="33"/>
  <c r="AY9" i="33"/>
  <c r="BG9" i="33"/>
  <c r="H10" i="33"/>
  <c r="P10" i="33"/>
  <c r="Z10" i="33"/>
  <c r="AP10" i="33"/>
  <c r="AC10" i="33"/>
  <c r="AK10" i="33"/>
  <c r="AS10" i="33"/>
  <c r="BA10" i="33"/>
  <c r="BI10" i="33"/>
  <c r="F11" i="33"/>
  <c r="N11" i="33"/>
  <c r="V11" i="33"/>
  <c r="AD11" i="33"/>
  <c r="AL11" i="33"/>
  <c r="AT11" i="33"/>
  <c r="BB11" i="33"/>
  <c r="BJ11" i="33"/>
  <c r="AT10" i="33"/>
  <c r="BB10" i="33"/>
  <c r="BJ10" i="33"/>
  <c r="K11" i="33"/>
  <c r="S11" i="33"/>
  <c r="AA11" i="33"/>
  <c r="AI11" i="33"/>
  <c r="AQ11" i="33"/>
  <c r="AY11" i="33"/>
  <c r="BG11" i="33"/>
  <c r="AB10" i="33"/>
  <c r="I10" i="33"/>
  <c r="BD9" i="33"/>
  <c r="AN9" i="33"/>
  <c r="X9" i="33"/>
  <c r="H9" i="33"/>
  <c r="I9" i="33"/>
  <c r="Q9" i="33"/>
  <c r="Y9" i="33"/>
  <c r="AG9" i="33"/>
  <c r="AO9" i="33"/>
  <c r="AW9" i="33"/>
  <c r="BE9" i="33"/>
  <c r="BM9" i="33"/>
  <c r="J10" i="33"/>
  <c r="R10" i="33"/>
  <c r="AD10" i="33"/>
  <c r="W10" i="33"/>
  <c r="AE10" i="33"/>
  <c r="AM10" i="33"/>
  <c r="AU10" i="33"/>
  <c r="BC10" i="33"/>
  <c r="BK10" i="33"/>
  <c r="L11" i="33"/>
  <c r="T11" i="33"/>
  <c r="AB11" i="33"/>
  <c r="AJ11" i="33"/>
  <c r="AR11" i="33"/>
  <c r="AZ11" i="33"/>
  <c r="BH11" i="33"/>
  <c r="AR10" i="33"/>
  <c r="AZ10" i="33"/>
  <c r="BH10" i="33"/>
  <c r="E11" i="33"/>
  <c r="M11" i="33"/>
  <c r="U11" i="33"/>
  <c r="AC11" i="33"/>
  <c r="AG11" i="33"/>
  <c r="AO11" i="33"/>
  <c r="AW11" i="33"/>
  <c r="BE11" i="33"/>
  <c r="BM11" i="33"/>
  <c r="AK11" i="33"/>
  <c r="AS11" i="33"/>
  <c r="BA11" i="33"/>
  <c r="BI11" i="33"/>
  <c r="W358" i="30"/>
  <c r="X360" i="30"/>
  <c r="Y366" i="30" s="1"/>
  <c r="Z372" i="30" s="1"/>
  <c r="AA378" i="30" s="1"/>
  <c r="W342" i="30"/>
  <c r="Y166" i="30"/>
  <c r="Z184" i="30"/>
  <c r="AA190" i="30" s="1"/>
  <c r="AB196" i="30" s="1"/>
  <c r="AC202" i="30" s="1"/>
  <c r="Z174" i="30"/>
  <c r="G40" i="6"/>
  <c r="G38" i="6" s="1"/>
  <c r="Y271" i="30"/>
  <c r="Z277" i="30" s="1"/>
  <c r="AA283" i="30" s="1"/>
  <c r="AB289" i="30" s="1"/>
  <c r="X269" i="30"/>
  <c r="X257" i="30" s="1"/>
  <c r="V451" i="30"/>
  <c r="W457" i="30" s="1"/>
  <c r="X463" i="30" s="1"/>
  <c r="Y469" i="30" s="1"/>
  <c r="U449" i="30"/>
  <c r="U437" i="30" s="1"/>
  <c r="R586" i="30"/>
  <c r="S592" i="30" s="1"/>
  <c r="T598" i="30" s="1"/>
  <c r="U604" i="30" s="1"/>
  <c r="Q584" i="30"/>
  <c r="Q572" i="30" s="1"/>
  <c r="Q631" i="30"/>
  <c r="R637" i="30" s="1"/>
  <c r="S643" i="30" s="1"/>
  <c r="T649" i="30" s="1"/>
  <c r="P629" i="30"/>
  <c r="P617" i="30" s="1"/>
  <c r="I719" i="30"/>
  <c r="I707" i="30" s="1"/>
  <c r="J721" i="30"/>
  <c r="K727" i="30" s="1"/>
  <c r="L733" i="30" s="1"/>
  <c r="M739" i="30" s="1"/>
  <c r="V404" i="30"/>
  <c r="V392" i="30" s="1"/>
  <c r="W406" i="30"/>
  <c r="X412" i="30" s="1"/>
  <c r="Y418" i="30" s="1"/>
  <c r="Z424" i="30" s="1"/>
  <c r="Y224" i="30"/>
  <c r="Y212" i="30" s="1"/>
  <c r="Z226" i="30"/>
  <c r="AA232" i="30" s="1"/>
  <c r="AB238" i="30" s="1"/>
  <c r="AC244" i="30" s="1"/>
  <c r="Z134" i="30"/>
  <c r="Z122" i="30" s="1"/>
  <c r="AA136" i="30"/>
  <c r="AB142" i="30" s="1"/>
  <c r="AC148" i="30" s="1"/>
  <c r="AD154" i="30" s="1"/>
  <c r="S545" i="30"/>
  <c r="T551" i="30" s="1"/>
  <c r="U557" i="30" s="1"/>
  <c r="V563" i="30" s="1"/>
  <c r="S535" i="30"/>
  <c r="S523" i="30" s="1"/>
  <c r="J761" i="30"/>
  <c r="Z761" i="30"/>
  <c r="AP761" i="30"/>
  <c r="BF761" i="30"/>
  <c r="G762" i="30"/>
  <c r="O762" i="30"/>
  <c r="W762" i="30"/>
  <c r="AE762" i="30"/>
  <c r="AM762" i="30"/>
  <c r="AU762" i="30"/>
  <c r="BC762" i="30"/>
  <c r="BK762" i="30"/>
  <c r="H763" i="30"/>
  <c r="P763" i="30"/>
  <c r="X763" i="30"/>
  <c r="AF763" i="30"/>
  <c r="AN763" i="30"/>
  <c r="AV763" i="30"/>
  <c r="BD763" i="30"/>
  <c r="BL763" i="30"/>
  <c r="H761" i="30"/>
  <c r="P761" i="30"/>
  <c r="X761" i="30"/>
  <c r="AF761" i="30"/>
  <c r="AN761" i="30"/>
  <c r="AV761" i="30"/>
  <c r="BD761" i="30"/>
  <c r="BL761" i="30"/>
  <c r="I762" i="30"/>
  <c r="Q762" i="30"/>
  <c r="Y762" i="30"/>
  <c r="AG762" i="30"/>
  <c r="AO762" i="30"/>
  <c r="AW762" i="30"/>
  <c r="BE762" i="30"/>
  <c r="BM762" i="30"/>
  <c r="J763" i="30"/>
  <c r="R763" i="30"/>
  <c r="Z763" i="30"/>
  <c r="AH763" i="30"/>
  <c r="AP763" i="30"/>
  <c r="AX763" i="30"/>
  <c r="BF763" i="30"/>
  <c r="BN763" i="30"/>
  <c r="R761" i="30"/>
  <c r="AH761" i="30"/>
  <c r="AX761" i="30"/>
  <c r="BN761" i="30"/>
  <c r="K762" i="30"/>
  <c r="S762" i="30"/>
  <c r="AA762" i="30"/>
  <c r="AI762" i="30"/>
  <c r="AQ762" i="30"/>
  <c r="AY762" i="30"/>
  <c r="BG762" i="30"/>
  <c r="D763" i="30"/>
  <c r="L763" i="30"/>
  <c r="T763" i="30"/>
  <c r="AB763" i="30"/>
  <c r="AJ763" i="30"/>
  <c r="AR763" i="30"/>
  <c r="AZ763" i="30"/>
  <c r="BH763" i="30"/>
  <c r="D761" i="30"/>
  <c r="L761" i="30"/>
  <c r="T761" i="30"/>
  <c r="AB761" i="30"/>
  <c r="AJ761" i="30"/>
  <c r="AR761" i="30"/>
  <c r="AZ761" i="30"/>
  <c r="BH761" i="30"/>
  <c r="E762" i="30"/>
  <c r="M762" i="30"/>
  <c r="U762" i="30"/>
  <c r="AC762" i="30"/>
  <c r="AK762" i="30"/>
  <c r="AS762" i="30"/>
  <c r="BA762" i="30"/>
  <c r="BI762" i="30"/>
  <c r="F763" i="30"/>
  <c r="N763" i="30"/>
  <c r="V763" i="30"/>
  <c r="AD763" i="30"/>
  <c r="AL763" i="30"/>
  <c r="AT763" i="30"/>
  <c r="BB763" i="30"/>
  <c r="BJ763" i="30"/>
  <c r="BB761" i="30"/>
  <c r="AL761" i="30"/>
  <c r="V761" i="30"/>
  <c r="F761" i="30"/>
  <c r="I761" i="30"/>
  <c r="Q761" i="30"/>
  <c r="Y761" i="30"/>
  <c r="AG761" i="30"/>
  <c r="AO761" i="30"/>
  <c r="AW761" i="30"/>
  <c r="BE761" i="30"/>
  <c r="BM761" i="30"/>
  <c r="J762" i="30"/>
  <c r="K768" i="30" s="1"/>
  <c r="L774" i="30" s="1"/>
  <c r="M780" i="30" s="1"/>
  <c r="N786" i="30" s="1"/>
  <c r="R762" i="30"/>
  <c r="S768" i="30" s="1"/>
  <c r="T774" i="30" s="1"/>
  <c r="U780" i="30" s="1"/>
  <c r="V786" i="30" s="1"/>
  <c r="Z762" i="30"/>
  <c r="AA768" i="30" s="1"/>
  <c r="AB774" i="30" s="1"/>
  <c r="AC780" i="30" s="1"/>
  <c r="AD786" i="30" s="1"/>
  <c r="AH762" i="30"/>
  <c r="AI768" i="30" s="1"/>
  <c r="AJ774" i="30" s="1"/>
  <c r="AK780" i="30" s="1"/>
  <c r="AL786" i="30" s="1"/>
  <c r="AP762" i="30"/>
  <c r="AQ768" i="30" s="1"/>
  <c r="AR774" i="30" s="1"/>
  <c r="AS780" i="30" s="1"/>
  <c r="AT786" i="30" s="1"/>
  <c r="AX762" i="30"/>
  <c r="AY768" i="30" s="1"/>
  <c r="AZ774" i="30" s="1"/>
  <c r="BA780" i="30" s="1"/>
  <c r="BB786" i="30" s="1"/>
  <c r="BF762" i="30"/>
  <c r="BG768" i="30" s="1"/>
  <c r="BH774" i="30" s="1"/>
  <c r="BI780" i="30" s="1"/>
  <c r="BJ786" i="30" s="1"/>
  <c r="G763" i="30"/>
  <c r="O763" i="30"/>
  <c r="P769" i="30" s="1"/>
  <c r="Q775" i="30" s="1"/>
  <c r="R781" i="30" s="1"/>
  <c r="S787" i="30" s="1"/>
  <c r="W763" i="30"/>
  <c r="X769" i="30" s="1"/>
  <c r="Y775" i="30" s="1"/>
  <c r="Z781" i="30" s="1"/>
  <c r="AA787" i="30" s="1"/>
  <c r="AE763" i="30"/>
  <c r="AF769" i="30" s="1"/>
  <c r="AG775" i="30" s="1"/>
  <c r="AH781" i="30" s="1"/>
  <c r="AI787" i="30" s="1"/>
  <c r="AM763" i="30"/>
  <c r="AN769" i="30" s="1"/>
  <c r="AO775" i="30" s="1"/>
  <c r="AP781" i="30" s="1"/>
  <c r="AQ787" i="30" s="1"/>
  <c r="AU763" i="30"/>
  <c r="AV769" i="30" s="1"/>
  <c r="AW775" i="30" s="1"/>
  <c r="AX781" i="30" s="1"/>
  <c r="AY787" i="30" s="1"/>
  <c r="BC763" i="30"/>
  <c r="BD769" i="30" s="1"/>
  <c r="BE775" i="30" s="1"/>
  <c r="BF781" i="30" s="1"/>
  <c r="BG787" i="30" s="1"/>
  <c r="BK763" i="30"/>
  <c r="BL769" i="30" s="1"/>
  <c r="BM775" i="30" s="1"/>
  <c r="BN781" i="30" s="1"/>
  <c r="K761" i="30"/>
  <c r="L767" i="30" s="1"/>
  <c r="M773" i="30" s="1"/>
  <c r="N779" i="30" s="1"/>
  <c r="O785" i="30" s="1"/>
  <c r="S761" i="30"/>
  <c r="T767" i="30" s="1"/>
  <c r="U773" i="30" s="1"/>
  <c r="V779" i="30" s="1"/>
  <c r="W785" i="30" s="1"/>
  <c r="AA761" i="30"/>
  <c r="AB767" i="30" s="1"/>
  <c r="AC773" i="30" s="1"/>
  <c r="AD779" i="30" s="1"/>
  <c r="AE785" i="30" s="1"/>
  <c r="AI761" i="30"/>
  <c r="AJ767" i="30" s="1"/>
  <c r="AK773" i="30" s="1"/>
  <c r="AL779" i="30" s="1"/>
  <c r="AM785" i="30" s="1"/>
  <c r="AQ761" i="30"/>
  <c r="AR767" i="30" s="1"/>
  <c r="AS773" i="30" s="1"/>
  <c r="AT779" i="30" s="1"/>
  <c r="AU785" i="30" s="1"/>
  <c r="AY761" i="30"/>
  <c r="AZ767" i="30" s="1"/>
  <c r="BA773" i="30" s="1"/>
  <c r="BB779" i="30" s="1"/>
  <c r="BC785" i="30" s="1"/>
  <c r="BG761" i="30"/>
  <c r="BH767" i="30" s="1"/>
  <c r="BI773" i="30" s="1"/>
  <c r="BJ779" i="30" s="1"/>
  <c r="BK785" i="30" s="1"/>
  <c r="H762" i="30"/>
  <c r="P762" i="30"/>
  <c r="Q768" i="30" s="1"/>
  <c r="R774" i="30" s="1"/>
  <c r="S780" i="30" s="1"/>
  <c r="T786" i="30" s="1"/>
  <c r="X762" i="30"/>
  <c r="Y768" i="30" s="1"/>
  <c r="Z774" i="30" s="1"/>
  <c r="AA780" i="30" s="1"/>
  <c r="AB786" i="30" s="1"/>
  <c r="AF762" i="30"/>
  <c r="AG768" i="30" s="1"/>
  <c r="AH774" i="30" s="1"/>
  <c r="AI780" i="30" s="1"/>
  <c r="AJ786" i="30" s="1"/>
  <c r="AN762" i="30"/>
  <c r="AO768" i="30" s="1"/>
  <c r="AP774" i="30" s="1"/>
  <c r="AQ780" i="30" s="1"/>
  <c r="AR786" i="30" s="1"/>
  <c r="AV762" i="30"/>
  <c r="AW768" i="30" s="1"/>
  <c r="AX774" i="30" s="1"/>
  <c r="AY780" i="30" s="1"/>
  <c r="AZ786" i="30" s="1"/>
  <c r="BD762" i="30"/>
  <c r="BE768" i="30" s="1"/>
  <c r="BF774" i="30" s="1"/>
  <c r="BG780" i="30" s="1"/>
  <c r="BH786" i="30" s="1"/>
  <c r="BL762" i="30"/>
  <c r="BM768" i="30" s="1"/>
  <c r="BN774" i="30" s="1"/>
  <c r="I763" i="30"/>
  <c r="J769" i="30" s="1"/>
  <c r="K775" i="30" s="1"/>
  <c r="L781" i="30" s="1"/>
  <c r="M787" i="30" s="1"/>
  <c r="Q763" i="30"/>
  <c r="R769" i="30" s="1"/>
  <c r="S775" i="30" s="1"/>
  <c r="T781" i="30" s="1"/>
  <c r="U787" i="30" s="1"/>
  <c r="Y763" i="30"/>
  <c r="Z769" i="30" s="1"/>
  <c r="AA775" i="30" s="1"/>
  <c r="AB781" i="30" s="1"/>
  <c r="AC787" i="30" s="1"/>
  <c r="AG763" i="30"/>
  <c r="AH769" i="30" s="1"/>
  <c r="AI775" i="30" s="1"/>
  <c r="AJ781" i="30" s="1"/>
  <c r="AK787" i="30" s="1"/>
  <c r="AO763" i="30"/>
  <c r="AP769" i="30" s="1"/>
  <c r="AQ775" i="30" s="1"/>
  <c r="AR781" i="30" s="1"/>
  <c r="AS787" i="30" s="1"/>
  <c r="AW763" i="30"/>
  <c r="AX769" i="30" s="1"/>
  <c r="AY775" i="30" s="1"/>
  <c r="AZ781" i="30" s="1"/>
  <c r="BA787" i="30" s="1"/>
  <c r="BE763" i="30"/>
  <c r="BF769" i="30" s="1"/>
  <c r="BG775" i="30" s="1"/>
  <c r="BH781" i="30" s="1"/>
  <c r="BI787" i="30" s="1"/>
  <c r="BM763" i="30"/>
  <c r="BN769" i="30" s="1"/>
  <c r="BN762" i="30"/>
  <c r="BJ761" i="30"/>
  <c r="AT761" i="30"/>
  <c r="AD761" i="30"/>
  <c r="N761" i="30"/>
  <c r="E761" i="30"/>
  <c r="M761" i="30"/>
  <c r="N767" i="30" s="1"/>
  <c r="O773" i="30" s="1"/>
  <c r="P779" i="30" s="1"/>
  <c r="Q785" i="30" s="1"/>
  <c r="U761" i="30"/>
  <c r="V767" i="30" s="1"/>
  <c r="W773" i="30" s="1"/>
  <c r="X779" i="30" s="1"/>
  <c r="Y785" i="30" s="1"/>
  <c r="AC761" i="30"/>
  <c r="AD767" i="30" s="1"/>
  <c r="AE773" i="30" s="1"/>
  <c r="AF779" i="30" s="1"/>
  <c r="AG785" i="30" s="1"/>
  <c r="AK761" i="30"/>
  <c r="AL767" i="30" s="1"/>
  <c r="AM773" i="30" s="1"/>
  <c r="AN779" i="30" s="1"/>
  <c r="AO785" i="30" s="1"/>
  <c r="AS761" i="30"/>
  <c r="AT767" i="30" s="1"/>
  <c r="AU773" i="30" s="1"/>
  <c r="AV779" i="30" s="1"/>
  <c r="AW785" i="30" s="1"/>
  <c r="BA761" i="30"/>
  <c r="BB767" i="30" s="1"/>
  <c r="BC773" i="30" s="1"/>
  <c r="BD779" i="30" s="1"/>
  <c r="BE785" i="30" s="1"/>
  <c r="BI761" i="30"/>
  <c r="BJ767" i="30" s="1"/>
  <c r="BK773" i="30" s="1"/>
  <c r="BL779" i="30" s="1"/>
  <c r="BM785" i="30" s="1"/>
  <c r="F762" i="30"/>
  <c r="N762" i="30"/>
  <c r="O768" i="30" s="1"/>
  <c r="P774" i="30" s="1"/>
  <c r="Q780" i="30" s="1"/>
  <c r="R786" i="30" s="1"/>
  <c r="V762" i="30"/>
  <c r="W768" i="30" s="1"/>
  <c r="X774" i="30" s="1"/>
  <c r="Y780" i="30" s="1"/>
  <c r="Z786" i="30" s="1"/>
  <c r="AD762" i="30"/>
  <c r="AE768" i="30" s="1"/>
  <c r="AF774" i="30" s="1"/>
  <c r="AG780" i="30" s="1"/>
  <c r="AH786" i="30" s="1"/>
  <c r="AL762" i="30"/>
  <c r="AM768" i="30" s="1"/>
  <c r="AN774" i="30" s="1"/>
  <c r="AO780" i="30" s="1"/>
  <c r="AP786" i="30" s="1"/>
  <c r="AT762" i="30"/>
  <c r="AU768" i="30" s="1"/>
  <c r="AV774" i="30" s="1"/>
  <c r="AW780" i="30" s="1"/>
  <c r="AX786" i="30" s="1"/>
  <c r="BB762" i="30"/>
  <c r="BC768" i="30" s="1"/>
  <c r="BD774" i="30" s="1"/>
  <c r="BE780" i="30" s="1"/>
  <c r="BF786" i="30" s="1"/>
  <c r="BJ762" i="30"/>
  <c r="BK768" i="30" s="1"/>
  <c r="BL774" i="30" s="1"/>
  <c r="BM780" i="30" s="1"/>
  <c r="BN786" i="30" s="1"/>
  <c r="K763" i="30"/>
  <c r="L769" i="30" s="1"/>
  <c r="M775" i="30" s="1"/>
  <c r="N781" i="30" s="1"/>
  <c r="O787" i="30" s="1"/>
  <c r="S763" i="30"/>
  <c r="T769" i="30" s="1"/>
  <c r="U775" i="30" s="1"/>
  <c r="V781" i="30" s="1"/>
  <c r="W787" i="30" s="1"/>
  <c r="AA763" i="30"/>
  <c r="AB769" i="30" s="1"/>
  <c r="AC775" i="30" s="1"/>
  <c r="AD781" i="30" s="1"/>
  <c r="AE787" i="30" s="1"/>
  <c r="AI763" i="30"/>
  <c r="AJ769" i="30" s="1"/>
  <c r="AK775" i="30" s="1"/>
  <c r="AL781" i="30" s="1"/>
  <c r="AM787" i="30" s="1"/>
  <c r="AQ763" i="30"/>
  <c r="AR769" i="30" s="1"/>
  <c r="AS775" i="30" s="1"/>
  <c r="AT781" i="30" s="1"/>
  <c r="AU787" i="30" s="1"/>
  <c r="AY763" i="30"/>
  <c r="AZ769" i="30" s="1"/>
  <c r="BA775" i="30" s="1"/>
  <c r="BB781" i="30" s="1"/>
  <c r="BC787" i="30" s="1"/>
  <c r="BG763" i="30"/>
  <c r="BH769" i="30" s="1"/>
  <c r="BI775" i="30" s="1"/>
  <c r="BJ781" i="30" s="1"/>
  <c r="BK787" i="30" s="1"/>
  <c r="G761" i="30"/>
  <c r="O761" i="30"/>
  <c r="P767" i="30" s="1"/>
  <c r="Q773" i="30" s="1"/>
  <c r="R779" i="30" s="1"/>
  <c r="S785" i="30" s="1"/>
  <c r="W761" i="30"/>
  <c r="X767" i="30" s="1"/>
  <c r="Y773" i="30" s="1"/>
  <c r="Z779" i="30" s="1"/>
  <c r="AA785" i="30" s="1"/>
  <c r="AE761" i="30"/>
  <c r="AF767" i="30" s="1"/>
  <c r="AG773" i="30" s="1"/>
  <c r="AH779" i="30" s="1"/>
  <c r="AI785" i="30" s="1"/>
  <c r="AM761" i="30"/>
  <c r="AN767" i="30" s="1"/>
  <c r="AO773" i="30" s="1"/>
  <c r="AP779" i="30" s="1"/>
  <c r="AQ785" i="30" s="1"/>
  <c r="AU761" i="30"/>
  <c r="AV767" i="30" s="1"/>
  <c r="AW773" i="30" s="1"/>
  <c r="AX779" i="30" s="1"/>
  <c r="AY785" i="30" s="1"/>
  <c r="BC761" i="30"/>
  <c r="BD767" i="30" s="1"/>
  <c r="BE773" i="30" s="1"/>
  <c r="BF779" i="30" s="1"/>
  <c r="BG785" i="30" s="1"/>
  <c r="BK761" i="30"/>
  <c r="BL767" i="30" s="1"/>
  <c r="BM773" i="30" s="1"/>
  <c r="BN779" i="30" s="1"/>
  <c r="L762" i="30"/>
  <c r="M768" i="30" s="1"/>
  <c r="N774" i="30" s="1"/>
  <c r="O780" i="30" s="1"/>
  <c r="P786" i="30" s="1"/>
  <c r="T762" i="30"/>
  <c r="U768" i="30" s="1"/>
  <c r="V774" i="30" s="1"/>
  <c r="W780" i="30" s="1"/>
  <c r="X786" i="30" s="1"/>
  <c r="AB762" i="30"/>
  <c r="AC768" i="30" s="1"/>
  <c r="AD774" i="30" s="1"/>
  <c r="AE780" i="30" s="1"/>
  <c r="AF786" i="30" s="1"/>
  <c r="AJ762" i="30"/>
  <c r="AK768" i="30" s="1"/>
  <c r="AL774" i="30" s="1"/>
  <c r="AM780" i="30" s="1"/>
  <c r="AN786" i="30" s="1"/>
  <c r="AR762" i="30"/>
  <c r="AS768" i="30" s="1"/>
  <c r="AT774" i="30" s="1"/>
  <c r="AU780" i="30" s="1"/>
  <c r="AV786" i="30" s="1"/>
  <c r="AZ762" i="30"/>
  <c r="BA768" i="30" s="1"/>
  <c r="BB774" i="30" s="1"/>
  <c r="BC780" i="30" s="1"/>
  <c r="BD786" i="30" s="1"/>
  <c r="BH762" i="30"/>
  <c r="BI768" i="30" s="1"/>
  <c r="BJ774" i="30" s="1"/>
  <c r="BK780" i="30" s="1"/>
  <c r="BL786" i="30" s="1"/>
  <c r="E763" i="30"/>
  <c r="M763" i="30"/>
  <c r="N769" i="30" s="1"/>
  <c r="O775" i="30" s="1"/>
  <c r="P781" i="30" s="1"/>
  <c r="Q787" i="30" s="1"/>
  <c r="U763" i="30"/>
  <c r="V769" i="30" s="1"/>
  <c r="W775" i="30" s="1"/>
  <c r="X781" i="30" s="1"/>
  <c r="Y787" i="30" s="1"/>
  <c r="AC763" i="30"/>
  <c r="AD769" i="30" s="1"/>
  <c r="AE775" i="30" s="1"/>
  <c r="AF781" i="30" s="1"/>
  <c r="AG787" i="30" s="1"/>
  <c r="AK763" i="30"/>
  <c r="AL769" i="30" s="1"/>
  <c r="AM775" i="30" s="1"/>
  <c r="AN781" i="30" s="1"/>
  <c r="AO787" i="30" s="1"/>
  <c r="AS763" i="30"/>
  <c r="AT769" i="30" s="1"/>
  <c r="AU775" i="30" s="1"/>
  <c r="AV781" i="30" s="1"/>
  <c r="AW787" i="30" s="1"/>
  <c r="BA763" i="30"/>
  <c r="BB769" i="30" s="1"/>
  <c r="BC775" i="30" s="1"/>
  <c r="BD781" i="30" s="1"/>
  <c r="BE787" i="30" s="1"/>
  <c r="BI763" i="30"/>
  <c r="BJ769" i="30" s="1"/>
  <c r="BK775" i="30" s="1"/>
  <c r="BL781" i="30" s="1"/>
  <c r="BM787" i="30" s="1"/>
  <c r="N680" i="30"/>
  <c r="O686" i="30" s="1"/>
  <c r="P692" i="30" s="1"/>
  <c r="Q698" i="30" s="1"/>
  <c r="N670" i="30"/>
  <c r="N658" i="30" s="1"/>
  <c r="AA95" i="30"/>
  <c r="AB101" i="30" s="1"/>
  <c r="AC107" i="30" s="1"/>
  <c r="AD113" i="30" s="1"/>
  <c r="AA85" i="30"/>
  <c r="X320" i="30"/>
  <c r="Y326" i="30" s="1"/>
  <c r="Z332" i="30" s="1"/>
  <c r="AA338" i="30" s="1"/>
  <c r="X310" i="30"/>
  <c r="X298" i="30" s="1"/>
  <c r="T500" i="30"/>
  <c r="U506" i="30" s="1"/>
  <c r="V512" i="30" s="1"/>
  <c r="W518" i="30" s="1"/>
  <c r="T490" i="30"/>
  <c r="T478" i="30" s="1"/>
  <c r="D43" i="30"/>
  <c r="D31" i="30" s="1"/>
  <c r="D41" i="30"/>
  <c r="BN42" i="30"/>
  <c r="F41" i="30"/>
  <c r="N41" i="30"/>
  <c r="V41" i="30"/>
  <c r="AD41" i="30"/>
  <c r="AL41" i="30"/>
  <c r="AT41" i="30"/>
  <c r="BB41" i="30"/>
  <c r="BC47" i="30" s="1"/>
  <c r="BD53" i="30" s="1"/>
  <c r="BE59" i="30" s="1"/>
  <c r="BF65" i="30" s="1"/>
  <c r="BJ41" i="30"/>
  <c r="G42" i="30"/>
  <c r="O42" i="30"/>
  <c r="E41" i="30"/>
  <c r="M41" i="30"/>
  <c r="U41" i="30"/>
  <c r="AC41" i="30"/>
  <c r="AK41" i="30"/>
  <c r="AS41" i="30"/>
  <c r="BA41" i="30"/>
  <c r="BI41" i="30"/>
  <c r="F42" i="30"/>
  <c r="N42" i="30"/>
  <c r="V42" i="30"/>
  <c r="AC42" i="30"/>
  <c r="AK42" i="30"/>
  <c r="AS42" i="30"/>
  <c r="BA42" i="30"/>
  <c r="BI42" i="30"/>
  <c r="F43" i="30"/>
  <c r="N43" i="30"/>
  <c r="V43" i="30"/>
  <c r="AD43" i="30"/>
  <c r="AL43" i="30"/>
  <c r="AT43" i="30"/>
  <c r="BB43" i="30"/>
  <c r="BC49" i="30" s="1"/>
  <c r="BD55" i="30" s="1"/>
  <c r="BE61" i="30" s="1"/>
  <c r="BF67" i="30" s="1"/>
  <c r="BJ43" i="30"/>
  <c r="Z42" i="30"/>
  <c r="AH42" i="30"/>
  <c r="AP42" i="30"/>
  <c r="AX42" i="30"/>
  <c r="BF42" i="30"/>
  <c r="G43" i="30"/>
  <c r="O43" i="30"/>
  <c r="W43" i="30"/>
  <c r="AE43" i="30"/>
  <c r="AM43" i="30"/>
  <c r="AU43" i="30"/>
  <c r="BC43" i="30"/>
  <c r="BD49" i="30" s="1"/>
  <c r="BE55" i="30" s="1"/>
  <c r="BF61" i="30" s="1"/>
  <c r="BG67" i="30" s="1"/>
  <c r="BK43" i="30"/>
  <c r="L41" i="30"/>
  <c r="T41" i="30"/>
  <c r="AB41" i="30"/>
  <c r="AJ41" i="30"/>
  <c r="AR41" i="30"/>
  <c r="AZ41" i="30"/>
  <c r="BH41" i="30"/>
  <c r="E42" i="30"/>
  <c r="M42" i="30"/>
  <c r="U42" i="30"/>
  <c r="K41" i="30"/>
  <c r="S41" i="30"/>
  <c r="AA41" i="30"/>
  <c r="AI41" i="30"/>
  <c r="AQ41" i="30"/>
  <c r="AY41" i="30"/>
  <c r="BG41" i="30"/>
  <c r="H42" i="30"/>
  <c r="P42" i="30"/>
  <c r="W42" i="30"/>
  <c r="AE42" i="30"/>
  <c r="AM42" i="30"/>
  <c r="AU42" i="30"/>
  <c r="BC42" i="30"/>
  <c r="BD48" i="30" s="1"/>
  <c r="BE54" i="30" s="1"/>
  <c r="BF60" i="30" s="1"/>
  <c r="BG66" i="30" s="1"/>
  <c r="H41" i="30"/>
  <c r="J41" i="30"/>
  <c r="R41" i="30"/>
  <c r="Z41" i="30"/>
  <c r="AH41" i="30"/>
  <c r="AP41" i="30"/>
  <c r="AX41" i="30"/>
  <c r="BF41" i="30"/>
  <c r="BN41" i="30"/>
  <c r="K42" i="30"/>
  <c r="S42" i="30"/>
  <c r="I41" i="30"/>
  <c r="Q41" i="30"/>
  <c r="Y41" i="30"/>
  <c r="AG41" i="30"/>
  <c r="AO41" i="30"/>
  <c r="AW41" i="30"/>
  <c r="BE41" i="30"/>
  <c r="BF47" i="30" s="1"/>
  <c r="BG53" i="30" s="1"/>
  <c r="BH59" i="30" s="1"/>
  <c r="BI65" i="30" s="1"/>
  <c r="BM41" i="30"/>
  <c r="J42" i="30"/>
  <c r="R42" i="30"/>
  <c r="Y42" i="30"/>
  <c r="AG42" i="30"/>
  <c r="AO42" i="30"/>
  <c r="AW42" i="30"/>
  <c r="BE42" i="30"/>
  <c r="BF48" i="30" s="1"/>
  <c r="BG54" i="30" s="1"/>
  <c r="BH60" i="30" s="1"/>
  <c r="BI66" i="30" s="1"/>
  <c r="BM42" i="30"/>
  <c r="J43" i="30"/>
  <c r="R43" i="30"/>
  <c r="Z43" i="30"/>
  <c r="AH43" i="30"/>
  <c r="AP43" i="30"/>
  <c r="AX43" i="30"/>
  <c r="BF43" i="30"/>
  <c r="BN43" i="30"/>
  <c r="AD42" i="30"/>
  <c r="AL42" i="30"/>
  <c r="AT42" i="30"/>
  <c r="BB42" i="30"/>
  <c r="BC48" i="30" s="1"/>
  <c r="BD54" i="30" s="1"/>
  <c r="BE60" i="30" s="1"/>
  <c r="BF66" i="30" s="1"/>
  <c r="BJ42" i="30"/>
  <c r="K43" i="30"/>
  <c r="S43" i="30"/>
  <c r="AA43" i="30"/>
  <c r="AI43" i="30"/>
  <c r="AQ43" i="30"/>
  <c r="AY43" i="30"/>
  <c r="BG43" i="30"/>
  <c r="P41" i="30"/>
  <c r="X41" i="30"/>
  <c r="AF41" i="30"/>
  <c r="AN41" i="30"/>
  <c r="AV41" i="30"/>
  <c r="BD41" i="30"/>
  <c r="BE47" i="30" s="1"/>
  <c r="BF53" i="30" s="1"/>
  <c r="BG59" i="30" s="1"/>
  <c r="BH65" i="30" s="1"/>
  <c r="BL41" i="30"/>
  <c r="I42" i="30"/>
  <c r="Q42" i="30"/>
  <c r="G41" i="30"/>
  <c r="O41" i="30"/>
  <c r="W41" i="30"/>
  <c r="AE41" i="30"/>
  <c r="AM41" i="30"/>
  <c r="AU41" i="30"/>
  <c r="BC41" i="30"/>
  <c r="BD47" i="30" s="1"/>
  <c r="BE53" i="30" s="1"/>
  <c r="BF59" i="30" s="1"/>
  <c r="BG65" i="30" s="1"/>
  <c r="BK41" i="30"/>
  <c r="L42" i="30"/>
  <c r="T42" i="30"/>
  <c r="AA42" i="30"/>
  <c r="AI42" i="30"/>
  <c r="AQ42" i="30"/>
  <c r="AY42" i="30"/>
  <c r="BG42" i="30"/>
  <c r="BK42" i="30"/>
  <c r="L43" i="30"/>
  <c r="T43" i="30"/>
  <c r="AB43" i="30"/>
  <c r="AJ43" i="30"/>
  <c r="AR43" i="30"/>
  <c r="AZ43" i="30"/>
  <c r="BH43" i="30"/>
  <c r="X42" i="30"/>
  <c r="AF42" i="30"/>
  <c r="AN42" i="30"/>
  <c r="AV42" i="30"/>
  <c r="BD42" i="30"/>
  <c r="BE48" i="30" s="1"/>
  <c r="BF54" i="30" s="1"/>
  <c r="BG60" i="30" s="1"/>
  <c r="BH66" i="30" s="1"/>
  <c r="BL42" i="30"/>
  <c r="I43" i="30"/>
  <c r="Q43" i="30"/>
  <c r="Y43" i="30"/>
  <c r="AG43" i="30"/>
  <c r="AO43" i="30"/>
  <c r="AW43" i="30"/>
  <c r="BE43" i="30"/>
  <c r="BF49" i="30" s="1"/>
  <c r="BG55" i="30" s="1"/>
  <c r="BH61" i="30" s="1"/>
  <c r="BI67" i="30" s="1"/>
  <c r="BM43" i="30"/>
  <c r="H43" i="30"/>
  <c r="P43" i="30"/>
  <c r="X43" i="30"/>
  <c r="AF43" i="30"/>
  <c r="AN43" i="30"/>
  <c r="AV43" i="30"/>
  <c r="BD43" i="30"/>
  <c r="BE49" i="30" s="1"/>
  <c r="BF55" i="30" s="1"/>
  <c r="BG61" i="30" s="1"/>
  <c r="BH67" i="30" s="1"/>
  <c r="BL43" i="30"/>
  <c r="AB42" i="30"/>
  <c r="AJ42" i="30"/>
  <c r="AR42" i="30"/>
  <c r="AZ42" i="30"/>
  <c r="BH42" i="30"/>
  <c r="E43" i="30"/>
  <c r="M43" i="30"/>
  <c r="U43" i="30"/>
  <c r="AC43" i="30"/>
  <c r="AK43" i="30"/>
  <c r="AS43" i="30"/>
  <c r="BA43" i="30"/>
  <c r="BI43" i="30"/>
  <c r="D23" i="30"/>
  <c r="E19" i="30" s="1"/>
  <c r="J54" i="23"/>
  <c r="J55" i="23"/>
  <c r="H10" i="8"/>
  <c r="D42" i="30" s="1"/>
  <c r="D30" i="30" s="1"/>
  <c r="D10" i="33" l="1"/>
  <c r="H12" i="33"/>
  <c r="I8" i="33" s="1"/>
  <c r="I12" i="33" s="1"/>
  <c r="J8" i="33" s="1"/>
  <c r="J12" i="33" s="1"/>
  <c r="K8" i="33" s="1"/>
  <c r="K12" i="33" s="1"/>
  <c r="L8" i="33" s="1"/>
  <c r="L12" i="33" s="1"/>
  <c r="M8" i="33" s="1"/>
  <c r="M12" i="33" s="1"/>
  <c r="N8" i="33" s="1"/>
  <c r="N12" i="33" s="1"/>
  <c r="O8" i="33" s="1"/>
  <c r="O12" i="33" s="1"/>
  <c r="P8" i="33" s="1"/>
  <c r="P12" i="33" s="1"/>
  <c r="Q8" i="33" s="1"/>
  <c r="Q12" i="33" s="1"/>
  <c r="R8" i="33" s="1"/>
  <c r="R12" i="33" s="1"/>
  <c r="S8" i="33" s="1"/>
  <c r="S12" i="33" s="1"/>
  <c r="T8" i="33" s="1"/>
  <c r="T12" i="33" s="1"/>
  <c r="U8" i="33" s="1"/>
  <c r="U12" i="33" s="1"/>
  <c r="V8" i="33" s="1"/>
  <c r="V12" i="33" s="1"/>
  <c r="W8" i="33" s="1"/>
  <c r="W12" i="33" s="1"/>
  <c r="X8" i="33" s="1"/>
  <c r="X12" i="33" s="1"/>
  <c r="Y8" i="33" s="1"/>
  <c r="Y12" i="33" s="1"/>
  <c r="Z8" i="33" s="1"/>
  <c r="Z12" i="33" s="1"/>
  <c r="AA8" i="33" s="1"/>
  <c r="AA12" i="33" s="1"/>
  <c r="AB8" i="33" s="1"/>
  <c r="AB12" i="33" s="1"/>
  <c r="AC8" i="33" s="1"/>
  <c r="AC12" i="33" s="1"/>
  <c r="AD8" i="33" s="1"/>
  <c r="AD12" i="33" s="1"/>
  <c r="AE8" i="33" s="1"/>
  <c r="AE12" i="33" s="1"/>
  <c r="AF8" i="33" s="1"/>
  <c r="AF12" i="33" s="1"/>
  <c r="AG8" i="33" s="1"/>
  <c r="AG12" i="33" s="1"/>
  <c r="AH8" i="33" s="1"/>
  <c r="AH12" i="33" s="1"/>
  <c r="AI8" i="33" s="1"/>
  <c r="AI12" i="33" s="1"/>
  <c r="AJ8" i="33" s="1"/>
  <c r="AJ12" i="33" s="1"/>
  <c r="AK8" i="33" s="1"/>
  <c r="AK12" i="33" s="1"/>
  <c r="AL8" i="33" s="1"/>
  <c r="AL12" i="33" s="1"/>
  <c r="AM8" i="33" s="1"/>
  <c r="AM12" i="33" s="1"/>
  <c r="AN8" i="33" s="1"/>
  <c r="AN12" i="33" s="1"/>
  <c r="AO8" i="33" s="1"/>
  <c r="AO12" i="33" s="1"/>
  <c r="AP8" i="33" s="1"/>
  <c r="AP12" i="33" s="1"/>
  <c r="AQ8" i="33" s="1"/>
  <c r="AQ12" i="33" s="1"/>
  <c r="AR8" i="33" s="1"/>
  <c r="AR12" i="33" s="1"/>
  <c r="AS8" i="33" s="1"/>
  <c r="AS12" i="33" s="1"/>
  <c r="AT8" i="33" s="1"/>
  <c r="AT12" i="33" s="1"/>
  <c r="AU8" i="33" s="1"/>
  <c r="AU12" i="33" s="1"/>
  <c r="AV8" i="33" s="1"/>
  <c r="AV12" i="33" s="1"/>
  <c r="AW8" i="33" s="1"/>
  <c r="AW12" i="33" s="1"/>
  <c r="AX8" i="33" s="1"/>
  <c r="AX12" i="33" s="1"/>
  <c r="AY8" i="33" s="1"/>
  <c r="AY12" i="33" s="1"/>
  <c r="AZ8" i="33" s="1"/>
  <c r="AZ12" i="33" s="1"/>
  <c r="BA8" i="33" s="1"/>
  <c r="BA12" i="33" s="1"/>
  <c r="BB8" i="33" s="1"/>
  <c r="BB12" i="33" s="1"/>
  <c r="BC8" i="33" s="1"/>
  <c r="BC12" i="33" s="1"/>
  <c r="BD8" i="33" s="1"/>
  <c r="BD12" i="33" s="1"/>
  <c r="BE8" i="33" s="1"/>
  <c r="BE12" i="33" s="1"/>
  <c r="BF8" i="33" s="1"/>
  <c r="BF12" i="33" s="1"/>
  <c r="BG8" i="33" s="1"/>
  <c r="BG12" i="33" s="1"/>
  <c r="BH8" i="33" s="1"/>
  <c r="BH12" i="33" s="1"/>
  <c r="BI8" i="33" s="1"/>
  <c r="BI12" i="33" s="1"/>
  <c r="BJ8" i="33" s="1"/>
  <c r="BJ12" i="33" s="1"/>
  <c r="BK8" i="33" s="1"/>
  <c r="BK12" i="33" s="1"/>
  <c r="BL8" i="33" s="1"/>
  <c r="BL12" i="33" s="1"/>
  <c r="BM8" i="33" s="1"/>
  <c r="BM12" i="33" s="1"/>
  <c r="BN8" i="33" s="1"/>
  <c r="BN12" i="33" s="1"/>
  <c r="Z178" i="30"/>
  <c r="AA180" i="30"/>
  <c r="AB186" i="30" s="1"/>
  <c r="AC192" i="30" s="1"/>
  <c r="AD198" i="30" s="1"/>
  <c r="Z162" i="30"/>
  <c r="W346" i="30"/>
  <c r="X364" i="30"/>
  <c r="Y370" i="30" s="1"/>
  <c r="Z376" i="30" s="1"/>
  <c r="AA382" i="30" s="1"/>
  <c r="X354" i="30"/>
  <c r="H44" i="6"/>
  <c r="G39" i="6"/>
  <c r="H36" i="6"/>
  <c r="F769" i="30"/>
  <c r="G775" i="30" s="1"/>
  <c r="H781" i="30" s="1"/>
  <c r="I787" i="30" s="1"/>
  <c r="G768" i="30"/>
  <c r="H774" i="30" s="1"/>
  <c r="I780" i="30" s="1"/>
  <c r="J786" i="30" s="1"/>
  <c r="F767" i="30"/>
  <c r="G773" i="30" s="1"/>
  <c r="H779" i="30" s="1"/>
  <c r="I785" i="30" s="1"/>
  <c r="AE767" i="30"/>
  <c r="AF773" i="30" s="1"/>
  <c r="AG779" i="30" s="1"/>
  <c r="AH785" i="30" s="1"/>
  <c r="BK767" i="30"/>
  <c r="BL773" i="30" s="1"/>
  <c r="BM779" i="30" s="1"/>
  <c r="BN785" i="30" s="1"/>
  <c r="H769" i="30"/>
  <c r="I775" i="30" s="1"/>
  <c r="J781" i="30" s="1"/>
  <c r="K787" i="30" s="1"/>
  <c r="BN767" i="30"/>
  <c r="AX767" i="30"/>
  <c r="AY773" i="30" s="1"/>
  <c r="AZ779" i="30" s="1"/>
  <c r="BA785" i="30" s="1"/>
  <c r="AH767" i="30"/>
  <c r="AI773" i="30" s="1"/>
  <c r="AJ779" i="30" s="1"/>
  <c r="AK785" i="30" s="1"/>
  <c r="R767" i="30"/>
  <c r="S773" i="30" s="1"/>
  <c r="T779" i="30" s="1"/>
  <c r="U785" i="30" s="1"/>
  <c r="G767" i="30"/>
  <c r="H773" i="30" s="1"/>
  <c r="I779" i="30" s="1"/>
  <c r="J785" i="30" s="1"/>
  <c r="AM767" i="30"/>
  <c r="AN773" i="30" s="1"/>
  <c r="AO779" i="30" s="1"/>
  <c r="AP785" i="30" s="1"/>
  <c r="BK769" i="30"/>
  <c r="BL775" i="30" s="1"/>
  <c r="BM781" i="30" s="1"/>
  <c r="BN787" i="30" s="1"/>
  <c r="AU769" i="30"/>
  <c r="AV775" i="30" s="1"/>
  <c r="AW781" i="30" s="1"/>
  <c r="AX787" i="30" s="1"/>
  <c r="AE769" i="30"/>
  <c r="AF775" i="30" s="1"/>
  <c r="AG781" i="30" s="1"/>
  <c r="AH787" i="30" s="1"/>
  <c r="O769" i="30"/>
  <c r="P775" i="30" s="1"/>
  <c r="Q781" i="30" s="1"/>
  <c r="R787" i="30" s="1"/>
  <c r="BJ768" i="30"/>
  <c r="BK774" i="30" s="1"/>
  <c r="BL780" i="30" s="1"/>
  <c r="BM786" i="30" s="1"/>
  <c r="AT768" i="30"/>
  <c r="AU774" i="30" s="1"/>
  <c r="AV780" i="30" s="1"/>
  <c r="AW786" i="30" s="1"/>
  <c r="AD768" i="30"/>
  <c r="AE774" i="30" s="1"/>
  <c r="AF780" i="30" s="1"/>
  <c r="AG786" i="30" s="1"/>
  <c r="N768" i="30"/>
  <c r="O774" i="30" s="1"/>
  <c r="P780" i="30" s="1"/>
  <c r="Q786" i="30" s="1"/>
  <c r="BI767" i="30"/>
  <c r="BJ773" i="30" s="1"/>
  <c r="BK779" i="30" s="1"/>
  <c r="BL785" i="30" s="1"/>
  <c r="BL749" i="30" s="1"/>
  <c r="AS767" i="30"/>
  <c r="AT773" i="30" s="1"/>
  <c r="AU779" i="30" s="1"/>
  <c r="AV785" i="30" s="1"/>
  <c r="AC767" i="30"/>
  <c r="AD773" i="30" s="1"/>
  <c r="AE779" i="30" s="1"/>
  <c r="AF785" i="30" s="1"/>
  <c r="M767" i="30"/>
  <c r="N773" i="30" s="1"/>
  <c r="O779" i="30" s="1"/>
  <c r="P785" i="30" s="1"/>
  <c r="BI769" i="30"/>
  <c r="BJ775" i="30" s="1"/>
  <c r="BK781" i="30" s="1"/>
  <c r="BL787" i="30" s="1"/>
  <c r="AS769" i="30"/>
  <c r="AT775" i="30" s="1"/>
  <c r="AU781" i="30" s="1"/>
  <c r="AV787" i="30" s="1"/>
  <c r="AC769" i="30"/>
  <c r="AD775" i="30" s="1"/>
  <c r="AE781" i="30" s="1"/>
  <c r="AF787" i="30" s="1"/>
  <c r="AF751" i="30" s="1"/>
  <c r="M769" i="30"/>
  <c r="N775" i="30" s="1"/>
  <c r="O781" i="30" s="1"/>
  <c r="P787" i="30" s="1"/>
  <c r="BH768" i="30"/>
  <c r="BI774" i="30" s="1"/>
  <c r="BJ780" i="30" s="1"/>
  <c r="BK786" i="30" s="1"/>
  <c r="AR768" i="30"/>
  <c r="AS774" i="30" s="1"/>
  <c r="AT780" i="30" s="1"/>
  <c r="AU786" i="30" s="1"/>
  <c r="AB768" i="30"/>
  <c r="AC774" i="30" s="1"/>
  <c r="AD780" i="30" s="1"/>
  <c r="AE786" i="30" s="1"/>
  <c r="L768" i="30"/>
  <c r="M774" i="30" s="1"/>
  <c r="N780" i="30" s="1"/>
  <c r="O786" i="30" s="1"/>
  <c r="AY767" i="30"/>
  <c r="AZ773" i="30" s="1"/>
  <c r="BA779" i="30" s="1"/>
  <c r="BB785" i="30" s="1"/>
  <c r="S767" i="30"/>
  <c r="T773" i="30" s="1"/>
  <c r="U779" i="30" s="1"/>
  <c r="V785" i="30" s="1"/>
  <c r="BG769" i="30"/>
  <c r="BH775" i="30" s="1"/>
  <c r="BI781" i="30" s="1"/>
  <c r="BJ787" i="30" s="1"/>
  <c r="AQ769" i="30"/>
  <c r="AR775" i="30" s="1"/>
  <c r="AS781" i="30" s="1"/>
  <c r="AT787" i="30" s="1"/>
  <c r="AA769" i="30"/>
  <c r="AB775" i="30" s="1"/>
  <c r="AC781" i="30" s="1"/>
  <c r="AD787" i="30" s="1"/>
  <c r="K769" i="30"/>
  <c r="L775" i="30" s="1"/>
  <c r="M781" i="30" s="1"/>
  <c r="N787" i="30" s="1"/>
  <c r="BF768" i="30"/>
  <c r="BG774" i="30" s="1"/>
  <c r="BH780" i="30" s="1"/>
  <c r="BI786" i="30" s="1"/>
  <c r="AP768" i="30"/>
  <c r="AQ774" i="30" s="1"/>
  <c r="AR780" i="30" s="1"/>
  <c r="AS786" i="30" s="1"/>
  <c r="Z768" i="30"/>
  <c r="AA774" i="30" s="1"/>
  <c r="AB780" i="30" s="1"/>
  <c r="AC786" i="30" s="1"/>
  <c r="J768" i="30"/>
  <c r="K774" i="30" s="1"/>
  <c r="L780" i="30" s="1"/>
  <c r="M786" i="30" s="1"/>
  <c r="BE767" i="30"/>
  <c r="BF773" i="30" s="1"/>
  <c r="BG779" i="30" s="1"/>
  <c r="BH785" i="30" s="1"/>
  <c r="AO767" i="30"/>
  <c r="AP773" i="30" s="1"/>
  <c r="AQ779" i="30" s="1"/>
  <c r="AR785" i="30" s="1"/>
  <c r="Y767" i="30"/>
  <c r="Z773" i="30" s="1"/>
  <c r="AA779" i="30" s="1"/>
  <c r="AB785" i="30" s="1"/>
  <c r="I767" i="30"/>
  <c r="J773" i="30" s="1"/>
  <c r="K779" i="30" s="1"/>
  <c r="L785" i="30" s="1"/>
  <c r="BE769" i="30"/>
  <c r="BF775" i="30" s="1"/>
  <c r="BG781" i="30" s="1"/>
  <c r="BH787" i="30" s="1"/>
  <c r="AO769" i="30"/>
  <c r="AP775" i="30" s="1"/>
  <c r="AQ781" i="30" s="1"/>
  <c r="AR787" i="30" s="1"/>
  <c r="Y769" i="30"/>
  <c r="Z775" i="30" s="1"/>
  <c r="AA781" i="30" s="1"/>
  <c r="AB787" i="30" s="1"/>
  <c r="I769" i="30"/>
  <c r="J775" i="30" s="1"/>
  <c r="K781" i="30" s="1"/>
  <c r="L787" i="30" s="1"/>
  <c r="BD768" i="30"/>
  <c r="BE774" i="30" s="1"/>
  <c r="BF780" i="30" s="1"/>
  <c r="BG786" i="30" s="1"/>
  <c r="AN768" i="30"/>
  <c r="AO774" i="30" s="1"/>
  <c r="AP780" i="30" s="1"/>
  <c r="AQ786" i="30" s="1"/>
  <c r="X768" i="30"/>
  <c r="Y774" i="30" s="1"/>
  <c r="Z780" i="30" s="1"/>
  <c r="AA786" i="30" s="1"/>
  <c r="H768" i="30"/>
  <c r="I774" i="30" s="1"/>
  <c r="J780" i="30" s="1"/>
  <c r="K786" i="30" s="1"/>
  <c r="AQ767" i="30"/>
  <c r="AR773" i="30" s="1"/>
  <c r="AS779" i="30" s="1"/>
  <c r="AT785" i="30" s="1"/>
  <c r="K767" i="30"/>
  <c r="L773" i="30" s="1"/>
  <c r="M779" i="30" s="1"/>
  <c r="N785" i="30" s="1"/>
  <c r="S539" i="30"/>
  <c r="S527" i="30" s="1"/>
  <c r="T541" i="30"/>
  <c r="U547" i="30" s="1"/>
  <c r="V553" i="30" s="1"/>
  <c r="W559" i="30" s="1"/>
  <c r="Q635" i="30"/>
  <c r="R641" i="30" s="1"/>
  <c r="S647" i="30" s="1"/>
  <c r="T653" i="30" s="1"/>
  <c r="Q625" i="30"/>
  <c r="Q613" i="30" s="1"/>
  <c r="R590" i="30"/>
  <c r="S596" i="30" s="1"/>
  <c r="T602" i="30" s="1"/>
  <c r="U608" i="30" s="1"/>
  <c r="R580" i="30"/>
  <c r="R568" i="30" s="1"/>
  <c r="V455" i="30"/>
  <c r="W461" i="30" s="1"/>
  <c r="X467" i="30" s="1"/>
  <c r="Y473" i="30" s="1"/>
  <c r="V445" i="30"/>
  <c r="V433" i="30" s="1"/>
  <c r="Y275" i="30"/>
  <c r="Z281" i="30" s="1"/>
  <c r="AA287" i="30" s="1"/>
  <c r="AB293" i="30" s="1"/>
  <c r="Y265" i="30"/>
  <c r="Y253" i="30" s="1"/>
  <c r="U496" i="30"/>
  <c r="V502" i="30" s="1"/>
  <c r="W508" i="30" s="1"/>
  <c r="X514" i="30" s="1"/>
  <c r="T494" i="30"/>
  <c r="T482" i="30" s="1"/>
  <c r="Y316" i="30"/>
  <c r="Z322" i="30" s="1"/>
  <c r="AA328" i="30" s="1"/>
  <c r="AB334" i="30" s="1"/>
  <c r="X314" i="30"/>
  <c r="X302" i="30" s="1"/>
  <c r="AB91" i="30"/>
  <c r="AC97" i="30" s="1"/>
  <c r="AD103" i="30" s="1"/>
  <c r="AE109" i="30" s="1"/>
  <c r="AA89" i="30"/>
  <c r="O676" i="30"/>
  <c r="P682" i="30" s="1"/>
  <c r="Q688" i="30" s="1"/>
  <c r="R694" i="30" s="1"/>
  <c r="N674" i="30"/>
  <c r="N662" i="30" s="1"/>
  <c r="H767" i="30"/>
  <c r="I773" i="30" s="1"/>
  <c r="J779" i="30" s="1"/>
  <c r="K785" i="30" s="1"/>
  <c r="O767" i="30"/>
  <c r="P773" i="30" s="1"/>
  <c r="Q779" i="30" s="1"/>
  <c r="R785" i="30" s="1"/>
  <c r="AU767" i="30"/>
  <c r="AV773" i="30" s="1"/>
  <c r="AW779" i="30" s="1"/>
  <c r="AX785" i="30" s="1"/>
  <c r="I768" i="30"/>
  <c r="J774" i="30" s="1"/>
  <c r="K780" i="30" s="1"/>
  <c r="L786" i="30" s="1"/>
  <c r="BJ750" i="30"/>
  <c r="BF767" i="30"/>
  <c r="BG773" i="30" s="1"/>
  <c r="BH779" i="30" s="1"/>
  <c r="BI785" i="30" s="1"/>
  <c r="AP767" i="30"/>
  <c r="AQ773" i="30" s="1"/>
  <c r="AR779" i="30" s="1"/>
  <c r="AS785" i="30" s="1"/>
  <c r="Z767" i="30"/>
  <c r="AA773" i="30" s="1"/>
  <c r="AB779" i="30" s="1"/>
  <c r="AC785" i="30" s="1"/>
  <c r="J767" i="30"/>
  <c r="K773" i="30" s="1"/>
  <c r="L779" i="30" s="1"/>
  <c r="M785" i="30" s="1"/>
  <c r="W767" i="30"/>
  <c r="X773" i="30" s="1"/>
  <c r="Y779" i="30" s="1"/>
  <c r="Z785" i="30" s="1"/>
  <c r="BC767" i="30"/>
  <c r="BD773" i="30" s="1"/>
  <c r="BE779" i="30" s="1"/>
  <c r="BF785" i="30" s="1"/>
  <c r="BC769" i="30"/>
  <c r="BD775" i="30" s="1"/>
  <c r="BE781" i="30" s="1"/>
  <c r="BF787" i="30" s="1"/>
  <c r="AM769" i="30"/>
  <c r="AN775" i="30" s="1"/>
  <c r="AO781" i="30" s="1"/>
  <c r="AP787" i="30" s="1"/>
  <c r="W769" i="30"/>
  <c r="X775" i="30" s="1"/>
  <c r="Y781" i="30" s="1"/>
  <c r="Z787" i="30" s="1"/>
  <c r="G769" i="30"/>
  <c r="H775" i="30" s="1"/>
  <c r="I781" i="30" s="1"/>
  <c r="J787" i="30" s="1"/>
  <c r="BB768" i="30"/>
  <c r="BC774" i="30" s="1"/>
  <c r="BD780" i="30" s="1"/>
  <c r="BE786" i="30" s="1"/>
  <c r="AL768" i="30"/>
  <c r="AM774" i="30" s="1"/>
  <c r="AN780" i="30" s="1"/>
  <c r="AO786" i="30" s="1"/>
  <c r="V768" i="30"/>
  <c r="W774" i="30" s="1"/>
  <c r="X780" i="30" s="1"/>
  <c r="Y786" i="30" s="1"/>
  <c r="F768" i="30"/>
  <c r="G774" i="30" s="1"/>
  <c r="H780" i="30" s="1"/>
  <c r="I786" i="30" s="1"/>
  <c r="BA767" i="30"/>
  <c r="BB773" i="30" s="1"/>
  <c r="BC779" i="30" s="1"/>
  <c r="BD785" i="30" s="1"/>
  <c r="AK767" i="30"/>
  <c r="AL773" i="30" s="1"/>
  <c r="AM779" i="30" s="1"/>
  <c r="AN785" i="30" s="1"/>
  <c r="U767" i="30"/>
  <c r="V773" i="30" s="1"/>
  <c r="W779" i="30" s="1"/>
  <c r="X785" i="30" s="1"/>
  <c r="D764" i="30"/>
  <c r="D752" i="30" s="1"/>
  <c r="E767" i="30"/>
  <c r="F773" i="30" s="1"/>
  <c r="G779" i="30" s="1"/>
  <c r="H785" i="30" s="1"/>
  <c r="D749" i="30"/>
  <c r="BA769" i="30"/>
  <c r="BB775" i="30" s="1"/>
  <c r="BC781" i="30" s="1"/>
  <c r="BD787" i="30" s="1"/>
  <c r="AK769" i="30"/>
  <c r="AL775" i="30" s="1"/>
  <c r="AM781" i="30" s="1"/>
  <c r="AN787" i="30" s="1"/>
  <c r="U769" i="30"/>
  <c r="V775" i="30" s="1"/>
  <c r="W781" i="30" s="1"/>
  <c r="X787" i="30" s="1"/>
  <c r="E769" i="30"/>
  <c r="F775" i="30" s="1"/>
  <c r="G781" i="30" s="1"/>
  <c r="H787" i="30" s="1"/>
  <c r="D751" i="30"/>
  <c r="D9" i="30" s="1"/>
  <c r="F32" i="6" s="1"/>
  <c r="AZ768" i="30"/>
  <c r="BA774" i="30" s="1"/>
  <c r="BB780" i="30" s="1"/>
  <c r="BC786" i="30" s="1"/>
  <c r="AJ768" i="30"/>
  <c r="AK774" i="30" s="1"/>
  <c r="AL780" i="30" s="1"/>
  <c r="AM786" i="30" s="1"/>
  <c r="T768" i="30"/>
  <c r="U774" i="30" s="1"/>
  <c r="V780" i="30" s="1"/>
  <c r="W786" i="30" s="1"/>
  <c r="AI767" i="30"/>
  <c r="AJ773" i="30" s="1"/>
  <c r="AK779" i="30" s="1"/>
  <c r="AL785" i="30" s="1"/>
  <c r="AY769" i="30"/>
  <c r="AZ775" i="30" s="1"/>
  <c r="BA781" i="30" s="1"/>
  <c r="BB787" i="30" s="1"/>
  <c r="AI769" i="30"/>
  <c r="AJ775" i="30" s="1"/>
  <c r="AK781" i="30" s="1"/>
  <c r="AL787" i="30" s="1"/>
  <c r="S769" i="30"/>
  <c r="T775" i="30" s="1"/>
  <c r="U781" i="30" s="1"/>
  <c r="V787" i="30" s="1"/>
  <c r="BN768" i="30"/>
  <c r="AX768" i="30"/>
  <c r="AY774" i="30" s="1"/>
  <c r="AZ780" i="30" s="1"/>
  <c r="BA786" i="30" s="1"/>
  <c r="AH768" i="30"/>
  <c r="AI774" i="30" s="1"/>
  <c r="AJ780" i="30" s="1"/>
  <c r="AK786" i="30" s="1"/>
  <c r="R768" i="30"/>
  <c r="S774" i="30" s="1"/>
  <c r="T780" i="30" s="1"/>
  <c r="U786" i="30" s="1"/>
  <c r="BM767" i="30"/>
  <c r="BN773" i="30" s="1"/>
  <c r="AW767" i="30"/>
  <c r="AX773" i="30" s="1"/>
  <c r="AY779" i="30" s="1"/>
  <c r="AZ785" i="30" s="1"/>
  <c r="AG767" i="30"/>
  <c r="AH773" i="30" s="1"/>
  <c r="AI779" i="30" s="1"/>
  <c r="AJ785" i="30" s="1"/>
  <c r="Q767" i="30"/>
  <c r="R773" i="30" s="1"/>
  <c r="S779" i="30" s="1"/>
  <c r="T785" i="30" s="1"/>
  <c r="BM769" i="30"/>
  <c r="BN775" i="30" s="1"/>
  <c r="BL751" i="30"/>
  <c r="AW769" i="30"/>
  <c r="AX775" i="30" s="1"/>
  <c r="AY781" i="30" s="1"/>
  <c r="AZ787" i="30" s="1"/>
  <c r="AG769" i="30"/>
  <c r="AH775" i="30" s="1"/>
  <c r="AI781" i="30" s="1"/>
  <c r="AJ787" i="30" s="1"/>
  <c r="Q769" i="30"/>
  <c r="R775" i="30" s="1"/>
  <c r="S781" i="30" s="1"/>
  <c r="T787" i="30" s="1"/>
  <c r="BL768" i="30"/>
  <c r="BM774" i="30" s="1"/>
  <c r="BN780" i="30" s="1"/>
  <c r="AV768" i="30"/>
  <c r="AW774" i="30" s="1"/>
  <c r="AX780" i="30" s="1"/>
  <c r="AY786" i="30" s="1"/>
  <c r="AF768" i="30"/>
  <c r="AG774" i="30" s="1"/>
  <c r="AH780" i="30" s="1"/>
  <c r="AI786" i="30" s="1"/>
  <c r="P768" i="30"/>
  <c r="Q774" i="30" s="1"/>
  <c r="R780" i="30" s="1"/>
  <c r="S786" i="30" s="1"/>
  <c r="BG767" i="30"/>
  <c r="BH773" i="30" s="1"/>
  <c r="BI779" i="30" s="1"/>
  <c r="BJ785" i="30" s="1"/>
  <c r="AA767" i="30"/>
  <c r="AB773" i="30" s="1"/>
  <c r="AC779" i="30" s="1"/>
  <c r="AD785" i="30" s="1"/>
  <c r="D762" i="30"/>
  <c r="AA130" i="30"/>
  <c r="AA118" i="30" s="1"/>
  <c r="AA140" i="30"/>
  <c r="AB146" i="30" s="1"/>
  <c r="AC152" i="30" s="1"/>
  <c r="AD158" i="30" s="1"/>
  <c r="Z230" i="30"/>
  <c r="AA236" i="30" s="1"/>
  <c r="AB242" i="30" s="1"/>
  <c r="AC248" i="30" s="1"/>
  <c r="Z220" i="30"/>
  <c r="Z208" i="30" s="1"/>
  <c r="W410" i="30"/>
  <c r="X416" i="30" s="1"/>
  <c r="Y422" i="30" s="1"/>
  <c r="Z428" i="30" s="1"/>
  <c r="W400" i="30"/>
  <c r="W388" i="30" s="1"/>
  <c r="J725" i="30"/>
  <c r="K731" i="30" s="1"/>
  <c r="L737" i="30" s="1"/>
  <c r="M743" i="30" s="1"/>
  <c r="J715" i="30"/>
  <c r="J703" i="30" s="1"/>
  <c r="BM49" i="30"/>
  <c r="BN55" i="30" s="1"/>
  <c r="BN49" i="30"/>
  <c r="BM48" i="30"/>
  <c r="BN54" i="30" s="1"/>
  <c r="BI49" i="30"/>
  <c r="BJ55" i="30" s="1"/>
  <c r="BK61" i="30" s="1"/>
  <c r="BL67" i="30" s="1"/>
  <c r="BH48" i="30"/>
  <c r="BI54" i="30" s="1"/>
  <c r="BJ60" i="30" s="1"/>
  <c r="BK66" i="30" s="1"/>
  <c r="BH49" i="30"/>
  <c r="BI55" i="30" s="1"/>
  <c r="BJ61" i="30" s="1"/>
  <c r="BK67" i="30" s="1"/>
  <c r="BN48" i="30"/>
  <c r="BN47" i="30"/>
  <c r="BH47" i="30"/>
  <c r="BI53" i="30" s="1"/>
  <c r="BJ59" i="30" s="1"/>
  <c r="BK65" i="30" s="1"/>
  <c r="BI47" i="30"/>
  <c r="BJ53" i="30" s="1"/>
  <c r="BK59" i="30" s="1"/>
  <c r="BL65" i="30" s="1"/>
  <c r="BK49" i="30"/>
  <c r="BL55" i="30" s="1"/>
  <c r="BM61" i="30" s="1"/>
  <c r="BN67" i="30" s="1"/>
  <c r="BJ48" i="30"/>
  <c r="BK54" i="30" s="1"/>
  <c r="BL60" i="30" s="1"/>
  <c r="BM66" i="30" s="1"/>
  <c r="BJ47" i="30"/>
  <c r="BK53" i="30" s="1"/>
  <c r="BL59" i="30" s="1"/>
  <c r="BM65" i="30" s="1"/>
  <c r="BK47" i="30"/>
  <c r="BL53" i="30" s="1"/>
  <c r="BM59" i="30" s="1"/>
  <c r="BN65" i="30" s="1"/>
  <c r="D29" i="30"/>
  <c r="D44" i="30"/>
  <c r="BJ49" i="30"/>
  <c r="BK55" i="30" s="1"/>
  <c r="BL61" i="30" s="1"/>
  <c r="BM67" i="30" s="1"/>
  <c r="BI48" i="30"/>
  <c r="BJ54" i="30" s="1"/>
  <c r="BK60" i="30" s="1"/>
  <c r="BL66" i="30" s="1"/>
  <c r="BL48" i="30"/>
  <c r="BM54" i="30" s="1"/>
  <c r="BN60" i="30" s="1"/>
  <c r="BL47" i="30"/>
  <c r="BM53" i="30" s="1"/>
  <c r="BN59" i="30" s="1"/>
  <c r="BM47" i="30"/>
  <c r="BN53" i="30" s="1"/>
  <c r="BK48" i="30"/>
  <c r="BL54" i="30" s="1"/>
  <c r="BM60" i="30" s="1"/>
  <c r="BN66" i="30" s="1"/>
  <c r="BF31" i="30"/>
  <c r="BG49" i="30"/>
  <c r="BH55" i="30" s="1"/>
  <c r="BI61" i="30" s="1"/>
  <c r="BJ67" i="30" s="1"/>
  <c r="BF29" i="30"/>
  <c r="BG47" i="30"/>
  <c r="BH53" i="30" s="1"/>
  <c r="BI59" i="30" s="1"/>
  <c r="BJ65" i="30" s="1"/>
  <c r="BL49" i="30"/>
  <c r="BM55" i="30" s="1"/>
  <c r="BN61" i="30" s="1"/>
  <c r="BF30" i="30"/>
  <c r="BG48" i="30"/>
  <c r="BH54" i="30" s="1"/>
  <c r="BI60" i="30" s="1"/>
  <c r="BJ66" i="30" s="1"/>
  <c r="E23" i="30"/>
  <c r="F19" i="30" s="1"/>
  <c r="F23" i="30" s="1"/>
  <c r="G19" i="30" s="1"/>
  <c r="G23" i="30" s="1"/>
  <c r="H19" i="30" s="1"/>
  <c r="H23" i="30" s="1"/>
  <c r="I19" i="30" s="1"/>
  <c r="I23" i="30" s="1"/>
  <c r="J19" i="30" s="1"/>
  <c r="J23" i="30" s="1"/>
  <c r="K19" i="30" s="1"/>
  <c r="K23" i="30" s="1"/>
  <c r="L19" i="30" s="1"/>
  <c r="L23" i="30" s="1"/>
  <c r="M19" i="30" s="1"/>
  <c r="M23" i="30" s="1"/>
  <c r="N19" i="30" s="1"/>
  <c r="N23" i="30" s="1"/>
  <c r="O19" i="30" s="1"/>
  <c r="O23" i="30" s="1"/>
  <c r="P19" i="30" s="1"/>
  <c r="P23" i="30" s="1"/>
  <c r="Q19" i="30" s="1"/>
  <c r="Q23" i="30" s="1"/>
  <c r="R19" i="30" s="1"/>
  <c r="R23" i="30" s="1"/>
  <c r="S19" i="30" s="1"/>
  <c r="S23" i="30" s="1"/>
  <c r="T19" i="30" s="1"/>
  <c r="T23" i="30" s="1"/>
  <c r="U19" i="30" s="1"/>
  <c r="U23" i="30" s="1"/>
  <c r="V19" i="30" s="1"/>
  <c r="V23" i="30" s="1"/>
  <c r="W19" i="30" s="1"/>
  <c r="W23" i="30" s="1"/>
  <c r="X19" i="30" s="1"/>
  <c r="X23" i="30" s="1"/>
  <c r="Y19" i="30" s="1"/>
  <c r="Y23" i="30" s="1"/>
  <c r="Z19" i="30" s="1"/>
  <c r="Z23" i="30" s="1"/>
  <c r="AA19" i="30" s="1"/>
  <c r="AA23" i="30" s="1"/>
  <c r="AB19" i="30" s="1"/>
  <c r="AB23" i="30" s="1"/>
  <c r="AC19" i="30" s="1"/>
  <c r="AC23" i="30" s="1"/>
  <c r="AD19" i="30" s="1"/>
  <c r="AD23" i="30" s="1"/>
  <c r="AE19" i="30" s="1"/>
  <c r="AE23" i="30" s="1"/>
  <c r="AF19" i="30" s="1"/>
  <c r="AF23" i="30" s="1"/>
  <c r="AG19" i="30" s="1"/>
  <c r="AG23" i="30" s="1"/>
  <c r="AH19" i="30" s="1"/>
  <c r="AH23" i="30" s="1"/>
  <c r="AI19" i="30" s="1"/>
  <c r="AI23" i="30" s="1"/>
  <c r="AJ19" i="30" s="1"/>
  <c r="AJ23" i="30" s="1"/>
  <c r="AK19" i="30" s="1"/>
  <c r="AK23" i="30" s="1"/>
  <c r="AL19" i="30" s="1"/>
  <c r="AL23" i="30" s="1"/>
  <c r="AM19" i="30" s="1"/>
  <c r="AM23" i="30" s="1"/>
  <c r="AN19" i="30" s="1"/>
  <c r="AN23" i="30" s="1"/>
  <c r="AO19" i="30" s="1"/>
  <c r="AO23" i="30" s="1"/>
  <c r="AP19" i="30" s="1"/>
  <c r="AP23" i="30" s="1"/>
  <c r="AQ19" i="30" s="1"/>
  <c r="AQ23" i="30" s="1"/>
  <c r="AR19" i="30" s="1"/>
  <c r="AR23" i="30" s="1"/>
  <c r="AS19" i="30" s="1"/>
  <c r="AS23" i="30" s="1"/>
  <c r="AT19" i="30" s="1"/>
  <c r="AT23" i="30" s="1"/>
  <c r="AU19" i="30" s="1"/>
  <c r="AU23" i="30" s="1"/>
  <c r="AV19" i="30" s="1"/>
  <c r="AV23" i="30" s="1"/>
  <c r="AW19" i="30" s="1"/>
  <c r="AW23" i="30" s="1"/>
  <c r="AX19" i="30" s="1"/>
  <c r="AX23" i="30" s="1"/>
  <c r="AY19" i="30" s="1"/>
  <c r="AY23" i="30" s="1"/>
  <c r="AZ19" i="30" s="1"/>
  <c r="AZ23" i="30" s="1"/>
  <c r="BA19" i="30" s="1"/>
  <c r="BA23" i="30" s="1"/>
  <c r="BB19" i="30" s="1"/>
  <c r="BB23" i="30" s="1"/>
  <c r="BC19" i="30" s="1"/>
  <c r="BC23" i="30" s="1"/>
  <c r="BD19" i="30" s="1"/>
  <c r="BD23" i="30" s="1"/>
  <c r="BE19" i="30" s="1"/>
  <c r="BE23" i="30" s="1"/>
  <c r="BF19" i="30" s="1"/>
  <c r="BF23" i="30" s="1"/>
  <c r="BG19" i="30" s="1"/>
  <c r="BG23" i="30" s="1"/>
  <c r="BH19" i="30" s="1"/>
  <c r="BH23" i="30" s="1"/>
  <c r="BI19" i="30" s="1"/>
  <c r="BI23" i="30" s="1"/>
  <c r="BJ19" i="30" s="1"/>
  <c r="BJ23" i="30" s="1"/>
  <c r="BK19" i="30" s="1"/>
  <c r="BK23" i="30" s="1"/>
  <c r="BL19" i="30" s="1"/>
  <c r="BL23" i="30" s="1"/>
  <c r="BM19" i="30" s="1"/>
  <c r="BM23" i="30" s="1"/>
  <c r="BN19" i="30" s="1"/>
  <c r="BN23" i="30" s="1"/>
  <c r="BB49" i="30"/>
  <c r="BB47" i="30"/>
  <c r="BA47" i="30"/>
  <c r="BA48" i="30"/>
  <c r="AZ49" i="30"/>
  <c r="AZ47" i="30"/>
  <c r="AY47" i="30"/>
  <c r="AY48" i="30"/>
  <c r="AX49" i="30"/>
  <c r="AX47" i="30"/>
  <c r="AW47" i="30"/>
  <c r="AW48" i="30"/>
  <c r="AV49" i="30"/>
  <c r="AV47" i="30"/>
  <c r="AU47" i="30"/>
  <c r="AU48" i="30"/>
  <c r="AT49" i="30"/>
  <c r="AT47" i="30"/>
  <c r="AS47" i="30"/>
  <c r="AS48" i="30"/>
  <c r="AR49" i="30"/>
  <c r="AR47" i="30"/>
  <c r="AQ47" i="30"/>
  <c r="AQ48" i="30"/>
  <c r="AP49" i="30"/>
  <c r="AP47" i="30"/>
  <c r="AO47" i="30"/>
  <c r="AO48" i="30"/>
  <c r="AN49" i="30"/>
  <c r="AN47" i="30"/>
  <c r="AM47" i="30"/>
  <c r="AM48" i="30"/>
  <c r="AL49" i="30"/>
  <c r="AL47" i="30"/>
  <c r="AK47" i="30"/>
  <c r="AK48" i="30"/>
  <c r="AJ49" i="30"/>
  <c r="AJ47" i="30"/>
  <c r="AI47" i="30"/>
  <c r="AI48" i="30"/>
  <c r="AH49" i="30"/>
  <c r="AH47" i="30"/>
  <c r="AG47" i="30"/>
  <c r="AG48" i="30"/>
  <c r="AF49" i="30"/>
  <c r="AF47" i="30"/>
  <c r="AE47" i="30"/>
  <c r="AE48" i="30"/>
  <c r="AD49" i="30"/>
  <c r="AD47" i="30"/>
  <c r="AC47" i="30"/>
  <c r="AC48" i="30"/>
  <c r="AB49" i="30"/>
  <c r="AB47" i="30"/>
  <c r="AA47" i="30"/>
  <c r="AA48" i="30"/>
  <c r="Z49" i="30"/>
  <c r="Z47" i="30"/>
  <c r="Y47" i="30"/>
  <c r="Y48" i="30"/>
  <c r="X49" i="30"/>
  <c r="X47" i="30"/>
  <c r="W47" i="30"/>
  <c r="W48" i="30"/>
  <c r="V49" i="30"/>
  <c r="V47" i="30"/>
  <c r="U47" i="30"/>
  <c r="U48" i="30"/>
  <c r="T49" i="30"/>
  <c r="T47" i="30"/>
  <c r="S47" i="30"/>
  <c r="S48" i="30"/>
  <c r="R49" i="30"/>
  <c r="R47" i="30"/>
  <c r="Q47" i="30"/>
  <c r="Q48" i="30"/>
  <c r="P49" i="30"/>
  <c r="P47" i="30"/>
  <c r="O47" i="30"/>
  <c r="O48" i="30"/>
  <c r="N48" i="30"/>
  <c r="N49" i="30"/>
  <c r="M48" i="30"/>
  <c r="M49" i="30"/>
  <c r="L49" i="30"/>
  <c r="L48" i="30"/>
  <c r="K48" i="30"/>
  <c r="K49" i="30"/>
  <c r="J48" i="30"/>
  <c r="J49" i="30"/>
  <c r="I49" i="30"/>
  <c r="I48" i="30"/>
  <c r="H47" i="30"/>
  <c r="H48" i="30"/>
  <c r="G48" i="30"/>
  <c r="G49" i="30"/>
  <c r="F49" i="30"/>
  <c r="F48" i="30"/>
  <c r="F47" i="30"/>
  <c r="BB48" i="30"/>
  <c r="BA49" i="30"/>
  <c r="AZ48" i="30"/>
  <c r="AY49" i="30"/>
  <c r="AX48" i="30"/>
  <c r="AW49" i="30"/>
  <c r="AV48" i="30"/>
  <c r="AU49" i="30"/>
  <c r="AT48" i="30"/>
  <c r="AS49" i="30"/>
  <c r="AR48" i="30"/>
  <c r="AQ49" i="30"/>
  <c r="AP48" i="30"/>
  <c r="AO49" i="30"/>
  <c r="AN48" i="30"/>
  <c r="AM49" i="30"/>
  <c r="AL48" i="30"/>
  <c r="AK49" i="30"/>
  <c r="AJ48" i="30"/>
  <c r="AI49" i="30"/>
  <c r="AH48" i="30"/>
  <c r="AG49" i="30"/>
  <c r="AF48" i="30"/>
  <c r="AE49" i="30"/>
  <c r="AD48" i="30"/>
  <c r="AC49" i="30"/>
  <c r="AB48" i="30"/>
  <c r="AA49" i="30"/>
  <c r="Z48" i="30"/>
  <c r="Y49" i="30"/>
  <c r="X48" i="30"/>
  <c r="W49" i="30"/>
  <c r="V48" i="30"/>
  <c r="U49" i="30"/>
  <c r="T48" i="30"/>
  <c r="S49" i="30"/>
  <c r="R48" i="30"/>
  <c r="Q49" i="30"/>
  <c r="P48" i="30"/>
  <c r="O49" i="30"/>
  <c r="N47" i="30"/>
  <c r="M47" i="30"/>
  <c r="L47" i="30"/>
  <c r="K47" i="30"/>
  <c r="J47" i="30"/>
  <c r="I47" i="30"/>
  <c r="H49" i="30"/>
  <c r="G47" i="30"/>
  <c r="E49" i="30"/>
  <c r="E47" i="30"/>
  <c r="J56" i="23"/>
  <c r="D7" i="30" l="1"/>
  <c r="AY750" i="30"/>
  <c r="AI750" i="30"/>
  <c r="BK750" i="30"/>
  <c r="BN751" i="30"/>
  <c r="Z749" i="30"/>
  <c r="AB750" i="30"/>
  <c r="Y360" i="30"/>
  <c r="Z366" i="30" s="1"/>
  <c r="AA372" i="30" s="1"/>
  <c r="AB378" i="30" s="1"/>
  <c r="X358" i="30"/>
  <c r="X342" i="30"/>
  <c r="AA174" i="30"/>
  <c r="Z166" i="30"/>
  <c r="AA184" i="30"/>
  <c r="AB190" i="30" s="1"/>
  <c r="AC196" i="30" s="1"/>
  <c r="AD202" i="30" s="1"/>
  <c r="AC751" i="30"/>
  <c r="H48" i="6"/>
  <c r="AJ751" i="30"/>
  <c r="AE750" i="30"/>
  <c r="AD750" i="30"/>
  <c r="BH750" i="30"/>
  <c r="BI751" i="30"/>
  <c r="S750" i="30"/>
  <c r="T749" i="30"/>
  <c r="AZ749" i="30"/>
  <c r="T751" i="30"/>
  <c r="M749" i="30"/>
  <c r="AO749" i="30"/>
  <c r="BF749" i="30"/>
  <c r="BF7" i="30" s="1"/>
  <c r="BH30" i="6" s="1"/>
  <c r="O750" i="30"/>
  <c r="AU750" i="30"/>
  <c r="P751" i="30"/>
  <c r="AV751" i="30"/>
  <c r="P749" i="30"/>
  <c r="AF749" i="30"/>
  <c r="AV749" i="30"/>
  <c r="AN749" i="30"/>
  <c r="I749" i="30"/>
  <c r="AS749" i="30"/>
  <c r="N750" i="30"/>
  <c r="AT750" i="30"/>
  <c r="L750" i="30"/>
  <c r="AR750" i="30"/>
  <c r="M751" i="30"/>
  <c r="AS751" i="30"/>
  <c r="AT749" i="30"/>
  <c r="N749" i="30"/>
  <c r="E40" i="30"/>
  <c r="D32" i="30"/>
  <c r="D10" i="30" s="1"/>
  <c r="F33" i="6" s="1"/>
  <c r="AZ751" i="30"/>
  <c r="AH749" i="30"/>
  <c r="BN750" i="30"/>
  <c r="Q750" i="30"/>
  <c r="AG750" i="30"/>
  <c r="AW750" i="30"/>
  <c r="BM750" i="30"/>
  <c r="R751" i="30"/>
  <c r="AH751" i="30"/>
  <c r="AX751" i="30"/>
  <c r="BN749" i="30"/>
  <c r="AB136" i="30"/>
  <c r="AC142" i="30" s="1"/>
  <c r="AD148" i="30" s="1"/>
  <c r="AE154" i="30" s="1"/>
  <c r="AA134" i="30"/>
  <c r="AA122" i="30" s="1"/>
  <c r="E770" i="30"/>
  <c r="F776" i="30" s="1"/>
  <c r="G782" i="30" s="1"/>
  <c r="H788" i="30" s="1"/>
  <c r="E760" i="30"/>
  <c r="E748" i="30" s="1"/>
  <c r="AC749" i="30"/>
  <c r="BI749" i="30"/>
  <c r="AI751" i="30"/>
  <c r="AM749" i="30"/>
  <c r="AH750" i="30"/>
  <c r="AM751" i="30"/>
  <c r="G749" i="30"/>
  <c r="AA749" i="30"/>
  <c r="BG749" i="30"/>
  <c r="AF750" i="30"/>
  <c r="BL750" i="30"/>
  <c r="AG751" i="30"/>
  <c r="BM751" i="30"/>
  <c r="T545" i="30"/>
  <c r="U551" i="30" s="1"/>
  <c r="V557" i="30" s="1"/>
  <c r="W563" i="30" s="1"/>
  <c r="T535" i="30"/>
  <c r="T523" i="30" s="1"/>
  <c r="U749" i="30"/>
  <c r="AK749" i="30"/>
  <c r="BA749" i="30"/>
  <c r="AL750" i="30"/>
  <c r="G751" i="30"/>
  <c r="AA751" i="30"/>
  <c r="BG751" i="30"/>
  <c r="AE749" i="30"/>
  <c r="BK749" i="30"/>
  <c r="AJ750" i="30"/>
  <c r="U751" i="30"/>
  <c r="BA751" i="30"/>
  <c r="J750" i="30"/>
  <c r="AP750" i="30"/>
  <c r="O751" i="30"/>
  <c r="AU751" i="30"/>
  <c r="S749" i="30"/>
  <c r="AY749" i="30"/>
  <c r="X750" i="30"/>
  <c r="BD750" i="30"/>
  <c r="E751" i="30"/>
  <c r="AO751" i="30"/>
  <c r="K721" i="30"/>
  <c r="L727" i="30" s="1"/>
  <c r="M733" i="30" s="1"/>
  <c r="N739" i="30" s="1"/>
  <c r="J719" i="30"/>
  <c r="J707" i="30" s="1"/>
  <c r="X406" i="30"/>
  <c r="Y412" i="30" s="1"/>
  <c r="Z418" i="30" s="1"/>
  <c r="AA424" i="30" s="1"/>
  <c r="W404" i="30"/>
  <c r="W392" i="30" s="1"/>
  <c r="AA226" i="30"/>
  <c r="AB232" i="30" s="1"/>
  <c r="AC238" i="30" s="1"/>
  <c r="AD244" i="30" s="1"/>
  <c r="Z224" i="30"/>
  <c r="Z212" i="30" s="1"/>
  <c r="D750" i="30"/>
  <c r="D8" i="30" s="1"/>
  <c r="F31" i="6" s="1"/>
  <c r="E768" i="30"/>
  <c r="AJ749" i="30"/>
  <c r="U750" i="30"/>
  <c r="AK750" i="30"/>
  <c r="BA750" i="30"/>
  <c r="F751" i="30"/>
  <c r="V751" i="30"/>
  <c r="AL751" i="30"/>
  <c r="BB751" i="30"/>
  <c r="BB749" i="30"/>
  <c r="V749" i="30"/>
  <c r="Y749" i="30"/>
  <c r="BE749" i="30"/>
  <c r="S751" i="30"/>
  <c r="AY751" i="30"/>
  <c r="W749" i="30"/>
  <c r="BC749" i="30"/>
  <c r="R750" i="30"/>
  <c r="AX750" i="30"/>
  <c r="W751" i="30"/>
  <c r="BC751" i="30"/>
  <c r="K749" i="30"/>
  <c r="AQ749" i="30"/>
  <c r="P750" i="30"/>
  <c r="AV750" i="30"/>
  <c r="Q751" i="30"/>
  <c r="AW751" i="30"/>
  <c r="O680" i="30"/>
  <c r="P686" i="30" s="1"/>
  <c r="Q692" i="30" s="1"/>
  <c r="R698" i="30" s="1"/>
  <c r="O670" i="30"/>
  <c r="O658" i="30" s="1"/>
  <c r="AB95" i="30"/>
  <c r="AC101" i="30" s="1"/>
  <c r="AD107" i="30" s="1"/>
  <c r="AE113" i="30" s="1"/>
  <c r="AB85" i="30"/>
  <c r="Y320" i="30"/>
  <c r="Z326" i="30" s="1"/>
  <c r="AA332" i="30" s="1"/>
  <c r="AB338" i="30" s="1"/>
  <c r="Y310" i="30"/>
  <c r="Y298" i="30" s="1"/>
  <c r="U500" i="30"/>
  <c r="V506" i="30" s="1"/>
  <c r="W512" i="30" s="1"/>
  <c r="X518" i="30" s="1"/>
  <c r="U490" i="30"/>
  <c r="U478" i="30" s="1"/>
  <c r="Y269" i="30"/>
  <c r="Y257" i="30" s="1"/>
  <c r="Z271" i="30"/>
  <c r="AA277" i="30" s="1"/>
  <c r="AB283" i="30" s="1"/>
  <c r="AC289" i="30" s="1"/>
  <c r="V449" i="30"/>
  <c r="V437" i="30" s="1"/>
  <c r="W451" i="30"/>
  <c r="X457" i="30" s="1"/>
  <c r="Y463" i="30" s="1"/>
  <c r="Z469" i="30" s="1"/>
  <c r="R584" i="30"/>
  <c r="R572" i="30" s="1"/>
  <c r="S586" i="30"/>
  <c r="T592" i="30" s="1"/>
  <c r="U598" i="30" s="1"/>
  <c r="V604" i="30" s="1"/>
  <c r="Q629" i="30"/>
  <c r="Q617" i="30" s="1"/>
  <c r="R631" i="30"/>
  <c r="S637" i="30" s="1"/>
  <c r="T643" i="30" s="1"/>
  <c r="U649" i="30" s="1"/>
  <c r="J749" i="30"/>
  <c r="AP749" i="30"/>
  <c r="W750" i="30"/>
  <c r="AM750" i="30"/>
  <c r="BC750" i="30"/>
  <c r="H751" i="30"/>
  <c r="X751" i="30"/>
  <c r="AN751" i="30"/>
  <c r="BD751" i="30"/>
  <c r="H749" i="30"/>
  <c r="X749" i="30"/>
  <c r="BD749" i="30"/>
  <c r="I750" i="30"/>
  <c r="Y750" i="30"/>
  <c r="AO750" i="30"/>
  <c r="BE750" i="30"/>
  <c r="J751" i="30"/>
  <c r="Z751" i="30"/>
  <c r="AP751" i="30"/>
  <c r="BF751" i="30"/>
  <c r="BF9" i="30" s="1"/>
  <c r="BH32" i="6" s="1"/>
  <c r="R749" i="30"/>
  <c r="AX749" i="30"/>
  <c r="K750" i="30"/>
  <c r="AA750" i="30"/>
  <c r="AQ750" i="30"/>
  <c r="BG750" i="30"/>
  <c r="L751" i="30"/>
  <c r="AB751" i="30"/>
  <c r="AR751" i="30"/>
  <c r="BH751" i="30"/>
  <c r="L749" i="30"/>
  <c r="AB749" i="30"/>
  <c r="AR749" i="30"/>
  <c r="BH749" i="30"/>
  <c r="M750" i="30"/>
  <c r="AC750" i="30"/>
  <c r="AS750" i="30"/>
  <c r="BI750" i="30"/>
  <c r="N751" i="30"/>
  <c r="AD751" i="30"/>
  <c r="AT751" i="30"/>
  <c r="BJ751" i="30"/>
  <c r="AL749" i="30"/>
  <c r="F749" i="30"/>
  <c r="Q749" i="30"/>
  <c r="AG749" i="30"/>
  <c r="AW749" i="30"/>
  <c r="BM749" i="30"/>
  <c r="V750" i="30"/>
  <c r="BB750" i="30"/>
  <c r="K751" i="30"/>
  <c r="AQ751" i="30"/>
  <c r="O749" i="30"/>
  <c r="AU749" i="30"/>
  <c r="T750" i="30"/>
  <c r="AZ750" i="30"/>
  <c r="AK751" i="30"/>
  <c r="BJ749" i="30"/>
  <c r="AD749" i="30"/>
  <c r="E749" i="30"/>
  <c r="Z750" i="30"/>
  <c r="BF750" i="30"/>
  <c r="BF8" i="30" s="1"/>
  <c r="BH31" i="6" s="1"/>
  <c r="AE751" i="30"/>
  <c r="BK751" i="30"/>
  <c r="AI749" i="30"/>
  <c r="AN750" i="30"/>
  <c r="I751" i="30"/>
  <c r="Y751" i="30"/>
  <c r="BE751" i="30"/>
  <c r="BI29" i="30"/>
  <c r="BN29" i="30"/>
  <c r="BN7" i="30" s="1"/>
  <c r="BP30" i="6" s="1"/>
  <c r="BN30" i="30"/>
  <c r="BN8" i="30" s="1"/>
  <c r="BP31" i="6" s="1"/>
  <c r="BN31" i="30"/>
  <c r="BK31" i="30"/>
  <c r="BK9" i="30" s="1"/>
  <c r="BM32" i="6" s="1"/>
  <c r="BJ30" i="30"/>
  <c r="BJ8" i="30" s="1"/>
  <c r="BL31" i="6" s="1"/>
  <c r="BL29" i="30"/>
  <c r="BL7" i="30" s="1"/>
  <c r="BN30" i="6" s="1"/>
  <c r="BK29" i="30"/>
  <c r="BK7" i="30" s="1"/>
  <c r="BM30" i="6" s="1"/>
  <c r="BK30" i="30"/>
  <c r="BK8" i="30" s="1"/>
  <c r="BM31" i="6" s="1"/>
  <c r="BH30" i="30"/>
  <c r="BI31" i="30"/>
  <c r="BI9" i="30" s="1"/>
  <c r="BK32" i="6" s="1"/>
  <c r="BJ29" i="30"/>
  <c r="BI30" i="30"/>
  <c r="BI8" i="30" s="1"/>
  <c r="BK31" i="6" s="1"/>
  <c r="BJ31" i="30"/>
  <c r="BH29" i="30"/>
  <c r="BH7" i="30" s="1"/>
  <c r="BJ30" i="6" s="1"/>
  <c r="BG29" i="30"/>
  <c r="BM29" i="30"/>
  <c r="BM7" i="30" s="1"/>
  <c r="BO30" i="6" s="1"/>
  <c r="BM30" i="30"/>
  <c r="BM8" i="30" s="1"/>
  <c r="BO31" i="6" s="1"/>
  <c r="BG31" i="30"/>
  <c r="BG30" i="30"/>
  <c r="BH31" i="30"/>
  <c r="BH9" i="30" s="1"/>
  <c r="BJ32" i="6" s="1"/>
  <c r="BL30" i="30"/>
  <c r="BM31" i="30"/>
  <c r="BM9" i="30" s="1"/>
  <c r="BO32" i="6" s="1"/>
  <c r="BL31" i="30"/>
  <c r="BL9" i="30" s="1"/>
  <c r="BN32" i="6" s="1"/>
  <c r="I55" i="30"/>
  <c r="J61" i="30" s="1"/>
  <c r="K67" i="30" s="1"/>
  <c r="K53" i="30"/>
  <c r="L59" i="30" s="1"/>
  <c r="M65" i="30" s="1"/>
  <c r="O53" i="30"/>
  <c r="P59" i="30" s="1"/>
  <c r="Q65" i="30" s="1"/>
  <c r="S54" i="30"/>
  <c r="T60" i="30" s="1"/>
  <c r="U66" i="30" s="1"/>
  <c r="W54" i="30"/>
  <c r="X60" i="30" s="1"/>
  <c r="Y66" i="30" s="1"/>
  <c r="AA54" i="30"/>
  <c r="AB60" i="30" s="1"/>
  <c r="AC66" i="30" s="1"/>
  <c r="AE54" i="30"/>
  <c r="AF60" i="30" s="1"/>
  <c r="AG66" i="30" s="1"/>
  <c r="AI54" i="30"/>
  <c r="AJ60" i="30" s="1"/>
  <c r="AK66" i="30" s="1"/>
  <c r="AO54" i="30"/>
  <c r="AP60" i="30" s="1"/>
  <c r="AQ66" i="30" s="1"/>
  <c r="H55" i="30"/>
  <c r="I61" i="30" s="1"/>
  <c r="J67" i="30" s="1"/>
  <c r="J54" i="30"/>
  <c r="K60" i="30" s="1"/>
  <c r="L66" i="30" s="1"/>
  <c r="M54" i="30"/>
  <c r="N60" i="30" s="1"/>
  <c r="O66" i="30" s="1"/>
  <c r="O55" i="30"/>
  <c r="P61" i="30" s="1"/>
  <c r="Q67" i="30" s="1"/>
  <c r="Q53" i="30"/>
  <c r="R59" i="30" s="1"/>
  <c r="S65" i="30" s="1"/>
  <c r="S53" i="30"/>
  <c r="T59" i="30" s="1"/>
  <c r="U65" i="30" s="1"/>
  <c r="U53" i="30"/>
  <c r="V59" i="30" s="1"/>
  <c r="W65" i="30" s="1"/>
  <c r="W53" i="30"/>
  <c r="X59" i="30" s="1"/>
  <c r="Y65" i="30" s="1"/>
  <c r="Y53" i="30"/>
  <c r="Z59" i="30" s="1"/>
  <c r="AA65" i="30" s="1"/>
  <c r="AA53" i="30"/>
  <c r="AB59" i="30" s="1"/>
  <c r="AC65" i="30" s="1"/>
  <c r="AC53" i="30"/>
  <c r="AD59" i="30" s="1"/>
  <c r="AE65" i="30" s="1"/>
  <c r="AV54" i="30"/>
  <c r="AW60" i="30" s="1"/>
  <c r="AX66" i="30" s="1"/>
  <c r="F53" i="30"/>
  <c r="G59" i="30" s="1"/>
  <c r="H65" i="30" s="1"/>
  <c r="E29" i="30"/>
  <c r="E7" i="30" s="1"/>
  <c r="G30" i="6" s="1"/>
  <c r="H53" i="30"/>
  <c r="I59" i="30" s="1"/>
  <c r="J65" i="30" s="1"/>
  <c r="J53" i="30"/>
  <c r="K59" i="30" s="1"/>
  <c r="L65" i="30" s="1"/>
  <c r="L53" i="30"/>
  <c r="M59" i="30" s="1"/>
  <c r="N65" i="30" s="1"/>
  <c r="N53" i="30"/>
  <c r="O59" i="30" s="1"/>
  <c r="P65" i="30" s="1"/>
  <c r="P55" i="30"/>
  <c r="Q61" i="30" s="1"/>
  <c r="R67" i="30" s="1"/>
  <c r="R55" i="30"/>
  <c r="S61" i="30" s="1"/>
  <c r="T67" i="30" s="1"/>
  <c r="T55" i="30"/>
  <c r="U61" i="30" s="1"/>
  <c r="V67" i="30" s="1"/>
  <c r="V55" i="30"/>
  <c r="W61" i="30" s="1"/>
  <c r="X67" i="30" s="1"/>
  <c r="X55" i="30"/>
  <c r="Y61" i="30" s="1"/>
  <c r="Z67" i="30" s="1"/>
  <c r="Z55" i="30"/>
  <c r="AA61" i="30" s="1"/>
  <c r="AB67" i="30" s="1"/>
  <c r="AB55" i="30"/>
  <c r="AC61" i="30" s="1"/>
  <c r="AD67" i="30" s="1"/>
  <c r="AD55" i="30"/>
  <c r="AE61" i="30" s="1"/>
  <c r="AF67" i="30" s="1"/>
  <c r="AF55" i="30"/>
  <c r="AG61" i="30" s="1"/>
  <c r="AH67" i="30" s="1"/>
  <c r="AH55" i="30"/>
  <c r="AI61" i="30" s="1"/>
  <c r="AJ67" i="30" s="1"/>
  <c r="AJ55" i="30"/>
  <c r="AK61" i="30" s="1"/>
  <c r="AL67" i="30" s="1"/>
  <c r="AL55" i="30"/>
  <c r="AM61" i="30" s="1"/>
  <c r="AN67" i="30" s="1"/>
  <c r="AN55" i="30"/>
  <c r="AO61" i="30" s="1"/>
  <c r="AP67" i="30" s="1"/>
  <c r="AP55" i="30"/>
  <c r="AQ61" i="30" s="1"/>
  <c r="AR67" i="30" s="1"/>
  <c r="AR55" i="30"/>
  <c r="AS61" i="30" s="1"/>
  <c r="AT67" i="30" s="1"/>
  <c r="AT55" i="30"/>
  <c r="AU61" i="30" s="1"/>
  <c r="AV67" i="30" s="1"/>
  <c r="AV55" i="30"/>
  <c r="AW61" i="30" s="1"/>
  <c r="AX67" i="30" s="1"/>
  <c r="AX55" i="30"/>
  <c r="AY61" i="30" s="1"/>
  <c r="AZ67" i="30" s="1"/>
  <c r="AZ55" i="30"/>
  <c r="BA61" i="30" s="1"/>
  <c r="BB67" i="30" s="1"/>
  <c r="BB55" i="30"/>
  <c r="BC61" i="30" s="1"/>
  <c r="BD67" i="30" s="1"/>
  <c r="G53" i="30"/>
  <c r="H59" i="30" s="1"/>
  <c r="I65" i="30" s="1"/>
  <c r="G55" i="30"/>
  <c r="H61" i="30" s="1"/>
  <c r="I67" i="30" s="1"/>
  <c r="H54" i="30"/>
  <c r="I60" i="30" s="1"/>
  <c r="J66" i="30" s="1"/>
  <c r="I53" i="30"/>
  <c r="J59" i="30" s="1"/>
  <c r="K65" i="30" s="1"/>
  <c r="J55" i="30"/>
  <c r="K61" i="30" s="1"/>
  <c r="L67" i="30" s="1"/>
  <c r="K54" i="30"/>
  <c r="L60" i="30" s="1"/>
  <c r="M66" i="30" s="1"/>
  <c r="L54" i="30"/>
  <c r="M60" i="30" s="1"/>
  <c r="N66" i="30" s="1"/>
  <c r="M55" i="30"/>
  <c r="N61" i="30" s="1"/>
  <c r="O67" i="30" s="1"/>
  <c r="N54" i="30"/>
  <c r="O60" i="30" s="1"/>
  <c r="P66" i="30" s="1"/>
  <c r="O54" i="30"/>
  <c r="P60" i="30" s="1"/>
  <c r="Q66" i="30" s="1"/>
  <c r="P53" i="30"/>
  <c r="Q59" i="30" s="1"/>
  <c r="R65" i="30" s="1"/>
  <c r="Q55" i="30"/>
  <c r="R61" i="30" s="1"/>
  <c r="S67" i="30" s="1"/>
  <c r="R53" i="30"/>
  <c r="S59" i="30" s="1"/>
  <c r="T65" i="30" s="1"/>
  <c r="S55" i="30"/>
  <c r="T61" i="30" s="1"/>
  <c r="U67" i="30" s="1"/>
  <c r="T53" i="30"/>
  <c r="U59" i="30" s="1"/>
  <c r="V65" i="30" s="1"/>
  <c r="U55" i="30"/>
  <c r="V61" i="30" s="1"/>
  <c r="W67" i="30" s="1"/>
  <c r="V53" i="30"/>
  <c r="W59" i="30" s="1"/>
  <c r="X65" i="30" s="1"/>
  <c r="W55" i="30"/>
  <c r="X61" i="30" s="1"/>
  <c r="Y67" i="30" s="1"/>
  <c r="X53" i="30"/>
  <c r="Y59" i="30" s="1"/>
  <c r="Z65" i="30" s="1"/>
  <c r="Y55" i="30"/>
  <c r="Z61" i="30" s="1"/>
  <c r="AA67" i="30" s="1"/>
  <c r="Z53" i="30"/>
  <c r="AA59" i="30" s="1"/>
  <c r="AB65" i="30" s="1"/>
  <c r="AA55" i="30"/>
  <c r="AB61" i="30" s="1"/>
  <c r="AC67" i="30" s="1"/>
  <c r="AB53" i="30"/>
  <c r="AC59" i="30" s="1"/>
  <c r="AD65" i="30" s="1"/>
  <c r="AC55" i="30"/>
  <c r="AD61" i="30" s="1"/>
  <c r="AE67" i="30" s="1"/>
  <c r="AD53" i="30"/>
  <c r="AE59" i="30" s="1"/>
  <c r="AF65" i="30" s="1"/>
  <c r="AE55" i="30"/>
  <c r="AF61" i="30" s="1"/>
  <c r="AG67" i="30" s="1"/>
  <c r="AF53" i="30"/>
  <c r="AG59" i="30" s="1"/>
  <c r="AH65" i="30" s="1"/>
  <c r="AG55" i="30"/>
  <c r="AH61" i="30" s="1"/>
  <c r="AI67" i="30" s="1"/>
  <c r="AH53" i="30"/>
  <c r="AI59" i="30" s="1"/>
  <c r="AJ65" i="30" s="1"/>
  <c r="AI55" i="30"/>
  <c r="AJ61" i="30" s="1"/>
  <c r="AK67" i="30" s="1"/>
  <c r="AJ53" i="30"/>
  <c r="AK59" i="30" s="1"/>
  <c r="AL65" i="30" s="1"/>
  <c r="AK55" i="30"/>
  <c r="AL61" i="30" s="1"/>
  <c r="AM67" i="30" s="1"/>
  <c r="AL53" i="30"/>
  <c r="AM59" i="30" s="1"/>
  <c r="AN65" i="30" s="1"/>
  <c r="AM55" i="30"/>
  <c r="AN61" i="30" s="1"/>
  <c r="AO67" i="30" s="1"/>
  <c r="AN53" i="30"/>
  <c r="AO59" i="30" s="1"/>
  <c r="AP65" i="30" s="1"/>
  <c r="AO55" i="30"/>
  <c r="AP61" i="30" s="1"/>
  <c r="AQ67" i="30" s="1"/>
  <c r="AP53" i="30"/>
  <c r="AQ59" i="30" s="1"/>
  <c r="AR65" i="30" s="1"/>
  <c r="AQ55" i="30"/>
  <c r="AR61" i="30" s="1"/>
  <c r="AS67" i="30" s="1"/>
  <c r="AR53" i="30"/>
  <c r="AS59" i="30" s="1"/>
  <c r="AT65" i="30" s="1"/>
  <c r="AS55" i="30"/>
  <c r="AT61" i="30" s="1"/>
  <c r="AU67" i="30" s="1"/>
  <c r="AT53" i="30"/>
  <c r="AU59" i="30" s="1"/>
  <c r="AV65" i="30" s="1"/>
  <c r="AU55" i="30"/>
  <c r="AV61" i="30" s="1"/>
  <c r="AW67" i="30" s="1"/>
  <c r="AV53" i="30"/>
  <c r="AW59" i="30" s="1"/>
  <c r="AX65" i="30" s="1"/>
  <c r="AW55" i="30"/>
  <c r="AX61" i="30" s="1"/>
  <c r="AY67" i="30" s="1"/>
  <c r="AX53" i="30"/>
  <c r="AY59" i="30" s="1"/>
  <c r="AZ65" i="30" s="1"/>
  <c r="AY55" i="30"/>
  <c r="AZ61" i="30" s="1"/>
  <c r="BA67" i="30" s="1"/>
  <c r="AZ53" i="30"/>
  <c r="BA59" i="30" s="1"/>
  <c r="BB65" i="30" s="1"/>
  <c r="BA55" i="30"/>
  <c r="BB61" i="30" s="1"/>
  <c r="BC67" i="30" s="1"/>
  <c r="BB53" i="30"/>
  <c r="BC59" i="30" s="1"/>
  <c r="BD65" i="30" s="1"/>
  <c r="F55" i="30"/>
  <c r="G61" i="30" s="1"/>
  <c r="H67" i="30" s="1"/>
  <c r="E31" i="30"/>
  <c r="M53" i="30"/>
  <c r="N59" i="30" s="1"/>
  <c r="O65" i="30" s="1"/>
  <c r="O29" i="30" s="1"/>
  <c r="Q54" i="30"/>
  <c r="R60" i="30" s="1"/>
  <c r="S66" i="30" s="1"/>
  <c r="U54" i="30"/>
  <c r="V60" i="30" s="1"/>
  <c r="W66" i="30" s="1"/>
  <c r="Y54" i="30"/>
  <c r="Z60" i="30" s="1"/>
  <c r="AA66" i="30" s="1"/>
  <c r="AC54" i="30"/>
  <c r="AD60" i="30" s="1"/>
  <c r="AE66" i="30" s="1"/>
  <c r="AG54" i="30"/>
  <c r="AH60" i="30" s="1"/>
  <c r="AI66" i="30" s="1"/>
  <c r="AK54" i="30"/>
  <c r="AL60" i="30" s="1"/>
  <c r="AM66" i="30" s="1"/>
  <c r="AM54" i="30"/>
  <c r="AN60" i="30" s="1"/>
  <c r="AO66" i="30" s="1"/>
  <c r="AQ54" i="30"/>
  <c r="AR60" i="30" s="1"/>
  <c r="AS66" i="30" s="1"/>
  <c r="AS54" i="30"/>
  <c r="AT60" i="30" s="1"/>
  <c r="AU66" i="30" s="1"/>
  <c r="AU54" i="30"/>
  <c r="AV60" i="30" s="1"/>
  <c r="AW66" i="30" s="1"/>
  <c r="AW54" i="30"/>
  <c r="AX60" i="30" s="1"/>
  <c r="AY66" i="30" s="1"/>
  <c r="AY54" i="30"/>
  <c r="AZ60" i="30" s="1"/>
  <c r="BA66" i="30" s="1"/>
  <c r="BA54" i="30"/>
  <c r="BB60" i="30" s="1"/>
  <c r="BC66" i="30" s="1"/>
  <c r="G54" i="30"/>
  <c r="H60" i="30" s="1"/>
  <c r="I66" i="30" s="1"/>
  <c r="I54" i="30"/>
  <c r="J60" i="30" s="1"/>
  <c r="K66" i="30" s="1"/>
  <c r="K55" i="30"/>
  <c r="L61" i="30" s="1"/>
  <c r="M67" i="30" s="1"/>
  <c r="L55" i="30"/>
  <c r="M61" i="30" s="1"/>
  <c r="N67" i="30" s="1"/>
  <c r="N55" i="30"/>
  <c r="O61" i="30" s="1"/>
  <c r="P67" i="30" s="1"/>
  <c r="P54" i="30"/>
  <c r="Q60" i="30" s="1"/>
  <c r="R66" i="30" s="1"/>
  <c r="R54" i="30"/>
  <c r="S60" i="30" s="1"/>
  <c r="T66" i="30" s="1"/>
  <c r="T54" i="30"/>
  <c r="U60" i="30" s="1"/>
  <c r="V66" i="30" s="1"/>
  <c r="V54" i="30"/>
  <c r="W60" i="30" s="1"/>
  <c r="X66" i="30" s="1"/>
  <c r="X54" i="30"/>
  <c r="Y60" i="30" s="1"/>
  <c r="Z66" i="30" s="1"/>
  <c r="Z54" i="30"/>
  <c r="AA60" i="30" s="1"/>
  <c r="AB66" i="30" s="1"/>
  <c r="AB54" i="30"/>
  <c r="AC60" i="30" s="1"/>
  <c r="AD66" i="30" s="1"/>
  <c r="AD54" i="30"/>
  <c r="AE60" i="30" s="1"/>
  <c r="AF66" i="30" s="1"/>
  <c r="AE53" i="30"/>
  <c r="AF59" i="30" s="1"/>
  <c r="AG65" i="30" s="1"/>
  <c r="AF54" i="30"/>
  <c r="AG60" i="30" s="1"/>
  <c r="AH66" i="30" s="1"/>
  <c r="AG53" i="30"/>
  <c r="AH59" i="30" s="1"/>
  <c r="AI65" i="30" s="1"/>
  <c r="AH54" i="30"/>
  <c r="AI60" i="30" s="1"/>
  <c r="AJ66" i="30" s="1"/>
  <c r="AI53" i="30"/>
  <c r="AJ59" i="30" s="1"/>
  <c r="AK65" i="30" s="1"/>
  <c r="AJ54" i="30"/>
  <c r="AK60" i="30" s="1"/>
  <c r="AL66" i="30" s="1"/>
  <c r="AK53" i="30"/>
  <c r="AL59" i="30" s="1"/>
  <c r="AM65" i="30" s="1"/>
  <c r="AL54" i="30"/>
  <c r="AM60" i="30" s="1"/>
  <c r="AN66" i="30" s="1"/>
  <c r="AM53" i="30"/>
  <c r="AN59" i="30" s="1"/>
  <c r="AO65" i="30" s="1"/>
  <c r="AN54" i="30"/>
  <c r="AO60" i="30" s="1"/>
  <c r="AP66" i="30" s="1"/>
  <c r="AO53" i="30"/>
  <c r="AP59" i="30" s="1"/>
  <c r="AQ65" i="30" s="1"/>
  <c r="AP54" i="30"/>
  <c r="AQ60" i="30" s="1"/>
  <c r="AR66" i="30" s="1"/>
  <c r="AQ53" i="30"/>
  <c r="AR59" i="30" s="1"/>
  <c r="AS65" i="30" s="1"/>
  <c r="AR54" i="30"/>
  <c r="AS60" i="30" s="1"/>
  <c r="AT66" i="30" s="1"/>
  <c r="AS53" i="30"/>
  <c r="AT59" i="30" s="1"/>
  <c r="AU65" i="30" s="1"/>
  <c r="AT54" i="30"/>
  <c r="AU60" i="30" s="1"/>
  <c r="AV66" i="30" s="1"/>
  <c r="AU53" i="30"/>
  <c r="AV59" i="30" s="1"/>
  <c r="AW65" i="30" s="1"/>
  <c r="AW53" i="30"/>
  <c r="AX59" i="30" s="1"/>
  <c r="AY65" i="30" s="1"/>
  <c r="AX54" i="30"/>
  <c r="AY60" i="30" s="1"/>
  <c r="AZ66" i="30" s="1"/>
  <c r="AY53" i="30"/>
  <c r="AZ59" i="30" s="1"/>
  <c r="BA65" i="30" s="1"/>
  <c r="AZ54" i="30"/>
  <c r="BA60" i="30" s="1"/>
  <c r="BB66" i="30" s="1"/>
  <c r="BA53" i="30"/>
  <c r="BB59" i="30" s="1"/>
  <c r="BC65" i="30" s="1"/>
  <c r="BB54" i="30"/>
  <c r="BC60" i="30" s="1"/>
  <c r="BD66" i="30" s="1"/>
  <c r="BC54" i="30"/>
  <c r="BC53" i="30"/>
  <c r="BC55" i="30"/>
  <c r="BC31" i="30" s="1"/>
  <c r="BC9" i="30" s="1"/>
  <c r="BE32" i="6" s="1"/>
  <c r="E50" i="30"/>
  <c r="F56" i="30" s="1"/>
  <c r="G62" i="30" s="1"/>
  <c r="H68" i="30" s="1"/>
  <c r="E48" i="30"/>
  <c r="E30" i="30" s="1"/>
  <c r="K53" i="23"/>
  <c r="J57" i="23"/>
  <c r="J58" i="23" s="1"/>
  <c r="O7" i="30" l="1"/>
  <c r="Q30" i="6" s="1"/>
  <c r="BG9" i="30"/>
  <c r="BI32" i="6" s="1"/>
  <c r="BI7" i="30"/>
  <c r="BK30" i="6" s="1"/>
  <c r="BM23" i="6"/>
  <c r="BP23" i="6"/>
  <c r="G23" i="6"/>
  <c r="G11" i="6" s="1"/>
  <c r="BO23" i="6"/>
  <c r="BN23" i="6"/>
  <c r="BK23" i="6"/>
  <c r="BH23" i="6"/>
  <c r="BP63" i="6"/>
  <c r="BJ23" i="6"/>
  <c r="F30" i="6"/>
  <c r="F23" i="6" s="1"/>
  <c r="B20" i="36"/>
  <c r="BL8" i="30"/>
  <c r="BN31" i="6" s="1"/>
  <c r="BG8" i="30"/>
  <c r="BI31" i="6" s="1"/>
  <c r="BG7" i="30"/>
  <c r="BI30" i="6" s="1"/>
  <c r="BJ9" i="30"/>
  <c r="BL32" i="6" s="1"/>
  <c r="BJ7" i="30"/>
  <c r="BL30" i="6" s="1"/>
  <c r="BH8" i="30"/>
  <c r="BJ31" i="6" s="1"/>
  <c r="BN9" i="30"/>
  <c r="BP32" i="6" s="1"/>
  <c r="AB180" i="30"/>
  <c r="AC186" i="30" s="1"/>
  <c r="AD192" i="30" s="1"/>
  <c r="AE198" i="30" s="1"/>
  <c r="AA178" i="30"/>
  <c r="AA162" i="30"/>
  <c r="X346" i="30"/>
  <c r="Y364" i="30"/>
  <c r="Z370" i="30" s="1"/>
  <c r="AA376" i="30" s="1"/>
  <c r="AB382" i="30" s="1"/>
  <c r="Y354" i="30"/>
  <c r="E9" i="30"/>
  <c r="H37" i="6"/>
  <c r="K30" i="30"/>
  <c r="K8" i="30" s="1"/>
  <c r="M31" i="6" s="1"/>
  <c r="E44" i="30"/>
  <c r="E28" i="30"/>
  <c r="E6" i="30" s="1"/>
  <c r="E12" i="30" s="1"/>
  <c r="R635" i="30"/>
  <c r="S641" i="30" s="1"/>
  <c r="T647" i="30" s="1"/>
  <c r="U653" i="30" s="1"/>
  <c r="R625" i="30"/>
  <c r="R613" i="30" s="1"/>
  <c r="S590" i="30"/>
  <c r="T596" i="30" s="1"/>
  <c r="U602" i="30" s="1"/>
  <c r="V608" i="30" s="1"/>
  <c r="S580" i="30"/>
  <c r="S568" i="30" s="1"/>
  <c r="W455" i="30"/>
  <c r="X461" i="30" s="1"/>
  <c r="Y467" i="30" s="1"/>
  <c r="Z473" i="30" s="1"/>
  <c r="W445" i="30"/>
  <c r="W433" i="30" s="1"/>
  <c r="Z275" i="30"/>
  <c r="AA281" i="30" s="1"/>
  <c r="AB287" i="30" s="1"/>
  <c r="AC293" i="30" s="1"/>
  <c r="Z265" i="30"/>
  <c r="Z253" i="30" s="1"/>
  <c r="F774" i="30"/>
  <c r="E750" i="30"/>
  <c r="E8" i="30" s="1"/>
  <c r="G31" i="6" s="1"/>
  <c r="AA230" i="30"/>
  <c r="AB236" i="30" s="1"/>
  <c r="AC242" i="30" s="1"/>
  <c r="AD248" i="30" s="1"/>
  <c r="AA220" i="30"/>
  <c r="AA208" i="30" s="1"/>
  <c r="X410" i="30"/>
  <c r="Y416" i="30" s="1"/>
  <c r="Z422" i="30" s="1"/>
  <c r="AA428" i="30" s="1"/>
  <c r="X400" i="30"/>
  <c r="X388" i="30" s="1"/>
  <c r="K725" i="30"/>
  <c r="L731" i="30" s="1"/>
  <c r="M737" i="30" s="1"/>
  <c r="N743" i="30" s="1"/>
  <c r="K715" i="30"/>
  <c r="K703" i="30" s="1"/>
  <c r="U541" i="30"/>
  <c r="V547" i="30" s="1"/>
  <c r="W553" i="30" s="1"/>
  <c r="X559" i="30" s="1"/>
  <c r="T539" i="30"/>
  <c r="T527" i="30" s="1"/>
  <c r="F766" i="30"/>
  <c r="G772" i="30" s="1"/>
  <c r="H778" i="30" s="1"/>
  <c r="I784" i="30" s="1"/>
  <c r="E764" i="30"/>
  <c r="E752" i="30" s="1"/>
  <c r="AB140" i="30"/>
  <c r="AC146" i="30" s="1"/>
  <c r="AD152" i="30" s="1"/>
  <c r="AE158" i="30" s="1"/>
  <c r="AB130" i="30"/>
  <c r="AB118" i="30" s="1"/>
  <c r="U494" i="30"/>
  <c r="U482" i="30" s="1"/>
  <c r="V496" i="30"/>
  <c r="W502" i="30" s="1"/>
  <c r="X508" i="30" s="1"/>
  <c r="Y514" i="30" s="1"/>
  <c r="Y314" i="30"/>
  <c r="Y302" i="30" s="1"/>
  <c r="Z316" i="30"/>
  <c r="AA322" i="30" s="1"/>
  <c r="AB328" i="30" s="1"/>
  <c r="AC334" i="30" s="1"/>
  <c r="AB89" i="30"/>
  <c r="AC91" i="30"/>
  <c r="AD97" i="30" s="1"/>
  <c r="AE103" i="30" s="1"/>
  <c r="AF109" i="30" s="1"/>
  <c r="O674" i="30"/>
  <c r="O662" i="30" s="1"/>
  <c r="P676" i="30"/>
  <c r="Q682" i="30" s="1"/>
  <c r="R688" i="30" s="1"/>
  <c r="S694" i="30" s="1"/>
  <c r="AF31" i="30"/>
  <c r="AF9" i="30" s="1"/>
  <c r="AH32" i="6" s="1"/>
  <c r="AX31" i="30"/>
  <c r="AX9" i="30" s="1"/>
  <c r="AZ32" i="6" s="1"/>
  <c r="AH31" i="30"/>
  <c r="AH9" i="30" s="1"/>
  <c r="AJ32" i="6" s="1"/>
  <c r="R31" i="30"/>
  <c r="R9" i="30" s="1"/>
  <c r="T32" i="6" s="1"/>
  <c r="AV31" i="30"/>
  <c r="AV9" i="30" s="1"/>
  <c r="AX32" i="6" s="1"/>
  <c r="AP31" i="30"/>
  <c r="AP9" i="30" s="1"/>
  <c r="AR32" i="6" s="1"/>
  <c r="O30" i="30"/>
  <c r="O8" i="30" s="1"/>
  <c r="Q31" i="6" s="1"/>
  <c r="P31" i="30"/>
  <c r="P9" i="30" s="1"/>
  <c r="R32" i="6" s="1"/>
  <c r="J31" i="30"/>
  <c r="J9" i="30" s="1"/>
  <c r="L32" i="6" s="1"/>
  <c r="AN31" i="30"/>
  <c r="AN9" i="30" s="1"/>
  <c r="AP32" i="6" s="1"/>
  <c r="AT31" i="30"/>
  <c r="AT9" i="30" s="1"/>
  <c r="AV32" i="6" s="1"/>
  <c r="AL31" i="30"/>
  <c r="AL9" i="30" s="1"/>
  <c r="AN32" i="6" s="1"/>
  <c r="BC29" i="30"/>
  <c r="BC7" i="30" s="1"/>
  <c r="BE30" i="6" s="1"/>
  <c r="AW30" i="30"/>
  <c r="AW8" i="30" s="1"/>
  <c r="AY31" i="6" s="1"/>
  <c r="AZ31" i="30"/>
  <c r="AZ9" i="30" s="1"/>
  <c r="BB32" i="6" s="1"/>
  <c r="BB29" i="30"/>
  <c r="BB7" i="30" s="1"/>
  <c r="BD30" i="6" s="1"/>
  <c r="AR31" i="30"/>
  <c r="AR9" i="30" s="1"/>
  <c r="AT32" i="6" s="1"/>
  <c r="AJ31" i="30"/>
  <c r="AJ9" i="30" s="1"/>
  <c r="AL32" i="6" s="1"/>
  <c r="K29" i="30"/>
  <c r="K7" i="30" s="1"/>
  <c r="M30" i="6" s="1"/>
  <c r="AD29" i="30"/>
  <c r="AD7" i="30" s="1"/>
  <c r="AF30" i="6" s="1"/>
  <c r="L29" i="30"/>
  <c r="L7" i="30" s="1"/>
  <c r="N30" i="6" s="1"/>
  <c r="AD31" i="30"/>
  <c r="AD9" i="30" s="1"/>
  <c r="AF32" i="6" s="1"/>
  <c r="AC29" i="30"/>
  <c r="AC7" i="30" s="1"/>
  <c r="AE30" i="6" s="1"/>
  <c r="AB31" i="30"/>
  <c r="AB9" i="30" s="1"/>
  <c r="AD32" i="6" s="1"/>
  <c r="AA29" i="30"/>
  <c r="AA7" i="30" s="1"/>
  <c r="AC30" i="6" s="1"/>
  <c r="Z31" i="30"/>
  <c r="Z9" i="30" s="1"/>
  <c r="AB32" i="6" s="1"/>
  <c r="Y29" i="30"/>
  <c r="Y7" i="30" s="1"/>
  <c r="AA30" i="6" s="1"/>
  <c r="X31" i="30"/>
  <c r="X9" i="30" s="1"/>
  <c r="Z32" i="6" s="1"/>
  <c r="W29" i="30"/>
  <c r="W7" i="30" s="1"/>
  <c r="Y30" i="6" s="1"/>
  <c r="V31" i="30"/>
  <c r="V9" i="30" s="1"/>
  <c r="X32" i="6" s="1"/>
  <c r="U29" i="30"/>
  <c r="U7" i="30" s="1"/>
  <c r="W30" i="6" s="1"/>
  <c r="T31" i="30"/>
  <c r="T9" i="30" s="1"/>
  <c r="V32" i="6" s="1"/>
  <c r="S29" i="30"/>
  <c r="S7" i="30" s="1"/>
  <c r="U30" i="6" s="1"/>
  <c r="Q29" i="30"/>
  <c r="Q7" i="30" s="1"/>
  <c r="S30" i="6" s="1"/>
  <c r="N30" i="30"/>
  <c r="N8" i="30" s="1"/>
  <c r="P31" i="6" s="1"/>
  <c r="I31" i="30"/>
  <c r="I9" i="30" s="1"/>
  <c r="K32" i="6" s="1"/>
  <c r="H29" i="30"/>
  <c r="H7" i="30" s="1"/>
  <c r="J30" i="6" s="1"/>
  <c r="F29" i="30"/>
  <c r="F7" i="30" s="1"/>
  <c r="H30" i="6" s="1"/>
  <c r="M30" i="30"/>
  <c r="M8" i="30" s="1"/>
  <c r="O31" i="6" s="1"/>
  <c r="BB31" i="30"/>
  <c r="BB9" i="30" s="1"/>
  <c r="BD32" i="6" s="1"/>
  <c r="BC30" i="30"/>
  <c r="BC8" i="30" s="1"/>
  <c r="BE31" i="6" s="1"/>
  <c r="BA30" i="30"/>
  <c r="BA8" i="30" s="1"/>
  <c r="BC31" i="6" s="1"/>
  <c r="AZ29" i="30"/>
  <c r="AZ7" i="30" s="1"/>
  <c r="BB30" i="6" s="1"/>
  <c r="AY30" i="30"/>
  <c r="AY8" i="30" s="1"/>
  <c r="BA31" i="6" s="1"/>
  <c r="AX29" i="30"/>
  <c r="AX7" i="30" s="1"/>
  <c r="AZ30" i="6" s="1"/>
  <c r="AV29" i="30"/>
  <c r="AV7" i="30" s="1"/>
  <c r="AX30" i="6" s="1"/>
  <c r="AT29" i="30"/>
  <c r="AT7" i="30" s="1"/>
  <c r="AV30" i="6" s="1"/>
  <c r="AS30" i="30"/>
  <c r="AS8" i="30" s="1"/>
  <c r="AU31" i="6" s="1"/>
  <c r="AR29" i="30"/>
  <c r="AR7" i="30" s="1"/>
  <c r="AT30" i="6" s="1"/>
  <c r="AQ30" i="30"/>
  <c r="AQ8" i="30" s="1"/>
  <c r="AS31" i="6" s="1"/>
  <c r="AP29" i="30"/>
  <c r="AP7" i="30" s="1"/>
  <c r="AR30" i="6" s="1"/>
  <c r="AO30" i="30"/>
  <c r="AO8" i="30" s="1"/>
  <c r="AQ31" i="6" s="1"/>
  <c r="AN29" i="30"/>
  <c r="AN7" i="30" s="1"/>
  <c r="AP30" i="6" s="1"/>
  <c r="AM30" i="30"/>
  <c r="AM8" i="30" s="1"/>
  <c r="AO31" i="6" s="1"/>
  <c r="AL29" i="30"/>
  <c r="AL7" i="30" s="1"/>
  <c r="AN30" i="6" s="1"/>
  <c r="AK30" i="30"/>
  <c r="AK8" i="30" s="1"/>
  <c r="AM31" i="6" s="1"/>
  <c r="AJ29" i="30"/>
  <c r="AJ7" i="30" s="1"/>
  <c r="AL30" i="6" s="1"/>
  <c r="AI30" i="30"/>
  <c r="AI8" i="30" s="1"/>
  <c r="AK31" i="6" s="1"/>
  <c r="AH29" i="30"/>
  <c r="AH7" i="30" s="1"/>
  <c r="AJ30" i="6" s="1"/>
  <c r="AG30" i="30"/>
  <c r="AG8" i="30" s="1"/>
  <c r="AI31" i="6" s="1"/>
  <c r="AF29" i="30"/>
  <c r="AF7" i="30" s="1"/>
  <c r="AH30" i="6" s="1"/>
  <c r="AE30" i="30"/>
  <c r="AE8" i="30" s="1"/>
  <c r="AG31" i="6" s="1"/>
  <c r="AC30" i="30"/>
  <c r="AC8" i="30" s="1"/>
  <c r="AE31" i="6" s="1"/>
  <c r="AA30" i="30"/>
  <c r="AA8" i="30" s="1"/>
  <c r="AC31" i="6" s="1"/>
  <c r="Y30" i="30"/>
  <c r="Y8" i="30" s="1"/>
  <c r="AA31" i="6" s="1"/>
  <c r="W30" i="30"/>
  <c r="W8" i="30" s="1"/>
  <c r="Y31" i="6" s="1"/>
  <c r="U30" i="30"/>
  <c r="U8" i="30" s="1"/>
  <c r="W31" i="6" s="1"/>
  <c r="S30" i="30"/>
  <c r="S8" i="30" s="1"/>
  <c r="U31" i="6" s="1"/>
  <c r="Q30" i="30"/>
  <c r="Q8" i="30" s="1"/>
  <c r="S31" i="6" s="1"/>
  <c r="M31" i="30"/>
  <c r="M9" i="30" s="1"/>
  <c r="O32" i="6" s="1"/>
  <c r="K31" i="30"/>
  <c r="K9" i="30" s="1"/>
  <c r="M32" i="6" s="1"/>
  <c r="AZ30" i="30"/>
  <c r="AZ8" i="30" s="1"/>
  <c r="BB31" i="6" s="1"/>
  <c r="AX30" i="30"/>
  <c r="AX8" i="30" s="1"/>
  <c r="AZ31" i="6" s="1"/>
  <c r="AV30" i="30"/>
  <c r="AV8" i="30" s="1"/>
  <c r="AX31" i="6" s="1"/>
  <c r="AT30" i="30"/>
  <c r="AT8" i="30" s="1"/>
  <c r="AV31" i="6" s="1"/>
  <c r="AR30" i="30"/>
  <c r="AR8" i="30" s="1"/>
  <c r="AT31" i="6" s="1"/>
  <c r="AP30" i="30"/>
  <c r="AP8" i="30" s="1"/>
  <c r="AR31" i="6" s="1"/>
  <c r="AL30" i="30"/>
  <c r="AL8" i="30" s="1"/>
  <c r="AN31" i="6" s="1"/>
  <c r="AJ30" i="30"/>
  <c r="AJ8" i="30" s="1"/>
  <c r="AL31" i="6" s="1"/>
  <c r="AF30" i="30"/>
  <c r="AF8" i="30" s="1"/>
  <c r="AH31" i="6" s="1"/>
  <c r="AB30" i="30"/>
  <c r="AB8" i="30" s="1"/>
  <c r="AD31" i="6" s="1"/>
  <c r="X30" i="30"/>
  <c r="X8" i="30" s="1"/>
  <c r="Z31" i="6" s="1"/>
  <c r="T30" i="30"/>
  <c r="T8" i="30" s="1"/>
  <c r="V31" i="6" s="1"/>
  <c r="P30" i="30"/>
  <c r="P8" i="30" s="1"/>
  <c r="R31" i="6" s="1"/>
  <c r="AN30" i="30"/>
  <c r="AN8" i="30" s="1"/>
  <c r="AP31" i="6" s="1"/>
  <c r="AH30" i="30"/>
  <c r="AH8" i="30" s="1"/>
  <c r="AJ31" i="6" s="1"/>
  <c r="AD30" i="30"/>
  <c r="AD8" i="30" s="1"/>
  <c r="AF31" i="6" s="1"/>
  <c r="Z30" i="30"/>
  <c r="Z8" i="30" s="1"/>
  <c r="AB31" i="6" s="1"/>
  <c r="V30" i="30"/>
  <c r="V8" i="30" s="1"/>
  <c r="X31" i="6" s="1"/>
  <c r="R30" i="30"/>
  <c r="R8" i="30" s="1"/>
  <c r="T31" i="6" s="1"/>
  <c r="N29" i="30"/>
  <c r="N7" i="30" s="1"/>
  <c r="P30" i="6" s="1"/>
  <c r="J29" i="30"/>
  <c r="J7" i="30" s="1"/>
  <c r="L30" i="6" s="1"/>
  <c r="H31" i="30"/>
  <c r="BA29" i="30"/>
  <c r="BA7" i="30" s="1"/>
  <c r="BC30" i="6" s="1"/>
  <c r="AY29" i="30"/>
  <c r="AY7" i="30" s="1"/>
  <c r="BA30" i="6" s="1"/>
  <c r="AW29" i="30"/>
  <c r="AW7" i="30" s="1"/>
  <c r="AY30" i="6" s="1"/>
  <c r="AU29" i="30"/>
  <c r="AU7" i="30" s="1"/>
  <c r="AW30" i="6" s="1"/>
  <c r="AS29" i="30"/>
  <c r="AS7" i="30" s="1"/>
  <c r="AU30" i="6" s="1"/>
  <c r="AQ29" i="30"/>
  <c r="AQ7" i="30" s="1"/>
  <c r="AS30" i="6" s="1"/>
  <c r="AO29" i="30"/>
  <c r="AO7" i="30" s="1"/>
  <c r="AQ30" i="6" s="1"/>
  <c r="AM29" i="30"/>
  <c r="AM7" i="30" s="1"/>
  <c r="AO30" i="6" s="1"/>
  <c r="AK29" i="30"/>
  <c r="AK7" i="30" s="1"/>
  <c r="AM30" i="6" s="1"/>
  <c r="AI29" i="30"/>
  <c r="AI7" i="30" s="1"/>
  <c r="AK30" i="6" s="1"/>
  <c r="AG29" i="30"/>
  <c r="AG7" i="30" s="1"/>
  <c r="AI30" i="6" s="1"/>
  <c r="AE29" i="30"/>
  <c r="AE7" i="30" s="1"/>
  <c r="AG30" i="6" s="1"/>
  <c r="L31" i="30"/>
  <c r="L9" i="30" s="1"/>
  <c r="N32" i="6" s="1"/>
  <c r="J30" i="30"/>
  <c r="J8" i="30" s="1"/>
  <c r="L31" i="6" s="1"/>
  <c r="F31" i="30"/>
  <c r="BA31" i="30"/>
  <c r="BA9" i="30" s="1"/>
  <c r="BC32" i="6" s="1"/>
  <c r="AY31" i="30"/>
  <c r="AY9" i="30" s="1"/>
  <c r="BA32" i="6" s="1"/>
  <c r="AW31" i="30"/>
  <c r="AW9" i="30" s="1"/>
  <c r="AY32" i="6" s="1"/>
  <c r="AU31" i="30"/>
  <c r="AU9" i="30" s="1"/>
  <c r="AW32" i="6" s="1"/>
  <c r="AS31" i="30"/>
  <c r="AS9" i="30" s="1"/>
  <c r="AU32" i="6" s="1"/>
  <c r="AQ31" i="30"/>
  <c r="AQ9" i="30" s="1"/>
  <c r="AS32" i="6" s="1"/>
  <c r="AO31" i="30"/>
  <c r="AO9" i="30" s="1"/>
  <c r="AQ32" i="6" s="1"/>
  <c r="AM31" i="30"/>
  <c r="AM9" i="30" s="1"/>
  <c r="AO32" i="6" s="1"/>
  <c r="AK31" i="30"/>
  <c r="AK9" i="30" s="1"/>
  <c r="AM32" i="6" s="1"/>
  <c r="AI31" i="30"/>
  <c r="AI9" i="30" s="1"/>
  <c r="AK32" i="6" s="1"/>
  <c r="AG31" i="30"/>
  <c r="AG9" i="30" s="1"/>
  <c r="AI32" i="6" s="1"/>
  <c r="AE31" i="30"/>
  <c r="AE9" i="30" s="1"/>
  <c r="AG32" i="6" s="1"/>
  <c r="AC31" i="30"/>
  <c r="AC9" i="30" s="1"/>
  <c r="AE32" i="6" s="1"/>
  <c r="AA31" i="30"/>
  <c r="AA9" i="30" s="1"/>
  <c r="AC32" i="6" s="1"/>
  <c r="Y31" i="30"/>
  <c r="Y9" i="30" s="1"/>
  <c r="AA32" i="6" s="1"/>
  <c r="W31" i="30"/>
  <c r="W9" i="30" s="1"/>
  <c r="Y32" i="6" s="1"/>
  <c r="U31" i="30"/>
  <c r="U9" i="30" s="1"/>
  <c r="W32" i="6" s="1"/>
  <c r="S31" i="30"/>
  <c r="S9" i="30" s="1"/>
  <c r="U32" i="6" s="1"/>
  <c r="Q31" i="30"/>
  <c r="Q9" i="30" s="1"/>
  <c r="S32" i="6" s="1"/>
  <c r="O31" i="30"/>
  <c r="O9" i="30" s="1"/>
  <c r="Q32" i="6" s="1"/>
  <c r="M29" i="30"/>
  <c r="M7" i="30" s="1"/>
  <c r="O30" i="6" s="1"/>
  <c r="I29" i="30"/>
  <c r="I7" i="30" s="1"/>
  <c r="K30" i="6" s="1"/>
  <c r="G29" i="30"/>
  <c r="G7" i="30" s="1"/>
  <c r="I30" i="6" s="1"/>
  <c r="AU30" i="30"/>
  <c r="AU8" i="30" s="1"/>
  <c r="AW31" i="6" s="1"/>
  <c r="AB29" i="30"/>
  <c r="AB7" i="30" s="1"/>
  <c r="AD30" i="6" s="1"/>
  <c r="Z29" i="30"/>
  <c r="Z7" i="30" s="1"/>
  <c r="AB30" i="6" s="1"/>
  <c r="X29" i="30"/>
  <c r="X7" i="30" s="1"/>
  <c r="Z30" i="6" s="1"/>
  <c r="V29" i="30"/>
  <c r="V7" i="30" s="1"/>
  <c r="X30" i="6" s="1"/>
  <c r="T29" i="30"/>
  <c r="T7" i="30" s="1"/>
  <c r="V30" i="6" s="1"/>
  <c r="R29" i="30"/>
  <c r="R7" i="30" s="1"/>
  <c r="T30" i="6" s="1"/>
  <c r="P29" i="30"/>
  <c r="P7" i="30" s="1"/>
  <c r="R30" i="6" s="1"/>
  <c r="N31" i="30"/>
  <c r="N9" i="30" s="1"/>
  <c r="P32" i="6" s="1"/>
  <c r="L30" i="30"/>
  <c r="L8" i="30" s="1"/>
  <c r="N31" i="6" s="1"/>
  <c r="I30" i="30"/>
  <c r="I8" i="30" s="1"/>
  <c r="K31" i="6" s="1"/>
  <c r="G31" i="30"/>
  <c r="BB30" i="30"/>
  <c r="BB8" i="30" s="1"/>
  <c r="BD31" i="6" s="1"/>
  <c r="F54" i="30"/>
  <c r="F30" i="30" s="1"/>
  <c r="F46" i="30"/>
  <c r="G52" i="30" s="1"/>
  <c r="H58" i="30" s="1"/>
  <c r="I64" i="30" s="1"/>
  <c r="BD61" i="30"/>
  <c r="BD31" i="30" s="1"/>
  <c r="BD9" i="30" s="1"/>
  <c r="BF32" i="6" s="1"/>
  <c r="BD59" i="30"/>
  <c r="BD29" i="30" s="1"/>
  <c r="BD7" i="30" s="1"/>
  <c r="BF30" i="6" s="1"/>
  <c r="BD60" i="30"/>
  <c r="BD30" i="30" s="1"/>
  <c r="BD8" i="30" s="1"/>
  <c r="BF31" i="6" s="1"/>
  <c r="K54" i="23"/>
  <c r="K55" i="23"/>
  <c r="G22" i="6" l="1"/>
  <c r="G10" i="6"/>
  <c r="AS23" i="6"/>
  <c r="AW23" i="6"/>
  <c r="BA23" i="6"/>
  <c r="AR23" i="6"/>
  <c r="AT23" i="6"/>
  <c r="AV23" i="6"/>
  <c r="AZ23" i="6"/>
  <c r="BB23" i="6"/>
  <c r="BE23" i="6"/>
  <c r="BL23" i="6"/>
  <c r="BI23" i="6"/>
  <c r="F11" i="6"/>
  <c r="BF23" i="6"/>
  <c r="AQ23" i="6"/>
  <c r="AU23" i="6"/>
  <c r="AY23" i="6"/>
  <c r="BC23" i="6"/>
  <c r="AX23" i="6"/>
  <c r="H23" i="6"/>
  <c r="H11" i="6" s="1"/>
  <c r="BD23" i="6"/>
  <c r="G29" i="6"/>
  <c r="G32" i="6"/>
  <c r="H40" i="6"/>
  <c r="Y358" i="30"/>
  <c r="Z360" i="30"/>
  <c r="AA366" i="30" s="1"/>
  <c r="AB372" i="30" s="1"/>
  <c r="AC378" i="30" s="1"/>
  <c r="Y342" i="30"/>
  <c r="AA166" i="30"/>
  <c r="AB184" i="30"/>
  <c r="AC190" i="30" s="1"/>
  <c r="AD196" i="30" s="1"/>
  <c r="AE202" i="30" s="1"/>
  <c r="AB174" i="30"/>
  <c r="F9" i="30"/>
  <c r="G9" i="30"/>
  <c r="H9" i="30"/>
  <c r="I44" i="6"/>
  <c r="F40" i="30"/>
  <c r="E32" i="30"/>
  <c r="E10" i="30" s="1"/>
  <c r="G33" i="6" s="1"/>
  <c r="AB134" i="30"/>
  <c r="AB122" i="30" s="1"/>
  <c r="AC136" i="30"/>
  <c r="AD142" i="30" s="1"/>
  <c r="AE148" i="30" s="1"/>
  <c r="AF154" i="30" s="1"/>
  <c r="F770" i="30"/>
  <c r="G776" i="30" s="1"/>
  <c r="H782" i="30" s="1"/>
  <c r="I788" i="30" s="1"/>
  <c r="F760" i="30"/>
  <c r="F748" i="30" s="1"/>
  <c r="U545" i="30"/>
  <c r="V551" i="30" s="1"/>
  <c r="W557" i="30" s="1"/>
  <c r="X563" i="30" s="1"/>
  <c r="U535" i="30"/>
  <c r="U523" i="30" s="1"/>
  <c r="K719" i="30"/>
  <c r="K707" i="30" s="1"/>
  <c r="L721" i="30"/>
  <c r="M727" i="30" s="1"/>
  <c r="N733" i="30" s="1"/>
  <c r="O739" i="30" s="1"/>
  <c r="X404" i="30"/>
  <c r="X392" i="30" s="1"/>
  <c r="Y406" i="30"/>
  <c r="Z412" i="30" s="1"/>
  <c r="AA418" i="30" s="1"/>
  <c r="AB424" i="30" s="1"/>
  <c r="AA224" i="30"/>
  <c r="AA212" i="30" s="1"/>
  <c r="AB226" i="30"/>
  <c r="AC232" i="30" s="1"/>
  <c r="AD238" i="30" s="1"/>
  <c r="AE244" i="30" s="1"/>
  <c r="AA271" i="30"/>
  <c r="AB277" i="30" s="1"/>
  <c r="AC283" i="30" s="1"/>
  <c r="AD289" i="30" s="1"/>
  <c r="Z269" i="30"/>
  <c r="Z257" i="30" s="1"/>
  <c r="X451" i="30"/>
  <c r="Y457" i="30" s="1"/>
  <c r="Z463" i="30" s="1"/>
  <c r="AA469" i="30" s="1"/>
  <c r="W449" i="30"/>
  <c r="W437" i="30" s="1"/>
  <c r="T586" i="30"/>
  <c r="U592" i="30" s="1"/>
  <c r="V598" i="30" s="1"/>
  <c r="W604" i="30" s="1"/>
  <c r="S584" i="30"/>
  <c r="S572" i="30" s="1"/>
  <c r="S631" i="30"/>
  <c r="T637" i="30" s="1"/>
  <c r="U643" i="30" s="1"/>
  <c r="V649" i="30" s="1"/>
  <c r="R629" i="30"/>
  <c r="R617" i="30" s="1"/>
  <c r="P680" i="30"/>
  <c r="Q686" i="30" s="1"/>
  <c r="R692" i="30" s="1"/>
  <c r="S698" i="30" s="1"/>
  <c r="P670" i="30"/>
  <c r="P658" i="30" s="1"/>
  <c r="AC95" i="30"/>
  <c r="AD101" i="30" s="1"/>
  <c r="AE107" i="30" s="1"/>
  <c r="AF113" i="30" s="1"/>
  <c r="AC85" i="30"/>
  <c r="Z320" i="30"/>
  <c r="AA326" i="30" s="1"/>
  <c r="AB332" i="30" s="1"/>
  <c r="AC338" i="30" s="1"/>
  <c r="Z310" i="30"/>
  <c r="Z298" i="30" s="1"/>
  <c r="V500" i="30"/>
  <c r="W506" i="30" s="1"/>
  <c r="X512" i="30" s="1"/>
  <c r="Y518" i="30" s="1"/>
  <c r="V490" i="30"/>
  <c r="V478" i="30" s="1"/>
  <c r="G780" i="30"/>
  <c r="F750" i="30"/>
  <c r="F8" i="30" s="1"/>
  <c r="H31" i="6" s="1"/>
  <c r="BE65" i="30"/>
  <c r="BE29" i="30" s="1"/>
  <c r="BE7" i="30" s="1"/>
  <c r="BG30" i="6" s="1"/>
  <c r="BE67" i="30"/>
  <c r="BE31" i="30" s="1"/>
  <c r="BE9" i="30" s="1"/>
  <c r="BG32" i="6" s="1"/>
  <c r="G60" i="30"/>
  <c r="G30" i="30" s="1"/>
  <c r="BE66" i="30"/>
  <c r="BE30" i="30" s="1"/>
  <c r="BE8" i="30" s="1"/>
  <c r="BG31" i="6" s="1"/>
  <c r="F50" i="30"/>
  <c r="G56" i="30" s="1"/>
  <c r="H62" i="30" s="1"/>
  <c r="I68" i="30" s="1"/>
  <c r="K56" i="23"/>
  <c r="F26" i="6" l="1"/>
  <c r="BG23" i="6"/>
  <c r="D42" i="1"/>
  <c r="J32" i="6"/>
  <c r="H32" i="6"/>
  <c r="I32" i="6"/>
  <c r="I36" i="6"/>
  <c r="H38" i="6"/>
  <c r="AB178" i="30"/>
  <c r="AC180" i="30"/>
  <c r="AD186" i="30" s="1"/>
  <c r="AE192" i="30" s="1"/>
  <c r="AF198" i="30" s="1"/>
  <c r="AB162" i="30"/>
  <c r="Y346" i="30"/>
  <c r="Z364" i="30"/>
  <c r="AA370" i="30" s="1"/>
  <c r="AB376" i="30" s="1"/>
  <c r="AC382" i="30" s="1"/>
  <c r="Z354" i="30"/>
  <c r="I48" i="6"/>
  <c r="I37" i="6" s="1"/>
  <c r="F44" i="30"/>
  <c r="F28" i="30"/>
  <c r="F6" i="30" s="1"/>
  <c r="W496" i="30"/>
  <c r="X502" i="30" s="1"/>
  <c r="Y508" i="30" s="1"/>
  <c r="Z514" i="30" s="1"/>
  <c r="V494" i="30"/>
  <c r="V482" i="30" s="1"/>
  <c r="AA316" i="30"/>
  <c r="AB322" i="30" s="1"/>
  <c r="AC328" i="30" s="1"/>
  <c r="AD334" i="30" s="1"/>
  <c r="Z314" i="30"/>
  <c r="Z302" i="30" s="1"/>
  <c r="AD91" i="30"/>
  <c r="AE97" i="30" s="1"/>
  <c r="AF103" i="30" s="1"/>
  <c r="AG109" i="30" s="1"/>
  <c r="AC89" i="30"/>
  <c r="Q676" i="30"/>
  <c r="R682" i="30" s="1"/>
  <c r="S688" i="30" s="1"/>
  <c r="T694" i="30" s="1"/>
  <c r="P674" i="30"/>
  <c r="P662" i="30" s="1"/>
  <c r="S635" i="30"/>
  <c r="T641" i="30" s="1"/>
  <c r="U647" i="30" s="1"/>
  <c r="V653" i="30" s="1"/>
  <c r="S625" i="30"/>
  <c r="S613" i="30" s="1"/>
  <c r="T590" i="30"/>
  <c r="U596" i="30" s="1"/>
  <c r="V602" i="30" s="1"/>
  <c r="W608" i="30" s="1"/>
  <c r="T580" i="30"/>
  <c r="T568" i="30" s="1"/>
  <c r="X455" i="30"/>
  <c r="Y461" i="30" s="1"/>
  <c r="Z467" i="30" s="1"/>
  <c r="AA473" i="30" s="1"/>
  <c r="X445" i="30"/>
  <c r="X433" i="30" s="1"/>
  <c r="AA275" i="30"/>
  <c r="AB281" i="30" s="1"/>
  <c r="AC287" i="30" s="1"/>
  <c r="AD293" i="30" s="1"/>
  <c r="AA265" i="30"/>
  <c r="AA253" i="30" s="1"/>
  <c r="U539" i="30"/>
  <c r="U527" i="30" s="1"/>
  <c r="V541" i="30"/>
  <c r="W547" i="30" s="1"/>
  <c r="X553" i="30" s="1"/>
  <c r="Y559" i="30" s="1"/>
  <c r="G766" i="30"/>
  <c r="H772" i="30" s="1"/>
  <c r="I778" i="30" s="1"/>
  <c r="J784" i="30" s="1"/>
  <c r="F764" i="30"/>
  <c r="F752" i="30" s="1"/>
  <c r="H786" i="30"/>
  <c r="H750" i="30" s="1"/>
  <c r="G750" i="30"/>
  <c r="G8" i="30" s="1"/>
  <c r="I31" i="6" s="1"/>
  <c r="AB230" i="30"/>
  <c r="AC236" i="30" s="1"/>
  <c r="AD242" i="30" s="1"/>
  <c r="AE248" i="30" s="1"/>
  <c r="AB220" i="30"/>
  <c r="AB208" i="30" s="1"/>
  <c r="Y410" i="30"/>
  <c r="Z416" i="30" s="1"/>
  <c r="AA422" i="30" s="1"/>
  <c r="AB428" i="30" s="1"/>
  <c r="Y400" i="30"/>
  <c r="Y388" i="30" s="1"/>
  <c r="L725" i="30"/>
  <c r="M731" i="30" s="1"/>
  <c r="N737" i="30" s="1"/>
  <c r="O743" i="30" s="1"/>
  <c r="L715" i="30"/>
  <c r="L703" i="30" s="1"/>
  <c r="AC140" i="30"/>
  <c r="AD146" i="30" s="1"/>
  <c r="AE152" i="30" s="1"/>
  <c r="AF158" i="30" s="1"/>
  <c r="AC130" i="30"/>
  <c r="AC118" i="30" s="1"/>
  <c r="G46" i="30"/>
  <c r="H52" i="30" s="1"/>
  <c r="I58" i="30" s="1"/>
  <c r="J64" i="30" s="1"/>
  <c r="H66" i="30"/>
  <c r="H30" i="30" s="1"/>
  <c r="K57" i="23"/>
  <c r="K58" i="23" s="1"/>
  <c r="L53" i="23"/>
  <c r="G21" i="6" l="1"/>
  <c r="F24" i="6"/>
  <c r="F25" i="6" s="1"/>
  <c r="I23" i="6"/>
  <c r="I11" i="6" s="1"/>
  <c r="H29" i="6"/>
  <c r="F12" i="30"/>
  <c r="H10" i="6" s="1"/>
  <c r="H8" i="30"/>
  <c r="J31" i="6" s="1"/>
  <c r="I40" i="6"/>
  <c r="J36" i="6" s="1"/>
  <c r="H39" i="6"/>
  <c r="AA360" i="30"/>
  <c r="AB366" i="30" s="1"/>
  <c r="AC372" i="30" s="1"/>
  <c r="AD378" i="30" s="1"/>
  <c r="Z358" i="30"/>
  <c r="Z342" i="30"/>
  <c r="AC174" i="30"/>
  <c r="AB166" i="30"/>
  <c r="AC184" i="30"/>
  <c r="AD190" i="30" s="1"/>
  <c r="AE196" i="30" s="1"/>
  <c r="AF202" i="30" s="1"/>
  <c r="G40" i="30"/>
  <c r="F32" i="30"/>
  <c r="F10" i="30" s="1"/>
  <c r="H33" i="6" s="1"/>
  <c r="AD136" i="30"/>
  <c r="AE142" i="30" s="1"/>
  <c r="AF148" i="30" s="1"/>
  <c r="AG154" i="30" s="1"/>
  <c r="AC134" i="30"/>
  <c r="AC122" i="30" s="1"/>
  <c r="M721" i="30"/>
  <c r="N727" i="30" s="1"/>
  <c r="O733" i="30" s="1"/>
  <c r="P739" i="30" s="1"/>
  <c r="L719" i="30"/>
  <c r="L707" i="30" s="1"/>
  <c r="Z406" i="30"/>
  <c r="AA412" i="30" s="1"/>
  <c r="AB418" i="30" s="1"/>
  <c r="AC424" i="30" s="1"/>
  <c r="Y404" i="30"/>
  <c r="Y392" i="30" s="1"/>
  <c r="AC226" i="30"/>
  <c r="AD232" i="30" s="1"/>
  <c r="AE238" i="30" s="1"/>
  <c r="AF244" i="30" s="1"/>
  <c r="AB224" i="30"/>
  <c r="AB212" i="30" s="1"/>
  <c r="G760" i="30"/>
  <c r="G748" i="30" s="1"/>
  <c r="G770" i="30"/>
  <c r="H776" i="30" s="1"/>
  <c r="I782" i="30" s="1"/>
  <c r="J788" i="30" s="1"/>
  <c r="AA269" i="30"/>
  <c r="AA257" i="30" s="1"/>
  <c r="AB271" i="30"/>
  <c r="AC277" i="30" s="1"/>
  <c r="AD283" i="30" s="1"/>
  <c r="AE289" i="30" s="1"/>
  <c r="X449" i="30"/>
  <c r="X437" i="30" s="1"/>
  <c r="Y451" i="30"/>
  <c r="Z457" i="30" s="1"/>
  <c r="AA463" i="30" s="1"/>
  <c r="AB469" i="30" s="1"/>
  <c r="T584" i="30"/>
  <c r="T572" i="30" s="1"/>
  <c r="U586" i="30"/>
  <c r="V592" i="30" s="1"/>
  <c r="W598" i="30" s="1"/>
  <c r="X604" i="30" s="1"/>
  <c r="S629" i="30"/>
  <c r="S617" i="30" s="1"/>
  <c r="T631" i="30"/>
  <c r="U637" i="30" s="1"/>
  <c r="V643" i="30" s="1"/>
  <c r="W649" i="30" s="1"/>
  <c r="Q680" i="30"/>
  <c r="R686" i="30" s="1"/>
  <c r="S692" i="30" s="1"/>
  <c r="T698" i="30" s="1"/>
  <c r="Q670" i="30"/>
  <c r="Q658" i="30" s="1"/>
  <c r="AD95" i="30"/>
  <c r="AE101" i="30" s="1"/>
  <c r="AF107" i="30" s="1"/>
  <c r="AG113" i="30" s="1"/>
  <c r="AD85" i="30"/>
  <c r="AA320" i="30"/>
  <c r="AB326" i="30" s="1"/>
  <c r="AC332" i="30" s="1"/>
  <c r="AD338" i="30" s="1"/>
  <c r="AA310" i="30"/>
  <c r="AA298" i="30" s="1"/>
  <c r="W500" i="30"/>
  <c r="X506" i="30" s="1"/>
  <c r="Y512" i="30" s="1"/>
  <c r="Z518" i="30" s="1"/>
  <c r="W490" i="30"/>
  <c r="W478" i="30" s="1"/>
  <c r="V545" i="30"/>
  <c r="W551" i="30" s="1"/>
  <c r="X557" i="30" s="1"/>
  <c r="Y563" i="30" s="1"/>
  <c r="V535" i="30"/>
  <c r="V523" i="30" s="1"/>
  <c r="G50" i="30"/>
  <c r="H56" i="30" s="1"/>
  <c r="I62" i="30" s="1"/>
  <c r="J68" i="30" s="1"/>
  <c r="L55" i="23"/>
  <c r="L54" i="23"/>
  <c r="G26" i="6" l="1"/>
  <c r="H21" i="6" s="1"/>
  <c r="H22" i="6"/>
  <c r="E42" i="1"/>
  <c r="I38" i="6"/>
  <c r="AD180" i="30"/>
  <c r="AE186" i="30" s="1"/>
  <c r="AF192" i="30" s="1"/>
  <c r="AG198" i="30" s="1"/>
  <c r="AC178" i="30"/>
  <c r="AC162" i="30"/>
  <c r="Z346" i="30"/>
  <c r="AA364" i="30"/>
  <c r="AB370" i="30" s="1"/>
  <c r="AC376" i="30" s="1"/>
  <c r="AD382" i="30" s="1"/>
  <c r="AA354" i="30"/>
  <c r="J44" i="6"/>
  <c r="J48" i="6" s="1"/>
  <c r="G44" i="30"/>
  <c r="G28" i="30"/>
  <c r="G6" i="30" s="1"/>
  <c r="W541" i="30"/>
  <c r="X547" i="30" s="1"/>
  <c r="Y553" i="30" s="1"/>
  <c r="Z559" i="30" s="1"/>
  <c r="V539" i="30"/>
  <c r="V527" i="30" s="1"/>
  <c r="W494" i="30"/>
  <c r="W482" i="30" s="1"/>
  <c r="X496" i="30"/>
  <c r="Y502" i="30" s="1"/>
  <c r="Z508" i="30" s="1"/>
  <c r="AA514" i="30" s="1"/>
  <c r="AA314" i="30"/>
  <c r="AA302" i="30" s="1"/>
  <c r="AB316" i="30"/>
  <c r="AC322" i="30" s="1"/>
  <c r="AD328" i="30" s="1"/>
  <c r="AE334" i="30" s="1"/>
  <c r="AD89" i="30"/>
  <c r="AE91" i="30"/>
  <c r="AF97" i="30" s="1"/>
  <c r="AG103" i="30" s="1"/>
  <c r="AH109" i="30" s="1"/>
  <c r="Q674" i="30"/>
  <c r="Q662" i="30" s="1"/>
  <c r="R676" i="30"/>
  <c r="S682" i="30" s="1"/>
  <c r="T688" i="30" s="1"/>
  <c r="U694" i="30" s="1"/>
  <c r="AC230" i="30"/>
  <c r="AD236" i="30" s="1"/>
  <c r="AE242" i="30" s="1"/>
  <c r="AF248" i="30" s="1"/>
  <c r="AC220" i="30"/>
  <c r="AC208" i="30" s="1"/>
  <c r="Z410" i="30"/>
  <c r="AA416" i="30" s="1"/>
  <c r="AB422" i="30" s="1"/>
  <c r="AC428" i="30" s="1"/>
  <c r="Z400" i="30"/>
  <c r="Z388" i="30" s="1"/>
  <c r="M725" i="30"/>
  <c r="N731" i="30" s="1"/>
  <c r="O737" i="30" s="1"/>
  <c r="P743" i="30" s="1"/>
  <c r="M715" i="30"/>
  <c r="M703" i="30" s="1"/>
  <c r="AD140" i="30"/>
  <c r="AE146" i="30" s="1"/>
  <c r="AF152" i="30" s="1"/>
  <c r="AG158" i="30" s="1"/>
  <c r="AD130" i="30"/>
  <c r="AD118" i="30" s="1"/>
  <c r="T635" i="30"/>
  <c r="U641" i="30" s="1"/>
  <c r="V647" i="30" s="1"/>
  <c r="W653" i="30" s="1"/>
  <c r="T625" i="30"/>
  <c r="T613" i="30" s="1"/>
  <c r="U590" i="30"/>
  <c r="V596" i="30" s="1"/>
  <c r="W602" i="30" s="1"/>
  <c r="X608" i="30" s="1"/>
  <c r="U580" i="30"/>
  <c r="U568" i="30" s="1"/>
  <c r="Y455" i="30"/>
  <c r="Z461" i="30" s="1"/>
  <c r="AA467" i="30" s="1"/>
  <c r="AB473" i="30" s="1"/>
  <c r="Y445" i="30"/>
  <c r="Y433" i="30" s="1"/>
  <c r="AB275" i="30"/>
  <c r="AC281" i="30" s="1"/>
  <c r="AD287" i="30" s="1"/>
  <c r="AE293" i="30" s="1"/>
  <c r="AB265" i="30"/>
  <c r="AB253" i="30" s="1"/>
  <c r="H766" i="30"/>
  <c r="I772" i="30" s="1"/>
  <c r="J778" i="30" s="1"/>
  <c r="K784" i="30" s="1"/>
  <c r="G764" i="30"/>
  <c r="G752" i="30" s="1"/>
  <c r="H46" i="30"/>
  <c r="I52" i="30" s="1"/>
  <c r="J58" i="30" s="1"/>
  <c r="K64" i="30" s="1"/>
  <c r="L56" i="23"/>
  <c r="H26" i="6" l="1"/>
  <c r="I21" i="6" s="1"/>
  <c r="G24" i="6"/>
  <c r="H24" i="6"/>
  <c r="I29" i="6"/>
  <c r="G12" i="30"/>
  <c r="I10" i="6" s="1"/>
  <c r="I39" i="6"/>
  <c r="AA358" i="30"/>
  <c r="AB360" i="30"/>
  <c r="AC366" i="30" s="1"/>
  <c r="AD372" i="30" s="1"/>
  <c r="AE378" i="30" s="1"/>
  <c r="AA342" i="30"/>
  <c r="AC166" i="30"/>
  <c r="AD174" i="30"/>
  <c r="AD184" i="30"/>
  <c r="AE190" i="30" s="1"/>
  <c r="AF196" i="30" s="1"/>
  <c r="AG202" i="30" s="1"/>
  <c r="J37" i="6"/>
  <c r="H40" i="30"/>
  <c r="G32" i="30"/>
  <c r="G10" i="30" s="1"/>
  <c r="I33" i="6" s="1"/>
  <c r="H770" i="30"/>
  <c r="I776" i="30" s="1"/>
  <c r="J782" i="30" s="1"/>
  <c r="K788" i="30" s="1"/>
  <c r="H760" i="30"/>
  <c r="H748" i="30" s="1"/>
  <c r="AC271" i="30"/>
  <c r="AD277" i="30" s="1"/>
  <c r="AE283" i="30" s="1"/>
  <c r="AF289" i="30" s="1"/>
  <c r="AB269" i="30"/>
  <c r="AB257" i="30" s="1"/>
  <c r="Z451" i="30"/>
  <c r="AA457" i="30" s="1"/>
  <c r="AB463" i="30" s="1"/>
  <c r="AC469" i="30" s="1"/>
  <c r="Y449" i="30"/>
  <c r="Y437" i="30" s="1"/>
  <c r="V586" i="30"/>
  <c r="W592" i="30" s="1"/>
  <c r="X598" i="30" s="1"/>
  <c r="Y604" i="30" s="1"/>
  <c r="U584" i="30"/>
  <c r="U572" i="30" s="1"/>
  <c r="U631" i="30"/>
  <c r="V637" i="30" s="1"/>
  <c r="W643" i="30" s="1"/>
  <c r="X649" i="30" s="1"/>
  <c r="T629" i="30"/>
  <c r="T617" i="30" s="1"/>
  <c r="AD134" i="30"/>
  <c r="AD122" i="30" s="1"/>
  <c r="AE136" i="30"/>
  <c r="AF142" i="30" s="1"/>
  <c r="AG148" i="30" s="1"/>
  <c r="AH154" i="30" s="1"/>
  <c r="M719" i="30"/>
  <c r="M707" i="30" s="1"/>
  <c r="N721" i="30"/>
  <c r="O727" i="30" s="1"/>
  <c r="P733" i="30" s="1"/>
  <c r="Q739" i="30" s="1"/>
  <c r="Z404" i="30"/>
  <c r="Z392" i="30" s="1"/>
  <c r="AA406" i="30"/>
  <c r="AB412" i="30" s="1"/>
  <c r="AC418" i="30" s="1"/>
  <c r="AD424" i="30" s="1"/>
  <c r="AC224" i="30"/>
  <c r="AC212" i="30" s="1"/>
  <c r="AD226" i="30"/>
  <c r="AE232" i="30" s="1"/>
  <c r="AF238" i="30" s="1"/>
  <c r="AG244" i="30" s="1"/>
  <c r="W545" i="30"/>
  <c r="X551" i="30" s="1"/>
  <c r="Y557" i="30" s="1"/>
  <c r="Z563" i="30" s="1"/>
  <c r="W535" i="30"/>
  <c r="W523" i="30" s="1"/>
  <c r="R680" i="30"/>
  <c r="S686" i="30" s="1"/>
  <c r="T692" i="30" s="1"/>
  <c r="U698" i="30" s="1"/>
  <c r="R670" i="30"/>
  <c r="R658" i="30" s="1"/>
  <c r="AE95" i="30"/>
  <c r="AF101" i="30" s="1"/>
  <c r="AG107" i="30" s="1"/>
  <c r="AH113" i="30" s="1"/>
  <c r="AE85" i="30"/>
  <c r="AB320" i="30"/>
  <c r="AC326" i="30" s="1"/>
  <c r="AD332" i="30" s="1"/>
  <c r="AE338" i="30" s="1"/>
  <c r="AB310" i="30"/>
  <c r="AB298" i="30" s="1"/>
  <c r="X500" i="30"/>
  <c r="Y506" i="30" s="1"/>
  <c r="Z512" i="30" s="1"/>
  <c r="AA518" i="30" s="1"/>
  <c r="X490" i="30"/>
  <c r="X478" i="30" s="1"/>
  <c r="H50" i="30"/>
  <c r="I56" i="30" s="1"/>
  <c r="J62" i="30" s="1"/>
  <c r="K68" i="30" s="1"/>
  <c r="L57" i="23"/>
  <c r="L58" i="23" s="1"/>
  <c r="M53" i="23"/>
  <c r="I22" i="6" l="1"/>
  <c r="J23" i="6"/>
  <c r="J11" i="6" s="1"/>
  <c r="F42" i="1"/>
  <c r="J40" i="6"/>
  <c r="AD178" i="30"/>
  <c r="AE180" i="30"/>
  <c r="AF186" i="30" s="1"/>
  <c r="AG192" i="30" s="1"/>
  <c r="AH198" i="30" s="1"/>
  <c r="AD162" i="30"/>
  <c r="AA346" i="30"/>
  <c r="AB364" i="30"/>
  <c r="AC370" i="30" s="1"/>
  <c r="AD376" i="30" s="1"/>
  <c r="AE382" i="30" s="1"/>
  <c r="AB354" i="30"/>
  <c r="H44" i="30"/>
  <c r="H28" i="30"/>
  <c r="H6" i="30" s="1"/>
  <c r="Y496" i="30"/>
  <c r="Z502" i="30" s="1"/>
  <c r="AA508" i="30" s="1"/>
  <c r="AB514" i="30" s="1"/>
  <c r="X494" i="30"/>
  <c r="X482" i="30" s="1"/>
  <c r="AC316" i="30"/>
  <c r="AD322" i="30" s="1"/>
  <c r="AE328" i="30" s="1"/>
  <c r="AF334" i="30" s="1"/>
  <c r="AB314" i="30"/>
  <c r="AB302" i="30" s="1"/>
  <c r="AF91" i="30"/>
  <c r="AG97" i="30" s="1"/>
  <c r="AH103" i="30" s="1"/>
  <c r="AI109" i="30" s="1"/>
  <c r="AE89" i="30"/>
  <c r="S676" i="30"/>
  <c r="T682" i="30" s="1"/>
  <c r="U688" i="30" s="1"/>
  <c r="V694" i="30" s="1"/>
  <c r="R674" i="30"/>
  <c r="R662" i="30" s="1"/>
  <c r="W539" i="30"/>
  <c r="W527" i="30" s="1"/>
  <c r="X541" i="30"/>
  <c r="Y547" i="30" s="1"/>
  <c r="Z553" i="30" s="1"/>
  <c r="AA559" i="30" s="1"/>
  <c r="U635" i="30"/>
  <c r="V641" i="30" s="1"/>
  <c r="W647" i="30" s="1"/>
  <c r="X653" i="30" s="1"/>
  <c r="U625" i="30"/>
  <c r="U613" i="30" s="1"/>
  <c r="V590" i="30"/>
  <c r="W596" i="30" s="1"/>
  <c r="X602" i="30" s="1"/>
  <c r="Y608" i="30" s="1"/>
  <c r="V580" i="30"/>
  <c r="V568" i="30" s="1"/>
  <c r="Z455" i="30"/>
  <c r="AA461" i="30" s="1"/>
  <c r="AB467" i="30" s="1"/>
  <c r="AC473" i="30" s="1"/>
  <c r="Z445" i="30"/>
  <c r="Z433" i="30" s="1"/>
  <c r="AC275" i="30"/>
  <c r="AD281" i="30" s="1"/>
  <c r="AE287" i="30" s="1"/>
  <c r="AF293" i="30" s="1"/>
  <c r="AC265" i="30"/>
  <c r="AC253" i="30" s="1"/>
  <c r="H764" i="30"/>
  <c r="H752" i="30" s="1"/>
  <c r="I766" i="30"/>
  <c r="J772" i="30" s="1"/>
  <c r="K778" i="30" s="1"/>
  <c r="L784" i="30" s="1"/>
  <c r="AD230" i="30"/>
  <c r="AE236" i="30" s="1"/>
  <c r="AF242" i="30" s="1"/>
  <c r="AG248" i="30" s="1"/>
  <c r="AD220" i="30"/>
  <c r="AD208" i="30" s="1"/>
  <c r="AA410" i="30"/>
  <c r="AB416" i="30" s="1"/>
  <c r="AC422" i="30" s="1"/>
  <c r="AD428" i="30" s="1"/>
  <c r="AA400" i="30"/>
  <c r="AA388" i="30" s="1"/>
  <c r="N725" i="30"/>
  <c r="O731" i="30" s="1"/>
  <c r="P737" i="30" s="1"/>
  <c r="Q743" i="30" s="1"/>
  <c r="N715" i="30"/>
  <c r="N703" i="30" s="1"/>
  <c r="AE130" i="30"/>
  <c r="AE118" i="30" s="1"/>
  <c r="AE140" i="30"/>
  <c r="AF146" i="30" s="1"/>
  <c r="AG152" i="30" s="1"/>
  <c r="AH158" i="30" s="1"/>
  <c r="I46" i="30"/>
  <c r="J52" i="30" s="1"/>
  <c r="K58" i="30" s="1"/>
  <c r="L64" i="30" s="1"/>
  <c r="M55" i="23"/>
  <c r="M54" i="23"/>
  <c r="I26" i="6" l="1"/>
  <c r="J21" i="6" s="1"/>
  <c r="J29" i="6"/>
  <c r="H12" i="30"/>
  <c r="J10" i="6" s="1"/>
  <c r="J38" i="6"/>
  <c r="K36" i="6"/>
  <c r="AC360" i="30"/>
  <c r="AD366" i="30" s="1"/>
  <c r="AE372" i="30" s="1"/>
  <c r="AF378" i="30" s="1"/>
  <c r="AB358" i="30"/>
  <c r="AB342" i="30"/>
  <c r="AE174" i="30"/>
  <c r="AD166" i="30"/>
  <c r="AE184" i="30"/>
  <c r="AF190" i="30" s="1"/>
  <c r="AG196" i="30" s="1"/>
  <c r="AH202" i="30" s="1"/>
  <c r="K44" i="6"/>
  <c r="K48" i="6" s="1"/>
  <c r="I40" i="30"/>
  <c r="H32" i="30"/>
  <c r="H10" i="30" s="1"/>
  <c r="J33" i="6" s="1"/>
  <c r="O721" i="30"/>
  <c r="P727" i="30" s="1"/>
  <c r="Q733" i="30" s="1"/>
  <c r="R739" i="30" s="1"/>
  <c r="N719" i="30"/>
  <c r="N707" i="30" s="1"/>
  <c r="AB406" i="30"/>
  <c r="AC412" i="30" s="1"/>
  <c r="AD418" i="30" s="1"/>
  <c r="AE424" i="30" s="1"/>
  <c r="AA404" i="30"/>
  <c r="AA392" i="30" s="1"/>
  <c r="AE226" i="30"/>
  <c r="AF232" i="30" s="1"/>
  <c r="AG238" i="30" s="1"/>
  <c r="AH244" i="30" s="1"/>
  <c r="AD224" i="30"/>
  <c r="AD212" i="30" s="1"/>
  <c r="AC269" i="30"/>
  <c r="AC257" i="30" s="1"/>
  <c r="AD271" i="30"/>
  <c r="AE277" i="30" s="1"/>
  <c r="AF283" i="30" s="1"/>
  <c r="AG289" i="30" s="1"/>
  <c r="Z449" i="30"/>
  <c r="Z437" i="30" s="1"/>
  <c r="AA451" i="30"/>
  <c r="AB457" i="30" s="1"/>
  <c r="AC463" i="30" s="1"/>
  <c r="AD469" i="30" s="1"/>
  <c r="V584" i="30"/>
  <c r="V572" i="30" s="1"/>
  <c r="W586" i="30"/>
  <c r="X592" i="30" s="1"/>
  <c r="Y598" i="30" s="1"/>
  <c r="Z604" i="30" s="1"/>
  <c r="U629" i="30"/>
  <c r="U617" i="30" s="1"/>
  <c r="V631" i="30"/>
  <c r="W637" i="30" s="1"/>
  <c r="X643" i="30" s="1"/>
  <c r="Y649" i="30" s="1"/>
  <c r="S680" i="30"/>
  <c r="T686" i="30" s="1"/>
  <c r="U692" i="30" s="1"/>
  <c r="V698" i="30" s="1"/>
  <c r="S670" i="30"/>
  <c r="S658" i="30" s="1"/>
  <c r="AF95" i="30"/>
  <c r="AG101" i="30" s="1"/>
  <c r="AH107" i="30" s="1"/>
  <c r="AI113" i="30" s="1"/>
  <c r="AF85" i="30"/>
  <c r="AC320" i="30"/>
  <c r="AD326" i="30" s="1"/>
  <c r="AE332" i="30" s="1"/>
  <c r="AF338" i="30" s="1"/>
  <c r="AC310" i="30"/>
  <c r="AC298" i="30" s="1"/>
  <c r="Y500" i="30"/>
  <c r="Z506" i="30" s="1"/>
  <c r="AA512" i="30" s="1"/>
  <c r="AB518" i="30" s="1"/>
  <c r="Y490" i="30"/>
  <c r="Y478" i="30" s="1"/>
  <c r="AF136" i="30"/>
  <c r="AG142" i="30" s="1"/>
  <c r="AH148" i="30" s="1"/>
  <c r="AI154" i="30" s="1"/>
  <c r="AE134" i="30"/>
  <c r="AE122" i="30" s="1"/>
  <c r="I770" i="30"/>
  <c r="J776" i="30" s="1"/>
  <c r="K782" i="30" s="1"/>
  <c r="L788" i="30" s="1"/>
  <c r="I760" i="30"/>
  <c r="I748" i="30" s="1"/>
  <c r="X545" i="30"/>
  <c r="Y551" i="30" s="1"/>
  <c r="Z557" i="30" s="1"/>
  <c r="AA563" i="30" s="1"/>
  <c r="X535" i="30"/>
  <c r="X523" i="30" s="1"/>
  <c r="I50" i="30"/>
  <c r="J56" i="30" s="1"/>
  <c r="K62" i="30" s="1"/>
  <c r="L68" i="30" s="1"/>
  <c r="M56" i="23"/>
  <c r="I24" i="6" l="1"/>
  <c r="J22" i="6"/>
  <c r="J26" i="6" s="1"/>
  <c r="K21" i="6" s="1"/>
  <c r="G42" i="1"/>
  <c r="I12" i="30"/>
  <c r="J12" i="30" s="1"/>
  <c r="J39" i="6"/>
  <c r="AF180" i="30"/>
  <c r="AG186" i="30" s="1"/>
  <c r="AH192" i="30" s="1"/>
  <c r="AI198" i="30" s="1"/>
  <c r="AE178" i="30"/>
  <c r="AE162" i="30"/>
  <c r="AB346" i="30"/>
  <c r="AC364" i="30"/>
  <c r="AD370" i="30" s="1"/>
  <c r="AE376" i="30" s="1"/>
  <c r="AF382" i="30" s="1"/>
  <c r="AC354" i="30"/>
  <c r="K37" i="6"/>
  <c r="I44" i="30"/>
  <c r="I28" i="30"/>
  <c r="I6" i="30" s="1"/>
  <c r="K29" i="6" s="1"/>
  <c r="Y541" i="30"/>
  <c r="Z547" i="30" s="1"/>
  <c r="AA553" i="30" s="1"/>
  <c r="AB559" i="30" s="1"/>
  <c r="X539" i="30"/>
  <c r="X527" i="30" s="1"/>
  <c r="J766" i="30"/>
  <c r="K772" i="30" s="1"/>
  <c r="L778" i="30" s="1"/>
  <c r="M784" i="30" s="1"/>
  <c r="I764" i="30"/>
  <c r="I752" i="30" s="1"/>
  <c r="AF140" i="30"/>
  <c r="AG146" i="30" s="1"/>
  <c r="AH152" i="30" s="1"/>
  <c r="AI158" i="30" s="1"/>
  <c r="AF130" i="30"/>
  <c r="AF118" i="30" s="1"/>
  <c r="Y494" i="30"/>
  <c r="Y482" i="30" s="1"/>
  <c r="Z496" i="30"/>
  <c r="AA502" i="30" s="1"/>
  <c r="AB508" i="30" s="1"/>
  <c r="AC514" i="30" s="1"/>
  <c r="AC314" i="30"/>
  <c r="AC302" i="30" s="1"/>
  <c r="AD316" i="30"/>
  <c r="AE322" i="30" s="1"/>
  <c r="AF328" i="30" s="1"/>
  <c r="AG334" i="30" s="1"/>
  <c r="AF89" i="30"/>
  <c r="AG91" i="30"/>
  <c r="AH97" i="30" s="1"/>
  <c r="AI103" i="30" s="1"/>
  <c r="AJ109" i="30" s="1"/>
  <c r="S674" i="30"/>
  <c r="S662" i="30" s="1"/>
  <c r="T676" i="30"/>
  <c r="U682" i="30" s="1"/>
  <c r="V688" i="30" s="1"/>
  <c r="W694" i="30" s="1"/>
  <c r="AE230" i="30"/>
  <c r="AF236" i="30" s="1"/>
  <c r="AG242" i="30" s="1"/>
  <c r="AH248" i="30" s="1"/>
  <c r="AE220" i="30"/>
  <c r="AE208" i="30" s="1"/>
  <c r="AB410" i="30"/>
  <c r="AC416" i="30" s="1"/>
  <c r="AD422" i="30" s="1"/>
  <c r="AE428" i="30" s="1"/>
  <c r="AB400" i="30"/>
  <c r="AB388" i="30" s="1"/>
  <c r="O725" i="30"/>
  <c r="P731" i="30" s="1"/>
  <c r="Q737" i="30" s="1"/>
  <c r="R743" i="30" s="1"/>
  <c r="O715" i="30"/>
  <c r="O703" i="30" s="1"/>
  <c r="V635" i="30"/>
  <c r="W641" i="30" s="1"/>
  <c r="X647" i="30" s="1"/>
  <c r="Y653" i="30" s="1"/>
  <c r="V625" i="30"/>
  <c r="V613" i="30" s="1"/>
  <c r="W590" i="30"/>
  <c r="X596" i="30" s="1"/>
  <c r="Y602" i="30" s="1"/>
  <c r="Z608" i="30" s="1"/>
  <c r="W580" i="30"/>
  <c r="W568" i="30" s="1"/>
  <c r="AA455" i="30"/>
  <c r="AB461" i="30" s="1"/>
  <c r="AC467" i="30" s="1"/>
  <c r="AD473" i="30" s="1"/>
  <c r="AA445" i="30"/>
  <c r="AA433" i="30" s="1"/>
  <c r="AD275" i="30"/>
  <c r="AE281" i="30" s="1"/>
  <c r="AF287" i="30" s="1"/>
  <c r="AG293" i="30" s="1"/>
  <c r="AD265" i="30"/>
  <c r="AD253" i="30" s="1"/>
  <c r="J46" i="30"/>
  <c r="K52" i="30" s="1"/>
  <c r="L58" i="30" s="1"/>
  <c r="M64" i="30" s="1"/>
  <c r="N53" i="23"/>
  <c r="M57" i="23"/>
  <c r="M58" i="23" s="1"/>
  <c r="J24" i="6" l="1"/>
  <c r="K23" i="6"/>
  <c r="K40" i="6"/>
  <c r="L36" i="6" s="1"/>
  <c r="AC358" i="30"/>
  <c r="AD360" i="30"/>
  <c r="AE366" i="30" s="1"/>
  <c r="AF372" i="30" s="1"/>
  <c r="AG378" i="30" s="1"/>
  <c r="AC342" i="30"/>
  <c r="AE166" i="30"/>
  <c r="AF174" i="30"/>
  <c r="AF184" i="30"/>
  <c r="AG190" i="30" s="1"/>
  <c r="AH196" i="30" s="1"/>
  <c r="AI202" i="30" s="1"/>
  <c r="J40" i="30"/>
  <c r="I32" i="30"/>
  <c r="I10" i="30" s="1"/>
  <c r="K33" i="6" s="1"/>
  <c r="AE271" i="30"/>
  <c r="AF277" i="30" s="1"/>
  <c r="AG283" i="30" s="1"/>
  <c r="AH289" i="30" s="1"/>
  <c r="AD269" i="30"/>
  <c r="AD257" i="30" s="1"/>
  <c r="AB451" i="30"/>
  <c r="AC457" i="30" s="1"/>
  <c r="AD463" i="30" s="1"/>
  <c r="AE469" i="30" s="1"/>
  <c r="AA449" i="30"/>
  <c r="AA437" i="30" s="1"/>
  <c r="X586" i="30"/>
  <c r="Y592" i="30" s="1"/>
  <c r="Z598" i="30" s="1"/>
  <c r="AA604" i="30" s="1"/>
  <c r="W584" i="30"/>
  <c r="W572" i="30" s="1"/>
  <c r="W631" i="30"/>
  <c r="X637" i="30" s="1"/>
  <c r="Y643" i="30" s="1"/>
  <c r="Z649" i="30" s="1"/>
  <c r="V629" i="30"/>
  <c r="V617" i="30" s="1"/>
  <c r="O719" i="30"/>
  <c r="O707" i="30" s="1"/>
  <c r="P721" i="30"/>
  <c r="Q727" i="30" s="1"/>
  <c r="R733" i="30" s="1"/>
  <c r="S739" i="30" s="1"/>
  <c r="AB404" i="30"/>
  <c r="AB392" i="30" s="1"/>
  <c r="AC406" i="30"/>
  <c r="AD412" i="30" s="1"/>
  <c r="AE418" i="30" s="1"/>
  <c r="AF424" i="30" s="1"/>
  <c r="AE224" i="30"/>
  <c r="AE212" i="30" s="1"/>
  <c r="AF226" i="30"/>
  <c r="AG232" i="30" s="1"/>
  <c r="AH238" i="30" s="1"/>
  <c r="AI244" i="30" s="1"/>
  <c r="AF134" i="30"/>
  <c r="AF122" i="30" s="1"/>
  <c r="AG136" i="30"/>
  <c r="AH142" i="30" s="1"/>
  <c r="AI148" i="30" s="1"/>
  <c r="AJ154" i="30" s="1"/>
  <c r="J770" i="30"/>
  <c r="K776" i="30" s="1"/>
  <c r="L782" i="30" s="1"/>
  <c r="M788" i="30" s="1"/>
  <c r="J760" i="30"/>
  <c r="J748" i="30" s="1"/>
  <c r="Y545" i="30"/>
  <c r="Z551" i="30" s="1"/>
  <c r="AA557" i="30" s="1"/>
  <c r="AB563" i="30" s="1"/>
  <c r="Y535" i="30"/>
  <c r="Y523" i="30" s="1"/>
  <c r="T680" i="30"/>
  <c r="U686" i="30" s="1"/>
  <c r="V692" i="30" s="1"/>
  <c r="W698" i="30" s="1"/>
  <c r="T670" i="30"/>
  <c r="T658" i="30" s="1"/>
  <c r="AG95" i="30"/>
  <c r="AH101" i="30" s="1"/>
  <c r="AI107" i="30" s="1"/>
  <c r="AJ113" i="30" s="1"/>
  <c r="AG85" i="30"/>
  <c r="AD320" i="30"/>
  <c r="AE326" i="30" s="1"/>
  <c r="AF332" i="30" s="1"/>
  <c r="AG338" i="30" s="1"/>
  <c r="AD310" i="30"/>
  <c r="AD298" i="30" s="1"/>
  <c r="Z500" i="30"/>
  <c r="AA506" i="30" s="1"/>
  <c r="AB512" i="30" s="1"/>
  <c r="AC518" i="30" s="1"/>
  <c r="Z490" i="30"/>
  <c r="Z478" i="30" s="1"/>
  <c r="J50" i="30"/>
  <c r="K56" i="30" s="1"/>
  <c r="L62" i="30" s="1"/>
  <c r="M68" i="30" s="1"/>
  <c r="N54" i="23"/>
  <c r="N55" i="23"/>
  <c r="K26" i="6" l="1"/>
  <c r="K38" i="6"/>
  <c r="AF178" i="30"/>
  <c r="AG180" i="30"/>
  <c r="AH186" i="30" s="1"/>
  <c r="AI192" i="30" s="1"/>
  <c r="AJ198" i="30" s="1"/>
  <c r="AF162" i="30"/>
  <c r="AC346" i="30"/>
  <c r="AD364" i="30"/>
  <c r="AE370" i="30" s="1"/>
  <c r="AF376" i="30" s="1"/>
  <c r="AG382" i="30" s="1"/>
  <c r="AD354" i="30"/>
  <c r="L44" i="6"/>
  <c r="L48" i="6" s="1"/>
  <c r="J44" i="30"/>
  <c r="J28" i="30"/>
  <c r="J6" i="30" s="1"/>
  <c r="L29" i="6" s="1"/>
  <c r="AA496" i="30"/>
  <c r="AB502" i="30" s="1"/>
  <c r="AC508" i="30" s="1"/>
  <c r="AD514" i="30" s="1"/>
  <c r="Z494" i="30"/>
  <c r="Z482" i="30" s="1"/>
  <c r="AE316" i="30"/>
  <c r="AF322" i="30" s="1"/>
  <c r="AG328" i="30" s="1"/>
  <c r="AH334" i="30" s="1"/>
  <c r="AD314" i="30"/>
  <c r="AD302" i="30" s="1"/>
  <c r="AH91" i="30"/>
  <c r="AI97" i="30" s="1"/>
  <c r="AJ103" i="30" s="1"/>
  <c r="AK109" i="30" s="1"/>
  <c r="AG89" i="30"/>
  <c r="U676" i="30"/>
  <c r="V682" i="30" s="1"/>
  <c r="W688" i="30" s="1"/>
  <c r="X694" i="30" s="1"/>
  <c r="T674" i="30"/>
  <c r="T662" i="30" s="1"/>
  <c r="Y539" i="30"/>
  <c r="Y527" i="30" s="1"/>
  <c r="Z541" i="30"/>
  <c r="AA547" i="30" s="1"/>
  <c r="AB553" i="30" s="1"/>
  <c r="AC559" i="30" s="1"/>
  <c r="J764" i="30"/>
  <c r="J752" i="30" s="1"/>
  <c r="K766" i="30"/>
  <c r="L772" i="30" s="1"/>
  <c r="M778" i="30" s="1"/>
  <c r="N784" i="30" s="1"/>
  <c r="W635" i="30"/>
  <c r="X641" i="30" s="1"/>
  <c r="Y647" i="30" s="1"/>
  <c r="Z653" i="30" s="1"/>
  <c r="W625" i="30"/>
  <c r="W613" i="30" s="1"/>
  <c r="X590" i="30"/>
  <c r="Y596" i="30" s="1"/>
  <c r="Z602" i="30" s="1"/>
  <c r="AA608" i="30" s="1"/>
  <c r="X580" i="30"/>
  <c r="X568" i="30" s="1"/>
  <c r="AB455" i="30"/>
  <c r="AC461" i="30" s="1"/>
  <c r="AD467" i="30" s="1"/>
  <c r="AE473" i="30" s="1"/>
  <c r="AB445" i="30"/>
  <c r="AB433" i="30" s="1"/>
  <c r="AE275" i="30"/>
  <c r="AF281" i="30" s="1"/>
  <c r="AG287" i="30" s="1"/>
  <c r="AH293" i="30" s="1"/>
  <c r="AE265" i="30"/>
  <c r="AE253" i="30" s="1"/>
  <c r="AG140" i="30"/>
  <c r="AH146" i="30" s="1"/>
  <c r="AI152" i="30" s="1"/>
  <c r="AJ158" i="30" s="1"/>
  <c r="AG130" i="30"/>
  <c r="AG118" i="30" s="1"/>
  <c r="AF230" i="30"/>
  <c r="AG236" i="30" s="1"/>
  <c r="AH242" i="30" s="1"/>
  <c r="AI248" i="30" s="1"/>
  <c r="AF220" i="30"/>
  <c r="AF208" i="30" s="1"/>
  <c r="AC410" i="30"/>
  <c r="AD416" i="30" s="1"/>
  <c r="AE422" i="30" s="1"/>
  <c r="AF428" i="30" s="1"/>
  <c r="AC400" i="30"/>
  <c r="AC388" i="30" s="1"/>
  <c r="P725" i="30"/>
  <c r="Q731" i="30" s="1"/>
  <c r="R737" i="30" s="1"/>
  <c r="S743" i="30" s="1"/>
  <c r="P715" i="30"/>
  <c r="P703" i="30" s="1"/>
  <c r="K46" i="30"/>
  <c r="L52" i="30" s="1"/>
  <c r="M58" i="30" s="1"/>
  <c r="N64" i="30" s="1"/>
  <c r="N56" i="23"/>
  <c r="L21" i="6" l="1"/>
  <c r="K24" i="6"/>
  <c r="K39" i="6"/>
  <c r="AE360" i="30"/>
  <c r="AF366" i="30" s="1"/>
  <c r="AG372" i="30" s="1"/>
  <c r="AH378" i="30" s="1"/>
  <c r="AD358" i="30"/>
  <c r="AD342" i="30"/>
  <c r="AG174" i="30"/>
  <c r="AF166" i="30"/>
  <c r="AG184" i="30"/>
  <c r="AH190" i="30" s="1"/>
  <c r="AI196" i="30" s="1"/>
  <c r="AJ202" i="30" s="1"/>
  <c r="L37" i="6"/>
  <c r="K40" i="30"/>
  <c r="J32" i="30"/>
  <c r="J10" i="30" s="1"/>
  <c r="L33" i="6" s="1"/>
  <c r="Q721" i="30"/>
  <c r="R727" i="30" s="1"/>
  <c r="S733" i="30" s="1"/>
  <c r="T739" i="30" s="1"/>
  <c r="P719" i="30"/>
  <c r="P707" i="30" s="1"/>
  <c r="AD406" i="30"/>
  <c r="AE412" i="30" s="1"/>
  <c r="AF418" i="30" s="1"/>
  <c r="AG424" i="30" s="1"/>
  <c r="AC404" i="30"/>
  <c r="AC392" i="30" s="1"/>
  <c r="AG226" i="30"/>
  <c r="AH232" i="30" s="1"/>
  <c r="AI238" i="30" s="1"/>
  <c r="AJ244" i="30" s="1"/>
  <c r="AF224" i="30"/>
  <c r="AF212" i="30" s="1"/>
  <c r="AH136" i="30"/>
  <c r="AI142" i="30" s="1"/>
  <c r="AJ148" i="30" s="1"/>
  <c r="AK154" i="30" s="1"/>
  <c r="AG134" i="30"/>
  <c r="AG122" i="30" s="1"/>
  <c r="AE269" i="30"/>
  <c r="AE257" i="30" s="1"/>
  <c r="AF271" i="30"/>
  <c r="AG277" i="30" s="1"/>
  <c r="AH283" i="30" s="1"/>
  <c r="AI289" i="30" s="1"/>
  <c r="AB449" i="30"/>
  <c r="AB437" i="30" s="1"/>
  <c r="AC451" i="30"/>
  <c r="AD457" i="30" s="1"/>
  <c r="AE463" i="30" s="1"/>
  <c r="AF469" i="30" s="1"/>
  <c r="X584" i="30"/>
  <c r="X572" i="30" s="1"/>
  <c r="Y586" i="30"/>
  <c r="Z592" i="30" s="1"/>
  <c r="AA598" i="30" s="1"/>
  <c r="AB604" i="30" s="1"/>
  <c r="W629" i="30"/>
  <c r="W617" i="30" s="1"/>
  <c r="X631" i="30"/>
  <c r="Y637" i="30" s="1"/>
  <c r="Z643" i="30" s="1"/>
  <c r="AA649" i="30" s="1"/>
  <c r="U680" i="30"/>
  <c r="V686" i="30" s="1"/>
  <c r="W692" i="30" s="1"/>
  <c r="X698" i="30" s="1"/>
  <c r="U670" i="30"/>
  <c r="U658" i="30" s="1"/>
  <c r="AH95" i="30"/>
  <c r="AI101" i="30" s="1"/>
  <c r="AJ107" i="30" s="1"/>
  <c r="AK113" i="30" s="1"/>
  <c r="AH85" i="30"/>
  <c r="AE320" i="30"/>
  <c r="AF326" i="30" s="1"/>
  <c r="AG332" i="30" s="1"/>
  <c r="AH338" i="30" s="1"/>
  <c r="AE310" i="30"/>
  <c r="AE298" i="30" s="1"/>
  <c r="AA500" i="30"/>
  <c r="AB506" i="30" s="1"/>
  <c r="AC512" i="30" s="1"/>
  <c r="AD518" i="30" s="1"/>
  <c r="AA490" i="30"/>
  <c r="AA478" i="30" s="1"/>
  <c r="K760" i="30"/>
  <c r="K748" i="30" s="1"/>
  <c r="K770" i="30"/>
  <c r="L776" i="30" s="1"/>
  <c r="M782" i="30" s="1"/>
  <c r="N788" i="30" s="1"/>
  <c r="Z545" i="30"/>
  <c r="AA551" i="30" s="1"/>
  <c r="AB557" i="30" s="1"/>
  <c r="AC563" i="30" s="1"/>
  <c r="Z535" i="30"/>
  <c r="Z523" i="30" s="1"/>
  <c r="K50" i="30"/>
  <c r="L56" i="30" s="1"/>
  <c r="M62" i="30" s="1"/>
  <c r="N68" i="30" s="1"/>
  <c r="N57" i="23"/>
  <c r="N58" i="23" s="1"/>
  <c r="O53" i="23"/>
  <c r="L23" i="6" l="1"/>
  <c r="L26" i="6" s="1"/>
  <c r="M21" i="6" s="1"/>
  <c r="L40" i="6"/>
  <c r="M36" i="6" s="1"/>
  <c r="AH180" i="30"/>
  <c r="AI186" i="30" s="1"/>
  <c r="AJ192" i="30" s="1"/>
  <c r="AK198" i="30" s="1"/>
  <c r="AG178" i="30"/>
  <c r="AG162" i="30"/>
  <c r="AD346" i="30"/>
  <c r="AE364" i="30"/>
  <c r="AF370" i="30" s="1"/>
  <c r="AG376" i="30" s="1"/>
  <c r="AH382" i="30" s="1"/>
  <c r="AE354" i="30"/>
  <c r="K44" i="30"/>
  <c r="K28" i="30"/>
  <c r="K6" i="30" s="1"/>
  <c r="M29" i="6" s="1"/>
  <c r="AA541" i="30"/>
  <c r="AB547" i="30" s="1"/>
  <c r="AC553" i="30" s="1"/>
  <c r="AD559" i="30" s="1"/>
  <c r="Z539" i="30"/>
  <c r="Z527" i="30" s="1"/>
  <c r="AA494" i="30"/>
  <c r="AA482" i="30" s="1"/>
  <c r="AB496" i="30"/>
  <c r="AC502" i="30" s="1"/>
  <c r="AD508" i="30" s="1"/>
  <c r="AE514" i="30" s="1"/>
  <c r="AE314" i="30"/>
  <c r="AE302" i="30" s="1"/>
  <c r="AF316" i="30"/>
  <c r="AG322" i="30" s="1"/>
  <c r="AH328" i="30" s="1"/>
  <c r="AI334" i="30" s="1"/>
  <c r="AH89" i="30"/>
  <c r="AI91" i="30"/>
  <c r="AJ97" i="30" s="1"/>
  <c r="AK103" i="30" s="1"/>
  <c r="AL109" i="30" s="1"/>
  <c r="U674" i="30"/>
  <c r="U662" i="30" s="1"/>
  <c r="V676" i="30"/>
  <c r="W682" i="30" s="1"/>
  <c r="X688" i="30" s="1"/>
  <c r="Y694" i="30" s="1"/>
  <c r="AH140" i="30"/>
  <c r="AI146" i="30" s="1"/>
  <c r="AJ152" i="30" s="1"/>
  <c r="AK158" i="30" s="1"/>
  <c r="AH130" i="30"/>
  <c r="AH118" i="30" s="1"/>
  <c r="AG230" i="30"/>
  <c r="AH236" i="30" s="1"/>
  <c r="AI242" i="30" s="1"/>
  <c r="AJ248" i="30" s="1"/>
  <c r="AG220" i="30"/>
  <c r="AG208" i="30" s="1"/>
  <c r="AD410" i="30"/>
  <c r="AE416" i="30" s="1"/>
  <c r="AF422" i="30" s="1"/>
  <c r="AG428" i="30" s="1"/>
  <c r="AD400" i="30"/>
  <c r="AD388" i="30" s="1"/>
  <c r="Q725" i="30"/>
  <c r="R731" i="30" s="1"/>
  <c r="S737" i="30" s="1"/>
  <c r="T743" i="30" s="1"/>
  <c r="Q715" i="30"/>
  <c r="Q703" i="30" s="1"/>
  <c r="L766" i="30"/>
  <c r="M772" i="30" s="1"/>
  <c r="N778" i="30" s="1"/>
  <c r="O784" i="30" s="1"/>
  <c r="K764" i="30"/>
  <c r="K752" i="30" s="1"/>
  <c r="X635" i="30"/>
  <c r="Y641" i="30" s="1"/>
  <c r="Z647" i="30" s="1"/>
  <c r="AA653" i="30" s="1"/>
  <c r="X625" i="30"/>
  <c r="X613" i="30" s="1"/>
  <c r="Y590" i="30"/>
  <c r="Z596" i="30" s="1"/>
  <c r="AA602" i="30" s="1"/>
  <c r="AB608" i="30" s="1"/>
  <c r="Y580" i="30"/>
  <c r="Y568" i="30" s="1"/>
  <c r="AC455" i="30"/>
  <c r="AD461" i="30" s="1"/>
  <c r="AE467" i="30" s="1"/>
  <c r="AF473" i="30" s="1"/>
  <c r="AC445" i="30"/>
  <c r="AC433" i="30" s="1"/>
  <c r="AF275" i="30"/>
  <c r="AG281" i="30" s="1"/>
  <c r="AH287" i="30" s="1"/>
  <c r="AI293" i="30" s="1"/>
  <c r="AF265" i="30"/>
  <c r="AF253" i="30" s="1"/>
  <c r="L46" i="30"/>
  <c r="M52" i="30" s="1"/>
  <c r="N58" i="30" s="1"/>
  <c r="O64" i="30" s="1"/>
  <c r="O55" i="23"/>
  <c r="O54" i="23"/>
  <c r="L24" i="6" l="1"/>
  <c r="M44" i="6"/>
  <c r="M48" i="6" s="1"/>
  <c r="M37" i="6" s="1"/>
  <c r="L38" i="6"/>
  <c r="AE358" i="30"/>
  <c r="AF360" i="30"/>
  <c r="AG366" i="30" s="1"/>
  <c r="AH372" i="30" s="1"/>
  <c r="AI378" i="30" s="1"/>
  <c r="AE342" i="30"/>
  <c r="AG166" i="30"/>
  <c r="AH174" i="30"/>
  <c r="AH184" i="30"/>
  <c r="AI190" i="30" s="1"/>
  <c r="AJ196" i="30" s="1"/>
  <c r="AK202" i="30" s="1"/>
  <c r="L40" i="30"/>
  <c r="K32" i="30"/>
  <c r="K10" i="30" s="1"/>
  <c r="M33" i="6" s="1"/>
  <c r="AG271" i="30"/>
  <c r="AH277" i="30" s="1"/>
  <c r="AI283" i="30" s="1"/>
  <c r="AJ289" i="30" s="1"/>
  <c r="AF269" i="30"/>
  <c r="AF257" i="30" s="1"/>
  <c r="AD451" i="30"/>
  <c r="AE457" i="30" s="1"/>
  <c r="AF463" i="30" s="1"/>
  <c r="AG469" i="30" s="1"/>
  <c r="AC449" i="30"/>
  <c r="AC437" i="30" s="1"/>
  <c r="Z586" i="30"/>
  <c r="AA592" i="30" s="1"/>
  <c r="AB598" i="30" s="1"/>
  <c r="AC604" i="30" s="1"/>
  <c r="Y584" i="30"/>
  <c r="Y572" i="30" s="1"/>
  <c r="Y631" i="30"/>
  <c r="Z637" i="30" s="1"/>
  <c r="AA643" i="30" s="1"/>
  <c r="AB649" i="30" s="1"/>
  <c r="X629" i="30"/>
  <c r="X617" i="30" s="1"/>
  <c r="L770" i="30"/>
  <c r="M776" i="30" s="1"/>
  <c r="N782" i="30" s="1"/>
  <c r="O788" i="30" s="1"/>
  <c r="L760" i="30"/>
  <c r="L748" i="30" s="1"/>
  <c r="Q719" i="30"/>
  <c r="Q707" i="30" s="1"/>
  <c r="R721" i="30"/>
  <c r="S727" i="30" s="1"/>
  <c r="T733" i="30" s="1"/>
  <c r="U739" i="30" s="1"/>
  <c r="AD404" i="30"/>
  <c r="AD392" i="30" s="1"/>
  <c r="AE406" i="30"/>
  <c r="AF412" i="30" s="1"/>
  <c r="AG418" i="30" s="1"/>
  <c r="AH424" i="30" s="1"/>
  <c r="AG224" i="30"/>
  <c r="AG212" i="30" s="1"/>
  <c r="AH226" i="30"/>
  <c r="AI232" i="30" s="1"/>
  <c r="AJ238" i="30" s="1"/>
  <c r="AK244" i="30" s="1"/>
  <c r="AH134" i="30"/>
  <c r="AH122" i="30" s="1"/>
  <c r="AI136" i="30"/>
  <c r="AJ142" i="30" s="1"/>
  <c r="AK148" i="30" s="1"/>
  <c r="AL154" i="30" s="1"/>
  <c r="AA545" i="30"/>
  <c r="AB551" i="30" s="1"/>
  <c r="AC557" i="30" s="1"/>
  <c r="AD563" i="30" s="1"/>
  <c r="AA535" i="30"/>
  <c r="AA523" i="30" s="1"/>
  <c r="V680" i="30"/>
  <c r="W686" i="30" s="1"/>
  <c r="X692" i="30" s="1"/>
  <c r="Y698" i="30" s="1"/>
  <c r="V670" i="30"/>
  <c r="V658" i="30" s="1"/>
  <c r="AI95" i="30"/>
  <c r="AJ101" i="30" s="1"/>
  <c r="AK107" i="30" s="1"/>
  <c r="AL113" i="30" s="1"/>
  <c r="AI85" i="30"/>
  <c r="AF320" i="30"/>
  <c r="AG326" i="30" s="1"/>
  <c r="AH332" i="30" s="1"/>
  <c r="AI338" i="30" s="1"/>
  <c r="AF310" i="30"/>
  <c r="AF298" i="30" s="1"/>
  <c r="AB500" i="30"/>
  <c r="AC506" i="30" s="1"/>
  <c r="AD512" i="30" s="1"/>
  <c r="AE518" i="30" s="1"/>
  <c r="AB490" i="30"/>
  <c r="AB478" i="30" s="1"/>
  <c r="L50" i="30"/>
  <c r="M56" i="30" s="1"/>
  <c r="N62" i="30" s="1"/>
  <c r="O68" i="30" s="1"/>
  <c r="O56" i="23"/>
  <c r="M23" i="6" l="1"/>
  <c r="M26" i="6" s="1"/>
  <c r="L39" i="6"/>
  <c r="M40" i="6"/>
  <c r="AH178" i="30"/>
  <c r="AI180" i="30"/>
  <c r="AJ186" i="30" s="1"/>
  <c r="AK192" i="30" s="1"/>
  <c r="AL198" i="30" s="1"/>
  <c r="AH162" i="30"/>
  <c r="AE346" i="30"/>
  <c r="AF364" i="30"/>
  <c r="AG370" i="30" s="1"/>
  <c r="AH376" i="30" s="1"/>
  <c r="AI382" i="30" s="1"/>
  <c r="AF354" i="30"/>
  <c r="L44" i="30"/>
  <c r="L28" i="30"/>
  <c r="L6" i="30" s="1"/>
  <c r="N29" i="6" s="1"/>
  <c r="AC496" i="30"/>
  <c r="AD502" i="30" s="1"/>
  <c r="AE508" i="30" s="1"/>
  <c r="AF514" i="30" s="1"/>
  <c r="AB494" i="30"/>
  <c r="AB482" i="30" s="1"/>
  <c r="AG316" i="30"/>
  <c r="AH322" i="30" s="1"/>
  <c r="AI328" i="30" s="1"/>
  <c r="AJ334" i="30" s="1"/>
  <c r="AF314" i="30"/>
  <c r="AF302" i="30" s="1"/>
  <c r="AJ91" i="30"/>
  <c r="AK97" i="30" s="1"/>
  <c r="AL103" i="30" s="1"/>
  <c r="AM109" i="30" s="1"/>
  <c r="AI89" i="30"/>
  <c r="W676" i="30"/>
  <c r="X682" i="30" s="1"/>
  <c r="Y688" i="30" s="1"/>
  <c r="Z694" i="30" s="1"/>
  <c r="V674" i="30"/>
  <c r="V662" i="30" s="1"/>
  <c r="AA539" i="30"/>
  <c r="AA527" i="30" s="1"/>
  <c r="AB541" i="30"/>
  <c r="AC547" i="30" s="1"/>
  <c r="AD553" i="30" s="1"/>
  <c r="AE559" i="30" s="1"/>
  <c r="L764" i="30"/>
  <c r="L752" i="30" s="1"/>
  <c r="M766" i="30"/>
  <c r="N772" i="30" s="1"/>
  <c r="O778" i="30" s="1"/>
  <c r="P784" i="30" s="1"/>
  <c r="Y635" i="30"/>
  <c r="Z641" i="30" s="1"/>
  <c r="AA647" i="30" s="1"/>
  <c r="AB653" i="30" s="1"/>
  <c r="Y625" i="30"/>
  <c r="Y613" i="30" s="1"/>
  <c r="Z590" i="30"/>
  <c r="AA596" i="30" s="1"/>
  <c r="AB602" i="30" s="1"/>
  <c r="AC608" i="30" s="1"/>
  <c r="Z580" i="30"/>
  <c r="Z568" i="30" s="1"/>
  <c r="AD455" i="30"/>
  <c r="AE461" i="30" s="1"/>
  <c r="AF467" i="30" s="1"/>
  <c r="AG473" i="30" s="1"/>
  <c r="AD445" i="30"/>
  <c r="AD433" i="30" s="1"/>
  <c r="AG275" i="30"/>
  <c r="AH281" i="30" s="1"/>
  <c r="AI287" i="30" s="1"/>
  <c r="AJ293" i="30" s="1"/>
  <c r="AG265" i="30"/>
  <c r="AG253" i="30" s="1"/>
  <c r="AI130" i="30"/>
  <c r="AI118" i="30" s="1"/>
  <c r="AI140" i="30"/>
  <c r="AJ146" i="30" s="1"/>
  <c r="AK152" i="30" s="1"/>
  <c r="AL158" i="30" s="1"/>
  <c r="AH230" i="30"/>
  <c r="AI236" i="30" s="1"/>
  <c r="AJ242" i="30" s="1"/>
  <c r="AK248" i="30" s="1"/>
  <c r="AH220" i="30"/>
  <c r="AH208" i="30" s="1"/>
  <c r="AE410" i="30"/>
  <c r="AF416" i="30" s="1"/>
  <c r="AG422" i="30" s="1"/>
  <c r="AH428" i="30" s="1"/>
  <c r="AE400" i="30"/>
  <c r="AE388" i="30" s="1"/>
  <c r="R725" i="30"/>
  <c r="S731" i="30" s="1"/>
  <c r="T737" i="30" s="1"/>
  <c r="U743" i="30" s="1"/>
  <c r="R715" i="30"/>
  <c r="R703" i="30" s="1"/>
  <c r="M46" i="30"/>
  <c r="N52" i="30" s="1"/>
  <c r="O58" i="30" s="1"/>
  <c r="P64" i="30" s="1"/>
  <c r="P53" i="23"/>
  <c r="O57" i="23"/>
  <c r="O58" i="23" s="1"/>
  <c r="N21" i="6" l="1"/>
  <c r="M24" i="6"/>
  <c r="M38" i="6"/>
  <c r="N36" i="6"/>
  <c r="AG360" i="30"/>
  <c r="AH366" i="30" s="1"/>
  <c r="AI372" i="30" s="1"/>
  <c r="AJ378" i="30" s="1"/>
  <c r="AF358" i="30"/>
  <c r="AF342" i="30"/>
  <c r="AI174" i="30"/>
  <c r="AH166" i="30"/>
  <c r="AI184" i="30"/>
  <c r="AJ190" i="30" s="1"/>
  <c r="AK196" i="30" s="1"/>
  <c r="AL202" i="30" s="1"/>
  <c r="M40" i="30"/>
  <c r="L32" i="30"/>
  <c r="L10" i="30" s="1"/>
  <c r="N33" i="6" s="1"/>
  <c r="S721" i="30"/>
  <c r="T727" i="30" s="1"/>
  <c r="U733" i="30" s="1"/>
  <c r="V739" i="30" s="1"/>
  <c r="R719" i="30"/>
  <c r="R707" i="30" s="1"/>
  <c r="AF406" i="30"/>
  <c r="AG412" i="30" s="1"/>
  <c r="AH418" i="30" s="1"/>
  <c r="AI424" i="30" s="1"/>
  <c r="AE404" i="30"/>
  <c r="AE392" i="30" s="1"/>
  <c r="AI226" i="30"/>
  <c r="AJ232" i="30" s="1"/>
  <c r="AK238" i="30" s="1"/>
  <c r="AL244" i="30" s="1"/>
  <c r="AH224" i="30"/>
  <c r="AH212" i="30" s="1"/>
  <c r="AG269" i="30"/>
  <c r="AG257" i="30" s="1"/>
  <c r="AH271" i="30"/>
  <c r="AI277" i="30" s="1"/>
  <c r="AJ283" i="30" s="1"/>
  <c r="AK289" i="30" s="1"/>
  <c r="AD449" i="30"/>
  <c r="AD437" i="30" s="1"/>
  <c r="AE451" i="30"/>
  <c r="AF457" i="30" s="1"/>
  <c r="AG463" i="30" s="1"/>
  <c r="AH469" i="30" s="1"/>
  <c r="Z584" i="30"/>
  <c r="Z572" i="30" s="1"/>
  <c r="AA586" i="30"/>
  <c r="AB592" i="30" s="1"/>
  <c r="AC598" i="30" s="1"/>
  <c r="AD604" i="30" s="1"/>
  <c r="Y629" i="30"/>
  <c r="Y617" i="30" s="1"/>
  <c r="Z631" i="30"/>
  <c r="AA637" i="30" s="1"/>
  <c r="AB643" i="30" s="1"/>
  <c r="AC649" i="30" s="1"/>
  <c r="W680" i="30"/>
  <c r="X686" i="30" s="1"/>
  <c r="Y692" i="30" s="1"/>
  <c r="Z698" i="30" s="1"/>
  <c r="W670" i="30"/>
  <c r="W658" i="30" s="1"/>
  <c r="AJ95" i="30"/>
  <c r="AK101" i="30" s="1"/>
  <c r="AL107" i="30" s="1"/>
  <c r="AM113" i="30" s="1"/>
  <c r="AJ85" i="30"/>
  <c r="AG320" i="30"/>
  <c r="AH326" i="30" s="1"/>
  <c r="AI332" i="30" s="1"/>
  <c r="AJ338" i="30" s="1"/>
  <c r="AG310" i="30"/>
  <c r="AG298" i="30" s="1"/>
  <c r="AC500" i="30"/>
  <c r="AD506" i="30" s="1"/>
  <c r="AE512" i="30" s="1"/>
  <c r="AF518" i="30" s="1"/>
  <c r="AC490" i="30"/>
  <c r="AC478" i="30" s="1"/>
  <c r="AJ136" i="30"/>
  <c r="AK142" i="30" s="1"/>
  <c r="AL148" i="30" s="1"/>
  <c r="AM154" i="30" s="1"/>
  <c r="AI134" i="30"/>
  <c r="AI122" i="30" s="1"/>
  <c r="M770" i="30"/>
  <c r="N776" i="30" s="1"/>
  <c r="O782" i="30" s="1"/>
  <c r="P788" i="30" s="1"/>
  <c r="M760" i="30"/>
  <c r="M748" i="30" s="1"/>
  <c r="AB545" i="30"/>
  <c r="AC551" i="30" s="1"/>
  <c r="AD557" i="30" s="1"/>
  <c r="AE563" i="30" s="1"/>
  <c r="AB535" i="30"/>
  <c r="AB523" i="30" s="1"/>
  <c r="M50" i="30"/>
  <c r="N56" i="30" s="1"/>
  <c r="O62" i="30" s="1"/>
  <c r="P68" i="30" s="1"/>
  <c r="P54" i="23"/>
  <c r="P55" i="23"/>
  <c r="M39" i="6" l="1"/>
  <c r="AJ180" i="30"/>
  <c r="AK186" i="30" s="1"/>
  <c r="AL192" i="30" s="1"/>
  <c r="AM198" i="30" s="1"/>
  <c r="AI178" i="30"/>
  <c r="AI162" i="30"/>
  <c r="AF346" i="30"/>
  <c r="AG364" i="30"/>
  <c r="AH370" i="30" s="1"/>
  <c r="AI376" i="30" s="1"/>
  <c r="AJ382" i="30" s="1"/>
  <c r="AG354" i="30"/>
  <c r="N44" i="6"/>
  <c r="N48" i="6" s="1"/>
  <c r="M44" i="30"/>
  <c r="M28" i="30"/>
  <c r="M6" i="30" s="1"/>
  <c r="O29" i="6" s="1"/>
  <c r="AC541" i="30"/>
  <c r="AD547" i="30" s="1"/>
  <c r="AE553" i="30" s="1"/>
  <c r="AF559" i="30" s="1"/>
  <c r="AB539" i="30"/>
  <c r="AB527" i="30" s="1"/>
  <c r="N766" i="30"/>
  <c r="O772" i="30" s="1"/>
  <c r="P778" i="30" s="1"/>
  <c r="Q784" i="30" s="1"/>
  <c r="M764" i="30"/>
  <c r="M752" i="30" s="1"/>
  <c r="AJ140" i="30"/>
  <c r="AK146" i="30" s="1"/>
  <c r="AL152" i="30" s="1"/>
  <c r="AM158" i="30" s="1"/>
  <c r="AJ130" i="30"/>
  <c r="AJ118" i="30" s="1"/>
  <c r="AC494" i="30"/>
  <c r="AC482" i="30" s="1"/>
  <c r="AD496" i="30"/>
  <c r="AE502" i="30" s="1"/>
  <c r="AF508" i="30" s="1"/>
  <c r="AG514" i="30" s="1"/>
  <c r="AG314" i="30"/>
  <c r="AG302" i="30" s="1"/>
  <c r="AH316" i="30"/>
  <c r="AI322" i="30" s="1"/>
  <c r="AJ328" i="30" s="1"/>
  <c r="AK334" i="30" s="1"/>
  <c r="AJ89" i="30"/>
  <c r="AK91" i="30"/>
  <c r="AL97" i="30" s="1"/>
  <c r="AM103" i="30" s="1"/>
  <c r="AN109" i="30" s="1"/>
  <c r="W674" i="30"/>
  <c r="W662" i="30" s="1"/>
  <c r="X676" i="30"/>
  <c r="Y682" i="30" s="1"/>
  <c r="Z688" i="30" s="1"/>
  <c r="AA694" i="30" s="1"/>
  <c r="AI230" i="30"/>
  <c r="AJ236" i="30" s="1"/>
  <c r="AK242" i="30" s="1"/>
  <c r="AL248" i="30" s="1"/>
  <c r="AI220" i="30"/>
  <c r="AI208" i="30" s="1"/>
  <c r="AF410" i="30"/>
  <c r="AG416" i="30" s="1"/>
  <c r="AH422" i="30" s="1"/>
  <c r="AI428" i="30" s="1"/>
  <c r="AF400" i="30"/>
  <c r="AF388" i="30" s="1"/>
  <c r="S725" i="30"/>
  <c r="T731" i="30" s="1"/>
  <c r="U737" i="30" s="1"/>
  <c r="V743" i="30" s="1"/>
  <c r="S715" i="30"/>
  <c r="S703" i="30" s="1"/>
  <c r="Z635" i="30"/>
  <c r="AA641" i="30" s="1"/>
  <c r="AB647" i="30" s="1"/>
  <c r="AC653" i="30" s="1"/>
  <c r="Z625" i="30"/>
  <c r="Z613" i="30" s="1"/>
  <c r="AA590" i="30"/>
  <c r="AB596" i="30" s="1"/>
  <c r="AC602" i="30" s="1"/>
  <c r="AD608" i="30" s="1"/>
  <c r="AA580" i="30"/>
  <c r="AA568" i="30" s="1"/>
  <c r="AE455" i="30"/>
  <c r="AF461" i="30" s="1"/>
  <c r="AG467" i="30" s="1"/>
  <c r="AH473" i="30" s="1"/>
  <c r="AE445" i="30"/>
  <c r="AE433" i="30" s="1"/>
  <c r="AH275" i="30"/>
  <c r="AI281" i="30" s="1"/>
  <c r="AJ287" i="30" s="1"/>
  <c r="AK293" i="30" s="1"/>
  <c r="AH265" i="30"/>
  <c r="AH253" i="30" s="1"/>
  <c r="N46" i="30"/>
  <c r="O52" i="30" s="1"/>
  <c r="P58" i="30" s="1"/>
  <c r="Q64" i="30" s="1"/>
  <c r="P56" i="23"/>
  <c r="AG358" i="30" l="1"/>
  <c r="AH360" i="30"/>
  <c r="AI366" i="30" s="1"/>
  <c r="AJ372" i="30" s="1"/>
  <c r="AK378" i="30" s="1"/>
  <c r="AG342" i="30"/>
  <c r="AI166" i="30"/>
  <c r="AJ184" i="30"/>
  <c r="AK190" i="30" s="1"/>
  <c r="AL196" i="30" s="1"/>
  <c r="AM202" i="30" s="1"/>
  <c r="AJ174" i="30"/>
  <c r="N37" i="6"/>
  <c r="N40" i="30"/>
  <c r="M32" i="30"/>
  <c r="M10" i="30" s="1"/>
  <c r="O33" i="6" s="1"/>
  <c r="AI271" i="30"/>
  <c r="AJ277" i="30" s="1"/>
  <c r="AK283" i="30" s="1"/>
  <c r="AL289" i="30" s="1"/>
  <c r="AH269" i="30"/>
  <c r="AH257" i="30" s="1"/>
  <c r="AF451" i="30"/>
  <c r="AG457" i="30" s="1"/>
  <c r="AH463" i="30" s="1"/>
  <c r="AI469" i="30" s="1"/>
  <c r="AE449" i="30"/>
  <c r="AE437" i="30" s="1"/>
  <c r="AB586" i="30"/>
  <c r="AC592" i="30" s="1"/>
  <c r="AD598" i="30" s="1"/>
  <c r="AE604" i="30" s="1"/>
  <c r="AA584" i="30"/>
  <c r="AA572" i="30" s="1"/>
  <c r="AA631" i="30"/>
  <c r="AB637" i="30" s="1"/>
  <c r="AC643" i="30" s="1"/>
  <c r="AD649" i="30" s="1"/>
  <c r="Z629" i="30"/>
  <c r="Z617" i="30" s="1"/>
  <c r="S719" i="30"/>
  <c r="S707" i="30" s="1"/>
  <c r="T721" i="30"/>
  <c r="U727" i="30" s="1"/>
  <c r="V733" i="30" s="1"/>
  <c r="W739" i="30" s="1"/>
  <c r="AF404" i="30"/>
  <c r="AF392" i="30" s="1"/>
  <c r="AG406" i="30"/>
  <c r="AH412" i="30" s="1"/>
  <c r="AI418" i="30" s="1"/>
  <c r="AJ424" i="30" s="1"/>
  <c r="AI224" i="30"/>
  <c r="AI212" i="30" s="1"/>
  <c r="AJ226" i="30"/>
  <c r="AK232" i="30" s="1"/>
  <c r="AL238" i="30" s="1"/>
  <c r="AM244" i="30" s="1"/>
  <c r="AJ134" i="30"/>
  <c r="AJ122" i="30" s="1"/>
  <c r="AK136" i="30"/>
  <c r="AL142" i="30" s="1"/>
  <c r="AM148" i="30" s="1"/>
  <c r="AN154" i="30" s="1"/>
  <c r="N770" i="30"/>
  <c r="O776" i="30" s="1"/>
  <c r="P782" i="30" s="1"/>
  <c r="Q788" i="30" s="1"/>
  <c r="N760" i="30"/>
  <c r="N748" i="30" s="1"/>
  <c r="AC545" i="30"/>
  <c r="AD551" i="30" s="1"/>
  <c r="AE557" i="30" s="1"/>
  <c r="AF563" i="30" s="1"/>
  <c r="AC535" i="30"/>
  <c r="AC523" i="30" s="1"/>
  <c r="X680" i="30"/>
  <c r="Y686" i="30" s="1"/>
  <c r="Z692" i="30" s="1"/>
  <c r="AA698" i="30" s="1"/>
  <c r="X670" i="30"/>
  <c r="X658" i="30" s="1"/>
  <c r="AK95" i="30"/>
  <c r="AL101" i="30" s="1"/>
  <c r="AM107" i="30" s="1"/>
  <c r="AN113" i="30" s="1"/>
  <c r="AK85" i="30"/>
  <c r="AH320" i="30"/>
  <c r="AI326" i="30" s="1"/>
  <c r="AJ332" i="30" s="1"/>
  <c r="AK338" i="30" s="1"/>
  <c r="AH310" i="30"/>
  <c r="AH298" i="30" s="1"/>
  <c r="AD500" i="30"/>
  <c r="AE506" i="30" s="1"/>
  <c r="AF512" i="30" s="1"/>
  <c r="AG518" i="30" s="1"/>
  <c r="AD490" i="30"/>
  <c r="AD478" i="30" s="1"/>
  <c r="N50" i="30"/>
  <c r="O56" i="30" s="1"/>
  <c r="P62" i="30" s="1"/>
  <c r="Q68" i="30" s="1"/>
  <c r="P57" i="23"/>
  <c r="P58" i="23" s="1"/>
  <c r="Q53" i="23"/>
  <c r="N23" i="6" l="1"/>
  <c r="N26" i="6" s="1"/>
  <c r="N40" i="6"/>
  <c r="AJ178" i="30"/>
  <c r="AK180" i="30"/>
  <c r="AL186" i="30" s="1"/>
  <c r="AM192" i="30" s="1"/>
  <c r="AN198" i="30" s="1"/>
  <c r="AJ162" i="30"/>
  <c r="AG346" i="30"/>
  <c r="AH364" i="30"/>
  <c r="AI370" i="30" s="1"/>
  <c r="AJ376" i="30" s="1"/>
  <c r="AK382" i="30" s="1"/>
  <c r="AH354" i="30"/>
  <c r="N44" i="30"/>
  <c r="N28" i="30"/>
  <c r="N6" i="30" s="1"/>
  <c r="P29" i="6" s="1"/>
  <c r="AE496" i="30"/>
  <c r="AF502" i="30" s="1"/>
  <c r="AG508" i="30" s="1"/>
  <c r="AH514" i="30" s="1"/>
  <c r="AD494" i="30"/>
  <c r="AD482" i="30" s="1"/>
  <c r="AI316" i="30"/>
  <c r="AJ322" i="30" s="1"/>
  <c r="AK328" i="30" s="1"/>
  <c r="AL334" i="30" s="1"/>
  <c r="AH314" i="30"/>
  <c r="AH302" i="30" s="1"/>
  <c r="AL91" i="30"/>
  <c r="AM97" i="30" s="1"/>
  <c r="AN103" i="30" s="1"/>
  <c r="AO109" i="30" s="1"/>
  <c r="AK89" i="30"/>
  <c r="Y676" i="30"/>
  <c r="Z682" i="30" s="1"/>
  <c r="AA688" i="30" s="1"/>
  <c r="AB694" i="30" s="1"/>
  <c r="X674" i="30"/>
  <c r="X662" i="30" s="1"/>
  <c r="AC539" i="30"/>
  <c r="AC527" i="30" s="1"/>
  <c r="AD541" i="30"/>
  <c r="AE547" i="30" s="1"/>
  <c r="AF553" i="30" s="1"/>
  <c r="AG559" i="30" s="1"/>
  <c r="N764" i="30"/>
  <c r="N752" i="30" s="1"/>
  <c r="O766" i="30"/>
  <c r="P772" i="30" s="1"/>
  <c r="Q778" i="30" s="1"/>
  <c r="R784" i="30" s="1"/>
  <c r="AA635" i="30"/>
  <c r="AB641" i="30" s="1"/>
  <c r="AC647" i="30" s="1"/>
  <c r="AD653" i="30" s="1"/>
  <c r="AA625" i="30"/>
  <c r="AA613" i="30" s="1"/>
  <c r="AB590" i="30"/>
  <c r="AC596" i="30" s="1"/>
  <c r="AD602" i="30" s="1"/>
  <c r="AE608" i="30" s="1"/>
  <c r="AB580" i="30"/>
  <c r="AB568" i="30" s="1"/>
  <c r="AF455" i="30"/>
  <c r="AG461" i="30" s="1"/>
  <c r="AH467" i="30" s="1"/>
  <c r="AI473" i="30" s="1"/>
  <c r="AF445" i="30"/>
  <c r="AF433" i="30" s="1"/>
  <c r="AI275" i="30"/>
  <c r="AJ281" i="30" s="1"/>
  <c r="AK287" i="30" s="1"/>
  <c r="AL293" i="30" s="1"/>
  <c r="AI265" i="30"/>
  <c r="AI253" i="30" s="1"/>
  <c r="AK140" i="30"/>
  <c r="AL146" i="30" s="1"/>
  <c r="AM152" i="30" s="1"/>
  <c r="AN158" i="30" s="1"/>
  <c r="AK130" i="30"/>
  <c r="AK118" i="30" s="1"/>
  <c r="AJ230" i="30"/>
  <c r="AK236" i="30" s="1"/>
  <c r="AL242" i="30" s="1"/>
  <c r="AM248" i="30" s="1"/>
  <c r="AJ220" i="30"/>
  <c r="AJ208" i="30" s="1"/>
  <c r="AG410" i="30"/>
  <c r="AH416" i="30" s="1"/>
  <c r="AI422" i="30" s="1"/>
  <c r="AJ428" i="30" s="1"/>
  <c r="AG400" i="30"/>
  <c r="AG388" i="30" s="1"/>
  <c r="T725" i="30"/>
  <c r="U731" i="30" s="1"/>
  <c r="V737" i="30" s="1"/>
  <c r="W743" i="30" s="1"/>
  <c r="T715" i="30"/>
  <c r="T703" i="30" s="1"/>
  <c r="O46" i="30"/>
  <c r="P52" i="30" s="1"/>
  <c r="Q58" i="30" s="1"/>
  <c r="R64" i="30" s="1"/>
  <c r="Q54" i="23"/>
  <c r="Q55" i="23"/>
  <c r="O21" i="6" l="1"/>
  <c r="N24" i="6"/>
  <c r="N38" i="6"/>
  <c r="O36" i="6"/>
  <c r="AI360" i="30"/>
  <c r="AJ366" i="30" s="1"/>
  <c r="AK372" i="30" s="1"/>
  <c r="AL378" i="30" s="1"/>
  <c r="AH358" i="30"/>
  <c r="AH342" i="30"/>
  <c r="AK174" i="30"/>
  <c r="AJ166" i="30"/>
  <c r="AK184" i="30"/>
  <c r="AL190" i="30" s="1"/>
  <c r="AM196" i="30" s="1"/>
  <c r="AN202" i="30" s="1"/>
  <c r="O44" i="6"/>
  <c r="O48" i="6" s="1"/>
  <c r="O40" i="30"/>
  <c r="N32" i="30"/>
  <c r="N10" i="30" s="1"/>
  <c r="P33" i="6" s="1"/>
  <c r="U721" i="30"/>
  <c r="V727" i="30" s="1"/>
  <c r="W733" i="30" s="1"/>
  <c r="X739" i="30" s="1"/>
  <c r="T719" i="30"/>
  <c r="T707" i="30" s="1"/>
  <c r="AH406" i="30"/>
  <c r="AI412" i="30" s="1"/>
  <c r="AJ418" i="30" s="1"/>
  <c r="AK424" i="30" s="1"/>
  <c r="AG404" i="30"/>
  <c r="AG392" i="30" s="1"/>
  <c r="AK226" i="30"/>
  <c r="AL232" i="30" s="1"/>
  <c r="AM238" i="30" s="1"/>
  <c r="AN244" i="30" s="1"/>
  <c r="AJ224" i="30"/>
  <c r="AJ212" i="30" s="1"/>
  <c r="AL136" i="30"/>
  <c r="AM142" i="30" s="1"/>
  <c r="AN148" i="30" s="1"/>
  <c r="AO154" i="30" s="1"/>
  <c r="AK134" i="30"/>
  <c r="AK122" i="30" s="1"/>
  <c r="AI269" i="30"/>
  <c r="AI257" i="30" s="1"/>
  <c r="AJ271" i="30"/>
  <c r="AK277" i="30" s="1"/>
  <c r="AL283" i="30" s="1"/>
  <c r="AM289" i="30" s="1"/>
  <c r="AF449" i="30"/>
  <c r="AF437" i="30" s="1"/>
  <c r="AG451" i="30"/>
  <c r="AH457" i="30" s="1"/>
  <c r="AI463" i="30" s="1"/>
  <c r="AJ469" i="30" s="1"/>
  <c r="AB584" i="30"/>
  <c r="AB572" i="30" s="1"/>
  <c r="AC586" i="30"/>
  <c r="AD592" i="30" s="1"/>
  <c r="AE598" i="30" s="1"/>
  <c r="AF604" i="30" s="1"/>
  <c r="AA629" i="30"/>
  <c r="AA617" i="30" s="1"/>
  <c r="AB631" i="30"/>
  <c r="AC637" i="30" s="1"/>
  <c r="AD643" i="30" s="1"/>
  <c r="AE649" i="30" s="1"/>
  <c r="Y680" i="30"/>
  <c r="Z686" i="30" s="1"/>
  <c r="AA692" i="30" s="1"/>
  <c r="AB698" i="30" s="1"/>
  <c r="Y670" i="30"/>
  <c r="Y658" i="30" s="1"/>
  <c r="AL95" i="30"/>
  <c r="AM101" i="30" s="1"/>
  <c r="AN107" i="30" s="1"/>
  <c r="AO113" i="30" s="1"/>
  <c r="AL85" i="30"/>
  <c r="AI320" i="30"/>
  <c r="AJ326" i="30" s="1"/>
  <c r="AK332" i="30" s="1"/>
  <c r="AL338" i="30" s="1"/>
  <c r="AI310" i="30"/>
  <c r="AI298" i="30" s="1"/>
  <c r="AE500" i="30"/>
  <c r="AF506" i="30" s="1"/>
  <c r="AG512" i="30" s="1"/>
  <c r="AH518" i="30" s="1"/>
  <c r="AE490" i="30"/>
  <c r="AE478" i="30" s="1"/>
  <c r="O760" i="30"/>
  <c r="O748" i="30" s="1"/>
  <c r="O770" i="30"/>
  <c r="P776" i="30" s="1"/>
  <c r="Q782" i="30" s="1"/>
  <c r="R788" i="30" s="1"/>
  <c r="AD545" i="30"/>
  <c r="AE551" i="30" s="1"/>
  <c r="AF557" i="30" s="1"/>
  <c r="AG563" i="30" s="1"/>
  <c r="AD535" i="30"/>
  <c r="AD523" i="30" s="1"/>
  <c r="O50" i="30"/>
  <c r="P56" i="30" s="1"/>
  <c r="Q62" i="30" s="1"/>
  <c r="R68" i="30" s="1"/>
  <c r="Q56" i="23"/>
  <c r="R53" i="23" s="1"/>
  <c r="N39" i="6" l="1"/>
  <c r="Q57" i="23"/>
  <c r="Q58" i="23" s="1"/>
  <c r="AK162" i="30"/>
  <c r="AK178" i="30"/>
  <c r="AL180" i="30"/>
  <c r="AM186" i="30" s="1"/>
  <c r="AN192" i="30" s="1"/>
  <c r="AO198" i="30" s="1"/>
  <c r="AH346" i="30"/>
  <c r="AI364" i="30"/>
  <c r="AJ370" i="30" s="1"/>
  <c r="AK376" i="30" s="1"/>
  <c r="AL382" i="30" s="1"/>
  <c r="AI354" i="30"/>
  <c r="O37" i="6"/>
  <c r="O44" i="30"/>
  <c r="O28" i="30"/>
  <c r="O6" i="30" s="1"/>
  <c r="Q29" i="6" s="1"/>
  <c r="AE541" i="30"/>
  <c r="AF547" i="30" s="1"/>
  <c r="AG553" i="30" s="1"/>
  <c r="AH559" i="30" s="1"/>
  <c r="AD539" i="30"/>
  <c r="AD527" i="30" s="1"/>
  <c r="AE494" i="30"/>
  <c r="AE482" i="30" s="1"/>
  <c r="AF496" i="30"/>
  <c r="AG502" i="30" s="1"/>
  <c r="AH508" i="30" s="1"/>
  <c r="AI514" i="30" s="1"/>
  <c r="AI314" i="30"/>
  <c r="AI302" i="30" s="1"/>
  <c r="AJ316" i="30"/>
  <c r="AK322" i="30" s="1"/>
  <c r="AL328" i="30" s="1"/>
  <c r="AM334" i="30" s="1"/>
  <c r="AL89" i="30"/>
  <c r="AM91" i="30"/>
  <c r="AN97" i="30" s="1"/>
  <c r="AO103" i="30" s="1"/>
  <c r="AP109" i="30" s="1"/>
  <c r="Y674" i="30"/>
  <c r="Y662" i="30" s="1"/>
  <c r="Z676" i="30"/>
  <c r="AA682" i="30" s="1"/>
  <c r="AB688" i="30" s="1"/>
  <c r="AC694" i="30" s="1"/>
  <c r="AL140" i="30"/>
  <c r="AM146" i="30" s="1"/>
  <c r="AN152" i="30" s="1"/>
  <c r="AO158" i="30" s="1"/>
  <c r="AL130" i="30"/>
  <c r="AL118" i="30" s="1"/>
  <c r="AK230" i="30"/>
  <c r="AL236" i="30" s="1"/>
  <c r="AM242" i="30" s="1"/>
  <c r="AN248" i="30" s="1"/>
  <c r="AK220" i="30"/>
  <c r="AK208" i="30" s="1"/>
  <c r="AH410" i="30"/>
  <c r="AI416" i="30" s="1"/>
  <c r="AJ422" i="30" s="1"/>
  <c r="AK428" i="30" s="1"/>
  <c r="AH400" i="30"/>
  <c r="AH388" i="30" s="1"/>
  <c r="U725" i="30"/>
  <c r="V731" i="30" s="1"/>
  <c r="W737" i="30" s="1"/>
  <c r="X743" i="30" s="1"/>
  <c r="U715" i="30"/>
  <c r="U703" i="30" s="1"/>
  <c r="P766" i="30"/>
  <c r="Q772" i="30" s="1"/>
  <c r="R778" i="30" s="1"/>
  <c r="S784" i="30" s="1"/>
  <c r="O764" i="30"/>
  <c r="O752" i="30" s="1"/>
  <c r="AB635" i="30"/>
  <c r="AC641" i="30" s="1"/>
  <c r="AD647" i="30" s="1"/>
  <c r="AE653" i="30" s="1"/>
  <c r="AB625" i="30"/>
  <c r="AB613" i="30" s="1"/>
  <c r="AC590" i="30"/>
  <c r="AD596" i="30" s="1"/>
  <c r="AE602" i="30" s="1"/>
  <c r="AF608" i="30" s="1"/>
  <c r="AC580" i="30"/>
  <c r="AC568" i="30" s="1"/>
  <c r="AG455" i="30"/>
  <c r="AH461" i="30" s="1"/>
  <c r="AI467" i="30" s="1"/>
  <c r="AJ473" i="30" s="1"/>
  <c r="AG445" i="30"/>
  <c r="AG433" i="30" s="1"/>
  <c r="AJ275" i="30"/>
  <c r="AK281" i="30" s="1"/>
  <c r="AL287" i="30" s="1"/>
  <c r="AM293" i="30" s="1"/>
  <c r="AJ265" i="30"/>
  <c r="AJ253" i="30" s="1"/>
  <c r="P46" i="30"/>
  <c r="Q52" i="30" s="1"/>
  <c r="R58" i="30" s="1"/>
  <c r="S64" i="30" s="1"/>
  <c r="R55" i="23"/>
  <c r="R54" i="23"/>
  <c r="O23" i="6" l="1"/>
  <c r="O26" i="6" s="1"/>
  <c r="O40" i="6"/>
  <c r="AI358" i="30"/>
  <c r="AJ360" i="30"/>
  <c r="AK366" i="30" s="1"/>
  <c r="AL372" i="30" s="1"/>
  <c r="AM378" i="30" s="1"/>
  <c r="AI342" i="30"/>
  <c r="AK166" i="30"/>
  <c r="AL174" i="30"/>
  <c r="AL184" i="30"/>
  <c r="AM190" i="30" s="1"/>
  <c r="AN196" i="30" s="1"/>
  <c r="AO202" i="30" s="1"/>
  <c r="P44" i="6"/>
  <c r="P48" i="6" s="1"/>
  <c r="P37" i="6" s="1"/>
  <c r="P36" i="6"/>
  <c r="P40" i="30"/>
  <c r="O32" i="30"/>
  <c r="O10" i="30" s="1"/>
  <c r="Q33" i="6" s="1"/>
  <c r="AK271" i="30"/>
  <c r="AL277" i="30" s="1"/>
  <c r="AM283" i="30" s="1"/>
  <c r="AN289" i="30" s="1"/>
  <c r="AJ269" i="30"/>
  <c r="AJ257" i="30" s="1"/>
  <c r="AH451" i="30"/>
  <c r="AI457" i="30" s="1"/>
  <c r="AJ463" i="30" s="1"/>
  <c r="AK469" i="30" s="1"/>
  <c r="AG449" i="30"/>
  <c r="AG437" i="30" s="1"/>
  <c r="AD586" i="30"/>
  <c r="AE592" i="30" s="1"/>
  <c r="AF598" i="30" s="1"/>
  <c r="AG604" i="30" s="1"/>
  <c r="AC584" i="30"/>
  <c r="AC572" i="30" s="1"/>
  <c r="AC631" i="30"/>
  <c r="AD637" i="30" s="1"/>
  <c r="AE643" i="30" s="1"/>
  <c r="AF649" i="30" s="1"/>
  <c r="AB629" i="30"/>
  <c r="AB617" i="30" s="1"/>
  <c r="P770" i="30"/>
  <c r="Q776" i="30" s="1"/>
  <c r="R782" i="30" s="1"/>
  <c r="S788" i="30" s="1"/>
  <c r="P760" i="30"/>
  <c r="P748" i="30" s="1"/>
  <c r="U719" i="30"/>
  <c r="U707" i="30" s="1"/>
  <c r="V721" i="30"/>
  <c r="W727" i="30" s="1"/>
  <c r="X733" i="30" s="1"/>
  <c r="Y739" i="30" s="1"/>
  <c r="AH404" i="30"/>
  <c r="AH392" i="30" s="1"/>
  <c r="AI406" i="30"/>
  <c r="AJ412" i="30" s="1"/>
  <c r="AK418" i="30" s="1"/>
  <c r="AL424" i="30" s="1"/>
  <c r="AK224" i="30"/>
  <c r="AK212" i="30" s="1"/>
  <c r="AL226" i="30"/>
  <c r="AM232" i="30" s="1"/>
  <c r="AN238" i="30" s="1"/>
  <c r="AO244" i="30" s="1"/>
  <c r="AL134" i="30"/>
  <c r="AL122" i="30" s="1"/>
  <c r="AM136" i="30"/>
  <c r="AN142" i="30" s="1"/>
  <c r="AO148" i="30" s="1"/>
  <c r="AP154" i="30" s="1"/>
  <c r="AE545" i="30"/>
  <c r="AF551" i="30" s="1"/>
  <c r="AG557" i="30" s="1"/>
  <c r="AH563" i="30" s="1"/>
  <c r="AE535" i="30"/>
  <c r="AE523" i="30" s="1"/>
  <c r="Z680" i="30"/>
  <c r="AA686" i="30" s="1"/>
  <c r="AB692" i="30" s="1"/>
  <c r="AC698" i="30" s="1"/>
  <c r="Z670" i="30"/>
  <c r="Z658" i="30" s="1"/>
  <c r="AM95" i="30"/>
  <c r="AN101" i="30" s="1"/>
  <c r="AO107" i="30" s="1"/>
  <c r="AP113" i="30" s="1"/>
  <c r="AM85" i="30"/>
  <c r="AJ320" i="30"/>
  <c r="AK326" i="30" s="1"/>
  <c r="AL332" i="30" s="1"/>
  <c r="AM338" i="30" s="1"/>
  <c r="AJ310" i="30"/>
  <c r="AJ298" i="30" s="1"/>
  <c r="AF500" i="30"/>
  <c r="AG506" i="30" s="1"/>
  <c r="AH512" i="30" s="1"/>
  <c r="AI518" i="30" s="1"/>
  <c r="AF490" i="30"/>
  <c r="AF478" i="30" s="1"/>
  <c r="P50" i="30"/>
  <c r="Q56" i="30" s="1"/>
  <c r="R62" i="30" s="1"/>
  <c r="S68" i="30" s="1"/>
  <c r="R56" i="23"/>
  <c r="P21" i="6" l="1"/>
  <c r="O24" i="6"/>
  <c r="P23" i="6"/>
  <c r="P26" i="6" s="1"/>
  <c r="Q21" i="6" s="1"/>
  <c r="O38" i="6"/>
  <c r="P40" i="6"/>
  <c r="AL178" i="30"/>
  <c r="AM180" i="30"/>
  <c r="AN186" i="30" s="1"/>
  <c r="AO192" i="30" s="1"/>
  <c r="AP198" i="30" s="1"/>
  <c r="AL162" i="30"/>
  <c r="AI346" i="30"/>
  <c r="AJ364" i="30"/>
  <c r="AK370" i="30" s="1"/>
  <c r="AL376" i="30" s="1"/>
  <c r="AM382" i="30" s="1"/>
  <c r="AJ354" i="30"/>
  <c r="P44" i="30"/>
  <c r="P28" i="30"/>
  <c r="P6" i="30" s="1"/>
  <c r="R29" i="6" s="1"/>
  <c r="AG496" i="30"/>
  <c r="AH502" i="30" s="1"/>
  <c r="AI508" i="30" s="1"/>
  <c r="AJ514" i="30" s="1"/>
  <c r="AF494" i="30"/>
  <c r="AF482" i="30" s="1"/>
  <c r="AK316" i="30"/>
  <c r="AL322" i="30" s="1"/>
  <c r="AM328" i="30" s="1"/>
  <c r="AN334" i="30" s="1"/>
  <c r="AJ314" i="30"/>
  <c r="AJ302" i="30" s="1"/>
  <c r="AN91" i="30"/>
  <c r="AO97" i="30" s="1"/>
  <c r="AP103" i="30" s="1"/>
  <c r="AQ109" i="30" s="1"/>
  <c r="AM89" i="30"/>
  <c r="AA676" i="30"/>
  <c r="AB682" i="30" s="1"/>
  <c r="AC688" i="30" s="1"/>
  <c r="AD694" i="30" s="1"/>
  <c r="Z674" i="30"/>
  <c r="Z662" i="30" s="1"/>
  <c r="AE539" i="30"/>
  <c r="AE527" i="30" s="1"/>
  <c r="AF541" i="30"/>
  <c r="AG547" i="30" s="1"/>
  <c r="AH553" i="30" s="1"/>
  <c r="AI559" i="30" s="1"/>
  <c r="P764" i="30"/>
  <c r="P752" i="30" s="1"/>
  <c r="Q766" i="30"/>
  <c r="R772" i="30" s="1"/>
  <c r="S778" i="30" s="1"/>
  <c r="T784" i="30" s="1"/>
  <c r="AC635" i="30"/>
  <c r="AD641" i="30" s="1"/>
  <c r="AE647" i="30" s="1"/>
  <c r="AF653" i="30" s="1"/>
  <c r="AC625" i="30"/>
  <c r="AC613" i="30" s="1"/>
  <c r="AD590" i="30"/>
  <c r="AE596" i="30" s="1"/>
  <c r="AF602" i="30" s="1"/>
  <c r="AG608" i="30" s="1"/>
  <c r="AD580" i="30"/>
  <c r="AD568" i="30" s="1"/>
  <c r="AH455" i="30"/>
  <c r="AI461" i="30" s="1"/>
  <c r="AJ467" i="30" s="1"/>
  <c r="AK473" i="30" s="1"/>
  <c r="AH445" i="30"/>
  <c r="AH433" i="30" s="1"/>
  <c r="AK275" i="30"/>
  <c r="AL281" i="30" s="1"/>
  <c r="AM287" i="30" s="1"/>
  <c r="AN293" i="30" s="1"/>
  <c r="AK265" i="30"/>
  <c r="AK253" i="30" s="1"/>
  <c r="AM130" i="30"/>
  <c r="AM118" i="30" s="1"/>
  <c r="AM140" i="30"/>
  <c r="AN146" i="30" s="1"/>
  <c r="AO152" i="30" s="1"/>
  <c r="AP158" i="30" s="1"/>
  <c r="AL230" i="30"/>
  <c r="AM236" i="30" s="1"/>
  <c r="AN242" i="30" s="1"/>
  <c r="AO248" i="30" s="1"/>
  <c r="AL220" i="30"/>
  <c r="AL208" i="30" s="1"/>
  <c r="AI410" i="30"/>
  <c r="AJ416" i="30" s="1"/>
  <c r="AK422" i="30" s="1"/>
  <c r="AL428" i="30" s="1"/>
  <c r="AI400" i="30"/>
  <c r="AI388" i="30" s="1"/>
  <c r="V725" i="30"/>
  <c r="W731" i="30" s="1"/>
  <c r="X737" i="30" s="1"/>
  <c r="Y743" i="30" s="1"/>
  <c r="V715" i="30"/>
  <c r="V703" i="30" s="1"/>
  <c r="Q46" i="30"/>
  <c r="R52" i="30" s="1"/>
  <c r="S58" i="30" s="1"/>
  <c r="T64" i="30" s="1"/>
  <c r="R57" i="23"/>
  <c r="R58" i="23" s="1"/>
  <c r="S53" i="23"/>
  <c r="P24" i="6" l="1"/>
  <c r="P38" i="6"/>
  <c r="P39" i="6" s="1"/>
  <c r="O39" i="6"/>
  <c r="Q36" i="6"/>
  <c r="AM174" i="30"/>
  <c r="AL166" i="30"/>
  <c r="AM184" i="30"/>
  <c r="AN190" i="30" s="1"/>
  <c r="AO196" i="30" s="1"/>
  <c r="AP202" i="30" s="1"/>
  <c r="AK360" i="30"/>
  <c r="AL366" i="30" s="1"/>
  <c r="AM372" i="30" s="1"/>
  <c r="AN378" i="30" s="1"/>
  <c r="AJ358" i="30"/>
  <c r="AJ342" i="30"/>
  <c r="Q40" i="30"/>
  <c r="P32" i="30"/>
  <c r="P10" i="30" s="1"/>
  <c r="R33" i="6" s="1"/>
  <c r="W721" i="30"/>
  <c r="X727" i="30" s="1"/>
  <c r="Y733" i="30" s="1"/>
  <c r="Z739" i="30" s="1"/>
  <c r="V719" i="30"/>
  <c r="V707" i="30" s="1"/>
  <c r="AJ406" i="30"/>
  <c r="AK412" i="30" s="1"/>
  <c r="AL418" i="30" s="1"/>
  <c r="AM424" i="30" s="1"/>
  <c r="AI404" i="30"/>
  <c r="AI392" i="30" s="1"/>
  <c r="AM226" i="30"/>
  <c r="AN232" i="30" s="1"/>
  <c r="AO238" i="30" s="1"/>
  <c r="AP244" i="30" s="1"/>
  <c r="AL224" i="30"/>
  <c r="AL212" i="30" s="1"/>
  <c r="AK269" i="30"/>
  <c r="AK257" i="30" s="1"/>
  <c r="AL271" i="30"/>
  <c r="AM277" i="30" s="1"/>
  <c r="AN283" i="30" s="1"/>
  <c r="AO289" i="30" s="1"/>
  <c r="AH449" i="30"/>
  <c r="AH437" i="30" s="1"/>
  <c r="AI451" i="30"/>
  <c r="AJ457" i="30" s="1"/>
  <c r="AK463" i="30" s="1"/>
  <c r="AL469" i="30" s="1"/>
  <c r="AD584" i="30"/>
  <c r="AD572" i="30" s="1"/>
  <c r="AE586" i="30"/>
  <c r="AF592" i="30" s="1"/>
  <c r="AG598" i="30" s="1"/>
  <c r="AH604" i="30" s="1"/>
  <c r="AC629" i="30"/>
  <c r="AC617" i="30" s="1"/>
  <c r="AD631" i="30"/>
  <c r="AE637" i="30" s="1"/>
  <c r="AF643" i="30" s="1"/>
  <c r="AG649" i="30" s="1"/>
  <c r="AA680" i="30"/>
  <c r="AB686" i="30" s="1"/>
  <c r="AC692" i="30" s="1"/>
  <c r="AD698" i="30" s="1"/>
  <c r="AA670" i="30"/>
  <c r="AA658" i="30" s="1"/>
  <c r="AN95" i="30"/>
  <c r="AO101" i="30" s="1"/>
  <c r="AP107" i="30" s="1"/>
  <c r="AQ113" i="30" s="1"/>
  <c r="AN85" i="30"/>
  <c r="AK320" i="30"/>
  <c r="AL326" i="30" s="1"/>
  <c r="AM332" i="30" s="1"/>
  <c r="AN338" i="30" s="1"/>
  <c r="AK310" i="30"/>
  <c r="AK298" i="30" s="1"/>
  <c r="AG500" i="30"/>
  <c r="AH506" i="30" s="1"/>
  <c r="AI512" i="30" s="1"/>
  <c r="AJ518" i="30" s="1"/>
  <c r="AG490" i="30"/>
  <c r="AG478" i="30" s="1"/>
  <c r="AN136" i="30"/>
  <c r="AO142" i="30" s="1"/>
  <c r="AP148" i="30" s="1"/>
  <c r="AQ154" i="30" s="1"/>
  <c r="AM134" i="30"/>
  <c r="AM122" i="30" s="1"/>
  <c r="Q770" i="30"/>
  <c r="R776" i="30" s="1"/>
  <c r="S782" i="30" s="1"/>
  <c r="T788" i="30" s="1"/>
  <c r="Q760" i="30"/>
  <c r="Q748" i="30" s="1"/>
  <c r="AF545" i="30"/>
  <c r="AG551" i="30" s="1"/>
  <c r="AH557" i="30" s="1"/>
  <c r="AI563" i="30" s="1"/>
  <c r="AF535" i="30"/>
  <c r="AF523" i="30" s="1"/>
  <c r="Q50" i="30"/>
  <c r="R56" i="30" s="1"/>
  <c r="S62" i="30" s="1"/>
  <c r="T68" i="30" s="1"/>
  <c r="S54" i="23"/>
  <c r="S55" i="23"/>
  <c r="Q44" i="6" l="1"/>
  <c r="Q48" i="6" s="1"/>
  <c r="Q37" i="6" s="1"/>
  <c r="AJ346" i="30"/>
  <c r="AK364" i="30"/>
  <c r="AL370" i="30" s="1"/>
  <c r="AM376" i="30" s="1"/>
  <c r="AN382" i="30" s="1"/>
  <c r="AK354" i="30"/>
  <c r="AN180" i="30"/>
  <c r="AO186" i="30" s="1"/>
  <c r="AP192" i="30" s="1"/>
  <c r="AQ198" i="30" s="1"/>
  <c r="AM178" i="30"/>
  <c r="AM162" i="30"/>
  <c r="Q44" i="30"/>
  <c r="Q28" i="30"/>
  <c r="Q6" i="30" s="1"/>
  <c r="S29" i="6" s="1"/>
  <c r="AG541" i="30"/>
  <c r="AH547" i="30" s="1"/>
  <c r="AI553" i="30" s="1"/>
  <c r="AJ559" i="30" s="1"/>
  <c r="AF539" i="30"/>
  <c r="AF527" i="30" s="1"/>
  <c r="R766" i="30"/>
  <c r="S772" i="30" s="1"/>
  <c r="T778" i="30" s="1"/>
  <c r="U784" i="30" s="1"/>
  <c r="Q764" i="30"/>
  <c r="Q752" i="30" s="1"/>
  <c r="AN140" i="30"/>
  <c r="AO146" i="30" s="1"/>
  <c r="AP152" i="30" s="1"/>
  <c r="AQ158" i="30" s="1"/>
  <c r="AN130" i="30"/>
  <c r="AN118" i="30" s="1"/>
  <c r="AG494" i="30"/>
  <c r="AG482" i="30" s="1"/>
  <c r="AH496" i="30"/>
  <c r="AI502" i="30" s="1"/>
  <c r="AJ508" i="30" s="1"/>
  <c r="AK514" i="30" s="1"/>
  <c r="AK314" i="30"/>
  <c r="AK302" i="30" s="1"/>
  <c r="AL316" i="30"/>
  <c r="AM322" i="30" s="1"/>
  <c r="AN328" i="30" s="1"/>
  <c r="AO334" i="30" s="1"/>
  <c r="AN89" i="30"/>
  <c r="AO91" i="30"/>
  <c r="AP97" i="30" s="1"/>
  <c r="AQ103" i="30" s="1"/>
  <c r="AR109" i="30" s="1"/>
  <c r="AA674" i="30"/>
  <c r="AA662" i="30" s="1"/>
  <c r="AB676" i="30"/>
  <c r="AC682" i="30" s="1"/>
  <c r="AD688" i="30" s="1"/>
  <c r="AE694" i="30" s="1"/>
  <c r="AM230" i="30"/>
  <c r="AN236" i="30" s="1"/>
  <c r="AO242" i="30" s="1"/>
  <c r="AP248" i="30" s="1"/>
  <c r="AM220" i="30"/>
  <c r="AM208" i="30" s="1"/>
  <c r="AJ410" i="30"/>
  <c r="AK416" i="30" s="1"/>
  <c r="AL422" i="30" s="1"/>
  <c r="AM428" i="30" s="1"/>
  <c r="AJ400" i="30"/>
  <c r="AJ388" i="30" s="1"/>
  <c r="W725" i="30"/>
  <c r="X731" i="30" s="1"/>
  <c r="Y737" i="30" s="1"/>
  <c r="Z743" i="30" s="1"/>
  <c r="W715" i="30"/>
  <c r="W703" i="30" s="1"/>
  <c r="AD635" i="30"/>
  <c r="AE641" i="30" s="1"/>
  <c r="AF647" i="30" s="1"/>
  <c r="AG653" i="30" s="1"/>
  <c r="AD625" i="30"/>
  <c r="AD613" i="30" s="1"/>
  <c r="AE590" i="30"/>
  <c r="AF596" i="30" s="1"/>
  <c r="AG602" i="30" s="1"/>
  <c r="AH608" i="30" s="1"/>
  <c r="AE580" i="30"/>
  <c r="AE568" i="30" s="1"/>
  <c r="AI455" i="30"/>
  <c r="AJ461" i="30" s="1"/>
  <c r="AK467" i="30" s="1"/>
  <c r="AL473" i="30" s="1"/>
  <c r="AI445" i="30"/>
  <c r="AI433" i="30" s="1"/>
  <c r="AL275" i="30"/>
  <c r="AM281" i="30" s="1"/>
  <c r="AN287" i="30" s="1"/>
  <c r="AO293" i="30" s="1"/>
  <c r="AL265" i="30"/>
  <c r="AL253" i="30" s="1"/>
  <c r="R46" i="30"/>
  <c r="S52" i="30" s="1"/>
  <c r="T58" i="30" s="1"/>
  <c r="U64" i="30" s="1"/>
  <c r="S56" i="23"/>
  <c r="Q23" i="6" l="1"/>
  <c r="Q26" i="6" s="1"/>
  <c r="Q40" i="6"/>
  <c r="Q38" i="6" s="1"/>
  <c r="AM166" i="30"/>
  <c r="AN174" i="30"/>
  <c r="AN184" i="30"/>
  <c r="AO190" i="30" s="1"/>
  <c r="AP196" i="30" s="1"/>
  <c r="AQ202" i="30" s="1"/>
  <c r="AK358" i="30"/>
  <c r="AL360" i="30"/>
  <c r="AM366" i="30" s="1"/>
  <c r="AN372" i="30" s="1"/>
  <c r="AO378" i="30" s="1"/>
  <c r="AK342" i="30"/>
  <c r="R40" i="30"/>
  <c r="Q32" i="30"/>
  <c r="Q10" i="30" s="1"/>
  <c r="S33" i="6" s="1"/>
  <c r="AM271" i="30"/>
  <c r="AN277" i="30" s="1"/>
  <c r="AO283" i="30" s="1"/>
  <c r="AP289" i="30" s="1"/>
  <c r="AL269" i="30"/>
  <c r="AL257" i="30" s="1"/>
  <c r="AJ451" i="30"/>
  <c r="AK457" i="30" s="1"/>
  <c r="AL463" i="30" s="1"/>
  <c r="AM469" i="30" s="1"/>
  <c r="AI449" i="30"/>
  <c r="AI437" i="30" s="1"/>
  <c r="AF586" i="30"/>
  <c r="AG592" i="30" s="1"/>
  <c r="AH598" i="30" s="1"/>
  <c r="AI604" i="30" s="1"/>
  <c r="AE584" i="30"/>
  <c r="AE572" i="30" s="1"/>
  <c r="AE631" i="30"/>
  <c r="AF637" i="30" s="1"/>
  <c r="AG643" i="30" s="1"/>
  <c r="AH649" i="30" s="1"/>
  <c r="AD629" i="30"/>
  <c r="AD617" i="30" s="1"/>
  <c r="W719" i="30"/>
  <c r="W707" i="30" s="1"/>
  <c r="X721" i="30"/>
  <c r="Y727" i="30" s="1"/>
  <c r="Z733" i="30" s="1"/>
  <c r="AA739" i="30" s="1"/>
  <c r="AJ404" i="30"/>
  <c r="AJ392" i="30" s="1"/>
  <c r="AK406" i="30"/>
  <c r="AL412" i="30" s="1"/>
  <c r="AM418" i="30" s="1"/>
  <c r="AN424" i="30" s="1"/>
  <c r="AM224" i="30"/>
  <c r="AM212" i="30" s="1"/>
  <c r="AN226" i="30"/>
  <c r="AO232" i="30" s="1"/>
  <c r="AP238" i="30" s="1"/>
  <c r="AQ244" i="30" s="1"/>
  <c r="AN134" i="30"/>
  <c r="AN122" i="30" s="1"/>
  <c r="AO136" i="30"/>
  <c r="AP142" i="30" s="1"/>
  <c r="AQ148" i="30" s="1"/>
  <c r="AR154" i="30" s="1"/>
  <c r="R770" i="30"/>
  <c r="S776" i="30" s="1"/>
  <c r="T782" i="30" s="1"/>
  <c r="U788" i="30" s="1"/>
  <c r="R760" i="30"/>
  <c r="R748" i="30" s="1"/>
  <c r="AG545" i="30"/>
  <c r="AH551" i="30" s="1"/>
  <c r="AI557" i="30" s="1"/>
  <c r="AJ563" i="30" s="1"/>
  <c r="AG535" i="30"/>
  <c r="AG523" i="30" s="1"/>
  <c r="AB680" i="30"/>
  <c r="AC686" i="30" s="1"/>
  <c r="AD692" i="30" s="1"/>
  <c r="AE698" i="30" s="1"/>
  <c r="AB670" i="30"/>
  <c r="AB658" i="30" s="1"/>
  <c r="AO95" i="30"/>
  <c r="AP101" i="30" s="1"/>
  <c r="AQ107" i="30" s="1"/>
  <c r="AR113" i="30" s="1"/>
  <c r="AO85" i="30"/>
  <c r="AL320" i="30"/>
  <c r="AM326" i="30" s="1"/>
  <c r="AN332" i="30" s="1"/>
  <c r="AO338" i="30" s="1"/>
  <c r="AL310" i="30"/>
  <c r="AL298" i="30" s="1"/>
  <c r="AH500" i="30"/>
  <c r="AI506" i="30" s="1"/>
  <c r="AJ512" i="30" s="1"/>
  <c r="AK518" i="30" s="1"/>
  <c r="AH490" i="30"/>
  <c r="AH478" i="30" s="1"/>
  <c r="R50" i="30"/>
  <c r="S56" i="30" s="1"/>
  <c r="T62" i="30" s="1"/>
  <c r="U68" i="30" s="1"/>
  <c r="S57" i="23"/>
  <c r="S58" i="23" s="1"/>
  <c r="T53" i="23"/>
  <c r="R21" i="6" l="1"/>
  <c r="Q24" i="6"/>
  <c r="Q39" i="6"/>
  <c r="R36" i="6"/>
  <c r="AK346" i="30"/>
  <c r="AL364" i="30"/>
  <c r="AM370" i="30" s="1"/>
  <c r="AN376" i="30" s="1"/>
  <c r="AO382" i="30" s="1"/>
  <c r="AL354" i="30"/>
  <c r="AN178" i="30"/>
  <c r="AO180" i="30"/>
  <c r="AP186" i="30" s="1"/>
  <c r="AQ192" i="30" s="1"/>
  <c r="AR198" i="30" s="1"/>
  <c r="AN162" i="30"/>
  <c r="R44" i="30"/>
  <c r="R28" i="30"/>
  <c r="R6" i="30" s="1"/>
  <c r="T29" i="6" s="1"/>
  <c r="AI496" i="30"/>
  <c r="AJ502" i="30" s="1"/>
  <c r="AK508" i="30" s="1"/>
  <c r="AL514" i="30" s="1"/>
  <c r="AH494" i="30"/>
  <c r="AH482" i="30" s="1"/>
  <c r="AM316" i="30"/>
  <c r="AN322" i="30" s="1"/>
  <c r="AO328" i="30" s="1"/>
  <c r="AP334" i="30" s="1"/>
  <c r="AL314" i="30"/>
  <c r="AL302" i="30" s="1"/>
  <c r="AP91" i="30"/>
  <c r="AQ97" i="30" s="1"/>
  <c r="AR103" i="30" s="1"/>
  <c r="AS109" i="30" s="1"/>
  <c r="AO89" i="30"/>
  <c r="AC676" i="30"/>
  <c r="AD682" i="30" s="1"/>
  <c r="AE688" i="30" s="1"/>
  <c r="AF694" i="30" s="1"/>
  <c r="AB674" i="30"/>
  <c r="AB662" i="30" s="1"/>
  <c r="AG539" i="30"/>
  <c r="AG527" i="30" s="1"/>
  <c r="AH541" i="30"/>
  <c r="AI547" i="30" s="1"/>
  <c r="AJ553" i="30" s="1"/>
  <c r="AK559" i="30" s="1"/>
  <c r="R764" i="30"/>
  <c r="R752" i="30" s="1"/>
  <c r="S766" i="30"/>
  <c r="T772" i="30" s="1"/>
  <c r="U778" i="30" s="1"/>
  <c r="V784" i="30" s="1"/>
  <c r="AE635" i="30"/>
  <c r="AF641" i="30" s="1"/>
  <c r="AG647" i="30" s="1"/>
  <c r="AH653" i="30" s="1"/>
  <c r="AE625" i="30"/>
  <c r="AE613" i="30" s="1"/>
  <c r="AF590" i="30"/>
  <c r="AG596" i="30" s="1"/>
  <c r="AH602" i="30" s="1"/>
  <c r="AI608" i="30" s="1"/>
  <c r="AF580" i="30"/>
  <c r="AF568" i="30" s="1"/>
  <c r="AJ445" i="30"/>
  <c r="AJ433" i="30" s="1"/>
  <c r="AJ455" i="30"/>
  <c r="AK461" i="30" s="1"/>
  <c r="AL467" i="30" s="1"/>
  <c r="AM473" i="30" s="1"/>
  <c r="AM275" i="30"/>
  <c r="AN281" i="30" s="1"/>
  <c r="AO287" i="30" s="1"/>
  <c r="AP293" i="30" s="1"/>
  <c r="AM265" i="30"/>
  <c r="AM253" i="30" s="1"/>
  <c r="AO140" i="30"/>
  <c r="AP146" i="30" s="1"/>
  <c r="AQ152" i="30" s="1"/>
  <c r="AR158" i="30" s="1"/>
  <c r="AO130" i="30"/>
  <c r="AO118" i="30" s="1"/>
  <c r="AN230" i="30"/>
  <c r="AO236" i="30" s="1"/>
  <c r="AP242" i="30" s="1"/>
  <c r="AQ248" i="30" s="1"/>
  <c r="AN220" i="30"/>
  <c r="AN208" i="30" s="1"/>
  <c r="AK410" i="30"/>
  <c r="AL416" i="30" s="1"/>
  <c r="AM422" i="30" s="1"/>
  <c r="AN428" i="30" s="1"/>
  <c r="AK400" i="30"/>
  <c r="AK388" i="30" s="1"/>
  <c r="X725" i="30"/>
  <c r="Y731" i="30" s="1"/>
  <c r="Z737" i="30" s="1"/>
  <c r="AA743" i="30" s="1"/>
  <c r="X715" i="30"/>
  <c r="X703" i="30" s="1"/>
  <c r="S46" i="30"/>
  <c r="T52" i="30" s="1"/>
  <c r="U58" i="30" s="1"/>
  <c r="V64" i="30" s="1"/>
  <c r="T55" i="23"/>
  <c r="T54" i="23"/>
  <c r="AO174" i="30" l="1"/>
  <c r="AN166" i="30"/>
  <c r="AO184" i="30"/>
  <c r="AP190" i="30" s="1"/>
  <c r="AQ196" i="30" s="1"/>
  <c r="AR202" i="30" s="1"/>
  <c r="AM360" i="30"/>
  <c r="AN366" i="30" s="1"/>
  <c r="AO372" i="30" s="1"/>
  <c r="AP378" i="30" s="1"/>
  <c r="AL358" i="30"/>
  <c r="AL342" i="30"/>
  <c r="R44" i="6"/>
  <c r="R48" i="6" s="1"/>
  <c r="S40" i="30"/>
  <c r="R32" i="30"/>
  <c r="R10" i="30" s="1"/>
  <c r="T33" i="6" s="1"/>
  <c r="Y721" i="30"/>
  <c r="Z727" i="30" s="1"/>
  <c r="AA733" i="30" s="1"/>
  <c r="AB739" i="30" s="1"/>
  <c r="X719" i="30"/>
  <c r="X707" i="30" s="1"/>
  <c r="AL406" i="30"/>
  <c r="AM412" i="30" s="1"/>
  <c r="AN418" i="30" s="1"/>
  <c r="AO424" i="30" s="1"/>
  <c r="AK404" i="30"/>
  <c r="AK392" i="30" s="1"/>
  <c r="AO226" i="30"/>
  <c r="AP232" i="30" s="1"/>
  <c r="AQ238" i="30" s="1"/>
  <c r="AR244" i="30" s="1"/>
  <c r="AN224" i="30"/>
  <c r="AN212" i="30" s="1"/>
  <c r="AP136" i="30"/>
  <c r="AQ142" i="30" s="1"/>
  <c r="AR148" i="30" s="1"/>
  <c r="AS154" i="30" s="1"/>
  <c r="AO134" i="30"/>
  <c r="AO122" i="30" s="1"/>
  <c r="AM269" i="30"/>
  <c r="AM257" i="30" s="1"/>
  <c r="AN271" i="30"/>
  <c r="AO277" i="30" s="1"/>
  <c r="AP283" i="30" s="1"/>
  <c r="AQ289" i="30" s="1"/>
  <c r="AF584" i="30"/>
  <c r="AF572" i="30" s="1"/>
  <c r="AG586" i="30"/>
  <c r="AH592" i="30" s="1"/>
  <c r="AI598" i="30" s="1"/>
  <c r="AJ604" i="30" s="1"/>
  <c r="AE629" i="30"/>
  <c r="AE617" i="30" s="1"/>
  <c r="AF631" i="30"/>
  <c r="AG637" i="30" s="1"/>
  <c r="AH643" i="30" s="1"/>
  <c r="AI649" i="30" s="1"/>
  <c r="AC680" i="30"/>
  <c r="AD686" i="30" s="1"/>
  <c r="AE692" i="30" s="1"/>
  <c r="AF698" i="30" s="1"/>
  <c r="AC670" i="30"/>
  <c r="AC658" i="30" s="1"/>
  <c r="AP95" i="30"/>
  <c r="AQ101" i="30" s="1"/>
  <c r="AR107" i="30" s="1"/>
  <c r="AS113" i="30" s="1"/>
  <c r="AP85" i="30"/>
  <c r="AM320" i="30"/>
  <c r="AN326" i="30" s="1"/>
  <c r="AO332" i="30" s="1"/>
  <c r="AP338" i="30" s="1"/>
  <c r="AM310" i="30"/>
  <c r="AM298" i="30" s="1"/>
  <c r="AI500" i="30"/>
  <c r="AJ506" i="30" s="1"/>
  <c r="AK512" i="30" s="1"/>
  <c r="AL518" i="30" s="1"/>
  <c r="AI490" i="30"/>
  <c r="AI478" i="30" s="1"/>
  <c r="AJ449" i="30"/>
  <c r="AJ437" i="30" s="1"/>
  <c r="AK451" i="30"/>
  <c r="AL457" i="30" s="1"/>
  <c r="AM463" i="30" s="1"/>
  <c r="AN469" i="30" s="1"/>
  <c r="S760" i="30"/>
  <c r="S748" i="30" s="1"/>
  <c r="S770" i="30"/>
  <c r="T776" i="30" s="1"/>
  <c r="U782" i="30" s="1"/>
  <c r="V788" i="30" s="1"/>
  <c r="AH545" i="30"/>
  <c r="AI551" i="30" s="1"/>
  <c r="AJ557" i="30" s="1"/>
  <c r="AK563" i="30" s="1"/>
  <c r="AH535" i="30"/>
  <c r="AH523" i="30" s="1"/>
  <c r="S50" i="30"/>
  <c r="T56" i="30" s="1"/>
  <c r="U62" i="30" s="1"/>
  <c r="V68" i="30" s="1"/>
  <c r="T56" i="23"/>
  <c r="AL346" i="30" l="1"/>
  <c r="AM364" i="30"/>
  <c r="AN370" i="30" s="1"/>
  <c r="AO376" i="30" s="1"/>
  <c r="AP382" i="30" s="1"/>
  <c r="AM354" i="30"/>
  <c r="AP180" i="30"/>
  <c r="AQ186" i="30" s="1"/>
  <c r="AR192" i="30" s="1"/>
  <c r="AS198" i="30" s="1"/>
  <c r="AO178" i="30"/>
  <c r="AO162" i="30"/>
  <c r="R37" i="6"/>
  <c r="S44" i="30"/>
  <c r="S28" i="30"/>
  <c r="S6" i="30" s="1"/>
  <c r="U29" i="6" s="1"/>
  <c r="AI541" i="30"/>
  <c r="AJ547" i="30" s="1"/>
  <c r="AK553" i="30" s="1"/>
  <c r="AL559" i="30" s="1"/>
  <c r="AH539" i="30"/>
  <c r="AH527" i="30" s="1"/>
  <c r="AI494" i="30"/>
  <c r="AI482" i="30" s="1"/>
  <c r="AJ496" i="30"/>
  <c r="AK502" i="30" s="1"/>
  <c r="AL508" i="30" s="1"/>
  <c r="AM514" i="30" s="1"/>
  <c r="AM314" i="30"/>
  <c r="AM302" i="30" s="1"/>
  <c r="AN316" i="30"/>
  <c r="AO322" i="30" s="1"/>
  <c r="AP328" i="30" s="1"/>
  <c r="AQ334" i="30" s="1"/>
  <c r="AP89" i="30"/>
  <c r="AQ91" i="30"/>
  <c r="AR97" i="30" s="1"/>
  <c r="AS103" i="30" s="1"/>
  <c r="AT109" i="30" s="1"/>
  <c r="AC674" i="30"/>
  <c r="AC662" i="30" s="1"/>
  <c r="AD676" i="30"/>
  <c r="AE682" i="30" s="1"/>
  <c r="AF688" i="30" s="1"/>
  <c r="AG694" i="30" s="1"/>
  <c r="AP140" i="30"/>
  <c r="AQ146" i="30" s="1"/>
  <c r="AR152" i="30" s="1"/>
  <c r="AS158" i="30" s="1"/>
  <c r="AP130" i="30"/>
  <c r="AP118" i="30" s="1"/>
  <c r="AO230" i="30"/>
  <c r="AP236" i="30" s="1"/>
  <c r="AQ242" i="30" s="1"/>
  <c r="AR248" i="30" s="1"/>
  <c r="AO220" i="30"/>
  <c r="AO208" i="30" s="1"/>
  <c r="AL410" i="30"/>
  <c r="AM416" i="30" s="1"/>
  <c r="AN422" i="30" s="1"/>
  <c r="AO428" i="30" s="1"/>
  <c r="AL400" i="30"/>
  <c r="AL388" i="30" s="1"/>
  <c r="Y725" i="30"/>
  <c r="Z731" i="30" s="1"/>
  <c r="AA737" i="30" s="1"/>
  <c r="AB743" i="30" s="1"/>
  <c r="Y715" i="30"/>
  <c r="Y703" i="30" s="1"/>
  <c r="T766" i="30"/>
  <c r="U772" i="30" s="1"/>
  <c r="V778" i="30" s="1"/>
  <c r="W784" i="30" s="1"/>
  <c r="S764" i="30"/>
  <c r="S752" i="30" s="1"/>
  <c r="AK455" i="30"/>
  <c r="AL461" i="30" s="1"/>
  <c r="AM467" i="30" s="1"/>
  <c r="AN473" i="30" s="1"/>
  <c r="AK445" i="30"/>
  <c r="AK433" i="30" s="1"/>
  <c r="AF635" i="30"/>
  <c r="AG641" i="30" s="1"/>
  <c r="AH647" i="30" s="1"/>
  <c r="AI653" i="30" s="1"/>
  <c r="AF625" i="30"/>
  <c r="AF613" i="30" s="1"/>
  <c r="AG590" i="30"/>
  <c r="AH596" i="30" s="1"/>
  <c r="AI602" i="30" s="1"/>
  <c r="AJ608" i="30" s="1"/>
  <c r="AG580" i="30"/>
  <c r="AG568" i="30" s="1"/>
  <c r="AN275" i="30"/>
  <c r="AO281" i="30" s="1"/>
  <c r="AP287" i="30" s="1"/>
  <c r="AQ293" i="30" s="1"/>
  <c r="AN265" i="30"/>
  <c r="AN253" i="30" s="1"/>
  <c r="T46" i="30"/>
  <c r="U52" i="30" s="1"/>
  <c r="V58" i="30" s="1"/>
  <c r="W64" i="30" s="1"/>
  <c r="U53" i="23"/>
  <c r="T57" i="23"/>
  <c r="T58" i="23" s="1"/>
  <c r="R23" i="6" l="1"/>
  <c r="R26" i="6" s="1"/>
  <c r="R40" i="6"/>
  <c r="AO166" i="30"/>
  <c r="AP184" i="30"/>
  <c r="AQ190" i="30" s="1"/>
  <c r="AR196" i="30" s="1"/>
  <c r="AS202" i="30" s="1"/>
  <c r="AP174" i="30"/>
  <c r="AM358" i="30"/>
  <c r="AN360" i="30"/>
  <c r="AO366" i="30" s="1"/>
  <c r="AP372" i="30" s="1"/>
  <c r="AQ378" i="30" s="1"/>
  <c r="AM342" i="30"/>
  <c r="T40" i="30"/>
  <c r="S32" i="30"/>
  <c r="S10" i="30" s="1"/>
  <c r="U33" i="6" s="1"/>
  <c r="AO271" i="30"/>
  <c r="AP277" i="30" s="1"/>
  <c r="AQ283" i="30" s="1"/>
  <c r="AR289" i="30" s="1"/>
  <c r="AN269" i="30"/>
  <c r="AN257" i="30" s="1"/>
  <c r="AH586" i="30"/>
  <c r="AI592" i="30" s="1"/>
  <c r="AJ598" i="30" s="1"/>
  <c r="AK604" i="30" s="1"/>
  <c r="AG584" i="30"/>
  <c r="AG572" i="30" s="1"/>
  <c r="AG631" i="30"/>
  <c r="AH637" i="30" s="1"/>
  <c r="AI643" i="30" s="1"/>
  <c r="AJ649" i="30" s="1"/>
  <c r="AF629" i="30"/>
  <c r="AF617" i="30" s="1"/>
  <c r="AL451" i="30"/>
  <c r="AM457" i="30" s="1"/>
  <c r="AN463" i="30" s="1"/>
  <c r="AO469" i="30" s="1"/>
  <c r="AK449" i="30"/>
  <c r="AK437" i="30" s="1"/>
  <c r="T770" i="30"/>
  <c r="U776" i="30" s="1"/>
  <c r="V782" i="30" s="1"/>
  <c r="W788" i="30" s="1"/>
  <c r="T760" i="30"/>
  <c r="T748" i="30" s="1"/>
  <c r="Y719" i="30"/>
  <c r="Y707" i="30" s="1"/>
  <c r="Z721" i="30"/>
  <c r="AA727" i="30" s="1"/>
  <c r="AB733" i="30" s="1"/>
  <c r="AC739" i="30" s="1"/>
  <c r="AL404" i="30"/>
  <c r="AL392" i="30" s="1"/>
  <c r="AM406" i="30"/>
  <c r="AN412" i="30" s="1"/>
  <c r="AO418" i="30" s="1"/>
  <c r="AP424" i="30" s="1"/>
  <c r="AO224" i="30"/>
  <c r="AO212" i="30" s="1"/>
  <c r="AP226" i="30"/>
  <c r="AQ232" i="30" s="1"/>
  <c r="AR238" i="30" s="1"/>
  <c r="AS244" i="30" s="1"/>
  <c r="AP134" i="30"/>
  <c r="AP122" i="30" s="1"/>
  <c r="AQ136" i="30"/>
  <c r="AR142" i="30" s="1"/>
  <c r="AS148" i="30" s="1"/>
  <c r="AT154" i="30" s="1"/>
  <c r="AI545" i="30"/>
  <c r="AJ551" i="30" s="1"/>
  <c r="AK557" i="30" s="1"/>
  <c r="AL563" i="30" s="1"/>
  <c r="AI535" i="30"/>
  <c r="AI523" i="30" s="1"/>
  <c r="AD680" i="30"/>
  <c r="AE686" i="30" s="1"/>
  <c r="AF692" i="30" s="1"/>
  <c r="AG698" i="30" s="1"/>
  <c r="AD670" i="30"/>
  <c r="AD658" i="30" s="1"/>
  <c r="AQ95" i="30"/>
  <c r="AR101" i="30" s="1"/>
  <c r="AS107" i="30" s="1"/>
  <c r="AT113" i="30" s="1"/>
  <c r="AQ85" i="30"/>
  <c r="AN320" i="30"/>
  <c r="AO326" i="30" s="1"/>
  <c r="AP332" i="30" s="1"/>
  <c r="AQ338" i="30" s="1"/>
  <c r="AN310" i="30"/>
  <c r="AN298" i="30" s="1"/>
  <c r="AJ500" i="30"/>
  <c r="AK506" i="30" s="1"/>
  <c r="AL512" i="30" s="1"/>
  <c r="AM518" i="30" s="1"/>
  <c r="AJ490" i="30"/>
  <c r="AJ478" i="30" s="1"/>
  <c r="T50" i="30"/>
  <c r="U56" i="30" s="1"/>
  <c r="V62" i="30" s="1"/>
  <c r="W68" i="30" s="1"/>
  <c r="U55" i="23"/>
  <c r="U54" i="23"/>
  <c r="S21" i="6" l="1"/>
  <c r="R24" i="6"/>
  <c r="S44" i="6"/>
  <c r="S48" i="6" s="1"/>
  <c r="R38" i="6"/>
  <c r="S36" i="6"/>
  <c r="AM346" i="30"/>
  <c r="AN364" i="30"/>
  <c r="AO370" i="30" s="1"/>
  <c r="AP376" i="30" s="1"/>
  <c r="AQ382" i="30" s="1"/>
  <c r="AN354" i="30"/>
  <c r="AP178" i="30"/>
  <c r="AQ180" i="30"/>
  <c r="AR186" i="30" s="1"/>
  <c r="AS192" i="30" s="1"/>
  <c r="AT198" i="30" s="1"/>
  <c r="AP162" i="30"/>
  <c r="T44" i="30"/>
  <c r="T28" i="30"/>
  <c r="T6" i="30" s="1"/>
  <c r="V29" i="6" s="1"/>
  <c r="AK496" i="30"/>
  <c r="AL502" i="30" s="1"/>
  <c r="AM508" i="30" s="1"/>
  <c r="AN514" i="30" s="1"/>
  <c r="AJ494" i="30"/>
  <c r="AJ482" i="30" s="1"/>
  <c r="AO316" i="30"/>
  <c r="AP322" i="30" s="1"/>
  <c r="AQ328" i="30" s="1"/>
  <c r="AR334" i="30" s="1"/>
  <c r="AN314" i="30"/>
  <c r="AN302" i="30" s="1"/>
  <c r="AR91" i="30"/>
  <c r="AS97" i="30" s="1"/>
  <c r="AT103" i="30" s="1"/>
  <c r="AU109" i="30" s="1"/>
  <c r="AQ89" i="30"/>
  <c r="AE676" i="30"/>
  <c r="AF682" i="30" s="1"/>
  <c r="AG688" i="30" s="1"/>
  <c r="AH694" i="30" s="1"/>
  <c r="AD674" i="30"/>
  <c r="AD662" i="30" s="1"/>
  <c r="AI539" i="30"/>
  <c r="AI527" i="30" s="1"/>
  <c r="AJ541" i="30"/>
  <c r="AK547" i="30" s="1"/>
  <c r="AL553" i="30" s="1"/>
  <c r="AM559" i="30" s="1"/>
  <c r="T764" i="30"/>
  <c r="T752" i="30" s="1"/>
  <c r="U766" i="30"/>
  <c r="V772" i="30" s="1"/>
  <c r="W778" i="30" s="1"/>
  <c r="X784" i="30" s="1"/>
  <c r="AL455" i="30"/>
  <c r="AM461" i="30" s="1"/>
  <c r="AN467" i="30" s="1"/>
  <c r="AO473" i="30" s="1"/>
  <c r="AL445" i="30"/>
  <c r="AL433" i="30" s="1"/>
  <c r="AG635" i="30"/>
  <c r="AH641" i="30" s="1"/>
  <c r="AI647" i="30" s="1"/>
  <c r="AJ653" i="30" s="1"/>
  <c r="AG625" i="30"/>
  <c r="AG613" i="30" s="1"/>
  <c r="AH590" i="30"/>
  <c r="AI596" i="30" s="1"/>
  <c r="AJ602" i="30" s="1"/>
  <c r="AK608" i="30" s="1"/>
  <c r="AH580" i="30"/>
  <c r="AH568" i="30" s="1"/>
  <c r="AO275" i="30"/>
  <c r="AP281" i="30" s="1"/>
  <c r="AQ287" i="30" s="1"/>
  <c r="AR293" i="30" s="1"/>
  <c r="AO265" i="30"/>
  <c r="AO253" i="30" s="1"/>
  <c r="AQ130" i="30"/>
  <c r="AQ118" i="30" s="1"/>
  <c r="AQ140" i="30"/>
  <c r="AR146" i="30" s="1"/>
  <c r="AS152" i="30" s="1"/>
  <c r="AT158" i="30" s="1"/>
  <c r="AP230" i="30"/>
  <c r="AQ236" i="30" s="1"/>
  <c r="AR242" i="30" s="1"/>
  <c r="AS248" i="30" s="1"/>
  <c r="AP220" i="30"/>
  <c r="AP208" i="30" s="1"/>
  <c r="AM410" i="30"/>
  <c r="AN416" i="30" s="1"/>
  <c r="AO422" i="30" s="1"/>
  <c r="AP428" i="30" s="1"/>
  <c r="AM400" i="30"/>
  <c r="AM388" i="30" s="1"/>
  <c r="Z725" i="30"/>
  <c r="AA731" i="30" s="1"/>
  <c r="AB737" i="30" s="1"/>
  <c r="AC743" i="30" s="1"/>
  <c r="Z715" i="30"/>
  <c r="Z703" i="30" s="1"/>
  <c r="U46" i="30"/>
  <c r="V52" i="30" s="1"/>
  <c r="W58" i="30" s="1"/>
  <c r="X64" i="30" s="1"/>
  <c r="U56" i="23"/>
  <c r="R39" i="6" l="1"/>
  <c r="AQ174" i="30"/>
  <c r="AQ184" i="30"/>
  <c r="AR190" i="30" s="1"/>
  <c r="AS196" i="30" s="1"/>
  <c r="AT202" i="30" s="1"/>
  <c r="AP166" i="30"/>
  <c r="AO360" i="30"/>
  <c r="AP366" i="30" s="1"/>
  <c r="AQ372" i="30" s="1"/>
  <c r="AR378" i="30" s="1"/>
  <c r="AN358" i="30"/>
  <c r="AN342" i="30"/>
  <c r="S37" i="6"/>
  <c r="U40" i="30"/>
  <c r="T32" i="30"/>
  <c r="T10" i="30" s="1"/>
  <c r="V33" i="6" s="1"/>
  <c r="AA721" i="30"/>
  <c r="AB727" i="30" s="1"/>
  <c r="AC733" i="30" s="1"/>
  <c r="AD739" i="30" s="1"/>
  <c r="Z719" i="30"/>
  <c r="Z707" i="30" s="1"/>
  <c r="AN406" i="30"/>
  <c r="AO412" i="30" s="1"/>
  <c r="AP418" i="30" s="1"/>
  <c r="AQ424" i="30" s="1"/>
  <c r="AM404" i="30"/>
  <c r="AM392" i="30" s="1"/>
  <c r="AQ226" i="30"/>
  <c r="AR232" i="30" s="1"/>
  <c r="AS238" i="30" s="1"/>
  <c r="AT244" i="30" s="1"/>
  <c r="AP224" i="30"/>
  <c r="AP212" i="30" s="1"/>
  <c r="AO269" i="30"/>
  <c r="AO257" i="30" s="1"/>
  <c r="AP271" i="30"/>
  <c r="AQ277" i="30" s="1"/>
  <c r="AR283" i="30" s="1"/>
  <c r="AS289" i="30" s="1"/>
  <c r="AH584" i="30"/>
  <c r="AH572" i="30" s="1"/>
  <c r="AI586" i="30"/>
  <c r="AJ592" i="30" s="1"/>
  <c r="AK598" i="30" s="1"/>
  <c r="AL604" i="30" s="1"/>
  <c r="AG629" i="30"/>
  <c r="AG617" i="30" s="1"/>
  <c r="AH631" i="30"/>
  <c r="AI637" i="30" s="1"/>
  <c r="AJ643" i="30" s="1"/>
  <c r="AK649" i="30" s="1"/>
  <c r="AL449" i="30"/>
  <c r="AL437" i="30" s="1"/>
  <c r="AM451" i="30"/>
  <c r="AN457" i="30" s="1"/>
  <c r="AO463" i="30" s="1"/>
  <c r="AP469" i="30" s="1"/>
  <c r="AE680" i="30"/>
  <c r="AF686" i="30" s="1"/>
  <c r="AG692" i="30" s="1"/>
  <c r="AH698" i="30" s="1"/>
  <c r="AE670" i="30"/>
  <c r="AE658" i="30" s="1"/>
  <c r="AR95" i="30"/>
  <c r="AS101" i="30" s="1"/>
  <c r="AT107" i="30" s="1"/>
  <c r="AU113" i="30" s="1"/>
  <c r="AR85" i="30"/>
  <c r="AO320" i="30"/>
  <c r="AP326" i="30" s="1"/>
  <c r="AQ332" i="30" s="1"/>
  <c r="AR338" i="30" s="1"/>
  <c r="AO310" i="30"/>
  <c r="AO298" i="30" s="1"/>
  <c r="AK500" i="30"/>
  <c r="AL506" i="30" s="1"/>
  <c r="AM512" i="30" s="1"/>
  <c r="AN518" i="30" s="1"/>
  <c r="AK490" i="30"/>
  <c r="AK478" i="30" s="1"/>
  <c r="AR136" i="30"/>
  <c r="AS142" i="30" s="1"/>
  <c r="AT148" i="30" s="1"/>
  <c r="AU154" i="30" s="1"/>
  <c r="AQ134" i="30"/>
  <c r="AQ122" i="30" s="1"/>
  <c r="U770" i="30"/>
  <c r="V776" i="30" s="1"/>
  <c r="W782" i="30" s="1"/>
  <c r="X788" i="30" s="1"/>
  <c r="U760" i="30"/>
  <c r="U748" i="30" s="1"/>
  <c r="AJ545" i="30"/>
  <c r="AK551" i="30" s="1"/>
  <c r="AL557" i="30" s="1"/>
  <c r="AM563" i="30" s="1"/>
  <c r="AJ535" i="30"/>
  <c r="AJ523" i="30" s="1"/>
  <c r="U50" i="30"/>
  <c r="V56" i="30" s="1"/>
  <c r="W62" i="30" s="1"/>
  <c r="X68" i="30" s="1"/>
  <c r="V53" i="23"/>
  <c r="U57" i="23"/>
  <c r="U58" i="23" s="1"/>
  <c r="S23" i="6" l="1"/>
  <c r="S26" i="6" s="1"/>
  <c r="S40" i="6"/>
  <c r="AN346" i="30"/>
  <c r="AO364" i="30"/>
  <c r="AP370" i="30" s="1"/>
  <c r="AQ376" i="30" s="1"/>
  <c r="AR382" i="30" s="1"/>
  <c r="AO354" i="30"/>
  <c r="AR180" i="30"/>
  <c r="AS186" i="30" s="1"/>
  <c r="AT192" i="30" s="1"/>
  <c r="AU198" i="30" s="1"/>
  <c r="AQ178" i="30"/>
  <c r="AQ162" i="30"/>
  <c r="U44" i="30"/>
  <c r="U28" i="30"/>
  <c r="U6" i="30" s="1"/>
  <c r="W29" i="6" s="1"/>
  <c r="AK541" i="30"/>
  <c r="AL547" i="30" s="1"/>
  <c r="AM553" i="30" s="1"/>
  <c r="AN559" i="30" s="1"/>
  <c r="AJ539" i="30"/>
  <c r="AJ527" i="30" s="1"/>
  <c r="V766" i="30"/>
  <c r="W772" i="30" s="1"/>
  <c r="X778" i="30" s="1"/>
  <c r="Y784" i="30" s="1"/>
  <c r="U764" i="30"/>
  <c r="U752" i="30" s="1"/>
  <c r="AR140" i="30"/>
  <c r="AS146" i="30" s="1"/>
  <c r="AT152" i="30" s="1"/>
  <c r="AU158" i="30" s="1"/>
  <c r="AR130" i="30"/>
  <c r="AR118" i="30" s="1"/>
  <c r="AK494" i="30"/>
  <c r="AK482" i="30" s="1"/>
  <c r="AL496" i="30"/>
  <c r="AM502" i="30" s="1"/>
  <c r="AN508" i="30" s="1"/>
  <c r="AO514" i="30" s="1"/>
  <c r="AO314" i="30"/>
  <c r="AO302" i="30" s="1"/>
  <c r="AP316" i="30"/>
  <c r="AQ322" i="30" s="1"/>
  <c r="AR328" i="30" s="1"/>
  <c r="AS334" i="30" s="1"/>
  <c r="AR89" i="30"/>
  <c r="AS91" i="30"/>
  <c r="AT97" i="30" s="1"/>
  <c r="AU103" i="30" s="1"/>
  <c r="AV109" i="30" s="1"/>
  <c r="AE674" i="30"/>
  <c r="AE662" i="30" s="1"/>
  <c r="AF676" i="30"/>
  <c r="AG682" i="30" s="1"/>
  <c r="AH688" i="30" s="1"/>
  <c r="AI694" i="30" s="1"/>
  <c r="AQ230" i="30"/>
  <c r="AR236" i="30" s="1"/>
  <c r="AS242" i="30" s="1"/>
  <c r="AT248" i="30" s="1"/>
  <c r="AQ220" i="30"/>
  <c r="AQ208" i="30" s="1"/>
  <c r="AN410" i="30"/>
  <c r="AO416" i="30" s="1"/>
  <c r="AP422" i="30" s="1"/>
  <c r="AQ428" i="30" s="1"/>
  <c r="AN400" i="30"/>
  <c r="AN388" i="30" s="1"/>
  <c r="AA725" i="30"/>
  <c r="AB731" i="30" s="1"/>
  <c r="AC737" i="30" s="1"/>
  <c r="AD743" i="30" s="1"/>
  <c r="AA715" i="30"/>
  <c r="AA703" i="30" s="1"/>
  <c r="AM455" i="30"/>
  <c r="AN461" i="30" s="1"/>
  <c r="AO467" i="30" s="1"/>
  <c r="AP473" i="30" s="1"/>
  <c r="AM445" i="30"/>
  <c r="AM433" i="30" s="1"/>
  <c r="AH635" i="30"/>
  <c r="AI641" i="30" s="1"/>
  <c r="AJ647" i="30" s="1"/>
  <c r="AK653" i="30" s="1"/>
  <c r="AH625" i="30"/>
  <c r="AH613" i="30" s="1"/>
  <c r="AI590" i="30"/>
  <c r="AJ596" i="30" s="1"/>
  <c r="AK602" i="30" s="1"/>
  <c r="AL608" i="30" s="1"/>
  <c r="AI580" i="30"/>
  <c r="AI568" i="30" s="1"/>
  <c r="AP275" i="30"/>
  <c r="AQ281" i="30" s="1"/>
  <c r="AR287" i="30" s="1"/>
  <c r="AS293" i="30" s="1"/>
  <c r="AP265" i="30"/>
  <c r="AP253" i="30" s="1"/>
  <c r="V46" i="30"/>
  <c r="W52" i="30" s="1"/>
  <c r="X58" i="30" s="1"/>
  <c r="Y64" i="30" s="1"/>
  <c r="V55" i="23"/>
  <c r="V54" i="23"/>
  <c r="T21" i="6" l="1"/>
  <c r="S24" i="6"/>
  <c r="S38" i="6"/>
  <c r="T36" i="6"/>
  <c r="AQ166" i="30"/>
  <c r="AR174" i="30"/>
  <c r="AR184" i="30"/>
  <c r="AS190" i="30" s="1"/>
  <c r="AT196" i="30" s="1"/>
  <c r="AU202" i="30" s="1"/>
  <c r="AO358" i="30"/>
  <c r="AP360" i="30"/>
  <c r="AQ366" i="30" s="1"/>
  <c r="AR372" i="30" s="1"/>
  <c r="AS378" i="30" s="1"/>
  <c r="AO342" i="30"/>
  <c r="T44" i="6"/>
  <c r="T48" i="6" s="1"/>
  <c r="T37" i="6" s="1"/>
  <c r="V40" i="30"/>
  <c r="U32" i="30"/>
  <c r="U10" i="30" s="1"/>
  <c r="W33" i="6" s="1"/>
  <c r="AQ271" i="30"/>
  <c r="AR277" i="30" s="1"/>
  <c r="AS283" i="30" s="1"/>
  <c r="AT289" i="30" s="1"/>
  <c r="AP269" i="30"/>
  <c r="AP257" i="30" s="1"/>
  <c r="AJ586" i="30"/>
  <c r="AK592" i="30" s="1"/>
  <c r="AL598" i="30" s="1"/>
  <c r="AM604" i="30" s="1"/>
  <c r="AI584" i="30"/>
  <c r="AI572" i="30" s="1"/>
  <c r="AI631" i="30"/>
  <c r="AJ637" i="30" s="1"/>
  <c r="AK643" i="30" s="1"/>
  <c r="AL649" i="30" s="1"/>
  <c r="AH629" i="30"/>
  <c r="AH617" i="30" s="1"/>
  <c r="AN451" i="30"/>
  <c r="AO457" i="30" s="1"/>
  <c r="AP463" i="30" s="1"/>
  <c r="AQ469" i="30" s="1"/>
  <c r="AM449" i="30"/>
  <c r="AM437" i="30" s="1"/>
  <c r="AA719" i="30"/>
  <c r="AA707" i="30" s="1"/>
  <c r="AB721" i="30"/>
  <c r="AC727" i="30" s="1"/>
  <c r="AD733" i="30" s="1"/>
  <c r="AE739" i="30" s="1"/>
  <c r="AN404" i="30"/>
  <c r="AN392" i="30" s="1"/>
  <c r="AO406" i="30"/>
  <c r="AP412" i="30" s="1"/>
  <c r="AQ418" i="30" s="1"/>
  <c r="AR424" i="30" s="1"/>
  <c r="AQ224" i="30"/>
  <c r="AQ212" i="30" s="1"/>
  <c r="AR226" i="30"/>
  <c r="AS232" i="30" s="1"/>
  <c r="AT238" i="30" s="1"/>
  <c r="AU244" i="30" s="1"/>
  <c r="AR134" i="30"/>
  <c r="AR122" i="30" s="1"/>
  <c r="AS136" i="30"/>
  <c r="AT142" i="30" s="1"/>
  <c r="AU148" i="30" s="1"/>
  <c r="AV154" i="30" s="1"/>
  <c r="V770" i="30"/>
  <c r="W776" i="30" s="1"/>
  <c r="X782" i="30" s="1"/>
  <c r="Y788" i="30" s="1"/>
  <c r="V760" i="30"/>
  <c r="V748" i="30" s="1"/>
  <c r="AK545" i="30"/>
  <c r="AL551" i="30" s="1"/>
  <c r="AM557" i="30" s="1"/>
  <c r="AN563" i="30" s="1"/>
  <c r="AK535" i="30"/>
  <c r="AK523" i="30" s="1"/>
  <c r="AF680" i="30"/>
  <c r="AG686" i="30" s="1"/>
  <c r="AH692" i="30" s="1"/>
  <c r="AI698" i="30" s="1"/>
  <c r="AF670" i="30"/>
  <c r="AF658" i="30" s="1"/>
  <c r="AS95" i="30"/>
  <c r="AT101" i="30" s="1"/>
  <c r="AU107" i="30" s="1"/>
  <c r="AV113" i="30" s="1"/>
  <c r="AS85" i="30"/>
  <c r="AP320" i="30"/>
  <c r="AQ326" i="30" s="1"/>
  <c r="AR332" i="30" s="1"/>
  <c r="AS338" i="30" s="1"/>
  <c r="AP310" i="30"/>
  <c r="AP298" i="30" s="1"/>
  <c r="AL500" i="30"/>
  <c r="AM506" i="30" s="1"/>
  <c r="AN512" i="30" s="1"/>
  <c r="AO518" i="30" s="1"/>
  <c r="AL490" i="30"/>
  <c r="AL478" i="30" s="1"/>
  <c r="V50" i="30"/>
  <c r="W56" i="30" s="1"/>
  <c r="X62" i="30" s="1"/>
  <c r="Y68" i="30" s="1"/>
  <c r="V56" i="23"/>
  <c r="T23" i="6" l="1"/>
  <c r="T26" i="6" s="1"/>
  <c r="U21" i="6" s="1"/>
  <c r="T40" i="6"/>
  <c r="S39" i="6"/>
  <c r="AO346" i="30"/>
  <c r="AP364" i="30"/>
  <c r="AQ370" i="30" s="1"/>
  <c r="AR376" i="30" s="1"/>
  <c r="AS382" i="30" s="1"/>
  <c r="AP354" i="30"/>
  <c r="AR178" i="30"/>
  <c r="AS180" i="30"/>
  <c r="AT186" i="30" s="1"/>
  <c r="AU192" i="30" s="1"/>
  <c r="AV198" i="30" s="1"/>
  <c r="AR162" i="30"/>
  <c r="V44" i="30"/>
  <c r="V28" i="30"/>
  <c r="V6" i="30" s="1"/>
  <c r="X29" i="6" s="1"/>
  <c r="AM496" i="30"/>
  <c r="AN502" i="30" s="1"/>
  <c r="AO508" i="30" s="1"/>
  <c r="AP514" i="30" s="1"/>
  <c r="AL494" i="30"/>
  <c r="AL482" i="30" s="1"/>
  <c r="AQ316" i="30"/>
  <c r="AR322" i="30" s="1"/>
  <c r="AS328" i="30" s="1"/>
  <c r="AT334" i="30" s="1"/>
  <c r="AP314" i="30"/>
  <c r="AP302" i="30" s="1"/>
  <c r="AT91" i="30"/>
  <c r="AU97" i="30" s="1"/>
  <c r="AV103" i="30" s="1"/>
  <c r="AW109" i="30" s="1"/>
  <c r="AS89" i="30"/>
  <c r="AG676" i="30"/>
  <c r="AH682" i="30" s="1"/>
  <c r="AI688" i="30" s="1"/>
  <c r="AJ694" i="30" s="1"/>
  <c r="AF674" i="30"/>
  <c r="AF662" i="30" s="1"/>
  <c r="AK539" i="30"/>
  <c r="AK527" i="30" s="1"/>
  <c r="AL541" i="30"/>
  <c r="AM547" i="30" s="1"/>
  <c r="AN553" i="30" s="1"/>
  <c r="AO559" i="30" s="1"/>
  <c r="V764" i="30"/>
  <c r="V752" i="30" s="1"/>
  <c r="W766" i="30"/>
  <c r="X772" i="30" s="1"/>
  <c r="Y778" i="30" s="1"/>
  <c r="Z784" i="30" s="1"/>
  <c r="AN455" i="30"/>
  <c r="AO461" i="30" s="1"/>
  <c r="AP467" i="30" s="1"/>
  <c r="AQ473" i="30" s="1"/>
  <c r="AN445" i="30"/>
  <c r="AN433" i="30" s="1"/>
  <c r="AI635" i="30"/>
  <c r="AJ641" i="30" s="1"/>
  <c r="AK647" i="30" s="1"/>
  <c r="AL653" i="30" s="1"/>
  <c r="AI625" i="30"/>
  <c r="AI613" i="30" s="1"/>
  <c r="AJ590" i="30"/>
  <c r="AK596" i="30" s="1"/>
  <c r="AL602" i="30" s="1"/>
  <c r="AM608" i="30" s="1"/>
  <c r="AJ580" i="30"/>
  <c r="AJ568" i="30" s="1"/>
  <c r="AQ275" i="30"/>
  <c r="AR281" i="30" s="1"/>
  <c r="AS287" i="30" s="1"/>
  <c r="AT293" i="30" s="1"/>
  <c r="AQ265" i="30"/>
  <c r="AQ253" i="30" s="1"/>
  <c r="AS140" i="30"/>
  <c r="AT146" i="30" s="1"/>
  <c r="AU152" i="30" s="1"/>
  <c r="AV158" i="30" s="1"/>
  <c r="AS130" i="30"/>
  <c r="AS118" i="30" s="1"/>
  <c r="AR230" i="30"/>
  <c r="AS236" i="30" s="1"/>
  <c r="AT242" i="30" s="1"/>
  <c r="AU248" i="30" s="1"/>
  <c r="AR220" i="30"/>
  <c r="AR208" i="30" s="1"/>
  <c r="AO410" i="30"/>
  <c r="AP416" i="30" s="1"/>
  <c r="AQ422" i="30" s="1"/>
  <c r="AR428" i="30" s="1"/>
  <c r="AO400" i="30"/>
  <c r="AO388" i="30" s="1"/>
  <c r="AB725" i="30"/>
  <c r="AC731" i="30" s="1"/>
  <c r="AD737" i="30" s="1"/>
  <c r="AE743" i="30" s="1"/>
  <c r="AB715" i="30"/>
  <c r="AB703" i="30" s="1"/>
  <c r="W46" i="30"/>
  <c r="X52" i="30" s="1"/>
  <c r="Y58" i="30" s="1"/>
  <c r="Z64" i="30" s="1"/>
  <c r="W53" i="23"/>
  <c r="V57" i="23"/>
  <c r="V58" i="23" s="1"/>
  <c r="T24" i="6" l="1"/>
  <c r="T38" i="6"/>
  <c r="U36" i="6"/>
  <c r="AS174" i="30"/>
  <c r="AR166" i="30"/>
  <c r="AS184" i="30"/>
  <c r="AT190" i="30" s="1"/>
  <c r="AU196" i="30" s="1"/>
  <c r="AV202" i="30" s="1"/>
  <c r="AQ360" i="30"/>
  <c r="AR366" i="30" s="1"/>
  <c r="AS372" i="30" s="1"/>
  <c r="AT378" i="30" s="1"/>
  <c r="AP358" i="30"/>
  <c r="AP342" i="30"/>
  <c r="W40" i="30"/>
  <c r="V32" i="30"/>
  <c r="V10" i="30" s="1"/>
  <c r="X33" i="6" s="1"/>
  <c r="AC721" i="30"/>
  <c r="AD727" i="30" s="1"/>
  <c r="AE733" i="30" s="1"/>
  <c r="AF739" i="30" s="1"/>
  <c r="AB719" i="30"/>
  <c r="AB707" i="30" s="1"/>
  <c r="AP406" i="30"/>
  <c r="AQ412" i="30" s="1"/>
  <c r="AR418" i="30" s="1"/>
  <c r="AS424" i="30" s="1"/>
  <c r="AO404" i="30"/>
  <c r="AO392" i="30" s="1"/>
  <c r="AS226" i="30"/>
  <c r="AT232" i="30" s="1"/>
  <c r="AU238" i="30" s="1"/>
  <c r="AV244" i="30" s="1"/>
  <c r="AR224" i="30"/>
  <c r="AR212" i="30" s="1"/>
  <c r="AT136" i="30"/>
  <c r="AU142" i="30" s="1"/>
  <c r="AV148" i="30" s="1"/>
  <c r="AW154" i="30" s="1"/>
  <c r="AS134" i="30"/>
  <c r="AS122" i="30" s="1"/>
  <c r="AQ269" i="30"/>
  <c r="AQ257" i="30" s="1"/>
  <c r="AR271" i="30"/>
  <c r="AS277" i="30" s="1"/>
  <c r="AT283" i="30" s="1"/>
  <c r="AU289" i="30" s="1"/>
  <c r="AJ584" i="30"/>
  <c r="AJ572" i="30" s="1"/>
  <c r="AK586" i="30"/>
  <c r="AL592" i="30" s="1"/>
  <c r="AM598" i="30" s="1"/>
  <c r="AN604" i="30" s="1"/>
  <c r="AI629" i="30"/>
  <c r="AI617" i="30" s="1"/>
  <c r="AJ631" i="30"/>
  <c r="AK637" i="30" s="1"/>
  <c r="AL643" i="30" s="1"/>
  <c r="AM649" i="30" s="1"/>
  <c r="AN449" i="30"/>
  <c r="AN437" i="30" s="1"/>
  <c r="AO451" i="30"/>
  <c r="AP457" i="30" s="1"/>
  <c r="AQ463" i="30" s="1"/>
  <c r="AR469" i="30" s="1"/>
  <c r="AG680" i="30"/>
  <c r="AH686" i="30" s="1"/>
  <c r="AI692" i="30" s="1"/>
  <c r="AJ698" i="30" s="1"/>
  <c r="AG670" i="30"/>
  <c r="AG658" i="30" s="1"/>
  <c r="AT95" i="30"/>
  <c r="AU101" i="30" s="1"/>
  <c r="AV107" i="30" s="1"/>
  <c r="AW113" i="30" s="1"/>
  <c r="AT85" i="30"/>
  <c r="AQ320" i="30"/>
  <c r="AR326" i="30" s="1"/>
  <c r="AS332" i="30" s="1"/>
  <c r="AT338" i="30" s="1"/>
  <c r="AQ310" i="30"/>
  <c r="AQ298" i="30" s="1"/>
  <c r="AM500" i="30"/>
  <c r="AN506" i="30" s="1"/>
  <c r="AO512" i="30" s="1"/>
  <c r="AP518" i="30" s="1"/>
  <c r="AM490" i="30"/>
  <c r="AM478" i="30" s="1"/>
  <c r="W760" i="30"/>
  <c r="W748" i="30" s="1"/>
  <c r="W770" i="30"/>
  <c r="X776" i="30" s="1"/>
  <c r="Y782" i="30" s="1"/>
  <c r="Z788" i="30" s="1"/>
  <c r="AL545" i="30"/>
  <c r="AM551" i="30" s="1"/>
  <c r="AN557" i="30" s="1"/>
  <c r="AO563" i="30" s="1"/>
  <c r="AL535" i="30"/>
  <c r="AL523" i="30" s="1"/>
  <c r="W50" i="30"/>
  <c r="X56" i="30" s="1"/>
  <c r="Y62" i="30" s="1"/>
  <c r="Z68" i="30" s="1"/>
  <c r="W55" i="23"/>
  <c r="W54" i="23"/>
  <c r="T39" i="6" l="1"/>
  <c r="U44" i="6"/>
  <c r="U48" i="6" s="1"/>
  <c r="U37" i="6" s="1"/>
  <c r="AP346" i="30"/>
  <c r="AQ364" i="30"/>
  <c r="AR370" i="30" s="1"/>
  <c r="AS376" i="30" s="1"/>
  <c r="AT382" i="30" s="1"/>
  <c r="AQ354" i="30"/>
  <c r="AT180" i="30"/>
  <c r="AU186" i="30" s="1"/>
  <c r="AV192" i="30" s="1"/>
  <c r="AW198" i="30" s="1"/>
  <c r="AS178" i="30"/>
  <c r="AS162" i="30"/>
  <c r="W44" i="30"/>
  <c r="W28" i="30"/>
  <c r="W6" i="30" s="1"/>
  <c r="Y29" i="6" s="1"/>
  <c r="AM541" i="30"/>
  <c r="AN547" i="30" s="1"/>
  <c r="AO553" i="30" s="1"/>
  <c r="AP559" i="30" s="1"/>
  <c r="AL539" i="30"/>
  <c r="AL527" i="30" s="1"/>
  <c r="AM494" i="30"/>
  <c r="AM482" i="30" s="1"/>
  <c r="AN496" i="30"/>
  <c r="AO502" i="30" s="1"/>
  <c r="AP508" i="30" s="1"/>
  <c r="AQ514" i="30" s="1"/>
  <c r="AQ314" i="30"/>
  <c r="AQ302" i="30" s="1"/>
  <c r="AR316" i="30"/>
  <c r="AS322" i="30" s="1"/>
  <c r="AT328" i="30" s="1"/>
  <c r="AU334" i="30" s="1"/>
  <c r="AT89" i="30"/>
  <c r="AU91" i="30"/>
  <c r="AV97" i="30" s="1"/>
  <c r="AW103" i="30" s="1"/>
  <c r="AX109" i="30" s="1"/>
  <c r="AG674" i="30"/>
  <c r="AG662" i="30" s="1"/>
  <c r="AH676" i="30"/>
  <c r="AI682" i="30" s="1"/>
  <c r="AJ688" i="30" s="1"/>
  <c r="AK694" i="30" s="1"/>
  <c r="AT140" i="30"/>
  <c r="AU146" i="30" s="1"/>
  <c r="AV152" i="30" s="1"/>
  <c r="AW158" i="30" s="1"/>
  <c r="AT130" i="30"/>
  <c r="AT118" i="30" s="1"/>
  <c r="AS230" i="30"/>
  <c r="AT236" i="30" s="1"/>
  <c r="AU242" i="30" s="1"/>
  <c r="AV248" i="30" s="1"/>
  <c r="AS220" i="30"/>
  <c r="AS208" i="30" s="1"/>
  <c r="AP410" i="30"/>
  <c r="AQ416" i="30" s="1"/>
  <c r="AR422" i="30" s="1"/>
  <c r="AS428" i="30" s="1"/>
  <c r="AP400" i="30"/>
  <c r="AP388" i="30" s="1"/>
  <c r="AC725" i="30"/>
  <c r="AD731" i="30" s="1"/>
  <c r="AE737" i="30" s="1"/>
  <c r="AF743" i="30" s="1"/>
  <c r="AC715" i="30"/>
  <c r="AC703" i="30" s="1"/>
  <c r="X766" i="30"/>
  <c r="Y772" i="30" s="1"/>
  <c r="Z778" i="30" s="1"/>
  <c r="AA784" i="30" s="1"/>
  <c r="W764" i="30"/>
  <c r="W752" i="30" s="1"/>
  <c r="AO455" i="30"/>
  <c r="AP461" i="30" s="1"/>
  <c r="AQ467" i="30" s="1"/>
  <c r="AR473" i="30" s="1"/>
  <c r="AO445" i="30"/>
  <c r="AO433" i="30" s="1"/>
  <c r="AJ635" i="30"/>
  <c r="AK641" i="30" s="1"/>
  <c r="AL647" i="30" s="1"/>
  <c r="AM653" i="30" s="1"/>
  <c r="AJ625" i="30"/>
  <c r="AJ613" i="30" s="1"/>
  <c r="AK590" i="30"/>
  <c r="AL596" i="30" s="1"/>
  <c r="AM602" i="30" s="1"/>
  <c r="AN608" i="30" s="1"/>
  <c r="AK580" i="30"/>
  <c r="AK568" i="30" s="1"/>
  <c r="AR275" i="30"/>
  <c r="AS281" i="30" s="1"/>
  <c r="AT287" i="30" s="1"/>
  <c r="AU293" i="30" s="1"/>
  <c r="AR265" i="30"/>
  <c r="AR253" i="30" s="1"/>
  <c r="X46" i="30"/>
  <c r="Y52" i="30" s="1"/>
  <c r="Z58" i="30" s="1"/>
  <c r="AA64" i="30" s="1"/>
  <c r="W56" i="23"/>
  <c r="U23" i="6" l="1"/>
  <c r="U26" i="6" s="1"/>
  <c r="U40" i="6"/>
  <c r="U38" i="6" s="1"/>
  <c r="AS166" i="30"/>
  <c r="AT174" i="30"/>
  <c r="AT184" i="30"/>
  <c r="AU190" i="30" s="1"/>
  <c r="AV196" i="30" s="1"/>
  <c r="AW202" i="30" s="1"/>
  <c r="AQ358" i="30"/>
  <c r="AR360" i="30"/>
  <c r="AS366" i="30" s="1"/>
  <c r="AT372" i="30" s="1"/>
  <c r="AU378" i="30" s="1"/>
  <c r="AQ342" i="30"/>
  <c r="X40" i="30"/>
  <c r="W32" i="30"/>
  <c r="W10" i="30" s="1"/>
  <c r="Y33" i="6" s="1"/>
  <c r="AS271" i="30"/>
  <c r="AT277" i="30" s="1"/>
  <c r="AU283" i="30" s="1"/>
  <c r="AV289" i="30" s="1"/>
  <c r="AR269" i="30"/>
  <c r="AR257" i="30" s="1"/>
  <c r="AL586" i="30"/>
  <c r="AM592" i="30" s="1"/>
  <c r="AN598" i="30" s="1"/>
  <c r="AO604" i="30" s="1"/>
  <c r="AK584" i="30"/>
  <c r="AK572" i="30" s="1"/>
  <c r="AK631" i="30"/>
  <c r="AL637" i="30" s="1"/>
  <c r="AM643" i="30" s="1"/>
  <c r="AN649" i="30" s="1"/>
  <c r="AJ629" i="30"/>
  <c r="AJ617" i="30" s="1"/>
  <c r="AP451" i="30"/>
  <c r="AQ457" i="30" s="1"/>
  <c r="AR463" i="30" s="1"/>
  <c r="AS469" i="30" s="1"/>
  <c r="AO449" i="30"/>
  <c r="AO437" i="30" s="1"/>
  <c r="X770" i="30"/>
  <c r="Y776" i="30" s="1"/>
  <c r="Z782" i="30" s="1"/>
  <c r="AA788" i="30" s="1"/>
  <c r="X760" i="30"/>
  <c r="X748" i="30" s="1"/>
  <c r="AC719" i="30"/>
  <c r="AC707" i="30" s="1"/>
  <c r="AD721" i="30"/>
  <c r="AE727" i="30" s="1"/>
  <c r="AF733" i="30" s="1"/>
  <c r="AG739" i="30" s="1"/>
  <c r="AP404" i="30"/>
  <c r="AP392" i="30" s="1"/>
  <c r="AQ406" i="30"/>
  <c r="AR412" i="30" s="1"/>
  <c r="AS418" i="30" s="1"/>
  <c r="AT424" i="30" s="1"/>
  <c r="AS224" i="30"/>
  <c r="AS212" i="30" s="1"/>
  <c r="AT226" i="30"/>
  <c r="AU232" i="30" s="1"/>
  <c r="AV238" i="30" s="1"/>
  <c r="AW244" i="30" s="1"/>
  <c r="AT134" i="30"/>
  <c r="AT122" i="30" s="1"/>
  <c r="AU136" i="30"/>
  <c r="AV142" i="30" s="1"/>
  <c r="AW148" i="30" s="1"/>
  <c r="AX154" i="30" s="1"/>
  <c r="AM545" i="30"/>
  <c r="AN551" i="30" s="1"/>
  <c r="AO557" i="30" s="1"/>
  <c r="AP563" i="30" s="1"/>
  <c r="AM535" i="30"/>
  <c r="AM523" i="30" s="1"/>
  <c r="AH680" i="30"/>
  <c r="AI686" i="30" s="1"/>
  <c r="AJ692" i="30" s="1"/>
  <c r="AK698" i="30" s="1"/>
  <c r="AH670" i="30"/>
  <c r="AH658" i="30" s="1"/>
  <c r="AU95" i="30"/>
  <c r="AV101" i="30" s="1"/>
  <c r="AW107" i="30" s="1"/>
  <c r="AX113" i="30" s="1"/>
  <c r="AU85" i="30"/>
  <c r="AR320" i="30"/>
  <c r="AS326" i="30" s="1"/>
  <c r="AT332" i="30" s="1"/>
  <c r="AU338" i="30" s="1"/>
  <c r="AR310" i="30"/>
  <c r="AR298" i="30" s="1"/>
  <c r="AN500" i="30"/>
  <c r="AO506" i="30" s="1"/>
  <c r="AP512" i="30" s="1"/>
  <c r="AQ518" i="30" s="1"/>
  <c r="AN490" i="30"/>
  <c r="AN478" i="30" s="1"/>
  <c r="X50" i="30"/>
  <c r="Y56" i="30" s="1"/>
  <c r="Z62" i="30" s="1"/>
  <c r="AA68" i="30" s="1"/>
  <c r="X53" i="23"/>
  <c r="W57" i="23"/>
  <c r="W58" i="23" s="1"/>
  <c r="V21" i="6" l="1"/>
  <c r="U24" i="6"/>
  <c r="U39" i="6"/>
  <c r="V36" i="6"/>
  <c r="AQ346" i="30"/>
  <c r="AR364" i="30"/>
  <c r="AS370" i="30" s="1"/>
  <c r="AT376" i="30" s="1"/>
  <c r="AU382" i="30" s="1"/>
  <c r="AR354" i="30"/>
  <c r="AT162" i="30"/>
  <c r="AU180" i="30"/>
  <c r="AV186" i="30" s="1"/>
  <c r="AW192" i="30" s="1"/>
  <c r="AX198" i="30" s="1"/>
  <c r="AT178" i="30"/>
  <c r="X44" i="30"/>
  <c r="X28" i="30"/>
  <c r="X6" i="30" s="1"/>
  <c r="Z29" i="6" s="1"/>
  <c r="AO496" i="30"/>
  <c r="AP502" i="30" s="1"/>
  <c r="AQ508" i="30" s="1"/>
  <c r="AR514" i="30" s="1"/>
  <c r="AN494" i="30"/>
  <c r="AN482" i="30" s="1"/>
  <c r="AS316" i="30"/>
  <c r="AT322" i="30" s="1"/>
  <c r="AU328" i="30" s="1"/>
  <c r="AV334" i="30" s="1"/>
  <c r="AR314" i="30"/>
  <c r="AR302" i="30" s="1"/>
  <c r="AV91" i="30"/>
  <c r="AW97" i="30" s="1"/>
  <c r="AX103" i="30" s="1"/>
  <c r="AY109" i="30" s="1"/>
  <c r="AU89" i="30"/>
  <c r="AI676" i="30"/>
  <c r="AJ682" i="30" s="1"/>
  <c r="AK688" i="30" s="1"/>
  <c r="AL694" i="30" s="1"/>
  <c r="AH674" i="30"/>
  <c r="AH662" i="30" s="1"/>
  <c r="AM539" i="30"/>
  <c r="AM527" i="30" s="1"/>
  <c r="AN541" i="30"/>
  <c r="AO547" i="30" s="1"/>
  <c r="AP553" i="30" s="1"/>
  <c r="AQ559" i="30" s="1"/>
  <c r="X764" i="30"/>
  <c r="X752" i="30" s="1"/>
  <c r="Y766" i="30"/>
  <c r="Z772" i="30" s="1"/>
  <c r="AA778" i="30" s="1"/>
  <c r="AB784" i="30" s="1"/>
  <c r="AP455" i="30"/>
  <c r="AQ461" i="30" s="1"/>
  <c r="AR467" i="30" s="1"/>
  <c r="AS473" i="30" s="1"/>
  <c r="AP445" i="30"/>
  <c r="AP433" i="30" s="1"/>
  <c r="AK635" i="30"/>
  <c r="AL641" i="30" s="1"/>
  <c r="AM647" i="30" s="1"/>
  <c r="AN653" i="30" s="1"/>
  <c r="AK625" i="30"/>
  <c r="AK613" i="30" s="1"/>
  <c r="AL590" i="30"/>
  <c r="AM596" i="30" s="1"/>
  <c r="AN602" i="30" s="1"/>
  <c r="AO608" i="30" s="1"/>
  <c r="AL580" i="30"/>
  <c r="AL568" i="30" s="1"/>
  <c r="AS275" i="30"/>
  <c r="AT281" i="30" s="1"/>
  <c r="AU287" i="30" s="1"/>
  <c r="AV293" i="30" s="1"/>
  <c r="AS265" i="30"/>
  <c r="AS253" i="30" s="1"/>
  <c r="AU130" i="30"/>
  <c r="AU118" i="30" s="1"/>
  <c r="AU140" i="30"/>
  <c r="AV146" i="30" s="1"/>
  <c r="AW152" i="30" s="1"/>
  <c r="AX158" i="30" s="1"/>
  <c r="AT230" i="30"/>
  <c r="AU236" i="30" s="1"/>
  <c r="AV242" i="30" s="1"/>
  <c r="AW248" i="30" s="1"/>
  <c r="AT220" i="30"/>
  <c r="AT208" i="30" s="1"/>
  <c r="AQ410" i="30"/>
  <c r="AR416" i="30" s="1"/>
  <c r="AS422" i="30" s="1"/>
  <c r="AT428" i="30" s="1"/>
  <c r="AQ400" i="30"/>
  <c r="AQ388" i="30" s="1"/>
  <c r="AD725" i="30"/>
  <c r="AE731" i="30" s="1"/>
  <c r="AF737" i="30" s="1"/>
  <c r="AG743" i="30" s="1"/>
  <c r="AD715" i="30"/>
  <c r="AD703" i="30" s="1"/>
  <c r="Y46" i="30"/>
  <c r="Z52" i="30" s="1"/>
  <c r="AA58" i="30" s="1"/>
  <c r="AB64" i="30" s="1"/>
  <c r="X55" i="23"/>
  <c r="X54" i="23"/>
  <c r="AU174" i="30" l="1"/>
  <c r="AT166" i="30"/>
  <c r="AU184" i="30"/>
  <c r="AV190" i="30" s="1"/>
  <c r="AW196" i="30" s="1"/>
  <c r="AX202" i="30" s="1"/>
  <c r="AS360" i="30"/>
  <c r="AT366" i="30" s="1"/>
  <c r="AU372" i="30" s="1"/>
  <c r="AV378" i="30" s="1"/>
  <c r="AR358" i="30"/>
  <c r="AR342" i="30"/>
  <c r="V44" i="6"/>
  <c r="V48" i="6" s="1"/>
  <c r="Y40" i="30"/>
  <c r="X32" i="30"/>
  <c r="X10" i="30" s="1"/>
  <c r="Z33" i="6" s="1"/>
  <c r="AE721" i="30"/>
  <c r="AF727" i="30" s="1"/>
  <c r="AG733" i="30" s="1"/>
  <c r="AH739" i="30" s="1"/>
  <c r="AD719" i="30"/>
  <c r="AD707" i="30" s="1"/>
  <c r="AR406" i="30"/>
  <c r="AS412" i="30" s="1"/>
  <c r="AT418" i="30" s="1"/>
  <c r="AU424" i="30" s="1"/>
  <c r="AQ404" i="30"/>
  <c r="AQ392" i="30" s="1"/>
  <c r="AU226" i="30"/>
  <c r="AV232" i="30" s="1"/>
  <c r="AW238" i="30" s="1"/>
  <c r="AX244" i="30" s="1"/>
  <c r="AT224" i="30"/>
  <c r="AT212" i="30" s="1"/>
  <c r="AS269" i="30"/>
  <c r="AS257" i="30" s="1"/>
  <c r="AT271" i="30"/>
  <c r="AU277" i="30" s="1"/>
  <c r="AV283" i="30" s="1"/>
  <c r="AW289" i="30" s="1"/>
  <c r="AL584" i="30"/>
  <c r="AL572" i="30" s="1"/>
  <c r="AM586" i="30"/>
  <c r="AN592" i="30" s="1"/>
  <c r="AO598" i="30" s="1"/>
  <c r="AP604" i="30" s="1"/>
  <c r="AK629" i="30"/>
  <c r="AK617" i="30" s="1"/>
  <c r="AL631" i="30"/>
  <c r="AM637" i="30" s="1"/>
  <c r="AN643" i="30" s="1"/>
  <c r="AO649" i="30" s="1"/>
  <c r="AP449" i="30"/>
  <c r="AP437" i="30" s="1"/>
  <c r="AQ451" i="30"/>
  <c r="AR457" i="30" s="1"/>
  <c r="AS463" i="30" s="1"/>
  <c r="AT469" i="30" s="1"/>
  <c r="AI680" i="30"/>
  <c r="AJ686" i="30" s="1"/>
  <c r="AK692" i="30" s="1"/>
  <c r="AL698" i="30" s="1"/>
  <c r="AI670" i="30"/>
  <c r="AI658" i="30" s="1"/>
  <c r="AV95" i="30"/>
  <c r="AW101" i="30" s="1"/>
  <c r="AX107" i="30" s="1"/>
  <c r="AY113" i="30" s="1"/>
  <c r="AV85" i="30"/>
  <c r="AS320" i="30"/>
  <c r="AT326" i="30" s="1"/>
  <c r="AU332" i="30" s="1"/>
  <c r="AV338" i="30" s="1"/>
  <c r="AS310" i="30"/>
  <c r="AS298" i="30" s="1"/>
  <c r="AO500" i="30"/>
  <c r="AP506" i="30" s="1"/>
  <c r="AQ512" i="30" s="1"/>
  <c r="AR518" i="30" s="1"/>
  <c r="AO490" i="30"/>
  <c r="AO478" i="30" s="1"/>
  <c r="AV136" i="30"/>
  <c r="AW142" i="30" s="1"/>
  <c r="AX148" i="30" s="1"/>
  <c r="AY154" i="30" s="1"/>
  <c r="AU134" i="30"/>
  <c r="AU122" i="30" s="1"/>
  <c r="Y770" i="30"/>
  <c r="Z776" i="30" s="1"/>
  <c r="AA782" i="30" s="1"/>
  <c r="AB788" i="30" s="1"/>
  <c r="Y760" i="30"/>
  <c r="Y748" i="30" s="1"/>
  <c r="AN545" i="30"/>
  <c r="AO551" i="30" s="1"/>
  <c r="AP557" i="30" s="1"/>
  <c r="AQ563" i="30" s="1"/>
  <c r="AN535" i="30"/>
  <c r="AN523" i="30" s="1"/>
  <c r="Y50" i="30"/>
  <c r="Z56" i="30" s="1"/>
  <c r="AA62" i="30" s="1"/>
  <c r="AB68" i="30" s="1"/>
  <c r="X56" i="23"/>
  <c r="AR346" i="30" l="1"/>
  <c r="AS364" i="30"/>
  <c r="AT370" i="30" s="1"/>
  <c r="AU376" i="30" s="1"/>
  <c r="AV382" i="30" s="1"/>
  <c r="AS354" i="30"/>
  <c r="AV180" i="30"/>
  <c r="AW186" i="30" s="1"/>
  <c r="AX192" i="30" s="1"/>
  <c r="AY198" i="30" s="1"/>
  <c r="AU178" i="30"/>
  <c r="AU162" i="30"/>
  <c r="V37" i="6"/>
  <c r="Y44" i="30"/>
  <c r="Y28" i="30"/>
  <c r="Y6" i="30" s="1"/>
  <c r="AA29" i="6" s="1"/>
  <c r="AO541" i="30"/>
  <c r="AP547" i="30" s="1"/>
  <c r="AQ553" i="30" s="1"/>
  <c r="AR559" i="30" s="1"/>
  <c r="AN539" i="30"/>
  <c r="AN527" i="30" s="1"/>
  <c r="Z766" i="30"/>
  <c r="AA772" i="30" s="1"/>
  <c r="AB778" i="30" s="1"/>
  <c r="AC784" i="30" s="1"/>
  <c r="Y764" i="30"/>
  <c r="Y752" i="30" s="1"/>
  <c r="AV140" i="30"/>
  <c r="AW146" i="30" s="1"/>
  <c r="AX152" i="30" s="1"/>
  <c r="AY158" i="30" s="1"/>
  <c r="AV130" i="30"/>
  <c r="AV118" i="30" s="1"/>
  <c r="AO494" i="30"/>
  <c r="AO482" i="30" s="1"/>
  <c r="AP496" i="30"/>
  <c r="AQ502" i="30" s="1"/>
  <c r="AR508" i="30" s="1"/>
  <c r="AS514" i="30" s="1"/>
  <c r="AS314" i="30"/>
  <c r="AS302" i="30" s="1"/>
  <c r="AT316" i="30"/>
  <c r="AU322" i="30" s="1"/>
  <c r="AV328" i="30" s="1"/>
  <c r="AW334" i="30" s="1"/>
  <c r="AV89" i="30"/>
  <c r="AW91" i="30"/>
  <c r="AX97" i="30" s="1"/>
  <c r="AY103" i="30" s="1"/>
  <c r="AZ109" i="30" s="1"/>
  <c r="AI674" i="30"/>
  <c r="AI662" i="30" s="1"/>
  <c r="AJ676" i="30"/>
  <c r="AK682" i="30" s="1"/>
  <c r="AL688" i="30" s="1"/>
  <c r="AM694" i="30" s="1"/>
  <c r="AU230" i="30"/>
  <c r="AV236" i="30" s="1"/>
  <c r="AW242" i="30" s="1"/>
  <c r="AX248" i="30" s="1"/>
  <c r="AU220" i="30"/>
  <c r="AU208" i="30" s="1"/>
  <c r="AR410" i="30"/>
  <c r="AS416" i="30" s="1"/>
  <c r="AT422" i="30" s="1"/>
  <c r="AU428" i="30" s="1"/>
  <c r="AR400" i="30"/>
  <c r="AR388" i="30" s="1"/>
  <c r="AE725" i="30"/>
  <c r="AF731" i="30" s="1"/>
  <c r="AG737" i="30" s="1"/>
  <c r="AH743" i="30" s="1"/>
  <c r="AE715" i="30"/>
  <c r="AE703" i="30" s="1"/>
  <c r="AQ455" i="30"/>
  <c r="AR461" i="30" s="1"/>
  <c r="AS467" i="30" s="1"/>
  <c r="AT473" i="30" s="1"/>
  <c r="AQ445" i="30"/>
  <c r="AQ433" i="30" s="1"/>
  <c r="AL635" i="30"/>
  <c r="AM641" i="30" s="1"/>
  <c r="AN647" i="30" s="1"/>
  <c r="AO653" i="30" s="1"/>
  <c r="AL625" i="30"/>
  <c r="AL613" i="30" s="1"/>
  <c r="AM590" i="30"/>
  <c r="AN596" i="30" s="1"/>
  <c r="AO602" i="30" s="1"/>
  <c r="AP608" i="30" s="1"/>
  <c r="AM580" i="30"/>
  <c r="AM568" i="30" s="1"/>
  <c r="AT275" i="30"/>
  <c r="AU281" i="30" s="1"/>
  <c r="AV287" i="30" s="1"/>
  <c r="AW293" i="30" s="1"/>
  <c r="AT265" i="30"/>
  <c r="AT253" i="30" s="1"/>
  <c r="Z46" i="30"/>
  <c r="AA52" i="30" s="1"/>
  <c r="AB58" i="30" s="1"/>
  <c r="AC64" i="30" s="1"/>
  <c r="Y53" i="23"/>
  <c r="X57" i="23"/>
  <c r="X58" i="23" s="1"/>
  <c r="V23" i="6" l="1"/>
  <c r="V26" i="6" s="1"/>
  <c r="V40" i="6"/>
  <c r="AU166" i="30"/>
  <c r="AV174" i="30"/>
  <c r="AV184" i="30"/>
  <c r="AW190" i="30" s="1"/>
  <c r="AX196" i="30" s="1"/>
  <c r="AY202" i="30" s="1"/>
  <c r="AS358" i="30"/>
  <c r="AT360" i="30"/>
  <c r="AU366" i="30" s="1"/>
  <c r="AV372" i="30" s="1"/>
  <c r="AW378" i="30" s="1"/>
  <c r="AS342" i="30"/>
  <c r="Z40" i="30"/>
  <c r="Y32" i="30"/>
  <c r="Y10" i="30" s="1"/>
  <c r="AA33" i="6" s="1"/>
  <c r="AU271" i="30"/>
  <c r="AV277" i="30" s="1"/>
  <c r="AW283" i="30" s="1"/>
  <c r="AX289" i="30" s="1"/>
  <c r="AT269" i="30"/>
  <c r="AT257" i="30" s="1"/>
  <c r="AN586" i="30"/>
  <c r="AO592" i="30" s="1"/>
  <c r="AP598" i="30" s="1"/>
  <c r="AQ604" i="30" s="1"/>
  <c r="AM584" i="30"/>
  <c r="AM572" i="30" s="1"/>
  <c r="AM631" i="30"/>
  <c r="AN637" i="30" s="1"/>
  <c r="AO643" i="30" s="1"/>
  <c r="AP649" i="30" s="1"/>
  <c r="AL629" i="30"/>
  <c r="AL617" i="30" s="1"/>
  <c r="AR451" i="30"/>
  <c r="AS457" i="30" s="1"/>
  <c r="AT463" i="30" s="1"/>
  <c r="AU469" i="30" s="1"/>
  <c r="AQ449" i="30"/>
  <c r="AQ437" i="30" s="1"/>
  <c r="AE719" i="30"/>
  <c r="AE707" i="30" s="1"/>
  <c r="AF721" i="30"/>
  <c r="AG727" i="30" s="1"/>
  <c r="AH733" i="30" s="1"/>
  <c r="AI739" i="30" s="1"/>
  <c r="AR404" i="30"/>
  <c r="AR392" i="30" s="1"/>
  <c r="AS406" i="30"/>
  <c r="AT412" i="30" s="1"/>
  <c r="AU418" i="30" s="1"/>
  <c r="AV424" i="30" s="1"/>
  <c r="AU224" i="30"/>
  <c r="AU212" i="30" s="1"/>
  <c r="AV226" i="30"/>
  <c r="AW232" i="30" s="1"/>
  <c r="AX238" i="30" s="1"/>
  <c r="AY244" i="30" s="1"/>
  <c r="AV134" i="30"/>
  <c r="AV122" i="30" s="1"/>
  <c r="AW136" i="30"/>
  <c r="AX142" i="30" s="1"/>
  <c r="AY148" i="30" s="1"/>
  <c r="AZ154" i="30" s="1"/>
  <c r="Z770" i="30"/>
  <c r="AA776" i="30" s="1"/>
  <c r="AB782" i="30" s="1"/>
  <c r="AC788" i="30" s="1"/>
  <c r="Z760" i="30"/>
  <c r="Z748" i="30" s="1"/>
  <c r="AO545" i="30"/>
  <c r="AP551" i="30" s="1"/>
  <c r="AQ557" i="30" s="1"/>
  <c r="AR563" i="30" s="1"/>
  <c r="AO535" i="30"/>
  <c r="AO523" i="30" s="1"/>
  <c r="AJ680" i="30"/>
  <c r="AK686" i="30" s="1"/>
  <c r="AL692" i="30" s="1"/>
  <c r="AM698" i="30" s="1"/>
  <c r="AJ670" i="30"/>
  <c r="AJ658" i="30" s="1"/>
  <c r="AW95" i="30"/>
  <c r="AX101" i="30" s="1"/>
  <c r="AY107" i="30" s="1"/>
  <c r="AZ113" i="30" s="1"/>
  <c r="AW85" i="30"/>
  <c r="AT320" i="30"/>
  <c r="AU326" i="30" s="1"/>
  <c r="AV332" i="30" s="1"/>
  <c r="AW338" i="30" s="1"/>
  <c r="AT310" i="30"/>
  <c r="AT298" i="30" s="1"/>
  <c r="AP500" i="30"/>
  <c r="AQ506" i="30" s="1"/>
  <c r="AR512" i="30" s="1"/>
  <c r="AS518" i="30" s="1"/>
  <c r="AP490" i="30"/>
  <c r="AP478" i="30" s="1"/>
  <c r="Z50" i="30"/>
  <c r="AA56" i="30" s="1"/>
  <c r="AB62" i="30" s="1"/>
  <c r="AC68" i="30" s="1"/>
  <c r="Y55" i="23"/>
  <c r="Y54" i="23"/>
  <c r="W21" i="6" l="1"/>
  <c r="V24" i="6"/>
  <c r="W44" i="6"/>
  <c r="W48" i="6" s="1"/>
  <c r="W37" i="6" s="1"/>
  <c r="W36" i="6"/>
  <c r="V38" i="6"/>
  <c r="AS346" i="30"/>
  <c r="AT364" i="30"/>
  <c r="AU370" i="30" s="1"/>
  <c r="AV376" i="30" s="1"/>
  <c r="AW382" i="30" s="1"/>
  <c r="AT354" i="30"/>
  <c r="AV162" i="30"/>
  <c r="AW180" i="30"/>
  <c r="AX186" i="30" s="1"/>
  <c r="AY192" i="30" s="1"/>
  <c r="AZ198" i="30" s="1"/>
  <c r="AV178" i="30"/>
  <c r="Z44" i="30"/>
  <c r="Z28" i="30"/>
  <c r="Z6" i="30" s="1"/>
  <c r="AB29" i="6" s="1"/>
  <c r="AQ496" i="30"/>
  <c r="AR502" i="30" s="1"/>
  <c r="AS508" i="30" s="1"/>
  <c r="AT514" i="30" s="1"/>
  <c r="AP494" i="30"/>
  <c r="AP482" i="30" s="1"/>
  <c r="AU316" i="30"/>
  <c r="AV322" i="30" s="1"/>
  <c r="AW328" i="30" s="1"/>
  <c r="AX334" i="30" s="1"/>
  <c r="AT314" i="30"/>
  <c r="AT302" i="30" s="1"/>
  <c r="AX91" i="30"/>
  <c r="AY97" i="30" s="1"/>
  <c r="AZ103" i="30" s="1"/>
  <c r="BA109" i="30" s="1"/>
  <c r="AW89" i="30"/>
  <c r="AK676" i="30"/>
  <c r="AL682" i="30" s="1"/>
  <c r="AM688" i="30" s="1"/>
  <c r="AN694" i="30" s="1"/>
  <c r="AJ674" i="30"/>
  <c r="AJ662" i="30" s="1"/>
  <c r="AO539" i="30"/>
  <c r="AO527" i="30" s="1"/>
  <c r="AP541" i="30"/>
  <c r="AQ547" i="30" s="1"/>
  <c r="AR553" i="30" s="1"/>
  <c r="AS559" i="30" s="1"/>
  <c r="Z764" i="30"/>
  <c r="Z752" i="30" s="1"/>
  <c r="AA766" i="30"/>
  <c r="AB772" i="30" s="1"/>
  <c r="AC778" i="30" s="1"/>
  <c r="AD784" i="30" s="1"/>
  <c r="AR445" i="30"/>
  <c r="AR433" i="30" s="1"/>
  <c r="AR455" i="30"/>
  <c r="AS461" i="30" s="1"/>
  <c r="AT467" i="30" s="1"/>
  <c r="AU473" i="30" s="1"/>
  <c r="AM635" i="30"/>
  <c r="AN641" i="30" s="1"/>
  <c r="AO647" i="30" s="1"/>
  <c r="AP653" i="30" s="1"/>
  <c r="AM625" i="30"/>
  <c r="AM613" i="30" s="1"/>
  <c r="AN590" i="30"/>
  <c r="AO596" i="30" s="1"/>
  <c r="AP602" i="30" s="1"/>
  <c r="AQ608" i="30" s="1"/>
  <c r="AN580" i="30"/>
  <c r="AN568" i="30" s="1"/>
  <c r="AU275" i="30"/>
  <c r="AV281" i="30" s="1"/>
  <c r="AW287" i="30" s="1"/>
  <c r="AX293" i="30" s="1"/>
  <c r="AU265" i="30"/>
  <c r="AU253" i="30" s="1"/>
  <c r="AW140" i="30"/>
  <c r="AX146" i="30" s="1"/>
  <c r="AY152" i="30" s="1"/>
  <c r="AZ158" i="30" s="1"/>
  <c r="AW130" i="30"/>
  <c r="AW118" i="30" s="1"/>
  <c r="AV230" i="30"/>
  <c r="AW236" i="30" s="1"/>
  <c r="AX242" i="30" s="1"/>
  <c r="AY248" i="30" s="1"/>
  <c r="AV220" i="30"/>
  <c r="AV208" i="30" s="1"/>
  <c r="AS410" i="30"/>
  <c r="AT416" i="30" s="1"/>
  <c r="AU422" i="30" s="1"/>
  <c r="AV428" i="30" s="1"/>
  <c r="AS400" i="30"/>
  <c r="AS388" i="30" s="1"/>
  <c r="AF725" i="30"/>
  <c r="AG731" i="30" s="1"/>
  <c r="AH737" i="30" s="1"/>
  <c r="AI743" i="30" s="1"/>
  <c r="AF715" i="30"/>
  <c r="AF703" i="30" s="1"/>
  <c r="AA46" i="30"/>
  <c r="AB52" i="30" s="1"/>
  <c r="AC58" i="30" s="1"/>
  <c r="AD64" i="30" s="1"/>
  <c r="Y56" i="23"/>
  <c r="W23" i="6" l="1"/>
  <c r="W26" i="6" s="1"/>
  <c r="X21" i="6" s="1"/>
  <c r="V39" i="6"/>
  <c r="W40" i="6"/>
  <c r="AW174" i="30"/>
  <c r="AW184" i="30"/>
  <c r="AX190" i="30" s="1"/>
  <c r="AY196" i="30" s="1"/>
  <c r="AZ202" i="30" s="1"/>
  <c r="AV166" i="30"/>
  <c r="AU360" i="30"/>
  <c r="AV366" i="30" s="1"/>
  <c r="AW372" i="30" s="1"/>
  <c r="AX378" i="30" s="1"/>
  <c r="AT358" i="30"/>
  <c r="AT342" i="30"/>
  <c r="AA40" i="30"/>
  <c r="Z32" i="30"/>
  <c r="Z10" i="30" s="1"/>
  <c r="AB33" i="6" s="1"/>
  <c r="AG721" i="30"/>
  <c r="AH727" i="30" s="1"/>
  <c r="AI733" i="30" s="1"/>
  <c r="AJ739" i="30" s="1"/>
  <c r="AF719" i="30"/>
  <c r="AF707" i="30" s="1"/>
  <c r="AT406" i="30"/>
  <c r="AU412" i="30" s="1"/>
  <c r="AV418" i="30" s="1"/>
  <c r="AW424" i="30" s="1"/>
  <c r="AS404" i="30"/>
  <c r="AS392" i="30" s="1"/>
  <c r="AW226" i="30"/>
  <c r="AX232" i="30" s="1"/>
  <c r="AY238" i="30" s="1"/>
  <c r="AZ244" i="30" s="1"/>
  <c r="AV224" i="30"/>
  <c r="AV212" i="30" s="1"/>
  <c r="AX136" i="30"/>
  <c r="AY142" i="30" s="1"/>
  <c r="AZ148" i="30" s="1"/>
  <c r="BA154" i="30" s="1"/>
  <c r="AW134" i="30"/>
  <c r="AW122" i="30" s="1"/>
  <c r="AU269" i="30"/>
  <c r="AU257" i="30" s="1"/>
  <c r="AV271" i="30"/>
  <c r="AW277" i="30" s="1"/>
  <c r="AX283" i="30" s="1"/>
  <c r="AY289" i="30" s="1"/>
  <c r="AN584" i="30"/>
  <c r="AN572" i="30" s="1"/>
  <c r="AO586" i="30"/>
  <c r="AP592" i="30" s="1"/>
  <c r="AQ598" i="30" s="1"/>
  <c r="AR604" i="30" s="1"/>
  <c r="AM629" i="30"/>
  <c r="AM617" i="30" s="1"/>
  <c r="AN631" i="30"/>
  <c r="AO637" i="30" s="1"/>
  <c r="AP643" i="30" s="1"/>
  <c r="AQ649" i="30" s="1"/>
  <c r="AK680" i="30"/>
  <c r="AL686" i="30" s="1"/>
  <c r="AM692" i="30" s="1"/>
  <c r="AN698" i="30" s="1"/>
  <c r="AK670" i="30"/>
  <c r="AK658" i="30" s="1"/>
  <c r="AX95" i="30"/>
  <c r="AY101" i="30" s="1"/>
  <c r="AZ107" i="30" s="1"/>
  <c r="BA113" i="30" s="1"/>
  <c r="AX85" i="30"/>
  <c r="AU320" i="30"/>
  <c r="AV326" i="30" s="1"/>
  <c r="AW332" i="30" s="1"/>
  <c r="AX338" i="30" s="1"/>
  <c r="AU310" i="30"/>
  <c r="AU298" i="30" s="1"/>
  <c r="AQ500" i="30"/>
  <c r="AR506" i="30" s="1"/>
  <c r="AS512" i="30" s="1"/>
  <c r="AT518" i="30" s="1"/>
  <c r="AQ490" i="30"/>
  <c r="AQ478" i="30" s="1"/>
  <c r="AR449" i="30"/>
  <c r="AR437" i="30" s="1"/>
  <c r="AS451" i="30"/>
  <c r="AT457" i="30" s="1"/>
  <c r="AU463" i="30" s="1"/>
  <c r="AV469" i="30" s="1"/>
  <c r="AA760" i="30"/>
  <c r="AA748" i="30" s="1"/>
  <c r="AA770" i="30"/>
  <c r="AB776" i="30" s="1"/>
  <c r="AC782" i="30" s="1"/>
  <c r="AD788" i="30" s="1"/>
  <c r="AP545" i="30"/>
  <c r="AQ551" i="30" s="1"/>
  <c r="AR557" i="30" s="1"/>
  <c r="AS563" i="30" s="1"/>
  <c r="AP535" i="30"/>
  <c r="AP523" i="30" s="1"/>
  <c r="AA50" i="30"/>
  <c r="AB56" i="30" s="1"/>
  <c r="AC62" i="30" s="1"/>
  <c r="AD68" i="30" s="1"/>
  <c r="Z53" i="23"/>
  <c r="Y57" i="23"/>
  <c r="Y58" i="23" s="1"/>
  <c r="W24" i="6" l="1"/>
  <c r="W38" i="6"/>
  <c r="X36" i="6"/>
  <c r="AT346" i="30"/>
  <c r="AU364" i="30"/>
  <c r="AV370" i="30" s="1"/>
  <c r="AW376" i="30" s="1"/>
  <c r="AX382" i="30" s="1"/>
  <c r="AU354" i="30"/>
  <c r="AX180" i="30"/>
  <c r="AY186" i="30" s="1"/>
  <c r="AZ192" i="30" s="1"/>
  <c r="BA198" i="30" s="1"/>
  <c r="AW178" i="30"/>
  <c r="AW162" i="30"/>
  <c r="AA44" i="30"/>
  <c r="AA28" i="30"/>
  <c r="AA6" i="30" s="1"/>
  <c r="AC29" i="6" s="1"/>
  <c r="AQ541" i="30"/>
  <c r="AR547" i="30" s="1"/>
  <c r="AS553" i="30" s="1"/>
  <c r="AT559" i="30" s="1"/>
  <c r="AP539" i="30"/>
  <c r="AP527" i="30" s="1"/>
  <c r="AQ494" i="30"/>
  <c r="AQ482" i="30" s="1"/>
  <c r="AR496" i="30"/>
  <c r="AS502" i="30" s="1"/>
  <c r="AT508" i="30" s="1"/>
  <c r="AU514" i="30" s="1"/>
  <c r="AU314" i="30"/>
  <c r="AU302" i="30" s="1"/>
  <c r="AV316" i="30"/>
  <c r="AW322" i="30" s="1"/>
  <c r="AX328" i="30" s="1"/>
  <c r="AY334" i="30" s="1"/>
  <c r="AX89" i="30"/>
  <c r="AY91" i="30"/>
  <c r="AZ97" i="30" s="1"/>
  <c r="BA103" i="30" s="1"/>
  <c r="BB109" i="30" s="1"/>
  <c r="AK674" i="30"/>
  <c r="AK662" i="30" s="1"/>
  <c r="AL676" i="30"/>
  <c r="AM682" i="30" s="1"/>
  <c r="AN688" i="30" s="1"/>
  <c r="AO694" i="30" s="1"/>
  <c r="AX140" i="30"/>
  <c r="AY146" i="30" s="1"/>
  <c r="AZ152" i="30" s="1"/>
  <c r="BA158" i="30" s="1"/>
  <c r="AX130" i="30"/>
  <c r="AX118" i="30" s="1"/>
  <c r="AW230" i="30"/>
  <c r="AX236" i="30" s="1"/>
  <c r="AY242" i="30" s="1"/>
  <c r="AZ248" i="30" s="1"/>
  <c r="AW220" i="30"/>
  <c r="AW208" i="30" s="1"/>
  <c r="AT410" i="30"/>
  <c r="AU416" i="30" s="1"/>
  <c r="AV422" i="30" s="1"/>
  <c r="AW428" i="30" s="1"/>
  <c r="AT400" i="30"/>
  <c r="AT388" i="30" s="1"/>
  <c r="AG725" i="30"/>
  <c r="AH731" i="30" s="1"/>
  <c r="AI737" i="30" s="1"/>
  <c r="AJ743" i="30" s="1"/>
  <c r="AG715" i="30"/>
  <c r="AG703" i="30" s="1"/>
  <c r="AB766" i="30"/>
  <c r="AC772" i="30" s="1"/>
  <c r="AD778" i="30" s="1"/>
  <c r="AE784" i="30" s="1"/>
  <c r="AA764" i="30"/>
  <c r="AA752" i="30" s="1"/>
  <c r="AS455" i="30"/>
  <c r="AT461" i="30" s="1"/>
  <c r="AU467" i="30" s="1"/>
  <c r="AV473" i="30" s="1"/>
  <c r="AS445" i="30"/>
  <c r="AS433" i="30" s="1"/>
  <c r="AN635" i="30"/>
  <c r="AO641" i="30" s="1"/>
  <c r="AP647" i="30" s="1"/>
  <c r="AQ653" i="30" s="1"/>
  <c r="AN625" i="30"/>
  <c r="AN613" i="30" s="1"/>
  <c r="AO590" i="30"/>
  <c r="AP596" i="30" s="1"/>
  <c r="AQ602" i="30" s="1"/>
  <c r="AR608" i="30" s="1"/>
  <c r="AO580" i="30"/>
  <c r="AO568" i="30" s="1"/>
  <c r="AV275" i="30"/>
  <c r="AW281" i="30" s="1"/>
  <c r="AX287" i="30" s="1"/>
  <c r="AY293" i="30" s="1"/>
  <c r="AV265" i="30"/>
  <c r="AV253" i="30" s="1"/>
  <c r="AB46" i="30"/>
  <c r="AC52" i="30" s="1"/>
  <c r="AD58" i="30" s="1"/>
  <c r="AE64" i="30" s="1"/>
  <c r="Z54" i="23"/>
  <c r="Z55" i="23"/>
  <c r="W39" i="6" l="1"/>
  <c r="X44" i="6"/>
  <c r="X48" i="6" s="1"/>
  <c r="AW166" i="30"/>
  <c r="AX174" i="30"/>
  <c r="AX184" i="30"/>
  <c r="AY190" i="30" s="1"/>
  <c r="AZ196" i="30" s="1"/>
  <c r="BA202" i="30" s="1"/>
  <c r="AU358" i="30"/>
  <c r="AV360" i="30"/>
  <c r="AW366" i="30" s="1"/>
  <c r="AX372" i="30" s="1"/>
  <c r="AY378" i="30" s="1"/>
  <c r="AU342" i="30"/>
  <c r="AB40" i="30"/>
  <c r="AA32" i="30"/>
  <c r="AA10" i="30" s="1"/>
  <c r="AC33" i="6" s="1"/>
  <c r="AW271" i="30"/>
  <c r="AX277" i="30" s="1"/>
  <c r="AY283" i="30" s="1"/>
  <c r="AZ289" i="30" s="1"/>
  <c r="AV269" i="30"/>
  <c r="AV257" i="30" s="1"/>
  <c r="AP586" i="30"/>
  <c r="AQ592" i="30" s="1"/>
  <c r="AR598" i="30" s="1"/>
  <c r="AS604" i="30" s="1"/>
  <c r="AO584" i="30"/>
  <c r="AO572" i="30" s="1"/>
  <c r="AO631" i="30"/>
  <c r="AP637" i="30" s="1"/>
  <c r="AQ643" i="30" s="1"/>
  <c r="AR649" i="30" s="1"/>
  <c r="AN629" i="30"/>
  <c r="AN617" i="30" s="1"/>
  <c r="AT451" i="30"/>
  <c r="AU457" i="30" s="1"/>
  <c r="AV463" i="30" s="1"/>
  <c r="AW469" i="30" s="1"/>
  <c r="AS449" i="30"/>
  <c r="AS437" i="30" s="1"/>
  <c r="AB770" i="30"/>
  <c r="AC776" i="30" s="1"/>
  <c r="AD782" i="30" s="1"/>
  <c r="AE788" i="30" s="1"/>
  <c r="AB760" i="30"/>
  <c r="AB748" i="30" s="1"/>
  <c r="AG719" i="30"/>
  <c r="AG707" i="30" s="1"/>
  <c r="AH721" i="30"/>
  <c r="AI727" i="30" s="1"/>
  <c r="AJ733" i="30" s="1"/>
  <c r="AK739" i="30" s="1"/>
  <c r="AT404" i="30"/>
  <c r="AT392" i="30" s="1"/>
  <c r="AU406" i="30"/>
  <c r="AV412" i="30" s="1"/>
  <c r="AW418" i="30" s="1"/>
  <c r="AX424" i="30" s="1"/>
  <c r="AW224" i="30"/>
  <c r="AW212" i="30" s="1"/>
  <c r="AX226" i="30"/>
  <c r="AY232" i="30" s="1"/>
  <c r="AZ238" i="30" s="1"/>
  <c r="BA244" i="30" s="1"/>
  <c r="AX134" i="30"/>
  <c r="AX122" i="30" s="1"/>
  <c r="AY136" i="30"/>
  <c r="AZ142" i="30" s="1"/>
  <c r="BA148" i="30" s="1"/>
  <c r="BB154" i="30" s="1"/>
  <c r="AQ545" i="30"/>
  <c r="AR551" i="30" s="1"/>
  <c r="AS557" i="30" s="1"/>
  <c r="AT563" i="30" s="1"/>
  <c r="AQ535" i="30"/>
  <c r="AQ523" i="30" s="1"/>
  <c r="AL680" i="30"/>
  <c r="AM686" i="30" s="1"/>
  <c r="AN692" i="30" s="1"/>
  <c r="AO698" i="30" s="1"/>
  <c r="AL670" i="30"/>
  <c r="AL658" i="30" s="1"/>
  <c r="AY95" i="30"/>
  <c r="AZ101" i="30" s="1"/>
  <c r="BA107" i="30" s="1"/>
  <c r="BB113" i="30" s="1"/>
  <c r="AY85" i="30"/>
  <c r="AV320" i="30"/>
  <c r="AW326" i="30" s="1"/>
  <c r="AX332" i="30" s="1"/>
  <c r="AY338" i="30" s="1"/>
  <c r="AV310" i="30"/>
  <c r="AV298" i="30" s="1"/>
  <c r="AR500" i="30"/>
  <c r="AS506" i="30" s="1"/>
  <c r="AT512" i="30" s="1"/>
  <c r="AU518" i="30" s="1"/>
  <c r="AR490" i="30"/>
  <c r="AR478" i="30" s="1"/>
  <c r="AB50" i="30"/>
  <c r="AC56" i="30" s="1"/>
  <c r="AD62" i="30" s="1"/>
  <c r="AE68" i="30" s="1"/>
  <c r="Z56" i="23"/>
  <c r="AU346" i="30" l="1"/>
  <c r="AV364" i="30"/>
  <c r="AW370" i="30" s="1"/>
  <c r="AX376" i="30" s="1"/>
  <c r="AY382" i="30" s="1"/>
  <c r="AV354" i="30"/>
  <c r="AX162" i="30"/>
  <c r="AY180" i="30"/>
  <c r="AZ186" i="30" s="1"/>
  <c r="BA192" i="30" s="1"/>
  <c r="BB198" i="30" s="1"/>
  <c r="AX178" i="30"/>
  <c r="X37" i="6"/>
  <c r="AB44" i="30"/>
  <c r="AB28" i="30"/>
  <c r="AB6" i="30" s="1"/>
  <c r="AD29" i="6" s="1"/>
  <c r="AS496" i="30"/>
  <c r="AT502" i="30" s="1"/>
  <c r="AU508" i="30" s="1"/>
  <c r="AV514" i="30" s="1"/>
  <c r="AR494" i="30"/>
  <c r="AR482" i="30" s="1"/>
  <c r="AW316" i="30"/>
  <c r="AX322" i="30" s="1"/>
  <c r="AY328" i="30" s="1"/>
  <c r="AZ334" i="30" s="1"/>
  <c r="AV314" i="30"/>
  <c r="AV302" i="30" s="1"/>
  <c r="AZ91" i="30"/>
  <c r="BA97" i="30" s="1"/>
  <c r="BB103" i="30" s="1"/>
  <c r="BC109" i="30" s="1"/>
  <c r="AY89" i="30"/>
  <c r="AM676" i="30"/>
  <c r="AN682" i="30" s="1"/>
  <c r="AO688" i="30" s="1"/>
  <c r="AP694" i="30" s="1"/>
  <c r="AL674" i="30"/>
  <c r="AL662" i="30" s="1"/>
  <c r="AQ539" i="30"/>
  <c r="AQ527" i="30" s="1"/>
  <c r="AR541" i="30"/>
  <c r="AS547" i="30" s="1"/>
  <c r="AT553" i="30" s="1"/>
  <c r="AU559" i="30" s="1"/>
  <c r="AB764" i="30"/>
  <c r="AB752" i="30" s="1"/>
  <c r="AC766" i="30"/>
  <c r="AD772" i="30" s="1"/>
  <c r="AE778" i="30" s="1"/>
  <c r="AF784" i="30" s="1"/>
  <c r="AT455" i="30"/>
  <c r="AU461" i="30" s="1"/>
  <c r="AV467" i="30" s="1"/>
  <c r="AW473" i="30" s="1"/>
  <c r="AT445" i="30"/>
  <c r="AT433" i="30" s="1"/>
  <c r="AO635" i="30"/>
  <c r="AP641" i="30" s="1"/>
  <c r="AQ647" i="30" s="1"/>
  <c r="AR653" i="30" s="1"/>
  <c r="AO625" i="30"/>
  <c r="AO613" i="30" s="1"/>
  <c r="AP590" i="30"/>
  <c r="AQ596" i="30" s="1"/>
  <c r="AR602" i="30" s="1"/>
  <c r="AS608" i="30" s="1"/>
  <c r="AP580" i="30"/>
  <c r="AP568" i="30" s="1"/>
  <c r="AW275" i="30"/>
  <c r="AX281" i="30" s="1"/>
  <c r="AY287" i="30" s="1"/>
  <c r="AZ293" i="30" s="1"/>
  <c r="AW265" i="30"/>
  <c r="AW253" i="30" s="1"/>
  <c r="AY130" i="30"/>
  <c r="AY118" i="30" s="1"/>
  <c r="AY140" i="30"/>
  <c r="AZ146" i="30" s="1"/>
  <c r="BA152" i="30" s="1"/>
  <c r="BB158" i="30" s="1"/>
  <c r="AX230" i="30"/>
  <c r="AY236" i="30" s="1"/>
  <c r="AZ242" i="30" s="1"/>
  <c r="BA248" i="30" s="1"/>
  <c r="AX220" i="30"/>
  <c r="AX208" i="30" s="1"/>
  <c r="AU410" i="30"/>
  <c r="AV416" i="30" s="1"/>
  <c r="AW422" i="30" s="1"/>
  <c r="AX428" i="30" s="1"/>
  <c r="AU400" i="30"/>
  <c r="AU388" i="30" s="1"/>
  <c r="AH725" i="30"/>
  <c r="AI731" i="30" s="1"/>
  <c r="AJ737" i="30" s="1"/>
  <c r="AK743" i="30" s="1"/>
  <c r="AH715" i="30"/>
  <c r="AH703" i="30" s="1"/>
  <c r="AC46" i="30"/>
  <c r="AD52" i="30" s="1"/>
  <c r="AE58" i="30" s="1"/>
  <c r="AF64" i="30" s="1"/>
  <c r="Z57" i="23"/>
  <c r="Z58" i="23" s="1"/>
  <c r="AA53" i="23"/>
  <c r="X23" i="6" l="1"/>
  <c r="X26" i="6" s="1"/>
  <c r="X40" i="6"/>
  <c r="AY174" i="30"/>
  <c r="AX166" i="30"/>
  <c r="AY184" i="30"/>
  <c r="AZ190" i="30" s="1"/>
  <c r="BA196" i="30" s="1"/>
  <c r="BB202" i="30" s="1"/>
  <c r="AW360" i="30"/>
  <c r="AX366" i="30" s="1"/>
  <c r="AY372" i="30" s="1"/>
  <c r="AZ378" i="30" s="1"/>
  <c r="AV358" i="30"/>
  <c r="AV342" i="30"/>
  <c r="AC40" i="30"/>
  <c r="AB32" i="30"/>
  <c r="AB10" i="30" s="1"/>
  <c r="AD33" i="6" s="1"/>
  <c r="AI721" i="30"/>
  <c r="AJ727" i="30" s="1"/>
  <c r="AK733" i="30" s="1"/>
  <c r="AL739" i="30" s="1"/>
  <c r="AH719" i="30"/>
  <c r="AH707" i="30" s="1"/>
  <c r="AV406" i="30"/>
  <c r="AW412" i="30" s="1"/>
  <c r="AX418" i="30" s="1"/>
  <c r="AY424" i="30" s="1"/>
  <c r="AU404" i="30"/>
  <c r="AU392" i="30" s="1"/>
  <c r="AY226" i="30"/>
  <c r="AZ232" i="30" s="1"/>
  <c r="BA238" i="30" s="1"/>
  <c r="BB244" i="30" s="1"/>
  <c r="AX224" i="30"/>
  <c r="AX212" i="30" s="1"/>
  <c r="AW269" i="30"/>
  <c r="AW257" i="30" s="1"/>
  <c r="AX271" i="30"/>
  <c r="AY277" i="30" s="1"/>
  <c r="AZ283" i="30" s="1"/>
  <c r="BA289" i="30" s="1"/>
  <c r="AP584" i="30"/>
  <c r="AP572" i="30" s="1"/>
  <c r="AQ586" i="30"/>
  <c r="AR592" i="30" s="1"/>
  <c r="AS598" i="30" s="1"/>
  <c r="AT604" i="30" s="1"/>
  <c r="AO629" i="30"/>
  <c r="AO617" i="30" s="1"/>
  <c r="AP631" i="30"/>
  <c r="AQ637" i="30" s="1"/>
  <c r="AR643" i="30" s="1"/>
  <c r="AS649" i="30" s="1"/>
  <c r="AT449" i="30"/>
  <c r="AT437" i="30" s="1"/>
  <c r="AU451" i="30"/>
  <c r="AV457" i="30" s="1"/>
  <c r="AW463" i="30" s="1"/>
  <c r="AX469" i="30" s="1"/>
  <c r="AM680" i="30"/>
  <c r="AN686" i="30" s="1"/>
  <c r="AO692" i="30" s="1"/>
  <c r="AP698" i="30" s="1"/>
  <c r="AM670" i="30"/>
  <c r="AM658" i="30" s="1"/>
  <c r="AZ95" i="30"/>
  <c r="BA101" i="30" s="1"/>
  <c r="BB107" i="30" s="1"/>
  <c r="BC113" i="30" s="1"/>
  <c r="AZ85" i="30"/>
  <c r="AW320" i="30"/>
  <c r="AX326" i="30" s="1"/>
  <c r="AY332" i="30" s="1"/>
  <c r="AZ338" i="30" s="1"/>
  <c r="AW310" i="30"/>
  <c r="AW298" i="30" s="1"/>
  <c r="AS500" i="30"/>
  <c r="AT506" i="30" s="1"/>
  <c r="AU512" i="30" s="1"/>
  <c r="AV518" i="30" s="1"/>
  <c r="AS490" i="30"/>
  <c r="AS478" i="30" s="1"/>
  <c r="AZ136" i="30"/>
  <c r="BA142" i="30" s="1"/>
  <c r="BB148" i="30" s="1"/>
  <c r="BC154" i="30" s="1"/>
  <c r="AY134" i="30"/>
  <c r="AY122" i="30" s="1"/>
  <c r="AC770" i="30"/>
  <c r="AD776" i="30" s="1"/>
  <c r="AE782" i="30" s="1"/>
  <c r="AF788" i="30" s="1"/>
  <c r="AC760" i="30"/>
  <c r="AC748" i="30" s="1"/>
  <c r="AR545" i="30"/>
  <c r="AS551" i="30" s="1"/>
  <c r="AT557" i="30" s="1"/>
  <c r="AU563" i="30" s="1"/>
  <c r="AR535" i="30"/>
  <c r="AR523" i="30" s="1"/>
  <c r="AC50" i="30"/>
  <c r="AD56" i="30" s="1"/>
  <c r="AE62" i="30" s="1"/>
  <c r="AF68" i="30" s="1"/>
  <c r="AA55" i="23"/>
  <c r="AA54" i="23"/>
  <c r="Y21" i="6" l="1"/>
  <c r="X24" i="6"/>
  <c r="Y44" i="6"/>
  <c r="Y48" i="6" s="1"/>
  <c r="X38" i="6"/>
  <c r="Y36" i="6"/>
  <c r="AV346" i="30"/>
  <c r="AW364" i="30"/>
  <c r="AX370" i="30" s="1"/>
  <c r="AY376" i="30" s="1"/>
  <c r="AZ382" i="30" s="1"/>
  <c r="AW354" i="30"/>
  <c r="AZ180" i="30"/>
  <c r="BA186" i="30" s="1"/>
  <c r="BB192" i="30" s="1"/>
  <c r="BC198" i="30" s="1"/>
  <c r="AY178" i="30"/>
  <c r="AY162" i="30"/>
  <c r="AC44" i="30"/>
  <c r="AC28" i="30"/>
  <c r="AC6" i="30" s="1"/>
  <c r="AE29" i="6" s="1"/>
  <c r="AS541" i="30"/>
  <c r="AT547" i="30" s="1"/>
  <c r="AU553" i="30" s="1"/>
  <c r="AV559" i="30" s="1"/>
  <c r="AR539" i="30"/>
  <c r="AR527" i="30" s="1"/>
  <c r="AD766" i="30"/>
  <c r="AE772" i="30" s="1"/>
  <c r="AF778" i="30" s="1"/>
  <c r="AG784" i="30" s="1"/>
  <c r="AC764" i="30"/>
  <c r="AC752" i="30" s="1"/>
  <c r="AZ140" i="30"/>
  <c r="BA146" i="30" s="1"/>
  <c r="BB152" i="30" s="1"/>
  <c r="BC158" i="30" s="1"/>
  <c r="AZ130" i="30"/>
  <c r="AZ118" i="30" s="1"/>
  <c r="AS494" i="30"/>
  <c r="AS482" i="30" s="1"/>
  <c r="AT496" i="30"/>
  <c r="AU502" i="30" s="1"/>
  <c r="AV508" i="30" s="1"/>
  <c r="AW514" i="30" s="1"/>
  <c r="AW314" i="30"/>
  <c r="AW302" i="30" s="1"/>
  <c r="AX316" i="30"/>
  <c r="AY322" i="30" s="1"/>
  <c r="AZ328" i="30" s="1"/>
  <c r="BA334" i="30" s="1"/>
  <c r="AZ89" i="30"/>
  <c r="BA91" i="30"/>
  <c r="BB97" i="30" s="1"/>
  <c r="BC103" i="30" s="1"/>
  <c r="BD109" i="30" s="1"/>
  <c r="AM674" i="30"/>
  <c r="AM662" i="30" s="1"/>
  <c r="AN676" i="30"/>
  <c r="AO682" i="30" s="1"/>
  <c r="AP688" i="30" s="1"/>
  <c r="AQ694" i="30" s="1"/>
  <c r="AY230" i="30"/>
  <c r="AZ236" i="30" s="1"/>
  <c r="BA242" i="30" s="1"/>
  <c r="BB248" i="30" s="1"/>
  <c r="AY220" i="30"/>
  <c r="AY208" i="30" s="1"/>
  <c r="AV410" i="30"/>
  <c r="AW416" i="30" s="1"/>
  <c r="AX422" i="30" s="1"/>
  <c r="AY428" i="30" s="1"/>
  <c r="AV400" i="30"/>
  <c r="AV388" i="30" s="1"/>
  <c r="AI725" i="30"/>
  <c r="AJ731" i="30" s="1"/>
  <c r="AK737" i="30" s="1"/>
  <c r="AL743" i="30" s="1"/>
  <c r="AI715" i="30"/>
  <c r="AI703" i="30" s="1"/>
  <c r="AU455" i="30"/>
  <c r="AV461" i="30" s="1"/>
  <c r="AW467" i="30" s="1"/>
  <c r="AX473" i="30" s="1"/>
  <c r="AU445" i="30"/>
  <c r="AU433" i="30" s="1"/>
  <c r="AP635" i="30"/>
  <c r="AQ641" i="30" s="1"/>
  <c r="AR647" i="30" s="1"/>
  <c r="AS653" i="30" s="1"/>
  <c r="AP625" i="30"/>
  <c r="AP613" i="30" s="1"/>
  <c r="AQ590" i="30"/>
  <c r="AR596" i="30" s="1"/>
  <c r="AS602" i="30" s="1"/>
  <c r="AT608" i="30" s="1"/>
  <c r="AQ580" i="30"/>
  <c r="AQ568" i="30" s="1"/>
  <c r="AX275" i="30"/>
  <c r="AY281" i="30" s="1"/>
  <c r="AZ287" i="30" s="1"/>
  <c r="BA293" i="30" s="1"/>
  <c r="AX265" i="30"/>
  <c r="AX253" i="30" s="1"/>
  <c r="AD46" i="30"/>
  <c r="AE52" i="30" s="1"/>
  <c r="AF58" i="30" s="1"/>
  <c r="AG64" i="30" s="1"/>
  <c r="AA56" i="23"/>
  <c r="X39" i="6" l="1"/>
  <c r="AY166" i="30"/>
  <c r="AZ174" i="30"/>
  <c r="AZ184" i="30"/>
  <c r="BA190" i="30" s="1"/>
  <c r="BB196" i="30" s="1"/>
  <c r="BC202" i="30" s="1"/>
  <c r="AW358" i="30"/>
  <c r="AX360" i="30"/>
  <c r="AY366" i="30" s="1"/>
  <c r="AZ372" i="30" s="1"/>
  <c r="BA378" i="30" s="1"/>
  <c r="AW342" i="30"/>
  <c r="Y37" i="6"/>
  <c r="AD40" i="30"/>
  <c r="AC32" i="30"/>
  <c r="AC10" i="30" s="1"/>
  <c r="AE33" i="6" s="1"/>
  <c r="AY271" i="30"/>
  <c r="AZ277" i="30" s="1"/>
  <c r="BA283" i="30" s="1"/>
  <c r="BB289" i="30" s="1"/>
  <c r="AX269" i="30"/>
  <c r="AX257" i="30" s="1"/>
  <c r="AR586" i="30"/>
  <c r="AS592" i="30" s="1"/>
  <c r="AT598" i="30" s="1"/>
  <c r="AU604" i="30" s="1"/>
  <c r="AQ584" i="30"/>
  <c r="AQ572" i="30" s="1"/>
  <c r="AQ631" i="30"/>
  <c r="AR637" i="30" s="1"/>
  <c r="AS643" i="30" s="1"/>
  <c r="AT649" i="30" s="1"/>
  <c r="AP629" i="30"/>
  <c r="AP617" i="30" s="1"/>
  <c r="AV451" i="30"/>
  <c r="AW457" i="30" s="1"/>
  <c r="AX463" i="30" s="1"/>
  <c r="AY469" i="30" s="1"/>
  <c r="AU449" i="30"/>
  <c r="AU437" i="30" s="1"/>
  <c r="AI719" i="30"/>
  <c r="AI707" i="30" s="1"/>
  <c r="AJ721" i="30"/>
  <c r="AK727" i="30" s="1"/>
  <c r="AL733" i="30" s="1"/>
  <c r="AM739" i="30" s="1"/>
  <c r="AV404" i="30"/>
  <c r="AV392" i="30" s="1"/>
  <c r="AW406" i="30"/>
  <c r="AX412" i="30" s="1"/>
  <c r="AY418" i="30" s="1"/>
  <c r="AZ424" i="30" s="1"/>
  <c r="AY224" i="30"/>
  <c r="AY212" i="30" s="1"/>
  <c r="AZ226" i="30"/>
  <c r="BA232" i="30" s="1"/>
  <c r="BB238" i="30" s="1"/>
  <c r="BC244" i="30" s="1"/>
  <c r="AZ134" i="30"/>
  <c r="AZ122" i="30" s="1"/>
  <c r="BA136" i="30"/>
  <c r="BB142" i="30" s="1"/>
  <c r="BC148" i="30" s="1"/>
  <c r="BD154" i="30" s="1"/>
  <c r="AD770" i="30"/>
  <c r="AE776" i="30" s="1"/>
  <c r="AF782" i="30" s="1"/>
  <c r="AG788" i="30" s="1"/>
  <c r="AD760" i="30"/>
  <c r="AD748" i="30" s="1"/>
  <c r="AS545" i="30"/>
  <c r="AT551" i="30" s="1"/>
  <c r="AU557" i="30" s="1"/>
  <c r="AV563" i="30" s="1"/>
  <c r="AS535" i="30"/>
  <c r="AS523" i="30" s="1"/>
  <c r="AN680" i="30"/>
  <c r="AO686" i="30" s="1"/>
  <c r="AP692" i="30" s="1"/>
  <c r="AQ698" i="30" s="1"/>
  <c r="AN670" i="30"/>
  <c r="AN658" i="30" s="1"/>
  <c r="BA95" i="30"/>
  <c r="BB101" i="30" s="1"/>
  <c r="BC107" i="30" s="1"/>
  <c r="BD113" i="30" s="1"/>
  <c r="BA85" i="30"/>
  <c r="AX320" i="30"/>
  <c r="AY326" i="30" s="1"/>
  <c r="AZ332" i="30" s="1"/>
  <c r="BA338" i="30" s="1"/>
  <c r="AX310" i="30"/>
  <c r="AX298" i="30" s="1"/>
  <c r="AT500" i="30"/>
  <c r="AU506" i="30" s="1"/>
  <c r="AV512" i="30" s="1"/>
  <c r="AW518" i="30" s="1"/>
  <c r="AT490" i="30"/>
  <c r="AT478" i="30" s="1"/>
  <c r="AD50" i="30"/>
  <c r="AE56" i="30" s="1"/>
  <c r="AF62" i="30" s="1"/>
  <c r="AG68" i="30" s="1"/>
  <c r="AB53" i="23"/>
  <c r="AA57" i="23"/>
  <c r="AA58" i="23" s="1"/>
  <c r="Y23" i="6" l="1"/>
  <c r="Y26" i="6" s="1"/>
  <c r="Y40" i="6"/>
  <c r="AW346" i="30"/>
  <c r="AX364" i="30"/>
  <c r="AY370" i="30" s="1"/>
  <c r="AZ376" i="30" s="1"/>
  <c r="BA382" i="30" s="1"/>
  <c r="AX354" i="30"/>
  <c r="AZ162" i="30"/>
  <c r="BA180" i="30"/>
  <c r="BB186" i="30" s="1"/>
  <c r="BC192" i="30" s="1"/>
  <c r="BD198" i="30" s="1"/>
  <c r="AZ178" i="30"/>
  <c r="AD44" i="30"/>
  <c r="AD28" i="30"/>
  <c r="AD6" i="30" s="1"/>
  <c r="AF29" i="6" s="1"/>
  <c r="AU496" i="30"/>
  <c r="AV502" i="30" s="1"/>
  <c r="AW508" i="30" s="1"/>
  <c r="AX514" i="30" s="1"/>
  <c r="AT494" i="30"/>
  <c r="AT482" i="30" s="1"/>
  <c r="AY316" i="30"/>
  <c r="AZ322" i="30" s="1"/>
  <c r="BA328" i="30" s="1"/>
  <c r="BB334" i="30" s="1"/>
  <c r="AX314" i="30"/>
  <c r="AX302" i="30" s="1"/>
  <c r="BB91" i="30"/>
  <c r="BC97" i="30" s="1"/>
  <c r="BD103" i="30" s="1"/>
  <c r="BE109" i="30" s="1"/>
  <c r="BA89" i="30"/>
  <c r="AO676" i="30"/>
  <c r="AP682" i="30" s="1"/>
  <c r="AQ688" i="30" s="1"/>
  <c r="AR694" i="30" s="1"/>
  <c r="AN674" i="30"/>
  <c r="AN662" i="30" s="1"/>
  <c r="AS539" i="30"/>
  <c r="AS527" i="30" s="1"/>
  <c r="AT541" i="30"/>
  <c r="AU547" i="30" s="1"/>
  <c r="AV553" i="30" s="1"/>
  <c r="AW559" i="30" s="1"/>
  <c r="AD764" i="30"/>
  <c r="AD752" i="30" s="1"/>
  <c r="AE766" i="30"/>
  <c r="AF772" i="30" s="1"/>
  <c r="AG778" i="30" s="1"/>
  <c r="AH784" i="30" s="1"/>
  <c r="AV455" i="30"/>
  <c r="AW461" i="30" s="1"/>
  <c r="AX467" i="30" s="1"/>
  <c r="AY473" i="30" s="1"/>
  <c r="AV445" i="30"/>
  <c r="AV433" i="30" s="1"/>
  <c r="AQ635" i="30"/>
  <c r="AR641" i="30" s="1"/>
  <c r="AS647" i="30" s="1"/>
  <c r="AT653" i="30" s="1"/>
  <c r="AQ625" i="30"/>
  <c r="AQ613" i="30" s="1"/>
  <c r="AR590" i="30"/>
  <c r="AS596" i="30" s="1"/>
  <c r="AT602" i="30" s="1"/>
  <c r="AU608" i="30" s="1"/>
  <c r="AR580" i="30"/>
  <c r="AR568" i="30" s="1"/>
  <c r="AY275" i="30"/>
  <c r="AZ281" i="30" s="1"/>
  <c r="BA287" i="30" s="1"/>
  <c r="BB293" i="30" s="1"/>
  <c r="AY265" i="30"/>
  <c r="AY253" i="30" s="1"/>
  <c r="BA140" i="30"/>
  <c r="BB146" i="30" s="1"/>
  <c r="BC152" i="30" s="1"/>
  <c r="BD158" i="30" s="1"/>
  <c r="BA130" i="30"/>
  <c r="BA118" i="30" s="1"/>
  <c r="AZ230" i="30"/>
  <c r="BA236" i="30" s="1"/>
  <c r="BB242" i="30" s="1"/>
  <c r="BC248" i="30" s="1"/>
  <c r="AZ220" i="30"/>
  <c r="AZ208" i="30" s="1"/>
  <c r="AW410" i="30"/>
  <c r="AX416" i="30" s="1"/>
  <c r="AY422" i="30" s="1"/>
  <c r="AZ428" i="30" s="1"/>
  <c r="AW400" i="30"/>
  <c r="AW388" i="30" s="1"/>
  <c r="AJ725" i="30"/>
  <c r="AK731" i="30" s="1"/>
  <c r="AL737" i="30" s="1"/>
  <c r="AM743" i="30" s="1"/>
  <c r="AJ715" i="30"/>
  <c r="AJ703" i="30" s="1"/>
  <c r="AE46" i="30"/>
  <c r="AF52" i="30" s="1"/>
  <c r="AG58" i="30" s="1"/>
  <c r="AH64" i="30" s="1"/>
  <c r="AB55" i="23"/>
  <c r="AB54" i="23"/>
  <c r="Z21" i="6" l="1"/>
  <c r="Y24" i="6"/>
  <c r="Y38" i="6"/>
  <c r="Y39" i="6" s="1"/>
  <c r="Z44" i="6"/>
  <c r="Z48" i="6" s="1"/>
  <c r="Z36" i="6"/>
  <c r="BA174" i="30"/>
  <c r="AZ166" i="30"/>
  <c r="BA184" i="30"/>
  <c r="BB190" i="30" s="1"/>
  <c r="BC196" i="30" s="1"/>
  <c r="BD202" i="30" s="1"/>
  <c r="AY360" i="30"/>
  <c r="AZ366" i="30" s="1"/>
  <c r="BA372" i="30" s="1"/>
  <c r="BB378" i="30" s="1"/>
  <c r="AX358" i="30"/>
  <c r="AX342" i="30"/>
  <c r="AE40" i="30"/>
  <c r="AD32" i="30"/>
  <c r="AD10" i="30" s="1"/>
  <c r="AF33" i="6" s="1"/>
  <c r="AK721" i="30"/>
  <c r="AL727" i="30" s="1"/>
  <c r="AM733" i="30" s="1"/>
  <c r="AN739" i="30" s="1"/>
  <c r="AJ719" i="30"/>
  <c r="AJ707" i="30" s="1"/>
  <c r="AX406" i="30"/>
  <c r="AY412" i="30" s="1"/>
  <c r="AZ418" i="30" s="1"/>
  <c r="BA424" i="30" s="1"/>
  <c r="AW404" i="30"/>
  <c r="AW392" i="30" s="1"/>
  <c r="BA226" i="30"/>
  <c r="BB232" i="30" s="1"/>
  <c r="BC238" i="30" s="1"/>
  <c r="BD244" i="30" s="1"/>
  <c r="AZ224" i="30"/>
  <c r="AZ212" i="30" s="1"/>
  <c r="BB136" i="30"/>
  <c r="BC142" i="30" s="1"/>
  <c r="BD148" i="30" s="1"/>
  <c r="BE154" i="30" s="1"/>
  <c r="BA134" i="30"/>
  <c r="BA122" i="30" s="1"/>
  <c r="AY269" i="30"/>
  <c r="AY257" i="30" s="1"/>
  <c r="AZ271" i="30"/>
  <c r="BA277" i="30" s="1"/>
  <c r="BB283" i="30" s="1"/>
  <c r="BC289" i="30" s="1"/>
  <c r="AR584" i="30"/>
  <c r="AR572" i="30" s="1"/>
  <c r="AS586" i="30"/>
  <c r="AT592" i="30" s="1"/>
  <c r="AU598" i="30" s="1"/>
  <c r="AV604" i="30" s="1"/>
  <c r="AQ629" i="30"/>
  <c r="AQ617" i="30" s="1"/>
  <c r="AR631" i="30"/>
  <c r="AS637" i="30" s="1"/>
  <c r="AT643" i="30" s="1"/>
  <c r="AU649" i="30" s="1"/>
  <c r="AV449" i="30"/>
  <c r="AV437" i="30" s="1"/>
  <c r="AW451" i="30"/>
  <c r="AX457" i="30" s="1"/>
  <c r="AY463" i="30" s="1"/>
  <c r="AZ469" i="30" s="1"/>
  <c r="AO680" i="30"/>
  <c r="AP686" i="30" s="1"/>
  <c r="AQ692" i="30" s="1"/>
  <c r="AR698" i="30" s="1"/>
  <c r="AO670" i="30"/>
  <c r="AO658" i="30" s="1"/>
  <c r="BB95" i="30"/>
  <c r="BC101" i="30" s="1"/>
  <c r="BD107" i="30" s="1"/>
  <c r="BE113" i="30" s="1"/>
  <c r="BB85" i="30"/>
  <c r="AY320" i="30"/>
  <c r="AZ326" i="30" s="1"/>
  <c r="BA332" i="30" s="1"/>
  <c r="BB338" i="30" s="1"/>
  <c r="AY310" i="30"/>
  <c r="AY298" i="30" s="1"/>
  <c r="AU500" i="30"/>
  <c r="AV506" i="30" s="1"/>
  <c r="AW512" i="30" s="1"/>
  <c r="AX518" i="30" s="1"/>
  <c r="AU490" i="30"/>
  <c r="AU478" i="30" s="1"/>
  <c r="AE770" i="30"/>
  <c r="AF776" i="30" s="1"/>
  <c r="AG782" i="30" s="1"/>
  <c r="AH788" i="30" s="1"/>
  <c r="AE760" i="30"/>
  <c r="AE748" i="30" s="1"/>
  <c r="AT545" i="30"/>
  <c r="AU551" i="30" s="1"/>
  <c r="AV557" i="30" s="1"/>
  <c r="AW563" i="30" s="1"/>
  <c r="AT535" i="30"/>
  <c r="AT523" i="30" s="1"/>
  <c r="AE50" i="30"/>
  <c r="AF56" i="30" s="1"/>
  <c r="AG62" i="30" s="1"/>
  <c r="AH68" i="30" s="1"/>
  <c r="AB56" i="23"/>
  <c r="AX346" i="30" l="1"/>
  <c r="AY364" i="30"/>
  <c r="AZ370" i="30" s="1"/>
  <c r="BA376" i="30" s="1"/>
  <c r="BB382" i="30" s="1"/>
  <c r="AY354" i="30"/>
  <c r="BA162" i="30"/>
  <c r="BA178" i="30"/>
  <c r="BB180" i="30"/>
  <c r="BC186" i="30" s="1"/>
  <c r="BD192" i="30" s="1"/>
  <c r="BE198" i="30" s="1"/>
  <c r="Z37" i="6"/>
  <c r="AE44" i="30"/>
  <c r="AE28" i="30"/>
  <c r="AE6" i="30" s="1"/>
  <c r="AG29" i="6" s="1"/>
  <c r="AU541" i="30"/>
  <c r="AV547" i="30" s="1"/>
  <c r="AW553" i="30" s="1"/>
  <c r="AX559" i="30" s="1"/>
  <c r="AT539" i="30"/>
  <c r="AT527" i="30" s="1"/>
  <c r="AF766" i="30"/>
  <c r="AG772" i="30" s="1"/>
  <c r="AH778" i="30" s="1"/>
  <c r="AI784" i="30" s="1"/>
  <c r="AE764" i="30"/>
  <c r="AE752" i="30" s="1"/>
  <c r="AU494" i="30"/>
  <c r="AU482" i="30" s="1"/>
  <c r="AV496" i="30"/>
  <c r="AW502" i="30" s="1"/>
  <c r="AX508" i="30" s="1"/>
  <c r="AY514" i="30" s="1"/>
  <c r="AY314" i="30"/>
  <c r="AY302" i="30" s="1"/>
  <c r="AZ316" i="30"/>
  <c r="BA322" i="30" s="1"/>
  <c r="BB328" i="30" s="1"/>
  <c r="BC334" i="30" s="1"/>
  <c r="BB89" i="30"/>
  <c r="BC91" i="30"/>
  <c r="BD97" i="30" s="1"/>
  <c r="BE103" i="30" s="1"/>
  <c r="BF109" i="30" s="1"/>
  <c r="AO674" i="30"/>
  <c r="AO662" i="30" s="1"/>
  <c r="AP676" i="30"/>
  <c r="AQ682" i="30" s="1"/>
  <c r="AR688" i="30" s="1"/>
  <c r="AS694" i="30" s="1"/>
  <c r="BB140" i="30"/>
  <c r="BC146" i="30" s="1"/>
  <c r="BD152" i="30" s="1"/>
  <c r="BE158" i="30" s="1"/>
  <c r="BB130" i="30"/>
  <c r="BB118" i="30" s="1"/>
  <c r="BA230" i="30"/>
  <c r="BB236" i="30" s="1"/>
  <c r="BC242" i="30" s="1"/>
  <c r="BD248" i="30" s="1"/>
  <c r="BA220" i="30"/>
  <c r="BA208" i="30" s="1"/>
  <c r="AX410" i="30"/>
  <c r="AY416" i="30" s="1"/>
  <c r="AZ422" i="30" s="1"/>
  <c r="BA428" i="30" s="1"/>
  <c r="AX400" i="30"/>
  <c r="AX388" i="30" s="1"/>
  <c r="AK725" i="30"/>
  <c r="AL731" i="30" s="1"/>
  <c r="AM737" i="30" s="1"/>
  <c r="AN743" i="30" s="1"/>
  <c r="AK715" i="30"/>
  <c r="AK703" i="30" s="1"/>
  <c r="AW455" i="30"/>
  <c r="AX461" i="30" s="1"/>
  <c r="AY467" i="30" s="1"/>
  <c r="AZ473" i="30" s="1"/>
  <c r="AW445" i="30"/>
  <c r="AW433" i="30" s="1"/>
  <c r="AR635" i="30"/>
  <c r="AS641" i="30" s="1"/>
  <c r="AT647" i="30" s="1"/>
  <c r="AU653" i="30" s="1"/>
  <c r="AR625" i="30"/>
  <c r="AR613" i="30" s="1"/>
  <c r="AS590" i="30"/>
  <c r="AT596" i="30" s="1"/>
  <c r="AU602" i="30" s="1"/>
  <c r="AV608" i="30" s="1"/>
  <c r="AS580" i="30"/>
  <c r="AS568" i="30" s="1"/>
  <c r="AZ275" i="30"/>
  <c r="BA281" i="30" s="1"/>
  <c r="BB287" i="30" s="1"/>
  <c r="BC293" i="30" s="1"/>
  <c r="AZ265" i="30"/>
  <c r="AZ253" i="30" s="1"/>
  <c r="AF46" i="30"/>
  <c r="AG52" i="30" s="1"/>
  <c r="AH58" i="30" s="1"/>
  <c r="AI64" i="30" s="1"/>
  <c r="AB57" i="23"/>
  <c r="AB58" i="23" s="1"/>
  <c r="AC53" i="23"/>
  <c r="Z23" i="6" l="1"/>
  <c r="Z26" i="6" s="1"/>
  <c r="Z40" i="6"/>
  <c r="BA166" i="30"/>
  <c r="BB174" i="30"/>
  <c r="BB184" i="30"/>
  <c r="BC190" i="30" s="1"/>
  <c r="BD196" i="30" s="1"/>
  <c r="BE202" i="30" s="1"/>
  <c r="AY358" i="30"/>
  <c r="AZ360" i="30"/>
  <c r="BA366" i="30" s="1"/>
  <c r="BB372" i="30" s="1"/>
  <c r="BC378" i="30" s="1"/>
  <c r="AY342" i="30"/>
  <c r="AF40" i="30"/>
  <c r="AE32" i="30"/>
  <c r="AE10" i="30" s="1"/>
  <c r="AG33" i="6" s="1"/>
  <c r="BA271" i="30"/>
  <c r="BB277" i="30" s="1"/>
  <c r="BC283" i="30" s="1"/>
  <c r="BD289" i="30" s="1"/>
  <c r="AZ269" i="30"/>
  <c r="AZ257" i="30" s="1"/>
  <c r="AT586" i="30"/>
  <c r="AU592" i="30" s="1"/>
  <c r="AV598" i="30" s="1"/>
  <c r="AW604" i="30" s="1"/>
  <c r="AS584" i="30"/>
  <c r="AS572" i="30" s="1"/>
  <c r="AS631" i="30"/>
  <c r="AT637" i="30" s="1"/>
  <c r="AU643" i="30" s="1"/>
  <c r="AV649" i="30" s="1"/>
  <c r="AR629" i="30"/>
  <c r="AR617" i="30" s="1"/>
  <c r="AX451" i="30"/>
  <c r="AY457" i="30" s="1"/>
  <c r="AZ463" i="30" s="1"/>
  <c r="BA469" i="30" s="1"/>
  <c r="AW449" i="30"/>
  <c r="AW437" i="30" s="1"/>
  <c r="AK719" i="30"/>
  <c r="AK707" i="30" s="1"/>
  <c r="AL721" i="30"/>
  <c r="AM727" i="30" s="1"/>
  <c r="AN733" i="30" s="1"/>
  <c r="AO739" i="30" s="1"/>
  <c r="AX404" i="30"/>
  <c r="AX392" i="30" s="1"/>
  <c r="AY406" i="30"/>
  <c r="AZ412" i="30" s="1"/>
  <c r="BA418" i="30" s="1"/>
  <c r="BB424" i="30" s="1"/>
  <c r="BA224" i="30"/>
  <c r="BA212" i="30" s="1"/>
  <c r="BB226" i="30"/>
  <c r="BC232" i="30" s="1"/>
  <c r="BD238" i="30" s="1"/>
  <c r="BE244" i="30" s="1"/>
  <c r="BB134" i="30"/>
  <c r="BB122" i="30" s="1"/>
  <c r="BC136" i="30"/>
  <c r="BD142" i="30" s="1"/>
  <c r="BE148" i="30" s="1"/>
  <c r="BF154" i="30" s="1"/>
  <c r="AF760" i="30"/>
  <c r="AF748" i="30" s="1"/>
  <c r="AF770" i="30"/>
  <c r="AG776" i="30" s="1"/>
  <c r="AH782" i="30" s="1"/>
  <c r="AI788" i="30" s="1"/>
  <c r="AU545" i="30"/>
  <c r="AV551" i="30" s="1"/>
  <c r="AW557" i="30" s="1"/>
  <c r="AX563" i="30" s="1"/>
  <c r="AU535" i="30"/>
  <c r="AU523" i="30" s="1"/>
  <c r="AP680" i="30"/>
  <c r="AQ686" i="30" s="1"/>
  <c r="AR692" i="30" s="1"/>
  <c r="AS698" i="30" s="1"/>
  <c r="AP670" i="30"/>
  <c r="AP658" i="30" s="1"/>
  <c r="BC95" i="30"/>
  <c r="BD101" i="30" s="1"/>
  <c r="BE107" i="30" s="1"/>
  <c r="BF113" i="30" s="1"/>
  <c r="BC85" i="30"/>
  <c r="AZ320" i="30"/>
  <c r="BA326" i="30" s="1"/>
  <c r="BB332" i="30" s="1"/>
  <c r="BC338" i="30" s="1"/>
  <c r="AZ310" i="30"/>
  <c r="AZ298" i="30" s="1"/>
  <c r="AV500" i="30"/>
  <c r="AW506" i="30" s="1"/>
  <c r="AX512" i="30" s="1"/>
  <c r="AY518" i="30" s="1"/>
  <c r="AV490" i="30"/>
  <c r="AV478" i="30" s="1"/>
  <c r="AF50" i="30"/>
  <c r="AG56" i="30" s="1"/>
  <c r="AH62" i="30" s="1"/>
  <c r="AI68" i="30" s="1"/>
  <c r="AC54" i="23"/>
  <c r="AC55" i="23"/>
  <c r="AA21" i="6" l="1"/>
  <c r="Z24" i="6"/>
  <c r="Z38" i="6"/>
  <c r="AA36" i="6"/>
  <c r="AY346" i="30"/>
  <c r="AZ364" i="30"/>
  <c r="BA370" i="30" s="1"/>
  <c r="BB376" i="30" s="1"/>
  <c r="BC382" i="30" s="1"/>
  <c r="AZ354" i="30"/>
  <c r="BB178" i="30"/>
  <c r="BC180" i="30"/>
  <c r="BD186" i="30" s="1"/>
  <c r="BE192" i="30" s="1"/>
  <c r="BF198" i="30" s="1"/>
  <c r="BB162" i="30"/>
  <c r="AA44" i="6"/>
  <c r="AA48" i="6" s="1"/>
  <c r="AF44" i="30"/>
  <c r="AF28" i="30"/>
  <c r="AF6" i="30" s="1"/>
  <c r="AH29" i="6" s="1"/>
  <c r="AW496" i="30"/>
  <c r="AX502" i="30" s="1"/>
  <c r="AY508" i="30" s="1"/>
  <c r="AZ514" i="30" s="1"/>
  <c r="AV494" i="30"/>
  <c r="AV482" i="30" s="1"/>
  <c r="BA316" i="30"/>
  <c r="BB322" i="30" s="1"/>
  <c r="BC328" i="30" s="1"/>
  <c r="BD334" i="30" s="1"/>
  <c r="AZ314" i="30"/>
  <c r="AZ302" i="30" s="1"/>
  <c r="BD91" i="30"/>
  <c r="BE97" i="30" s="1"/>
  <c r="BF103" i="30" s="1"/>
  <c r="BG109" i="30" s="1"/>
  <c r="BC89" i="30"/>
  <c r="AQ676" i="30"/>
  <c r="AR682" i="30" s="1"/>
  <c r="AS688" i="30" s="1"/>
  <c r="AT694" i="30" s="1"/>
  <c r="AP674" i="30"/>
  <c r="AP662" i="30" s="1"/>
  <c r="AU539" i="30"/>
  <c r="AU527" i="30" s="1"/>
  <c r="AV541" i="30"/>
  <c r="AW547" i="30" s="1"/>
  <c r="AX553" i="30" s="1"/>
  <c r="AY559" i="30" s="1"/>
  <c r="AX455" i="30"/>
  <c r="AY461" i="30" s="1"/>
  <c r="AZ467" i="30" s="1"/>
  <c r="BA473" i="30" s="1"/>
  <c r="AX445" i="30"/>
  <c r="AX433" i="30" s="1"/>
  <c r="AS635" i="30"/>
  <c r="AT641" i="30" s="1"/>
  <c r="AU647" i="30" s="1"/>
  <c r="AV653" i="30" s="1"/>
  <c r="AS625" i="30"/>
  <c r="AS613" i="30" s="1"/>
  <c r="AT590" i="30"/>
  <c r="AU596" i="30" s="1"/>
  <c r="AV602" i="30" s="1"/>
  <c r="AW608" i="30" s="1"/>
  <c r="AT580" i="30"/>
  <c r="AT568" i="30" s="1"/>
  <c r="BA275" i="30"/>
  <c r="BB281" i="30" s="1"/>
  <c r="BC287" i="30" s="1"/>
  <c r="BD293" i="30" s="1"/>
  <c r="BA265" i="30"/>
  <c r="BA253" i="30" s="1"/>
  <c r="AF764" i="30"/>
  <c r="AF752" i="30" s="1"/>
  <c r="AG766" i="30"/>
  <c r="AH772" i="30" s="1"/>
  <c r="AI778" i="30" s="1"/>
  <c r="AJ784" i="30" s="1"/>
  <c r="BC130" i="30"/>
  <c r="BC118" i="30" s="1"/>
  <c r="BC140" i="30"/>
  <c r="BD146" i="30" s="1"/>
  <c r="BE152" i="30" s="1"/>
  <c r="BF158" i="30" s="1"/>
  <c r="BB230" i="30"/>
  <c r="BC236" i="30" s="1"/>
  <c r="BD242" i="30" s="1"/>
  <c r="BE248" i="30" s="1"/>
  <c r="BB220" i="30"/>
  <c r="BB208" i="30" s="1"/>
  <c r="AY410" i="30"/>
  <c r="AZ416" i="30" s="1"/>
  <c r="BA422" i="30" s="1"/>
  <c r="BB428" i="30" s="1"/>
  <c r="AY400" i="30"/>
  <c r="AY388" i="30" s="1"/>
  <c r="AL725" i="30"/>
  <c r="AM731" i="30" s="1"/>
  <c r="AN737" i="30" s="1"/>
  <c r="AO743" i="30" s="1"/>
  <c r="AL715" i="30"/>
  <c r="AL703" i="30" s="1"/>
  <c r="AG46" i="30"/>
  <c r="AH52" i="30" s="1"/>
  <c r="AI58" i="30" s="1"/>
  <c r="AJ64" i="30" s="1"/>
  <c r="AC56" i="23"/>
  <c r="AD53" i="23" s="1"/>
  <c r="Z39" i="6" l="1"/>
  <c r="BC174" i="30"/>
  <c r="BB166" i="30"/>
  <c r="BC184" i="30"/>
  <c r="BD190" i="30" s="1"/>
  <c r="BE196" i="30" s="1"/>
  <c r="BF202" i="30" s="1"/>
  <c r="BA360" i="30"/>
  <c r="BB366" i="30" s="1"/>
  <c r="BC372" i="30" s="1"/>
  <c r="BD378" i="30" s="1"/>
  <c r="AZ358" i="30"/>
  <c r="AZ342" i="30"/>
  <c r="AA37" i="6"/>
  <c r="AG40" i="30"/>
  <c r="AF32" i="30"/>
  <c r="AF10" i="30" s="1"/>
  <c r="AH33" i="6" s="1"/>
  <c r="AM721" i="30"/>
  <c r="AN727" i="30" s="1"/>
  <c r="AO733" i="30" s="1"/>
  <c r="AP739" i="30" s="1"/>
  <c r="AL719" i="30"/>
  <c r="AL707" i="30" s="1"/>
  <c r="AZ406" i="30"/>
  <c r="BA412" i="30" s="1"/>
  <c r="BB418" i="30" s="1"/>
  <c r="BC424" i="30" s="1"/>
  <c r="AY404" i="30"/>
  <c r="AY392" i="30" s="1"/>
  <c r="BC226" i="30"/>
  <c r="BD232" i="30" s="1"/>
  <c r="BE238" i="30" s="1"/>
  <c r="BF244" i="30" s="1"/>
  <c r="BB224" i="30"/>
  <c r="BB212" i="30" s="1"/>
  <c r="BA269" i="30"/>
  <c r="BA257" i="30" s="1"/>
  <c r="BB271" i="30"/>
  <c r="BC277" i="30" s="1"/>
  <c r="BD283" i="30" s="1"/>
  <c r="BE289" i="30" s="1"/>
  <c r="AT584" i="30"/>
  <c r="AT572" i="30" s="1"/>
  <c r="AU586" i="30"/>
  <c r="AV592" i="30" s="1"/>
  <c r="AW598" i="30" s="1"/>
  <c r="AX604" i="30" s="1"/>
  <c r="AS629" i="30"/>
  <c r="AS617" i="30" s="1"/>
  <c r="AT631" i="30"/>
  <c r="AU637" i="30" s="1"/>
  <c r="AV643" i="30" s="1"/>
  <c r="AW649" i="30" s="1"/>
  <c r="AX449" i="30"/>
  <c r="AX437" i="30" s="1"/>
  <c r="AY451" i="30"/>
  <c r="AZ457" i="30" s="1"/>
  <c r="BA463" i="30" s="1"/>
  <c r="BB469" i="30" s="1"/>
  <c r="AQ680" i="30"/>
  <c r="AR686" i="30" s="1"/>
  <c r="AS692" i="30" s="1"/>
  <c r="AT698" i="30" s="1"/>
  <c r="AQ670" i="30"/>
  <c r="AQ658" i="30" s="1"/>
  <c r="BD95" i="30"/>
  <c r="BE101" i="30" s="1"/>
  <c r="BF107" i="30" s="1"/>
  <c r="BG113" i="30" s="1"/>
  <c r="BD85" i="30"/>
  <c r="BA320" i="30"/>
  <c r="BB326" i="30" s="1"/>
  <c r="BC332" i="30" s="1"/>
  <c r="BD338" i="30" s="1"/>
  <c r="BA310" i="30"/>
  <c r="BA298" i="30" s="1"/>
  <c r="AW500" i="30"/>
  <c r="AX506" i="30" s="1"/>
  <c r="AY512" i="30" s="1"/>
  <c r="AZ518" i="30" s="1"/>
  <c r="AW490" i="30"/>
  <c r="AW478" i="30" s="1"/>
  <c r="BD136" i="30"/>
  <c r="BE142" i="30" s="1"/>
  <c r="BF148" i="30" s="1"/>
  <c r="BG154" i="30" s="1"/>
  <c r="BC134" i="30"/>
  <c r="BC122" i="30" s="1"/>
  <c r="AG770" i="30"/>
  <c r="AH776" i="30" s="1"/>
  <c r="AI782" i="30" s="1"/>
  <c r="AJ788" i="30" s="1"/>
  <c r="AG760" i="30"/>
  <c r="AG748" i="30" s="1"/>
  <c r="AV545" i="30"/>
  <c r="AW551" i="30" s="1"/>
  <c r="AX557" i="30" s="1"/>
  <c r="AY563" i="30" s="1"/>
  <c r="AV535" i="30"/>
  <c r="AV523" i="30" s="1"/>
  <c r="AG50" i="30"/>
  <c r="AH56" i="30" s="1"/>
  <c r="AI62" i="30" s="1"/>
  <c r="AJ68" i="30" s="1"/>
  <c r="AC57" i="23"/>
  <c r="AC58" i="23" s="1"/>
  <c r="AD54" i="23"/>
  <c r="AD55" i="23"/>
  <c r="AA23" i="6" l="1"/>
  <c r="AA26" i="6" s="1"/>
  <c r="AA40" i="6"/>
  <c r="AZ346" i="30"/>
  <c r="BA364" i="30"/>
  <c r="BB370" i="30" s="1"/>
  <c r="BC376" i="30" s="1"/>
  <c r="BD382" i="30" s="1"/>
  <c r="BA354" i="30"/>
  <c r="BD180" i="30"/>
  <c r="BE186" i="30" s="1"/>
  <c r="BF192" i="30" s="1"/>
  <c r="BG198" i="30" s="1"/>
  <c r="BC178" i="30"/>
  <c r="BC162" i="30"/>
  <c r="AB44" i="6"/>
  <c r="AB48" i="6" s="1"/>
  <c r="AG44" i="30"/>
  <c r="AG28" i="30"/>
  <c r="AG6" i="30" s="1"/>
  <c r="AI29" i="6" s="1"/>
  <c r="AW541" i="30"/>
  <c r="AX547" i="30" s="1"/>
  <c r="AY553" i="30" s="1"/>
  <c r="AZ559" i="30" s="1"/>
  <c r="AV539" i="30"/>
  <c r="AV527" i="30" s="1"/>
  <c r="AH766" i="30"/>
  <c r="AI772" i="30" s="1"/>
  <c r="AJ778" i="30" s="1"/>
  <c r="AK784" i="30" s="1"/>
  <c r="AG764" i="30"/>
  <c r="AG752" i="30" s="1"/>
  <c r="BD140" i="30"/>
  <c r="BE146" i="30" s="1"/>
  <c r="BF152" i="30" s="1"/>
  <c r="BG158" i="30" s="1"/>
  <c r="BD130" i="30"/>
  <c r="BD118" i="30" s="1"/>
  <c r="AW494" i="30"/>
  <c r="AW482" i="30" s="1"/>
  <c r="AX496" i="30"/>
  <c r="AY502" i="30" s="1"/>
  <c r="AZ508" i="30" s="1"/>
  <c r="BA514" i="30" s="1"/>
  <c r="BA314" i="30"/>
  <c r="BA302" i="30" s="1"/>
  <c r="BB316" i="30"/>
  <c r="BC322" i="30" s="1"/>
  <c r="BD328" i="30" s="1"/>
  <c r="BE334" i="30" s="1"/>
  <c r="BD89" i="30"/>
  <c r="BE91" i="30"/>
  <c r="BF97" i="30" s="1"/>
  <c r="BG103" i="30" s="1"/>
  <c r="BH109" i="30" s="1"/>
  <c r="AQ674" i="30"/>
  <c r="AQ662" i="30" s="1"/>
  <c r="AR676" i="30"/>
  <c r="AS682" i="30" s="1"/>
  <c r="AT688" i="30" s="1"/>
  <c r="AU694" i="30" s="1"/>
  <c r="BC230" i="30"/>
  <c r="BD236" i="30" s="1"/>
  <c r="BE242" i="30" s="1"/>
  <c r="BF248" i="30" s="1"/>
  <c r="BC220" i="30"/>
  <c r="BC208" i="30" s="1"/>
  <c r="AZ410" i="30"/>
  <c r="BA416" i="30" s="1"/>
  <c r="BB422" i="30" s="1"/>
  <c r="BC428" i="30" s="1"/>
  <c r="AZ400" i="30"/>
  <c r="AZ388" i="30" s="1"/>
  <c r="AM725" i="30"/>
  <c r="AN731" i="30" s="1"/>
  <c r="AO737" i="30" s="1"/>
  <c r="AP743" i="30" s="1"/>
  <c r="AM715" i="30"/>
  <c r="AM703" i="30" s="1"/>
  <c r="AY455" i="30"/>
  <c r="AZ461" i="30" s="1"/>
  <c r="BA467" i="30" s="1"/>
  <c r="BB473" i="30" s="1"/>
  <c r="AY445" i="30"/>
  <c r="AY433" i="30" s="1"/>
  <c r="AT635" i="30"/>
  <c r="AU641" i="30" s="1"/>
  <c r="AV647" i="30" s="1"/>
  <c r="AW653" i="30" s="1"/>
  <c r="AT625" i="30"/>
  <c r="AT613" i="30" s="1"/>
  <c r="AU590" i="30"/>
  <c r="AV596" i="30" s="1"/>
  <c r="AW602" i="30" s="1"/>
  <c r="AX608" i="30" s="1"/>
  <c r="AU580" i="30"/>
  <c r="AU568" i="30" s="1"/>
  <c r="BB275" i="30"/>
  <c r="BC281" i="30" s="1"/>
  <c r="BD287" i="30" s="1"/>
  <c r="BE293" i="30" s="1"/>
  <c r="BB265" i="30"/>
  <c r="BB253" i="30" s="1"/>
  <c r="AH46" i="30"/>
  <c r="AI52" i="30" s="1"/>
  <c r="AJ58" i="30" s="1"/>
  <c r="AK64" i="30" s="1"/>
  <c r="AD56" i="23"/>
  <c r="AB21" i="6" l="1"/>
  <c r="AA24" i="6"/>
  <c r="AA38" i="6"/>
  <c r="AB36" i="6"/>
  <c r="BC166" i="30"/>
  <c r="BD174" i="30"/>
  <c r="BD184" i="30"/>
  <c r="BE190" i="30" s="1"/>
  <c r="BF196" i="30" s="1"/>
  <c r="BG202" i="30" s="1"/>
  <c r="BA358" i="30"/>
  <c r="BB360" i="30"/>
  <c r="BC366" i="30" s="1"/>
  <c r="BD372" i="30" s="1"/>
  <c r="BE378" i="30" s="1"/>
  <c r="BA342" i="30"/>
  <c r="AB37" i="6"/>
  <c r="AH40" i="30"/>
  <c r="AG32" i="30"/>
  <c r="AG10" i="30" s="1"/>
  <c r="AI33" i="6" s="1"/>
  <c r="BC271" i="30"/>
  <c r="BD277" i="30" s="1"/>
  <c r="BE283" i="30" s="1"/>
  <c r="BF289" i="30" s="1"/>
  <c r="BB269" i="30"/>
  <c r="BB257" i="30" s="1"/>
  <c r="AV586" i="30"/>
  <c r="AW592" i="30" s="1"/>
  <c r="AX598" i="30" s="1"/>
  <c r="AY604" i="30" s="1"/>
  <c r="AU584" i="30"/>
  <c r="AU572" i="30" s="1"/>
  <c r="AU631" i="30"/>
  <c r="AV637" i="30" s="1"/>
  <c r="AW643" i="30" s="1"/>
  <c r="AX649" i="30" s="1"/>
  <c r="AT629" i="30"/>
  <c r="AT617" i="30" s="1"/>
  <c r="AZ451" i="30"/>
  <c r="BA457" i="30" s="1"/>
  <c r="BB463" i="30" s="1"/>
  <c r="BC469" i="30" s="1"/>
  <c r="AY449" i="30"/>
  <c r="AY437" i="30" s="1"/>
  <c r="AM719" i="30"/>
  <c r="AM707" i="30" s="1"/>
  <c r="AN721" i="30"/>
  <c r="AO727" i="30" s="1"/>
  <c r="AP733" i="30" s="1"/>
  <c r="AQ739" i="30" s="1"/>
  <c r="AZ404" i="30"/>
  <c r="AZ392" i="30" s="1"/>
  <c r="BA406" i="30"/>
  <c r="BB412" i="30" s="1"/>
  <c r="BC418" i="30" s="1"/>
  <c r="BD424" i="30" s="1"/>
  <c r="BC224" i="30"/>
  <c r="BC212" i="30" s="1"/>
  <c r="BD226" i="30"/>
  <c r="BE232" i="30" s="1"/>
  <c r="BF238" i="30" s="1"/>
  <c r="BG244" i="30" s="1"/>
  <c r="BD134" i="30"/>
  <c r="BD122" i="30" s="1"/>
  <c r="BE136" i="30"/>
  <c r="BF142" i="30" s="1"/>
  <c r="BG148" i="30" s="1"/>
  <c r="BH154" i="30" s="1"/>
  <c r="AH770" i="30"/>
  <c r="AI776" i="30" s="1"/>
  <c r="AJ782" i="30" s="1"/>
  <c r="AK788" i="30" s="1"/>
  <c r="AH760" i="30"/>
  <c r="AH748" i="30" s="1"/>
  <c r="AW545" i="30"/>
  <c r="AX551" i="30" s="1"/>
  <c r="AY557" i="30" s="1"/>
  <c r="AZ563" i="30" s="1"/>
  <c r="AW535" i="30"/>
  <c r="AW523" i="30" s="1"/>
  <c r="AR680" i="30"/>
  <c r="AS686" i="30" s="1"/>
  <c r="AT692" i="30" s="1"/>
  <c r="AU698" i="30" s="1"/>
  <c r="AR670" i="30"/>
  <c r="AR658" i="30" s="1"/>
  <c r="BE95" i="30"/>
  <c r="BF101" i="30" s="1"/>
  <c r="BG107" i="30" s="1"/>
  <c r="BH113" i="30" s="1"/>
  <c r="BE85" i="30"/>
  <c r="BB320" i="30"/>
  <c r="BC326" i="30" s="1"/>
  <c r="BD332" i="30" s="1"/>
  <c r="BE338" i="30" s="1"/>
  <c r="BB310" i="30"/>
  <c r="BB298" i="30" s="1"/>
  <c r="AX500" i="30"/>
  <c r="AY506" i="30" s="1"/>
  <c r="AZ512" i="30" s="1"/>
  <c r="BA518" i="30" s="1"/>
  <c r="AX490" i="30"/>
  <c r="AX478" i="30" s="1"/>
  <c r="AH50" i="30"/>
  <c r="AI56" i="30" s="1"/>
  <c r="AJ62" i="30" s="1"/>
  <c r="AK68" i="30" s="1"/>
  <c r="AE53" i="23"/>
  <c r="AD57" i="23"/>
  <c r="AD58" i="23" s="1"/>
  <c r="AB23" i="6" l="1"/>
  <c r="AB26" i="6" s="1"/>
  <c r="AC21" i="6" s="1"/>
  <c r="AB40" i="6"/>
  <c r="AA39" i="6"/>
  <c r="BA346" i="30"/>
  <c r="BB364" i="30"/>
  <c r="BC370" i="30" s="1"/>
  <c r="BD376" i="30" s="1"/>
  <c r="BE382" i="30" s="1"/>
  <c r="BB354" i="30"/>
  <c r="BD178" i="30"/>
  <c r="BE180" i="30"/>
  <c r="BF186" i="30" s="1"/>
  <c r="BG192" i="30" s="1"/>
  <c r="BH198" i="30" s="1"/>
  <c r="BD162" i="30"/>
  <c r="AH44" i="30"/>
  <c r="AH28" i="30"/>
  <c r="AH6" i="30" s="1"/>
  <c r="AJ29" i="6" s="1"/>
  <c r="AY496" i="30"/>
  <c r="AZ502" i="30" s="1"/>
  <c r="BA508" i="30" s="1"/>
  <c r="BB514" i="30" s="1"/>
  <c r="AX494" i="30"/>
  <c r="AX482" i="30" s="1"/>
  <c r="BC316" i="30"/>
  <c r="BD322" i="30" s="1"/>
  <c r="BE328" i="30" s="1"/>
  <c r="BF334" i="30" s="1"/>
  <c r="BB314" i="30"/>
  <c r="BB302" i="30" s="1"/>
  <c r="BF91" i="30"/>
  <c r="BG97" i="30" s="1"/>
  <c r="BH103" i="30" s="1"/>
  <c r="BI109" i="30" s="1"/>
  <c r="BE89" i="30"/>
  <c r="AS676" i="30"/>
  <c r="AT682" i="30" s="1"/>
  <c r="AU688" i="30" s="1"/>
  <c r="AV694" i="30" s="1"/>
  <c r="AR674" i="30"/>
  <c r="AR662" i="30" s="1"/>
  <c r="AW539" i="30"/>
  <c r="AW527" i="30" s="1"/>
  <c r="AX541" i="30"/>
  <c r="AY547" i="30" s="1"/>
  <c r="AZ553" i="30" s="1"/>
  <c r="BA559" i="30" s="1"/>
  <c r="AH764" i="30"/>
  <c r="AH752" i="30" s="1"/>
  <c r="AI766" i="30"/>
  <c r="AJ772" i="30" s="1"/>
  <c r="AK778" i="30" s="1"/>
  <c r="AL784" i="30" s="1"/>
  <c r="AZ445" i="30"/>
  <c r="AZ433" i="30" s="1"/>
  <c r="AZ455" i="30"/>
  <c r="BA461" i="30" s="1"/>
  <c r="BB467" i="30" s="1"/>
  <c r="BC473" i="30" s="1"/>
  <c r="AU635" i="30"/>
  <c r="AV641" i="30" s="1"/>
  <c r="AW647" i="30" s="1"/>
  <c r="AX653" i="30" s="1"/>
  <c r="AU625" i="30"/>
  <c r="AU613" i="30" s="1"/>
  <c r="AV590" i="30"/>
  <c r="AW596" i="30" s="1"/>
  <c r="AX602" i="30" s="1"/>
  <c r="AY608" i="30" s="1"/>
  <c r="AV580" i="30"/>
  <c r="AV568" i="30" s="1"/>
  <c r="BC275" i="30"/>
  <c r="BD281" i="30" s="1"/>
  <c r="BE287" i="30" s="1"/>
  <c r="BF293" i="30" s="1"/>
  <c r="BC265" i="30"/>
  <c r="BC253" i="30" s="1"/>
  <c r="BE140" i="30"/>
  <c r="BF146" i="30" s="1"/>
  <c r="BG152" i="30" s="1"/>
  <c r="BH158" i="30" s="1"/>
  <c r="BE130" i="30"/>
  <c r="BE118" i="30" s="1"/>
  <c r="BD230" i="30"/>
  <c r="BE236" i="30" s="1"/>
  <c r="BF242" i="30" s="1"/>
  <c r="BG248" i="30" s="1"/>
  <c r="BD220" i="30"/>
  <c r="BD208" i="30" s="1"/>
  <c r="BA410" i="30"/>
  <c r="BB416" i="30" s="1"/>
  <c r="BC422" i="30" s="1"/>
  <c r="BD428" i="30" s="1"/>
  <c r="BA400" i="30"/>
  <c r="BA388" i="30" s="1"/>
  <c r="AN725" i="30"/>
  <c r="AO731" i="30" s="1"/>
  <c r="AP737" i="30" s="1"/>
  <c r="AQ743" i="30" s="1"/>
  <c r="AN715" i="30"/>
  <c r="AN703" i="30" s="1"/>
  <c r="AI46" i="30"/>
  <c r="AJ52" i="30" s="1"/>
  <c r="AK58" i="30" s="1"/>
  <c r="AL64" i="30" s="1"/>
  <c r="AE54" i="23"/>
  <c r="AE55" i="23"/>
  <c r="AB24" i="6" l="1"/>
  <c r="AB38" i="6"/>
  <c r="AC36" i="6"/>
  <c r="BE174" i="30"/>
  <c r="BD166" i="30"/>
  <c r="BE184" i="30"/>
  <c r="BF190" i="30" s="1"/>
  <c r="BG196" i="30" s="1"/>
  <c r="BH202" i="30" s="1"/>
  <c r="BC360" i="30"/>
  <c r="BD366" i="30" s="1"/>
  <c r="BE372" i="30" s="1"/>
  <c r="BF378" i="30" s="1"/>
  <c r="BB358" i="30"/>
  <c r="BB342" i="30"/>
  <c r="AC44" i="6"/>
  <c r="AC48" i="6" s="1"/>
  <c r="AI40" i="30"/>
  <c r="AH32" i="30"/>
  <c r="AH10" i="30" s="1"/>
  <c r="AJ33" i="6" s="1"/>
  <c r="AO721" i="30"/>
  <c r="AP727" i="30" s="1"/>
  <c r="AQ733" i="30" s="1"/>
  <c r="AR739" i="30" s="1"/>
  <c r="AN719" i="30"/>
  <c r="AN707" i="30" s="1"/>
  <c r="BB406" i="30"/>
  <c r="BC412" i="30" s="1"/>
  <c r="BD418" i="30" s="1"/>
  <c r="BE424" i="30" s="1"/>
  <c r="BA404" i="30"/>
  <c r="BA392" i="30" s="1"/>
  <c r="BE226" i="30"/>
  <c r="BF232" i="30" s="1"/>
  <c r="BG238" i="30" s="1"/>
  <c r="BH244" i="30" s="1"/>
  <c r="BD224" i="30"/>
  <c r="BD212" i="30" s="1"/>
  <c r="BF136" i="30"/>
  <c r="BG142" i="30" s="1"/>
  <c r="BH148" i="30" s="1"/>
  <c r="BI154" i="30" s="1"/>
  <c r="BE134" i="30"/>
  <c r="BE122" i="30" s="1"/>
  <c r="BC269" i="30"/>
  <c r="BC257" i="30" s="1"/>
  <c r="BD271" i="30"/>
  <c r="BE277" i="30" s="1"/>
  <c r="BF283" i="30" s="1"/>
  <c r="BG289" i="30" s="1"/>
  <c r="AV584" i="30"/>
  <c r="AV572" i="30" s="1"/>
  <c r="AW586" i="30"/>
  <c r="AX592" i="30" s="1"/>
  <c r="AY598" i="30" s="1"/>
  <c r="AZ604" i="30" s="1"/>
  <c r="AU629" i="30"/>
  <c r="AU617" i="30" s="1"/>
  <c r="AV631" i="30"/>
  <c r="AW637" i="30" s="1"/>
  <c r="AX643" i="30" s="1"/>
  <c r="AY649" i="30" s="1"/>
  <c r="AS680" i="30"/>
  <c r="AT686" i="30" s="1"/>
  <c r="AU692" i="30" s="1"/>
  <c r="AV698" i="30" s="1"/>
  <c r="AS670" i="30"/>
  <c r="AS658" i="30" s="1"/>
  <c r="BF95" i="30"/>
  <c r="BG101" i="30" s="1"/>
  <c r="BH107" i="30" s="1"/>
  <c r="BI113" i="30" s="1"/>
  <c r="BF85" i="30"/>
  <c r="BC320" i="30"/>
  <c r="BD326" i="30" s="1"/>
  <c r="BE332" i="30" s="1"/>
  <c r="BF338" i="30" s="1"/>
  <c r="BC310" i="30"/>
  <c r="BC298" i="30" s="1"/>
  <c r="AY500" i="30"/>
  <c r="AZ506" i="30" s="1"/>
  <c r="BA512" i="30" s="1"/>
  <c r="BB518" i="30" s="1"/>
  <c r="AY490" i="30"/>
  <c r="AY478" i="30" s="1"/>
  <c r="AZ449" i="30"/>
  <c r="AZ437" i="30" s="1"/>
  <c r="BA451" i="30"/>
  <c r="BB457" i="30" s="1"/>
  <c r="BC463" i="30" s="1"/>
  <c r="BD469" i="30" s="1"/>
  <c r="AI770" i="30"/>
  <c r="AJ776" i="30" s="1"/>
  <c r="AK782" i="30" s="1"/>
  <c r="AL788" i="30" s="1"/>
  <c r="AI760" i="30"/>
  <c r="AI748" i="30" s="1"/>
  <c r="AX545" i="30"/>
  <c r="AY551" i="30" s="1"/>
  <c r="AZ557" i="30" s="1"/>
  <c r="BA563" i="30" s="1"/>
  <c r="AX535" i="30"/>
  <c r="AX523" i="30" s="1"/>
  <c r="AI50" i="30"/>
  <c r="AJ56" i="30" s="1"/>
  <c r="AK62" i="30" s="1"/>
  <c r="AL68" i="30" s="1"/>
  <c r="AE56" i="23"/>
  <c r="AB39" i="6" l="1"/>
  <c r="BB346" i="30"/>
  <c r="BC364" i="30"/>
  <c r="BD370" i="30" s="1"/>
  <c r="BE376" i="30" s="1"/>
  <c r="BF382" i="30" s="1"/>
  <c r="BC354" i="30"/>
  <c r="BF180" i="30"/>
  <c r="BG186" i="30" s="1"/>
  <c r="BH192" i="30" s="1"/>
  <c r="BI198" i="30" s="1"/>
  <c r="BE178" i="30"/>
  <c r="BE162" i="30"/>
  <c r="AC37" i="6"/>
  <c r="AI44" i="30"/>
  <c r="AI28" i="30"/>
  <c r="AI6" i="30" s="1"/>
  <c r="AK29" i="6" s="1"/>
  <c r="AY541" i="30"/>
  <c r="AZ547" i="30" s="1"/>
  <c r="BA553" i="30" s="1"/>
  <c r="BB559" i="30" s="1"/>
  <c r="AX539" i="30"/>
  <c r="AX527" i="30" s="1"/>
  <c r="AJ766" i="30"/>
  <c r="AK772" i="30" s="1"/>
  <c r="AL778" i="30" s="1"/>
  <c r="AM784" i="30" s="1"/>
  <c r="AI764" i="30"/>
  <c r="AI752" i="30" s="1"/>
  <c r="AY494" i="30"/>
  <c r="AY482" i="30" s="1"/>
  <c r="AZ496" i="30"/>
  <c r="BA502" i="30" s="1"/>
  <c r="BB508" i="30" s="1"/>
  <c r="BC514" i="30" s="1"/>
  <c r="BC314" i="30"/>
  <c r="BC302" i="30" s="1"/>
  <c r="BD316" i="30"/>
  <c r="BE322" i="30" s="1"/>
  <c r="BF328" i="30" s="1"/>
  <c r="BG334" i="30" s="1"/>
  <c r="BF89" i="30"/>
  <c r="BG91" i="30"/>
  <c r="BH97" i="30" s="1"/>
  <c r="BI103" i="30" s="1"/>
  <c r="BJ109" i="30" s="1"/>
  <c r="AS674" i="30"/>
  <c r="AS662" i="30" s="1"/>
  <c r="AT676" i="30"/>
  <c r="AU682" i="30" s="1"/>
  <c r="AV688" i="30" s="1"/>
  <c r="AW694" i="30" s="1"/>
  <c r="BF140" i="30"/>
  <c r="BG146" i="30" s="1"/>
  <c r="BH152" i="30" s="1"/>
  <c r="BI158" i="30" s="1"/>
  <c r="BF130" i="30"/>
  <c r="BF118" i="30" s="1"/>
  <c r="BE230" i="30"/>
  <c r="BF236" i="30" s="1"/>
  <c r="BG242" i="30" s="1"/>
  <c r="BH248" i="30" s="1"/>
  <c r="BE220" i="30"/>
  <c r="BE208" i="30" s="1"/>
  <c r="BB410" i="30"/>
  <c r="BC416" i="30" s="1"/>
  <c r="BD422" i="30" s="1"/>
  <c r="BE428" i="30" s="1"/>
  <c r="BB400" i="30"/>
  <c r="BB388" i="30" s="1"/>
  <c r="AO725" i="30"/>
  <c r="AP731" i="30" s="1"/>
  <c r="AQ737" i="30" s="1"/>
  <c r="AR743" i="30" s="1"/>
  <c r="AO715" i="30"/>
  <c r="AO703" i="30" s="1"/>
  <c r="BA455" i="30"/>
  <c r="BB461" i="30" s="1"/>
  <c r="BC467" i="30" s="1"/>
  <c r="BD473" i="30" s="1"/>
  <c r="BA445" i="30"/>
  <c r="BA433" i="30" s="1"/>
  <c r="AV635" i="30"/>
  <c r="AW641" i="30" s="1"/>
  <c r="AX647" i="30" s="1"/>
  <c r="AY653" i="30" s="1"/>
  <c r="AV625" i="30"/>
  <c r="AV613" i="30" s="1"/>
  <c r="AW590" i="30"/>
  <c r="AX596" i="30" s="1"/>
  <c r="AY602" i="30" s="1"/>
  <c r="AZ608" i="30" s="1"/>
  <c r="AW580" i="30"/>
  <c r="AW568" i="30" s="1"/>
  <c r="BD275" i="30"/>
  <c r="BE281" i="30" s="1"/>
  <c r="BF287" i="30" s="1"/>
  <c r="BG293" i="30" s="1"/>
  <c r="BD265" i="30"/>
  <c r="BD253" i="30" s="1"/>
  <c r="AJ46" i="30"/>
  <c r="AK52" i="30" s="1"/>
  <c r="AL58" i="30" s="1"/>
  <c r="AM64" i="30" s="1"/>
  <c r="AF53" i="23"/>
  <c r="AE57" i="23"/>
  <c r="AE58" i="23" s="1"/>
  <c r="AC23" i="6" l="1"/>
  <c r="AC26" i="6" s="1"/>
  <c r="AC40" i="6"/>
  <c r="BE166" i="30"/>
  <c r="BF174" i="30"/>
  <c r="BF184" i="30"/>
  <c r="BG190" i="30" s="1"/>
  <c r="BH196" i="30" s="1"/>
  <c r="BI202" i="30" s="1"/>
  <c r="BC358" i="30"/>
  <c r="BD360" i="30"/>
  <c r="BE366" i="30" s="1"/>
  <c r="BF372" i="30" s="1"/>
  <c r="BG378" i="30" s="1"/>
  <c r="BC342" i="30"/>
  <c r="AJ40" i="30"/>
  <c r="AI32" i="30"/>
  <c r="AI10" i="30" s="1"/>
  <c r="AK33" i="6" s="1"/>
  <c r="BE271" i="30"/>
  <c r="BF277" i="30" s="1"/>
  <c r="BG283" i="30" s="1"/>
  <c r="BH289" i="30" s="1"/>
  <c r="BD269" i="30"/>
  <c r="BD257" i="30" s="1"/>
  <c r="AX586" i="30"/>
  <c r="AY592" i="30" s="1"/>
  <c r="AZ598" i="30" s="1"/>
  <c r="BA604" i="30" s="1"/>
  <c r="AW584" i="30"/>
  <c r="AW572" i="30" s="1"/>
  <c r="AW631" i="30"/>
  <c r="AX637" i="30" s="1"/>
  <c r="AY643" i="30" s="1"/>
  <c r="AZ649" i="30" s="1"/>
  <c r="AV629" i="30"/>
  <c r="AV617" i="30" s="1"/>
  <c r="BB451" i="30"/>
  <c r="BC457" i="30" s="1"/>
  <c r="BD463" i="30" s="1"/>
  <c r="BE469" i="30" s="1"/>
  <c r="BA449" i="30"/>
  <c r="BA437" i="30" s="1"/>
  <c r="AO719" i="30"/>
  <c r="AO707" i="30" s="1"/>
  <c r="AP721" i="30"/>
  <c r="AQ727" i="30" s="1"/>
  <c r="AR733" i="30" s="1"/>
  <c r="AS739" i="30" s="1"/>
  <c r="BB404" i="30"/>
  <c r="BB392" i="30" s="1"/>
  <c r="BC406" i="30"/>
  <c r="BD412" i="30" s="1"/>
  <c r="BE418" i="30" s="1"/>
  <c r="BF424" i="30" s="1"/>
  <c r="BE224" i="30"/>
  <c r="BE212" i="30" s="1"/>
  <c r="BF226" i="30"/>
  <c r="BG232" i="30" s="1"/>
  <c r="BH238" i="30" s="1"/>
  <c r="BI244" i="30" s="1"/>
  <c r="BF134" i="30"/>
  <c r="BF122" i="30" s="1"/>
  <c r="BG136" i="30"/>
  <c r="BH142" i="30" s="1"/>
  <c r="BI148" i="30" s="1"/>
  <c r="BJ154" i="30" s="1"/>
  <c r="AJ760" i="30"/>
  <c r="AJ748" i="30" s="1"/>
  <c r="AJ770" i="30"/>
  <c r="AK776" i="30" s="1"/>
  <c r="AL782" i="30" s="1"/>
  <c r="AM788" i="30" s="1"/>
  <c r="AY545" i="30"/>
  <c r="AZ551" i="30" s="1"/>
  <c r="BA557" i="30" s="1"/>
  <c r="BB563" i="30" s="1"/>
  <c r="AY535" i="30"/>
  <c r="AY523" i="30" s="1"/>
  <c r="AT680" i="30"/>
  <c r="AU686" i="30" s="1"/>
  <c r="AV692" i="30" s="1"/>
  <c r="AW698" i="30" s="1"/>
  <c r="AT670" i="30"/>
  <c r="AT658" i="30" s="1"/>
  <c r="BG95" i="30"/>
  <c r="BH101" i="30" s="1"/>
  <c r="BI107" i="30" s="1"/>
  <c r="BJ113" i="30" s="1"/>
  <c r="BG85" i="30"/>
  <c r="BD320" i="30"/>
  <c r="BE326" i="30" s="1"/>
  <c r="BF332" i="30" s="1"/>
  <c r="BG338" i="30" s="1"/>
  <c r="BD310" i="30"/>
  <c r="BD298" i="30" s="1"/>
  <c r="AZ500" i="30"/>
  <c r="BA506" i="30" s="1"/>
  <c r="BB512" i="30" s="1"/>
  <c r="BC518" i="30" s="1"/>
  <c r="AZ490" i="30"/>
  <c r="AZ478" i="30" s="1"/>
  <c r="AJ50" i="30"/>
  <c r="AK56" i="30" s="1"/>
  <c r="AL62" i="30" s="1"/>
  <c r="AM68" i="30" s="1"/>
  <c r="AF55" i="23"/>
  <c r="AF54" i="23"/>
  <c r="AD21" i="6" l="1"/>
  <c r="AC24" i="6"/>
  <c r="AD44" i="6"/>
  <c r="AD48" i="6" s="1"/>
  <c r="AD37" i="6" s="1"/>
  <c r="AD36" i="6"/>
  <c r="AC38" i="6"/>
  <c r="BC346" i="30"/>
  <c r="BD364" i="30"/>
  <c r="BE370" i="30" s="1"/>
  <c r="BF376" i="30" s="1"/>
  <c r="BG382" i="30" s="1"/>
  <c r="BD354" i="30"/>
  <c r="BF162" i="30"/>
  <c r="BG180" i="30"/>
  <c r="BH186" i="30" s="1"/>
  <c r="BI192" i="30" s="1"/>
  <c r="BJ198" i="30" s="1"/>
  <c r="BF178" i="30"/>
  <c r="AJ44" i="30"/>
  <c r="AJ28" i="30"/>
  <c r="AJ6" i="30" s="1"/>
  <c r="AL29" i="6" s="1"/>
  <c r="BA496" i="30"/>
  <c r="BB502" i="30" s="1"/>
  <c r="BC508" i="30" s="1"/>
  <c r="BD514" i="30" s="1"/>
  <c r="AZ494" i="30"/>
  <c r="AZ482" i="30" s="1"/>
  <c r="BE316" i="30"/>
  <c r="BF322" i="30" s="1"/>
  <c r="BG328" i="30" s="1"/>
  <c r="BH334" i="30" s="1"/>
  <c r="BD314" i="30"/>
  <c r="BD302" i="30" s="1"/>
  <c r="BH91" i="30"/>
  <c r="BI97" i="30" s="1"/>
  <c r="BJ103" i="30" s="1"/>
  <c r="BK109" i="30" s="1"/>
  <c r="BG89" i="30"/>
  <c r="AU676" i="30"/>
  <c r="AV682" i="30" s="1"/>
  <c r="AW688" i="30" s="1"/>
  <c r="AX694" i="30" s="1"/>
  <c r="AT674" i="30"/>
  <c r="AT662" i="30" s="1"/>
  <c r="AY539" i="30"/>
  <c r="AY527" i="30" s="1"/>
  <c r="AZ541" i="30"/>
  <c r="BA547" i="30" s="1"/>
  <c r="BB553" i="30" s="1"/>
  <c r="BC559" i="30" s="1"/>
  <c r="BB455" i="30"/>
  <c r="BC461" i="30" s="1"/>
  <c r="BD467" i="30" s="1"/>
  <c r="BE473" i="30" s="1"/>
  <c r="BB445" i="30"/>
  <c r="BB433" i="30" s="1"/>
  <c r="AW635" i="30"/>
  <c r="AX641" i="30" s="1"/>
  <c r="AY647" i="30" s="1"/>
  <c r="AZ653" i="30" s="1"/>
  <c r="AW625" i="30"/>
  <c r="AW613" i="30" s="1"/>
  <c r="AX590" i="30"/>
  <c r="AY596" i="30" s="1"/>
  <c r="AZ602" i="30" s="1"/>
  <c r="BA608" i="30" s="1"/>
  <c r="AX580" i="30"/>
  <c r="AX568" i="30" s="1"/>
  <c r="BE275" i="30"/>
  <c r="BF281" i="30" s="1"/>
  <c r="BG287" i="30" s="1"/>
  <c r="BH293" i="30" s="1"/>
  <c r="BE265" i="30"/>
  <c r="BE253" i="30" s="1"/>
  <c r="AJ764" i="30"/>
  <c r="AJ752" i="30" s="1"/>
  <c r="AK766" i="30"/>
  <c r="AL772" i="30" s="1"/>
  <c r="AM778" i="30" s="1"/>
  <c r="AN784" i="30" s="1"/>
  <c r="BG130" i="30"/>
  <c r="BG118" i="30" s="1"/>
  <c r="BG140" i="30"/>
  <c r="BH146" i="30" s="1"/>
  <c r="BI152" i="30" s="1"/>
  <c r="BJ158" i="30" s="1"/>
  <c r="BF230" i="30"/>
  <c r="BG236" i="30" s="1"/>
  <c r="BH242" i="30" s="1"/>
  <c r="BI248" i="30" s="1"/>
  <c r="BF220" i="30"/>
  <c r="BF208" i="30" s="1"/>
  <c r="BC410" i="30"/>
  <c r="BD416" i="30" s="1"/>
  <c r="BE422" i="30" s="1"/>
  <c r="BF428" i="30" s="1"/>
  <c r="BC400" i="30"/>
  <c r="BC388" i="30" s="1"/>
  <c r="AP725" i="30"/>
  <c r="AQ731" i="30" s="1"/>
  <c r="AR737" i="30" s="1"/>
  <c r="AS743" i="30" s="1"/>
  <c r="AP715" i="30"/>
  <c r="AP703" i="30" s="1"/>
  <c r="AK46" i="30"/>
  <c r="AL52" i="30" s="1"/>
  <c r="AM58" i="30" s="1"/>
  <c r="AN64" i="30" s="1"/>
  <c r="AF56" i="23"/>
  <c r="AD23" i="6" l="1"/>
  <c r="AD26" i="6" s="1"/>
  <c r="AE21" i="6" s="1"/>
  <c r="AC39" i="6"/>
  <c r="AD40" i="6"/>
  <c r="BG174" i="30"/>
  <c r="BF166" i="30"/>
  <c r="BG184" i="30"/>
  <c r="BH190" i="30" s="1"/>
  <c r="BI196" i="30" s="1"/>
  <c r="BJ202" i="30" s="1"/>
  <c r="BE360" i="30"/>
  <c r="BF366" i="30" s="1"/>
  <c r="BG372" i="30" s="1"/>
  <c r="BH378" i="30" s="1"/>
  <c r="BD358" i="30"/>
  <c r="BD342" i="30"/>
  <c r="AK40" i="30"/>
  <c r="AJ32" i="30"/>
  <c r="AJ10" i="30" s="1"/>
  <c r="AL33" i="6" s="1"/>
  <c r="AQ721" i="30"/>
  <c r="AR727" i="30" s="1"/>
  <c r="AS733" i="30" s="1"/>
  <c r="AT739" i="30" s="1"/>
  <c r="AP719" i="30"/>
  <c r="AP707" i="30" s="1"/>
  <c r="BD406" i="30"/>
  <c r="BE412" i="30" s="1"/>
  <c r="BF418" i="30" s="1"/>
  <c r="BG424" i="30" s="1"/>
  <c r="BC404" i="30"/>
  <c r="BC392" i="30" s="1"/>
  <c r="BG226" i="30"/>
  <c r="BH232" i="30" s="1"/>
  <c r="BI238" i="30" s="1"/>
  <c r="BJ244" i="30" s="1"/>
  <c r="BF224" i="30"/>
  <c r="BF212" i="30" s="1"/>
  <c r="BE269" i="30"/>
  <c r="BE257" i="30" s="1"/>
  <c r="BF271" i="30"/>
  <c r="BG277" i="30" s="1"/>
  <c r="BH283" i="30" s="1"/>
  <c r="BI289" i="30" s="1"/>
  <c r="AX584" i="30"/>
  <c r="AX572" i="30" s="1"/>
  <c r="AY586" i="30"/>
  <c r="AZ592" i="30" s="1"/>
  <c r="BA598" i="30" s="1"/>
  <c r="BB604" i="30" s="1"/>
  <c r="AW629" i="30"/>
  <c r="AW617" i="30" s="1"/>
  <c r="AX631" i="30"/>
  <c r="AY637" i="30" s="1"/>
  <c r="AZ643" i="30" s="1"/>
  <c r="BA649" i="30" s="1"/>
  <c r="BB449" i="30"/>
  <c r="BB437" i="30" s="1"/>
  <c r="BC451" i="30"/>
  <c r="BD457" i="30" s="1"/>
  <c r="BE463" i="30" s="1"/>
  <c r="BF469" i="30" s="1"/>
  <c r="AU680" i="30"/>
  <c r="AV686" i="30" s="1"/>
  <c r="AW692" i="30" s="1"/>
  <c r="AX698" i="30" s="1"/>
  <c r="AU670" i="30"/>
  <c r="AU658" i="30" s="1"/>
  <c r="BH95" i="30"/>
  <c r="BI101" i="30" s="1"/>
  <c r="BJ107" i="30" s="1"/>
  <c r="BK113" i="30" s="1"/>
  <c r="BH85" i="30"/>
  <c r="BE320" i="30"/>
  <c r="BF326" i="30" s="1"/>
  <c r="BG332" i="30" s="1"/>
  <c r="BH338" i="30" s="1"/>
  <c r="BE310" i="30"/>
  <c r="BE298" i="30" s="1"/>
  <c r="BA500" i="30"/>
  <c r="BB506" i="30" s="1"/>
  <c r="BC512" i="30" s="1"/>
  <c r="BD518" i="30" s="1"/>
  <c r="BA490" i="30"/>
  <c r="BA478" i="30" s="1"/>
  <c r="BH136" i="30"/>
  <c r="BI142" i="30" s="1"/>
  <c r="BJ148" i="30" s="1"/>
  <c r="BK154" i="30" s="1"/>
  <c r="BG134" i="30"/>
  <c r="BG122" i="30" s="1"/>
  <c r="AK770" i="30"/>
  <c r="AL776" i="30" s="1"/>
  <c r="AM782" i="30" s="1"/>
  <c r="AN788" i="30" s="1"/>
  <c r="AK760" i="30"/>
  <c r="AK748" i="30" s="1"/>
  <c r="AZ545" i="30"/>
  <c r="BA551" i="30" s="1"/>
  <c r="BB557" i="30" s="1"/>
  <c r="BC563" i="30" s="1"/>
  <c r="AZ535" i="30"/>
  <c r="AZ523" i="30" s="1"/>
  <c r="AK50" i="30"/>
  <c r="AL56" i="30" s="1"/>
  <c r="AM62" i="30" s="1"/>
  <c r="AN68" i="30" s="1"/>
  <c r="AG53" i="23"/>
  <c r="AF57" i="23"/>
  <c r="AF58" i="23" s="1"/>
  <c r="AD24" i="6" l="1"/>
  <c r="AD38" i="6"/>
  <c r="AE36" i="6"/>
  <c r="BD346" i="30"/>
  <c r="BE364" i="30"/>
  <c r="BF370" i="30" s="1"/>
  <c r="BG376" i="30" s="1"/>
  <c r="BH382" i="30" s="1"/>
  <c r="BE354" i="30"/>
  <c r="BG162" i="30"/>
  <c r="BG178" i="30"/>
  <c r="BH180" i="30"/>
  <c r="BI186" i="30" s="1"/>
  <c r="BJ192" i="30" s="1"/>
  <c r="BK198" i="30" s="1"/>
  <c r="AD39" i="6"/>
  <c r="AK44" i="30"/>
  <c r="AK28" i="30"/>
  <c r="AK6" i="30" s="1"/>
  <c r="AM29" i="6" s="1"/>
  <c r="BA541" i="30"/>
  <c r="BB547" i="30" s="1"/>
  <c r="BC553" i="30" s="1"/>
  <c r="BD559" i="30" s="1"/>
  <c r="AZ539" i="30"/>
  <c r="AZ527" i="30" s="1"/>
  <c r="AL766" i="30"/>
  <c r="AM772" i="30" s="1"/>
  <c r="AN778" i="30" s="1"/>
  <c r="AO784" i="30" s="1"/>
  <c r="AK764" i="30"/>
  <c r="AK752" i="30" s="1"/>
  <c r="BH140" i="30"/>
  <c r="BI146" i="30" s="1"/>
  <c r="BJ152" i="30" s="1"/>
  <c r="BK158" i="30" s="1"/>
  <c r="BH130" i="30"/>
  <c r="BH118" i="30" s="1"/>
  <c r="BA494" i="30"/>
  <c r="BA482" i="30" s="1"/>
  <c r="BB496" i="30"/>
  <c r="BC502" i="30" s="1"/>
  <c r="BD508" i="30" s="1"/>
  <c r="BE514" i="30" s="1"/>
  <c r="BE314" i="30"/>
  <c r="BE302" i="30" s="1"/>
  <c r="BF316" i="30"/>
  <c r="BG322" i="30" s="1"/>
  <c r="BH328" i="30" s="1"/>
  <c r="BI334" i="30" s="1"/>
  <c r="BH89" i="30"/>
  <c r="BI91" i="30"/>
  <c r="BJ97" i="30" s="1"/>
  <c r="BK103" i="30" s="1"/>
  <c r="BL109" i="30" s="1"/>
  <c r="AU674" i="30"/>
  <c r="AU662" i="30" s="1"/>
  <c r="AV676" i="30"/>
  <c r="AW682" i="30" s="1"/>
  <c r="AX688" i="30" s="1"/>
  <c r="AY694" i="30" s="1"/>
  <c r="BG230" i="30"/>
  <c r="BH236" i="30" s="1"/>
  <c r="BI242" i="30" s="1"/>
  <c r="BJ248" i="30" s="1"/>
  <c r="BG220" i="30"/>
  <c r="BG208" i="30" s="1"/>
  <c r="BD410" i="30"/>
  <c r="BE416" i="30" s="1"/>
  <c r="BF422" i="30" s="1"/>
  <c r="BG428" i="30" s="1"/>
  <c r="BD400" i="30"/>
  <c r="BD388" i="30" s="1"/>
  <c r="AQ725" i="30"/>
  <c r="AR731" i="30" s="1"/>
  <c r="AS737" i="30" s="1"/>
  <c r="AT743" i="30" s="1"/>
  <c r="AQ715" i="30"/>
  <c r="AQ703" i="30" s="1"/>
  <c r="BC455" i="30"/>
  <c r="BD461" i="30" s="1"/>
  <c r="BE467" i="30" s="1"/>
  <c r="BF473" i="30" s="1"/>
  <c r="BC445" i="30"/>
  <c r="BC433" i="30" s="1"/>
  <c r="AX635" i="30"/>
  <c r="AY641" i="30" s="1"/>
  <c r="AZ647" i="30" s="1"/>
  <c r="BA653" i="30" s="1"/>
  <c r="AX625" i="30"/>
  <c r="AX613" i="30" s="1"/>
  <c r="AY590" i="30"/>
  <c r="AZ596" i="30" s="1"/>
  <c r="BA602" i="30" s="1"/>
  <c r="BB608" i="30" s="1"/>
  <c r="AY580" i="30"/>
  <c r="AY568" i="30" s="1"/>
  <c r="BF275" i="30"/>
  <c r="BG281" i="30" s="1"/>
  <c r="BH287" i="30" s="1"/>
  <c r="BI293" i="30" s="1"/>
  <c r="BF265" i="30"/>
  <c r="BF253" i="30" s="1"/>
  <c r="AL46" i="30"/>
  <c r="AM52" i="30" s="1"/>
  <c r="AN58" i="30" s="1"/>
  <c r="AO64" i="30" s="1"/>
  <c r="AG54" i="23"/>
  <c r="AG55" i="23"/>
  <c r="BG166" i="30" l="1"/>
  <c r="BH184" i="30"/>
  <c r="BI190" i="30" s="1"/>
  <c r="BJ196" i="30" s="1"/>
  <c r="BK202" i="30" s="1"/>
  <c r="BH174" i="30"/>
  <c r="BE358" i="30"/>
  <c r="BF360" i="30"/>
  <c r="BG366" i="30" s="1"/>
  <c r="BH372" i="30" s="1"/>
  <c r="BI378" i="30" s="1"/>
  <c r="BE342" i="30"/>
  <c r="AE44" i="6"/>
  <c r="AE48" i="6" s="1"/>
  <c r="AL40" i="30"/>
  <c r="AK32" i="30"/>
  <c r="AK10" i="30" s="1"/>
  <c r="AM33" i="6" s="1"/>
  <c r="BG271" i="30"/>
  <c r="BH277" i="30" s="1"/>
  <c r="BI283" i="30" s="1"/>
  <c r="BJ289" i="30" s="1"/>
  <c r="BF269" i="30"/>
  <c r="BF257" i="30" s="1"/>
  <c r="AZ586" i="30"/>
  <c r="BA592" i="30" s="1"/>
  <c r="BB598" i="30" s="1"/>
  <c r="BC604" i="30" s="1"/>
  <c r="AY584" i="30"/>
  <c r="AY572" i="30" s="1"/>
  <c r="AY631" i="30"/>
  <c r="AZ637" i="30" s="1"/>
  <c r="BA643" i="30" s="1"/>
  <c r="BB649" i="30" s="1"/>
  <c r="AX629" i="30"/>
  <c r="AX617" i="30" s="1"/>
  <c r="BD451" i="30"/>
  <c r="BE457" i="30" s="1"/>
  <c r="BF463" i="30" s="1"/>
  <c r="BG469" i="30" s="1"/>
  <c r="BC449" i="30"/>
  <c r="BC437" i="30" s="1"/>
  <c r="AQ719" i="30"/>
  <c r="AQ707" i="30" s="1"/>
  <c r="AR721" i="30"/>
  <c r="AS727" i="30" s="1"/>
  <c r="AT733" i="30" s="1"/>
  <c r="AU739" i="30" s="1"/>
  <c r="BD404" i="30"/>
  <c r="BD392" i="30" s="1"/>
  <c r="BE406" i="30"/>
  <c r="BF412" i="30" s="1"/>
  <c r="BG418" i="30" s="1"/>
  <c r="BH424" i="30" s="1"/>
  <c r="BG224" i="30"/>
  <c r="BG212" i="30" s="1"/>
  <c r="BH226" i="30"/>
  <c r="BI232" i="30" s="1"/>
  <c r="BJ238" i="30" s="1"/>
  <c r="BK244" i="30" s="1"/>
  <c r="BH134" i="30"/>
  <c r="BH122" i="30" s="1"/>
  <c r="BI136" i="30"/>
  <c r="BJ142" i="30" s="1"/>
  <c r="BK148" i="30" s="1"/>
  <c r="BL154" i="30" s="1"/>
  <c r="AL770" i="30"/>
  <c r="AM776" i="30" s="1"/>
  <c r="AN782" i="30" s="1"/>
  <c r="AO788" i="30" s="1"/>
  <c r="AL760" i="30"/>
  <c r="AL748" i="30" s="1"/>
  <c r="BA545" i="30"/>
  <c r="BB551" i="30" s="1"/>
  <c r="BC557" i="30" s="1"/>
  <c r="BD563" i="30" s="1"/>
  <c r="BA535" i="30"/>
  <c r="BA523" i="30" s="1"/>
  <c r="AV680" i="30"/>
  <c r="AW686" i="30" s="1"/>
  <c r="AX692" i="30" s="1"/>
  <c r="AY698" i="30" s="1"/>
  <c r="AV670" i="30"/>
  <c r="AV658" i="30" s="1"/>
  <c r="BI95" i="30"/>
  <c r="BJ101" i="30" s="1"/>
  <c r="BK107" i="30" s="1"/>
  <c r="BL113" i="30" s="1"/>
  <c r="BI85" i="30"/>
  <c r="BF320" i="30"/>
  <c r="BG326" i="30" s="1"/>
  <c r="BH332" i="30" s="1"/>
  <c r="BI338" i="30" s="1"/>
  <c r="BF310" i="30"/>
  <c r="BF298" i="30" s="1"/>
  <c r="BB500" i="30"/>
  <c r="BC506" i="30" s="1"/>
  <c r="BD512" i="30" s="1"/>
  <c r="BE518" i="30" s="1"/>
  <c r="BB490" i="30"/>
  <c r="BB478" i="30" s="1"/>
  <c r="AL50" i="30"/>
  <c r="AM56" i="30" s="1"/>
  <c r="AN62" i="30" s="1"/>
  <c r="AO68" i="30" s="1"/>
  <c r="AG56" i="23"/>
  <c r="BE346" i="30" l="1"/>
  <c r="BF364" i="30"/>
  <c r="BG370" i="30" s="1"/>
  <c r="BH376" i="30" s="1"/>
  <c r="BI382" i="30" s="1"/>
  <c r="BF354" i="30"/>
  <c r="BH162" i="30"/>
  <c r="BI180" i="30"/>
  <c r="BJ186" i="30" s="1"/>
  <c r="BK192" i="30" s="1"/>
  <c r="BL198" i="30" s="1"/>
  <c r="BH178" i="30"/>
  <c r="AE37" i="6"/>
  <c r="AL44" i="30"/>
  <c r="AL28" i="30"/>
  <c r="AL6" i="30" s="1"/>
  <c r="AN29" i="6" s="1"/>
  <c r="BC496" i="30"/>
  <c r="BD502" i="30" s="1"/>
  <c r="BE508" i="30" s="1"/>
  <c r="BF514" i="30" s="1"/>
  <c r="BB494" i="30"/>
  <c r="BB482" i="30" s="1"/>
  <c r="BG316" i="30"/>
  <c r="BH322" i="30" s="1"/>
  <c r="BI328" i="30" s="1"/>
  <c r="BJ334" i="30" s="1"/>
  <c r="BF314" i="30"/>
  <c r="BF302" i="30" s="1"/>
  <c r="BJ91" i="30"/>
  <c r="BK97" i="30" s="1"/>
  <c r="BL103" i="30" s="1"/>
  <c r="BM109" i="30" s="1"/>
  <c r="BI89" i="30"/>
  <c r="AW676" i="30"/>
  <c r="AX682" i="30" s="1"/>
  <c r="AY688" i="30" s="1"/>
  <c r="AZ694" i="30" s="1"/>
  <c r="AV674" i="30"/>
  <c r="AV662" i="30" s="1"/>
  <c r="BA539" i="30"/>
  <c r="BA527" i="30" s="1"/>
  <c r="BB541" i="30"/>
  <c r="BC547" i="30" s="1"/>
  <c r="BD553" i="30" s="1"/>
  <c r="BE559" i="30" s="1"/>
  <c r="AL764" i="30"/>
  <c r="AL752" i="30" s="1"/>
  <c r="AM766" i="30"/>
  <c r="AN772" i="30" s="1"/>
  <c r="AO778" i="30" s="1"/>
  <c r="AP784" i="30" s="1"/>
  <c r="BD455" i="30"/>
  <c r="BE461" i="30" s="1"/>
  <c r="BF467" i="30" s="1"/>
  <c r="BG473" i="30" s="1"/>
  <c r="BD445" i="30"/>
  <c r="BD433" i="30" s="1"/>
  <c r="AY635" i="30"/>
  <c r="AZ641" i="30" s="1"/>
  <c r="BA647" i="30" s="1"/>
  <c r="BB653" i="30" s="1"/>
  <c r="AY625" i="30"/>
  <c r="AY613" i="30" s="1"/>
  <c r="AZ590" i="30"/>
  <c r="BA596" i="30" s="1"/>
  <c r="BB602" i="30" s="1"/>
  <c r="BC608" i="30" s="1"/>
  <c r="AZ580" i="30"/>
  <c r="AZ568" i="30" s="1"/>
  <c r="BG275" i="30"/>
  <c r="BH281" i="30" s="1"/>
  <c r="BI287" i="30" s="1"/>
  <c r="BJ293" i="30" s="1"/>
  <c r="BG265" i="30"/>
  <c r="BG253" i="30" s="1"/>
  <c r="BI140" i="30"/>
  <c r="BJ146" i="30" s="1"/>
  <c r="BK152" i="30" s="1"/>
  <c r="BL158" i="30" s="1"/>
  <c r="BI130" i="30"/>
  <c r="BI118" i="30" s="1"/>
  <c r="BH230" i="30"/>
  <c r="BI236" i="30" s="1"/>
  <c r="BJ242" i="30" s="1"/>
  <c r="BK248" i="30" s="1"/>
  <c r="BH220" i="30"/>
  <c r="BH208" i="30" s="1"/>
  <c r="BE410" i="30"/>
  <c r="BF416" i="30" s="1"/>
  <c r="BG422" i="30" s="1"/>
  <c r="BH428" i="30" s="1"/>
  <c r="BE400" i="30"/>
  <c r="BE388" i="30" s="1"/>
  <c r="AR725" i="30"/>
  <c r="AS731" i="30" s="1"/>
  <c r="AT737" i="30" s="1"/>
  <c r="AU743" i="30" s="1"/>
  <c r="AR715" i="30"/>
  <c r="AR703" i="30" s="1"/>
  <c r="AM46" i="30"/>
  <c r="AN52" i="30" s="1"/>
  <c r="AO58" i="30" s="1"/>
  <c r="AP64" i="30" s="1"/>
  <c r="AH53" i="23"/>
  <c r="AG57" i="23"/>
  <c r="AG58" i="23" s="1"/>
  <c r="AE23" i="6" l="1"/>
  <c r="AE26" i="6" s="1"/>
  <c r="AE40" i="6"/>
  <c r="BI174" i="30"/>
  <c r="BH166" i="30"/>
  <c r="BI184" i="30"/>
  <c r="BJ190" i="30" s="1"/>
  <c r="BK196" i="30" s="1"/>
  <c r="BL202" i="30" s="1"/>
  <c r="BG360" i="30"/>
  <c r="BH366" i="30" s="1"/>
  <c r="BI372" i="30" s="1"/>
  <c r="BJ378" i="30" s="1"/>
  <c r="BF358" i="30"/>
  <c r="BF342" i="30"/>
  <c r="AM40" i="30"/>
  <c r="AL32" i="30"/>
  <c r="AL10" i="30" s="1"/>
  <c r="AN33" i="6" s="1"/>
  <c r="AS721" i="30"/>
  <c r="AT727" i="30" s="1"/>
  <c r="AU733" i="30" s="1"/>
  <c r="AV739" i="30" s="1"/>
  <c r="AR719" i="30"/>
  <c r="AR707" i="30" s="1"/>
  <c r="BF406" i="30"/>
  <c r="BG412" i="30" s="1"/>
  <c r="BH418" i="30" s="1"/>
  <c r="BI424" i="30" s="1"/>
  <c r="BE404" i="30"/>
  <c r="BE392" i="30" s="1"/>
  <c r="BI226" i="30"/>
  <c r="BJ232" i="30" s="1"/>
  <c r="BK238" i="30" s="1"/>
  <c r="BL244" i="30" s="1"/>
  <c r="BH224" i="30"/>
  <c r="BH212" i="30" s="1"/>
  <c r="BJ136" i="30"/>
  <c r="BK142" i="30" s="1"/>
  <c r="BL148" i="30" s="1"/>
  <c r="BM154" i="30" s="1"/>
  <c r="BI134" i="30"/>
  <c r="BI122" i="30" s="1"/>
  <c r="BG269" i="30"/>
  <c r="BG257" i="30" s="1"/>
  <c r="BH271" i="30"/>
  <c r="BI277" i="30" s="1"/>
  <c r="BJ283" i="30" s="1"/>
  <c r="BK289" i="30" s="1"/>
  <c r="AZ584" i="30"/>
  <c r="AZ572" i="30" s="1"/>
  <c r="BA586" i="30"/>
  <c r="BB592" i="30" s="1"/>
  <c r="BC598" i="30" s="1"/>
  <c r="BD604" i="30" s="1"/>
  <c r="AY629" i="30"/>
  <c r="AY617" i="30" s="1"/>
  <c r="AZ631" i="30"/>
  <c r="BA637" i="30" s="1"/>
  <c r="BB643" i="30" s="1"/>
  <c r="BC649" i="30" s="1"/>
  <c r="BD449" i="30"/>
  <c r="BD437" i="30" s="1"/>
  <c r="BE451" i="30"/>
  <c r="BF457" i="30" s="1"/>
  <c r="BG463" i="30" s="1"/>
  <c r="BH469" i="30" s="1"/>
  <c r="AW680" i="30"/>
  <c r="AX686" i="30" s="1"/>
  <c r="AY692" i="30" s="1"/>
  <c r="AZ698" i="30" s="1"/>
  <c r="AW670" i="30"/>
  <c r="AW658" i="30" s="1"/>
  <c r="BJ95" i="30"/>
  <c r="BK101" i="30" s="1"/>
  <c r="BL107" i="30" s="1"/>
  <c r="BM113" i="30" s="1"/>
  <c r="BJ85" i="30"/>
  <c r="BG320" i="30"/>
  <c r="BH326" i="30" s="1"/>
  <c r="BI332" i="30" s="1"/>
  <c r="BJ338" i="30" s="1"/>
  <c r="BG310" i="30"/>
  <c r="BG298" i="30" s="1"/>
  <c r="BC500" i="30"/>
  <c r="BD506" i="30" s="1"/>
  <c r="BE512" i="30" s="1"/>
  <c r="BF518" i="30" s="1"/>
  <c r="BC490" i="30"/>
  <c r="BC478" i="30" s="1"/>
  <c r="AM770" i="30"/>
  <c r="AN776" i="30" s="1"/>
  <c r="AO782" i="30" s="1"/>
  <c r="AP788" i="30" s="1"/>
  <c r="AM760" i="30"/>
  <c r="AM748" i="30" s="1"/>
  <c r="BB545" i="30"/>
  <c r="BC551" i="30" s="1"/>
  <c r="BD557" i="30" s="1"/>
  <c r="BE563" i="30" s="1"/>
  <c r="BB535" i="30"/>
  <c r="BB523" i="30" s="1"/>
  <c r="AM50" i="30"/>
  <c r="AN56" i="30" s="1"/>
  <c r="AO62" i="30" s="1"/>
  <c r="AP68" i="30" s="1"/>
  <c r="AH54" i="23"/>
  <c r="AH55" i="23"/>
  <c r="AF21" i="6" l="1"/>
  <c r="AE24" i="6"/>
  <c r="AE38" i="6"/>
  <c r="AF36" i="6"/>
  <c r="BF346" i="30"/>
  <c r="BG364" i="30"/>
  <c r="BH370" i="30" s="1"/>
  <c r="BI376" i="30" s="1"/>
  <c r="BJ382" i="30" s="1"/>
  <c r="BG354" i="30"/>
  <c r="BJ180" i="30"/>
  <c r="BK186" i="30" s="1"/>
  <c r="BL192" i="30" s="1"/>
  <c r="BM198" i="30" s="1"/>
  <c r="BI178" i="30"/>
  <c r="BI162" i="30"/>
  <c r="AF44" i="6"/>
  <c r="AF48" i="6" s="1"/>
  <c r="AM44" i="30"/>
  <c r="AM28" i="30"/>
  <c r="AM6" i="30" s="1"/>
  <c r="AO29" i="6" s="1"/>
  <c r="BC541" i="30"/>
  <c r="BD547" i="30" s="1"/>
  <c r="BE553" i="30" s="1"/>
  <c r="BF559" i="30" s="1"/>
  <c r="BB539" i="30"/>
  <c r="BB527" i="30" s="1"/>
  <c r="AN766" i="30"/>
  <c r="AO772" i="30" s="1"/>
  <c r="AP778" i="30" s="1"/>
  <c r="AQ784" i="30" s="1"/>
  <c r="AM764" i="30"/>
  <c r="AM752" i="30" s="1"/>
  <c r="BC494" i="30"/>
  <c r="BC482" i="30" s="1"/>
  <c r="BD496" i="30"/>
  <c r="BE502" i="30" s="1"/>
  <c r="BF508" i="30" s="1"/>
  <c r="BG514" i="30" s="1"/>
  <c r="BG314" i="30"/>
  <c r="BG302" i="30" s="1"/>
  <c r="BH316" i="30"/>
  <c r="BI322" i="30" s="1"/>
  <c r="BJ328" i="30" s="1"/>
  <c r="BK334" i="30" s="1"/>
  <c r="BJ89" i="30"/>
  <c r="BK91" i="30"/>
  <c r="BL97" i="30" s="1"/>
  <c r="BM103" i="30" s="1"/>
  <c r="BN109" i="30" s="1"/>
  <c r="AW674" i="30"/>
  <c r="AW662" i="30" s="1"/>
  <c r="AX676" i="30"/>
  <c r="AY682" i="30" s="1"/>
  <c r="AZ688" i="30" s="1"/>
  <c r="BA694" i="30" s="1"/>
  <c r="BJ140" i="30"/>
  <c r="BK146" i="30" s="1"/>
  <c r="BL152" i="30" s="1"/>
  <c r="BM158" i="30" s="1"/>
  <c r="BJ130" i="30"/>
  <c r="BJ118" i="30" s="1"/>
  <c r="BI230" i="30"/>
  <c r="BJ236" i="30" s="1"/>
  <c r="BK242" i="30" s="1"/>
  <c r="BL248" i="30" s="1"/>
  <c r="BI220" i="30"/>
  <c r="BI208" i="30" s="1"/>
  <c r="BF410" i="30"/>
  <c r="BG416" i="30" s="1"/>
  <c r="BH422" i="30" s="1"/>
  <c r="BI428" i="30" s="1"/>
  <c r="BF400" i="30"/>
  <c r="BF388" i="30" s="1"/>
  <c r="AS725" i="30"/>
  <c r="AT731" i="30" s="1"/>
  <c r="AU737" i="30" s="1"/>
  <c r="AV743" i="30" s="1"/>
  <c r="AS715" i="30"/>
  <c r="AS703" i="30" s="1"/>
  <c r="BE455" i="30"/>
  <c r="BF461" i="30" s="1"/>
  <c r="BG467" i="30" s="1"/>
  <c r="BH473" i="30" s="1"/>
  <c r="BE445" i="30"/>
  <c r="BE433" i="30" s="1"/>
  <c r="AZ635" i="30"/>
  <c r="BA641" i="30" s="1"/>
  <c r="BB647" i="30" s="1"/>
  <c r="BC653" i="30" s="1"/>
  <c r="AZ625" i="30"/>
  <c r="AZ613" i="30" s="1"/>
  <c r="BA590" i="30"/>
  <c r="BB596" i="30" s="1"/>
  <c r="BC602" i="30" s="1"/>
  <c r="BD608" i="30" s="1"/>
  <c r="BA580" i="30"/>
  <c r="BA568" i="30" s="1"/>
  <c r="BH275" i="30"/>
  <c r="BI281" i="30" s="1"/>
  <c r="BJ287" i="30" s="1"/>
  <c r="BK293" i="30" s="1"/>
  <c r="BH265" i="30"/>
  <c r="BH253" i="30" s="1"/>
  <c r="AN46" i="30"/>
  <c r="AO52" i="30" s="1"/>
  <c r="AP58" i="30" s="1"/>
  <c r="AQ64" i="30" s="1"/>
  <c r="AH56" i="23"/>
  <c r="AE39" i="6" l="1"/>
  <c r="BI166" i="30"/>
  <c r="BJ184" i="30"/>
  <c r="BK190" i="30" s="1"/>
  <c r="BL196" i="30" s="1"/>
  <c r="BM202" i="30" s="1"/>
  <c r="BJ174" i="30"/>
  <c r="BG358" i="30"/>
  <c r="BH360" i="30"/>
  <c r="BI366" i="30" s="1"/>
  <c r="BJ372" i="30" s="1"/>
  <c r="BK378" i="30" s="1"/>
  <c r="BG342" i="30"/>
  <c r="AF37" i="6"/>
  <c r="AN40" i="30"/>
  <c r="AM32" i="30"/>
  <c r="AM10" i="30" s="1"/>
  <c r="AO33" i="6" s="1"/>
  <c r="BI271" i="30"/>
  <c r="BJ277" i="30" s="1"/>
  <c r="BK283" i="30" s="1"/>
  <c r="BL289" i="30" s="1"/>
  <c r="BH269" i="30"/>
  <c r="BH257" i="30" s="1"/>
  <c r="BB586" i="30"/>
  <c r="BC592" i="30" s="1"/>
  <c r="BD598" i="30" s="1"/>
  <c r="BE604" i="30" s="1"/>
  <c r="BA584" i="30"/>
  <c r="BA572" i="30" s="1"/>
  <c r="BA631" i="30"/>
  <c r="BB637" i="30" s="1"/>
  <c r="BC643" i="30" s="1"/>
  <c r="BD649" i="30" s="1"/>
  <c r="AZ629" i="30"/>
  <c r="AZ617" i="30" s="1"/>
  <c r="BF451" i="30"/>
  <c r="BG457" i="30" s="1"/>
  <c r="BH463" i="30" s="1"/>
  <c r="BI469" i="30" s="1"/>
  <c r="BE449" i="30"/>
  <c r="BE437" i="30" s="1"/>
  <c r="AS719" i="30"/>
  <c r="AS707" i="30" s="1"/>
  <c r="AT721" i="30"/>
  <c r="AU727" i="30" s="1"/>
  <c r="AV733" i="30" s="1"/>
  <c r="AW739" i="30" s="1"/>
  <c r="BF404" i="30"/>
  <c r="BF392" i="30" s="1"/>
  <c r="BG406" i="30"/>
  <c r="BH412" i="30" s="1"/>
  <c r="BI418" i="30" s="1"/>
  <c r="BJ424" i="30" s="1"/>
  <c r="BI224" i="30"/>
  <c r="BI212" i="30" s="1"/>
  <c r="BJ226" i="30"/>
  <c r="BK232" i="30" s="1"/>
  <c r="BL238" i="30" s="1"/>
  <c r="BM244" i="30" s="1"/>
  <c r="BJ134" i="30"/>
  <c r="BJ122" i="30" s="1"/>
  <c r="BK136" i="30"/>
  <c r="BL142" i="30" s="1"/>
  <c r="BM148" i="30" s="1"/>
  <c r="BN154" i="30" s="1"/>
  <c r="AN760" i="30"/>
  <c r="AN748" i="30" s="1"/>
  <c r="AN770" i="30"/>
  <c r="AO776" i="30" s="1"/>
  <c r="AP782" i="30" s="1"/>
  <c r="AQ788" i="30" s="1"/>
  <c r="BC545" i="30"/>
  <c r="BD551" i="30" s="1"/>
  <c r="BE557" i="30" s="1"/>
  <c r="BF563" i="30" s="1"/>
  <c r="BC535" i="30"/>
  <c r="BC523" i="30" s="1"/>
  <c r="AX680" i="30"/>
  <c r="AY686" i="30" s="1"/>
  <c r="AZ692" i="30" s="1"/>
  <c r="BA698" i="30" s="1"/>
  <c r="AX670" i="30"/>
  <c r="AX658" i="30" s="1"/>
  <c r="BK95" i="30"/>
  <c r="BL101" i="30" s="1"/>
  <c r="BM107" i="30" s="1"/>
  <c r="BN113" i="30" s="1"/>
  <c r="BK85" i="30"/>
  <c r="BH320" i="30"/>
  <c r="BI326" i="30" s="1"/>
  <c r="BJ332" i="30" s="1"/>
  <c r="BK338" i="30" s="1"/>
  <c r="BH310" i="30"/>
  <c r="BH298" i="30" s="1"/>
  <c r="BD500" i="30"/>
  <c r="BE506" i="30" s="1"/>
  <c r="BF512" i="30" s="1"/>
  <c r="BG518" i="30" s="1"/>
  <c r="BD490" i="30"/>
  <c r="BD478" i="30" s="1"/>
  <c r="AN50" i="30"/>
  <c r="AO56" i="30" s="1"/>
  <c r="AP62" i="30" s="1"/>
  <c r="AQ68" i="30" s="1"/>
  <c r="AI53" i="23"/>
  <c r="AH57" i="23"/>
  <c r="AH58" i="23" s="1"/>
  <c r="AF23" i="6" l="1"/>
  <c r="AF26" i="6" s="1"/>
  <c r="AF40" i="6"/>
  <c r="BG346" i="30"/>
  <c r="BH364" i="30"/>
  <c r="BI370" i="30" s="1"/>
  <c r="BJ376" i="30" s="1"/>
  <c r="BK382" i="30" s="1"/>
  <c r="BH354" i="30"/>
  <c r="BJ162" i="30"/>
  <c r="BK180" i="30"/>
  <c r="BL186" i="30" s="1"/>
  <c r="BM192" i="30" s="1"/>
  <c r="BN198" i="30" s="1"/>
  <c r="BJ178" i="30"/>
  <c r="AN44" i="30"/>
  <c r="AN28" i="30"/>
  <c r="AN6" i="30" s="1"/>
  <c r="AP29" i="6" s="1"/>
  <c r="BE496" i="30"/>
  <c r="BF502" i="30" s="1"/>
  <c r="BG508" i="30" s="1"/>
  <c r="BH514" i="30" s="1"/>
  <c r="BD494" i="30"/>
  <c r="BD482" i="30" s="1"/>
  <c r="BI316" i="30"/>
  <c r="BJ322" i="30" s="1"/>
  <c r="BK328" i="30" s="1"/>
  <c r="BL334" i="30" s="1"/>
  <c r="BH314" i="30"/>
  <c r="BH302" i="30" s="1"/>
  <c r="BL91" i="30"/>
  <c r="BM97" i="30" s="1"/>
  <c r="BN103" i="30" s="1"/>
  <c r="BK89" i="30"/>
  <c r="AY676" i="30"/>
  <c r="AZ682" i="30" s="1"/>
  <c r="BA688" i="30" s="1"/>
  <c r="BB694" i="30" s="1"/>
  <c r="AX674" i="30"/>
  <c r="AX662" i="30" s="1"/>
  <c r="BC539" i="30"/>
  <c r="BC527" i="30" s="1"/>
  <c r="BD541" i="30"/>
  <c r="BE547" i="30" s="1"/>
  <c r="BF553" i="30" s="1"/>
  <c r="BG559" i="30" s="1"/>
  <c r="BF455" i="30"/>
  <c r="BG461" i="30" s="1"/>
  <c r="BH467" i="30" s="1"/>
  <c r="BI473" i="30" s="1"/>
  <c r="BF445" i="30"/>
  <c r="BF433" i="30" s="1"/>
  <c r="BA635" i="30"/>
  <c r="BB641" i="30" s="1"/>
  <c r="BC647" i="30" s="1"/>
  <c r="BD653" i="30" s="1"/>
  <c r="BA625" i="30"/>
  <c r="BA613" i="30" s="1"/>
  <c r="BB590" i="30"/>
  <c r="BC596" i="30" s="1"/>
  <c r="BD602" i="30" s="1"/>
  <c r="BE608" i="30" s="1"/>
  <c r="BB580" i="30"/>
  <c r="BB568" i="30" s="1"/>
  <c r="BI275" i="30"/>
  <c r="BJ281" i="30" s="1"/>
  <c r="BK287" i="30" s="1"/>
  <c r="BL293" i="30" s="1"/>
  <c r="BI265" i="30"/>
  <c r="BI253" i="30" s="1"/>
  <c r="AN764" i="30"/>
  <c r="AN752" i="30" s="1"/>
  <c r="AO766" i="30"/>
  <c r="AP772" i="30" s="1"/>
  <c r="AQ778" i="30" s="1"/>
  <c r="AR784" i="30" s="1"/>
  <c r="BK130" i="30"/>
  <c r="BK118" i="30" s="1"/>
  <c r="BK140" i="30"/>
  <c r="BL146" i="30" s="1"/>
  <c r="BM152" i="30" s="1"/>
  <c r="BN158" i="30" s="1"/>
  <c r="BJ230" i="30"/>
  <c r="BK236" i="30" s="1"/>
  <c r="BL242" i="30" s="1"/>
  <c r="BM248" i="30" s="1"/>
  <c r="BJ220" i="30"/>
  <c r="BJ208" i="30" s="1"/>
  <c r="BG410" i="30"/>
  <c r="BH416" i="30" s="1"/>
  <c r="BI422" i="30" s="1"/>
  <c r="BJ428" i="30" s="1"/>
  <c r="BG400" i="30"/>
  <c r="BG388" i="30" s="1"/>
  <c r="AT725" i="30"/>
  <c r="AU731" i="30" s="1"/>
  <c r="AV737" i="30" s="1"/>
  <c r="AW743" i="30" s="1"/>
  <c r="AT715" i="30"/>
  <c r="AT703" i="30" s="1"/>
  <c r="AO46" i="30"/>
  <c r="AP52" i="30" s="1"/>
  <c r="AQ58" i="30" s="1"/>
  <c r="AR64" i="30" s="1"/>
  <c r="AI55" i="23"/>
  <c r="AI54" i="23"/>
  <c r="AG21" i="6" l="1"/>
  <c r="AF24" i="6"/>
  <c r="AF38" i="6"/>
  <c r="AG36" i="6"/>
  <c r="BK174" i="30"/>
  <c r="BJ166" i="30"/>
  <c r="BK184" i="30"/>
  <c r="BL190" i="30" s="1"/>
  <c r="BM196" i="30" s="1"/>
  <c r="BN202" i="30" s="1"/>
  <c r="BI360" i="30"/>
  <c r="BJ366" i="30" s="1"/>
  <c r="BK372" i="30" s="1"/>
  <c r="BL378" i="30" s="1"/>
  <c r="BH358" i="30"/>
  <c r="BH342" i="30"/>
  <c r="AG44" i="6"/>
  <c r="AG48" i="6" s="1"/>
  <c r="AO40" i="30"/>
  <c r="AN32" i="30"/>
  <c r="AN10" i="30" s="1"/>
  <c r="AP33" i="6" s="1"/>
  <c r="AU721" i="30"/>
  <c r="AV727" i="30" s="1"/>
  <c r="AW733" i="30" s="1"/>
  <c r="AX739" i="30" s="1"/>
  <c r="AT719" i="30"/>
  <c r="AT707" i="30" s="1"/>
  <c r="BH406" i="30"/>
  <c r="BI412" i="30" s="1"/>
  <c r="BJ418" i="30" s="1"/>
  <c r="BK424" i="30" s="1"/>
  <c r="BG404" i="30"/>
  <c r="BG392" i="30" s="1"/>
  <c r="BK226" i="30"/>
  <c r="BL232" i="30" s="1"/>
  <c r="BM238" i="30" s="1"/>
  <c r="BN244" i="30" s="1"/>
  <c r="BJ224" i="30"/>
  <c r="BJ212" i="30" s="1"/>
  <c r="BI269" i="30"/>
  <c r="BI257" i="30" s="1"/>
  <c r="BJ271" i="30"/>
  <c r="BK277" i="30" s="1"/>
  <c r="BL283" i="30" s="1"/>
  <c r="BM289" i="30" s="1"/>
  <c r="BB584" i="30"/>
  <c r="BB572" i="30" s="1"/>
  <c r="BC586" i="30"/>
  <c r="BD592" i="30" s="1"/>
  <c r="BE598" i="30" s="1"/>
  <c r="BF604" i="30" s="1"/>
  <c r="BA629" i="30"/>
  <c r="BA617" i="30" s="1"/>
  <c r="BB631" i="30"/>
  <c r="BC637" i="30" s="1"/>
  <c r="BD643" i="30" s="1"/>
  <c r="BE649" i="30" s="1"/>
  <c r="BF449" i="30"/>
  <c r="BF437" i="30" s="1"/>
  <c r="BG451" i="30"/>
  <c r="BH457" i="30" s="1"/>
  <c r="BI463" i="30" s="1"/>
  <c r="BJ469" i="30" s="1"/>
  <c r="AY680" i="30"/>
  <c r="AZ686" i="30" s="1"/>
  <c r="BA692" i="30" s="1"/>
  <c r="BB698" i="30" s="1"/>
  <c r="AY670" i="30"/>
  <c r="AY658" i="30" s="1"/>
  <c r="BL95" i="30"/>
  <c r="BM101" i="30" s="1"/>
  <c r="BN107" i="30" s="1"/>
  <c r="BL85" i="30"/>
  <c r="BI320" i="30"/>
  <c r="BJ326" i="30" s="1"/>
  <c r="BK332" i="30" s="1"/>
  <c r="BL338" i="30" s="1"/>
  <c r="BI310" i="30"/>
  <c r="BI298" i="30" s="1"/>
  <c r="BE500" i="30"/>
  <c r="BF506" i="30" s="1"/>
  <c r="BG512" i="30" s="1"/>
  <c r="BH518" i="30" s="1"/>
  <c r="BE490" i="30"/>
  <c r="BE478" i="30" s="1"/>
  <c r="BL136" i="30"/>
  <c r="BM142" i="30" s="1"/>
  <c r="BN148" i="30" s="1"/>
  <c r="BK134" i="30"/>
  <c r="BK122" i="30" s="1"/>
  <c r="AO770" i="30"/>
  <c r="AP776" i="30" s="1"/>
  <c r="AQ782" i="30" s="1"/>
  <c r="AR788" i="30" s="1"/>
  <c r="AO760" i="30"/>
  <c r="AO748" i="30" s="1"/>
  <c r="BD545" i="30"/>
  <c r="BE551" i="30" s="1"/>
  <c r="BF557" i="30" s="1"/>
  <c r="BG563" i="30" s="1"/>
  <c r="BD535" i="30"/>
  <c r="BD523" i="30" s="1"/>
  <c r="AO50" i="30"/>
  <c r="AP56" i="30" s="1"/>
  <c r="AQ62" i="30" s="1"/>
  <c r="AR68" i="30" s="1"/>
  <c r="AI56" i="23"/>
  <c r="AF39" i="6" l="1"/>
  <c r="BI364" i="30"/>
  <c r="BJ370" i="30" s="1"/>
  <c r="BK376" i="30" s="1"/>
  <c r="BL382" i="30" s="1"/>
  <c r="BI354" i="30"/>
  <c r="BH346" i="30"/>
  <c r="BL180" i="30"/>
  <c r="BM186" i="30" s="1"/>
  <c r="BN192" i="30" s="1"/>
  <c r="BK178" i="30"/>
  <c r="BK162" i="30"/>
  <c r="AG37" i="6"/>
  <c r="AO44" i="30"/>
  <c r="AO28" i="30"/>
  <c r="AO6" i="30" s="1"/>
  <c r="AQ29" i="6" s="1"/>
  <c r="BE541" i="30"/>
  <c r="BF547" i="30" s="1"/>
  <c r="BG553" i="30" s="1"/>
  <c r="BH559" i="30" s="1"/>
  <c r="BD539" i="30"/>
  <c r="BD527" i="30" s="1"/>
  <c r="AP766" i="30"/>
  <c r="AQ772" i="30" s="1"/>
  <c r="AR778" i="30" s="1"/>
  <c r="AS784" i="30" s="1"/>
  <c r="AO764" i="30"/>
  <c r="AO752" i="30" s="1"/>
  <c r="BL140" i="30"/>
  <c r="BM146" i="30" s="1"/>
  <c r="BN152" i="30" s="1"/>
  <c r="BL130" i="30"/>
  <c r="BL118" i="30" s="1"/>
  <c r="BE494" i="30"/>
  <c r="BE482" i="30" s="1"/>
  <c r="BF496" i="30"/>
  <c r="BG502" i="30" s="1"/>
  <c r="BH508" i="30" s="1"/>
  <c r="BI514" i="30" s="1"/>
  <c r="BI314" i="30"/>
  <c r="BI302" i="30" s="1"/>
  <c r="BJ316" i="30"/>
  <c r="BK322" i="30" s="1"/>
  <c r="BL328" i="30" s="1"/>
  <c r="BM334" i="30" s="1"/>
  <c r="BL89" i="30"/>
  <c r="BM91" i="30"/>
  <c r="BN97" i="30" s="1"/>
  <c r="AY674" i="30"/>
  <c r="AY662" i="30" s="1"/>
  <c r="AZ676" i="30"/>
  <c r="BA682" i="30" s="1"/>
  <c r="BB688" i="30" s="1"/>
  <c r="BC694" i="30" s="1"/>
  <c r="BK230" i="30"/>
  <c r="BL236" i="30" s="1"/>
  <c r="BM242" i="30" s="1"/>
  <c r="BN248" i="30" s="1"/>
  <c r="BK220" i="30"/>
  <c r="BK208" i="30" s="1"/>
  <c r="BH410" i="30"/>
  <c r="BI416" i="30" s="1"/>
  <c r="BJ422" i="30" s="1"/>
  <c r="BK428" i="30" s="1"/>
  <c r="BH400" i="30"/>
  <c r="BH388" i="30" s="1"/>
  <c r="AU725" i="30"/>
  <c r="AV731" i="30" s="1"/>
  <c r="AW737" i="30" s="1"/>
  <c r="AX743" i="30" s="1"/>
  <c r="AU715" i="30"/>
  <c r="AU703" i="30" s="1"/>
  <c r="BG455" i="30"/>
  <c r="BH461" i="30" s="1"/>
  <c r="BI467" i="30" s="1"/>
  <c r="BJ473" i="30" s="1"/>
  <c r="BG445" i="30"/>
  <c r="BG433" i="30" s="1"/>
  <c r="BB635" i="30"/>
  <c r="BC641" i="30" s="1"/>
  <c r="BD647" i="30" s="1"/>
  <c r="BE653" i="30" s="1"/>
  <c r="BB625" i="30"/>
  <c r="BB613" i="30" s="1"/>
  <c r="BC590" i="30"/>
  <c r="BD596" i="30" s="1"/>
  <c r="BE602" i="30" s="1"/>
  <c r="BF608" i="30" s="1"/>
  <c r="BC580" i="30"/>
  <c r="BC568" i="30" s="1"/>
  <c r="BJ275" i="30"/>
  <c r="BK281" i="30" s="1"/>
  <c r="BL287" i="30" s="1"/>
  <c r="BM293" i="30" s="1"/>
  <c r="BJ265" i="30"/>
  <c r="BJ253" i="30" s="1"/>
  <c r="AP46" i="30"/>
  <c r="AQ52" i="30" s="1"/>
  <c r="AR58" i="30" s="1"/>
  <c r="AS64" i="30" s="1"/>
  <c r="AI57" i="23"/>
  <c r="AI58" i="23" s="1"/>
  <c r="AJ53" i="23"/>
  <c r="AG23" i="6" l="1"/>
  <c r="AG26" i="6" s="1"/>
  <c r="AG40" i="6"/>
  <c r="BI358" i="30"/>
  <c r="BJ360" i="30"/>
  <c r="BK366" i="30" s="1"/>
  <c r="BL372" i="30" s="1"/>
  <c r="BM378" i="30" s="1"/>
  <c r="BI342" i="30"/>
  <c r="BK166" i="30"/>
  <c r="BL184" i="30"/>
  <c r="BM190" i="30" s="1"/>
  <c r="BN196" i="30" s="1"/>
  <c r="BL174" i="30"/>
  <c r="AP40" i="30"/>
  <c r="AO32" i="30"/>
  <c r="AO10" i="30" s="1"/>
  <c r="AQ33" i="6" s="1"/>
  <c r="BK271" i="30"/>
  <c r="BL277" i="30" s="1"/>
  <c r="BM283" i="30" s="1"/>
  <c r="BN289" i="30" s="1"/>
  <c r="BJ269" i="30"/>
  <c r="BJ257" i="30" s="1"/>
  <c r="BD586" i="30"/>
  <c r="BE592" i="30" s="1"/>
  <c r="BF598" i="30" s="1"/>
  <c r="BG604" i="30" s="1"/>
  <c r="BC584" i="30"/>
  <c r="BC572" i="30" s="1"/>
  <c r="BC631" i="30"/>
  <c r="BD637" i="30" s="1"/>
  <c r="BE643" i="30" s="1"/>
  <c r="BF649" i="30" s="1"/>
  <c r="BB629" i="30"/>
  <c r="BB617" i="30" s="1"/>
  <c r="BH451" i="30"/>
  <c r="BI457" i="30" s="1"/>
  <c r="BJ463" i="30" s="1"/>
  <c r="BK469" i="30" s="1"/>
  <c r="BG449" i="30"/>
  <c r="BG437" i="30" s="1"/>
  <c r="AU719" i="30"/>
  <c r="AU707" i="30" s="1"/>
  <c r="AV721" i="30"/>
  <c r="AW727" i="30" s="1"/>
  <c r="AX733" i="30" s="1"/>
  <c r="AY739" i="30" s="1"/>
  <c r="BH404" i="30"/>
  <c r="BH392" i="30" s="1"/>
  <c r="BI406" i="30"/>
  <c r="BJ412" i="30" s="1"/>
  <c r="BK418" i="30" s="1"/>
  <c r="BL424" i="30" s="1"/>
  <c r="BK224" i="30"/>
  <c r="BK212" i="30" s="1"/>
  <c r="BL226" i="30"/>
  <c r="BM232" i="30" s="1"/>
  <c r="BN238" i="30" s="1"/>
  <c r="BL134" i="30"/>
  <c r="BL122" i="30" s="1"/>
  <c r="BM136" i="30"/>
  <c r="BN142" i="30" s="1"/>
  <c r="AP770" i="30"/>
  <c r="AQ776" i="30" s="1"/>
  <c r="AR782" i="30" s="1"/>
  <c r="AS788" i="30" s="1"/>
  <c r="AP760" i="30"/>
  <c r="AP748" i="30" s="1"/>
  <c r="BE545" i="30"/>
  <c r="BF551" i="30" s="1"/>
  <c r="BG557" i="30" s="1"/>
  <c r="BH563" i="30" s="1"/>
  <c r="BE535" i="30"/>
  <c r="BE523" i="30" s="1"/>
  <c r="AZ680" i="30"/>
  <c r="BA686" i="30" s="1"/>
  <c r="BB692" i="30" s="1"/>
  <c r="BC698" i="30" s="1"/>
  <c r="AZ670" i="30"/>
  <c r="AZ658" i="30" s="1"/>
  <c r="BM95" i="30"/>
  <c r="BN101" i="30" s="1"/>
  <c r="BM85" i="30"/>
  <c r="BJ320" i="30"/>
  <c r="BK326" i="30" s="1"/>
  <c r="BL332" i="30" s="1"/>
  <c r="BM338" i="30" s="1"/>
  <c r="BJ310" i="30"/>
  <c r="BJ298" i="30" s="1"/>
  <c r="BF500" i="30"/>
  <c r="BG506" i="30" s="1"/>
  <c r="BH512" i="30" s="1"/>
  <c r="BI518" i="30" s="1"/>
  <c r="BF490" i="30"/>
  <c r="BF478" i="30" s="1"/>
  <c r="AP50" i="30"/>
  <c r="AQ56" i="30" s="1"/>
  <c r="AR62" i="30" s="1"/>
  <c r="AS68" i="30" s="1"/>
  <c r="AJ55" i="23"/>
  <c r="AJ54" i="23"/>
  <c r="AH21" i="6" l="1"/>
  <c r="AG24" i="6"/>
  <c r="AH44" i="6"/>
  <c r="AH48" i="6" s="1"/>
  <c r="AH37" i="6" s="1"/>
  <c r="AG38" i="6"/>
  <c r="AH36" i="6"/>
  <c r="BL178" i="30"/>
  <c r="BM180" i="30"/>
  <c r="BN186" i="30" s="1"/>
  <c r="BL162" i="30"/>
  <c r="BI346" i="30"/>
  <c r="BJ364" i="30"/>
  <c r="BK370" i="30" s="1"/>
  <c r="BL376" i="30" s="1"/>
  <c r="BM382" i="30" s="1"/>
  <c r="BJ354" i="30"/>
  <c r="AP44" i="30"/>
  <c r="AP28" i="30"/>
  <c r="AP6" i="30" s="1"/>
  <c r="AR29" i="6" s="1"/>
  <c r="BG496" i="30"/>
  <c r="BH502" i="30" s="1"/>
  <c r="BI508" i="30" s="1"/>
  <c r="BJ514" i="30" s="1"/>
  <c r="BF494" i="30"/>
  <c r="BF482" i="30" s="1"/>
  <c r="BK316" i="30"/>
  <c r="BL322" i="30" s="1"/>
  <c r="BM328" i="30" s="1"/>
  <c r="BN334" i="30" s="1"/>
  <c r="BJ314" i="30"/>
  <c r="BJ302" i="30" s="1"/>
  <c r="BN91" i="30"/>
  <c r="BM89" i="30"/>
  <c r="BA676" i="30"/>
  <c r="BB682" i="30" s="1"/>
  <c r="BC688" i="30" s="1"/>
  <c r="BD694" i="30" s="1"/>
  <c r="AZ674" i="30"/>
  <c r="AZ662" i="30" s="1"/>
  <c r="BE539" i="30"/>
  <c r="BE527" i="30" s="1"/>
  <c r="BF541" i="30"/>
  <c r="BG547" i="30" s="1"/>
  <c r="BH553" i="30" s="1"/>
  <c r="BI559" i="30" s="1"/>
  <c r="AP764" i="30"/>
  <c r="AP752" i="30" s="1"/>
  <c r="AQ766" i="30"/>
  <c r="AR772" i="30" s="1"/>
  <c r="AS778" i="30" s="1"/>
  <c r="AT784" i="30" s="1"/>
  <c r="BH445" i="30"/>
  <c r="BH433" i="30" s="1"/>
  <c r="BH455" i="30"/>
  <c r="BI461" i="30" s="1"/>
  <c r="BJ467" i="30" s="1"/>
  <c r="BK473" i="30" s="1"/>
  <c r="BC635" i="30"/>
  <c r="BD641" i="30" s="1"/>
  <c r="BE647" i="30" s="1"/>
  <c r="BF653" i="30" s="1"/>
  <c r="BC625" i="30"/>
  <c r="BC613" i="30" s="1"/>
  <c r="BD590" i="30"/>
  <c r="BE596" i="30" s="1"/>
  <c r="BF602" i="30" s="1"/>
  <c r="BG608" i="30" s="1"/>
  <c r="BD580" i="30"/>
  <c r="BD568" i="30" s="1"/>
  <c r="BK275" i="30"/>
  <c r="BL281" i="30" s="1"/>
  <c r="BM287" i="30" s="1"/>
  <c r="BN293" i="30" s="1"/>
  <c r="BK265" i="30"/>
  <c r="BK253" i="30" s="1"/>
  <c r="BM140" i="30"/>
  <c r="BN146" i="30" s="1"/>
  <c r="BM130" i="30"/>
  <c r="BM118" i="30" s="1"/>
  <c r="BL230" i="30"/>
  <c r="BM236" i="30" s="1"/>
  <c r="BN242" i="30" s="1"/>
  <c r="BL220" i="30"/>
  <c r="BL208" i="30" s="1"/>
  <c r="BI410" i="30"/>
  <c r="BJ416" i="30" s="1"/>
  <c r="BK422" i="30" s="1"/>
  <c r="BL428" i="30" s="1"/>
  <c r="BI400" i="30"/>
  <c r="BI388" i="30" s="1"/>
  <c r="AV725" i="30"/>
  <c r="AW731" i="30" s="1"/>
  <c r="AX737" i="30" s="1"/>
  <c r="AY743" i="30" s="1"/>
  <c r="AV715" i="30"/>
  <c r="AV703" i="30" s="1"/>
  <c r="AQ46" i="30"/>
  <c r="AR52" i="30" s="1"/>
  <c r="AS58" i="30" s="1"/>
  <c r="AT64" i="30" s="1"/>
  <c r="AJ56" i="23"/>
  <c r="AH23" i="6" l="1"/>
  <c r="AH26" i="6" s="1"/>
  <c r="AI21" i="6" s="1"/>
  <c r="AH40" i="6"/>
  <c r="AG39" i="6"/>
  <c r="BK360" i="30"/>
  <c r="BL366" i="30" s="1"/>
  <c r="BM372" i="30" s="1"/>
  <c r="BN378" i="30" s="1"/>
  <c r="BJ358" i="30"/>
  <c r="BJ342" i="30"/>
  <c r="BM174" i="30"/>
  <c r="BM184" i="30"/>
  <c r="BN190" i="30" s="1"/>
  <c r="BL166" i="30"/>
  <c r="AH38" i="6"/>
  <c r="AQ40" i="30"/>
  <c r="AP32" i="30"/>
  <c r="AP10" i="30" s="1"/>
  <c r="AR33" i="6" s="1"/>
  <c r="AW721" i="30"/>
  <c r="AX727" i="30" s="1"/>
  <c r="AY733" i="30" s="1"/>
  <c r="AZ739" i="30" s="1"/>
  <c r="AV719" i="30"/>
  <c r="AV707" i="30" s="1"/>
  <c r="BJ406" i="30"/>
  <c r="BK412" i="30" s="1"/>
  <c r="BL418" i="30" s="1"/>
  <c r="BM424" i="30" s="1"/>
  <c r="BI404" i="30"/>
  <c r="BI392" i="30" s="1"/>
  <c r="BM226" i="30"/>
  <c r="BN232" i="30" s="1"/>
  <c r="BL224" i="30"/>
  <c r="BL212" i="30" s="1"/>
  <c r="BN136" i="30"/>
  <c r="BM134" i="30"/>
  <c r="BM122" i="30" s="1"/>
  <c r="BK269" i="30"/>
  <c r="BK257" i="30" s="1"/>
  <c r="BL271" i="30"/>
  <c r="BM277" i="30" s="1"/>
  <c r="BN283" i="30" s="1"/>
  <c r="BD584" i="30"/>
  <c r="BD572" i="30" s="1"/>
  <c r="BE586" i="30"/>
  <c r="BF592" i="30" s="1"/>
  <c r="BG598" i="30" s="1"/>
  <c r="BH604" i="30" s="1"/>
  <c r="BC629" i="30"/>
  <c r="BC617" i="30" s="1"/>
  <c r="BD631" i="30"/>
  <c r="BE637" i="30" s="1"/>
  <c r="BF643" i="30" s="1"/>
  <c r="BG649" i="30" s="1"/>
  <c r="BA680" i="30"/>
  <c r="BB686" i="30" s="1"/>
  <c r="BC692" i="30" s="1"/>
  <c r="BD698" i="30" s="1"/>
  <c r="BA670" i="30"/>
  <c r="BA658" i="30" s="1"/>
  <c r="BN95" i="30"/>
  <c r="BN85" i="30"/>
  <c r="BN89" i="30" s="1"/>
  <c r="BK320" i="30"/>
  <c r="BL326" i="30" s="1"/>
  <c r="BM332" i="30" s="1"/>
  <c r="BN338" i="30" s="1"/>
  <c r="BK310" i="30"/>
  <c r="BK298" i="30" s="1"/>
  <c r="BG500" i="30"/>
  <c r="BH506" i="30" s="1"/>
  <c r="BI512" i="30" s="1"/>
  <c r="BJ518" i="30" s="1"/>
  <c r="BG490" i="30"/>
  <c r="BG478" i="30" s="1"/>
  <c r="BH449" i="30"/>
  <c r="BH437" i="30" s="1"/>
  <c r="BI451" i="30"/>
  <c r="BJ457" i="30" s="1"/>
  <c r="BK463" i="30" s="1"/>
  <c r="BL469" i="30" s="1"/>
  <c r="AQ770" i="30"/>
  <c r="AR776" i="30" s="1"/>
  <c r="AS782" i="30" s="1"/>
  <c r="AT788" i="30" s="1"/>
  <c r="AQ760" i="30"/>
  <c r="AQ748" i="30" s="1"/>
  <c r="BF545" i="30"/>
  <c r="BG551" i="30" s="1"/>
  <c r="BH557" i="30" s="1"/>
  <c r="BI563" i="30" s="1"/>
  <c r="BF535" i="30"/>
  <c r="BF523" i="30" s="1"/>
  <c r="AQ50" i="30"/>
  <c r="AR56" i="30" s="1"/>
  <c r="AS62" i="30" s="1"/>
  <c r="AT68" i="30" s="1"/>
  <c r="AK53" i="23"/>
  <c r="AJ57" i="23"/>
  <c r="AJ58" i="23" s="1"/>
  <c r="AH24" i="6" l="1"/>
  <c r="AH39" i="6"/>
  <c r="AI36" i="6"/>
  <c r="BN180" i="30"/>
  <c r="BM178" i="30"/>
  <c r="BM162" i="30"/>
  <c r="BJ346" i="30"/>
  <c r="BK364" i="30"/>
  <c r="BL370" i="30" s="1"/>
  <c r="BM376" i="30" s="1"/>
  <c r="BN382" i="30" s="1"/>
  <c r="BK354" i="30"/>
  <c r="AQ44" i="30"/>
  <c r="AQ28" i="30"/>
  <c r="AQ6" i="30" s="1"/>
  <c r="AS29" i="6" s="1"/>
  <c r="BG541" i="30"/>
  <c r="BH547" i="30" s="1"/>
  <c r="BI553" i="30" s="1"/>
  <c r="BJ559" i="30" s="1"/>
  <c r="BF539" i="30"/>
  <c r="BF527" i="30" s="1"/>
  <c r="AR766" i="30"/>
  <c r="AS772" i="30" s="1"/>
  <c r="AT778" i="30" s="1"/>
  <c r="AU784" i="30" s="1"/>
  <c r="AQ764" i="30"/>
  <c r="AQ752" i="30" s="1"/>
  <c r="BG494" i="30"/>
  <c r="BG482" i="30" s="1"/>
  <c r="BH496" i="30"/>
  <c r="BI502" i="30" s="1"/>
  <c r="BJ508" i="30" s="1"/>
  <c r="BK514" i="30" s="1"/>
  <c r="BK314" i="30"/>
  <c r="BK302" i="30" s="1"/>
  <c r="BL316" i="30"/>
  <c r="BM322" i="30" s="1"/>
  <c r="BN328" i="30" s="1"/>
  <c r="BA674" i="30"/>
  <c r="BA662" i="30" s="1"/>
  <c r="BB676" i="30"/>
  <c r="BC682" i="30" s="1"/>
  <c r="BD688" i="30" s="1"/>
  <c r="BE694" i="30" s="1"/>
  <c r="BN140" i="30"/>
  <c r="BN130" i="30"/>
  <c r="BM230" i="30"/>
  <c r="BN236" i="30" s="1"/>
  <c r="BM220" i="30"/>
  <c r="BM208" i="30" s="1"/>
  <c r="BJ410" i="30"/>
  <c r="BK416" i="30" s="1"/>
  <c r="BL422" i="30" s="1"/>
  <c r="BM428" i="30" s="1"/>
  <c r="BJ400" i="30"/>
  <c r="BJ388" i="30" s="1"/>
  <c r="AW725" i="30"/>
  <c r="AX731" i="30" s="1"/>
  <c r="AY737" i="30" s="1"/>
  <c r="AZ743" i="30" s="1"/>
  <c r="AW715" i="30"/>
  <c r="AW703" i="30" s="1"/>
  <c r="BI455" i="30"/>
  <c r="BJ461" i="30" s="1"/>
  <c r="BK467" i="30" s="1"/>
  <c r="BL473" i="30" s="1"/>
  <c r="BI445" i="30"/>
  <c r="BI433" i="30" s="1"/>
  <c r="BD635" i="30"/>
  <c r="BE641" i="30" s="1"/>
  <c r="BF647" i="30" s="1"/>
  <c r="BG653" i="30" s="1"/>
  <c r="BD625" i="30"/>
  <c r="BD613" i="30" s="1"/>
  <c r="BE590" i="30"/>
  <c r="BF596" i="30" s="1"/>
  <c r="BG602" i="30" s="1"/>
  <c r="BH608" i="30" s="1"/>
  <c r="BE580" i="30"/>
  <c r="BE568" i="30" s="1"/>
  <c r="BL275" i="30"/>
  <c r="BM281" i="30" s="1"/>
  <c r="BN287" i="30" s="1"/>
  <c r="BL265" i="30"/>
  <c r="BL253" i="30" s="1"/>
  <c r="AR46" i="30"/>
  <c r="AS52" i="30" s="1"/>
  <c r="AT58" i="30" s="1"/>
  <c r="AU64" i="30" s="1"/>
  <c r="AK54" i="23"/>
  <c r="AK55" i="23"/>
  <c r="BK358" i="30" l="1"/>
  <c r="BL360" i="30"/>
  <c r="BM366" i="30" s="1"/>
  <c r="BN372" i="30" s="1"/>
  <c r="BK342" i="30"/>
  <c r="BM166" i="30"/>
  <c r="BN174" i="30"/>
  <c r="BN184" i="30"/>
  <c r="AI44" i="6"/>
  <c r="AI48" i="6" s="1"/>
  <c r="BN134" i="30"/>
  <c r="BN122" i="30" s="1"/>
  <c r="BN118" i="30"/>
  <c r="AR40" i="30"/>
  <c r="AQ32" i="30"/>
  <c r="AQ10" i="30" s="1"/>
  <c r="AS33" i="6" s="1"/>
  <c r="BM271" i="30"/>
  <c r="BN277" i="30" s="1"/>
  <c r="BL269" i="30"/>
  <c r="BL257" i="30" s="1"/>
  <c r="BF586" i="30"/>
  <c r="BG592" i="30" s="1"/>
  <c r="BH598" i="30" s="1"/>
  <c r="BI604" i="30" s="1"/>
  <c r="BE584" i="30"/>
  <c r="BE572" i="30" s="1"/>
  <c r="BE631" i="30"/>
  <c r="BF637" i="30" s="1"/>
  <c r="BG643" i="30" s="1"/>
  <c r="BH649" i="30" s="1"/>
  <c r="BD629" i="30"/>
  <c r="BD617" i="30" s="1"/>
  <c r="BJ451" i="30"/>
  <c r="BK457" i="30" s="1"/>
  <c r="BL463" i="30" s="1"/>
  <c r="BM469" i="30" s="1"/>
  <c r="BI449" i="30"/>
  <c r="BI437" i="30" s="1"/>
  <c r="AW719" i="30"/>
  <c r="AW707" i="30" s="1"/>
  <c r="AX721" i="30"/>
  <c r="AY727" i="30" s="1"/>
  <c r="AZ733" i="30" s="1"/>
  <c r="BA739" i="30" s="1"/>
  <c r="BJ404" i="30"/>
  <c r="BJ392" i="30" s="1"/>
  <c r="BK406" i="30"/>
  <c r="BL412" i="30" s="1"/>
  <c r="BM418" i="30" s="1"/>
  <c r="BN424" i="30" s="1"/>
  <c r="BM224" i="30"/>
  <c r="BM212" i="30" s="1"/>
  <c r="BN226" i="30"/>
  <c r="AR760" i="30"/>
  <c r="AR748" i="30" s="1"/>
  <c r="AR770" i="30"/>
  <c r="AS776" i="30" s="1"/>
  <c r="AT782" i="30" s="1"/>
  <c r="AU788" i="30" s="1"/>
  <c r="BG545" i="30"/>
  <c r="BH551" i="30" s="1"/>
  <c r="BI557" i="30" s="1"/>
  <c r="BJ563" i="30" s="1"/>
  <c r="BG535" i="30"/>
  <c r="BG523" i="30" s="1"/>
  <c r="BB680" i="30"/>
  <c r="BC686" i="30" s="1"/>
  <c r="BD692" i="30" s="1"/>
  <c r="BE698" i="30" s="1"/>
  <c r="BB670" i="30"/>
  <c r="BB658" i="30" s="1"/>
  <c r="BL320" i="30"/>
  <c r="BM326" i="30" s="1"/>
  <c r="BN332" i="30" s="1"/>
  <c r="BL310" i="30"/>
  <c r="BL298" i="30" s="1"/>
  <c r="BH500" i="30"/>
  <c r="BI506" i="30" s="1"/>
  <c r="BJ512" i="30" s="1"/>
  <c r="BK518" i="30" s="1"/>
  <c r="BH490" i="30"/>
  <c r="BH478" i="30" s="1"/>
  <c r="AR50" i="30"/>
  <c r="AS56" i="30" s="1"/>
  <c r="AT62" i="30" s="1"/>
  <c r="AU68" i="30" s="1"/>
  <c r="AK56" i="23"/>
  <c r="BN178" i="30" l="1"/>
  <c r="BN166" i="30" s="1"/>
  <c r="BN162" i="30"/>
  <c r="BK346" i="30"/>
  <c r="BL364" i="30"/>
  <c r="BM370" i="30" s="1"/>
  <c r="BN376" i="30" s="1"/>
  <c r="BL354" i="30"/>
  <c r="AI37" i="6"/>
  <c r="AR44" i="30"/>
  <c r="AR28" i="30"/>
  <c r="AR6" i="30" s="1"/>
  <c r="AT29" i="6" s="1"/>
  <c r="BI496" i="30"/>
  <c r="BJ502" i="30" s="1"/>
  <c r="BK508" i="30" s="1"/>
  <c r="BL514" i="30" s="1"/>
  <c r="BH494" i="30"/>
  <c r="BH482" i="30" s="1"/>
  <c r="BM316" i="30"/>
  <c r="BN322" i="30" s="1"/>
  <c r="BL314" i="30"/>
  <c r="BL302" i="30" s="1"/>
  <c r="BC676" i="30"/>
  <c r="BD682" i="30" s="1"/>
  <c r="BE688" i="30" s="1"/>
  <c r="BF694" i="30" s="1"/>
  <c r="BB674" i="30"/>
  <c r="BB662" i="30" s="1"/>
  <c r="BG539" i="30"/>
  <c r="BG527" i="30" s="1"/>
  <c r="BH541" i="30"/>
  <c r="BI547" i="30" s="1"/>
  <c r="BJ553" i="30" s="1"/>
  <c r="BK559" i="30" s="1"/>
  <c r="BJ455" i="30"/>
  <c r="BK461" i="30" s="1"/>
  <c r="BL467" i="30" s="1"/>
  <c r="BM473" i="30" s="1"/>
  <c r="BJ445" i="30"/>
  <c r="BJ433" i="30" s="1"/>
  <c r="BE635" i="30"/>
  <c r="BF641" i="30" s="1"/>
  <c r="BG647" i="30" s="1"/>
  <c r="BH653" i="30" s="1"/>
  <c r="BE625" i="30"/>
  <c r="BE613" i="30" s="1"/>
  <c r="BF590" i="30"/>
  <c r="BG596" i="30" s="1"/>
  <c r="BH602" i="30" s="1"/>
  <c r="BI608" i="30" s="1"/>
  <c r="BF580" i="30"/>
  <c r="BF568" i="30" s="1"/>
  <c r="BM275" i="30"/>
  <c r="BN281" i="30" s="1"/>
  <c r="BM265" i="30"/>
  <c r="BM253" i="30" s="1"/>
  <c r="AR764" i="30"/>
  <c r="AR752" i="30" s="1"/>
  <c r="AS766" i="30"/>
  <c r="AT772" i="30" s="1"/>
  <c r="AU778" i="30" s="1"/>
  <c r="AV784" i="30" s="1"/>
  <c r="BN230" i="30"/>
  <c r="BN220" i="30"/>
  <c r="BK410" i="30"/>
  <c r="BL416" i="30" s="1"/>
  <c r="BM422" i="30" s="1"/>
  <c r="BN428" i="30" s="1"/>
  <c r="BK400" i="30"/>
  <c r="BK388" i="30" s="1"/>
  <c r="AX725" i="30"/>
  <c r="AY731" i="30" s="1"/>
  <c r="AZ737" i="30" s="1"/>
  <c r="BA743" i="30" s="1"/>
  <c r="AX715" i="30"/>
  <c r="AX703" i="30" s="1"/>
  <c r="AS46" i="30"/>
  <c r="AT52" i="30" s="1"/>
  <c r="AU58" i="30" s="1"/>
  <c r="AV64" i="30" s="1"/>
  <c r="AL53" i="23"/>
  <c r="AK57" i="23"/>
  <c r="AK58" i="23" s="1"/>
  <c r="AI23" i="6" l="1"/>
  <c r="AI26" i="6" s="1"/>
  <c r="AI40" i="6"/>
  <c r="BM360" i="30"/>
  <c r="BN366" i="30" s="1"/>
  <c r="BL358" i="30"/>
  <c r="BL342" i="30"/>
  <c r="AI38" i="6"/>
  <c r="BN224" i="30"/>
  <c r="BN212" i="30" s="1"/>
  <c r="BN208" i="30"/>
  <c r="AS40" i="30"/>
  <c r="AR32" i="30"/>
  <c r="AR10" i="30" s="1"/>
  <c r="AT33" i="6" s="1"/>
  <c r="AY721" i="30"/>
  <c r="AZ727" i="30" s="1"/>
  <c r="BA733" i="30" s="1"/>
  <c r="BB739" i="30" s="1"/>
  <c r="AX719" i="30"/>
  <c r="AX707" i="30" s="1"/>
  <c r="BL406" i="30"/>
  <c r="BM412" i="30" s="1"/>
  <c r="BN418" i="30" s="1"/>
  <c r="BK404" i="30"/>
  <c r="BK392" i="30" s="1"/>
  <c r="BM269" i="30"/>
  <c r="BM257" i="30" s="1"/>
  <c r="BN271" i="30"/>
  <c r="BF584" i="30"/>
  <c r="BF572" i="30" s="1"/>
  <c r="BG586" i="30"/>
  <c r="BH592" i="30" s="1"/>
  <c r="BI598" i="30" s="1"/>
  <c r="BJ604" i="30" s="1"/>
  <c r="BE629" i="30"/>
  <c r="BE617" i="30" s="1"/>
  <c r="BF631" i="30"/>
  <c r="BG637" i="30" s="1"/>
  <c r="BH643" i="30" s="1"/>
  <c r="BI649" i="30" s="1"/>
  <c r="BJ449" i="30"/>
  <c r="BJ437" i="30" s="1"/>
  <c r="BK451" i="30"/>
  <c r="BL457" i="30" s="1"/>
  <c r="BM463" i="30" s="1"/>
  <c r="BN469" i="30" s="1"/>
  <c r="BC680" i="30"/>
  <c r="BD686" i="30" s="1"/>
  <c r="BE692" i="30" s="1"/>
  <c r="BF698" i="30" s="1"/>
  <c r="BC670" i="30"/>
  <c r="BC658" i="30" s="1"/>
  <c r="BM320" i="30"/>
  <c r="BN326" i="30" s="1"/>
  <c r="BM310" i="30"/>
  <c r="BM298" i="30" s="1"/>
  <c r="BI500" i="30"/>
  <c r="BJ506" i="30" s="1"/>
  <c r="BK512" i="30" s="1"/>
  <c r="BL518" i="30" s="1"/>
  <c r="BI490" i="30"/>
  <c r="BI478" i="30" s="1"/>
  <c r="AS770" i="30"/>
  <c r="AT776" i="30" s="1"/>
  <c r="AU782" i="30" s="1"/>
  <c r="AV788" i="30" s="1"/>
  <c r="AS760" i="30"/>
  <c r="AS748" i="30" s="1"/>
  <c r="BH545" i="30"/>
  <c r="BI551" i="30" s="1"/>
  <c r="BJ557" i="30" s="1"/>
  <c r="BK563" i="30" s="1"/>
  <c r="BH535" i="30"/>
  <c r="BH523" i="30" s="1"/>
  <c r="AS50" i="30"/>
  <c r="AT56" i="30" s="1"/>
  <c r="AU62" i="30" s="1"/>
  <c r="AV68" i="30" s="1"/>
  <c r="AL55" i="23"/>
  <c r="AL54" i="23"/>
  <c r="AJ21" i="6" l="1"/>
  <c r="AI24" i="6"/>
  <c r="AJ44" i="6"/>
  <c r="AJ48" i="6" s="1"/>
  <c r="AJ37" i="6" s="1"/>
  <c r="AJ36" i="6"/>
  <c r="BL346" i="30"/>
  <c r="BM364" i="30"/>
  <c r="BN370" i="30" s="1"/>
  <c r="BM354" i="30"/>
  <c r="AI39" i="6"/>
  <c r="AS44" i="30"/>
  <c r="AS28" i="30"/>
  <c r="AS6" i="30" s="1"/>
  <c r="AU29" i="6" s="1"/>
  <c r="BI541" i="30"/>
  <c r="BJ547" i="30" s="1"/>
  <c r="BK553" i="30" s="1"/>
  <c r="BL559" i="30" s="1"/>
  <c r="BH539" i="30"/>
  <c r="BH527" i="30" s="1"/>
  <c r="AT766" i="30"/>
  <c r="AU772" i="30" s="1"/>
  <c r="AV778" i="30" s="1"/>
  <c r="AW784" i="30" s="1"/>
  <c r="AS764" i="30"/>
  <c r="AS752" i="30" s="1"/>
  <c r="BI494" i="30"/>
  <c r="BI482" i="30" s="1"/>
  <c r="BJ496" i="30"/>
  <c r="BK502" i="30" s="1"/>
  <c r="BL508" i="30" s="1"/>
  <c r="BM514" i="30" s="1"/>
  <c r="BM314" i="30"/>
  <c r="BM302" i="30" s="1"/>
  <c r="BN316" i="30"/>
  <c r="BC674" i="30"/>
  <c r="BC662" i="30" s="1"/>
  <c r="BD676" i="30"/>
  <c r="BE682" i="30" s="1"/>
  <c r="BF688" i="30" s="1"/>
  <c r="BG694" i="30" s="1"/>
  <c r="BL410" i="30"/>
  <c r="BM416" i="30" s="1"/>
  <c r="BN422" i="30" s="1"/>
  <c r="BL400" i="30"/>
  <c r="BL388" i="30" s="1"/>
  <c r="AY725" i="30"/>
  <c r="AZ731" i="30" s="1"/>
  <c r="BA737" i="30" s="1"/>
  <c r="BB743" i="30" s="1"/>
  <c r="AY715" i="30"/>
  <c r="AY703" i="30" s="1"/>
  <c r="BK455" i="30"/>
  <c r="BL461" i="30" s="1"/>
  <c r="BM467" i="30" s="1"/>
  <c r="BN473" i="30" s="1"/>
  <c r="BK445" i="30"/>
  <c r="BK433" i="30" s="1"/>
  <c r="BF635" i="30"/>
  <c r="BG641" i="30" s="1"/>
  <c r="BH647" i="30" s="1"/>
  <c r="BI653" i="30" s="1"/>
  <c r="BF625" i="30"/>
  <c r="BF613" i="30" s="1"/>
  <c r="BG590" i="30"/>
  <c r="BH596" i="30" s="1"/>
  <c r="BI602" i="30" s="1"/>
  <c r="BJ608" i="30" s="1"/>
  <c r="BG580" i="30"/>
  <c r="BG568" i="30" s="1"/>
  <c r="BN275" i="30"/>
  <c r="BN265" i="30"/>
  <c r="AT46" i="30"/>
  <c r="AU52" i="30" s="1"/>
  <c r="AV58" i="30" s="1"/>
  <c r="AW64" i="30" s="1"/>
  <c r="AL56" i="23"/>
  <c r="AJ23" i="6" l="1"/>
  <c r="AJ26" i="6" s="1"/>
  <c r="AK21" i="6" s="1"/>
  <c r="AJ40" i="6"/>
  <c r="BM358" i="30"/>
  <c r="BN360" i="30"/>
  <c r="BM342" i="30"/>
  <c r="BN269" i="30"/>
  <c r="BN257" i="30" s="1"/>
  <c r="BN253" i="30"/>
  <c r="AT40" i="30"/>
  <c r="AS32" i="30"/>
  <c r="AS10" i="30" s="1"/>
  <c r="AU33" i="6" s="1"/>
  <c r="BH586" i="30"/>
  <c r="BI592" i="30" s="1"/>
  <c r="BJ598" i="30" s="1"/>
  <c r="BK604" i="30" s="1"/>
  <c r="BG584" i="30"/>
  <c r="BG572" i="30" s="1"/>
  <c r="BG631" i="30"/>
  <c r="BH637" i="30" s="1"/>
  <c r="BI643" i="30" s="1"/>
  <c r="BJ649" i="30" s="1"/>
  <c r="BF629" i="30"/>
  <c r="BF617" i="30" s="1"/>
  <c r="BL451" i="30"/>
  <c r="BM457" i="30" s="1"/>
  <c r="BN463" i="30" s="1"/>
  <c r="BK449" i="30"/>
  <c r="BK437" i="30" s="1"/>
  <c r="AY719" i="30"/>
  <c r="AY707" i="30" s="1"/>
  <c r="AZ721" i="30"/>
  <c r="BA727" i="30" s="1"/>
  <c r="BB733" i="30" s="1"/>
  <c r="BC739" i="30" s="1"/>
  <c r="BL404" i="30"/>
  <c r="BL392" i="30" s="1"/>
  <c r="BM406" i="30"/>
  <c r="BN412" i="30" s="1"/>
  <c r="AT770" i="30"/>
  <c r="AU776" i="30" s="1"/>
  <c r="AV782" i="30" s="1"/>
  <c r="AW788" i="30" s="1"/>
  <c r="AT760" i="30"/>
  <c r="AT748" i="30" s="1"/>
  <c r="BI545" i="30"/>
  <c r="BJ551" i="30" s="1"/>
  <c r="BK557" i="30" s="1"/>
  <c r="BL563" i="30" s="1"/>
  <c r="BI535" i="30"/>
  <c r="BI523" i="30" s="1"/>
  <c r="BD680" i="30"/>
  <c r="BE686" i="30" s="1"/>
  <c r="BF692" i="30" s="1"/>
  <c r="BG698" i="30" s="1"/>
  <c r="BD670" i="30"/>
  <c r="BD658" i="30" s="1"/>
  <c r="BN320" i="30"/>
  <c r="BN310" i="30"/>
  <c r="BJ500" i="30"/>
  <c r="BK506" i="30" s="1"/>
  <c r="BL512" i="30" s="1"/>
  <c r="BM518" i="30" s="1"/>
  <c r="BJ490" i="30"/>
  <c r="BJ478" i="30" s="1"/>
  <c r="AT50" i="30"/>
  <c r="AU56" i="30" s="1"/>
  <c r="AV62" i="30" s="1"/>
  <c r="AW68" i="30" s="1"/>
  <c r="AL57" i="23"/>
  <c r="AL58" i="23" s="1"/>
  <c r="AM53" i="23"/>
  <c r="AJ24" i="6" l="1"/>
  <c r="AK36" i="6"/>
  <c r="AJ38" i="6"/>
  <c r="BM346" i="30"/>
  <c r="BN364" i="30"/>
  <c r="BN354" i="30"/>
  <c r="BN314" i="30"/>
  <c r="BN302" i="30" s="1"/>
  <c r="BN298" i="30"/>
  <c r="AT44" i="30"/>
  <c r="AT28" i="30"/>
  <c r="AT6" i="30" s="1"/>
  <c r="AV29" i="6" s="1"/>
  <c r="BK496" i="30"/>
  <c r="BL502" i="30" s="1"/>
  <c r="BM508" i="30" s="1"/>
  <c r="BN514" i="30" s="1"/>
  <c r="BJ494" i="30"/>
  <c r="BJ482" i="30" s="1"/>
  <c r="BE676" i="30"/>
  <c r="BF682" i="30" s="1"/>
  <c r="BG688" i="30" s="1"/>
  <c r="BH694" i="30" s="1"/>
  <c r="BD674" i="30"/>
  <c r="BD662" i="30" s="1"/>
  <c r="BI539" i="30"/>
  <c r="BI527" i="30" s="1"/>
  <c r="BJ541" i="30"/>
  <c r="BK547" i="30" s="1"/>
  <c r="BL553" i="30" s="1"/>
  <c r="BM559" i="30" s="1"/>
  <c r="AT764" i="30"/>
  <c r="AT752" i="30" s="1"/>
  <c r="AU766" i="30"/>
  <c r="AV772" i="30" s="1"/>
  <c r="AW778" i="30" s="1"/>
  <c r="AX784" i="30" s="1"/>
  <c r="BL455" i="30"/>
  <c r="BM461" i="30" s="1"/>
  <c r="BN467" i="30" s="1"/>
  <c r="BL445" i="30"/>
  <c r="BL433" i="30" s="1"/>
  <c r="BG635" i="30"/>
  <c r="BH641" i="30" s="1"/>
  <c r="BI647" i="30" s="1"/>
  <c r="BJ653" i="30" s="1"/>
  <c r="BG625" i="30"/>
  <c r="BG613" i="30" s="1"/>
  <c r="BH590" i="30"/>
  <c r="BI596" i="30" s="1"/>
  <c r="BJ602" i="30" s="1"/>
  <c r="BK608" i="30" s="1"/>
  <c r="BH580" i="30"/>
  <c r="BH568" i="30" s="1"/>
  <c r="BM410" i="30"/>
  <c r="BN416" i="30" s="1"/>
  <c r="BM400" i="30"/>
  <c r="BM388" i="30" s="1"/>
  <c r="AZ725" i="30"/>
  <c r="BA731" i="30" s="1"/>
  <c r="BB737" i="30" s="1"/>
  <c r="BC743" i="30" s="1"/>
  <c r="AZ715" i="30"/>
  <c r="AZ703" i="30" s="1"/>
  <c r="AU46" i="30"/>
  <c r="AV52" i="30" s="1"/>
  <c r="AW58" i="30" s="1"/>
  <c r="AX64" i="30" s="1"/>
  <c r="AM54" i="23"/>
  <c r="AM55" i="23"/>
  <c r="AJ39" i="6" l="1"/>
  <c r="BN358" i="30"/>
  <c r="BN346" i="30" s="1"/>
  <c r="BN342" i="30"/>
  <c r="AK44" i="6"/>
  <c r="AK48" i="6" s="1"/>
  <c r="AK37" i="6" s="1"/>
  <c r="AU40" i="30"/>
  <c r="AT32" i="30"/>
  <c r="AT10" i="30" s="1"/>
  <c r="AV33" i="6" s="1"/>
  <c r="BA721" i="30"/>
  <c r="BB727" i="30" s="1"/>
  <c r="BC733" i="30" s="1"/>
  <c r="BD739" i="30" s="1"/>
  <c r="AZ719" i="30"/>
  <c r="AZ707" i="30" s="1"/>
  <c r="BN406" i="30"/>
  <c r="BM404" i="30"/>
  <c r="BM392" i="30" s="1"/>
  <c r="BH584" i="30"/>
  <c r="BH572" i="30" s="1"/>
  <c r="BI586" i="30"/>
  <c r="BJ592" i="30" s="1"/>
  <c r="BK598" i="30" s="1"/>
  <c r="BL604" i="30" s="1"/>
  <c r="BG629" i="30"/>
  <c r="BG617" i="30" s="1"/>
  <c r="BH631" i="30"/>
  <c r="BI637" i="30" s="1"/>
  <c r="BJ643" i="30" s="1"/>
  <c r="BK649" i="30" s="1"/>
  <c r="BL449" i="30"/>
  <c r="BL437" i="30" s="1"/>
  <c r="BM451" i="30"/>
  <c r="BN457" i="30" s="1"/>
  <c r="BE680" i="30"/>
  <c r="BF686" i="30" s="1"/>
  <c r="BG692" i="30" s="1"/>
  <c r="BH698" i="30" s="1"/>
  <c r="BE670" i="30"/>
  <c r="BE658" i="30" s="1"/>
  <c r="BK500" i="30"/>
  <c r="BL506" i="30" s="1"/>
  <c r="BM512" i="30" s="1"/>
  <c r="BN518" i="30" s="1"/>
  <c r="BK490" i="30"/>
  <c r="BK478" i="30" s="1"/>
  <c r="AU770" i="30"/>
  <c r="AV776" i="30" s="1"/>
  <c r="AW782" i="30" s="1"/>
  <c r="AX788" i="30" s="1"/>
  <c r="AU760" i="30"/>
  <c r="AU748" i="30" s="1"/>
  <c r="BJ545" i="30"/>
  <c r="BK551" i="30" s="1"/>
  <c r="BL557" i="30" s="1"/>
  <c r="BM563" i="30" s="1"/>
  <c r="BJ535" i="30"/>
  <c r="BJ523" i="30" s="1"/>
  <c r="AU50" i="30"/>
  <c r="AV56" i="30" s="1"/>
  <c r="AW62" i="30" s="1"/>
  <c r="AX68" i="30" s="1"/>
  <c r="AM56" i="23"/>
  <c r="AK23" i="6" l="1"/>
  <c r="AK26" i="6" s="1"/>
  <c r="AK40" i="6"/>
  <c r="AU44" i="30"/>
  <c r="AU28" i="30"/>
  <c r="AU6" i="30" s="1"/>
  <c r="AW29" i="6" s="1"/>
  <c r="BK541" i="30"/>
  <c r="BL547" i="30" s="1"/>
  <c r="BM553" i="30" s="1"/>
  <c r="BN559" i="30" s="1"/>
  <c r="BJ539" i="30"/>
  <c r="BJ527" i="30" s="1"/>
  <c r="AV766" i="30"/>
  <c r="AW772" i="30" s="1"/>
  <c r="AX778" i="30" s="1"/>
  <c r="AY784" i="30" s="1"/>
  <c r="AU764" i="30"/>
  <c r="AU752" i="30" s="1"/>
  <c r="BK494" i="30"/>
  <c r="BK482" i="30" s="1"/>
  <c r="BL496" i="30"/>
  <c r="BM502" i="30" s="1"/>
  <c r="BN508" i="30" s="1"/>
  <c r="BE674" i="30"/>
  <c r="BE662" i="30" s="1"/>
  <c r="BF676" i="30"/>
  <c r="BG682" i="30" s="1"/>
  <c r="BH688" i="30" s="1"/>
  <c r="BI694" i="30" s="1"/>
  <c r="BN410" i="30"/>
  <c r="BN400" i="30"/>
  <c r="BA725" i="30"/>
  <c r="BB731" i="30" s="1"/>
  <c r="BC737" i="30" s="1"/>
  <c r="BD743" i="30" s="1"/>
  <c r="BA715" i="30"/>
  <c r="BA703" i="30" s="1"/>
  <c r="BM455" i="30"/>
  <c r="BN461" i="30" s="1"/>
  <c r="BM445" i="30"/>
  <c r="BM433" i="30" s="1"/>
  <c r="BH635" i="30"/>
  <c r="BI641" i="30" s="1"/>
  <c r="BJ647" i="30" s="1"/>
  <c r="BK653" i="30" s="1"/>
  <c r="BH625" i="30"/>
  <c r="BH613" i="30" s="1"/>
  <c r="BI590" i="30"/>
  <c r="BJ596" i="30" s="1"/>
  <c r="BK602" i="30" s="1"/>
  <c r="BL608" i="30" s="1"/>
  <c r="BI580" i="30"/>
  <c r="BI568" i="30" s="1"/>
  <c r="AV46" i="30"/>
  <c r="AW52" i="30" s="1"/>
  <c r="AX58" i="30" s="1"/>
  <c r="AY64" i="30" s="1"/>
  <c r="AN53" i="23"/>
  <c r="AM57" i="23"/>
  <c r="AM58" i="23" s="1"/>
  <c r="AL21" i="6" l="1"/>
  <c r="AK24" i="6"/>
  <c r="AK38" i="6"/>
  <c r="AL36" i="6"/>
  <c r="BN404" i="30"/>
  <c r="BN392" i="30" s="1"/>
  <c r="BN388" i="30"/>
  <c r="AV40" i="30"/>
  <c r="AU32" i="30"/>
  <c r="AU10" i="30" s="1"/>
  <c r="AW33" i="6" s="1"/>
  <c r="BJ586" i="30"/>
  <c r="BK592" i="30" s="1"/>
  <c r="BL598" i="30" s="1"/>
  <c r="BM604" i="30" s="1"/>
  <c r="BI584" i="30"/>
  <c r="BI572" i="30" s="1"/>
  <c r="BI631" i="30"/>
  <c r="BJ637" i="30" s="1"/>
  <c r="BK643" i="30" s="1"/>
  <c r="BL649" i="30" s="1"/>
  <c r="BH629" i="30"/>
  <c r="BH617" i="30" s="1"/>
  <c r="BN451" i="30"/>
  <c r="BM449" i="30"/>
  <c r="BM437" i="30" s="1"/>
  <c r="BA719" i="30"/>
  <c r="BA707" i="30" s="1"/>
  <c r="BB721" i="30"/>
  <c r="BC727" i="30" s="1"/>
  <c r="BD733" i="30" s="1"/>
  <c r="BE739" i="30" s="1"/>
  <c r="AV760" i="30"/>
  <c r="AV748" i="30" s="1"/>
  <c r="AV770" i="30"/>
  <c r="AW776" i="30" s="1"/>
  <c r="AX782" i="30" s="1"/>
  <c r="AY788" i="30" s="1"/>
  <c r="BK545" i="30"/>
  <c r="BL551" i="30" s="1"/>
  <c r="BM557" i="30" s="1"/>
  <c r="BN563" i="30" s="1"/>
  <c r="BK535" i="30"/>
  <c r="BK523" i="30" s="1"/>
  <c r="BF680" i="30"/>
  <c r="BG686" i="30" s="1"/>
  <c r="BH692" i="30" s="1"/>
  <c r="BI698" i="30" s="1"/>
  <c r="BF670" i="30"/>
  <c r="BF658" i="30" s="1"/>
  <c r="BL500" i="30"/>
  <c r="BM506" i="30" s="1"/>
  <c r="BN512" i="30" s="1"/>
  <c r="BL490" i="30"/>
  <c r="BL478" i="30" s="1"/>
  <c r="AV50" i="30"/>
  <c r="AW56" i="30" s="1"/>
  <c r="AX62" i="30" s="1"/>
  <c r="AY68" i="30" s="1"/>
  <c r="AN55" i="23"/>
  <c r="AN54" i="23"/>
  <c r="AK39" i="6" l="1"/>
  <c r="AL44" i="6"/>
  <c r="AL48" i="6" s="1"/>
  <c r="AL37" i="6" s="1"/>
  <c r="AV44" i="30"/>
  <c r="AV28" i="30"/>
  <c r="AV6" i="30" s="1"/>
  <c r="AX29" i="6" s="1"/>
  <c r="BM496" i="30"/>
  <c r="BN502" i="30" s="1"/>
  <c r="BL494" i="30"/>
  <c r="BL482" i="30" s="1"/>
  <c r="BG676" i="30"/>
  <c r="BH682" i="30" s="1"/>
  <c r="BI688" i="30" s="1"/>
  <c r="BJ694" i="30" s="1"/>
  <c r="BF674" i="30"/>
  <c r="BF662" i="30" s="1"/>
  <c r="BK539" i="30"/>
  <c r="BK527" i="30" s="1"/>
  <c r="BL541" i="30"/>
  <c r="BM547" i="30" s="1"/>
  <c r="BN553" i="30" s="1"/>
  <c r="BN455" i="30"/>
  <c r="BN445" i="30"/>
  <c r="BI635" i="30"/>
  <c r="BJ641" i="30" s="1"/>
  <c r="BK647" i="30" s="1"/>
  <c r="BL653" i="30" s="1"/>
  <c r="BI625" i="30"/>
  <c r="BI613" i="30" s="1"/>
  <c r="BJ590" i="30"/>
  <c r="BK596" i="30" s="1"/>
  <c r="BL602" i="30" s="1"/>
  <c r="BM608" i="30" s="1"/>
  <c r="BJ580" i="30"/>
  <c r="BJ568" i="30" s="1"/>
  <c r="AV764" i="30"/>
  <c r="AV752" i="30" s="1"/>
  <c r="AW766" i="30"/>
  <c r="AX772" i="30" s="1"/>
  <c r="AY778" i="30" s="1"/>
  <c r="AZ784" i="30" s="1"/>
  <c r="BB725" i="30"/>
  <c r="BC731" i="30" s="1"/>
  <c r="BD737" i="30" s="1"/>
  <c r="BE743" i="30" s="1"/>
  <c r="BB715" i="30"/>
  <c r="BB703" i="30" s="1"/>
  <c r="AW46" i="30"/>
  <c r="AX52" i="30" s="1"/>
  <c r="AY58" i="30" s="1"/>
  <c r="AZ64" i="30" s="1"/>
  <c r="AN56" i="23"/>
  <c r="AL23" i="6" l="1"/>
  <c r="AL26" i="6" s="1"/>
  <c r="AL40" i="6"/>
  <c r="BN449" i="30"/>
  <c r="BN437" i="30" s="1"/>
  <c r="BN433" i="30"/>
  <c r="AW40" i="30"/>
  <c r="AV32" i="30"/>
  <c r="AV10" i="30" s="1"/>
  <c r="AX33" i="6" s="1"/>
  <c r="BC721" i="30"/>
  <c r="BD727" i="30" s="1"/>
  <c r="BE733" i="30" s="1"/>
  <c r="BF739" i="30" s="1"/>
  <c r="BB719" i="30"/>
  <c r="BB707" i="30" s="1"/>
  <c r="BJ584" i="30"/>
  <c r="BJ572" i="30" s="1"/>
  <c r="BK586" i="30"/>
  <c r="BL592" i="30" s="1"/>
  <c r="BM598" i="30" s="1"/>
  <c r="BN604" i="30" s="1"/>
  <c r="BI629" i="30"/>
  <c r="BI617" i="30" s="1"/>
  <c r="BJ631" i="30"/>
  <c r="BK637" i="30" s="1"/>
  <c r="BL643" i="30" s="1"/>
  <c r="BM649" i="30" s="1"/>
  <c r="BG680" i="30"/>
  <c r="BH686" i="30" s="1"/>
  <c r="BI692" i="30" s="1"/>
  <c r="BJ698" i="30" s="1"/>
  <c r="BG670" i="30"/>
  <c r="BG658" i="30" s="1"/>
  <c r="BM500" i="30"/>
  <c r="BN506" i="30" s="1"/>
  <c r="BM490" i="30"/>
  <c r="BM478" i="30" s="1"/>
  <c r="AW770" i="30"/>
  <c r="AX776" i="30" s="1"/>
  <c r="AY782" i="30" s="1"/>
  <c r="AZ788" i="30" s="1"/>
  <c r="AW760" i="30"/>
  <c r="AW748" i="30" s="1"/>
  <c r="BL545" i="30"/>
  <c r="BM551" i="30" s="1"/>
  <c r="BN557" i="30" s="1"/>
  <c r="BL535" i="30"/>
  <c r="BL523" i="30" s="1"/>
  <c r="AW50" i="30"/>
  <c r="AX56" i="30" s="1"/>
  <c r="AY62" i="30" s="1"/>
  <c r="AZ68" i="30" s="1"/>
  <c r="AO53" i="23"/>
  <c r="AN57" i="23"/>
  <c r="AN58" i="23" s="1"/>
  <c r="AM21" i="6" l="1"/>
  <c r="AL24" i="6"/>
  <c r="AL38" i="6"/>
  <c r="AM36" i="6"/>
  <c r="AW44" i="30"/>
  <c r="AW28" i="30"/>
  <c r="AW6" i="30" s="1"/>
  <c r="AY29" i="6" s="1"/>
  <c r="BM541" i="30"/>
  <c r="BN547" i="30" s="1"/>
  <c r="BL539" i="30"/>
  <c r="BL527" i="30" s="1"/>
  <c r="AX766" i="30"/>
  <c r="AY772" i="30" s="1"/>
  <c r="AZ778" i="30" s="1"/>
  <c r="BA784" i="30" s="1"/>
  <c r="AW764" i="30"/>
  <c r="AW752" i="30" s="1"/>
  <c r="BM494" i="30"/>
  <c r="BM482" i="30" s="1"/>
  <c r="BN496" i="30"/>
  <c r="BG674" i="30"/>
  <c r="BG662" i="30" s="1"/>
  <c r="BH676" i="30"/>
  <c r="BI682" i="30" s="1"/>
  <c r="BJ688" i="30" s="1"/>
  <c r="BK694" i="30" s="1"/>
  <c r="BC725" i="30"/>
  <c r="BD731" i="30" s="1"/>
  <c r="BE737" i="30" s="1"/>
  <c r="BF743" i="30" s="1"/>
  <c r="BC715" i="30"/>
  <c r="BC703" i="30" s="1"/>
  <c r="BJ635" i="30"/>
  <c r="BK641" i="30" s="1"/>
  <c r="BL647" i="30" s="1"/>
  <c r="BM653" i="30" s="1"/>
  <c r="BJ625" i="30"/>
  <c r="BJ613" i="30" s="1"/>
  <c r="BK590" i="30"/>
  <c r="BL596" i="30" s="1"/>
  <c r="BM602" i="30" s="1"/>
  <c r="BN608" i="30" s="1"/>
  <c r="BK580" i="30"/>
  <c r="BK568" i="30" s="1"/>
  <c r="AX46" i="30"/>
  <c r="AY52" i="30" s="1"/>
  <c r="AZ58" i="30" s="1"/>
  <c r="BA64" i="30" s="1"/>
  <c r="AO55" i="23"/>
  <c r="AO54" i="23"/>
  <c r="AL39" i="6" l="1"/>
  <c r="AM44" i="6"/>
  <c r="AM48" i="6" s="1"/>
  <c r="AX40" i="30"/>
  <c r="AW32" i="30"/>
  <c r="AW10" i="30" s="1"/>
  <c r="AY33" i="6" s="1"/>
  <c r="BL586" i="30"/>
  <c r="BM592" i="30" s="1"/>
  <c r="BN598" i="30" s="1"/>
  <c r="BK584" i="30"/>
  <c r="BK572" i="30" s="1"/>
  <c r="BK631" i="30"/>
  <c r="BL637" i="30" s="1"/>
  <c r="BM643" i="30" s="1"/>
  <c r="BN649" i="30" s="1"/>
  <c r="BJ629" i="30"/>
  <c r="BJ617" i="30" s="1"/>
  <c r="BC719" i="30"/>
  <c r="BC707" i="30" s="1"/>
  <c r="BD721" i="30"/>
  <c r="BE727" i="30" s="1"/>
  <c r="BF733" i="30" s="1"/>
  <c r="BG739" i="30" s="1"/>
  <c r="AX770" i="30"/>
  <c r="AY776" i="30" s="1"/>
  <c r="AZ782" i="30" s="1"/>
  <c r="BA788" i="30" s="1"/>
  <c r="AX760" i="30"/>
  <c r="AX748" i="30" s="1"/>
  <c r="BM545" i="30"/>
  <c r="BN551" i="30" s="1"/>
  <c r="BM535" i="30"/>
  <c r="BM523" i="30" s="1"/>
  <c r="BH680" i="30"/>
  <c r="BI686" i="30" s="1"/>
  <c r="BJ692" i="30" s="1"/>
  <c r="BK698" i="30" s="1"/>
  <c r="BH670" i="30"/>
  <c r="BH658" i="30" s="1"/>
  <c r="BN500" i="30"/>
  <c r="BN490" i="30"/>
  <c r="AX50" i="30"/>
  <c r="AY56" i="30" s="1"/>
  <c r="AZ62" i="30" s="1"/>
  <c r="BA68" i="30" s="1"/>
  <c r="AO56" i="23"/>
  <c r="AM37" i="6" l="1"/>
  <c r="BN494" i="30"/>
  <c r="BN482" i="30" s="1"/>
  <c r="BN478" i="30"/>
  <c r="AX44" i="30"/>
  <c r="AX28" i="30"/>
  <c r="AX6" i="30" s="1"/>
  <c r="AZ29" i="6" s="1"/>
  <c r="BI676" i="30"/>
  <c r="BJ682" i="30" s="1"/>
  <c r="BK688" i="30" s="1"/>
  <c r="BL694" i="30" s="1"/>
  <c r="BH674" i="30"/>
  <c r="BH662" i="30" s="1"/>
  <c r="BM539" i="30"/>
  <c r="BM527" i="30" s="1"/>
  <c r="BN541" i="30"/>
  <c r="AX764" i="30"/>
  <c r="AX752" i="30" s="1"/>
  <c r="AY766" i="30"/>
  <c r="AZ772" i="30" s="1"/>
  <c r="BA778" i="30" s="1"/>
  <c r="BB784" i="30" s="1"/>
  <c r="BK635" i="30"/>
  <c r="BL641" i="30" s="1"/>
  <c r="BM647" i="30" s="1"/>
  <c r="BN653" i="30" s="1"/>
  <c r="BK625" i="30"/>
  <c r="BK613" i="30" s="1"/>
  <c r="BL590" i="30"/>
  <c r="BM596" i="30" s="1"/>
  <c r="BN602" i="30" s="1"/>
  <c r="BL580" i="30"/>
  <c r="BL568" i="30" s="1"/>
  <c r="BD725" i="30"/>
  <c r="BE731" i="30" s="1"/>
  <c r="BF737" i="30" s="1"/>
  <c r="BG743" i="30" s="1"/>
  <c r="BD715" i="30"/>
  <c r="BD703" i="30" s="1"/>
  <c r="AY46" i="30"/>
  <c r="AZ52" i="30" s="1"/>
  <c r="BA58" i="30" s="1"/>
  <c r="BB64" i="30" s="1"/>
  <c r="AP53" i="23"/>
  <c r="AO57" i="23"/>
  <c r="AO58" i="23" s="1"/>
  <c r="AM23" i="6" l="1"/>
  <c r="AM26" i="6" s="1"/>
  <c r="AM40" i="6"/>
  <c r="AY40" i="30"/>
  <c r="AX32" i="30"/>
  <c r="AX10" i="30" s="1"/>
  <c r="AZ33" i="6" s="1"/>
  <c r="BE721" i="30"/>
  <c r="BF727" i="30" s="1"/>
  <c r="BG733" i="30" s="1"/>
  <c r="BH739" i="30" s="1"/>
  <c r="BD719" i="30"/>
  <c r="BD707" i="30" s="1"/>
  <c r="BL584" i="30"/>
  <c r="BL572" i="30" s="1"/>
  <c r="BM586" i="30"/>
  <c r="BN592" i="30" s="1"/>
  <c r="BK629" i="30"/>
  <c r="BK617" i="30" s="1"/>
  <c r="BL631" i="30"/>
  <c r="BM637" i="30" s="1"/>
  <c r="BN643" i="30" s="1"/>
  <c r="BI680" i="30"/>
  <c r="BJ686" i="30" s="1"/>
  <c r="BK692" i="30" s="1"/>
  <c r="BL698" i="30" s="1"/>
  <c r="BI670" i="30"/>
  <c r="BI658" i="30" s="1"/>
  <c r="AY770" i="30"/>
  <c r="AZ776" i="30" s="1"/>
  <c r="BA782" i="30" s="1"/>
  <c r="BB788" i="30" s="1"/>
  <c r="AY760" i="30"/>
  <c r="AY748" i="30" s="1"/>
  <c r="BN545" i="30"/>
  <c r="BN535" i="30"/>
  <c r="AY50" i="30"/>
  <c r="AZ56" i="30" s="1"/>
  <c r="BA62" i="30" s="1"/>
  <c r="BB68" i="30" s="1"/>
  <c r="AP55" i="23"/>
  <c r="AP54" i="23"/>
  <c r="AN21" i="6" l="1"/>
  <c r="AM24" i="6"/>
  <c r="AN44" i="6"/>
  <c r="AN48" i="6" s="1"/>
  <c r="AM38" i="6"/>
  <c r="AN36" i="6"/>
  <c r="BN539" i="30"/>
  <c r="BN527" i="30" s="1"/>
  <c r="BN523" i="30"/>
  <c r="AY44" i="30"/>
  <c r="AY28" i="30"/>
  <c r="AY6" i="30" s="1"/>
  <c r="BA29" i="6" s="1"/>
  <c r="AZ766" i="30"/>
  <c r="BA772" i="30" s="1"/>
  <c r="BB778" i="30" s="1"/>
  <c r="BC784" i="30" s="1"/>
  <c r="AY764" i="30"/>
  <c r="AY752" i="30" s="1"/>
  <c r="BI674" i="30"/>
  <c r="BI662" i="30" s="1"/>
  <c r="BJ676" i="30"/>
  <c r="BK682" i="30" s="1"/>
  <c r="BL688" i="30" s="1"/>
  <c r="BM694" i="30" s="1"/>
  <c r="BE725" i="30"/>
  <c r="BF731" i="30" s="1"/>
  <c r="BG737" i="30" s="1"/>
  <c r="BH743" i="30" s="1"/>
  <c r="BE715" i="30"/>
  <c r="BE703" i="30" s="1"/>
  <c r="BL635" i="30"/>
  <c r="BM641" i="30" s="1"/>
  <c r="BN647" i="30" s="1"/>
  <c r="BL625" i="30"/>
  <c r="BL613" i="30" s="1"/>
  <c r="BM590" i="30"/>
  <c r="BN596" i="30" s="1"/>
  <c r="BM580" i="30"/>
  <c r="BM568" i="30" s="1"/>
  <c r="AZ46" i="30"/>
  <c r="BA52" i="30" s="1"/>
  <c r="BB58" i="30" s="1"/>
  <c r="BC64" i="30" s="1"/>
  <c r="AP56" i="23"/>
  <c r="AM39" i="6" l="1"/>
  <c r="AN37" i="6"/>
  <c r="AZ40" i="30"/>
  <c r="AY32" i="30"/>
  <c r="AY10" i="30" s="1"/>
  <c r="BA33" i="6" s="1"/>
  <c r="BN586" i="30"/>
  <c r="BM584" i="30"/>
  <c r="BM572" i="30" s="1"/>
  <c r="BM631" i="30"/>
  <c r="BN637" i="30" s="1"/>
  <c r="BL629" i="30"/>
  <c r="BL617" i="30" s="1"/>
  <c r="BE719" i="30"/>
  <c r="BE707" i="30" s="1"/>
  <c r="BF721" i="30"/>
  <c r="BG727" i="30" s="1"/>
  <c r="BH733" i="30" s="1"/>
  <c r="BI739" i="30" s="1"/>
  <c r="AZ760" i="30"/>
  <c r="AZ748" i="30" s="1"/>
  <c r="AZ770" i="30"/>
  <c r="BA776" i="30" s="1"/>
  <c r="BB782" i="30" s="1"/>
  <c r="BC788" i="30" s="1"/>
  <c r="BJ680" i="30"/>
  <c r="BK686" i="30" s="1"/>
  <c r="BL692" i="30" s="1"/>
  <c r="BM698" i="30" s="1"/>
  <c r="BJ670" i="30"/>
  <c r="BJ658" i="30" s="1"/>
  <c r="AZ50" i="30"/>
  <c r="BA56" i="30" s="1"/>
  <c r="BB62" i="30" s="1"/>
  <c r="BC68" i="30" s="1"/>
  <c r="AP57" i="23"/>
  <c r="AP58" i="23" s="1"/>
  <c r="AQ53" i="23"/>
  <c r="AN23" i="6" l="1"/>
  <c r="AN26" i="6" s="1"/>
  <c r="AN40" i="6"/>
  <c r="AZ44" i="30"/>
  <c r="AZ28" i="30"/>
  <c r="AZ6" i="30" s="1"/>
  <c r="BB29" i="6" s="1"/>
  <c r="BK676" i="30"/>
  <c r="BL682" i="30" s="1"/>
  <c r="BM688" i="30" s="1"/>
  <c r="BN694" i="30" s="1"/>
  <c r="BJ674" i="30"/>
  <c r="BJ662" i="30" s="1"/>
  <c r="BM635" i="30"/>
  <c r="BN641" i="30" s="1"/>
  <c r="BM625" i="30"/>
  <c r="BM613" i="30" s="1"/>
  <c r="BN590" i="30"/>
  <c r="BN580" i="30"/>
  <c r="AZ764" i="30"/>
  <c r="AZ752" i="30" s="1"/>
  <c r="BA766" i="30"/>
  <c r="BB772" i="30" s="1"/>
  <c r="BC778" i="30" s="1"/>
  <c r="BD784" i="30" s="1"/>
  <c r="BF725" i="30"/>
  <c r="BG731" i="30" s="1"/>
  <c r="BH737" i="30" s="1"/>
  <c r="BI743" i="30" s="1"/>
  <c r="BF715" i="30"/>
  <c r="BF703" i="30" s="1"/>
  <c r="BA46" i="30"/>
  <c r="BB52" i="30" s="1"/>
  <c r="BC58" i="30" s="1"/>
  <c r="BD64" i="30" s="1"/>
  <c r="AQ55" i="23"/>
  <c r="AQ54" i="23"/>
  <c r="AO21" i="6" l="1"/>
  <c r="AN24" i="6"/>
  <c r="AN38" i="6"/>
  <c r="AO36" i="6"/>
  <c r="AO44" i="6"/>
  <c r="AO48" i="6" s="1"/>
  <c r="BN584" i="30"/>
  <c r="BN572" i="30" s="1"/>
  <c r="BN568" i="30"/>
  <c r="BA40" i="30"/>
  <c r="AZ32" i="30"/>
  <c r="AZ10" i="30" s="1"/>
  <c r="BB33" i="6" s="1"/>
  <c r="BG721" i="30"/>
  <c r="BH727" i="30" s="1"/>
  <c r="BI733" i="30" s="1"/>
  <c r="BJ739" i="30" s="1"/>
  <c r="BF719" i="30"/>
  <c r="BF707" i="30" s="1"/>
  <c r="BM629" i="30"/>
  <c r="BM617" i="30" s="1"/>
  <c r="BN631" i="30"/>
  <c r="BK680" i="30"/>
  <c r="BL686" i="30" s="1"/>
  <c r="BM692" i="30" s="1"/>
  <c r="BN698" i="30" s="1"/>
  <c r="BK670" i="30"/>
  <c r="BK658" i="30" s="1"/>
  <c r="BA770" i="30"/>
  <c r="BB776" i="30" s="1"/>
  <c r="BC782" i="30" s="1"/>
  <c r="BD788" i="30" s="1"/>
  <c r="BA760" i="30"/>
  <c r="BA748" i="30" s="1"/>
  <c r="BA50" i="30"/>
  <c r="BB56" i="30" s="1"/>
  <c r="BC62" i="30" s="1"/>
  <c r="BD68" i="30" s="1"/>
  <c r="AQ56" i="23"/>
  <c r="AN39" i="6" l="1"/>
  <c r="AO37" i="6"/>
  <c r="BA44" i="30"/>
  <c r="BA28" i="30"/>
  <c r="BA6" i="30" s="1"/>
  <c r="BC29" i="6" s="1"/>
  <c r="BB766" i="30"/>
  <c r="BC772" i="30" s="1"/>
  <c r="BD778" i="30" s="1"/>
  <c r="BE784" i="30" s="1"/>
  <c r="BA764" i="30"/>
  <c r="BA752" i="30" s="1"/>
  <c r="BK674" i="30"/>
  <c r="BK662" i="30" s="1"/>
  <c r="BL676" i="30"/>
  <c r="BM682" i="30" s="1"/>
  <c r="BN688" i="30" s="1"/>
  <c r="BG725" i="30"/>
  <c r="BH731" i="30" s="1"/>
  <c r="BI737" i="30" s="1"/>
  <c r="BJ743" i="30" s="1"/>
  <c r="BG715" i="30"/>
  <c r="BG703" i="30" s="1"/>
  <c r="BN635" i="30"/>
  <c r="BN625" i="30"/>
  <c r="BB46" i="30"/>
  <c r="BC52" i="30" s="1"/>
  <c r="BD58" i="30" s="1"/>
  <c r="BE64" i="30" s="1"/>
  <c r="AR53" i="23"/>
  <c r="AQ57" i="23"/>
  <c r="AQ58" i="23" s="1"/>
  <c r="AO23" i="6" l="1"/>
  <c r="AO26" i="6" s="1"/>
  <c r="AO40" i="6"/>
  <c r="BN629" i="30"/>
  <c r="BN617" i="30" s="1"/>
  <c r="BN613" i="30"/>
  <c r="BB40" i="30"/>
  <c r="BA32" i="30"/>
  <c r="BA10" i="30" s="1"/>
  <c r="BC33" i="6" s="1"/>
  <c r="BG719" i="30"/>
  <c r="BG707" i="30" s="1"/>
  <c r="BH721" i="30"/>
  <c r="BI727" i="30" s="1"/>
  <c r="BJ733" i="30" s="1"/>
  <c r="BK739" i="30" s="1"/>
  <c r="BB770" i="30"/>
  <c r="BC776" i="30" s="1"/>
  <c r="BD782" i="30" s="1"/>
  <c r="BE788" i="30" s="1"/>
  <c r="BB760" i="30"/>
  <c r="BB748" i="30" s="1"/>
  <c r="BL680" i="30"/>
  <c r="BM686" i="30" s="1"/>
  <c r="BN692" i="30" s="1"/>
  <c r="BL670" i="30"/>
  <c r="BL658" i="30" s="1"/>
  <c r="BB50" i="30"/>
  <c r="BC56" i="30" s="1"/>
  <c r="BD62" i="30" s="1"/>
  <c r="BE68" i="30" s="1"/>
  <c r="AR54" i="23"/>
  <c r="AR55" i="23"/>
  <c r="AP21" i="6" l="1"/>
  <c r="AO24" i="6"/>
  <c r="AO38" i="6"/>
  <c r="AP36" i="6"/>
  <c r="AP44" i="6"/>
  <c r="D52" i="6" s="1"/>
  <c r="BB44" i="30"/>
  <c r="BB28" i="30"/>
  <c r="BB6" i="30" s="1"/>
  <c r="BD29" i="6" s="1"/>
  <c r="BH725" i="30"/>
  <c r="BI731" i="30" s="1"/>
  <c r="BJ737" i="30" s="1"/>
  <c r="BK743" i="30" s="1"/>
  <c r="BH715" i="30"/>
  <c r="BH703" i="30" s="1"/>
  <c r="BM676" i="30"/>
  <c r="BN682" i="30" s="1"/>
  <c r="BL674" i="30"/>
  <c r="BL662" i="30" s="1"/>
  <c r="BB764" i="30"/>
  <c r="BB752" i="30" s="1"/>
  <c r="BC766" i="30"/>
  <c r="BD772" i="30" s="1"/>
  <c r="BE778" i="30" s="1"/>
  <c r="BF784" i="30" s="1"/>
  <c r="BC46" i="30"/>
  <c r="BD52" i="30" s="1"/>
  <c r="BE58" i="30" s="1"/>
  <c r="BF64" i="30" s="1"/>
  <c r="AR56" i="23"/>
  <c r="E52" i="6" l="1"/>
  <c r="D56" i="6"/>
  <c r="E56" i="6" s="1"/>
  <c r="AO39" i="6"/>
  <c r="AP48" i="6"/>
  <c r="BC40" i="30"/>
  <c r="BB32" i="30"/>
  <c r="BB10" i="30" s="1"/>
  <c r="BD33" i="6" s="1"/>
  <c r="BM680" i="30"/>
  <c r="BN686" i="30" s="1"/>
  <c r="BM670" i="30"/>
  <c r="BM658" i="30" s="1"/>
  <c r="BI721" i="30"/>
  <c r="BJ727" i="30" s="1"/>
  <c r="BK733" i="30" s="1"/>
  <c r="BL739" i="30" s="1"/>
  <c r="BH719" i="30"/>
  <c r="BH707" i="30" s="1"/>
  <c r="BC770" i="30"/>
  <c r="BD776" i="30" s="1"/>
  <c r="BE782" i="30" s="1"/>
  <c r="BF788" i="30" s="1"/>
  <c r="BC760" i="30"/>
  <c r="BC748" i="30" s="1"/>
  <c r="BC50" i="30"/>
  <c r="BD56" i="30" s="1"/>
  <c r="BE62" i="30" s="1"/>
  <c r="BF68" i="30" s="1"/>
  <c r="A56" i="23"/>
  <c r="AR57" i="23"/>
  <c r="AR58" i="23" s="1"/>
  <c r="AP37" i="6" l="1"/>
  <c r="BC44" i="30"/>
  <c r="BC28" i="30"/>
  <c r="BC6" i="30" s="1"/>
  <c r="BE29" i="6" s="1"/>
  <c r="BD766" i="30"/>
  <c r="BE772" i="30" s="1"/>
  <c r="BF778" i="30" s="1"/>
  <c r="BG784" i="30" s="1"/>
  <c r="BC764" i="30"/>
  <c r="BC752" i="30" s="1"/>
  <c r="BI725" i="30"/>
  <c r="BJ731" i="30" s="1"/>
  <c r="BK737" i="30" s="1"/>
  <c r="BL743" i="30" s="1"/>
  <c r="BI715" i="30"/>
  <c r="BI703" i="30" s="1"/>
  <c r="BM674" i="30"/>
  <c r="BM662" i="30" s="1"/>
  <c r="BN676" i="30"/>
  <c r="BD46" i="30"/>
  <c r="BE52" i="30" s="1"/>
  <c r="BF58" i="30" s="1"/>
  <c r="BG64" i="30" s="1"/>
  <c r="AP23" i="6" l="1"/>
  <c r="AP26" i="6" s="1"/>
  <c r="AP40" i="6"/>
  <c r="BD40" i="30"/>
  <c r="BC32" i="30"/>
  <c r="BC10" i="30" s="1"/>
  <c r="BE33" i="6" s="1"/>
  <c r="BI719" i="30"/>
  <c r="BI707" i="30" s="1"/>
  <c r="BJ721" i="30"/>
  <c r="BK727" i="30" s="1"/>
  <c r="BL733" i="30" s="1"/>
  <c r="BM739" i="30" s="1"/>
  <c r="BD760" i="30"/>
  <c r="BD748" i="30" s="1"/>
  <c r="BD770" i="30"/>
  <c r="BE776" i="30" s="1"/>
  <c r="BF782" i="30" s="1"/>
  <c r="BG788" i="30" s="1"/>
  <c r="BN680" i="30"/>
  <c r="BN670" i="30"/>
  <c r="BD50" i="30"/>
  <c r="BE56" i="30" s="1"/>
  <c r="BF62" i="30" s="1"/>
  <c r="BG68" i="30" s="1"/>
  <c r="AQ21" i="6" l="1"/>
  <c r="AP24" i="6"/>
  <c r="AP38" i="6"/>
  <c r="AQ36" i="6"/>
  <c r="BN674" i="30"/>
  <c r="BN662" i="30" s="1"/>
  <c r="BN658" i="30"/>
  <c r="BD44" i="30"/>
  <c r="BD28" i="30"/>
  <c r="BD6" i="30" s="1"/>
  <c r="BF29" i="6" s="1"/>
  <c r="BD764" i="30"/>
  <c r="BD752" i="30" s="1"/>
  <c r="BE766" i="30"/>
  <c r="BF772" i="30" s="1"/>
  <c r="BG778" i="30" s="1"/>
  <c r="BH784" i="30" s="1"/>
  <c r="BJ725" i="30"/>
  <c r="BK731" i="30" s="1"/>
  <c r="BL737" i="30" s="1"/>
  <c r="BM743" i="30" s="1"/>
  <c r="BJ715" i="30"/>
  <c r="BJ703" i="30" s="1"/>
  <c r="BE46" i="30"/>
  <c r="BF52" i="30" s="1"/>
  <c r="BG58" i="30" s="1"/>
  <c r="BH64" i="30" s="1"/>
  <c r="AQ26" i="6" l="1"/>
  <c r="AR21" i="6" s="1"/>
  <c r="AQ40" i="6"/>
  <c r="AP39" i="6"/>
  <c r="BE40" i="30"/>
  <c r="BD32" i="30"/>
  <c r="BD10" i="30" s="1"/>
  <c r="BF33" i="6" s="1"/>
  <c r="BK721" i="30"/>
  <c r="BL727" i="30" s="1"/>
  <c r="BM733" i="30" s="1"/>
  <c r="BN739" i="30" s="1"/>
  <c r="BJ719" i="30"/>
  <c r="BJ707" i="30" s="1"/>
  <c r="BE770" i="30"/>
  <c r="BF776" i="30" s="1"/>
  <c r="BG782" i="30" s="1"/>
  <c r="BH788" i="30" s="1"/>
  <c r="BE760" i="30"/>
  <c r="BE748" i="30" s="1"/>
  <c r="BE50" i="30"/>
  <c r="BF56" i="30" s="1"/>
  <c r="BG62" i="30" s="1"/>
  <c r="BH68" i="30" s="1"/>
  <c r="AQ24" i="6" l="1"/>
  <c r="AR26" i="6"/>
  <c r="AS21" i="6" s="1"/>
  <c r="AR36" i="6"/>
  <c r="AQ38" i="6"/>
  <c r="BE44" i="30"/>
  <c r="BE28" i="30"/>
  <c r="BE6" i="30" s="1"/>
  <c r="BG29" i="6" s="1"/>
  <c r="BF766" i="30"/>
  <c r="BG772" i="30" s="1"/>
  <c r="BH778" i="30" s="1"/>
  <c r="BI784" i="30" s="1"/>
  <c r="BE764" i="30"/>
  <c r="BE752" i="30" s="1"/>
  <c r="BK725" i="30"/>
  <c r="BL731" i="30" s="1"/>
  <c r="BM737" i="30" s="1"/>
  <c r="BN743" i="30" s="1"/>
  <c r="BK715" i="30"/>
  <c r="BK703" i="30" s="1"/>
  <c r="BF46" i="30"/>
  <c r="BG52" i="30" s="1"/>
  <c r="BH58" i="30" s="1"/>
  <c r="BI64" i="30" s="1"/>
  <c r="AS26" i="6" l="1"/>
  <c r="AT21" i="6" s="1"/>
  <c r="AR24" i="6"/>
  <c r="AQ39" i="6"/>
  <c r="AR40" i="6"/>
  <c r="BF40" i="30"/>
  <c r="BE32" i="30"/>
  <c r="BE10" i="30" s="1"/>
  <c r="BG33" i="6" s="1"/>
  <c r="BK719" i="30"/>
  <c r="BK707" i="30" s="1"/>
  <c r="BL721" i="30"/>
  <c r="BM727" i="30" s="1"/>
  <c r="BN733" i="30" s="1"/>
  <c r="BF770" i="30"/>
  <c r="BG776" i="30" s="1"/>
  <c r="BH782" i="30" s="1"/>
  <c r="BI788" i="30" s="1"/>
  <c r="BF760" i="30"/>
  <c r="BF748" i="30" s="1"/>
  <c r="BF50" i="30"/>
  <c r="BG56" i="30" s="1"/>
  <c r="BH62" i="30" s="1"/>
  <c r="BI68" i="30" s="1"/>
  <c r="AS24" i="6" l="1"/>
  <c r="AT26" i="6"/>
  <c r="AU21" i="6" s="1"/>
  <c r="AS36" i="6"/>
  <c r="AR38" i="6"/>
  <c r="BF44" i="30"/>
  <c r="BF28" i="30"/>
  <c r="BF6" i="30" s="1"/>
  <c r="BH29" i="6" s="1"/>
  <c r="BF764" i="30"/>
  <c r="BF752" i="30" s="1"/>
  <c r="BG766" i="30"/>
  <c r="BH772" i="30" s="1"/>
  <c r="BI778" i="30" s="1"/>
  <c r="BJ784" i="30" s="1"/>
  <c r="BL725" i="30"/>
  <c r="BM731" i="30" s="1"/>
  <c r="BN737" i="30" s="1"/>
  <c r="BL715" i="30"/>
  <c r="BL703" i="30" s="1"/>
  <c r="BG46" i="30"/>
  <c r="BH52" i="30" s="1"/>
  <c r="BI58" i="30" s="1"/>
  <c r="BJ64" i="30" s="1"/>
  <c r="AU26" i="6" l="1"/>
  <c r="AV21" i="6" s="1"/>
  <c r="AT24" i="6"/>
  <c r="AR39" i="6"/>
  <c r="AS40" i="6"/>
  <c r="BG40" i="30"/>
  <c r="BF32" i="30"/>
  <c r="BF10" i="30" s="1"/>
  <c r="BH33" i="6" s="1"/>
  <c r="BM721" i="30"/>
  <c r="BN727" i="30" s="1"/>
  <c r="BL719" i="30"/>
  <c r="BL707" i="30" s="1"/>
  <c r="BG770" i="30"/>
  <c r="BH776" i="30" s="1"/>
  <c r="BI782" i="30" s="1"/>
  <c r="BJ788" i="30" s="1"/>
  <c r="BG760" i="30"/>
  <c r="BG748" i="30" s="1"/>
  <c r="BG50" i="30"/>
  <c r="BH56" i="30" s="1"/>
  <c r="BI62" i="30" s="1"/>
  <c r="BJ68" i="30" s="1"/>
  <c r="AU24" i="6" l="1"/>
  <c r="AV26" i="6"/>
  <c r="AW21" i="6" s="1"/>
  <c r="AS38" i="6"/>
  <c r="AT36" i="6"/>
  <c r="BG44" i="30"/>
  <c r="BG28" i="30"/>
  <c r="BG6" i="30" s="1"/>
  <c r="BI29" i="6" s="1"/>
  <c r="BH766" i="30"/>
  <c r="BI772" i="30" s="1"/>
  <c r="BJ778" i="30" s="1"/>
  <c r="BK784" i="30" s="1"/>
  <c r="BG764" i="30"/>
  <c r="BG752" i="30" s="1"/>
  <c r="BM725" i="30"/>
  <c r="BN731" i="30" s="1"/>
  <c r="BM715" i="30"/>
  <c r="BM703" i="30" s="1"/>
  <c r="BH46" i="30"/>
  <c r="BI52" i="30" s="1"/>
  <c r="BJ58" i="30" s="1"/>
  <c r="BK64" i="30" s="1"/>
  <c r="AV24" i="6" l="1"/>
  <c r="AW26" i="6"/>
  <c r="AX21" i="6" s="1"/>
  <c r="AS39" i="6"/>
  <c r="AT40" i="6"/>
  <c r="BH40" i="30"/>
  <c r="BG32" i="30"/>
  <c r="BG10" i="30" s="1"/>
  <c r="BI33" i="6" s="1"/>
  <c r="BM719" i="30"/>
  <c r="BM707" i="30" s="1"/>
  <c r="BN721" i="30"/>
  <c r="BH760" i="30"/>
  <c r="BH748" i="30" s="1"/>
  <c r="BH770" i="30"/>
  <c r="BI776" i="30" s="1"/>
  <c r="BJ782" i="30" s="1"/>
  <c r="BK788" i="30" s="1"/>
  <c r="BH50" i="30"/>
  <c r="BI56" i="30" s="1"/>
  <c r="BJ62" i="30" s="1"/>
  <c r="BK68" i="30" s="1"/>
  <c r="AW24" i="6" l="1"/>
  <c r="AX26" i="6"/>
  <c r="AY21" i="6" s="1"/>
  <c r="AT38" i="6"/>
  <c r="AU36" i="6"/>
  <c r="BH44" i="30"/>
  <c r="BH28" i="30"/>
  <c r="BH6" i="30" s="1"/>
  <c r="BJ29" i="6" s="1"/>
  <c r="BH764" i="30"/>
  <c r="BH752" i="30" s="1"/>
  <c r="BI766" i="30"/>
  <c r="BJ772" i="30" s="1"/>
  <c r="BK778" i="30" s="1"/>
  <c r="BL784" i="30" s="1"/>
  <c r="BN725" i="30"/>
  <c r="BN715" i="30"/>
  <c r="BI46" i="30"/>
  <c r="BJ52" i="30" s="1"/>
  <c r="BK58" i="30" s="1"/>
  <c r="BL64" i="30" s="1"/>
  <c r="AX24" i="6" l="1"/>
  <c r="AY26" i="6"/>
  <c r="AZ21" i="6" s="1"/>
  <c r="AT39" i="6"/>
  <c r="AU40" i="6"/>
  <c r="BN719" i="30"/>
  <c r="BN707" i="30" s="1"/>
  <c r="BN703" i="30"/>
  <c r="BI40" i="30"/>
  <c r="BH32" i="30"/>
  <c r="BH10" i="30" s="1"/>
  <c r="BJ33" i="6" s="1"/>
  <c r="BI770" i="30"/>
  <c r="BJ776" i="30" s="1"/>
  <c r="BK782" i="30" s="1"/>
  <c r="BL788" i="30" s="1"/>
  <c r="BI760" i="30"/>
  <c r="BI748" i="30" s="1"/>
  <c r="BI50" i="30"/>
  <c r="BJ56" i="30" s="1"/>
  <c r="BK62" i="30" s="1"/>
  <c r="BL68" i="30" s="1"/>
  <c r="AY24" i="6" l="1"/>
  <c r="AZ26" i="6"/>
  <c r="BA21" i="6" s="1"/>
  <c r="AU38" i="6"/>
  <c r="AV36" i="6"/>
  <c r="BI44" i="30"/>
  <c r="BI28" i="30"/>
  <c r="BI6" i="30" s="1"/>
  <c r="BK29" i="6" s="1"/>
  <c r="BJ766" i="30"/>
  <c r="BK772" i="30" s="1"/>
  <c r="BL778" i="30" s="1"/>
  <c r="BM784" i="30" s="1"/>
  <c r="BI764" i="30"/>
  <c r="BI752" i="30" s="1"/>
  <c r="BJ46" i="30"/>
  <c r="BK52" i="30" s="1"/>
  <c r="BL58" i="30" s="1"/>
  <c r="BM64" i="30" s="1"/>
  <c r="AZ24" i="6" l="1"/>
  <c r="BA26" i="6"/>
  <c r="BB21" i="6" s="1"/>
  <c r="AU39" i="6"/>
  <c r="AV40" i="6"/>
  <c r="BJ40" i="30"/>
  <c r="BI32" i="30"/>
  <c r="BI10" i="30" s="1"/>
  <c r="BK33" i="6" s="1"/>
  <c r="BJ770" i="30"/>
  <c r="BK776" i="30" s="1"/>
  <c r="BL782" i="30" s="1"/>
  <c r="BM788" i="30" s="1"/>
  <c r="BJ760" i="30"/>
  <c r="BJ748" i="30" s="1"/>
  <c r="BJ50" i="30"/>
  <c r="BK56" i="30" s="1"/>
  <c r="BL62" i="30" s="1"/>
  <c r="BM68" i="30" s="1"/>
  <c r="BA24" i="6" l="1"/>
  <c r="BB26" i="6"/>
  <c r="BC21" i="6" s="1"/>
  <c r="AV38" i="6"/>
  <c r="AV39" i="6" s="1"/>
  <c r="AW36" i="6"/>
  <c r="BJ44" i="30"/>
  <c r="BJ28" i="30"/>
  <c r="BJ6" i="30" s="1"/>
  <c r="BL29" i="6" s="1"/>
  <c r="BJ764" i="30"/>
  <c r="BJ752" i="30" s="1"/>
  <c r="BK766" i="30"/>
  <c r="BL772" i="30" s="1"/>
  <c r="BM778" i="30" s="1"/>
  <c r="BN784" i="30" s="1"/>
  <c r="BK46" i="30"/>
  <c r="BL52" i="30" s="1"/>
  <c r="BM58" i="30" s="1"/>
  <c r="BN64" i="30" s="1"/>
  <c r="BB24" i="6" l="1"/>
  <c r="BC26" i="6"/>
  <c r="BD21" i="6" s="1"/>
  <c r="AW40" i="6"/>
  <c r="BK40" i="30"/>
  <c r="BJ32" i="30"/>
  <c r="BJ10" i="30" s="1"/>
  <c r="BL33" i="6" s="1"/>
  <c r="BK770" i="30"/>
  <c r="BL776" i="30" s="1"/>
  <c r="BM782" i="30" s="1"/>
  <c r="BN788" i="30" s="1"/>
  <c r="BK760" i="30"/>
  <c r="BK748" i="30" s="1"/>
  <c r="BK50" i="30"/>
  <c r="BL56" i="30" s="1"/>
  <c r="BM62" i="30" s="1"/>
  <c r="BN68" i="30" s="1"/>
  <c r="BC24" i="6" l="1"/>
  <c r="BD26" i="6"/>
  <c r="BE21" i="6" s="1"/>
  <c r="AW38" i="6"/>
  <c r="AW39" i="6" s="1"/>
  <c r="AX36" i="6"/>
  <c r="BK44" i="30"/>
  <c r="BK28" i="30"/>
  <c r="BK6" i="30" s="1"/>
  <c r="BM29" i="6" s="1"/>
  <c r="BL766" i="30"/>
  <c r="BM772" i="30" s="1"/>
  <c r="BN778" i="30" s="1"/>
  <c r="BK764" i="30"/>
  <c r="BK752" i="30" s="1"/>
  <c r="BL46" i="30"/>
  <c r="BM52" i="30" s="1"/>
  <c r="BN58" i="30" s="1"/>
  <c r="BD24" i="6" l="1"/>
  <c r="BE26" i="6"/>
  <c r="BF21" i="6" s="1"/>
  <c r="AX40" i="6"/>
  <c r="BL40" i="30"/>
  <c r="BK32" i="30"/>
  <c r="BK10" i="30" s="1"/>
  <c r="BM33" i="6" s="1"/>
  <c r="BL760" i="30"/>
  <c r="BL748" i="30" s="1"/>
  <c r="BL770" i="30"/>
  <c r="BM776" i="30" s="1"/>
  <c r="BN782" i="30" s="1"/>
  <c r="BL50" i="30"/>
  <c r="BM56" i="30" s="1"/>
  <c r="BN62" i="30" s="1"/>
  <c r="BE24" i="6" l="1"/>
  <c r="BE25" i="6" s="1"/>
  <c r="BF26" i="6"/>
  <c r="BG21" i="6" s="1"/>
  <c r="AX38" i="6"/>
  <c r="AY36" i="6"/>
  <c r="BL44" i="30"/>
  <c r="BL28" i="30"/>
  <c r="BL6" i="30" s="1"/>
  <c r="BN29" i="6" s="1"/>
  <c r="BL764" i="30"/>
  <c r="BL752" i="30" s="1"/>
  <c r="BM766" i="30"/>
  <c r="BN772" i="30" s="1"/>
  <c r="BM46" i="30"/>
  <c r="BN52" i="30" s="1"/>
  <c r="BF24" i="6" l="1"/>
  <c r="BF25" i="6" s="1"/>
  <c r="BG26" i="6"/>
  <c r="BH21" i="6" s="1"/>
  <c r="AX39" i="6"/>
  <c r="AY40" i="6"/>
  <c r="BM40" i="30"/>
  <c r="BL32" i="30"/>
  <c r="BL10" i="30" s="1"/>
  <c r="BN33" i="6" s="1"/>
  <c r="BM770" i="30"/>
  <c r="BN776" i="30" s="1"/>
  <c r="BM760" i="30"/>
  <c r="BM748" i="30" s="1"/>
  <c r="BM50" i="30"/>
  <c r="BN56" i="30" s="1"/>
  <c r="BG24" i="6" l="1"/>
  <c r="BG25" i="6" s="1"/>
  <c r="BH26" i="6"/>
  <c r="BI21" i="6" s="1"/>
  <c r="AY38" i="6"/>
  <c r="AY39" i="6" s="1"/>
  <c r="AZ36" i="6"/>
  <c r="BM44" i="30"/>
  <c r="BM28" i="30"/>
  <c r="BM6" i="30" s="1"/>
  <c r="BO29" i="6" s="1"/>
  <c r="BN766" i="30"/>
  <c r="BM764" i="30"/>
  <c r="BM752" i="30" s="1"/>
  <c r="BN46" i="30"/>
  <c r="BH24" i="6" l="1"/>
  <c r="BH25" i="6" s="1"/>
  <c r="BI26" i="6"/>
  <c r="BJ21" i="6" s="1"/>
  <c r="AZ40" i="6"/>
  <c r="BN40" i="30"/>
  <c r="BM32" i="30"/>
  <c r="BM10" i="30" s="1"/>
  <c r="BO33" i="6" s="1"/>
  <c r="BN770" i="30"/>
  <c r="BN760" i="30"/>
  <c r="BN50" i="30"/>
  <c r="BI24" i="6" l="1"/>
  <c r="BI25" i="6" s="1"/>
  <c r="BJ26" i="6"/>
  <c r="BK21" i="6" s="1"/>
  <c r="AZ38" i="6"/>
  <c r="BA36" i="6"/>
  <c r="BN764" i="30"/>
  <c r="BN752" i="30" s="1"/>
  <c r="BN748" i="30"/>
  <c r="BN44" i="30"/>
  <c r="BN32" i="30" s="1"/>
  <c r="BN10" i="30" s="1"/>
  <c r="BP33" i="6" s="1"/>
  <c r="BN28" i="30"/>
  <c r="BJ24" i="6" l="1"/>
  <c r="BJ25" i="6" s="1"/>
  <c r="BK26" i="6"/>
  <c r="BL21" i="6" s="1"/>
  <c r="AZ39" i="6"/>
  <c r="BN6" i="30"/>
  <c r="BP29" i="6" s="1"/>
  <c r="BA40" i="6"/>
  <c r="BK24" i="6" l="1"/>
  <c r="BK25" i="6" s="1"/>
  <c r="BL26" i="6"/>
  <c r="BM21" i="6" s="1"/>
  <c r="BB36" i="6"/>
  <c r="BA38" i="6"/>
  <c r="BL24" i="6" l="1"/>
  <c r="BL25" i="6" s="1"/>
  <c r="BM26" i="6"/>
  <c r="BN21" i="6" s="1"/>
  <c r="BA39" i="6"/>
  <c r="BB40" i="6"/>
  <c r="BM24" i="6" l="1"/>
  <c r="BM25" i="6" s="1"/>
  <c r="BN26" i="6"/>
  <c r="BO21" i="6" s="1"/>
  <c r="BB38" i="6"/>
  <c r="BB39" i="6" s="1"/>
  <c r="BC36" i="6"/>
  <c r="BN24" i="6" l="1"/>
  <c r="BN25" i="6" s="1"/>
  <c r="BO26" i="6"/>
  <c r="BP21" i="6" s="1"/>
  <c r="BC40" i="6"/>
  <c r="BO24" i="6" l="1"/>
  <c r="BO25" i="6" s="1"/>
  <c r="BP26" i="6"/>
  <c r="BQ21" i="6" s="1"/>
  <c r="BD36" i="6"/>
  <c r="BC38" i="6"/>
  <c r="BP24" i="6" l="1"/>
  <c r="BP25" i="6" s="1"/>
  <c r="BQ26" i="6"/>
  <c r="BR21" i="6" s="1"/>
  <c r="BC39" i="6"/>
  <c r="BD40" i="6"/>
  <c r="BQ24" i="6" l="1"/>
  <c r="BQ25" i="6" s="1"/>
  <c r="BR26" i="6"/>
  <c r="BS21" i="6" s="1"/>
  <c r="BD38" i="6"/>
  <c r="BD39" i="6" s="1"/>
  <c r="BE36" i="6"/>
  <c r="BR24" i="6" l="1"/>
  <c r="BR25" i="6" s="1"/>
  <c r="BS26" i="6"/>
  <c r="BT21" i="6" s="1"/>
  <c r="BE40" i="6"/>
  <c r="BS24" i="6" l="1"/>
  <c r="BS25" i="6" s="1"/>
  <c r="BT26" i="6"/>
  <c r="BU21" i="6" s="1"/>
  <c r="BF36" i="6"/>
  <c r="BE38" i="6"/>
  <c r="BT24" i="6" l="1"/>
  <c r="BT25" i="6" s="1"/>
  <c r="BU26" i="6"/>
  <c r="BV21" i="6" s="1"/>
  <c r="BE39" i="6"/>
  <c r="BF40" i="6"/>
  <c r="BU24" i="6" l="1"/>
  <c r="BU25" i="6" s="1"/>
  <c r="BV26" i="6"/>
  <c r="BW21" i="6" s="1"/>
  <c r="BF38" i="6"/>
  <c r="BF39" i="6" s="1"/>
  <c r="BG36" i="6"/>
  <c r="BV24" i="6" l="1"/>
  <c r="BV25" i="6" s="1"/>
  <c r="BW26" i="6"/>
  <c r="BX21" i="6" s="1"/>
  <c r="BG40" i="6"/>
  <c r="BW24" i="6" l="1"/>
  <c r="BW25" i="6" s="1"/>
  <c r="BX26" i="6"/>
  <c r="BX24" i="6" s="1"/>
  <c r="BX25" i="6" s="1"/>
  <c r="BH36" i="6"/>
  <c r="BG38" i="6"/>
  <c r="BG39" i="6" l="1"/>
  <c r="BH40" i="6"/>
  <c r="BH38" i="6" l="1"/>
  <c r="BH39" i="6" s="1"/>
  <c r="BI36" i="6"/>
  <c r="BI40" i="6" l="1"/>
  <c r="BJ36" i="6" l="1"/>
  <c r="BI38" i="6"/>
  <c r="BI39" i="6" l="1"/>
  <c r="BJ40" i="6"/>
  <c r="BJ38" i="6" l="1"/>
  <c r="BJ39" i="6" s="1"/>
  <c r="BP64" i="6"/>
  <c r="BK36" i="6"/>
  <c r="BK40" i="6" l="1"/>
  <c r="BL36" i="6" l="1"/>
  <c r="BK38" i="6"/>
  <c r="BK39" i="6" l="1"/>
  <c r="BL40" i="6"/>
  <c r="BL38" i="6" l="1"/>
  <c r="BL39" i="6" s="1"/>
  <c r="BM36" i="6"/>
  <c r="BM40" i="6" l="1"/>
  <c r="BN36" i="6" l="1"/>
  <c r="BM38" i="6"/>
  <c r="BM39" i="6" l="1"/>
  <c r="BN40" i="6"/>
  <c r="BN38" i="6" l="1"/>
  <c r="BN39" i="6" s="1"/>
  <c r="BO36" i="6"/>
  <c r="BO40" i="6" l="1"/>
  <c r="BP36" i="6" l="1"/>
  <c r="BO38" i="6"/>
  <c r="BO39" i="6" l="1"/>
  <c r="BP40" i="6"/>
  <c r="BP38" i="6" l="1"/>
  <c r="BP39" i="6" s="1"/>
  <c r="BQ36" i="6"/>
  <c r="BQ40" i="6" l="1"/>
  <c r="BR36" i="6" l="1"/>
  <c r="BQ38" i="6"/>
  <c r="BQ39" i="6" l="1"/>
  <c r="BR40" i="6"/>
  <c r="BR38" i="6" l="1"/>
  <c r="BR39" i="6" s="1"/>
  <c r="BS36" i="6"/>
  <c r="BS40" i="6" l="1"/>
  <c r="BT36" i="6" l="1"/>
  <c r="BS38" i="6"/>
  <c r="BS39" i="6" l="1"/>
  <c r="BT40" i="6"/>
  <c r="BT38" i="6" l="1"/>
  <c r="BT39" i="6" s="1"/>
  <c r="BU36" i="6"/>
  <c r="BU40" i="6" l="1"/>
  <c r="BV36" i="6" l="1"/>
  <c r="BU38" i="6"/>
  <c r="BU39" i="6" l="1"/>
  <c r="BV40" i="6"/>
  <c r="BV38" i="6" l="1"/>
  <c r="BV39" i="6" s="1"/>
  <c r="BW36" i="6"/>
  <c r="BW40" i="6" l="1"/>
  <c r="BX36" i="6" l="1"/>
  <c r="BW38" i="6"/>
  <c r="BW39" i="6" l="1"/>
  <c r="BX40" i="6"/>
  <c r="BX38" i="6" l="1"/>
  <c r="BX39" i="6" l="1"/>
  <c r="E5" i="37" l="1"/>
  <c r="H5" i="37"/>
  <c r="I5" i="37"/>
  <c r="J4" i="37"/>
  <c r="G5" i="37"/>
  <c r="F5" i="37"/>
  <c r="C5" i="37"/>
  <c r="D5" i="37"/>
  <c r="J5" i="37" l="1"/>
  <c r="J12" i="6"/>
  <c r="P63" i="6" s="1"/>
  <c r="G12" i="6"/>
  <c r="M63" i="6" s="1"/>
  <c r="I12" i="6"/>
  <c r="O63" i="6" s="1"/>
  <c r="H12" i="6"/>
  <c r="F12" i="6"/>
  <c r="F15" i="6" s="1"/>
  <c r="G9" i="6" l="1"/>
  <c r="C25" i="1"/>
  <c r="G15" i="6"/>
  <c r="H9" i="6" s="1"/>
  <c r="F13" i="6"/>
  <c r="C12" i="1"/>
  <c r="L63" i="6"/>
  <c r="E12" i="1"/>
  <c r="N63" i="6"/>
  <c r="G12" i="1"/>
  <c r="F12" i="1"/>
  <c r="D12" i="1"/>
  <c r="G25" i="6" l="1"/>
  <c r="D25" i="1" s="1"/>
  <c r="G13" i="6"/>
  <c r="C13" i="1"/>
  <c r="L64" i="6"/>
  <c r="L65" i="6" s="1"/>
  <c r="F14" i="6"/>
  <c r="H15" i="6"/>
  <c r="I9" i="6" s="1"/>
  <c r="H25" i="6" l="1"/>
  <c r="E25" i="1" s="1"/>
  <c r="F3" i="6"/>
  <c r="C14" i="1" s="1"/>
  <c r="C15" i="1" s="1"/>
  <c r="H13" i="6"/>
  <c r="M64" i="6"/>
  <c r="D13" i="1"/>
  <c r="G14" i="6"/>
  <c r="G3" i="6" s="1"/>
  <c r="D14" i="1" s="1"/>
  <c r="I15" i="6"/>
  <c r="J9" i="6" s="1"/>
  <c r="I25" i="6" l="1"/>
  <c r="F25" i="1" s="1"/>
  <c r="C22" i="1"/>
  <c r="G14" i="32" s="1"/>
  <c r="G8" i="32"/>
  <c r="G9" i="32"/>
  <c r="I13" i="6"/>
  <c r="F13" i="1" s="1"/>
  <c r="N64" i="6"/>
  <c r="E13" i="1"/>
  <c r="H14" i="6"/>
  <c r="H3" i="6" s="1"/>
  <c r="E14" i="1" s="1"/>
  <c r="E15" i="1" s="1"/>
  <c r="J15" i="6"/>
  <c r="H8" i="32"/>
  <c r="D22" i="1"/>
  <c r="H14" i="32" s="1"/>
  <c r="D15" i="1"/>
  <c r="O64" i="6"/>
  <c r="J25" i="6" l="1"/>
  <c r="G25" i="1" s="1"/>
  <c r="I14" i="6"/>
  <c r="I3" i="6" s="1"/>
  <c r="F14" i="1" s="1"/>
  <c r="F22" i="1" s="1"/>
  <c r="J14" i="32" s="1"/>
  <c r="C17" i="1"/>
  <c r="C32" i="1"/>
  <c r="C35" i="1" s="1"/>
  <c r="C38" i="1" s="1"/>
  <c r="C40" i="1" s="1"/>
  <c r="C41" i="1" s="1"/>
  <c r="C46" i="1" s="1"/>
  <c r="C23" i="1"/>
  <c r="G15" i="32" s="1"/>
  <c r="D17" i="1"/>
  <c r="H9" i="32"/>
  <c r="D23" i="1"/>
  <c r="D32" i="1"/>
  <c r="D35" i="1" s="1"/>
  <c r="D38" i="1" s="1"/>
  <c r="B16" i="36"/>
  <c r="K9" i="6"/>
  <c r="C17" i="6" s="1"/>
  <c r="K11" i="6" s="1"/>
  <c r="G11" i="1"/>
  <c r="J13" i="6"/>
  <c r="I8" i="32"/>
  <c r="E22" i="1"/>
  <c r="I14" i="32" s="1"/>
  <c r="J8" i="32" l="1"/>
  <c r="F15" i="1"/>
  <c r="C3" i="1"/>
  <c r="C58" i="1"/>
  <c r="C43" i="1"/>
  <c r="G13" i="1"/>
  <c r="P64" i="6"/>
  <c r="J14" i="6"/>
  <c r="J3" i="6" s="1"/>
  <c r="G14" i="1" s="1"/>
  <c r="E17" i="1"/>
  <c r="I9" i="32"/>
  <c r="E23" i="1"/>
  <c r="E32" i="1"/>
  <c r="E35" i="1" s="1"/>
  <c r="E38" i="1" s="1"/>
  <c r="D3" i="1"/>
  <c r="H15" i="32"/>
  <c r="J9" i="32" l="1"/>
  <c r="C3" i="2"/>
  <c r="C4" i="2" s="1"/>
  <c r="F17" i="1"/>
  <c r="D26" i="1"/>
  <c r="D27" i="1" s="1"/>
  <c r="D3" i="2"/>
  <c r="C26" i="1"/>
  <c r="C27" i="1" s="1"/>
  <c r="C152" i="2"/>
  <c r="F32" i="1"/>
  <c r="F35" i="1" s="1"/>
  <c r="F38" i="1" s="1"/>
  <c r="F23" i="1"/>
  <c r="J15" i="32" s="1"/>
  <c r="AW11" i="6"/>
  <c r="BC63" i="6" s="1"/>
  <c r="AR11" i="6"/>
  <c r="AX63" i="6" s="1"/>
  <c r="AV11" i="6"/>
  <c r="BB63" i="6" s="1"/>
  <c r="BB11" i="6"/>
  <c r="BH63" i="6" s="1"/>
  <c r="AQ11" i="6"/>
  <c r="AW63" i="6" s="1"/>
  <c r="AY11" i="6"/>
  <c r="BE63" i="6" s="1"/>
  <c r="BD11" i="6"/>
  <c r="BJ63" i="6" s="1"/>
  <c r="AS11" i="6"/>
  <c r="AY63" i="6" s="1"/>
  <c r="BA11" i="6"/>
  <c r="BG63" i="6" s="1"/>
  <c r="AT11" i="6"/>
  <c r="AZ63" i="6" s="1"/>
  <c r="AZ11" i="6"/>
  <c r="BF63" i="6" s="1"/>
  <c r="AU11" i="6"/>
  <c r="BA63" i="6" s="1"/>
  <c r="BC11" i="6"/>
  <c r="BI63" i="6" s="1"/>
  <c r="AX11" i="6"/>
  <c r="BD63" i="6" s="1"/>
  <c r="B17" i="36"/>
  <c r="B21" i="36" s="1"/>
  <c r="B22" i="36" s="1"/>
  <c r="B23" i="36" s="1"/>
  <c r="L11" i="6"/>
  <c r="M11" i="6"/>
  <c r="S63" i="6" s="1"/>
  <c r="N11" i="6"/>
  <c r="T63" i="6" s="1"/>
  <c r="O11" i="6"/>
  <c r="P11" i="6"/>
  <c r="V63" i="6" s="1"/>
  <c r="Q11" i="6"/>
  <c r="W63" i="6" s="1"/>
  <c r="R11" i="6"/>
  <c r="X63" i="6" s="1"/>
  <c r="S11" i="6"/>
  <c r="Y63" i="6" s="1"/>
  <c r="T11" i="6"/>
  <c r="Z63" i="6" s="1"/>
  <c r="U11" i="6"/>
  <c r="AA63" i="6" s="1"/>
  <c r="V11" i="6"/>
  <c r="AB63" i="6" s="1"/>
  <c r="W11" i="6"/>
  <c r="AC63" i="6" s="1"/>
  <c r="X11" i="6"/>
  <c r="AD63" i="6" s="1"/>
  <c r="Y11" i="6"/>
  <c r="AE63" i="6" s="1"/>
  <c r="Z11" i="6"/>
  <c r="AF63" i="6" s="1"/>
  <c r="AA11" i="6"/>
  <c r="AG63" i="6" s="1"/>
  <c r="AB11" i="6"/>
  <c r="AH63" i="6" s="1"/>
  <c r="AC11" i="6"/>
  <c r="AI63" i="6" s="1"/>
  <c r="AD11" i="6"/>
  <c r="AJ63" i="6" s="1"/>
  <c r="AE11" i="6"/>
  <c r="AK63" i="6" s="1"/>
  <c r="AF11" i="6"/>
  <c r="AL63" i="6" s="1"/>
  <c r="AG11" i="6"/>
  <c r="AM63" i="6" s="1"/>
  <c r="AH11" i="6"/>
  <c r="AN63" i="6" s="1"/>
  <c r="AI11" i="6"/>
  <c r="AO63" i="6" s="1"/>
  <c r="AJ11" i="6"/>
  <c r="AP63" i="6" s="1"/>
  <c r="AK11" i="6"/>
  <c r="AQ63" i="6" s="1"/>
  <c r="AL11" i="6"/>
  <c r="AR63" i="6" s="1"/>
  <c r="AM11" i="6"/>
  <c r="AS63" i="6" s="1"/>
  <c r="AN11" i="6"/>
  <c r="AT63" i="6" s="1"/>
  <c r="AO11" i="6"/>
  <c r="AU63" i="6" s="1"/>
  <c r="AP11" i="6"/>
  <c r="AV63" i="6" s="1"/>
  <c r="U63" i="6"/>
  <c r="G22" i="1"/>
  <c r="K14" i="32" s="1"/>
  <c r="G15" i="1"/>
  <c r="C51" i="32" s="1"/>
  <c r="K8" i="32"/>
  <c r="D25" i="32" s="1"/>
  <c r="F25" i="32" s="1"/>
  <c r="C50" i="1"/>
  <c r="C51" i="1" s="1"/>
  <c r="D4" i="1"/>
  <c r="D152" i="2"/>
  <c r="I15" i="32"/>
  <c r="E3" i="1"/>
  <c r="C57" i="1"/>
  <c r="D4" i="2" l="1"/>
  <c r="C153" i="2"/>
  <c r="C156" i="2"/>
  <c r="C160" i="2" s="1"/>
  <c r="C62" i="1"/>
  <c r="C63" i="1"/>
  <c r="R63" i="6"/>
  <c r="J16" i="6"/>
  <c r="D153" i="2"/>
  <c r="E26" i="1"/>
  <c r="E27" i="1" s="1"/>
  <c r="E3" i="2"/>
  <c r="E4" i="2" s="1"/>
  <c r="F3" i="1"/>
  <c r="F3" i="2" s="1"/>
  <c r="G25" i="32"/>
  <c r="C33" i="32" s="1"/>
  <c r="B34" i="32" s="1"/>
  <c r="B35" i="32" s="1"/>
  <c r="E4" i="1"/>
  <c r="E152" i="2"/>
  <c r="K9" i="32"/>
  <c r="G17" i="1"/>
  <c r="G32" i="1"/>
  <c r="G35" i="1" s="1"/>
  <c r="G38" i="1" s="1"/>
  <c r="G23" i="1"/>
  <c r="Q63" i="6"/>
  <c r="K15" i="6"/>
  <c r="K25" i="6" s="1"/>
  <c r="F4" i="1"/>
  <c r="D156" i="2"/>
  <c r="D160" i="2" s="1"/>
  <c r="C52" i="1"/>
  <c r="C59" i="1" s="1"/>
  <c r="D49" i="1"/>
  <c r="D39" i="1" s="1"/>
  <c r="F4" i="2" l="1"/>
  <c r="C162" i="2"/>
  <c r="F152" i="2"/>
  <c r="F156" i="2" s="1"/>
  <c r="F26" i="1"/>
  <c r="F27" i="1" s="1"/>
  <c r="D162" i="2"/>
  <c r="C56" i="1"/>
  <c r="C55" i="1"/>
  <c r="E153" i="2"/>
  <c r="E156" i="2"/>
  <c r="L9" i="6"/>
  <c r="K13" i="6"/>
  <c r="K15" i="32"/>
  <c r="G3" i="1"/>
  <c r="C50" i="32" s="1"/>
  <c r="E160" i="2" l="1"/>
  <c r="E162" i="2" s="1"/>
  <c r="F160" i="2"/>
  <c r="F162" i="2" s="1"/>
  <c r="F153" i="2"/>
  <c r="C5" i="2"/>
  <c r="G26" i="1"/>
  <c r="G27" i="1" s="1"/>
  <c r="G3" i="2"/>
  <c r="G4" i="2" s="1"/>
  <c r="G4" i="1"/>
  <c r="H4" i="1" s="1"/>
  <c r="G152" i="2"/>
  <c r="L15" i="6"/>
  <c r="M9" i="6" s="1"/>
  <c r="D58" i="1"/>
  <c r="D40" i="1"/>
  <c r="D41" i="1" s="1"/>
  <c r="D46" i="1" s="1"/>
  <c r="Q64" i="6"/>
  <c r="K14" i="6"/>
  <c r="L25" i="6" l="1"/>
  <c r="L13" i="6"/>
  <c r="R64" i="6" s="1"/>
  <c r="M15" i="6"/>
  <c r="N9" i="6" s="1"/>
  <c r="G153" i="2"/>
  <c r="G156" i="2"/>
  <c r="I153" i="2"/>
  <c r="C158" i="2" s="1"/>
  <c r="D43" i="1"/>
  <c r="G160" i="2" l="1"/>
  <c r="H160" i="2" s="1"/>
  <c r="D158" i="2"/>
  <c r="E158" i="2" s="1"/>
  <c r="F158" i="2" s="1"/>
  <c r="G158" i="2" s="1"/>
  <c r="L14" i="6"/>
  <c r="M25" i="6"/>
  <c r="D57" i="1"/>
  <c r="D50" i="1"/>
  <c r="D51" i="1" s="1"/>
  <c r="G162" i="2"/>
  <c r="N15" i="6"/>
  <c r="O9" i="6" s="1"/>
  <c r="M13" i="6"/>
  <c r="N25" i="6" l="1"/>
  <c r="N13" i="6"/>
  <c r="T64" i="6" s="1"/>
  <c r="S64" i="6"/>
  <c r="M14" i="6"/>
  <c r="O15" i="6"/>
  <c r="P9" i="6" s="1"/>
  <c r="D52" i="1"/>
  <c r="E49" i="1"/>
  <c r="N14" i="6" l="1"/>
  <c r="O25" i="6"/>
  <c r="O13" i="6"/>
  <c r="O14" i="6" s="1"/>
  <c r="D56" i="1"/>
  <c r="D59" i="1"/>
  <c r="D55" i="1"/>
  <c r="E39" i="1"/>
  <c r="P15" i="6"/>
  <c r="Q9" i="6" s="1"/>
  <c r="D5" i="2" l="1"/>
  <c r="U64" i="6"/>
  <c r="P25" i="6"/>
  <c r="P13" i="6"/>
  <c r="E40" i="1"/>
  <c r="E41" i="1" s="1"/>
  <c r="E46" i="1" s="1"/>
  <c r="E58" i="1"/>
  <c r="Q15" i="6"/>
  <c r="R9" i="6" s="1"/>
  <c r="Q25" i="6" l="1"/>
  <c r="Q13" i="6"/>
  <c r="Q14" i="6" s="1"/>
  <c r="R15" i="6"/>
  <c r="S9" i="6" s="1"/>
  <c r="E43" i="1"/>
  <c r="V64" i="6"/>
  <c r="P14" i="6"/>
  <c r="R25" i="6" l="1"/>
  <c r="W64" i="6"/>
  <c r="R13" i="6"/>
  <c r="X64" i="6" s="1"/>
  <c r="E57" i="1"/>
  <c r="S15" i="6"/>
  <c r="T9" i="6" s="1"/>
  <c r="E50" i="1"/>
  <c r="E51" i="1" s="1"/>
  <c r="S25" i="6" l="1"/>
  <c r="R14" i="6"/>
  <c r="E52" i="1"/>
  <c r="F49" i="1"/>
  <c r="T15" i="6"/>
  <c r="U9" i="6" s="1"/>
  <c r="S13" i="6"/>
  <c r="T25" i="6" l="1"/>
  <c r="T13" i="6"/>
  <c r="T14" i="6" s="1"/>
  <c r="S14" i="6"/>
  <c r="Y64" i="6"/>
  <c r="U15" i="6"/>
  <c r="V9" i="6" s="1"/>
  <c r="F39" i="1"/>
  <c r="E56" i="1"/>
  <c r="E59" i="1"/>
  <c r="E55" i="1"/>
  <c r="E5" i="2" l="1"/>
  <c r="U25" i="6"/>
  <c r="Z64" i="6"/>
  <c r="U13" i="6"/>
  <c r="U14" i="6" s="1"/>
  <c r="F58" i="1"/>
  <c r="F40" i="1"/>
  <c r="F41" i="1" s="1"/>
  <c r="V15" i="6"/>
  <c r="W9" i="6" s="1"/>
  <c r="F43" i="1" l="1"/>
  <c r="F46" i="1"/>
  <c r="V25" i="6"/>
  <c r="AA64" i="6"/>
  <c r="V13" i="6"/>
  <c r="W15" i="6"/>
  <c r="X9" i="6" s="1"/>
  <c r="W25" i="6" l="1"/>
  <c r="X15" i="6"/>
  <c r="Y9" i="6" s="1"/>
  <c r="F50" i="1"/>
  <c r="F51" i="1" s="1"/>
  <c r="V14" i="6"/>
  <c r="AB64" i="6"/>
  <c r="W13" i="6"/>
  <c r="F57" i="1"/>
  <c r="X25" i="6" l="1"/>
  <c r="X13" i="6"/>
  <c r="X14" i="6" s="1"/>
  <c r="AC64" i="6"/>
  <c r="W14" i="6"/>
  <c r="Y15" i="6"/>
  <c r="Z9" i="6" s="1"/>
  <c r="F52" i="1"/>
  <c r="G49" i="1"/>
  <c r="AD64" i="6" l="1"/>
  <c r="Y25" i="6"/>
  <c r="Y13" i="6"/>
  <c r="Y14" i="6" s="1"/>
  <c r="F56" i="1"/>
  <c r="F55" i="1"/>
  <c r="F59" i="1"/>
  <c r="G39" i="1"/>
  <c r="Z15" i="6"/>
  <c r="AA9" i="6" s="1"/>
  <c r="F5" i="2" l="1"/>
  <c r="Z25" i="6"/>
  <c r="AE64" i="6"/>
  <c r="Z13" i="6"/>
  <c r="AF64" i="6" s="1"/>
  <c r="G58" i="1"/>
  <c r="G40" i="1"/>
  <c r="G41" i="1" s="1"/>
  <c r="G46" i="1" s="1"/>
  <c r="AA15" i="6"/>
  <c r="AB9" i="6" s="1"/>
  <c r="AA25" i="6" l="1"/>
  <c r="Z14" i="6"/>
  <c r="AA13" i="6"/>
  <c r="AG64" i="6" s="1"/>
  <c r="G43" i="1"/>
  <c r="AB15" i="6"/>
  <c r="AC9" i="6" s="1"/>
  <c r="AB25" i="6" l="1"/>
  <c r="AA14" i="6"/>
  <c r="AC15" i="6"/>
  <c r="AD9" i="6" s="1"/>
  <c r="AB13" i="6"/>
  <c r="G50" i="1"/>
  <c r="G51" i="1" s="1"/>
  <c r="G52" i="1" s="1"/>
  <c r="G55" i="1" s="1"/>
  <c r="C58" i="32" s="1"/>
  <c r="G57" i="1"/>
  <c r="G5" i="2" l="1"/>
  <c r="AC25" i="6"/>
  <c r="AC13" i="6"/>
  <c r="AC14" i="6" s="1"/>
  <c r="G56" i="1"/>
  <c r="G59" i="1"/>
  <c r="AD15" i="6"/>
  <c r="AE9" i="6" s="1"/>
  <c r="AH64" i="6"/>
  <c r="AB14" i="6"/>
  <c r="AI64" i="6" l="1"/>
  <c r="AD25" i="6"/>
  <c r="AD13" i="6"/>
  <c r="AJ64" i="6" s="1"/>
  <c r="AE15" i="6"/>
  <c r="AF9" i="6" s="1"/>
  <c r="AE25" i="6" l="1"/>
  <c r="AD14" i="6"/>
  <c r="AF15" i="6"/>
  <c r="AG9" i="6" s="1"/>
  <c r="AE13" i="6"/>
  <c r="AF25" i="6" l="1"/>
  <c r="AF13" i="6"/>
  <c r="AF14" i="6" s="1"/>
  <c r="AK64" i="6"/>
  <c r="AE14" i="6"/>
  <c r="AG15" i="6"/>
  <c r="AH9" i="6" s="1"/>
  <c r="AL64" i="6" l="1"/>
  <c r="AG25" i="6"/>
  <c r="AG13" i="6"/>
  <c r="AG14" i="6" s="1"/>
  <c r="AH15" i="6"/>
  <c r="AI9" i="6" s="1"/>
  <c r="AH25" i="6" l="1"/>
  <c r="AM64" i="6"/>
  <c r="AH13" i="6"/>
  <c r="AH14" i="6" s="1"/>
  <c r="AI15" i="6"/>
  <c r="AJ9" i="6" s="1"/>
  <c r="AI25" i="6" l="1"/>
  <c r="AN64" i="6"/>
  <c r="AI13" i="6"/>
  <c r="AI14" i="6" s="1"/>
  <c r="AJ15" i="6"/>
  <c r="AK9" i="6" s="1"/>
  <c r="AJ25" i="6" l="1"/>
  <c r="AO64" i="6"/>
  <c r="AJ13" i="6"/>
  <c r="AP64" i="6" s="1"/>
  <c r="AK15" i="6"/>
  <c r="AL9" i="6" s="1"/>
  <c r="AK25" i="6" l="1"/>
  <c r="AJ14" i="6"/>
  <c r="AK13" i="6"/>
  <c r="AK14" i="6" s="1"/>
  <c r="AL15" i="6"/>
  <c r="AM9" i="6" s="1"/>
  <c r="AL25" i="6" l="1"/>
  <c r="AQ64" i="6"/>
  <c r="AL13" i="6"/>
  <c r="AL14" i="6" s="1"/>
  <c r="AM15" i="6"/>
  <c r="AN9" i="6" s="1"/>
  <c r="AM25" i="6" l="1"/>
  <c r="AR64" i="6"/>
  <c r="AM13" i="6"/>
  <c r="AM14" i="6" s="1"/>
  <c r="AN15" i="6"/>
  <c r="AO9" i="6" s="1"/>
  <c r="AN25" i="6" l="1"/>
  <c r="AS64" i="6"/>
  <c r="AO15" i="6"/>
  <c r="AP9" i="6" s="1"/>
  <c r="AN13" i="6"/>
  <c r="AO25" i="6" l="1"/>
  <c r="AO13" i="6"/>
  <c r="AO14" i="6" s="1"/>
  <c r="AT64" i="6"/>
  <c r="AN14" i="6"/>
  <c r="AP15" i="6"/>
  <c r="AQ9" i="6" s="1"/>
  <c r="AP25" i="6" l="1"/>
  <c r="AU64" i="6"/>
  <c r="AP13" i="6"/>
  <c r="AP14" i="6" s="1"/>
  <c r="AQ15" i="6"/>
  <c r="AR9" i="6" s="1"/>
  <c r="AQ25" i="6" l="1"/>
  <c r="AV64" i="6"/>
  <c r="AQ13" i="6"/>
  <c r="AW64" i="6" s="1"/>
  <c r="AR15" i="6"/>
  <c r="AS9" i="6" s="1"/>
  <c r="AR25" i="6" l="1"/>
  <c r="AQ14" i="6"/>
  <c r="AR13" i="6"/>
  <c r="AX64" i="6" s="1"/>
  <c r="AS15" i="6"/>
  <c r="AT9" i="6" s="1"/>
  <c r="AS25" i="6" l="1"/>
  <c r="AR14" i="6"/>
  <c r="AT15" i="6"/>
  <c r="AU9" i="6" s="1"/>
  <c r="AS13" i="6"/>
  <c r="AT25" i="6" l="1"/>
  <c r="AT13" i="6"/>
  <c r="AT14" i="6" s="1"/>
  <c r="AS14" i="6"/>
  <c r="AY64" i="6"/>
  <c r="AU15" i="6"/>
  <c r="AV9" i="6" s="1"/>
  <c r="AU25" i="6" l="1"/>
  <c r="AZ64" i="6"/>
  <c r="AU13" i="6"/>
  <c r="BA64" i="6" s="1"/>
  <c r="AV15" i="6"/>
  <c r="AW9" i="6" s="1"/>
  <c r="AV25" i="6" l="1"/>
  <c r="AU14" i="6"/>
  <c r="AV13" i="6"/>
  <c r="BB64" i="6" s="1"/>
  <c r="AW15" i="6"/>
  <c r="AX9" i="6" s="1"/>
  <c r="AW25" i="6" l="1"/>
  <c r="AV14" i="6"/>
  <c r="AW13" i="6"/>
  <c r="BC64" i="6" s="1"/>
  <c r="AX15" i="6"/>
  <c r="AY9" i="6" s="1"/>
  <c r="AX25" i="6" l="1"/>
  <c r="AW14" i="6"/>
  <c r="AX13" i="6"/>
  <c r="BD64" i="6" s="1"/>
  <c r="AY15" i="6"/>
  <c r="AZ9" i="6" s="1"/>
  <c r="AY25" i="6" l="1"/>
  <c r="AX14" i="6"/>
  <c r="AY13" i="6"/>
  <c r="AY14" i="6" s="1"/>
  <c r="AZ15" i="6"/>
  <c r="BA9" i="6" s="1"/>
  <c r="AZ25" i="6" l="1"/>
  <c r="BE64" i="6"/>
  <c r="AZ13" i="6"/>
  <c r="BF64" i="6" s="1"/>
  <c r="BA15" i="6"/>
  <c r="BB9" i="6" s="1"/>
  <c r="BA25" i="6" l="1"/>
  <c r="AZ14" i="6"/>
  <c r="BA13" i="6"/>
  <c r="BG64" i="6" s="1"/>
  <c r="BB15" i="6"/>
  <c r="BC9" i="6" s="1"/>
  <c r="BB25" i="6" l="1"/>
  <c r="BA14" i="6"/>
  <c r="BB13" i="6"/>
  <c r="BH64" i="6" s="1"/>
  <c r="BC15" i="6"/>
  <c r="BD9" i="6" s="1"/>
  <c r="BC25" i="6" l="1"/>
  <c r="BB14" i="6"/>
  <c r="BC13" i="6"/>
  <c r="BC14" i="6" s="1"/>
  <c r="BD15" i="6"/>
  <c r="BD13" i="6" s="1"/>
  <c r="BD25" i="6" l="1"/>
  <c r="BI64" i="6"/>
  <c r="BJ64" i="6"/>
  <c r="BD14" i="6"/>
</calcChain>
</file>

<file path=xl/comments1.xml><?xml version="1.0" encoding="utf-8"?>
<comments xmlns="http://schemas.openxmlformats.org/spreadsheetml/2006/main">
  <authors>
    <author xml:space="preserve"> </author>
  </authors>
  <commentList>
    <comment ref="B59" authorId="0">
      <text>
        <r>
          <rPr>
            <b/>
            <sz val="8"/>
            <color indexed="81"/>
            <rFont val="Tahoma"/>
            <family val="2"/>
          </rPr>
          <t xml:space="preserve"> :</t>
        </r>
        <r>
          <rPr>
            <sz val="8"/>
            <color indexed="81"/>
            <rFont val="Tahoma"/>
            <family val="2"/>
          </rPr>
          <t xml:space="preserve">
Assuming want to continue with unitised depreciation as outlined in 2007 and 2009 determinations</t>
        </r>
      </text>
    </comment>
  </commentList>
</comments>
</file>

<file path=xl/sharedStrings.xml><?xml version="1.0" encoding="utf-8"?>
<sst xmlns="http://schemas.openxmlformats.org/spreadsheetml/2006/main" count="1654" uniqueCount="627">
  <si>
    <t>Summary</t>
  </si>
  <si>
    <t>Building Blocks</t>
  </si>
  <si>
    <t>Opex</t>
  </si>
  <si>
    <t>Capital Costs</t>
  </si>
  <si>
    <t>Total required revenues</t>
  </si>
  <si>
    <t>Inputs</t>
  </si>
  <si>
    <t>Passengers</t>
  </si>
  <si>
    <t>Maximum Revenue per pax</t>
  </si>
  <si>
    <t>Per passenger basis</t>
  </si>
  <si>
    <t>Commercial revenues</t>
  </si>
  <si>
    <t>Capital costs</t>
  </si>
  <si>
    <t>Total Opex</t>
  </si>
  <si>
    <t>Policy/Choice Variables</t>
  </si>
  <si>
    <t>y</t>
  </si>
  <si>
    <t>Elasticity</t>
  </si>
  <si>
    <t>n</t>
  </si>
  <si>
    <t>Other</t>
  </si>
  <si>
    <t>Required Revenue Per passenger</t>
  </si>
  <si>
    <t>% change</t>
  </si>
  <si>
    <t>Outturn</t>
  </si>
  <si>
    <t>Incremental savings</t>
  </si>
  <si>
    <t>Adjustment to forecast</t>
  </si>
  <si>
    <t>Opex Forecast</t>
  </si>
  <si>
    <t>Rolling Scheme adjustment</t>
  </si>
  <si>
    <t>Commercial Revenue</t>
  </si>
  <si>
    <t>Asset life remaining</t>
  </si>
  <si>
    <t>Table shows evolution of RAB for an annuity paying 53.348 per annum</t>
  </si>
  <si>
    <t>Opening RAB</t>
  </si>
  <si>
    <t>It's use?</t>
  </si>
  <si>
    <t>Depreciation</t>
  </si>
  <si>
    <t>We can infer the annual annuity to pay for any asset with &lt;50 years remaining.</t>
  </si>
  <si>
    <t>Return</t>
  </si>
  <si>
    <t>The appropriate annuity for an asset worth 100 and with 50 years remaining would be 100/763*53.348</t>
  </si>
  <si>
    <t>Revenue</t>
  </si>
  <si>
    <t>The appropriate annuity for an asset worth 100 and with 10 years remianing would be 100/388*53.348</t>
  </si>
  <si>
    <t>Closing RAB</t>
  </si>
  <si>
    <t>Such calculations occur in rows 96-99 for the three triggers, whose remaining asset life in 2015</t>
  </si>
  <si>
    <t>is uncertain as not clear when (if at all) in the period 2010-2014 the asset will first enter the RAB.</t>
  </si>
  <si>
    <t>WACC</t>
  </si>
  <si>
    <t>Total</t>
  </si>
  <si>
    <t>CP4/2009</t>
  </si>
  <si>
    <t>CPI (CSO December 2006=100 series)</t>
  </si>
  <si>
    <t>Airport Operations</t>
  </si>
  <si>
    <t>Landside Infrastucture</t>
  </si>
  <si>
    <t>Piers and Terminals</t>
  </si>
  <si>
    <t>Plant and Equipment</t>
  </si>
  <si>
    <t xml:space="preserve">Retail </t>
  </si>
  <si>
    <t>Stands and airfield</t>
  </si>
  <si>
    <t>Utilities</t>
  </si>
  <si>
    <t>Programme management and contingency</t>
  </si>
  <si>
    <t>TOTAL CAPEX (2010-2014)</t>
  </si>
  <si>
    <t>Annual capex over the 5 year period</t>
  </si>
  <si>
    <t>&lt;--- annual capex that would have allowed based on reconciliation post out-turn spend</t>
  </si>
  <si>
    <t>DAA to keep interest associated with capex savings/lose interest associated with cost overrun?</t>
  </si>
  <si>
    <t>Enter "y" or "n"</t>
  </si>
  <si>
    <t>&lt;--- top-up to 2015 starting RAB if no interest payments clawed back or topped up</t>
  </si>
  <si>
    <t>(DAA's incentives to manage capex costs will be greater if enter "y")</t>
  </si>
  <si>
    <t>VALUE OF CAPEX STILL TO BE RECOVERED START 2015</t>
  </si>
  <si>
    <t>Capex</t>
  </si>
  <si>
    <t>POSSIBLE DEPRECIATION PROFILES POST 2015</t>
  </si>
  <si>
    <t>Discount factor</t>
  </si>
  <si>
    <t>Present value of capex to be recovered</t>
  </si>
  <si>
    <t>Projected revenue stream in 2009 Financial Model</t>
  </si>
  <si>
    <t>Present value of projected revenue stream</t>
  </si>
  <si>
    <t>Present value of revenue stream 2010-2014</t>
  </si>
  <si>
    <t>Adjusted revenue stream, post 2014</t>
  </si>
  <si>
    <t>Present value of adjusted revenue stream, 2015 onwards</t>
  </si>
  <si>
    <t>HBS trigger</t>
  </si>
  <si>
    <t>Trigger met</t>
  </si>
  <si>
    <t>Passenger numbers</t>
  </si>
  <si>
    <t>Per passenger charge</t>
  </si>
  <si>
    <t>*the price cap increases in the year that the trigger is achieved, i.e. the year the DAA has to install an HBS</t>
  </si>
  <si>
    <t>Remaining asset life</t>
  </si>
  <si>
    <t>Estimation of annuities</t>
  </si>
  <si>
    <t>Asset life remaining:</t>
  </si>
  <si>
    <t>Annuity for HBS trigger post 20014</t>
  </si>
  <si>
    <t>Reconciling T2 Allowance and Outturn Capex</t>
  </si>
  <si>
    <t>Interim Review</t>
  </si>
  <si>
    <t>2009 Detemination</t>
  </si>
  <si>
    <t>CP6/2007</t>
  </si>
  <si>
    <t>1+assumed inflation rate at time of publication</t>
  </si>
  <si>
    <t>T2 Main Projects</t>
  </si>
  <si>
    <t>T2 Associated Projects</t>
  </si>
  <si>
    <t>Programme Management</t>
  </si>
  <si>
    <t>Non-terminal T2 Main Projects</t>
  </si>
  <si>
    <t>T2</t>
  </si>
  <si>
    <t>T2 Box 1</t>
  </si>
  <si>
    <t>T2 Box 2</t>
  </si>
  <si>
    <t>Total T2 Costs</t>
  </si>
  <si>
    <t>TRIGGERS</t>
  </si>
  <si>
    <t>T2 ready for operations</t>
  </si>
  <si>
    <t>T2 ready for operations, total demand &gt; 33mppa</t>
  </si>
  <si>
    <t>VALUE OF PAST T2 INVESTMENTS STILL TO BE RECOVERED START 2015</t>
  </si>
  <si>
    <t>Deriving Opening T2 Box 1 RAB Amount</t>
  </si>
  <si>
    <t>Depreciation (capitalised financing)</t>
  </si>
  <si>
    <t>Capitalised financing</t>
  </si>
  <si>
    <t>Revenues</t>
  </si>
  <si>
    <t>Cost of capital</t>
  </si>
  <si>
    <t>Date T2 Became Operationally Ready</t>
  </si>
  <si>
    <t>Start of 2011</t>
  </si>
  <si>
    <t>Number of days operationally ready in 2010</t>
  </si>
  <si>
    <t>Interest rate to apply in 2010</t>
  </si>
  <si>
    <t>Deriving T2 Box 2 Value of Trigger post 2014</t>
  </si>
  <si>
    <t>Year begin</t>
  </si>
  <si>
    <t>Year end</t>
  </si>
  <si>
    <t>T2 BOX 1</t>
  </si>
  <si>
    <t>Capitalised financing (negative depreciation)</t>
  </si>
  <si>
    <t>Post 2014 T2 Box 1 Depreciation Profiles</t>
  </si>
  <si>
    <t>Pax forecast</t>
  </si>
  <si>
    <t>Pax box 1</t>
  </si>
  <si>
    <t>Discounted pax</t>
  </si>
  <si>
    <t>Discounted pax (total)</t>
  </si>
  <si>
    <t>Box 1 per pax</t>
  </si>
  <si>
    <t>Annual revenues box 1</t>
  </si>
  <si>
    <t>Discounted Annual revenues box 1</t>
  </si>
  <si>
    <t>Revenues to be recovered:</t>
  </si>
  <si>
    <t>2010 NPV value of 2015 opening RAB</t>
  </si>
  <si>
    <t>Box 1 remuneration parameters</t>
  </si>
  <si>
    <t>Lower bound threshold (mppa)</t>
  </si>
  <si>
    <t>Upper bound threshold (mppa)</t>
  </si>
  <si>
    <t>Asset life-T2 Associated projects (cumulative capex)</t>
  </si>
  <si>
    <t>First full year of operating T2</t>
  </si>
  <si>
    <t>T1X</t>
  </si>
  <si>
    <t>Return (pre 2010 capex)</t>
  </si>
  <si>
    <t>Closing RAB (pre 2010 capex)</t>
  </si>
  <si>
    <t>Depreciation (pre 2010 capex)</t>
  </si>
  <si>
    <t>Opening RAB (pre 2010 capex)</t>
  </si>
  <si>
    <t>Capex pre 2010 (excl T2, T1X)</t>
  </si>
  <si>
    <t>Return on assets</t>
  </si>
  <si>
    <t>Rate of return on average RAB</t>
  </si>
  <si>
    <t>Discounting rate of return</t>
  </si>
  <si>
    <t>Average RAB</t>
  </si>
  <si>
    <t>RAB at the end of the year</t>
  </si>
  <si>
    <t>Regulatory depreciation 2010-2014</t>
  </si>
  <si>
    <t>Allowed capex 2010-2014</t>
  </si>
  <si>
    <t>Net Investment</t>
  </si>
  <si>
    <t>Opening RAB 2010</t>
  </si>
  <si>
    <t>RAB at the start of the year</t>
  </si>
  <si>
    <t>Life</t>
  </si>
  <si>
    <t>Forecast</t>
  </si>
  <si>
    <t>Total CR</t>
  </si>
  <si>
    <t>CR Per PAX</t>
  </si>
  <si>
    <t>ATI Adjustment</t>
  </si>
  <si>
    <t>Net Retail Inc Con</t>
  </si>
  <si>
    <t>Retail</t>
  </si>
  <si>
    <t>Retail/PAX</t>
  </si>
  <si>
    <t>Car Parking</t>
  </si>
  <si>
    <t>Base Forecast</t>
  </si>
  <si>
    <t>Uplift: LT CP Resurface</t>
  </si>
  <si>
    <t>Uplift: T2MSCP</t>
  </si>
  <si>
    <t>Total Car Park</t>
  </si>
  <si>
    <t>Parking/PAX</t>
  </si>
  <si>
    <t>Uplift: Car Rental Centre</t>
  </si>
  <si>
    <t>capex documentation</t>
  </si>
  <si>
    <t>Commercial Hanger Infrastructure</t>
  </si>
  <si>
    <t>Cargo Terminal Development</t>
  </si>
  <si>
    <t>Uplift: Digital Advertising Pods</t>
  </si>
  <si>
    <t>CAR PAX Forecast</t>
  </si>
  <si>
    <t>Pax Growth Rate</t>
  </si>
  <si>
    <t>DAA forecast Inflation</t>
  </si>
  <si>
    <t>n/a</t>
  </si>
  <si>
    <t>Choice of Opex</t>
  </si>
  <si>
    <t>Security staff</t>
  </si>
  <si>
    <t>Central Function staff</t>
  </si>
  <si>
    <t>Other staff costs</t>
  </si>
  <si>
    <t>Campus Services staff</t>
  </si>
  <si>
    <t>Airside Operations staff</t>
  </si>
  <si>
    <t>IT &amp; technology</t>
  </si>
  <si>
    <t>Facilities &amp; cleaning</t>
  </si>
  <si>
    <t>Car Parks</t>
  </si>
  <si>
    <t>Maintenance</t>
  </si>
  <si>
    <t>Capital Projects</t>
  </si>
  <si>
    <t>Rent &amp; Rates</t>
  </si>
  <si>
    <t>Marketing and related costs</t>
  </si>
  <si>
    <t>Consultancy services</t>
  </si>
  <si>
    <t>Insurance</t>
  </si>
  <si>
    <t>PRM</t>
  </si>
  <si>
    <t>Scenario Choices</t>
  </si>
  <si>
    <t>Base No savings</t>
  </si>
  <si>
    <t>No</t>
  </si>
  <si>
    <t>Low</t>
  </si>
  <si>
    <t>High</t>
  </si>
  <si>
    <t>2013, prices</t>
  </si>
  <si>
    <t>Mid</t>
  </si>
  <si>
    <t>Passenger Numbers</t>
  </si>
  <si>
    <t>Project Type</t>
  </si>
  <si>
    <t>Tranche</t>
  </si>
  <si>
    <t>Code</t>
  </si>
  <si>
    <t>Airfield &amp; Apron Rehabilitation</t>
  </si>
  <si>
    <t>15.6.001</t>
  </si>
  <si>
    <t>Runway 16/34 Pavement Rehabilitation</t>
  </si>
  <si>
    <t xml:space="preserve">15.6.002 </t>
  </si>
  <si>
    <t xml:space="preserve">Apron Rehabilitation </t>
  </si>
  <si>
    <t xml:space="preserve">15.6.006 </t>
  </si>
  <si>
    <t xml:space="preserve">Airfield and Apron Road </t>
  </si>
  <si>
    <t xml:space="preserve">15.6.055 </t>
  </si>
  <si>
    <t xml:space="preserve">Airfield Taxiway Rehabilitation </t>
  </si>
  <si>
    <t xml:space="preserve">15.6.017 </t>
  </si>
  <si>
    <t xml:space="preserve">Overlay Runway </t>
  </si>
  <si>
    <t>IT</t>
  </si>
  <si>
    <t xml:space="preserve">Airfield Compliance </t>
  </si>
  <si>
    <t xml:space="preserve">15.9.022 </t>
  </si>
  <si>
    <t xml:space="preserve">Airfield Pollution Control </t>
  </si>
  <si>
    <t xml:space="preserve">Airfield Lighting </t>
  </si>
  <si>
    <t xml:space="preserve">15.6.004 </t>
  </si>
  <si>
    <t xml:space="preserve">Airfield Lighting Upgrade (Runway 10/28) </t>
  </si>
  <si>
    <t xml:space="preserve">15.6.009 </t>
  </si>
  <si>
    <t xml:space="preserve">Taxiway AGL Upgrade </t>
  </si>
  <si>
    <t xml:space="preserve">Vehicles </t>
  </si>
  <si>
    <t xml:space="preserve">15.4.001 </t>
  </si>
  <si>
    <t xml:space="preserve">Airfield Vehicles and Equipment </t>
  </si>
  <si>
    <t xml:space="preserve">15.4.002 </t>
  </si>
  <si>
    <t xml:space="preserve">Light Fleet </t>
  </si>
  <si>
    <t xml:space="preserve">Landside Maintenance </t>
  </si>
  <si>
    <t xml:space="preserve">15.3.004 </t>
  </si>
  <si>
    <t xml:space="preserve">15.3.035 </t>
  </si>
  <si>
    <t xml:space="preserve">campus roads </t>
  </si>
  <si>
    <t xml:space="preserve">15.3.001 </t>
  </si>
  <si>
    <t xml:space="preserve">utilities </t>
  </si>
  <si>
    <t xml:space="preserve">Maintenance IT </t>
  </si>
  <si>
    <t xml:space="preserve">15.8.008 </t>
  </si>
  <si>
    <t>IT DAA Technology &amp; Lifecycle Management</t>
  </si>
  <si>
    <t xml:space="preserve">15.8.009 </t>
  </si>
  <si>
    <t>IT Business Systems Investment</t>
  </si>
  <si>
    <t xml:space="preserve">Terminals Maintenance </t>
  </si>
  <si>
    <t xml:space="preserve">15.7.102 </t>
  </si>
  <si>
    <t xml:space="preserve">T1 Roof Repairs / Upgrades </t>
  </si>
  <si>
    <t xml:space="preserve">15.4.005 </t>
  </si>
  <si>
    <t>T1 Baggage Reconciliation System</t>
  </si>
  <si>
    <t xml:space="preserve">15.4.006 </t>
  </si>
  <si>
    <t>T1 Critical Equipment Upgrades</t>
  </si>
  <si>
    <t xml:space="preserve">15.7.104 </t>
  </si>
  <si>
    <t>HVAC &amp; BMS Upgrades</t>
  </si>
  <si>
    <t>Apron Capacity</t>
  </si>
  <si>
    <t>15.6.047</t>
  </si>
  <si>
    <t>Apron Development 5G</t>
  </si>
  <si>
    <t>15.6.007</t>
  </si>
  <si>
    <t>Airfield Infrastructure for large aircraft</t>
  </si>
  <si>
    <t>Terminal Capacity</t>
  </si>
  <si>
    <t>15.7.116</t>
  </si>
  <si>
    <t>Pier 3 Flexibility</t>
  </si>
  <si>
    <t>15.7.120</t>
  </si>
  <si>
    <t>Bus Lounge Facilities</t>
  </si>
  <si>
    <t>15.4.004</t>
  </si>
  <si>
    <t>Central Search Area – New Technologies</t>
  </si>
  <si>
    <t>15.7.117</t>
  </si>
  <si>
    <t>T2 Transfer Facility</t>
  </si>
  <si>
    <t>Terminal - Customer/Efficiency Improvements</t>
  </si>
  <si>
    <t>15.7.122</t>
  </si>
  <si>
    <t>Pier 1 Enclosed Gates</t>
  </si>
  <si>
    <t>15.7.121</t>
  </si>
  <si>
    <t>T1 Arrivals</t>
  </si>
  <si>
    <t>15.7.119</t>
  </si>
  <si>
    <t>T1 Façade</t>
  </si>
  <si>
    <t>15.7.103</t>
  </si>
  <si>
    <t>Fixed Electrical Ground Power T1</t>
  </si>
  <si>
    <t>Revenue Projects</t>
  </si>
  <si>
    <t>15.5.001</t>
  </si>
  <si>
    <t>Retail Refurbishments</t>
  </si>
  <si>
    <t>15.5.002</t>
  </si>
  <si>
    <t>Retail IT</t>
  </si>
  <si>
    <t>15.2.005</t>
  </si>
  <si>
    <t>15.2.007</t>
  </si>
  <si>
    <t>15.2.010</t>
  </si>
  <si>
    <t>Digital Advertising Projects</t>
  </si>
  <si>
    <t>15.2.013</t>
  </si>
  <si>
    <t>Commercial Property Refurbishments</t>
  </si>
  <si>
    <t>15.8.009c</t>
  </si>
  <si>
    <t>Business Innovation Investment</t>
  </si>
  <si>
    <t>Screening</t>
  </si>
  <si>
    <t>15.6.021</t>
  </si>
  <si>
    <t>Cargo Gate Redevelopment</t>
  </si>
  <si>
    <t>15.6.022</t>
  </si>
  <si>
    <t>Airport Screening Centre</t>
  </si>
  <si>
    <t>15.3.006</t>
  </si>
  <si>
    <t>Long Term Car Park Resurface</t>
  </si>
  <si>
    <t>15.2.009</t>
  </si>
  <si>
    <t>Consolidated Car Rental Centre</t>
  </si>
  <si>
    <t>15.2.006</t>
  </si>
  <si>
    <t>Completion of T2MSCP</t>
  </si>
  <si>
    <t>15.2.017</t>
  </si>
  <si>
    <t>Consolidated Staff Car Park</t>
  </si>
  <si>
    <t>Contingent Projects</t>
  </si>
  <si>
    <t>15.4.003</t>
  </si>
  <si>
    <t>T2 HBS Standard 3</t>
  </si>
  <si>
    <t>15.7.111</t>
  </si>
  <si>
    <t>Pier 2 Segregation</t>
  </si>
  <si>
    <t>15.6.023</t>
  </si>
  <si>
    <t>Apron 300R</t>
  </si>
  <si>
    <t>15.7.101</t>
  </si>
  <si>
    <t>T1 Check-in &amp; Security</t>
  </si>
  <si>
    <t>15.8.001</t>
  </si>
  <si>
    <t>Minor Projects</t>
  </si>
  <si>
    <t>15.8.200</t>
  </si>
  <si>
    <t xml:space="preserve">House buy-out (runway related) </t>
  </si>
  <si>
    <t xml:space="preserve">Planning and design fees (runway related) </t>
  </si>
  <si>
    <t>Runway Capacity</t>
  </si>
  <si>
    <t xml:space="preserve">Extension to Runway </t>
  </si>
  <si>
    <t xml:space="preserve">Parallel Feed </t>
  </si>
  <si>
    <t>Updated Cost</t>
  </si>
  <si>
    <t>Value</t>
  </si>
  <si>
    <t>Asset Life</t>
  </si>
  <si>
    <t>When spend split across all years</t>
  </si>
  <si>
    <t>Opening</t>
  </si>
  <si>
    <t>Closing</t>
  </si>
  <si>
    <t>Annuity Cal - All spend in one year</t>
  </si>
  <si>
    <t>Capex Summary</t>
  </si>
  <si>
    <t>Amount</t>
  </si>
  <si>
    <t>Special Summary</t>
  </si>
  <si>
    <t>Start Date</t>
  </si>
  <si>
    <t>special</t>
  </si>
  <si>
    <t>2016</t>
  </si>
  <si>
    <t>Special Treatment CR assets</t>
  </si>
  <si>
    <t>Grey Box - Calculator</t>
  </si>
  <si>
    <t>Total Capital costs</t>
  </si>
  <si>
    <t>Financial Ratio Analysis</t>
  </si>
  <si>
    <t>Profit and Loss Account</t>
  </si>
  <si>
    <t>Aeronautical Revenue</t>
  </si>
  <si>
    <t>EDITDA</t>
  </si>
  <si>
    <t>Cash Flow</t>
  </si>
  <si>
    <t>EBITDA</t>
  </si>
  <si>
    <t>Cash flow from operations</t>
  </si>
  <si>
    <t>FFO</t>
  </si>
  <si>
    <t>Funds from operations (FFO)</t>
  </si>
  <si>
    <t>Net debt</t>
  </si>
  <si>
    <t>Opening net debt</t>
  </si>
  <si>
    <t>Net cash inflow / (outflow )</t>
  </si>
  <si>
    <t>Closing net debt</t>
  </si>
  <si>
    <t>Financial metrics</t>
  </si>
  <si>
    <t xml:space="preserve">Debt / EBITDA (x) </t>
  </si>
  <si>
    <t>FFO : cash interest (x)</t>
  </si>
  <si>
    <t>EBITDA / Interest (x)</t>
  </si>
  <si>
    <t>Sum Yes</t>
  </si>
  <si>
    <t>Sum Below</t>
  </si>
  <si>
    <t>Equal</t>
  </si>
  <si>
    <t>Net Cash Flow</t>
  </si>
  <si>
    <t>mid</t>
  </si>
  <si>
    <t>Oct 2009 in 2011 Base</t>
  </si>
  <si>
    <t>Oct 2009 to Model Price Level</t>
  </si>
  <si>
    <t>Revenue in 2009 Prices</t>
  </si>
  <si>
    <t>Revenues In model prices</t>
  </si>
  <si>
    <t>Depreciation Summary</t>
  </si>
  <si>
    <t>Pre 2010 capex</t>
  </si>
  <si>
    <t>2010-2015</t>
  </si>
  <si>
    <t>HBS</t>
  </si>
  <si>
    <t>Revenue from FM09, Oct 2009 prices</t>
  </si>
  <si>
    <t>Test</t>
  </si>
  <si>
    <t>Adjustment</t>
  </si>
  <si>
    <t>Price Cap</t>
  </si>
  <si>
    <t>Price Level</t>
  </si>
  <si>
    <t>Net Debt</t>
  </si>
  <si>
    <t>capex 2010-2015</t>
  </si>
  <si>
    <t>Dec 2013 to Model Price</t>
  </si>
  <si>
    <t>Dec 2013 price level in 2011 base</t>
  </si>
  <si>
    <t>Dec 2012 to Model Price</t>
  </si>
  <si>
    <t>Dec 2012 Base  2011</t>
  </si>
  <si>
    <t>Oct 2009 to Dec 2013 Price</t>
  </si>
  <si>
    <t>In Oct 2009 Prices</t>
  </si>
  <si>
    <t>Updated allowance Dec 2013 Prices</t>
  </si>
  <si>
    <t>Allowed Spend Dec 2013 Prices</t>
  </si>
  <si>
    <t>New Allowance oct 2009</t>
  </si>
  <si>
    <t>Outturn Spending oct 2009</t>
  </si>
  <si>
    <t>Note: Oct 2009 Prices - converts to Model Prices on "Capital Costs" Sheet</t>
  </si>
  <si>
    <t>Note: Dec 2013 Prices - converts to Model Prices on "Capital Costs" Sheet</t>
  </si>
  <si>
    <t>CAGR</t>
  </si>
  <si>
    <t>Return of capital (depreciation)</t>
  </si>
  <si>
    <t>Return on capital</t>
  </si>
  <si>
    <t>RAB  2015-2019 Capex</t>
  </si>
  <si>
    <t>RAB excluding 2015-2019 Capex</t>
  </si>
  <si>
    <t>RAB</t>
  </si>
  <si>
    <t>Tilt Growth Rate after 2019</t>
  </si>
  <si>
    <t>Includes T2</t>
  </si>
  <si>
    <t>Price</t>
  </si>
  <si>
    <t>Difference</t>
  </si>
  <si>
    <t>T2 - Growth rates just apply to T2 tilt - not forecast pax</t>
  </si>
  <si>
    <t>Cost of Debt</t>
  </si>
  <si>
    <t>Risk Free Rate</t>
  </si>
  <si>
    <t>Equity Risk Premium</t>
  </si>
  <si>
    <t>Asset Beta</t>
  </si>
  <si>
    <t>Debt Premium</t>
  </si>
  <si>
    <t>Gearing</t>
  </si>
  <si>
    <t>tax</t>
  </si>
  <si>
    <t>Equity Beta</t>
  </si>
  <si>
    <t>Cost of Equity</t>
  </si>
  <si>
    <t>End</t>
  </si>
  <si>
    <t>Total Cost of Runway</t>
  </si>
  <si>
    <t>Per Pax uplift</t>
  </si>
  <si>
    <t>EY Costing</t>
  </si>
  <si>
    <t>2</t>
  </si>
  <si>
    <t>8</t>
  </si>
  <si>
    <t>Pax for Trigger</t>
  </si>
  <si>
    <t>coverage ratios</t>
  </si>
  <si>
    <t>FFO/net debt  (%)</t>
  </si>
  <si>
    <t>FOCF (free operating cash flow/debt) (%)</t>
  </si>
  <si>
    <t>Target 2012 Prices</t>
  </si>
  <si>
    <t>Outturn 2012 Prices</t>
  </si>
  <si>
    <t>Outturn 2013 Prices</t>
  </si>
  <si>
    <t>Target Model prices</t>
  </si>
  <si>
    <t>Outturn Model Prices</t>
  </si>
  <si>
    <t>Target</t>
  </si>
  <si>
    <t>Outturns</t>
  </si>
  <si>
    <t>2013 prices</t>
  </si>
  <si>
    <t>Return of Capital</t>
  </si>
  <si>
    <t>Return on Capital</t>
  </si>
  <si>
    <t>Total Capital Costs</t>
  </si>
  <si>
    <t>Required Revenues</t>
  </si>
  <si>
    <t>Per pax 2013</t>
  </si>
  <si>
    <t>Opex Efficiency</t>
  </si>
  <si>
    <t>2013 Price Cap</t>
  </si>
  <si>
    <t>Opex Scale Effects</t>
  </si>
  <si>
    <t>Opex (no savings - scale effect)</t>
  </si>
  <si>
    <t>Oct 2009 Prices</t>
  </si>
  <si>
    <t>Interest Payment for allowed spend</t>
  </si>
  <si>
    <t>Interest Payment for allowed interest</t>
  </si>
  <si>
    <t>T2 Box 1 Trigger</t>
  </si>
  <si>
    <t>Allowed Capex 2010-2014</t>
  </si>
  <si>
    <t>Regulatory Depreciation</t>
  </si>
  <si>
    <t>Opening RAB 2015</t>
  </si>
  <si>
    <t>Opex Elasticity</t>
  </si>
  <si>
    <t>CR Elasticity</t>
  </si>
  <si>
    <t>CoC</t>
  </si>
  <si>
    <t>Return on Closing RAB</t>
  </si>
  <si>
    <t>Depreciation on exisiting assets</t>
  </si>
  <si>
    <t>Capex 2015</t>
  </si>
  <si>
    <t>Required Revs</t>
  </si>
  <si>
    <t>Opex (2019 * elasticity)</t>
  </si>
  <si>
    <t>CR (2019 * elasticity)</t>
  </si>
  <si>
    <t>return on new capex - assumed to be same as in 2015</t>
  </si>
  <si>
    <t>Ready Reckoner for 2020 price</t>
  </si>
  <si>
    <t>Pax 2019</t>
  </si>
  <si>
    <t>2020 Buiding Blocks</t>
  </si>
  <si>
    <t>Charts</t>
  </si>
  <si>
    <t>Property Elasticity</t>
  </si>
  <si>
    <t>Property Base Forecast</t>
  </si>
  <si>
    <t>Pax for Base</t>
  </si>
  <si>
    <t>Base forecast</t>
  </si>
  <si>
    <t>Total Property</t>
  </si>
  <si>
    <t>Other Base Forecast</t>
  </si>
  <si>
    <t>Other Elasticity</t>
  </si>
  <si>
    <t>Average</t>
  </si>
  <si>
    <t>IRR calculation based on DAA CIP</t>
  </si>
  <si>
    <t>DAA provided</t>
  </si>
  <si>
    <t>*Variables used in the calculation of Property and Other, built up elsewhere due to confidentiality reasons</t>
  </si>
  <si>
    <t>Property*</t>
  </si>
  <si>
    <t>Other CR*</t>
  </si>
  <si>
    <t>Pax calculations for elasticities</t>
  </si>
  <si>
    <t>Property/Pax</t>
  </si>
  <si>
    <t>Other/Pax</t>
  </si>
  <si>
    <t>tax=(EBITDA - interest - depreciation)*tax rate</t>
  </si>
  <si>
    <t>Capex check</t>
  </si>
  <si>
    <t>Summary of RAB, 2015 - 2019</t>
  </si>
  <si>
    <t>Calculating the RAB</t>
  </si>
  <si>
    <t>Opening RAB plus 2015 Capex</t>
  </si>
  <si>
    <t>Sum of Depreciation</t>
  </si>
  <si>
    <t>The sum of the depreciation should equal the amount in the RAB</t>
  </si>
  <si>
    <t>Calculating the Opening RAB</t>
  </si>
  <si>
    <t>Source: Previous CAR determinations</t>
  </si>
  <si>
    <t>Interest = Debt * cost of debt</t>
  </si>
  <si>
    <t>S&amp;P target for at least intermediate financial risk for low volatility company</t>
  </si>
  <si>
    <t>&gt; 13%</t>
  </si>
  <si>
    <t>&lt; 4</t>
  </si>
  <si>
    <t>&gt; 3</t>
  </si>
  <si>
    <t>&gt; 4</t>
  </si>
  <si>
    <t>Starting Debt = RAB * gearing</t>
  </si>
  <si>
    <t>Yield Table</t>
  </si>
  <si>
    <t>New Price</t>
  </si>
  <si>
    <t>Extra Depreciation</t>
  </si>
  <si>
    <t>new new price</t>
  </si>
  <si>
    <t>2014 Price</t>
  </si>
  <si>
    <t>Extra Depreciation, hard coded</t>
  </si>
  <si>
    <t>2019 Price Cap</t>
  </si>
  <si>
    <t>Per Pax 2019</t>
  </si>
  <si>
    <t>Data From 2009 Determination</t>
  </si>
  <si>
    <t>Data for the above</t>
  </si>
  <si>
    <t>2013 Model Prices</t>
  </si>
  <si>
    <t>Path from 2013 price to 2019 price</t>
  </si>
  <si>
    <t>This sheet does not influence the price cap. It allows the calculation of an estimate of the price in 2020</t>
  </si>
  <si>
    <t>2020 pax as % of 2019</t>
  </si>
  <si>
    <t>New RAB 2020/Old RAB 2020</t>
  </si>
  <si>
    <t>Outperformance</t>
  </si>
  <si>
    <t>Outperformance if&gt;0</t>
  </si>
  <si>
    <t>i6</t>
  </si>
  <si>
    <t>i7</t>
  </si>
  <si>
    <t>i8</t>
  </si>
  <si>
    <t>Forecast 2019</t>
  </si>
  <si>
    <t>&lt;-- per passenger target</t>
  </si>
  <si>
    <t>&lt;-- per passenger forecast, 2020-2024</t>
  </si>
  <si>
    <t>&lt;-- per passenger forecast, 2020-2024, after ajustment</t>
  </si>
  <si>
    <t>END</t>
  </si>
  <si>
    <t>You can adjust the yellow cells to see how different outturns will effect the adjustment</t>
  </si>
  <si>
    <t>RAB Summary</t>
  </si>
  <si>
    <t>Revenue Generating Capex Projects</t>
  </si>
  <si>
    <t>Long Term Car Park Resurface (2019)</t>
  </si>
  <si>
    <t>T2 MSCP (2018)</t>
  </si>
  <si>
    <t>Car Rental Centre (2018)</t>
  </si>
  <si>
    <t>Commercial Hanger Infrastructure (2016)</t>
  </si>
  <si>
    <t>Cargo Terminal Development (2016)</t>
  </si>
  <si>
    <t>Digital Advertising (2015)</t>
  </si>
  <si>
    <t>Project cost</t>
  </si>
  <si>
    <t>Capital Cost</t>
  </si>
  <si>
    <t>Amount Remaining in RAB 2019</t>
  </si>
  <si>
    <t>Net Contribution</t>
  </si>
  <si>
    <t>This table shows the contribution of 6 capex projects to commercial revenues</t>
  </si>
  <si>
    <t xml:space="preserve">Variables below need to be updated if passenger forecasts change. Without an update they produce reasonably accurate results. </t>
  </si>
  <si>
    <t>Base costs with base pax</t>
  </si>
  <si>
    <t>Base PAX</t>
  </si>
  <si>
    <t>Model PAX</t>
  </si>
  <si>
    <t>Price Using 2013 Outturns</t>
  </si>
  <si>
    <t>Elasticities</t>
  </si>
  <si>
    <t>The below numbers are calculated using the SDG opex model</t>
  </si>
  <si>
    <t xml:space="preserve">Variables used for the above, calculated elsewhere. </t>
  </si>
  <si>
    <t>Rolling Scheme 2015-2019</t>
  </si>
  <si>
    <t>&lt;--- This ratio takes account of the extra depreciation in 2015-2019 and adjusts the depreciation steam thereafter</t>
  </si>
  <si>
    <t>RAB Summary prior to extra depreciation charge</t>
  </si>
  <si>
    <t>Opening RAB plus capex</t>
  </si>
  <si>
    <t>Amount for runway trigger</t>
  </si>
  <si>
    <t xml:space="preserve">This sheet calculates an annuity for the runway project. The per pax uplift will only be added to the price if the tigger is reached. </t>
  </si>
  <si>
    <t>HBS Trigger</t>
  </si>
  <si>
    <t>Summary Of 2015-2019 Capex</t>
  </si>
  <si>
    <t>This sheet calculates a depreciation profile for the 2015-2019 capex.  Projects are grouped by asset life and annuities are used to calculate the depreciation. In most cases spending is split between all five years of the determination (this results in 5 annuities per asset life), the exception is 6 revenue projects which have specific start dates.</t>
  </si>
  <si>
    <t>Orginal Allowance</t>
  </si>
  <si>
    <t>Revised for Consultations</t>
  </si>
  <si>
    <t>Spent</t>
  </si>
  <si>
    <t>Enter RAB</t>
  </si>
  <si>
    <t>Revised for non-delivered</t>
  </si>
  <si>
    <t>Total Excluding HBS</t>
  </si>
  <si>
    <t>Input</t>
  </si>
  <si>
    <t>Dec 2013 Prices</t>
  </si>
  <si>
    <t>T2 Appreciation</t>
  </si>
  <si>
    <t>Net depreciation</t>
  </si>
  <si>
    <t>RAB (excluding T2 and triggers)</t>
  </si>
  <si>
    <t>Consultancy</t>
  </si>
  <si>
    <t>Rolling Schemes</t>
  </si>
  <si>
    <t>OPEX</t>
  </si>
  <si>
    <t>Targets</t>
  </si>
  <si>
    <t>Car parking revenue per passenger</t>
  </si>
  <si>
    <t>Retail revenue per passenger</t>
  </si>
  <si>
    <t>Adjusted per pax forecast</t>
  </si>
  <si>
    <t>Passenger forecast</t>
  </si>
  <si>
    <t xml:space="preserve">The revenue forecast from 2020 is based on 2018 outturns, but you can adjust this too. </t>
  </si>
  <si>
    <t>This is a stylised example to show how it will work, the 2020 revenue and passenger forecasts are just examples</t>
  </si>
  <si>
    <t>The purpose of this section is to show how the commercial revenue rolling scheme will adjust the 2020-2024 determination</t>
  </si>
  <si>
    <t>Opex rolling Scheme - Total</t>
  </si>
  <si>
    <t>Adjusted forecast</t>
  </si>
  <si>
    <t>&lt;--  forecast, 2020-2024</t>
  </si>
  <si>
    <t>&lt;-- forecast, 2020-2024, after ajustment</t>
  </si>
  <si>
    <t>&lt;--  target (total)</t>
  </si>
  <si>
    <t>€m</t>
  </si>
  <si>
    <t>€</t>
  </si>
  <si>
    <t>&lt;-- DAA gain from positive outperformance for 5 years, gains in 2018 are retained by DAA until 2022</t>
  </si>
  <si>
    <t>Interest</t>
  </si>
  <si>
    <t>Tax</t>
  </si>
  <si>
    <t>Price without depreciation adjustment</t>
  </si>
  <si>
    <t>Annuity Calculator</t>
  </si>
  <si>
    <t>This sheet is used to calculate return and depreciation for a given asset value and life</t>
  </si>
  <si>
    <t>Price with depreciation adjustment</t>
  </si>
  <si>
    <t>Total Extra Depreciation</t>
  </si>
  <si>
    <t>Additional Extra Depreciation needed</t>
  </si>
  <si>
    <t>FFO:Debt</t>
  </si>
  <si>
    <t xml:space="preserve">Calculating Extra Depreciation charge for a smooth price path trajectory </t>
  </si>
  <si>
    <t>CR Forecast</t>
  </si>
  <si>
    <t>CAR forecast</t>
  </si>
  <si>
    <t>Alternative Forecast</t>
  </si>
  <si>
    <t>Passenger Forecast in use</t>
  </si>
  <si>
    <t>&lt;-- note: changing pax forecast changes capital costs because of the tilt on T2 return</t>
  </si>
  <si>
    <t xml:space="preserve">Here you can see which projects we have allowed from the CIP. You can see the effect on the price from allowing additional projects or disallowing. </t>
  </si>
  <si>
    <t>2013 to Dec 2013 (divide by this)</t>
  </si>
  <si>
    <t>Set Price Level 2011 = 100</t>
  </si>
  <si>
    <t xml:space="preserve">car parks </t>
  </si>
  <si>
    <t xml:space="preserve">For the tilted annuity on T2 depreciation we have assumed zero passenger growth after 2019. </t>
  </si>
  <si>
    <t>This sheet does not influence the price cap. It draws comparisons between the 2009 determination and the 2014 draft determination, and shows the path from the 2013 price to the 2019 price</t>
  </si>
  <si>
    <t>* The model uses an approximate elasticity for property and other revenues. This is due to confidentiality concerns on breaking down outturns in these categories. The result is, if you change passenger numbers, the estimation of commercial revenues may differ slightly to CARs full model. The difference is likely to be negligible for small (10%) changes in passengers. The CAR model applies different elasticities to different components of Property and Other revenues.</t>
  </si>
  <si>
    <t>Inputs in Oct 2009 prices, from previous financial model</t>
  </si>
  <si>
    <t>&lt;--- Calculated from below inputs</t>
  </si>
  <si>
    <t>&lt;--- Calculated from above inputs</t>
  </si>
  <si>
    <t>&lt;-- Paste I150 into I151, as a value, when C156:G156 is blank - might want to round this</t>
  </si>
  <si>
    <t>&lt;-- Paste row 158 here as values. Repeat a number of times, until the price stops changing. Clear these value to revert to no adjustment price.</t>
  </si>
  <si>
    <t>While the above commercial revenue scheme is on a per passenger basis, the opex rolling scheme is using totals</t>
  </si>
  <si>
    <t>Retail+Car Revenue per Passenger</t>
  </si>
  <si>
    <t>Total Retail+Car  forecast</t>
  </si>
  <si>
    <t>2019 in model prices</t>
  </si>
  <si>
    <t>Used:</t>
  </si>
  <si>
    <t>Choice:</t>
  </si>
  <si>
    <t>Or Change All to:</t>
  </si>
  <si>
    <t>WACC - Cost of Capital</t>
  </si>
  <si>
    <t>Because the model uses linear estimations of elasticities it can only deal with fluctuations in pax of about +/-10%</t>
  </si>
  <si>
    <t>2015-2019 CAPEX options</t>
  </si>
  <si>
    <t>Terminal 2 depreciation profile</t>
  </si>
  <si>
    <t>DAA CIP Costing</t>
  </si>
  <si>
    <t>Allow, y/n</t>
  </si>
  <si>
    <t>Test: After 2020, is sum depreciation = opening rab</t>
  </si>
  <si>
    <t>Total Allowed Capex</t>
  </si>
  <si>
    <t>Policy choices, which can be influenced by yellow choice variables</t>
  </si>
  <si>
    <t>Policy options which can be edited</t>
  </si>
  <si>
    <t xml:space="preserve"> Asset Life</t>
  </si>
  <si>
    <t>&lt;-- no, low, high, mid</t>
  </si>
  <si>
    <t>The SDG opex report outlines 3 opex options, no savings, low ambition, high ambition. We have used the midpoint between the high and low. This section allows you to see the effect of the different options, by opex category. Use the options: no, low, high, mid for each category, or set them all in "change all" box.</t>
  </si>
  <si>
    <t>Alternatively you can enter your own opex forecast here clear your forecast to revert to CAR's)</t>
  </si>
  <si>
    <t>2013 in Base 2011=100</t>
  </si>
  <si>
    <t>Dec 2013</t>
  </si>
  <si>
    <t>MAX opening debt to keep FFO under x%</t>
  </si>
  <si>
    <t>ATI Fees</t>
  </si>
  <si>
    <t>Cap on ATI fees</t>
  </si>
  <si>
    <t>ATI fees outturn</t>
  </si>
  <si>
    <t>Cost of capital 2010-2015</t>
  </si>
  <si>
    <t>CAP, oct 2009</t>
  </si>
  <si>
    <t>Outturn, nominal</t>
  </si>
  <si>
    <t>CPI, 2011 = 100</t>
  </si>
  <si>
    <t>Overcollection</t>
  </si>
  <si>
    <t>Adjusted by CoC</t>
  </si>
  <si>
    <t>2015 Adjustment to CR</t>
  </si>
  <si>
    <t>As an alternatively to CAR's forecast for CR you can enter your own forecast here clear your forecast to revert to CAR's</t>
  </si>
  <si>
    <t>As an alternatively to CAR's forecast for PAX you can enter your own forecast here clear your forecast to revert to CAR's</t>
  </si>
  <si>
    <t>Soruce for all CPI numbers: cso.ie</t>
  </si>
  <si>
    <t>2009/14</t>
  </si>
  <si>
    <t>2015/19</t>
  </si>
  <si>
    <t>Price cap (5 year average)</t>
  </si>
  <si>
    <t>Aeronautical revenues (5 year total)</t>
  </si>
  <si>
    <t>Passengers (5 year total)</t>
  </si>
  <si>
    <t>Opex allowance (total)</t>
  </si>
  <si>
    <t>Capex allowance (total, unqualified)</t>
  </si>
  <si>
    <t>Capex allowance (total, triggered)</t>
  </si>
  <si>
    <t>RAB (opening)</t>
  </si>
  <si>
    <t>FFO: net debt (average)</t>
  </si>
  <si>
    <t>QoS – revenues at risk</t>
  </si>
  <si>
    <t>Box 2:</t>
  </si>
  <si>
    <t>Note</t>
  </si>
</sst>
</file>

<file path=xl/styles.xml><?xml version="1.0" encoding="utf-8"?>
<styleSheet xmlns="http://schemas.openxmlformats.org/spreadsheetml/2006/main" xmlns:mc="http://schemas.openxmlformats.org/markup-compatibility/2006" xmlns:x14ac="http://schemas.microsoft.com/office/spreadsheetml/2009/9/ac" mc:Ignorable="x14ac">
  <numFmts count="201">
    <numFmt numFmtId="6" formatCode="&quot;€&quot;#,##0;[Red]\-&quot;€&quot;#,##0"/>
    <numFmt numFmtId="41" formatCode="_-* #,##0_-;\-* #,##0_-;_-* &quot;-&quot;_-;_-@_-"/>
    <numFmt numFmtId="43" formatCode="_-* #,##0.00_-;\-* #,##0.00_-;_-* &quot;-&quot;??_-;_-@_-"/>
    <numFmt numFmtId="164" formatCode="#,##0;\(#,##0\)"/>
    <numFmt numFmtId="165" formatCode="###0"/>
    <numFmt numFmtId="166" formatCode="0.0"/>
    <numFmt numFmtId="167" formatCode="#,##0.00;\(#,##0.00\)"/>
    <numFmt numFmtId="168" formatCode="_-[$€]* #,##0.00_-;\-[$€]* #,##0.00_-;_-[$€]* &quot;-&quot;??_-;_-@_-"/>
    <numFmt numFmtId="169" formatCode="#.0,,"/>
    <numFmt numFmtId="170" formatCode="_(* #,##0.00_);_(* \(#,##0.00\);_(* &quot;-&quot;??_);_(@_)"/>
    <numFmt numFmtId="171" formatCode="&quot;kr&quot;\ #,##0;[Red]&quot;kr&quot;\ \-#,##0"/>
    <numFmt numFmtId="172" formatCode="_(* #,##0_);_(* \(#,##0\);_(* &quot;-&quot;_);_(@_)"/>
    <numFmt numFmtId="173" formatCode="_-* #,##0.00\ _F_B_-;\-* #,##0.00\ _F_B_-;_-* &quot;-&quot;??\ _F_B_-;_-@_-"/>
    <numFmt numFmtId="174" formatCode="_-* #,##0\ &quot;FB&quot;_-;\-* #,##0\ &quot;FB&quot;_-;_-* &quot;-&quot;\ &quot;FB&quot;_-;_-@_-"/>
    <numFmt numFmtId="175" formatCode="_-* #,##0.00\ &quot;FB&quot;_-;\-* #,##0.00\ &quot;FB&quot;_-;_-* &quot;-&quot;??\ &quot;FB&quot;_-;_-@_-"/>
    <numFmt numFmtId="176" formatCode="_(&quot;$&quot;* #,##0_);_(&quot;$&quot;* \(#,##0\);_(&quot;$&quot;* &quot;-&quot;_);_(@_)"/>
    <numFmt numFmtId="177" formatCode="_(&quot;$&quot;* #,##0.00_);_(&quot;$&quot;* \(#,##0.00\);_(&quot;$&quot;* &quot;-&quot;??_);_(@_)"/>
    <numFmt numFmtId="178" formatCode="0.0000%"/>
    <numFmt numFmtId="179" formatCode="0.0000"/>
    <numFmt numFmtId="180" formatCode="_-* #,##0.0000_-;\-* #,##0.0000_-;_-* &quot;-&quot;??_-;_-@_-"/>
    <numFmt numFmtId="181" formatCode="#,##0\ ;\(#,##0\)"/>
    <numFmt numFmtId="182" formatCode="0.000"/>
    <numFmt numFmtId="183" formatCode="_-* #,##0.0_-;\-* #,##0.0_-;_-* &quot;-&quot;?_-;_-@_-"/>
    <numFmt numFmtId="184" formatCode="_-* #,##0.0000000_-;\-* #,##0.0000000_-;_-* &quot;-&quot;??_-;_-@_-"/>
    <numFmt numFmtId="185" formatCode="_-* #,##0.000000_-;\-* #,##0.000000_-;_-* &quot;-&quot;??_-;_-@_-"/>
    <numFmt numFmtId="186" formatCode="#,##0.00%;[Red]\(#,##0.00%\);&quot;-&quot;"/>
    <numFmt numFmtId="187" formatCode="#,##0;[Red]\(#,##0\);&quot;-&quot;"/>
    <numFmt numFmtId="188" formatCode="#,##0.00;[Red]\(#,##0.00\);&quot;-&quot;"/>
    <numFmt numFmtId="189" formatCode="_(* #,##0_);_(* \(#,##0\)"/>
    <numFmt numFmtId="190" formatCode="mmm\-yyyy"/>
    <numFmt numFmtId="191" formatCode="dd\ mmm\ yy"/>
    <numFmt numFmtId="192" formatCode="#,##0;\-#,##0;\-"/>
    <numFmt numFmtId="193" formatCode="#,##0_ ;[Red]\(#,##0\);\-\ "/>
    <numFmt numFmtId="194" formatCode="#,##0;\(#,##0\);\-"/>
    <numFmt numFmtId="195" formatCode="&quot;þ&quot;;&quot;ý&quot;;&quot;¨&quot;"/>
    <numFmt numFmtId="196" formatCode="&quot;þ&quot;;;&quot;o&quot;;"/>
    <numFmt numFmtId="197" formatCode="#,##0.00\ ;[Red]\(#,##0.00\)"/>
    <numFmt numFmtId="198" formatCode="#,##0_);\(#,##0\);&quot;- &quot;;&quot;  &quot;@"/>
    <numFmt numFmtId="199" formatCode="[Green]&quot;é&quot;;[Red]&quot;ê&quot;;&quot;ù&quot;;"/>
    <numFmt numFmtId="200" formatCode="_([$€-2]* #,##0.00_);_([$€-2]* \(#,##0.00\);_([$€-2]* &quot;-&quot;??_)"/>
    <numFmt numFmtId="201" formatCode="#,##0;\(#,##0\);0"/>
    <numFmt numFmtId="202" formatCode="_(* #,##0.0_%_);_(* \(#,##0.0_%\);_(* &quot; - &quot;_%_);_(@_)"/>
    <numFmt numFmtId="203" formatCode="_(* #,##0.0%_);_(* \(#,##0.0%\);_(* &quot; - &quot;\%_);_(@_)"/>
    <numFmt numFmtId="204" formatCode="_(* #,##0.0_);_(* \(#,##0.0\);_(* &quot; - &quot;_);_(@_)"/>
    <numFmt numFmtId="205" formatCode="_(* #,##0.00_);_(* \(#,##0.00\);_(* &quot; - &quot;_);_(@_)"/>
    <numFmt numFmtId="206" formatCode="_(* #,##0.000_);_(* \(#,##0.000\);_(* &quot; - &quot;_);_(@_)"/>
    <numFmt numFmtId="207" formatCode="#,##0;\(#,##0\);&quot;-&quot;"/>
    <numFmt numFmtId="208" formatCode="#,##0.0000_);\(#,##0.0000\);&quot;- &quot;;&quot;  &quot;@"/>
    <numFmt numFmtId="209" formatCode="#,##0\ ;[Red]\(#,##0\);\-\ "/>
    <numFmt numFmtId="210" formatCode="&quot;Lookup&quot;\ 0"/>
    <numFmt numFmtId="211" formatCode="###0_);\(###0\);&quot;- &quot;;&quot;  &quot;@"/>
    <numFmt numFmtId="212" formatCode="_-&quot;£&quot;* #,##0.00_-;\-&quot;£&quot;* #,##0.00_-;_-&quot;£&quot;* &quot;-&quot;??_-;_-@_-"/>
    <numFmt numFmtId="213" formatCode="#,##0.0"/>
    <numFmt numFmtId="214" formatCode="yyyy"/>
    <numFmt numFmtId="215" formatCode=";;;"/>
    <numFmt numFmtId="216" formatCode="#,##0.0;\(#,##0.0\)"/>
    <numFmt numFmtId="217" formatCode="#,##0.00_%_);\(#,##0.00\)_%;**;@_%_)"/>
    <numFmt numFmtId="218" formatCode="#,##0.000_%_);\(#,##0.000\)_%;**;@_%_)"/>
    <numFmt numFmtId="219" formatCode="#,##0.0_%_);\(#,##0.0\)_%;**;@_%_)"/>
    <numFmt numFmtId="220" formatCode="&quot;$&quot;#,##0.00_%_);\(&quot;$&quot;#,##0.00\)_%;**;@_%_)"/>
    <numFmt numFmtId="221" formatCode="&quot;$&quot;#,##0.00_%_);\(&quot;$&quot;#,##0.00\)_%;&quot;$&quot;#,##0.00_%_);@_%_)"/>
    <numFmt numFmtId="222" formatCode="&quot;$&quot;#,##0.000_%_);\(&quot;$&quot;#,##0.000\)_%;**;@_%_)"/>
    <numFmt numFmtId="223" formatCode="&quot;$&quot;#,##0.0_%_);\(&quot;$&quot;#,##0.0\)_%;**;@_%_)"/>
    <numFmt numFmtId="224" formatCode="&quot;pta&quot;#,##0.00_)\ \ ;\(&quot;pta&quot;#,##0.00\)\ \ "/>
    <numFmt numFmtId="225" formatCode="m/d/yy_%_);;**"/>
    <numFmt numFmtId="226" formatCode="m/d/yy_%_)"/>
    <numFmt numFmtId="227" formatCode="0.00%;\(0.00%\)"/>
    <numFmt numFmtId="228" formatCode="#\ ###\ ###\ ###\ ##0.00"/>
    <numFmt numFmtId="229" formatCode="&quot;pta&quot;#,##0.0_)\ \ ;\(&quot;pta&quot;#,##0.0\)\ \ "/>
    <numFmt numFmtId="230" formatCode="0.0\ \x\ \ \ \ ;&quot;NM      &quot;;\ 0.0\ \x\ \ \ \ "/>
    <numFmt numFmtId="231" formatCode="0.0%_)\ \ ;\(0.0%\)\ \ "/>
    <numFmt numFmtId="232" formatCode="0_)%;\(0\)%"/>
    <numFmt numFmtId="233" formatCode="0.0_)%;\(0.0\)%"/>
    <numFmt numFmtId="234" formatCode="#,##0.0_);\(#,##0.0\)"/>
    <numFmt numFmtId="235" formatCode="&quot;£&quot;#,##0_);&quot;£&quot;\(#,##0\)"/>
    <numFmt numFmtId="236" formatCode="&quot;£&quot;#,##0.00_);&quot;£&quot;\(#,##0.00\)"/>
    <numFmt numFmtId="237" formatCode="0.0\ \x"/>
    <numFmt numFmtId="238" formatCode="#,##0.0_x_)_);&quot;NM&quot;_x_)_);#,##0.0_x_)_);@_x_)_)"/>
    <numFmt numFmtId="239" formatCode="0.0&quot; X EBITDA&quot;"/>
    <numFmt numFmtId="240" formatCode="#,##0.0;[Red]\(#,##0.0\)"/>
    <numFmt numFmtId="241" formatCode="#,##0.00_)\ \ ;\(#,##0.00\)\ \ "/>
    <numFmt numFmtId="242" formatCode="0%;\(0%\)"/>
    <numFmt numFmtId="243" formatCode="0.0%_);\(0.0%\);**;@_%_)"/>
    <numFmt numFmtId="244" formatCode="0.0%\ ;\(0.0%\)"/>
    <numFmt numFmtId="245" formatCode="#,##0.0\ ;\(#,##0.0\);\ \ \ \-\ \ \ "/>
    <numFmt numFmtId="246" formatCode="#,##0.00\ \x_);[Red]\(#,##0.00\)\x"/>
    <numFmt numFmtId="247" formatCode="0.0_)%;\(0.0\)%;"/>
    <numFmt numFmtId="248" formatCode="#,##0_);\(#,##0\);"/>
    <numFmt numFmtId="249" formatCode="mmm\ yy"/>
    <numFmt numFmtId="250" formatCode="#,##0.0000_);\(#,##0.0000\)"/>
    <numFmt numFmtId="251" formatCode="0000_);\(0000\)"/>
    <numFmt numFmtId="252" formatCode="0.0%;\(0.0%\)"/>
    <numFmt numFmtId="253" formatCode="#,##0.0%_);\(#,##0.0%\);\-_);@_)"/>
    <numFmt numFmtId="254" formatCode="#,##0\ ;\(#,##0\);"/>
    <numFmt numFmtId="255" formatCode="0\ \ "/>
    <numFmt numFmtId="256" formatCode="_-[$€]\ * #,##0.00_-;\-[$€]\ * #,##0.00_-;_-[$€]\ * &quot;-&quot;??_-;_-@_-"/>
    <numFmt numFmtId="257" formatCode="_-[$€-2]* #,##0.00_-;\-[$€-2]* #,##0.00_-;_-[$€-2]* &quot;-&quot;??_-"/>
    <numFmt numFmtId="258" formatCode="#,##0,_-;#,##0,\-;0,_-"/>
    <numFmt numFmtId="259" formatCode="0.0%_);\(0.0%\);0.0%_);@_%_)"/>
    <numFmt numFmtId="260" formatCode="&quot;Proj &quot;0;;"/>
    <numFmt numFmtId="261" formatCode="#,##0.00%_);\(#,##0.00%\);\-\%"/>
    <numFmt numFmtId="262" formatCode="_(#,##0%_);_)\(#,##0%\);_(0%_);@_)"/>
    <numFmt numFmtId="263" formatCode="0.0%;[Red]\(0.0%\);&quot;--  &quot;"/>
    <numFmt numFmtId="264" formatCode="0.0_)\%;\(0.0\)\%;0.0_)\%;@_)_%"/>
    <numFmt numFmtId="265" formatCode="#,##0.0_)_%;\(#,##0.0\)_%;0.0_)_%;@_)_%"/>
    <numFmt numFmtId="266" formatCode="0.000000"/>
    <numFmt numFmtId="267" formatCode="#,##0.0_);\(#,##0.0\);#,##0.0_);@_)"/>
    <numFmt numFmtId="268" formatCode="&quot;$&quot;_(#,##0.00_);&quot;$&quot;\(#,##0.00\);&quot;$&quot;_(0.00_);@_)"/>
    <numFmt numFmtId="269" formatCode="&quot;£&quot;_(#,##0.00_);&quot;£&quot;\(#,##0.00\);&quot;£&quot;_(0.00_);@_)"/>
    <numFmt numFmtId="270" formatCode="#,##0.00_);\(#,##0.00\);0.00_);@_)"/>
    <numFmt numFmtId="271" formatCode="#,##0.0;[Red]\(#,##0.0\);\-\-"/>
    <numFmt numFmtId="272" formatCode="\€_(#,##0.00_);\€\(#,##0.00\);\€_(0.00_);@_)"/>
    <numFmt numFmtId="273" formatCode="#,##0.0_)\x;\(#,##0.0\)\x;0.0_)\x;@_)_x"/>
    <numFmt numFmtId="274" formatCode="#,##0_)\x;\(#,##0\)\x;0_)\x;@_)_x"/>
    <numFmt numFmtId="275" formatCode="#,##0.0_)_x;\(#,##0.0\)_x;0.0_)_x;@_)_x"/>
    <numFmt numFmtId="276" formatCode="#,##0_)_x;\(#,##0\)_x;0_)_x;@_)_x"/>
    <numFmt numFmtId="277" formatCode="0.00000000000000%"/>
    <numFmt numFmtId="278" formatCode="&quot;€&quot;_-0.00"/>
    <numFmt numFmtId="279" formatCode="#0.0%_);\(#0.0%\)"/>
    <numFmt numFmtId="280" formatCode="_-* #,##0.00\ _F_-;\-* #,##0.00\ _F_-;_-* &quot;-&quot;??\ _F_-;_-@_-"/>
    <numFmt numFmtId="281" formatCode="\£\ #,##0_);[Red]\(\£\ #,##0\)"/>
    <numFmt numFmtId="282" formatCode="#,##0.0%"/>
    <numFmt numFmtId="283" formatCode="\¥\ #,##0_);[Red]\(\¥\ #,##0\)"/>
    <numFmt numFmtId="284" formatCode="d/mm/yy;@"/>
    <numFmt numFmtId="285" formatCode="#,##0.00%"/>
    <numFmt numFmtId="286" formatCode="d\ mmmm\ yyyy"/>
    <numFmt numFmtId="287" formatCode="d\ mmm\ yy"/>
    <numFmt numFmtId="288" formatCode="#,##0.0%_);\(#,##0.0%\);\-\%"/>
    <numFmt numFmtId="289" formatCode="#,##0.0%_);\(#,##0.0%\)"/>
    <numFmt numFmtId="290" formatCode="_-\€* #,##0_-;\-&quot;£&quot;* #,##0_-;_-&quot;£&quot;* &quot;-&quot;_-;_-@_-"/>
    <numFmt numFmtId="291" formatCode="0.0\x_);&quot;nmf&quot;_)"/>
    <numFmt numFmtId="292" formatCode="&quot;$&quot;#,##0.00_);\(&quot;$&quot;#,##0.00\);_(* &quot;-&quot;??_);_(@_)"/>
    <numFmt numFmtId="293" formatCode="#,##0%"/>
    <numFmt numFmtId="294" formatCode="mmm\-d\-yyyy"/>
    <numFmt numFmtId="295" formatCode="#,##0.00\x_);[Red]\(#,##0.00\x\);&quot;--  &quot;"/>
    <numFmt numFmtId="296" formatCode="&quot;$&quot;#,##0.0_);\(&quot;$&quot;#,##0.0\)"/>
    <numFmt numFmtId="297" formatCode="_-\ #,##0.0_-;\-\ #,##0.0_-;_-\ &quot;-&quot;_-;_-@_-"/>
    <numFmt numFmtId="298" formatCode="0.00\ ;\(0.00\)"/>
    <numFmt numFmtId="299" formatCode="0%_);\(0%\);\-\%"/>
    <numFmt numFmtId="300" formatCode="0.000%;[Red]\-0.000%"/>
    <numFmt numFmtId="301" formatCode="0.000;\(0.000\)"/>
    <numFmt numFmtId="302" formatCode="#,##0.0_);\(#,##0.0\);\-_);@_)"/>
    <numFmt numFmtId="303" formatCode="&quot;$&quot;#,##0_);[Red]\(&quot;$&quot;#,##0\)"/>
    <numFmt numFmtId="304" formatCode="_(* #,##0_);_(* \(#,##0\);_(* &quot;--- &quot;_)"/>
    <numFmt numFmtId="305" formatCode="_(&quot;$&quot;* #,##0_);_(&quot;$&quot;* \(#,##0\);_(&quot;$&quot;* &quot;--- &quot;_)"/>
    <numFmt numFmtId="306" formatCode="_(#,##0.0%_);_)\(#,##0.0%\);\-_);_(@_)"/>
    <numFmt numFmtId="307" formatCode="General&quot;A&quot;_)"/>
    <numFmt numFmtId="308" formatCode="mmmm\-yy"/>
    <numFmt numFmtId="309" formatCode="&quot;DEM &quot;#,##0.0_%_);\(#,##0.0\)_%;#,##0.0_%_);@_%_)"/>
    <numFmt numFmtId="310" formatCode="#,##0.0\ \ \ _);\(#,##0.0\)"/>
    <numFmt numFmtId="311" formatCode="&quot;$&quot;#,##0.0_%_);\(&quot;$&quot;#,##0.0\)_%;&quot;$&quot;#,##0.0_%_);@_%_)"/>
    <numFmt numFmtId="312" formatCode="0.00%;\(0.00%\);\-\%"/>
    <numFmt numFmtId="313" formatCode="_(* #,##0.0_);_(* \(#,##0.0\);_(* &quot;-&quot;??_);_(@_)"/>
    <numFmt numFmtId="314" formatCode="0.0%_);\(0.0%\)"/>
    <numFmt numFmtId="315" formatCode="#,##0.0%;\(#,##0.0\)%"/>
    <numFmt numFmtId="316" formatCode="#,##0_);\(#,##0\);\-"/>
    <numFmt numFmtId="317" formatCode="#,##0\ ;\(#,##0\);\-\ \ \ \ \ "/>
    <numFmt numFmtId="318" formatCode="#,##0\ ;\(#,##0\);\–\ \ \ \ \ "/>
    <numFmt numFmtId="319" formatCode="#,##0;&quot;(&quot;#,##0&quot;)&quot;;&quot;-&quot;"/>
    <numFmt numFmtId="320" formatCode="\£#,##0_);\(\£#,##0\)"/>
    <numFmt numFmtId="321" formatCode="#,##0_);[Red]\(#,##0\);&quot;-&quot;_);[Blue]&quot;Error-&quot;@"/>
    <numFmt numFmtId="322" formatCode="#,##0.0_);[Red]\(#,##0.0\);&quot;-&quot;_);[Blue]&quot;Error-&quot;@"/>
    <numFmt numFmtId="323" formatCode="#,##0.00_);[Red]\(#,##0.00\);&quot;-&quot;_);[Blue]&quot;Error-&quot;@"/>
    <numFmt numFmtId="324" formatCode="&quot;£&quot;* #,##0_);[Red]&quot;£&quot;* \(#,##0\);&quot;£&quot;* &quot;-&quot;_);[Blue]&quot;Error-&quot;@"/>
    <numFmt numFmtId="325" formatCode="&quot;£&quot;* #,##0.0_);[Red]&quot;£&quot;* \(#,##0.0\);&quot;£&quot;* &quot;-&quot;_);[Blue]&quot;Error-&quot;@"/>
    <numFmt numFmtId="326" formatCode="&quot;£&quot;* #,##0.00_);[Red]&quot;£&quot;* \(#,##0.00\);&quot;£&quot;* &quot;-&quot;_);[Blue]&quot;Error-&quot;@"/>
    <numFmt numFmtId="327" formatCode="dd\ mmm\ yyyy_)"/>
    <numFmt numFmtId="328" formatCode="dd/mm/yy_)"/>
    <numFmt numFmtId="329" formatCode="0%_);[Red]\-0%_);0%_);[Blue]&quot;Error-&quot;@"/>
    <numFmt numFmtId="330" formatCode="_(* #,##0.0_);_(* \(#,##0.0\);_(* &quot;-&quot;?_);_(@_)"/>
    <numFmt numFmtId="331" formatCode="_-* #,##0_ \-&quot;miliardi&quot;;\-* #,##0_-;_-* &quot;-&quot;??_-;_-@_-"/>
    <numFmt numFmtId="332" formatCode="0.0%_);[Red]\-0.0%_);0.0%_);[Blue]&quot;Error-&quot;@"/>
    <numFmt numFmtId="333" formatCode="0.00%_);[Red]\-0.00%_);0.00%_);[Blue]&quot;Error-&quot;@"/>
    <numFmt numFmtId="334" formatCode="#,##0.0%\ ;\(#,##0.0%\);&quot;- &quot;"/>
    <numFmt numFmtId="335" formatCode="_-* #,##0_)_-;* \(#,##0\)_-;_-* &quot;-&quot;??_-;_-@_-"/>
    <numFmt numFmtId="336" formatCode="&quot;$&quot;#,\);\(&quot;$&quot;#,##0\)"/>
    <numFmt numFmtId="337" formatCode="00000"/>
    <numFmt numFmtId="338" formatCode="&quot;$&quot;#,##0.00_);[Red]\(&quot;$&quot;#,##0.00\)"/>
    <numFmt numFmtId="339" formatCode="&quot;£&quot;_-0.00"/>
    <numFmt numFmtId="340" formatCode="mmm\ dd"/>
    <numFmt numFmtId="341" formatCode="\ \ _•\–\ \ \ \ @"/>
    <numFmt numFmtId="342" formatCode="000"/>
    <numFmt numFmtId="343" formatCode="_-* #,##0.00_-;\-* #,##0.00_-;_-* &quot;-&quot;_-;_-@_-"/>
    <numFmt numFmtId="344" formatCode="_-* #,##0.00\ [$€-1]_-;\-* #,##0.00\ [$€-1]_-;_-* &quot;-&quot;??\ [$€-1]_-"/>
    <numFmt numFmtId="345" formatCode="&quot; $&quot;#,##0.0_);&quot;$&quot;\(#,##0.0\)"/>
    <numFmt numFmtId="346" formatCode="\$#,##0;[Red]\-\$#,##0"/>
    <numFmt numFmtId="347" formatCode="_-&quot;L.&quot;\ * #,##0_-;\-&quot;L.&quot;\ * #,##0_-;_-&quot;L.&quot;\ * &quot;-&quot;_-;_-@_-"/>
    <numFmt numFmtId="348" formatCode="\ #,##0_);\ \(#,##0\)"/>
    <numFmt numFmtId="349" formatCode="General&quot;E&quot;_)"/>
    <numFmt numFmtId="350" formatCode="#,##0;[Red]\(#,##0\);0"/>
    <numFmt numFmtId="351" formatCode="#,##0.00_ ;[Red]\-#,##0.00\ "/>
    <numFmt numFmtId="352" formatCode="#.00,,"/>
    <numFmt numFmtId="353" formatCode="&quot;€&quot;#,,&quot;m&quot;"/>
    <numFmt numFmtId="354" formatCode="0.0%"/>
    <numFmt numFmtId="355" formatCode="General_)"/>
    <numFmt numFmtId="356" formatCode="#\ ###\ ##0"/>
    <numFmt numFmtId="357" formatCode="#.0,,&quot;m&quot;"/>
    <numFmt numFmtId="358" formatCode="0.00&quot;m&quot;"/>
    <numFmt numFmtId="359" formatCode="_-* #,##0_-;\-* #,##0_-;_-* &quot;-&quot;??_-;_-@_-"/>
    <numFmt numFmtId="360" formatCode="&quot;€&quot;#,##0.00"/>
    <numFmt numFmtId="361" formatCode="#,,&quot;m&quot;"/>
  </numFmts>
  <fonts count="307">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Arial"/>
      <family val="2"/>
    </font>
    <font>
      <sz val="10"/>
      <name val="Arial"/>
      <family val="2"/>
    </font>
    <font>
      <b/>
      <sz val="14"/>
      <name val="Arial"/>
      <family val="2"/>
    </font>
    <font>
      <b/>
      <sz val="12"/>
      <name val="Arial"/>
      <family val="2"/>
    </font>
    <font>
      <sz val="8"/>
      <name val="Arial"/>
      <family val="2"/>
    </font>
    <font>
      <u/>
      <sz val="10"/>
      <color indexed="12"/>
      <name val="Arial"/>
      <family val="2"/>
    </font>
    <font>
      <u/>
      <sz val="10"/>
      <color indexed="36"/>
      <name val="Arial"/>
      <family val="2"/>
    </font>
    <font>
      <sz val="8"/>
      <name val="Times New Roman"/>
      <family val="1"/>
    </font>
    <font>
      <b/>
      <i/>
      <sz val="12"/>
      <name val="Arial"/>
      <family val="2"/>
    </font>
    <font>
      <i/>
      <sz val="8"/>
      <name val="Arial"/>
      <family val="2"/>
    </font>
    <font>
      <b/>
      <sz val="22"/>
      <color indexed="8"/>
      <name val="Times New Roman"/>
      <family val="1"/>
    </font>
    <font>
      <b/>
      <sz val="11"/>
      <color indexed="16"/>
      <name val="Times New Roman"/>
      <family val="1"/>
    </font>
    <font>
      <b/>
      <i/>
      <sz val="11"/>
      <color indexed="8"/>
      <name val="Times New Roman"/>
      <family val="1"/>
    </font>
    <font>
      <sz val="11"/>
      <color indexed="8"/>
      <name val="Times New Roman"/>
      <family val="1"/>
    </font>
    <font>
      <sz val="9"/>
      <name val="Stone Sans"/>
      <family val="2"/>
    </font>
    <font>
      <sz val="9"/>
      <name val="Stone Sans"/>
    </font>
    <font>
      <sz val="10"/>
      <name val="Helv"/>
    </font>
    <font>
      <sz val="10"/>
      <name val="Stone Sans"/>
      <family val="2"/>
    </font>
    <font>
      <sz val="10"/>
      <name val="Optima"/>
    </font>
    <font>
      <sz val="8"/>
      <name val="Optima"/>
      <family val="2"/>
    </font>
    <font>
      <sz val="12"/>
      <name val="Optima"/>
    </font>
    <font>
      <sz val="10"/>
      <name val="Geneva"/>
    </font>
    <font>
      <b/>
      <i/>
      <sz val="20"/>
      <color indexed="9"/>
      <name val="Calibri"/>
      <family val="2"/>
    </font>
    <font>
      <b/>
      <sz val="11"/>
      <color indexed="8"/>
      <name val="Calibri"/>
      <family val="2"/>
    </font>
    <font>
      <sz val="11"/>
      <color indexed="8"/>
      <name val="Calibri"/>
      <family val="2"/>
    </font>
    <font>
      <b/>
      <sz val="11"/>
      <color indexed="9"/>
      <name val="Calibri"/>
      <family val="2"/>
    </font>
    <font>
      <i/>
      <sz val="11"/>
      <color indexed="23"/>
      <name val="Calibri"/>
      <family val="2"/>
    </font>
    <font>
      <sz val="11"/>
      <color indexed="8"/>
      <name val="Corbel"/>
      <family val="2"/>
    </font>
    <font>
      <sz val="11"/>
      <color theme="1"/>
      <name val="Corbel"/>
      <family val="2"/>
    </font>
    <font>
      <b/>
      <i/>
      <sz val="11"/>
      <color theme="1"/>
      <name val="Calibri"/>
      <family val="2"/>
      <scheme val="minor"/>
    </font>
    <font>
      <u/>
      <sz val="10"/>
      <color theme="10"/>
      <name val="Arial"/>
      <family val="2"/>
    </font>
    <font>
      <sz val="10"/>
      <name val="MS Sans Serif"/>
      <family val="2"/>
    </font>
    <font>
      <u/>
      <sz val="10"/>
      <color indexed="12"/>
      <name val="MS Sans Serif"/>
      <family val="2"/>
    </font>
    <font>
      <sz val="10"/>
      <name val="Times New Roman"/>
      <family val="1"/>
    </font>
    <font>
      <sz val="11"/>
      <color indexed="9"/>
      <name val="Calibri"/>
      <family val="2"/>
    </font>
    <font>
      <sz val="11"/>
      <color indexed="20"/>
      <name val="Calibri"/>
      <family val="2"/>
    </font>
    <font>
      <b/>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10"/>
      <name val="Plantin"/>
    </font>
    <font>
      <sz val="7"/>
      <name val="Helv"/>
    </font>
    <font>
      <sz val="11"/>
      <name val="Times New Roman"/>
      <family val="1"/>
    </font>
    <font>
      <sz val="10"/>
      <name val="Courier"/>
      <family val="3"/>
    </font>
    <font>
      <sz val="10"/>
      <name val="Switzerland"/>
    </font>
    <font>
      <sz val="10"/>
      <color theme="1"/>
      <name val="Arial"/>
      <family val="2"/>
    </font>
    <font>
      <b/>
      <sz val="16"/>
      <color indexed="9"/>
      <name val="Calibri"/>
      <family val="2"/>
    </font>
    <font>
      <sz val="10"/>
      <name val="Verdana"/>
      <family val="2"/>
    </font>
    <font>
      <sz val="8"/>
      <color theme="1"/>
      <name val="Verdana"/>
      <family val="2"/>
    </font>
    <font>
      <sz val="16"/>
      <color theme="1"/>
      <name val="Calibri"/>
      <family val="2"/>
      <scheme val="minor"/>
    </font>
    <font>
      <sz val="20"/>
      <color indexed="9"/>
      <name val="Calibri"/>
      <family val="2"/>
    </font>
    <font>
      <sz val="11"/>
      <name val="Calibri"/>
      <family val="2"/>
      <scheme val="minor"/>
    </font>
    <font>
      <b/>
      <sz val="11"/>
      <name val="Calibri"/>
      <family val="2"/>
      <scheme val="minor"/>
    </font>
    <font>
      <b/>
      <u/>
      <sz val="11"/>
      <color indexed="8"/>
      <name val="Calibri"/>
      <family val="2"/>
    </font>
    <font>
      <i/>
      <sz val="11"/>
      <color theme="1"/>
      <name val="Calibri"/>
      <family val="2"/>
      <scheme val="minor"/>
    </font>
    <font>
      <i/>
      <sz val="11"/>
      <color indexed="8"/>
      <name val="Calibri"/>
      <family val="2"/>
    </font>
    <font>
      <b/>
      <sz val="8"/>
      <color indexed="81"/>
      <name val="Tahoma"/>
      <family val="2"/>
    </font>
    <font>
      <sz val="8"/>
      <color indexed="81"/>
      <name val="Tahoma"/>
      <family val="2"/>
    </font>
    <font>
      <b/>
      <sz val="11"/>
      <color theme="5" tint="-0.249977111117893"/>
      <name val="Calibri"/>
      <family val="2"/>
      <scheme val="minor"/>
    </font>
    <font>
      <sz val="9"/>
      <color indexed="8"/>
      <name val="Arial"/>
      <family val="2"/>
    </font>
    <font>
      <sz val="12"/>
      <name val="Arial"/>
      <family val="2"/>
    </font>
    <font>
      <sz val="10"/>
      <name val="Arial"/>
      <family val="2"/>
    </font>
    <font>
      <sz val="10"/>
      <name val="Book Antiqua"/>
      <family val="1"/>
    </font>
    <font>
      <b/>
      <sz val="9"/>
      <name val="Helv"/>
    </font>
    <font>
      <sz val="10"/>
      <color indexed="12"/>
      <name val="Arial"/>
      <family val="2"/>
    </font>
    <font>
      <sz val="9"/>
      <color indexed="12"/>
      <name val="Arial"/>
      <family val="2"/>
    </font>
    <font>
      <b/>
      <sz val="11"/>
      <name val="Arial"/>
      <family val="2"/>
    </font>
    <font>
      <sz val="10"/>
      <name val="ZapfDingbats"/>
      <family val="2"/>
    </font>
    <font>
      <sz val="10"/>
      <color indexed="9"/>
      <name val="Arial"/>
      <family val="2"/>
    </font>
    <font>
      <sz val="10"/>
      <color indexed="40"/>
      <name val="Arial"/>
      <family val="2"/>
    </font>
    <font>
      <sz val="11"/>
      <name val="Arial"/>
      <family val="2"/>
    </font>
    <font>
      <sz val="14"/>
      <name val="Wingdings"/>
      <charset val="2"/>
    </font>
    <font>
      <sz val="22"/>
      <color indexed="12"/>
      <name val="Wingdings"/>
      <charset val="2"/>
    </font>
    <font>
      <sz val="22"/>
      <name val="Wingdings"/>
      <charset val="2"/>
    </font>
    <font>
      <b/>
      <u val="singleAccounting"/>
      <sz val="11"/>
      <name val="Arial"/>
      <family val="2"/>
    </font>
    <font>
      <b/>
      <sz val="8"/>
      <color indexed="10"/>
      <name val="Arial"/>
      <family val="2"/>
    </font>
    <font>
      <b/>
      <sz val="16"/>
      <color indexed="9"/>
      <name val="Arial"/>
      <family val="2"/>
    </font>
    <font>
      <b/>
      <sz val="16"/>
      <name val="Arial"/>
      <family val="2"/>
    </font>
    <font>
      <sz val="10"/>
      <name val="BERNHARD"/>
    </font>
    <font>
      <sz val="10"/>
      <color indexed="50"/>
      <name val="Arial"/>
      <family val="2"/>
    </font>
    <font>
      <sz val="16"/>
      <name val="Wingdings"/>
      <charset val="2"/>
    </font>
    <font>
      <b/>
      <sz val="32"/>
      <name val="Helvetica"/>
      <family val="2"/>
    </font>
    <font>
      <sz val="12"/>
      <name val="Times New Roman"/>
      <family val="1"/>
    </font>
    <font>
      <i/>
      <sz val="8"/>
      <name val="Times New Roman"/>
      <family val="1"/>
    </font>
    <font>
      <sz val="9"/>
      <name val="Times New Roman"/>
      <family val="1"/>
    </font>
    <font>
      <b/>
      <u val="singleAccounting"/>
      <sz val="9"/>
      <name val="Times New Roman"/>
      <family val="1"/>
    </font>
    <font>
      <b/>
      <sz val="11"/>
      <name val="Times New Roman"/>
      <family val="1"/>
    </font>
    <font>
      <b/>
      <sz val="10"/>
      <name val="Times New Roman"/>
      <family val="1"/>
    </font>
    <font>
      <b/>
      <i/>
      <sz val="9.5"/>
      <name val="Times New Roman"/>
      <family val="1"/>
    </font>
    <font>
      <sz val="10"/>
      <name val="Helvetica"/>
      <family val="2"/>
    </font>
    <font>
      <sz val="10"/>
      <color indexed="18"/>
      <name val="Arial"/>
      <family val="2"/>
    </font>
    <font>
      <sz val="10"/>
      <color indexed="23"/>
      <name val="Arial"/>
      <family val="2"/>
    </font>
    <font>
      <b/>
      <u/>
      <sz val="16"/>
      <color indexed="10"/>
      <name val="Palatino"/>
      <family val="1"/>
    </font>
    <font>
      <sz val="8"/>
      <color indexed="12"/>
      <name val="Helv"/>
    </font>
    <font>
      <b/>
      <sz val="8"/>
      <color indexed="12"/>
      <name val="Arial"/>
      <family val="2"/>
    </font>
    <font>
      <sz val="10"/>
      <color indexed="12"/>
      <name val="Times New Roman"/>
      <family val="1"/>
    </font>
    <font>
      <sz val="10"/>
      <color indexed="24"/>
      <name val="Arial"/>
      <family val="2"/>
    </font>
    <font>
      <sz val="8"/>
      <color indexed="17"/>
      <name val="Arial"/>
      <family val="2"/>
    </font>
    <font>
      <sz val="18"/>
      <name val="Times New Roman"/>
      <family val="1"/>
    </font>
    <font>
      <b/>
      <sz val="13"/>
      <name val="Times New Roman"/>
      <family val="1"/>
    </font>
    <font>
      <b/>
      <i/>
      <sz val="12"/>
      <name val="Times New Roman"/>
      <family val="1"/>
    </font>
    <font>
      <i/>
      <sz val="12"/>
      <name val="Times New Roman"/>
      <family val="1"/>
    </font>
    <font>
      <b/>
      <sz val="10"/>
      <color indexed="18"/>
      <name val="Arial"/>
      <family val="2"/>
    </font>
    <font>
      <b/>
      <sz val="18"/>
      <name val="Helvetica"/>
      <family val="2"/>
    </font>
    <font>
      <sz val="8"/>
      <color indexed="47"/>
      <name val="Arial"/>
      <family val="2"/>
    </font>
    <font>
      <sz val="14"/>
      <name val="Helvetica"/>
      <family val="2"/>
    </font>
    <font>
      <sz val="8"/>
      <color indexed="40"/>
      <name val="Arial"/>
      <family val="2"/>
    </font>
    <font>
      <sz val="8"/>
      <color indexed="10"/>
      <name val="Arial"/>
      <family val="2"/>
    </font>
    <font>
      <sz val="10"/>
      <color theme="1"/>
      <name val="Calibri"/>
      <family val="2"/>
      <scheme val="minor"/>
    </font>
    <font>
      <sz val="10"/>
      <color indexed="54"/>
      <name val="Arial"/>
      <family val="2"/>
    </font>
    <font>
      <sz val="8"/>
      <name val="Helvetica"/>
      <family val="2"/>
    </font>
    <font>
      <sz val="10"/>
      <color indexed="19"/>
      <name val="Arial"/>
      <family val="2"/>
    </font>
    <font>
      <b/>
      <sz val="16"/>
      <color indexed="24"/>
      <name val="Univers 45 Light"/>
      <family val="2"/>
    </font>
    <font>
      <b/>
      <sz val="10"/>
      <name val="Helv"/>
    </font>
    <font>
      <sz val="10"/>
      <color indexed="10"/>
      <name val="Arial"/>
      <family val="2"/>
    </font>
    <font>
      <b/>
      <sz val="10"/>
      <color indexed="57"/>
      <name val="Arial"/>
      <family val="2"/>
    </font>
    <font>
      <b/>
      <sz val="24"/>
      <name val="Helvetica"/>
      <family val="2"/>
    </font>
    <font>
      <b/>
      <sz val="10"/>
      <color indexed="14"/>
      <name val="Times New Roman"/>
      <family val="1"/>
    </font>
    <font>
      <b/>
      <sz val="8"/>
      <name val="Arial"/>
      <family val="2"/>
    </font>
    <font>
      <b/>
      <sz val="22"/>
      <color indexed="18"/>
      <name val="Arial"/>
      <family val="2"/>
    </font>
    <font>
      <b/>
      <sz val="18"/>
      <color indexed="18"/>
      <name val="Arial"/>
      <family val="2"/>
    </font>
    <font>
      <b/>
      <sz val="8"/>
      <color theme="0"/>
      <name val="Arial"/>
      <family val="2"/>
    </font>
    <font>
      <b/>
      <sz val="10"/>
      <name val="Helvetica"/>
      <family val="2"/>
    </font>
    <font>
      <sz val="10"/>
      <name val="CG Times (E1)"/>
    </font>
    <font>
      <sz val="9"/>
      <color indexed="18"/>
      <name val="Arial"/>
      <family val="2"/>
    </font>
    <font>
      <sz val="8"/>
      <name val="Palatino"/>
      <family val="1"/>
    </font>
    <font>
      <sz val="14"/>
      <name val="Palatino"/>
      <family val="1"/>
    </font>
    <font>
      <sz val="16"/>
      <name val="Palatino"/>
      <family val="1"/>
    </font>
    <font>
      <sz val="32"/>
      <name val="Helvetica-Black"/>
    </font>
    <font>
      <sz val="8"/>
      <color indexed="16"/>
      <name val="Palatino"/>
      <family val="1"/>
    </font>
    <font>
      <sz val="6"/>
      <name val="CG Times (E1)"/>
    </font>
    <font>
      <sz val="6"/>
      <color indexed="23"/>
      <name val="Helvetica-Black"/>
    </font>
    <font>
      <sz val="9.5"/>
      <color indexed="23"/>
      <name val="Helvetica-Black"/>
    </font>
    <font>
      <sz val="7"/>
      <name val="Palatino"/>
      <family val="1"/>
    </font>
    <font>
      <sz val="6"/>
      <name val="Palatino"/>
      <family val="1"/>
    </font>
    <font>
      <sz val="10"/>
      <name val="Helvetica-Black"/>
    </font>
    <font>
      <sz val="28"/>
      <name val="Helvetica-Black"/>
    </font>
    <font>
      <sz val="10"/>
      <name val="Palatino"/>
      <family val="1"/>
    </font>
    <font>
      <sz val="18"/>
      <name val="Palatino"/>
      <family val="1"/>
    </font>
    <font>
      <i/>
      <sz val="14"/>
      <name val="Palatino"/>
      <family val="1"/>
    </font>
    <font>
      <sz val="8"/>
      <color indexed="10"/>
      <name val="Times New Roman"/>
      <family val="1"/>
    </font>
    <font>
      <sz val="8"/>
      <color indexed="12"/>
      <name val="Palatino"/>
      <family val="1"/>
    </font>
    <font>
      <sz val="8"/>
      <color indexed="12"/>
      <name val="Arial"/>
      <family val="2"/>
    </font>
    <font>
      <b/>
      <sz val="8"/>
      <name val="Helv"/>
    </font>
    <font>
      <sz val="9"/>
      <color indexed="12"/>
      <name val="Times New Roman"/>
      <family val="1"/>
    </font>
    <font>
      <sz val="9"/>
      <name val="Arial"/>
      <family val="2"/>
    </font>
    <font>
      <sz val="10"/>
      <color indexed="16"/>
      <name val="Helvetica-Black"/>
    </font>
    <font>
      <b/>
      <sz val="9"/>
      <name val="Palatino"/>
      <family val="1"/>
    </font>
    <font>
      <sz val="9"/>
      <color indexed="21"/>
      <name val="Helvetica-Black"/>
    </font>
    <font>
      <b/>
      <sz val="10"/>
      <name val="Palatino"/>
      <family val="1"/>
    </font>
    <font>
      <b/>
      <sz val="9"/>
      <name val="Arial"/>
      <family val="2"/>
    </font>
    <font>
      <b/>
      <sz val="8"/>
      <name val="CG Times (WN)"/>
    </font>
    <font>
      <sz val="12"/>
      <color indexed="8"/>
      <name val="Palatino"/>
      <family val="1"/>
    </font>
    <font>
      <sz val="12"/>
      <name val="Palatino"/>
      <family val="1"/>
    </font>
    <font>
      <sz val="11"/>
      <name val="Helvetica-Black"/>
    </font>
    <font>
      <sz val="11"/>
      <color indexed="8"/>
      <name val="Helvetica-Black"/>
    </font>
    <font>
      <b/>
      <sz val="8"/>
      <name val="Palatino"/>
      <family val="1"/>
    </font>
    <font>
      <u/>
      <sz val="8"/>
      <color indexed="8"/>
      <name val="Arial"/>
      <family val="2"/>
    </font>
    <font>
      <sz val="12"/>
      <color theme="1"/>
      <name val="Arial"/>
      <family val="2"/>
    </font>
    <font>
      <b/>
      <i/>
      <sz val="10"/>
      <color rgb="FFC0C0C0"/>
      <name val="Arial"/>
      <family val="2"/>
    </font>
    <font>
      <b/>
      <u/>
      <sz val="10"/>
      <name val="Arial"/>
      <family val="2"/>
    </font>
    <font>
      <sz val="10"/>
      <color rgb="FF000000"/>
      <name val="Arial"/>
      <family val="2"/>
    </font>
    <font>
      <b/>
      <sz val="10"/>
      <name val="MS Sans Serif"/>
      <family val="2"/>
    </font>
    <font>
      <sz val="9"/>
      <name val="Helvetica 45 Light"/>
      <family val="2"/>
    </font>
    <font>
      <sz val="10"/>
      <name val="Trebuchet MS"/>
      <family val="2"/>
    </font>
    <font>
      <sz val="10"/>
      <color indexed="8"/>
      <name val="Arial"/>
      <family val="2"/>
    </font>
    <font>
      <sz val="10"/>
      <name val="Arial"/>
      <family val="2"/>
      <charset val="238"/>
    </font>
    <font>
      <sz val="10"/>
      <name val="Helvetica 45 Light"/>
      <family val="2"/>
    </font>
    <font>
      <sz val="8"/>
      <name val="Times"/>
      <family val="1"/>
    </font>
    <font>
      <b/>
      <sz val="22"/>
      <color indexed="18"/>
      <name val="Arial"/>
      <family val="2"/>
      <charset val="238"/>
    </font>
    <font>
      <b/>
      <sz val="14"/>
      <color indexed="18"/>
      <name val="Arial"/>
      <family val="2"/>
    </font>
    <font>
      <b/>
      <sz val="14"/>
      <color indexed="18"/>
      <name val="Arial"/>
      <family val="2"/>
      <charset val="238"/>
    </font>
    <font>
      <sz val="9"/>
      <color indexed="8"/>
      <name val="Arial"/>
      <family val="2"/>
      <charset val="238"/>
    </font>
    <font>
      <b/>
      <sz val="10"/>
      <color indexed="18"/>
      <name val="Arial"/>
      <family val="2"/>
      <charset val="238"/>
    </font>
    <font>
      <b/>
      <u val="singleAccounting"/>
      <sz val="10"/>
      <color indexed="18"/>
      <name val="Arial"/>
      <family val="2"/>
    </font>
    <font>
      <b/>
      <u val="singleAccounting"/>
      <sz val="10"/>
      <color indexed="18"/>
      <name val="Arial"/>
      <family val="2"/>
      <charset val="238"/>
    </font>
    <font>
      <b/>
      <sz val="9"/>
      <color indexed="9"/>
      <name val="Verdana"/>
      <family val="2"/>
    </font>
    <font>
      <sz val="9"/>
      <color indexed="8"/>
      <name val="Verdana"/>
      <family val="2"/>
    </font>
    <font>
      <b/>
      <sz val="9"/>
      <color indexed="12"/>
      <name val="Verdana"/>
      <family val="2"/>
    </font>
    <font>
      <b/>
      <sz val="9"/>
      <color indexed="8"/>
      <name val="Verdana"/>
      <family val="2"/>
    </font>
    <font>
      <sz val="9"/>
      <color indexed="12"/>
      <name val="Verdana"/>
      <family val="2"/>
    </font>
    <font>
      <sz val="9"/>
      <color indexed="22"/>
      <name val="Verdana"/>
      <family val="2"/>
    </font>
    <font>
      <u/>
      <sz val="6"/>
      <name val="MS Sans Serif"/>
      <family val="2"/>
    </font>
    <font>
      <b/>
      <u/>
      <sz val="14"/>
      <name val="Times New Roman"/>
      <family val="1"/>
    </font>
    <font>
      <b/>
      <u/>
      <sz val="12"/>
      <name val="Times New Roman"/>
      <family val="1"/>
    </font>
    <font>
      <sz val="10"/>
      <name val="Arial Narrow"/>
      <family val="2"/>
    </font>
    <font>
      <sz val="12"/>
      <name val="ⓒoUAAA¨u"/>
      <family val="1"/>
      <charset val="255"/>
    </font>
    <font>
      <sz val="11"/>
      <name val="￥i￠￢￠?o"/>
      <family val="3"/>
      <charset val="255"/>
    </font>
    <font>
      <sz val="11"/>
      <color indexed="14"/>
      <name val="Calibri"/>
      <family val="2"/>
    </font>
    <font>
      <b/>
      <u val="double"/>
      <sz val="16"/>
      <name val="Times New Roman"/>
      <family val="1"/>
    </font>
    <font>
      <b/>
      <sz val="12"/>
      <name val="Times New Roman"/>
      <family val="1"/>
    </font>
    <font>
      <b/>
      <sz val="11"/>
      <color indexed="17"/>
      <name val="Calibri"/>
      <family val="2"/>
    </font>
    <font>
      <sz val="10"/>
      <color indexed="12"/>
      <name val="Palatino"/>
      <family val="1"/>
    </font>
    <font>
      <sz val="12"/>
      <name val="Tms Rmn"/>
      <family val="1"/>
    </font>
    <font>
      <b/>
      <sz val="14"/>
      <color indexed="17"/>
      <name val="Arial"/>
      <family val="2"/>
    </font>
    <font>
      <u val="singleAccounting"/>
      <sz val="10"/>
      <name val="Arial"/>
      <family val="2"/>
    </font>
    <font>
      <b/>
      <sz val="18"/>
      <color indexed="24"/>
      <name val="Arial"/>
      <family val="2"/>
    </font>
    <font>
      <b/>
      <sz val="12"/>
      <color indexed="24"/>
      <name val="Arial"/>
      <family val="2"/>
    </font>
    <font>
      <sz val="11"/>
      <name val="?? ?????"/>
      <family val="3"/>
      <charset val="128"/>
    </font>
    <font>
      <b/>
      <sz val="8"/>
      <color indexed="8"/>
      <name val="Arial"/>
      <family val="2"/>
      <charset val="238"/>
    </font>
    <font>
      <sz val="6"/>
      <color indexed="10"/>
      <name val="Trebuchet MS"/>
      <family val="2"/>
    </font>
    <font>
      <sz val="10"/>
      <color indexed="8"/>
      <name val="LucidaT"/>
    </font>
    <font>
      <sz val="10"/>
      <name val="MS Serif"/>
      <family val="1"/>
    </font>
    <font>
      <sz val="11"/>
      <name val="Book Antiqua"/>
      <family val="1"/>
    </font>
    <font>
      <sz val="11"/>
      <color indexed="12"/>
      <name val="Book Antiqua"/>
      <family val="1"/>
    </font>
    <font>
      <sz val="10"/>
      <color indexed="62"/>
      <name val="Arial"/>
      <family val="2"/>
    </font>
    <font>
      <sz val="10"/>
      <color indexed="62"/>
      <name val="Book Antiqua"/>
      <family val="1"/>
    </font>
    <font>
      <b/>
      <sz val="8"/>
      <color indexed="8"/>
      <name val="Arial"/>
      <family val="2"/>
    </font>
    <font>
      <u val="doubleAccounting"/>
      <sz val="10"/>
      <name val="Arial"/>
      <family val="2"/>
    </font>
    <font>
      <b/>
      <sz val="18"/>
      <name val="Arial"/>
      <family val="2"/>
    </font>
    <font>
      <sz val="10"/>
      <color indexed="16"/>
      <name val="MS Serif"/>
      <family val="1"/>
    </font>
    <font>
      <b/>
      <sz val="10"/>
      <color indexed="25"/>
      <name val="Arial Narrow"/>
      <family val="2"/>
    </font>
    <font>
      <b/>
      <sz val="10"/>
      <color indexed="32"/>
      <name val="Arial Narrow"/>
      <family val="2"/>
    </font>
    <font>
      <b/>
      <u val="singleAccounting"/>
      <sz val="10"/>
      <name val="Times New Roman"/>
      <family val="1"/>
    </font>
    <font>
      <i/>
      <sz val="10"/>
      <color indexed="25"/>
      <name val="Arial Narrow"/>
      <family val="2"/>
    </font>
    <font>
      <sz val="14"/>
      <name val="Arial"/>
      <family val="2"/>
    </font>
    <font>
      <b/>
      <sz val="12"/>
      <color indexed="55"/>
      <name val="Arial"/>
      <family val="2"/>
    </font>
    <font>
      <i/>
      <sz val="10"/>
      <color indexed="32"/>
      <name val="Arial Narrow"/>
      <family val="2"/>
    </font>
    <font>
      <sz val="10"/>
      <color indexed="25"/>
      <name val="Arial Narrow"/>
      <family val="2"/>
    </font>
    <font>
      <sz val="10"/>
      <color indexed="32"/>
      <name val="Arial Narrow"/>
      <family val="2"/>
    </font>
    <font>
      <b/>
      <sz val="14"/>
      <color indexed="25"/>
      <name val="Arial"/>
      <family val="2"/>
    </font>
    <font>
      <b/>
      <sz val="14"/>
      <color indexed="32"/>
      <name val="Arial"/>
      <family val="2"/>
    </font>
    <font>
      <sz val="8"/>
      <color indexed="25"/>
      <name val="Arial Narrow"/>
      <family val="2"/>
    </font>
    <font>
      <sz val="8"/>
      <color indexed="32"/>
      <name val="Arial Narrow"/>
      <family val="2"/>
    </font>
    <font>
      <b/>
      <sz val="10"/>
      <name val="Arial Narrow"/>
      <family val="2"/>
    </font>
    <font>
      <b/>
      <i/>
      <sz val="10"/>
      <name val="Arial Narrow"/>
      <family val="2"/>
    </font>
    <font>
      <i/>
      <sz val="10"/>
      <name val="Arial Narrow"/>
      <family val="2"/>
    </font>
    <font>
      <sz val="12"/>
      <color indexed="0"/>
      <name val="Frutiger LT 45 Light"/>
      <family val="2"/>
    </font>
    <font>
      <b/>
      <sz val="8"/>
      <color indexed="9"/>
      <name val="Arial"/>
      <family val="2"/>
    </font>
    <font>
      <b/>
      <sz val="9"/>
      <color rgb="FFFFFFFF"/>
      <name val="Verdana"/>
      <family val="2"/>
    </font>
    <font>
      <sz val="9"/>
      <color rgb="FF000000"/>
      <name val="Verdana"/>
      <family val="2"/>
    </font>
    <font>
      <b/>
      <sz val="9"/>
      <color rgb="FF0000FF"/>
      <name val="Verdana"/>
      <family val="2"/>
    </font>
    <font>
      <b/>
      <sz val="9"/>
      <color rgb="FF000000"/>
      <name val="Verdana"/>
      <family val="2"/>
    </font>
    <font>
      <sz val="9"/>
      <color rgb="FF0000FF"/>
      <name val="Verdana"/>
      <family val="2"/>
    </font>
    <font>
      <sz val="9"/>
      <color rgb="FFC0C0C0"/>
      <name val="Verdana"/>
      <family val="2"/>
    </font>
    <font>
      <sz val="6"/>
      <color indexed="16"/>
      <name val="Palatino"/>
      <family val="1"/>
    </font>
    <font>
      <sz val="18"/>
      <name val="Helvetica-Black"/>
    </font>
    <font>
      <b/>
      <sz val="14"/>
      <name val="Times New Roman"/>
      <family val="1"/>
    </font>
    <font>
      <b/>
      <sz val="10"/>
      <color indexed="8"/>
      <name val="Arial"/>
      <family val="2"/>
    </font>
    <font>
      <b/>
      <sz val="12"/>
      <color indexed="8"/>
      <name val="Arial"/>
      <family val="2"/>
    </font>
    <font>
      <b/>
      <i/>
      <sz val="22"/>
      <name val="Times New Roman"/>
      <family val="1"/>
    </font>
    <font>
      <b/>
      <sz val="11"/>
      <color indexed="9"/>
      <name val="Arial"/>
      <family val="2"/>
    </font>
    <font>
      <u/>
      <sz val="10"/>
      <color indexed="12"/>
      <name val="Trebuchet MS"/>
      <family val="2"/>
    </font>
    <font>
      <u/>
      <sz val="10"/>
      <color indexed="12"/>
      <name val="Helvetica"/>
      <family val="2"/>
    </font>
    <font>
      <u/>
      <sz val="8"/>
      <color theme="10"/>
      <name val="Arial"/>
      <family val="2"/>
    </font>
    <font>
      <u/>
      <sz val="8"/>
      <color indexed="12"/>
      <name val="Arial"/>
      <family val="2"/>
    </font>
    <font>
      <sz val="10"/>
      <color indexed="63"/>
      <name val="Arial"/>
      <family val="2"/>
    </font>
    <font>
      <sz val="8"/>
      <color indexed="56"/>
      <name val="Book Antiqua"/>
      <family val="1"/>
    </font>
    <font>
      <i/>
      <sz val="8"/>
      <color indexed="62"/>
      <name val="Arial"/>
      <family val="2"/>
    </font>
    <font>
      <sz val="8"/>
      <color indexed="20"/>
      <name val="Arial"/>
      <family val="2"/>
    </font>
    <font>
      <sz val="8"/>
      <color indexed="60"/>
      <name val="Arial"/>
      <family val="2"/>
    </font>
    <font>
      <b/>
      <sz val="11"/>
      <color rgb="FF0070C0"/>
      <name val="Calibri"/>
      <family val="2"/>
      <scheme val="minor"/>
    </font>
    <font>
      <b/>
      <sz val="16"/>
      <color theme="1"/>
      <name val="Calibri"/>
      <family val="2"/>
    </font>
    <font>
      <sz val="9"/>
      <color theme="1"/>
      <name val="Calibri"/>
      <family val="2"/>
      <scheme val="minor"/>
    </font>
    <font>
      <b/>
      <i/>
      <sz val="20"/>
      <color theme="1"/>
      <name val="Calibri"/>
      <family val="2"/>
    </font>
    <font>
      <sz val="20"/>
      <color theme="1"/>
      <name val="Calibri"/>
      <family val="2"/>
    </font>
    <font>
      <b/>
      <sz val="11"/>
      <color theme="1"/>
      <name val="Calibri"/>
      <family val="2"/>
    </font>
    <font>
      <b/>
      <sz val="12"/>
      <color theme="1"/>
      <name val="Calibri"/>
      <family val="2"/>
      <scheme val="minor"/>
    </font>
    <font>
      <b/>
      <sz val="14"/>
      <color theme="1"/>
      <name val="Calibri"/>
      <family val="2"/>
      <scheme val="minor"/>
    </font>
    <font>
      <b/>
      <sz val="11"/>
      <color rgb="FFFF0000"/>
      <name val="Calibri"/>
      <family val="2"/>
      <scheme val="minor"/>
    </font>
    <font>
      <b/>
      <sz val="8"/>
      <color rgb="FF000000"/>
      <name val="Arial"/>
      <family val="2"/>
    </font>
    <font>
      <sz val="14"/>
      <color theme="1"/>
      <name val="Calibri"/>
      <family val="2"/>
      <scheme val="minor"/>
    </font>
    <font>
      <b/>
      <i/>
      <sz val="16"/>
      <color indexed="9"/>
      <name val="Calibri"/>
      <family val="2"/>
    </font>
    <font>
      <sz val="16"/>
      <color indexed="9"/>
      <name val="Calibri"/>
      <family val="2"/>
    </font>
    <font>
      <i/>
      <sz val="11"/>
      <color rgb="FF0872B0"/>
      <name val="Calibri"/>
      <family val="2"/>
      <scheme val="minor"/>
    </font>
    <font>
      <sz val="16"/>
      <color theme="0"/>
      <name val="Calibri"/>
      <family val="2"/>
      <scheme val="minor"/>
    </font>
    <font>
      <sz val="16"/>
      <color theme="0"/>
      <name val="Calibri"/>
      <family val="2"/>
    </font>
    <font>
      <b/>
      <sz val="11"/>
      <color rgb="FF0872B0"/>
      <name val="Calibri"/>
      <family val="2"/>
      <scheme val="minor"/>
    </font>
    <font>
      <sz val="12"/>
      <color theme="1"/>
      <name val="Calibri"/>
      <family val="2"/>
      <scheme val="minor"/>
    </font>
    <font>
      <b/>
      <sz val="11"/>
      <color rgb="FF0872B0"/>
      <name val="Calibri"/>
      <family val="2"/>
    </font>
    <font>
      <b/>
      <sz val="16"/>
      <color rgb="FF0872B0"/>
      <name val="Calibri"/>
      <family val="2"/>
      <scheme val="minor"/>
    </font>
    <font>
      <sz val="16"/>
      <color rgb="FF0872B0"/>
      <name val="Calibri"/>
      <family val="2"/>
      <scheme val="minor"/>
    </font>
    <font>
      <sz val="10"/>
      <color indexed="8"/>
      <name val="Verdana"/>
      <family val="2"/>
    </font>
    <font>
      <b/>
      <sz val="10"/>
      <name val="Calibri"/>
      <family val="2"/>
      <scheme val="minor"/>
    </font>
    <font>
      <b/>
      <i/>
      <sz val="12"/>
      <color theme="1"/>
      <name val="Calibri"/>
      <family val="2"/>
    </font>
    <font>
      <sz val="12"/>
      <color theme="1"/>
      <name val="Calibri"/>
      <family val="2"/>
    </font>
    <font>
      <b/>
      <sz val="12"/>
      <color theme="1"/>
      <name val="Calibri"/>
      <family val="2"/>
    </font>
    <font>
      <sz val="10"/>
      <name val="Calibri"/>
      <family val="2"/>
      <scheme val="minor"/>
    </font>
    <font>
      <b/>
      <sz val="11"/>
      <color indexed="8"/>
      <name val="Calibri"/>
      <family val="2"/>
      <scheme val="minor"/>
    </font>
    <font>
      <i/>
      <sz val="11"/>
      <color indexed="8"/>
      <name val="Calibri"/>
      <family val="2"/>
      <scheme val="minor"/>
    </font>
    <font>
      <sz val="11"/>
      <color indexed="8"/>
      <name val="Calibri"/>
      <family val="2"/>
      <scheme val="minor"/>
    </font>
  </fonts>
  <fills count="12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4"/>
        <bgColor indexed="64"/>
      </patternFill>
    </fill>
    <fill>
      <patternFill patternType="solid">
        <fgColor indexed="47"/>
        <bgColor indexed="64"/>
      </patternFill>
    </fill>
    <fill>
      <patternFill patternType="solid">
        <fgColor indexed="43"/>
        <bgColor indexed="64"/>
      </patternFill>
    </fill>
    <fill>
      <patternFill patternType="solid">
        <fgColor indexed="9"/>
        <bgColor indexed="64"/>
      </patternFill>
    </fill>
    <fill>
      <patternFill patternType="solid">
        <fgColor indexed="2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rgb="FF00B0F0"/>
        <bgColor indexed="64"/>
      </patternFill>
    </fill>
    <fill>
      <patternFill patternType="solid">
        <fgColor theme="0" tint="-0.34998626667073579"/>
        <bgColor indexed="64"/>
      </patternFill>
    </fill>
    <fill>
      <patternFill patternType="solid">
        <fgColor theme="1"/>
        <bgColor indexed="64"/>
      </patternFill>
    </fill>
    <fill>
      <patternFill patternType="solid">
        <fgColor indexed="13"/>
        <bgColor indexed="64"/>
      </patternFill>
    </fill>
    <fill>
      <patternFill patternType="solid">
        <fgColor indexed="62"/>
        <bgColor indexed="64"/>
      </patternFill>
    </fill>
    <fill>
      <patternFill patternType="solid">
        <fgColor indexed="27"/>
        <bgColor indexed="64"/>
      </patternFill>
    </fill>
    <fill>
      <patternFill patternType="solid">
        <fgColor indexed="28"/>
        <bgColor indexed="64"/>
      </patternFill>
    </fill>
    <fill>
      <patternFill patternType="solid">
        <fgColor indexed="22"/>
        <bgColor indexed="64"/>
      </patternFill>
    </fill>
    <fill>
      <patternFill patternType="solid">
        <fgColor indexed="22"/>
        <bgColor indexed="22"/>
      </patternFill>
    </fill>
    <fill>
      <patternFill patternType="solid">
        <fgColor indexed="31"/>
        <bgColor indexed="64"/>
      </patternFill>
    </fill>
    <fill>
      <patternFill patternType="solid">
        <fgColor indexed="29"/>
        <bgColor indexed="64"/>
      </patternFill>
    </fill>
    <fill>
      <patternFill patternType="solid">
        <fgColor indexed="14"/>
        <bgColor indexed="64"/>
      </patternFill>
    </fill>
    <fill>
      <patternFill patternType="solid">
        <fgColor indexed="51"/>
        <bgColor indexed="64"/>
      </patternFill>
    </fill>
    <fill>
      <patternFill patternType="solid">
        <fgColor indexed="42"/>
        <bgColor indexed="64"/>
      </patternFill>
    </fill>
    <fill>
      <patternFill patternType="gray0625">
        <fgColor indexed="23"/>
        <bgColor indexed="9"/>
      </patternFill>
    </fill>
    <fill>
      <patternFill patternType="solid">
        <fgColor indexed="30"/>
        <bgColor indexed="64"/>
      </patternFill>
    </fill>
    <fill>
      <patternFill patternType="mediumGray">
        <fgColor indexed="11"/>
      </patternFill>
    </fill>
    <fill>
      <patternFill patternType="solid">
        <fgColor indexed="61"/>
        <bgColor indexed="64"/>
      </patternFill>
    </fill>
    <fill>
      <patternFill patternType="solid">
        <fgColor indexed="11"/>
        <bgColor indexed="64"/>
      </patternFill>
    </fill>
    <fill>
      <patternFill patternType="solid">
        <fgColor indexed="58"/>
        <bgColor indexed="64"/>
      </patternFill>
    </fill>
    <fill>
      <patternFill patternType="darkUp">
        <fgColor indexed="8"/>
        <bgColor indexed="13"/>
      </patternFill>
    </fill>
    <fill>
      <patternFill patternType="solid">
        <fgColor indexed="40"/>
        <bgColor indexed="64"/>
      </patternFill>
    </fill>
    <fill>
      <patternFill patternType="solid">
        <fgColor indexed="44"/>
        <bgColor indexed="64"/>
      </patternFill>
    </fill>
    <fill>
      <patternFill patternType="solid">
        <fgColor indexed="16"/>
        <bgColor indexed="64"/>
      </patternFill>
    </fill>
    <fill>
      <patternFill patternType="solid">
        <fgColor indexed="8"/>
        <bgColor indexed="64"/>
      </patternFill>
    </fill>
    <fill>
      <patternFill patternType="solid">
        <fgColor indexed="54"/>
        <bgColor indexed="64"/>
      </patternFill>
    </fill>
    <fill>
      <patternFill patternType="solid">
        <fgColor indexed="61"/>
        <bgColor indexed="61"/>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21"/>
        <bgColor indexed="64"/>
      </patternFill>
    </fill>
    <fill>
      <patternFill patternType="mediumGray">
        <fgColor indexed="17"/>
      </patternFill>
    </fill>
    <fill>
      <patternFill patternType="solid">
        <fgColor indexed="35"/>
        <bgColor indexed="35"/>
      </patternFill>
    </fill>
    <fill>
      <patternFill patternType="gray125">
        <bgColor indexed="42"/>
      </patternFill>
    </fill>
    <fill>
      <patternFill patternType="solid">
        <fgColor indexed="41"/>
        <bgColor indexed="64"/>
      </patternFill>
    </fill>
    <fill>
      <patternFill patternType="lightGray">
        <fgColor indexed="15"/>
      </patternFill>
    </fill>
    <fill>
      <patternFill patternType="solid">
        <fgColor theme="9"/>
        <bgColor indexed="64"/>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93B1CC"/>
        <bgColor indexed="64"/>
      </patternFill>
    </fill>
    <fill>
      <patternFill patternType="solid">
        <fgColor indexed="32"/>
        <bgColor indexed="64"/>
      </patternFill>
    </fill>
    <fill>
      <patternFill patternType="solid">
        <fgColor rgb="FFFFFFFF"/>
        <bgColor rgb="FF000000"/>
      </patternFill>
    </fill>
    <fill>
      <patternFill patternType="solid">
        <fgColor rgb="FF666699"/>
        <bgColor rgb="FFFFFFFF"/>
      </patternFill>
    </fill>
    <fill>
      <patternFill patternType="solid">
        <fgColor rgb="FFFFFFFF"/>
        <bgColor rgb="FFFFFFFF"/>
      </patternFill>
    </fill>
    <fill>
      <patternFill patternType="gray125">
        <fgColor indexed="8"/>
      </patternFill>
    </fill>
    <fill>
      <patternFill patternType="solid">
        <fgColor indexed="18"/>
        <bgColor indexed="64"/>
      </patternFill>
    </fill>
    <fill>
      <patternFill patternType="gray0625"/>
    </fill>
    <fill>
      <patternFill patternType="solid">
        <fgColor indexed="18"/>
        <bgColor indexed="18"/>
      </patternFill>
    </fill>
    <fill>
      <patternFill patternType="solid">
        <fgColor rgb="FF0872B0"/>
        <bgColor indexed="64"/>
      </patternFill>
    </fill>
    <fill>
      <patternFill patternType="solid">
        <fgColor rgb="FFFF0000"/>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theme="3" tint="0.79998168889431442"/>
        <bgColor indexed="64"/>
      </patternFill>
    </fill>
  </fills>
  <borders count="717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thin">
        <color auto="1"/>
      </bottom>
      <diagonal/>
    </border>
    <border>
      <left style="double">
        <color auto="1"/>
      </left>
      <right style="double">
        <color auto="1"/>
      </right>
      <top style="double">
        <color auto="1"/>
      </top>
      <bottom style="double">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double">
        <color auto="1"/>
      </bottom>
      <diagonal/>
    </border>
    <border>
      <left/>
      <right/>
      <top style="double">
        <color auto="1"/>
      </top>
      <bottom style="double">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
      <left/>
      <right style="medium">
        <color indexed="57"/>
      </right>
      <top/>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dashed">
        <color indexed="63"/>
      </left>
      <right style="dashed">
        <color indexed="63"/>
      </right>
      <top style="dashed">
        <color indexed="63"/>
      </top>
      <bottom style="dashed">
        <color indexed="63"/>
      </bottom>
      <diagonal/>
    </border>
    <border>
      <left style="dashed">
        <color indexed="28"/>
      </left>
      <right style="dashed">
        <color indexed="28"/>
      </right>
      <top style="dashed">
        <color indexed="28"/>
      </top>
      <bottom style="dashed">
        <color indexed="28"/>
      </bottom>
      <diagonal/>
    </border>
    <border>
      <left style="thin">
        <color indexed="64"/>
      </left>
      <right style="thin">
        <color indexed="64"/>
      </right>
      <top/>
      <bottom style="hair">
        <color indexed="64"/>
      </bottom>
      <diagonal/>
    </border>
    <border>
      <left style="dotted">
        <color indexed="28"/>
      </left>
      <right style="dotted">
        <color indexed="28"/>
      </right>
      <top style="dotted">
        <color indexed="28"/>
      </top>
      <bottom style="dotted">
        <color indexed="28"/>
      </bottom>
      <diagonal/>
    </border>
    <border>
      <left style="dashed">
        <color indexed="55"/>
      </left>
      <right style="dashed">
        <color indexed="55"/>
      </right>
      <top style="dashed">
        <color indexed="55"/>
      </top>
      <bottom style="dashed">
        <color indexed="55"/>
      </bottom>
      <diagonal/>
    </border>
    <border>
      <left style="hair">
        <color indexed="12"/>
      </left>
      <right style="hair">
        <color indexed="12"/>
      </right>
      <top style="hair">
        <color indexed="12"/>
      </top>
      <bottom style="hair">
        <color indexed="12"/>
      </bottom>
      <diagonal/>
    </border>
    <border>
      <left style="thin">
        <color indexed="54"/>
      </left>
      <right style="thin">
        <color indexed="54"/>
      </right>
      <top style="thin">
        <color indexed="54"/>
      </top>
      <bottom style="thin">
        <color indexed="54"/>
      </bottom>
      <diagonal/>
    </border>
    <border>
      <left style="dotted">
        <color indexed="10"/>
      </left>
      <right style="dotted">
        <color indexed="10"/>
      </right>
      <top style="dotted">
        <color indexed="10"/>
      </top>
      <bottom style="dotted">
        <color indexed="10"/>
      </bottom>
      <diagonal/>
    </border>
    <border>
      <left style="thin">
        <color indexed="64"/>
      </left>
      <right style="thin">
        <color indexed="64"/>
      </right>
      <top style="thick">
        <color indexed="64"/>
      </top>
      <bottom style="hair">
        <color indexed="64"/>
      </bottom>
      <diagonal/>
    </border>
    <border>
      <left/>
      <right/>
      <top style="thin">
        <color indexed="19"/>
      </top>
      <bottom/>
      <diagonal/>
    </border>
    <border>
      <left style="thin">
        <color indexed="64"/>
      </left>
      <right style="thin">
        <color indexed="64"/>
      </right>
      <top style="hair">
        <color indexed="64"/>
      </top>
      <bottom style="hair">
        <color indexed="64"/>
      </bottom>
      <diagonal/>
    </border>
    <border>
      <left/>
      <right/>
      <top style="thin">
        <color indexed="19"/>
      </top>
      <bottom style="double">
        <color indexed="19"/>
      </bottom>
      <diagonal/>
    </border>
    <border>
      <left style="thin">
        <color indexed="64"/>
      </left>
      <right/>
      <top style="thin">
        <color indexed="64"/>
      </top>
      <bottom/>
      <diagonal/>
    </border>
    <border>
      <left style="thin">
        <color indexed="64"/>
      </left>
      <right/>
      <top/>
      <bottom/>
      <diagonal/>
    </border>
    <border>
      <left/>
      <right/>
      <top/>
      <bottom style="dotted">
        <color indexed="64"/>
      </bottom>
      <diagonal/>
    </border>
    <border>
      <left/>
      <right/>
      <top style="double">
        <color indexed="64"/>
      </top>
      <bottom/>
      <diagonal/>
    </border>
    <border>
      <left style="double">
        <color indexed="57"/>
      </left>
      <right style="double">
        <color indexed="57"/>
      </right>
      <top/>
      <bottom/>
      <diagonal/>
    </border>
    <border>
      <left/>
      <right style="hair">
        <color indexed="64"/>
      </right>
      <top/>
      <bottom/>
      <diagonal/>
    </border>
    <border>
      <left/>
      <right/>
      <top style="medium">
        <color indexed="23"/>
      </top>
      <bottom style="medium">
        <color indexed="23"/>
      </bottom>
      <diagonal/>
    </border>
    <border>
      <left style="thin">
        <color indexed="64"/>
      </left>
      <right style="thin">
        <color indexed="64"/>
      </right>
      <top/>
      <bottom style="thin">
        <color indexed="64"/>
      </bottom>
      <diagonal/>
    </border>
    <border>
      <left/>
      <right/>
      <top style="hair">
        <color auto="1"/>
      </top>
      <bottom style="hair">
        <color auto="1"/>
      </bottom>
      <diagonal/>
    </border>
    <border>
      <left/>
      <right/>
      <top style="hair">
        <color indexed="8"/>
      </top>
      <bottom style="hair">
        <color indexed="8"/>
      </bottom>
      <diagonal/>
    </border>
    <border>
      <left/>
      <right/>
      <top/>
      <bottom style="medium">
        <color indexed="18"/>
      </bottom>
      <diagonal/>
    </border>
    <border>
      <left style="thin">
        <color indexed="22"/>
      </left>
      <right/>
      <top/>
      <bottom/>
      <diagonal/>
    </border>
    <border>
      <left style="thin">
        <color indexed="22"/>
      </left>
      <right/>
      <top/>
      <bottom style="thin">
        <color indexed="22"/>
      </bottom>
      <diagonal/>
    </border>
    <border>
      <left/>
      <right/>
      <top/>
      <bottom style="double">
        <color indexed="64"/>
      </bottom>
      <diagonal/>
    </border>
    <border>
      <left style="medium">
        <color indexed="64"/>
      </left>
      <right style="medium">
        <color indexed="64"/>
      </right>
      <top/>
      <bottom/>
      <diagonal/>
    </border>
    <border>
      <left style="hair">
        <color auto="1"/>
      </left>
      <right style="hair">
        <color auto="1"/>
      </right>
      <top style="hair">
        <color auto="1"/>
      </top>
      <bottom style="hair">
        <color auto="1"/>
      </bottom>
      <diagonal/>
    </border>
    <border>
      <left style="thin">
        <color indexed="9"/>
      </left>
      <right style="thin">
        <color indexed="9"/>
      </right>
      <top style="thin">
        <color indexed="9"/>
      </top>
      <bottom style="thin">
        <color indexed="9"/>
      </bottom>
      <diagonal/>
    </border>
    <border>
      <left style="thin">
        <color auto="1"/>
      </left>
      <right style="thin">
        <color auto="1"/>
      </right>
      <top style="thin">
        <color auto="1"/>
      </top>
      <bottom style="thin">
        <color auto="1"/>
      </bottom>
      <diagonal/>
    </border>
    <border>
      <left style="thick">
        <color indexed="12"/>
      </left>
      <right style="thick">
        <color indexed="12"/>
      </right>
      <top style="thick">
        <color indexed="12"/>
      </top>
      <bottom style="thick">
        <color indexed="12"/>
      </bottom>
      <diagonal/>
    </border>
    <border>
      <left style="thin">
        <color indexed="18"/>
      </left>
      <right style="thin">
        <color indexed="18"/>
      </right>
      <top style="thin">
        <color indexed="18"/>
      </top>
      <bottom style="thin">
        <color indexed="18"/>
      </bottom>
      <diagonal/>
    </border>
    <border>
      <left/>
      <right/>
      <top/>
      <bottom style="thin">
        <color indexed="44"/>
      </bottom>
      <diagonal/>
    </border>
    <border>
      <left/>
      <right/>
      <top style="thin">
        <color auto="1"/>
      </top>
      <bottom/>
      <diagonal/>
    </border>
    <border>
      <left/>
      <right/>
      <top style="double">
        <color indexed="64"/>
      </top>
      <bottom style="thin">
        <color indexed="64"/>
      </bottom>
      <diagonal/>
    </border>
    <border>
      <left/>
      <right style="thin">
        <color indexed="8"/>
      </right>
      <top style="thin">
        <color indexed="8"/>
      </top>
      <bottom/>
      <diagonal/>
    </border>
    <border>
      <left style="thin">
        <color indexed="64"/>
      </left>
      <right style="thin">
        <color indexed="64"/>
      </right>
      <top style="thin">
        <color indexed="64"/>
      </top>
      <bottom/>
      <diagonal/>
    </border>
    <border>
      <left/>
      <right/>
      <top style="thin">
        <color indexed="32"/>
      </top>
      <bottom style="thin">
        <color indexed="32"/>
      </bottom>
      <diagonal/>
    </border>
    <border>
      <left/>
      <right/>
      <top style="thin">
        <color indexed="25"/>
      </top>
      <bottom style="thin">
        <color indexed="25"/>
      </bottom>
      <diagonal/>
    </border>
    <border>
      <left/>
      <right/>
      <top style="thin">
        <color indexed="8"/>
      </top>
      <bottom style="thin">
        <color indexed="8"/>
      </bottom>
      <diagonal/>
    </border>
    <border>
      <left/>
      <right/>
      <top style="thin">
        <color indexed="8"/>
      </top>
      <bottom style="double">
        <color indexed="8"/>
      </bottom>
      <diagonal/>
    </border>
    <border>
      <left/>
      <right/>
      <top style="double">
        <color indexed="64"/>
      </top>
      <bottom style="double">
        <color indexed="64"/>
      </bottom>
      <diagonal/>
    </border>
    <border>
      <left style="thin">
        <color rgb="FFC0C0C0"/>
      </left>
      <right style="thin">
        <color rgb="FFC0C0C0"/>
      </right>
      <top style="thin">
        <color rgb="FFC0C0C0"/>
      </top>
      <bottom style="thin">
        <color rgb="FFC0C0C0"/>
      </bottom>
      <diagonal/>
    </border>
    <border>
      <left style="thin">
        <color rgb="FFC0C0C0"/>
      </left>
      <right/>
      <top/>
      <bottom/>
      <diagonal/>
    </border>
    <border>
      <left style="thin">
        <color rgb="FFC0C0C0"/>
      </left>
      <right/>
      <top/>
      <bottom style="thin">
        <color rgb="FFC0C0C0"/>
      </bottom>
      <diagonal/>
    </border>
    <border>
      <left style="thin">
        <color indexed="8"/>
      </left>
      <right style="thin">
        <color indexed="8"/>
      </right>
      <top/>
      <bottom/>
      <diagonal/>
    </border>
    <border>
      <left/>
      <right/>
      <top style="medium">
        <color indexed="64"/>
      </top>
      <bottom style="medium">
        <color indexed="64"/>
      </bottom>
      <diagonal/>
    </border>
    <border>
      <left/>
      <right/>
      <top/>
      <bottom style="thick">
        <color indexed="64"/>
      </bottom>
      <diagonal/>
    </border>
    <border>
      <left style="dotted">
        <color indexed="22"/>
      </left>
      <right style="dotted">
        <color indexed="22"/>
      </right>
      <top style="dotted">
        <color indexed="22"/>
      </top>
      <bottom style="dotted">
        <color indexed="22"/>
      </bottom>
      <diagonal/>
    </border>
    <border>
      <left style="double">
        <color indexed="63"/>
      </left>
      <right style="double">
        <color indexed="63"/>
      </right>
      <top style="double">
        <color indexed="63"/>
      </top>
      <bottom style="double">
        <color indexed="63"/>
      </bottom>
      <diagonal/>
    </border>
    <border>
      <left/>
      <right/>
      <top/>
      <bottom style="thin">
        <color auto="1"/>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style="thin">
        <color indexed="64"/>
      </left>
      <right/>
      <top style="thin">
        <color indexed="64"/>
      </top>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9"/>
      </left>
      <right style="thin">
        <color indexed="9"/>
      </right>
      <top style="thin">
        <color indexed="9"/>
      </top>
      <bottom style="thin">
        <color indexed="9"/>
      </bottom>
      <diagonal/>
    </border>
    <border>
      <left style="thin">
        <color indexed="18"/>
      </left>
      <right style="thin">
        <color indexed="18"/>
      </right>
      <top style="thin">
        <color indexed="18"/>
      </top>
      <bottom style="thin">
        <color indexed="18"/>
      </bottom>
      <diagonal/>
    </border>
    <border>
      <left/>
      <right style="thin">
        <color indexed="8"/>
      </right>
      <top style="thin">
        <color indexed="8"/>
      </top>
      <bottom/>
      <diagonal/>
    </border>
    <border>
      <left style="thin">
        <color indexed="64"/>
      </left>
      <right style="thin">
        <color indexed="64"/>
      </right>
      <top style="thin">
        <color indexed="64"/>
      </top>
      <bottom/>
      <diagonal/>
    </border>
    <border>
      <left/>
      <right/>
      <top style="thin">
        <color indexed="32"/>
      </top>
      <bottom style="thin">
        <color indexed="32"/>
      </bottom>
      <diagonal/>
    </border>
    <border>
      <left/>
      <right/>
      <top style="thin">
        <color indexed="25"/>
      </top>
      <bottom style="thin">
        <color indexed="25"/>
      </bottom>
      <diagonal/>
    </border>
    <border>
      <left/>
      <right/>
      <top style="thin">
        <color indexed="8"/>
      </top>
      <bottom style="thin">
        <color indexed="8"/>
      </bottom>
      <diagonal/>
    </border>
    <border>
      <left/>
      <right/>
      <top style="thin">
        <color indexed="8"/>
      </top>
      <bottom style="double">
        <color indexed="8"/>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thin">
        <color auto="1"/>
      </top>
      <bottom style="thin">
        <color auto="1"/>
      </bottom>
      <diagonal/>
    </border>
    <border>
      <left/>
      <right/>
      <top style="thin">
        <color auto="1"/>
      </top>
      <bottom style="double">
        <color auto="1"/>
      </bottom>
      <diagonal/>
    </border>
    <border>
      <left/>
      <right/>
      <top style="double">
        <color auto="1"/>
      </top>
      <bottom style="double">
        <color auto="1"/>
      </bottom>
      <diagonal/>
    </border>
    <border>
      <left/>
      <right/>
      <top style="thin">
        <color indexed="64"/>
      </top>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style="thin">
        <color indexed="64"/>
      </left>
      <right style="thin">
        <color indexed="64"/>
      </right>
      <top style="thin">
        <color indexed="64"/>
      </top>
      <bottom style="thin">
        <color indexed="64"/>
      </bottom>
      <diagonal/>
    </border>
    <border>
      <left style="thin">
        <color indexed="54"/>
      </left>
      <right style="thin">
        <color indexed="54"/>
      </right>
      <top style="thin">
        <color indexed="54"/>
      </top>
      <bottom style="thin">
        <color indexed="54"/>
      </bottom>
      <diagonal/>
    </border>
    <border>
      <left/>
      <right/>
      <top style="thin">
        <color indexed="19"/>
      </top>
      <bottom/>
      <diagonal/>
    </border>
    <border>
      <left/>
      <right/>
      <top style="thin">
        <color indexed="19"/>
      </top>
      <bottom style="double">
        <color indexed="19"/>
      </bottom>
      <diagonal/>
    </border>
    <border>
      <left style="thin">
        <color indexed="64"/>
      </left>
      <right/>
      <top style="thin">
        <color indexed="64"/>
      </top>
      <bottom/>
      <diagonal/>
    </border>
    <border>
      <left/>
      <right/>
      <top style="double">
        <color indexed="64"/>
      </top>
      <bottom/>
      <diagonal/>
    </border>
    <border>
      <left style="thin">
        <color indexed="9"/>
      </left>
      <right style="thin">
        <color indexed="9"/>
      </right>
      <top style="thin">
        <color indexed="9"/>
      </top>
      <bottom style="thin">
        <color indexed="9"/>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right/>
      <top style="double">
        <color indexed="64"/>
      </top>
      <bottom style="thin">
        <color indexed="64"/>
      </bottom>
      <diagonal/>
    </border>
    <border>
      <left/>
      <right style="thin">
        <color indexed="8"/>
      </right>
      <top style="thin">
        <color indexed="8"/>
      </top>
      <bottom/>
      <diagonal/>
    </border>
    <border>
      <left style="thin">
        <color indexed="64"/>
      </left>
      <right style="thin">
        <color indexed="64"/>
      </right>
      <top style="thin">
        <color indexed="64"/>
      </top>
      <bottom/>
      <diagonal/>
    </border>
    <border>
      <left/>
      <right/>
      <top style="thin">
        <color indexed="32"/>
      </top>
      <bottom style="thin">
        <color indexed="32"/>
      </bottom>
      <diagonal/>
    </border>
    <border>
      <left/>
      <right/>
      <top style="thin">
        <color indexed="25"/>
      </top>
      <bottom style="thin">
        <color indexed="25"/>
      </bottom>
      <diagonal/>
    </border>
    <border>
      <left/>
      <right/>
      <top style="thin">
        <color indexed="8"/>
      </top>
      <bottom style="thin">
        <color indexed="8"/>
      </bottom>
      <diagonal/>
    </border>
    <border>
      <left/>
      <right/>
      <top style="thin">
        <color indexed="8"/>
      </top>
      <bottom style="double">
        <color indexed="8"/>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double">
        <color auto="1"/>
      </bottom>
      <diagonal/>
    </border>
    <border>
      <left/>
      <right/>
      <top style="double">
        <color auto="1"/>
      </top>
      <bottom style="double">
        <color auto="1"/>
      </bottom>
      <diagonal/>
    </border>
    <border>
      <left/>
      <right/>
      <top style="thin">
        <color indexed="64"/>
      </top>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style="thin">
        <color indexed="64"/>
      </left>
      <right/>
      <top style="thin">
        <color indexed="64"/>
      </top>
      <bottom/>
      <diagonal/>
    </border>
    <border>
      <left/>
      <right/>
      <top style="double">
        <color indexed="64"/>
      </top>
      <bottom/>
      <diagonal/>
    </border>
    <border>
      <left style="thin">
        <color indexed="9"/>
      </left>
      <right style="thin">
        <color indexed="9"/>
      </right>
      <top style="thin">
        <color indexed="9"/>
      </top>
      <bottom style="thin">
        <color indexed="9"/>
      </bottom>
      <diagonal/>
    </border>
    <border>
      <left style="thin">
        <color indexed="18"/>
      </left>
      <right style="thin">
        <color indexed="18"/>
      </right>
      <top style="thin">
        <color indexed="18"/>
      </top>
      <bottom style="thin">
        <color indexed="18"/>
      </bottom>
      <diagonal/>
    </border>
    <border>
      <left/>
      <right style="thin">
        <color indexed="8"/>
      </right>
      <top style="thin">
        <color indexed="8"/>
      </top>
      <bottom/>
      <diagonal/>
    </border>
    <border>
      <left style="thin">
        <color indexed="64"/>
      </left>
      <right style="thin">
        <color indexed="64"/>
      </right>
      <top style="thin">
        <color indexed="64"/>
      </top>
      <bottom/>
      <diagonal/>
    </border>
    <border>
      <left/>
      <right/>
      <top style="thin">
        <color indexed="32"/>
      </top>
      <bottom style="thin">
        <color indexed="32"/>
      </bottom>
      <diagonal/>
    </border>
    <border>
      <left/>
      <right/>
      <top style="thin">
        <color indexed="25"/>
      </top>
      <bottom style="thin">
        <color indexed="25"/>
      </bottom>
      <diagonal/>
    </border>
    <border>
      <left/>
      <right/>
      <top style="thin">
        <color indexed="8"/>
      </top>
      <bottom style="thin">
        <color indexed="8"/>
      </bottom>
      <diagonal/>
    </border>
    <border>
      <left/>
      <right/>
      <top style="thin">
        <color indexed="8"/>
      </top>
      <bottom style="double">
        <color indexed="8"/>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thin">
        <color auto="1"/>
      </top>
      <bottom style="thin">
        <color auto="1"/>
      </bottom>
      <diagonal/>
    </border>
    <border>
      <left/>
      <right/>
      <top style="thin">
        <color auto="1"/>
      </top>
      <bottom style="double">
        <color auto="1"/>
      </bottom>
      <diagonal/>
    </border>
    <border>
      <left/>
      <right/>
      <top style="double">
        <color auto="1"/>
      </top>
      <bottom style="double">
        <color auto="1"/>
      </bottom>
      <diagonal/>
    </border>
    <border>
      <left style="thin">
        <color indexed="64"/>
      </left>
      <right style="thin">
        <color indexed="64"/>
      </right>
      <top style="thin">
        <color indexed="64"/>
      </top>
      <bottom style="thin">
        <color indexed="64"/>
      </bottom>
      <diagonal/>
    </border>
    <border>
      <left style="thin">
        <color indexed="54"/>
      </left>
      <right style="thin">
        <color indexed="54"/>
      </right>
      <top style="thin">
        <color indexed="54"/>
      </top>
      <bottom style="thin">
        <color indexed="54"/>
      </bottom>
      <diagonal/>
    </border>
    <border>
      <left/>
      <right/>
      <top style="thin">
        <color indexed="19"/>
      </top>
      <bottom/>
      <diagonal/>
    </border>
    <border>
      <left/>
      <right/>
      <top style="thin">
        <color indexed="19"/>
      </top>
      <bottom style="double">
        <color indexed="19"/>
      </bottom>
      <diagonal/>
    </border>
    <border>
      <left style="thin">
        <color indexed="64"/>
      </left>
      <right/>
      <top style="thin">
        <color indexed="64"/>
      </top>
      <bottom/>
      <diagonal/>
    </border>
    <border>
      <left/>
      <right/>
      <top style="double">
        <color indexed="64"/>
      </top>
      <bottom/>
      <diagonal/>
    </border>
    <border>
      <left style="thin">
        <color indexed="9"/>
      </left>
      <right style="thin">
        <color indexed="9"/>
      </right>
      <top style="thin">
        <color indexed="9"/>
      </top>
      <bottom style="thin">
        <color indexed="9"/>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right/>
      <top style="double">
        <color indexed="64"/>
      </top>
      <bottom style="thin">
        <color indexed="64"/>
      </bottom>
      <diagonal/>
    </border>
    <border>
      <left/>
      <right style="thin">
        <color indexed="8"/>
      </right>
      <top style="thin">
        <color indexed="8"/>
      </top>
      <bottom/>
      <diagonal/>
    </border>
    <border>
      <left style="thin">
        <color indexed="64"/>
      </left>
      <right style="thin">
        <color indexed="64"/>
      </right>
      <top style="thin">
        <color indexed="64"/>
      </top>
      <bottom/>
      <diagonal/>
    </border>
    <border>
      <left/>
      <right/>
      <top style="thin">
        <color indexed="32"/>
      </top>
      <bottom style="thin">
        <color indexed="32"/>
      </bottom>
      <diagonal/>
    </border>
    <border>
      <left/>
      <right/>
      <top style="thin">
        <color indexed="25"/>
      </top>
      <bottom style="thin">
        <color indexed="25"/>
      </bottom>
      <diagonal/>
    </border>
    <border>
      <left/>
      <right/>
      <top style="thin">
        <color indexed="8"/>
      </top>
      <bottom style="thin">
        <color indexed="8"/>
      </bottom>
      <diagonal/>
    </border>
    <border>
      <left/>
      <right/>
      <top style="thin">
        <color indexed="8"/>
      </top>
      <bottom style="double">
        <color indexed="8"/>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double">
        <color auto="1"/>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thin">
        <color indexed="64"/>
      </top>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
      <left style="thin">
        <color indexed="9"/>
      </left>
      <right style="thin">
        <color indexed="9"/>
      </right>
      <top style="thin">
        <color indexed="9"/>
      </top>
      <bottom style="thin">
        <color indexed="9"/>
      </bottom>
      <diagonal/>
    </border>
    <border>
      <left style="thin">
        <color indexed="18"/>
      </left>
      <right style="thin">
        <color indexed="18"/>
      </right>
      <top style="thin">
        <color indexed="18"/>
      </top>
      <bottom style="thin">
        <color indexed="18"/>
      </bottom>
      <diagonal/>
    </border>
    <border>
      <left/>
      <right style="thin">
        <color indexed="8"/>
      </right>
      <top style="thin">
        <color indexed="8"/>
      </top>
      <bottom/>
      <diagonal/>
    </border>
    <border>
      <left style="thin">
        <color indexed="64"/>
      </left>
      <right style="thin">
        <color indexed="64"/>
      </right>
      <top style="thin">
        <color indexed="64"/>
      </top>
      <bottom/>
      <diagonal/>
    </border>
    <border>
      <left/>
      <right/>
      <top style="thin">
        <color indexed="32"/>
      </top>
      <bottom style="thin">
        <color indexed="32"/>
      </bottom>
      <diagonal/>
    </border>
    <border>
      <left/>
      <right/>
      <top style="thin">
        <color indexed="25"/>
      </top>
      <bottom style="thin">
        <color indexed="25"/>
      </bottom>
      <diagonal/>
    </border>
    <border>
      <left/>
      <right/>
      <top style="thin">
        <color indexed="8"/>
      </top>
      <bottom style="thin">
        <color indexed="8"/>
      </bottom>
      <diagonal/>
    </border>
    <border>
      <left/>
      <right/>
      <top style="thin">
        <color indexed="8"/>
      </top>
      <bottom style="double">
        <color indexed="8"/>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thin">
        <color auto="1"/>
      </top>
      <bottom style="thin">
        <color auto="1"/>
      </bottom>
      <diagonal/>
    </border>
    <border>
      <left/>
      <right/>
      <top style="thin">
        <color auto="1"/>
      </top>
      <bottom style="double">
        <color auto="1"/>
      </bottom>
      <diagonal/>
    </border>
    <border>
      <left/>
      <right/>
      <top style="double">
        <color auto="1"/>
      </top>
      <bottom style="double">
        <color auto="1"/>
      </bottom>
      <diagonal/>
    </border>
    <border>
      <left style="thin">
        <color indexed="64"/>
      </left>
      <right style="thin">
        <color indexed="64"/>
      </right>
      <top style="thin">
        <color indexed="64"/>
      </top>
      <bottom style="thin">
        <color indexed="64"/>
      </bottom>
      <diagonal/>
    </border>
    <border>
      <left style="thin">
        <color indexed="54"/>
      </left>
      <right style="thin">
        <color indexed="54"/>
      </right>
      <top style="thin">
        <color indexed="54"/>
      </top>
      <bottom style="thin">
        <color indexed="54"/>
      </bottom>
      <diagonal/>
    </border>
    <border>
      <left/>
      <right/>
      <top style="thin">
        <color indexed="19"/>
      </top>
      <bottom/>
      <diagonal/>
    </border>
    <border>
      <left/>
      <right/>
      <top style="thin">
        <color indexed="19"/>
      </top>
      <bottom style="double">
        <color indexed="19"/>
      </bottom>
      <diagonal/>
    </border>
    <border>
      <left style="thin">
        <color indexed="64"/>
      </left>
      <right/>
      <top style="thin">
        <color indexed="64"/>
      </top>
      <bottom/>
      <diagonal/>
    </border>
    <border>
      <left/>
      <right/>
      <top style="double">
        <color indexed="64"/>
      </top>
      <bottom/>
      <diagonal/>
    </border>
    <border>
      <left style="thin">
        <color indexed="9"/>
      </left>
      <right style="thin">
        <color indexed="9"/>
      </right>
      <top style="thin">
        <color indexed="9"/>
      </top>
      <bottom style="thin">
        <color indexed="9"/>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right/>
      <top style="double">
        <color indexed="64"/>
      </top>
      <bottom style="thin">
        <color indexed="64"/>
      </bottom>
      <diagonal/>
    </border>
    <border>
      <left/>
      <right style="thin">
        <color indexed="8"/>
      </right>
      <top style="thin">
        <color indexed="8"/>
      </top>
      <bottom/>
      <diagonal/>
    </border>
    <border>
      <left style="thin">
        <color indexed="64"/>
      </left>
      <right style="thin">
        <color indexed="64"/>
      </right>
      <top style="thin">
        <color indexed="64"/>
      </top>
      <bottom/>
      <diagonal/>
    </border>
    <border>
      <left/>
      <right/>
      <top style="thin">
        <color indexed="32"/>
      </top>
      <bottom style="thin">
        <color indexed="32"/>
      </bottom>
      <diagonal/>
    </border>
    <border>
      <left/>
      <right/>
      <top style="thin">
        <color indexed="25"/>
      </top>
      <bottom style="thin">
        <color indexed="25"/>
      </bottom>
      <diagonal/>
    </border>
    <border>
      <left/>
      <right/>
      <top style="thin">
        <color indexed="8"/>
      </top>
      <bottom style="thin">
        <color indexed="8"/>
      </bottom>
      <diagonal/>
    </border>
    <border>
      <left/>
      <right/>
      <top style="thin">
        <color indexed="8"/>
      </top>
      <bottom style="double">
        <color indexed="8"/>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double">
        <color auto="1"/>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thin">
        <color indexed="64"/>
      </top>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
      <left style="thin">
        <color indexed="9"/>
      </left>
      <right style="thin">
        <color indexed="9"/>
      </right>
      <top style="thin">
        <color indexed="9"/>
      </top>
      <bottom style="thin">
        <color indexed="9"/>
      </bottom>
      <diagonal/>
    </border>
    <border>
      <left style="thin">
        <color indexed="18"/>
      </left>
      <right style="thin">
        <color indexed="18"/>
      </right>
      <top style="thin">
        <color indexed="18"/>
      </top>
      <bottom style="thin">
        <color indexed="18"/>
      </bottom>
      <diagonal/>
    </border>
    <border>
      <left/>
      <right style="thin">
        <color indexed="8"/>
      </right>
      <top style="thin">
        <color indexed="8"/>
      </top>
      <bottom/>
      <diagonal/>
    </border>
    <border>
      <left style="thin">
        <color indexed="64"/>
      </left>
      <right style="thin">
        <color indexed="64"/>
      </right>
      <top style="thin">
        <color indexed="64"/>
      </top>
      <bottom/>
      <diagonal/>
    </border>
    <border>
      <left/>
      <right/>
      <top style="thin">
        <color indexed="32"/>
      </top>
      <bottom style="thin">
        <color indexed="32"/>
      </bottom>
      <diagonal/>
    </border>
    <border>
      <left/>
      <right/>
      <top style="thin">
        <color indexed="25"/>
      </top>
      <bottom style="thin">
        <color indexed="25"/>
      </bottom>
      <diagonal/>
    </border>
    <border>
      <left/>
      <right/>
      <top style="thin">
        <color indexed="8"/>
      </top>
      <bottom style="thin">
        <color indexed="8"/>
      </bottom>
      <diagonal/>
    </border>
    <border>
      <left/>
      <right/>
      <top style="thin">
        <color indexed="8"/>
      </top>
      <bottom style="double">
        <color indexed="8"/>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thin">
        <color auto="1"/>
      </top>
      <bottom style="thin">
        <color auto="1"/>
      </bottom>
      <diagonal/>
    </border>
    <border>
      <left/>
      <right/>
      <top style="thin">
        <color auto="1"/>
      </top>
      <bottom style="double">
        <color auto="1"/>
      </bottom>
      <diagonal/>
    </border>
    <border>
      <left/>
      <right/>
      <top style="double">
        <color auto="1"/>
      </top>
      <bottom style="double">
        <color auto="1"/>
      </bottom>
      <diagonal/>
    </border>
    <border>
      <left style="thin">
        <color indexed="64"/>
      </left>
      <right style="thin">
        <color indexed="64"/>
      </right>
      <top style="thin">
        <color indexed="64"/>
      </top>
      <bottom style="thin">
        <color indexed="64"/>
      </bottom>
      <diagonal/>
    </border>
    <border>
      <left style="thin">
        <color indexed="54"/>
      </left>
      <right style="thin">
        <color indexed="54"/>
      </right>
      <top style="thin">
        <color indexed="54"/>
      </top>
      <bottom style="thin">
        <color indexed="54"/>
      </bottom>
      <diagonal/>
    </border>
    <border>
      <left/>
      <right/>
      <top style="thin">
        <color indexed="19"/>
      </top>
      <bottom/>
      <diagonal/>
    </border>
    <border>
      <left/>
      <right/>
      <top style="thin">
        <color indexed="19"/>
      </top>
      <bottom style="double">
        <color indexed="19"/>
      </bottom>
      <diagonal/>
    </border>
    <border>
      <left style="thin">
        <color indexed="64"/>
      </left>
      <right/>
      <top style="thin">
        <color indexed="64"/>
      </top>
      <bottom/>
      <diagonal/>
    </border>
    <border>
      <left/>
      <right/>
      <top style="double">
        <color indexed="64"/>
      </top>
      <bottom/>
      <diagonal/>
    </border>
    <border>
      <left style="thin">
        <color indexed="9"/>
      </left>
      <right style="thin">
        <color indexed="9"/>
      </right>
      <top style="thin">
        <color indexed="9"/>
      </top>
      <bottom style="thin">
        <color indexed="9"/>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right/>
      <top style="double">
        <color indexed="64"/>
      </top>
      <bottom style="thin">
        <color indexed="64"/>
      </bottom>
      <diagonal/>
    </border>
    <border>
      <left/>
      <right style="thin">
        <color indexed="8"/>
      </right>
      <top style="thin">
        <color indexed="8"/>
      </top>
      <bottom/>
      <diagonal/>
    </border>
    <border>
      <left style="thin">
        <color indexed="64"/>
      </left>
      <right style="thin">
        <color indexed="64"/>
      </right>
      <top style="thin">
        <color indexed="64"/>
      </top>
      <bottom/>
      <diagonal/>
    </border>
    <border>
      <left/>
      <right/>
      <top style="thin">
        <color indexed="32"/>
      </top>
      <bottom style="thin">
        <color indexed="32"/>
      </bottom>
      <diagonal/>
    </border>
    <border>
      <left/>
      <right/>
      <top style="thin">
        <color indexed="25"/>
      </top>
      <bottom style="thin">
        <color indexed="25"/>
      </bottom>
      <diagonal/>
    </border>
    <border>
      <left/>
      <right/>
      <top style="thin">
        <color indexed="8"/>
      </top>
      <bottom style="thin">
        <color indexed="8"/>
      </bottom>
      <diagonal/>
    </border>
    <border>
      <left/>
      <right/>
      <top style="thin">
        <color indexed="8"/>
      </top>
      <bottom style="double">
        <color indexed="8"/>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double">
        <color auto="1"/>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thin">
        <color indexed="64"/>
      </top>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style="thin">
        <color indexed="64"/>
      </left>
      <right/>
      <top style="thin">
        <color indexed="64"/>
      </top>
      <bottom/>
      <diagonal/>
    </border>
    <border>
      <left/>
      <right/>
      <top style="double">
        <color indexed="64"/>
      </top>
      <bottom/>
      <diagonal/>
    </border>
    <border>
      <left style="thin">
        <color indexed="9"/>
      </left>
      <right style="thin">
        <color indexed="9"/>
      </right>
      <top style="thin">
        <color indexed="9"/>
      </top>
      <bottom style="thin">
        <color indexed="9"/>
      </bottom>
      <diagonal/>
    </border>
    <border>
      <left style="thin">
        <color indexed="18"/>
      </left>
      <right style="thin">
        <color indexed="18"/>
      </right>
      <top style="thin">
        <color indexed="18"/>
      </top>
      <bottom style="thin">
        <color indexed="18"/>
      </bottom>
      <diagonal/>
    </border>
    <border>
      <left/>
      <right/>
      <top style="double">
        <color indexed="64"/>
      </top>
      <bottom style="thin">
        <color indexed="64"/>
      </bottom>
      <diagonal/>
    </border>
    <border>
      <left/>
      <right style="thin">
        <color indexed="8"/>
      </right>
      <top style="thin">
        <color indexed="8"/>
      </top>
      <bottom/>
      <diagonal/>
    </border>
    <border>
      <left style="thin">
        <color indexed="64"/>
      </left>
      <right style="thin">
        <color indexed="64"/>
      </right>
      <top style="thin">
        <color indexed="64"/>
      </top>
      <bottom/>
      <diagonal/>
    </border>
    <border>
      <left/>
      <right/>
      <top style="thin">
        <color indexed="32"/>
      </top>
      <bottom style="thin">
        <color indexed="32"/>
      </bottom>
      <diagonal/>
    </border>
    <border>
      <left/>
      <right/>
      <top style="thin">
        <color indexed="25"/>
      </top>
      <bottom style="thin">
        <color indexed="25"/>
      </bottom>
      <diagonal/>
    </border>
    <border>
      <left/>
      <right/>
      <top style="thin">
        <color indexed="8"/>
      </top>
      <bottom style="thin">
        <color indexed="8"/>
      </bottom>
      <diagonal/>
    </border>
    <border>
      <left/>
      <right/>
      <top style="thin">
        <color indexed="8"/>
      </top>
      <bottom style="double">
        <color indexed="8"/>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thin">
        <color auto="1"/>
      </top>
      <bottom style="thin">
        <color auto="1"/>
      </bottom>
      <diagonal/>
    </border>
    <border>
      <left/>
      <right/>
      <top style="thin">
        <color auto="1"/>
      </top>
      <bottom style="double">
        <color auto="1"/>
      </bottom>
      <diagonal/>
    </border>
    <border>
      <left/>
      <right/>
      <top style="double">
        <color auto="1"/>
      </top>
      <bottom style="double">
        <color auto="1"/>
      </bottom>
      <diagonal/>
    </border>
    <border>
      <left/>
      <right/>
      <top style="thin">
        <color indexed="64"/>
      </top>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style="thin">
        <color indexed="64"/>
      </left>
      <right style="thin">
        <color indexed="64"/>
      </right>
      <top style="thin">
        <color indexed="64"/>
      </top>
      <bottom style="thin">
        <color indexed="64"/>
      </bottom>
      <diagonal/>
    </border>
    <border>
      <left style="thin">
        <color indexed="54"/>
      </left>
      <right style="thin">
        <color indexed="54"/>
      </right>
      <top style="thin">
        <color indexed="54"/>
      </top>
      <bottom style="thin">
        <color indexed="54"/>
      </bottom>
      <diagonal/>
    </border>
    <border>
      <left/>
      <right/>
      <top style="thin">
        <color indexed="19"/>
      </top>
      <bottom/>
      <diagonal/>
    </border>
    <border>
      <left/>
      <right/>
      <top style="thin">
        <color indexed="19"/>
      </top>
      <bottom style="double">
        <color indexed="19"/>
      </bottom>
      <diagonal/>
    </border>
    <border>
      <left style="thin">
        <color indexed="64"/>
      </left>
      <right/>
      <top style="thin">
        <color indexed="64"/>
      </top>
      <bottom/>
      <diagonal/>
    </border>
    <border>
      <left/>
      <right/>
      <top style="double">
        <color indexed="64"/>
      </top>
      <bottom/>
      <diagonal/>
    </border>
    <border>
      <left style="thin">
        <color indexed="9"/>
      </left>
      <right style="thin">
        <color indexed="9"/>
      </right>
      <top style="thin">
        <color indexed="9"/>
      </top>
      <bottom style="thin">
        <color indexed="9"/>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right/>
      <top style="double">
        <color indexed="64"/>
      </top>
      <bottom style="thin">
        <color indexed="64"/>
      </bottom>
      <diagonal/>
    </border>
    <border>
      <left/>
      <right style="thin">
        <color indexed="8"/>
      </right>
      <top style="thin">
        <color indexed="8"/>
      </top>
      <bottom/>
      <diagonal/>
    </border>
    <border>
      <left style="thin">
        <color indexed="64"/>
      </left>
      <right style="thin">
        <color indexed="64"/>
      </right>
      <top style="thin">
        <color indexed="64"/>
      </top>
      <bottom/>
      <diagonal/>
    </border>
    <border>
      <left/>
      <right/>
      <top style="thin">
        <color indexed="32"/>
      </top>
      <bottom style="thin">
        <color indexed="32"/>
      </bottom>
      <diagonal/>
    </border>
    <border>
      <left/>
      <right/>
      <top style="thin">
        <color indexed="25"/>
      </top>
      <bottom style="thin">
        <color indexed="25"/>
      </bottom>
      <diagonal/>
    </border>
    <border>
      <left/>
      <right/>
      <top style="thin">
        <color indexed="8"/>
      </top>
      <bottom style="thin">
        <color indexed="8"/>
      </bottom>
      <diagonal/>
    </border>
    <border>
      <left/>
      <right/>
      <top style="thin">
        <color indexed="8"/>
      </top>
      <bottom style="double">
        <color indexed="8"/>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thin">
        <color indexed="64"/>
      </top>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thin">
        <color auto="1"/>
      </top>
      <bottom/>
      <diagonal/>
    </border>
    <border>
      <left style="thin">
        <color indexed="64"/>
      </left>
      <right style="thin">
        <color indexed="64"/>
      </right>
      <top style="hair">
        <color indexed="64"/>
      </top>
      <bottom style="hair">
        <color indexed="64"/>
      </bottom>
      <diagonal/>
    </border>
    <border>
      <left/>
      <right/>
      <top style="hair">
        <color indexed="8"/>
      </top>
      <bottom style="hair">
        <color indexed="8"/>
      </bottom>
      <diagonal/>
    </border>
    <border>
      <left style="hair">
        <color auto="1"/>
      </left>
      <right style="hair">
        <color auto="1"/>
      </right>
      <top style="hair">
        <color auto="1"/>
      </top>
      <bottom style="hair">
        <color auto="1"/>
      </bottom>
      <diagonal/>
    </border>
    <border>
      <left style="hair">
        <color indexed="12"/>
      </left>
      <right style="hair">
        <color indexed="12"/>
      </right>
      <top style="hair">
        <color indexed="12"/>
      </top>
      <bottom style="hair">
        <color indexed="12"/>
      </bottom>
      <diagonal/>
    </border>
    <border>
      <left style="thin">
        <color indexed="64"/>
      </left>
      <right style="thin">
        <color indexed="64"/>
      </right>
      <top style="hair">
        <color indexed="64"/>
      </top>
      <bottom style="hair">
        <color indexed="64"/>
      </bottom>
      <diagonal/>
    </border>
    <border>
      <left/>
      <right/>
      <top style="hair">
        <color indexed="8"/>
      </top>
      <bottom style="hair">
        <color indexed="8"/>
      </bottom>
      <diagonal/>
    </border>
    <border>
      <left style="hair">
        <color auto="1"/>
      </left>
      <right style="hair">
        <color auto="1"/>
      </right>
      <top style="hair">
        <color auto="1"/>
      </top>
      <bottom style="hair">
        <color auto="1"/>
      </bottom>
      <diagonal/>
    </border>
    <border>
      <left style="hair">
        <color indexed="12"/>
      </left>
      <right style="hair">
        <color indexed="12"/>
      </right>
      <top style="hair">
        <color indexed="12"/>
      </top>
      <bottom style="hair">
        <color indexed="12"/>
      </bottom>
      <diagonal/>
    </border>
    <border>
      <left style="thin">
        <color indexed="64"/>
      </left>
      <right style="thin">
        <color indexed="64"/>
      </right>
      <top style="hair">
        <color indexed="64"/>
      </top>
      <bottom style="hair">
        <color indexed="64"/>
      </bottom>
      <diagonal/>
    </border>
    <border>
      <left/>
      <right/>
      <top style="hair">
        <color indexed="8"/>
      </top>
      <bottom style="hair">
        <color indexed="8"/>
      </bottom>
      <diagonal/>
    </border>
    <border>
      <left style="hair">
        <color auto="1"/>
      </left>
      <right style="hair">
        <color auto="1"/>
      </right>
      <top style="hair">
        <color auto="1"/>
      </top>
      <bottom style="hair">
        <color auto="1"/>
      </bottom>
      <diagonal/>
    </border>
    <border>
      <left style="hair">
        <color indexed="12"/>
      </left>
      <right style="hair">
        <color indexed="12"/>
      </right>
      <top style="hair">
        <color indexed="12"/>
      </top>
      <bottom style="hair">
        <color indexed="12"/>
      </bottom>
      <diagonal/>
    </border>
    <border>
      <left style="thin">
        <color indexed="64"/>
      </left>
      <right style="thin">
        <color indexed="64"/>
      </right>
      <top style="hair">
        <color indexed="64"/>
      </top>
      <bottom style="hair">
        <color indexed="64"/>
      </bottom>
      <diagonal/>
    </border>
    <border>
      <left/>
      <right/>
      <top style="hair">
        <color indexed="8"/>
      </top>
      <bottom style="hair">
        <color indexed="8"/>
      </bottom>
      <diagonal/>
    </border>
    <border>
      <left style="hair">
        <color auto="1"/>
      </left>
      <right style="hair">
        <color auto="1"/>
      </right>
      <top style="hair">
        <color auto="1"/>
      </top>
      <bottom style="hair">
        <color auto="1"/>
      </bottom>
      <diagonal/>
    </border>
    <border>
      <left style="hair">
        <color indexed="12"/>
      </left>
      <right style="hair">
        <color indexed="12"/>
      </right>
      <top style="hair">
        <color indexed="12"/>
      </top>
      <bottom style="hair">
        <color indexed="12"/>
      </bottom>
      <diagonal/>
    </border>
    <border>
      <left/>
      <right style="medium">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thin">
        <color auto="1"/>
      </bottom>
      <diagonal/>
    </border>
    <border>
      <left/>
      <right/>
      <top style="thin">
        <color auto="1"/>
      </top>
      <bottom style="double">
        <color auto="1"/>
      </bottom>
      <diagonal/>
    </border>
    <border>
      <left/>
      <right/>
      <top style="double">
        <color auto="1"/>
      </top>
      <bottom style="double">
        <color auto="1"/>
      </bottom>
      <diagonal/>
    </border>
    <border>
      <left/>
      <right/>
      <top style="double">
        <color indexed="64"/>
      </top>
      <bottom/>
      <diagonal/>
    </border>
    <border>
      <left style="thin">
        <color indexed="18"/>
      </left>
      <right style="thin">
        <color indexed="18"/>
      </right>
      <top style="thin">
        <color indexed="18"/>
      </top>
      <bottom style="thin">
        <color indexed="18"/>
      </bottom>
      <diagonal/>
    </border>
    <border>
      <left/>
      <right/>
      <top style="double">
        <color indexed="64"/>
      </top>
      <bottom style="thin">
        <color indexed="64"/>
      </bottom>
      <diagonal/>
    </border>
    <border>
      <left/>
      <right style="thin">
        <color indexed="8"/>
      </right>
      <top style="thin">
        <color indexed="8"/>
      </top>
      <bottom/>
      <diagonal/>
    </border>
    <border>
      <left/>
      <right/>
      <top style="thin">
        <color indexed="32"/>
      </top>
      <bottom style="thin">
        <color indexed="32"/>
      </bottom>
      <diagonal/>
    </border>
    <border>
      <left/>
      <right/>
      <top style="thin">
        <color indexed="25"/>
      </top>
      <bottom style="thin">
        <color indexed="25"/>
      </bottom>
      <diagonal/>
    </border>
    <border>
      <left/>
      <right/>
      <top style="thin">
        <color indexed="8"/>
      </top>
      <bottom style="thin">
        <color indexed="8"/>
      </bottom>
      <diagonal/>
    </border>
    <border>
      <left/>
      <right/>
      <top style="thin">
        <color indexed="8"/>
      </top>
      <bottom style="double">
        <color indexed="8"/>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9"/>
      </left>
      <right style="thin">
        <color indexed="9"/>
      </right>
      <top style="thin">
        <color indexed="9"/>
      </top>
      <bottom style="thin">
        <color indexed="9"/>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style="thin">
        <color indexed="64"/>
      </left>
      <right style="thin">
        <color indexed="64"/>
      </right>
      <top style="thin">
        <color indexed="64"/>
      </top>
      <bottom style="thin">
        <color indexed="64"/>
      </bottom>
      <diagonal/>
    </border>
    <border>
      <left style="thin">
        <color indexed="54"/>
      </left>
      <right style="thin">
        <color indexed="54"/>
      </right>
      <top style="thin">
        <color indexed="54"/>
      </top>
      <bottom style="thin">
        <color indexed="54"/>
      </bottom>
      <diagonal/>
    </border>
    <border>
      <left/>
      <right/>
      <top style="thin">
        <color indexed="19"/>
      </top>
      <bottom/>
      <diagonal/>
    </border>
    <border>
      <left/>
      <right/>
      <top style="thin">
        <color indexed="19"/>
      </top>
      <bottom style="double">
        <color indexed="19"/>
      </bottom>
      <diagonal/>
    </border>
    <border>
      <left style="thin">
        <color indexed="64"/>
      </left>
      <right/>
      <top style="thin">
        <color indexed="64"/>
      </top>
      <bottom/>
      <diagonal/>
    </border>
    <border>
      <left/>
      <right/>
      <top style="double">
        <color indexed="64"/>
      </top>
      <bottom/>
      <diagonal/>
    </border>
    <border>
      <left style="thin">
        <color indexed="9"/>
      </left>
      <right style="thin">
        <color indexed="9"/>
      </right>
      <top style="thin">
        <color indexed="9"/>
      </top>
      <bottom style="thin">
        <color indexed="9"/>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right/>
      <top style="double">
        <color indexed="64"/>
      </top>
      <bottom style="thin">
        <color indexed="64"/>
      </bottom>
      <diagonal/>
    </border>
    <border>
      <left/>
      <right style="thin">
        <color indexed="8"/>
      </right>
      <top style="thin">
        <color indexed="8"/>
      </top>
      <bottom/>
      <diagonal/>
    </border>
    <border>
      <left style="thin">
        <color indexed="64"/>
      </left>
      <right style="thin">
        <color indexed="64"/>
      </right>
      <top style="thin">
        <color indexed="64"/>
      </top>
      <bottom/>
      <diagonal/>
    </border>
    <border>
      <left/>
      <right/>
      <top style="thin">
        <color indexed="32"/>
      </top>
      <bottom style="thin">
        <color indexed="32"/>
      </bottom>
      <diagonal/>
    </border>
    <border>
      <left/>
      <right/>
      <top style="thin">
        <color indexed="25"/>
      </top>
      <bottom style="thin">
        <color indexed="25"/>
      </bottom>
      <diagonal/>
    </border>
    <border>
      <left/>
      <right/>
      <top style="thin">
        <color indexed="8"/>
      </top>
      <bottom style="thin">
        <color indexed="8"/>
      </bottom>
      <diagonal/>
    </border>
    <border>
      <left/>
      <right/>
      <top style="thin">
        <color indexed="8"/>
      </top>
      <bottom style="double">
        <color indexed="8"/>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double">
        <color auto="1"/>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style="thin">
        <color indexed="64"/>
      </left>
      <right/>
      <top style="thin">
        <color indexed="64"/>
      </top>
      <bottom/>
      <diagonal/>
    </border>
    <border>
      <left/>
      <right/>
      <top style="double">
        <color indexed="64"/>
      </top>
      <bottom/>
      <diagonal/>
    </border>
    <border>
      <left style="thin">
        <color indexed="9"/>
      </left>
      <right style="thin">
        <color indexed="9"/>
      </right>
      <top style="thin">
        <color indexed="9"/>
      </top>
      <bottom style="thin">
        <color indexed="9"/>
      </bottom>
      <diagonal/>
    </border>
    <border>
      <left style="thin">
        <color indexed="18"/>
      </left>
      <right style="thin">
        <color indexed="18"/>
      </right>
      <top style="thin">
        <color indexed="18"/>
      </top>
      <bottom style="thin">
        <color indexed="18"/>
      </bottom>
      <diagonal/>
    </border>
    <border>
      <left/>
      <right style="thin">
        <color indexed="8"/>
      </right>
      <top style="thin">
        <color indexed="8"/>
      </top>
      <bottom/>
      <diagonal/>
    </border>
    <border>
      <left style="thin">
        <color indexed="64"/>
      </left>
      <right style="thin">
        <color indexed="64"/>
      </right>
      <top style="thin">
        <color indexed="64"/>
      </top>
      <bottom/>
      <diagonal/>
    </border>
    <border>
      <left/>
      <right/>
      <top style="thin">
        <color indexed="32"/>
      </top>
      <bottom style="thin">
        <color indexed="32"/>
      </bottom>
      <diagonal/>
    </border>
    <border>
      <left/>
      <right/>
      <top style="thin">
        <color indexed="25"/>
      </top>
      <bottom style="thin">
        <color indexed="25"/>
      </bottom>
      <diagonal/>
    </border>
    <border>
      <left/>
      <right/>
      <top style="thin">
        <color indexed="8"/>
      </top>
      <bottom style="thin">
        <color indexed="8"/>
      </bottom>
      <diagonal/>
    </border>
    <border>
      <left/>
      <right/>
      <top style="thin">
        <color indexed="8"/>
      </top>
      <bottom style="double">
        <color indexed="8"/>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thin">
        <color auto="1"/>
      </top>
      <bottom style="thin">
        <color auto="1"/>
      </bottom>
      <diagonal/>
    </border>
    <border>
      <left/>
      <right/>
      <top style="thin">
        <color auto="1"/>
      </top>
      <bottom style="double">
        <color auto="1"/>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thin">
        <color indexed="64"/>
      </top>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style="thin">
        <color indexed="64"/>
      </left>
      <right style="thin">
        <color indexed="64"/>
      </right>
      <top style="thin">
        <color indexed="64"/>
      </top>
      <bottom style="thin">
        <color indexed="64"/>
      </bottom>
      <diagonal/>
    </border>
    <border>
      <left style="thin">
        <color indexed="54"/>
      </left>
      <right style="thin">
        <color indexed="54"/>
      </right>
      <top style="thin">
        <color indexed="54"/>
      </top>
      <bottom style="thin">
        <color indexed="54"/>
      </bottom>
      <diagonal/>
    </border>
    <border>
      <left/>
      <right/>
      <top style="thin">
        <color indexed="19"/>
      </top>
      <bottom/>
      <diagonal/>
    </border>
    <border>
      <left/>
      <right/>
      <top style="thin">
        <color indexed="19"/>
      </top>
      <bottom style="double">
        <color indexed="19"/>
      </bottom>
      <diagonal/>
    </border>
    <border>
      <left style="thin">
        <color indexed="64"/>
      </left>
      <right/>
      <top style="thin">
        <color indexed="64"/>
      </top>
      <bottom/>
      <diagonal/>
    </border>
    <border>
      <left/>
      <right/>
      <top style="double">
        <color indexed="64"/>
      </top>
      <bottom/>
      <diagonal/>
    </border>
    <border>
      <left style="thin">
        <color indexed="9"/>
      </left>
      <right style="thin">
        <color indexed="9"/>
      </right>
      <top style="thin">
        <color indexed="9"/>
      </top>
      <bottom style="thin">
        <color indexed="9"/>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right/>
      <top style="double">
        <color indexed="64"/>
      </top>
      <bottom style="thin">
        <color indexed="64"/>
      </bottom>
      <diagonal/>
    </border>
    <border>
      <left/>
      <right style="thin">
        <color indexed="8"/>
      </right>
      <top style="thin">
        <color indexed="8"/>
      </top>
      <bottom/>
      <diagonal/>
    </border>
    <border>
      <left style="thin">
        <color indexed="64"/>
      </left>
      <right style="thin">
        <color indexed="64"/>
      </right>
      <top style="thin">
        <color indexed="64"/>
      </top>
      <bottom/>
      <diagonal/>
    </border>
    <border>
      <left/>
      <right/>
      <top style="thin">
        <color indexed="32"/>
      </top>
      <bottom style="thin">
        <color indexed="32"/>
      </bottom>
      <diagonal/>
    </border>
    <border>
      <left/>
      <right/>
      <top style="thin">
        <color indexed="25"/>
      </top>
      <bottom style="thin">
        <color indexed="25"/>
      </bottom>
      <diagonal/>
    </border>
    <border>
      <left/>
      <right/>
      <top style="thin">
        <color indexed="8"/>
      </top>
      <bottom style="thin">
        <color indexed="8"/>
      </bottom>
      <diagonal/>
    </border>
    <border>
      <left/>
      <right/>
      <top style="thin">
        <color indexed="8"/>
      </top>
      <bottom style="double">
        <color indexed="8"/>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double">
        <color auto="1"/>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thin">
        <color indexed="64"/>
      </top>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double">
        <color auto="1"/>
      </top>
      <bottom style="double">
        <color auto="1"/>
      </bottom>
      <diagonal/>
    </border>
    <border>
      <left/>
      <right/>
      <top style="double">
        <color indexed="64"/>
      </top>
      <bottom/>
      <diagonal/>
    </border>
    <border>
      <left/>
      <right/>
      <top style="double">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hair">
        <color indexed="64"/>
      </top>
      <bottom style="hair">
        <color indexed="64"/>
      </bottom>
      <diagonal/>
    </border>
    <border>
      <left/>
      <right/>
      <top style="hair">
        <color indexed="8"/>
      </top>
      <bottom style="hair">
        <color indexed="8"/>
      </bottom>
      <diagonal/>
    </border>
    <border>
      <left style="hair">
        <color auto="1"/>
      </left>
      <right style="hair">
        <color auto="1"/>
      </right>
      <top style="hair">
        <color auto="1"/>
      </top>
      <bottom style="hair">
        <color auto="1"/>
      </bottom>
      <diagonal/>
    </border>
    <border>
      <left style="hair">
        <color indexed="12"/>
      </left>
      <right style="hair">
        <color indexed="12"/>
      </right>
      <top style="hair">
        <color indexed="12"/>
      </top>
      <bottom style="hair">
        <color indexed="12"/>
      </bottom>
      <diagonal/>
    </border>
  </borders>
  <cellStyleXfs count="53870">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33" fillId="0" borderId="0" applyFont="0" applyFill="0" applyBorder="0" applyAlignment="0" applyProtection="0">
      <alignment horizontal="right"/>
    </xf>
    <xf numFmtId="0" fontId="33" fillId="0" borderId="0">
      <alignment horizontal="right"/>
    </xf>
    <xf numFmtId="0" fontId="33" fillId="0" borderId="0"/>
    <xf numFmtId="0" fontId="33" fillId="0" borderId="0">
      <alignment horizontal="right"/>
    </xf>
    <xf numFmtId="0" fontId="33" fillId="0" borderId="0">
      <alignment horizontal="right"/>
    </xf>
    <xf numFmtId="164" fontId="18" fillId="33" borderId="0">
      <protection locked="0"/>
    </xf>
    <xf numFmtId="164" fontId="18" fillId="33" borderId="0">
      <protection locked="0"/>
    </xf>
    <xf numFmtId="0" fontId="26" fillId="0" borderId="0"/>
    <xf numFmtId="164" fontId="18" fillId="34" borderId="0">
      <alignment horizontal="right"/>
    </xf>
    <xf numFmtId="164" fontId="18" fillId="34" borderId="0">
      <alignment horizontal="right"/>
    </xf>
    <xf numFmtId="165" fontId="18" fillId="34" borderId="0">
      <alignment horizontal="right"/>
    </xf>
    <xf numFmtId="165" fontId="20" fillId="34" borderId="0">
      <alignment horizontal="right"/>
    </xf>
    <xf numFmtId="43" fontId="1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20" fillId="0" borderId="0" applyFont="0" applyFill="0" applyBorder="0" applyAlignment="0" applyProtection="0"/>
    <xf numFmtId="170" fontId="20" fillId="0" borderId="0" applyFont="0" applyFill="0" applyBorder="0" applyAlignment="0" applyProtection="0"/>
    <xf numFmtId="170" fontId="20" fillId="0" borderId="0" applyFont="0" applyFill="0" applyBorder="0" applyAlignment="0" applyProtection="0"/>
    <xf numFmtId="0" fontId="33" fillId="0" borderId="0"/>
    <xf numFmtId="0" fontId="33" fillId="0" borderId="0" applyFont="0" applyFill="0" applyBorder="0" applyAlignment="0" applyProtection="0"/>
    <xf numFmtId="0" fontId="34" fillId="0" borderId="0" applyFont="0" applyFill="0" applyBorder="0" applyAlignment="0" applyProtection="0"/>
    <xf numFmtId="168" fontId="23" fillId="0" borderId="0" applyFont="0" applyFill="0" applyBorder="0" applyAlignment="0" applyProtection="0"/>
    <xf numFmtId="0" fontId="19" fillId="0" borderId="0"/>
    <xf numFmtId="0" fontId="35" fillId="0" borderId="0" applyFont="0" applyFill="0" applyBorder="0" applyAlignment="0" applyProtection="0">
      <alignment horizontal="left"/>
    </xf>
    <xf numFmtId="0" fontId="36" fillId="0" borderId="0" applyFont="0" applyFill="0" applyBorder="0" applyAlignment="0" applyProtection="0"/>
    <xf numFmtId="0" fontId="37" fillId="0" borderId="0"/>
    <xf numFmtId="164" fontId="18" fillId="0" borderId="0">
      <protection locked="0"/>
    </xf>
    <xf numFmtId="164" fontId="19" fillId="0" borderId="0">
      <protection locked="0"/>
    </xf>
    <xf numFmtId="1" fontId="37" fillId="0" borderId="0"/>
    <xf numFmtId="0" fontId="37" fillId="0" borderId="0" applyFont="0" applyFill="0" applyBorder="0" applyAlignment="0" applyProtection="0"/>
    <xf numFmtId="0" fontId="23" fillId="0" borderId="0"/>
    <xf numFmtId="0" fontId="27" fillId="0" borderId="0"/>
    <xf numFmtId="0" fontId="20" fillId="35" borderId="0">
      <protection locked="0"/>
    </xf>
    <xf numFmtId="0" fontId="36" fillId="0" borderId="0" applyFont="0" applyFill="0" applyBorder="0" applyAlignment="0" applyProtection="0"/>
    <xf numFmtId="0" fontId="33" fillId="0" borderId="0" applyFont="0" applyFill="0" applyBorder="0" applyAlignment="0" applyProtection="0"/>
    <xf numFmtId="0" fontId="38" fillId="0" borderId="0" applyFont="0" applyFill="0" applyBorder="0" applyAlignment="0" applyProtection="0"/>
    <xf numFmtId="0" fontId="39" fillId="0" borderId="0" applyFont="0" applyFill="0" applyBorder="0" applyAlignment="0" applyProtection="0"/>
    <xf numFmtId="0" fontId="37" fillId="0" borderId="0"/>
    <xf numFmtId="0" fontId="47" fillId="0" borderId="0"/>
    <xf numFmtId="0" fontId="20" fillId="0" borderId="0"/>
    <xf numFmtId="0" fontId="46" fillId="0" borderId="0"/>
    <xf numFmtId="0" fontId="20" fillId="0" borderId="0"/>
    <xf numFmtId="0" fontId="20" fillId="0" borderId="0"/>
    <xf numFmtId="0" fontId="28" fillId="0" borderId="0"/>
    <xf numFmtId="0" fontId="18" fillId="0" borderId="0"/>
    <xf numFmtId="164" fontId="18" fillId="0" borderId="0"/>
    <xf numFmtId="40" fontId="32" fillId="36" borderId="0">
      <alignment horizontal="right"/>
    </xf>
    <xf numFmtId="0" fontId="31" fillId="36" borderId="0">
      <alignment horizontal="right"/>
    </xf>
    <xf numFmtId="167" fontId="18" fillId="0" borderId="0"/>
    <xf numFmtId="164" fontId="18" fillId="0" borderId="0"/>
    <xf numFmtId="164" fontId="20" fillId="0" borderId="0"/>
    <xf numFmtId="164" fontId="19" fillId="0" borderId="0"/>
    <xf numFmtId="0" fontId="30" fillId="36" borderId="10"/>
    <xf numFmtId="0" fontId="30" fillId="0" borderId="0" applyBorder="0">
      <alignment horizontal="centerContinuous"/>
    </xf>
    <xf numFmtId="0" fontId="29" fillId="0" borderId="0" applyBorder="0">
      <alignment horizontal="centerContinuous"/>
    </xf>
    <xf numFmtId="9" fontId="18" fillId="0" borderId="0" applyFont="0" applyFill="0" applyBorder="0" applyAlignment="0" applyProtection="0"/>
    <xf numFmtId="0" fontId="33" fillId="0" borderId="0"/>
    <xf numFmtId="0" fontId="33" fillId="0" borderId="0" applyFont="0" applyFill="0" applyBorder="0" applyAlignment="0" applyProtection="0"/>
    <xf numFmtId="0" fontId="33"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9" fontId="4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22" fillId="0" borderId="0"/>
    <xf numFmtId="0" fontId="20" fillId="0" borderId="0"/>
    <xf numFmtId="0" fontId="19" fillId="0" borderId="0"/>
    <xf numFmtId="0" fontId="22" fillId="0" borderId="0"/>
    <xf numFmtId="0" fontId="40" fillId="0" borderId="0" applyFill="0" applyBorder="0" applyAlignment="0" applyProtection="0"/>
    <xf numFmtId="0" fontId="37" fillId="0" borderId="0"/>
    <xf numFmtId="0" fontId="33" fillId="0" borderId="0" applyFont="0" applyFill="0" applyBorder="0" applyAlignment="0" applyProtection="0"/>
    <xf numFmtId="0" fontId="34" fillId="0" borderId="0" applyFont="0" applyFill="0" applyBorder="0" applyAlignment="0" applyProtection="0"/>
    <xf numFmtId="0" fontId="33" fillId="0" borderId="0" applyFont="0" applyFill="0" applyBorder="0" applyAlignment="0" applyProtection="0"/>
    <xf numFmtId="0" fontId="36" fillId="0" borderId="0" applyFont="0" applyFill="0" applyBorder="0" applyAlignment="0" applyProtection="0"/>
    <xf numFmtId="0" fontId="21" fillId="0" borderId="0"/>
    <xf numFmtId="0" fontId="33"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xf numFmtId="1" fontId="37" fillId="0" borderId="11">
      <alignment vertical="center"/>
    </xf>
    <xf numFmtId="0" fontId="33" fillId="37" borderId="0"/>
    <xf numFmtId="0" fontId="18" fillId="0" borderId="0"/>
    <xf numFmtId="164" fontId="20" fillId="34" borderId="0">
      <alignment horizontal="right"/>
    </xf>
    <xf numFmtId="164" fontId="20" fillId="34" borderId="0">
      <alignment horizontal="right"/>
    </xf>
    <xf numFmtId="164" fontId="20" fillId="33" borderId="0">
      <protection locked="0"/>
    </xf>
    <xf numFmtId="164" fontId="20" fillId="33" borderId="0">
      <protection locked="0"/>
    </xf>
    <xf numFmtId="0" fontId="20" fillId="0" borderId="0"/>
    <xf numFmtId="9" fontId="18" fillId="0" borderId="0" applyFont="0" applyFill="0" applyBorder="0" applyAlignment="0" applyProtection="0"/>
    <xf numFmtId="164" fontId="20" fillId="0" borderId="0">
      <protection locked="0"/>
    </xf>
    <xf numFmtId="164" fontId="20" fillId="0" borderId="0">
      <protection locked="0"/>
    </xf>
    <xf numFmtId="0" fontId="46" fillId="0" borderId="0"/>
    <xf numFmtId="0" fontId="20" fillId="0" borderId="0"/>
    <xf numFmtId="164" fontId="20" fillId="0" borderId="0"/>
    <xf numFmtId="167" fontId="20" fillId="0" borderId="0"/>
    <xf numFmtId="164" fontId="20" fillId="0" borderId="0"/>
    <xf numFmtId="0" fontId="50" fillId="0" borderId="0"/>
    <xf numFmtId="0" fontId="1" fillId="0" borderId="0"/>
    <xf numFmtId="0" fontId="20" fillId="0" borderId="0" applyNumberFormat="0" applyFill="0" applyBorder="0" applyAlignment="0" applyProtection="0"/>
    <xf numFmtId="0" fontId="51" fillId="0" borderId="0" applyNumberForma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3" fillId="0" borderId="0"/>
    <xf numFmtId="0" fontId="1" fillId="0" borderId="0"/>
    <xf numFmtId="0" fontId="43" fillId="38" borderId="0" applyNumberFormat="0" applyBorder="0" applyAlignment="0" applyProtection="0"/>
    <xf numFmtId="0" fontId="43" fillId="39" borderId="0" applyNumberFormat="0" applyBorder="0" applyAlignment="0" applyProtection="0"/>
    <xf numFmtId="0" fontId="43" fillId="40" borderId="0" applyNumberFormat="0" applyBorder="0" applyAlignment="0" applyProtection="0"/>
    <xf numFmtId="0" fontId="43" fillId="41" borderId="0" applyNumberFormat="0" applyBorder="0" applyAlignment="0" applyProtection="0"/>
    <xf numFmtId="0" fontId="43" fillId="42" borderId="0" applyNumberFormat="0" applyBorder="0" applyAlignment="0" applyProtection="0"/>
    <xf numFmtId="0" fontId="43" fillId="43" borderId="0" applyNumberFormat="0" applyBorder="0" applyAlignment="0" applyProtection="0"/>
    <xf numFmtId="0" fontId="43" fillId="44" borderId="0" applyNumberFormat="0" applyBorder="0" applyAlignment="0" applyProtection="0"/>
    <xf numFmtId="0" fontId="43" fillId="45" borderId="0" applyNumberFormat="0" applyBorder="0" applyAlignment="0" applyProtection="0"/>
    <xf numFmtId="0" fontId="43" fillId="46" borderId="0" applyNumberFormat="0" applyBorder="0" applyAlignment="0" applyProtection="0"/>
    <xf numFmtId="0" fontId="43" fillId="41" borderId="0" applyNumberFormat="0" applyBorder="0" applyAlignment="0" applyProtection="0"/>
    <xf numFmtId="0" fontId="43" fillId="44" borderId="0" applyNumberFormat="0" applyBorder="0" applyAlignment="0" applyProtection="0"/>
    <xf numFmtId="0" fontId="43" fillId="47" borderId="0" applyNumberFormat="0" applyBorder="0" applyAlignment="0" applyProtection="0"/>
    <xf numFmtId="0" fontId="53" fillId="48" borderId="0" applyNumberFormat="0" applyBorder="0" applyAlignment="0" applyProtection="0"/>
    <xf numFmtId="0" fontId="53" fillId="45" borderId="0" applyNumberFormat="0" applyBorder="0" applyAlignment="0" applyProtection="0"/>
    <xf numFmtId="0" fontId="53" fillId="46" borderId="0" applyNumberFormat="0" applyBorder="0" applyAlignment="0" applyProtection="0"/>
    <xf numFmtId="0" fontId="53" fillId="49" borderId="0" applyNumberFormat="0" applyBorder="0" applyAlignment="0" applyProtection="0"/>
    <xf numFmtId="0" fontId="53" fillId="50" borderId="0" applyNumberFormat="0" applyBorder="0" applyAlignment="0" applyProtection="0"/>
    <xf numFmtId="0" fontId="53" fillId="51" borderId="0" applyNumberFormat="0" applyBorder="0" applyAlignment="0" applyProtection="0"/>
    <xf numFmtId="0" fontId="53" fillId="52" borderId="0" applyNumberFormat="0" applyBorder="0" applyAlignment="0" applyProtection="0"/>
    <xf numFmtId="0" fontId="53" fillId="53" borderId="0" applyNumberFormat="0" applyBorder="0" applyAlignment="0" applyProtection="0"/>
    <xf numFmtId="0" fontId="53" fillId="54" borderId="0" applyNumberFormat="0" applyBorder="0" applyAlignment="0" applyProtection="0"/>
    <xf numFmtId="0" fontId="53" fillId="49" borderId="0" applyNumberFormat="0" applyBorder="0" applyAlignment="0" applyProtection="0"/>
    <xf numFmtId="0" fontId="53" fillId="50" borderId="0" applyNumberFormat="0" applyBorder="0" applyAlignment="0" applyProtection="0"/>
    <xf numFmtId="0" fontId="53" fillId="55" borderId="0" applyNumberFormat="0" applyBorder="0" applyAlignment="0" applyProtection="0"/>
    <xf numFmtId="0" fontId="54" fillId="39" borderId="0" applyNumberFormat="0" applyBorder="0" applyAlignment="0" applyProtection="0"/>
    <xf numFmtId="0" fontId="55" fillId="56" borderId="12" applyNumberFormat="0" applyAlignment="0" applyProtection="0"/>
    <xf numFmtId="0" fontId="44" fillId="57" borderId="13" applyNumberFormat="0" applyAlignment="0" applyProtection="0"/>
    <xf numFmtId="0" fontId="45" fillId="0" borderId="0" applyNumberFormat="0" applyFill="0" applyBorder="0" applyAlignment="0" applyProtection="0"/>
    <xf numFmtId="0" fontId="56" fillId="40" borderId="0" applyNumberFormat="0" applyBorder="0" applyAlignment="0" applyProtection="0"/>
    <xf numFmtId="0" fontId="57" fillId="0" borderId="14" applyNumberFormat="0" applyFill="0" applyAlignment="0" applyProtection="0"/>
    <xf numFmtId="0" fontId="58" fillId="0" borderId="15" applyNumberFormat="0" applyFill="0" applyAlignment="0" applyProtection="0"/>
    <xf numFmtId="0" fontId="59" fillId="0" borderId="16" applyNumberFormat="0" applyFill="0" applyAlignment="0" applyProtection="0"/>
    <xf numFmtId="0" fontId="59" fillId="0" borderId="0" applyNumberFormat="0" applyFill="0" applyBorder="0" applyAlignment="0" applyProtection="0"/>
    <xf numFmtId="0" fontId="60" fillId="43" borderId="12" applyNumberFormat="0" applyAlignment="0" applyProtection="0"/>
    <xf numFmtId="0" fontId="61" fillId="0" borderId="17" applyNumberFormat="0" applyFill="0" applyAlignment="0" applyProtection="0"/>
    <xf numFmtId="0" fontId="62" fillId="58" borderId="0" applyNumberFormat="0" applyBorder="0" applyAlignment="0" applyProtection="0"/>
    <xf numFmtId="0" fontId="43" fillId="59" borderId="18" applyNumberFormat="0" applyFont="0" applyAlignment="0" applyProtection="0"/>
    <xf numFmtId="0" fontId="63" fillId="56" borderId="19" applyNumberFormat="0" applyAlignment="0" applyProtection="0"/>
    <xf numFmtId="9" fontId="1" fillId="0" borderId="0" applyFont="0" applyFill="0" applyBorder="0" applyAlignment="0" applyProtection="0"/>
    <xf numFmtId="0" fontId="64" fillId="0" borderId="0" applyNumberFormat="0" applyFill="0" applyBorder="0" applyAlignment="0" applyProtection="0"/>
    <xf numFmtId="0" fontId="42" fillId="0" borderId="20" applyNumberFormat="0" applyFill="0" applyAlignment="0" applyProtection="0"/>
    <xf numFmtId="0" fontId="65" fillId="0" borderId="0" applyNumberFormat="0" applyFill="0" applyBorder="0" applyAlignment="0" applyProtection="0"/>
    <xf numFmtId="0" fontId="1" fillId="0" borderId="0"/>
    <xf numFmtId="9" fontId="1" fillId="0" borderId="0" applyFont="0" applyFill="0" applyBorder="0" applyAlignment="0" applyProtection="0"/>
    <xf numFmtId="0" fontId="20" fillId="0" borderId="0"/>
    <xf numFmtId="43" fontId="20" fillId="0" borderId="0" applyFont="0" applyFill="0" applyBorder="0" applyAlignment="0" applyProtection="0"/>
    <xf numFmtId="166" fontId="66" fillId="0" borderId="0" applyBorder="0"/>
    <xf numFmtId="1" fontId="66" fillId="0" borderId="0" applyBorder="0"/>
    <xf numFmtId="171" fontId="50" fillId="0" borderId="0" applyFont="0" applyFill="0" applyBorder="0" applyAlignment="0" applyProtection="0"/>
    <xf numFmtId="1" fontId="67" fillId="0" borderId="0">
      <alignment horizontal="right"/>
      <protection locked="0"/>
    </xf>
    <xf numFmtId="172" fontId="20" fillId="0" borderId="0" applyFont="0" applyFill="0" applyBorder="0" applyAlignment="0" applyProtection="0"/>
    <xf numFmtId="4" fontId="67" fillId="0" borderId="0" applyFill="0" applyBorder="0" applyAlignment="0" applyProtection="0"/>
    <xf numFmtId="0" fontId="68" fillId="0" borderId="0"/>
    <xf numFmtId="0" fontId="67" fillId="0" borderId="0">
      <protection locked="0"/>
    </xf>
    <xf numFmtId="0" fontId="24" fillId="0" borderId="0" applyNumberFormat="0" applyFill="0" applyBorder="0" applyAlignment="0" applyProtection="0">
      <alignment vertical="top"/>
      <protection locked="0"/>
    </xf>
    <xf numFmtId="0" fontId="69" fillId="0" borderId="0"/>
    <xf numFmtId="0" fontId="20" fillId="0" borderId="0"/>
    <xf numFmtId="0" fontId="66" fillId="0" borderId="0"/>
    <xf numFmtId="0" fontId="25" fillId="0" borderId="0" applyNumberFormat="0" applyFill="0" applyBorder="0" applyAlignment="0" applyProtection="0">
      <alignment vertical="top"/>
      <protection locked="0"/>
    </xf>
    <xf numFmtId="0" fontId="67" fillId="0" borderId="0">
      <alignment horizontal="right"/>
      <protection locked="0"/>
    </xf>
    <xf numFmtId="0" fontId="20" fillId="0" borderId="0" applyFont="0" applyFill="0" applyBorder="0" applyAlignment="0" applyProtection="0"/>
    <xf numFmtId="173" fontId="20" fillId="0" borderId="0" applyFont="0" applyFill="0" applyBorder="0" applyAlignment="0" applyProtection="0"/>
    <xf numFmtId="0" fontId="52" fillId="0" borderId="0" applyFont="0" applyFill="0" applyBorder="0" applyAlignment="0" applyProtection="0"/>
    <xf numFmtId="173" fontId="52" fillId="0" borderId="0" applyFont="0" applyFill="0" applyBorder="0" applyAlignment="0" applyProtection="0"/>
    <xf numFmtId="174" fontId="52" fillId="0" borderId="0" applyFont="0" applyFill="0" applyBorder="0" applyAlignment="0" applyProtection="0"/>
    <xf numFmtId="174" fontId="20" fillId="0" borderId="0" applyFont="0" applyFill="0" applyBorder="0" applyAlignment="0" applyProtection="0"/>
    <xf numFmtId="175" fontId="52" fillId="0" borderId="0" applyFont="0" applyFill="0" applyBorder="0" applyAlignment="0" applyProtection="0"/>
    <xf numFmtId="176" fontId="20" fillId="0" borderId="0" applyFont="0" applyFill="0" applyBorder="0" applyAlignment="0" applyProtection="0"/>
    <xf numFmtId="177" fontId="20" fillId="0" borderId="0" applyFont="0" applyFill="0" applyBorder="0" applyAlignment="0" applyProtection="0"/>
    <xf numFmtId="0" fontId="70" fillId="0" borderId="0"/>
    <xf numFmtId="0" fontId="1" fillId="0" borderId="0"/>
    <xf numFmtId="0" fontId="55" fillId="56" borderId="12" applyNumberFormat="0" applyAlignment="0" applyProtection="0"/>
    <xf numFmtId="170" fontId="20" fillId="0" borderId="0" applyFont="0" applyFill="0" applyBorder="0" applyAlignment="0" applyProtection="0"/>
    <xf numFmtId="0" fontId="60" fillId="43" borderId="12" applyNumberFormat="0" applyAlignment="0" applyProtection="0"/>
    <xf numFmtId="0" fontId="20" fillId="0" borderId="0"/>
    <xf numFmtId="0" fontId="47" fillId="0" borderId="0"/>
    <xf numFmtId="0" fontId="43" fillId="59" borderId="18" applyNumberFormat="0" applyFont="0" applyAlignment="0" applyProtection="0"/>
    <xf numFmtId="0" fontId="63" fillId="56" borderId="19" applyNumberFormat="0" applyAlignment="0" applyProtection="0"/>
    <xf numFmtId="9" fontId="20" fillId="0" borderId="0" applyFont="0" applyFill="0" applyBorder="0" applyAlignment="0" applyProtection="0"/>
    <xf numFmtId="0" fontId="42" fillId="0" borderId="20" applyNumberFormat="0" applyFill="0" applyAlignment="0" applyProtection="0"/>
    <xf numFmtId="165" fontId="20" fillId="34" borderId="0">
      <alignment horizontal="right"/>
    </xf>
    <xf numFmtId="43" fontId="20" fillId="0" borderId="0" applyFont="0" applyFill="0" applyBorder="0" applyAlignment="0" applyProtection="0"/>
    <xf numFmtId="170" fontId="20" fillId="0" borderId="0" applyFont="0" applyFill="0" applyBorder="0" applyAlignment="0" applyProtection="0"/>
    <xf numFmtId="9" fontId="20" fillId="0" borderId="0" applyFont="0" applyFill="0" applyBorder="0" applyAlignment="0" applyProtection="0"/>
    <xf numFmtId="0" fontId="46" fillId="0" borderId="0"/>
    <xf numFmtId="170" fontId="20" fillId="0" borderId="0" applyFont="0" applyFill="0" applyBorder="0" applyAlignment="0" applyProtection="0"/>
    <xf numFmtId="164" fontId="20" fillId="34" borderId="0">
      <alignment horizontal="right"/>
    </xf>
    <xf numFmtId="164" fontId="20" fillId="33" borderId="0">
      <protection locked="0"/>
    </xf>
    <xf numFmtId="9" fontId="1" fillId="0" borderId="0" applyFont="0" applyFill="0" applyBorder="0" applyAlignment="0" applyProtection="0"/>
    <xf numFmtId="43" fontId="1" fillId="0" borderId="0" applyFont="0" applyFill="0" applyBorder="0" applyAlignment="0" applyProtection="0"/>
    <xf numFmtId="0" fontId="20" fillId="35" borderId="0">
      <protection locked="0"/>
    </xf>
    <xf numFmtId="0" fontId="20" fillId="0" borderId="0"/>
    <xf numFmtId="0" fontId="28" fillId="0" borderId="0"/>
    <xf numFmtId="164" fontId="20" fillId="0" borderId="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164" fontId="20" fillId="33" borderId="0">
      <protection locked="0"/>
    </xf>
    <xf numFmtId="164" fontId="20" fillId="33" borderId="0">
      <protection locked="0"/>
    </xf>
    <xf numFmtId="164" fontId="20" fillId="34" borderId="0">
      <alignment horizontal="right"/>
    </xf>
    <xf numFmtId="164" fontId="20" fillId="34" borderId="0">
      <alignment horizontal="right"/>
    </xf>
    <xf numFmtId="170" fontId="20" fillId="0" borderId="0" applyFont="0" applyFill="0" applyBorder="0" applyAlignment="0" applyProtection="0"/>
    <xf numFmtId="168" fontId="23" fillId="0" borderId="0" applyFont="0" applyFill="0" applyBorder="0" applyAlignment="0" applyProtection="0"/>
    <xf numFmtId="164" fontId="20" fillId="0" borderId="0">
      <protection locked="0"/>
    </xf>
    <xf numFmtId="0" fontId="46" fillId="0" borderId="0"/>
    <xf numFmtId="0" fontId="20" fillId="0" borderId="0"/>
    <xf numFmtId="164" fontId="20" fillId="0" borderId="0"/>
    <xf numFmtId="167" fontId="20" fillId="0" borderId="0"/>
    <xf numFmtId="9" fontId="20" fillId="0" borderId="0" applyFont="0" applyFill="0" applyBorder="0" applyAlignment="0" applyProtection="0"/>
    <xf numFmtId="0" fontId="60" fillId="43" borderId="12" applyNumberFormat="0" applyAlignment="0" applyProtection="0"/>
    <xf numFmtId="1" fontId="37" fillId="0" borderId="21">
      <alignment vertical="center"/>
    </xf>
    <xf numFmtId="0" fontId="63" fillId="56" borderId="19" applyNumberFormat="0" applyAlignment="0" applyProtection="0"/>
    <xf numFmtId="0" fontId="42" fillId="0" borderId="20" applyNumberFormat="0" applyFill="0" applyAlignment="0" applyProtection="0"/>
    <xf numFmtId="9" fontId="1" fillId="0" borderId="0" applyFont="0" applyFill="0" applyBorder="0" applyAlignment="0" applyProtection="0"/>
    <xf numFmtId="9" fontId="1" fillId="0" borderId="0" applyFont="0" applyFill="0" applyBorder="0" applyAlignment="0" applyProtection="0"/>
    <xf numFmtId="0" fontId="49" fillId="0" borderId="0" applyNumberFormat="0" applyFill="0" applyBorder="0" applyAlignment="0" applyProtection="0">
      <alignment vertical="top"/>
      <protection locked="0"/>
    </xf>
    <xf numFmtId="0" fontId="1" fillId="0" borderId="0"/>
    <xf numFmtId="164" fontId="20" fillId="0" borderId="0">
      <protection locked="0"/>
    </xf>
    <xf numFmtId="9" fontId="20" fillId="0" borderId="0" applyFont="0" applyFill="0" applyBorder="0" applyAlignment="0" applyProtection="0"/>
    <xf numFmtId="0" fontId="1" fillId="0" borderId="0"/>
    <xf numFmtId="0" fontId="42" fillId="0" borderId="20" applyNumberFormat="0" applyFill="0" applyAlignment="0" applyProtection="0"/>
    <xf numFmtId="0" fontId="63" fillId="56" borderId="19" applyNumberFormat="0" applyAlignment="0" applyProtection="0"/>
    <xf numFmtId="167" fontId="20" fillId="0" borderId="0"/>
    <xf numFmtId="164" fontId="20" fillId="0" borderId="0"/>
    <xf numFmtId="0" fontId="20" fillId="0" borderId="0"/>
    <xf numFmtId="164" fontId="20" fillId="34" borderId="0">
      <alignment horizontal="right"/>
    </xf>
    <xf numFmtId="9" fontId="1" fillId="0" borderId="0" applyFont="0" applyFill="0" applyBorder="0" applyAlignment="0" applyProtection="0"/>
    <xf numFmtId="0" fontId="1" fillId="0" borderId="0"/>
    <xf numFmtId="9" fontId="1" fillId="0" borderId="0" applyFont="0" applyFill="0" applyBorder="0" applyAlignment="0" applyProtection="0"/>
    <xf numFmtId="0" fontId="49" fillId="0" borderId="0" applyNumberFormat="0" applyFill="0" applyBorder="0" applyAlignment="0" applyProtection="0">
      <alignment vertical="top"/>
      <protection locked="0"/>
    </xf>
    <xf numFmtId="168" fontId="23" fillId="0" borderId="0" applyFont="0" applyFill="0" applyBorder="0" applyAlignment="0" applyProtection="0"/>
    <xf numFmtId="0" fontId="1" fillId="0" borderId="0"/>
    <xf numFmtId="164" fontId="20" fillId="33" borderId="0">
      <protection locked="0"/>
    </xf>
    <xf numFmtId="0" fontId="43" fillId="59" borderId="18" applyNumberFormat="0" applyFont="0" applyAlignment="0" applyProtection="0"/>
    <xf numFmtId="0" fontId="63" fillId="56" borderId="19" applyNumberFormat="0" applyAlignment="0" applyProtection="0"/>
    <xf numFmtId="9" fontId="1" fillId="0" borderId="0" applyFont="0" applyFill="0" applyBorder="0" applyAlignment="0" applyProtection="0"/>
    <xf numFmtId="0" fontId="43" fillId="59" borderId="18" applyNumberFormat="0" applyFont="0" applyAlignment="0" applyProtection="0"/>
    <xf numFmtId="0" fontId="43" fillId="59" borderId="18" applyNumberFormat="0" applyFont="0" applyAlignment="0" applyProtection="0"/>
    <xf numFmtId="0" fontId="63" fillId="56" borderId="19" applyNumberFormat="0" applyAlignment="0" applyProtection="0"/>
    <xf numFmtId="0" fontId="42" fillId="0" borderId="20" applyNumberFormat="0" applyFill="0" applyAlignment="0" applyProtection="0"/>
    <xf numFmtId="1" fontId="37" fillId="0" borderId="21">
      <alignment vertical="center"/>
    </xf>
    <xf numFmtId="0" fontId="55" fillId="56" borderId="12" applyNumberFormat="0" applyAlignment="0" applyProtection="0"/>
    <xf numFmtId="0" fontId="42" fillId="0" borderId="20" applyNumberFormat="0" applyFill="0" applyAlignment="0" applyProtection="0"/>
    <xf numFmtId="0" fontId="55" fillId="56" borderId="12" applyNumberFormat="0" applyAlignment="0" applyProtection="0"/>
    <xf numFmtId="0" fontId="60" fillId="43" borderId="12" applyNumberFormat="0" applyAlignment="0" applyProtection="0"/>
    <xf numFmtId="0" fontId="43" fillId="59" borderId="18" applyNumberFormat="0" applyFont="0" applyAlignment="0" applyProtection="0"/>
    <xf numFmtId="0" fontId="63" fillId="56" borderId="19" applyNumberFormat="0" applyAlignment="0" applyProtection="0"/>
    <xf numFmtId="0" fontId="42" fillId="0" borderId="20" applyNumberFormat="0" applyFill="0" applyAlignment="0" applyProtection="0"/>
    <xf numFmtId="0" fontId="55" fillId="56" borderId="12" applyNumberFormat="0" applyAlignment="0" applyProtection="0"/>
    <xf numFmtId="0" fontId="60" fillId="43" borderId="12" applyNumberFormat="0" applyAlignment="0" applyProtection="0"/>
    <xf numFmtId="0" fontId="43" fillId="59" borderId="18" applyNumberFormat="0" applyFont="0" applyAlignment="0" applyProtection="0"/>
    <xf numFmtId="0" fontId="63" fillId="56" borderId="19" applyNumberFormat="0" applyAlignment="0" applyProtection="0"/>
    <xf numFmtId="0" fontId="42" fillId="0" borderId="20" applyNumberFormat="0" applyFill="0" applyAlignment="0" applyProtection="0"/>
    <xf numFmtId="0" fontId="55" fillId="56" borderId="12" applyNumberFormat="0" applyAlignment="0" applyProtection="0"/>
    <xf numFmtId="0" fontId="60" fillId="43" borderId="12" applyNumberFormat="0" applyAlignment="0" applyProtection="0"/>
    <xf numFmtId="0" fontId="43" fillId="59" borderId="18" applyNumberFormat="0" applyFont="0" applyAlignment="0" applyProtection="0"/>
    <xf numFmtId="0" fontId="63" fillId="56" borderId="19" applyNumberFormat="0" applyAlignment="0" applyProtection="0"/>
    <xf numFmtId="0" fontId="42" fillId="0" borderId="20" applyNumberFormat="0" applyFill="0" applyAlignment="0" applyProtection="0"/>
    <xf numFmtId="9" fontId="1" fillId="0" borderId="0" applyFont="0" applyFill="0" applyBorder="0" applyAlignment="0" applyProtection="0"/>
    <xf numFmtId="9" fontId="1" fillId="0" borderId="0" applyFont="0" applyFill="0" applyBorder="0" applyAlignment="0" applyProtection="0"/>
    <xf numFmtId="0" fontId="63" fillId="56" borderId="19" applyNumberFormat="0" applyAlignment="0" applyProtection="0"/>
    <xf numFmtId="0" fontId="42" fillId="0" borderId="20" applyNumberFormat="0" applyFill="0" applyAlignment="0" applyProtection="0"/>
    <xf numFmtId="9" fontId="1" fillId="0" borderId="0" applyFont="0" applyFill="0" applyBorder="0" applyAlignment="0" applyProtection="0"/>
    <xf numFmtId="0" fontId="63" fillId="56" borderId="19" applyNumberFormat="0" applyAlignment="0" applyProtection="0"/>
    <xf numFmtId="0" fontId="42" fillId="0" borderId="20" applyNumberFormat="0" applyFill="0" applyAlignment="0" applyProtection="0"/>
    <xf numFmtId="0" fontId="63" fillId="56" borderId="19" applyNumberFormat="0" applyAlignment="0" applyProtection="0"/>
    <xf numFmtId="9" fontId="1" fillId="0" borderId="0" applyFont="0" applyFill="0" applyBorder="0" applyAlignment="0" applyProtection="0"/>
    <xf numFmtId="0" fontId="63" fillId="56" borderId="19" applyNumberFormat="0" applyAlignment="0" applyProtection="0"/>
    <xf numFmtId="0" fontId="42" fillId="0" borderId="20" applyNumberFormat="0" applyFill="0" applyAlignment="0" applyProtection="0"/>
    <xf numFmtId="9" fontId="1" fillId="0" borderId="0" applyFont="0" applyFill="0" applyBorder="0" applyAlignment="0" applyProtection="0"/>
    <xf numFmtId="0" fontId="42" fillId="0" borderId="20" applyNumberFormat="0" applyFill="0" applyAlignment="0" applyProtection="0"/>
    <xf numFmtId="9" fontId="1" fillId="0" borderId="0" applyFont="0" applyFill="0" applyBorder="0" applyAlignment="0" applyProtection="0"/>
    <xf numFmtId="0" fontId="63" fillId="56" borderId="19" applyNumberFormat="0" applyAlignment="0" applyProtection="0"/>
    <xf numFmtId="0" fontId="42" fillId="0" borderId="20" applyNumberFormat="0" applyFill="0" applyAlignment="0" applyProtection="0"/>
    <xf numFmtId="0" fontId="63" fillId="56" borderId="19" applyNumberFormat="0" applyAlignment="0" applyProtection="0"/>
    <xf numFmtId="0" fontId="42" fillId="0" borderId="20" applyNumberFormat="0" applyFill="0" applyAlignment="0" applyProtection="0"/>
    <xf numFmtId="0" fontId="63" fillId="56" borderId="19" applyNumberFormat="0" applyAlignment="0" applyProtection="0"/>
    <xf numFmtId="0" fontId="42" fillId="0" borderId="20" applyNumberFormat="0" applyFill="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63" fillId="56" borderId="19" applyNumberFormat="0" applyAlignment="0" applyProtection="0"/>
    <xf numFmtId="9" fontId="1" fillId="0" borderId="0" applyFont="0" applyFill="0" applyBorder="0" applyAlignment="0" applyProtection="0"/>
    <xf numFmtId="0" fontId="42" fillId="0" borderId="20" applyNumberFormat="0" applyFill="0" applyAlignment="0" applyProtection="0"/>
    <xf numFmtId="0" fontId="1" fillId="0" borderId="0"/>
    <xf numFmtId="9" fontId="1" fillId="0" borderId="0" applyFont="0" applyFill="0" applyBorder="0" applyAlignment="0" applyProtection="0"/>
    <xf numFmtId="0" fontId="1" fillId="0" borderId="0"/>
    <xf numFmtId="0" fontId="63" fillId="56" borderId="19" applyNumberFormat="0" applyAlignment="0" applyProtection="0"/>
    <xf numFmtId="0" fontId="42" fillId="0" borderId="20" applyNumberFormat="0" applyFill="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63" fillId="56" borderId="19" applyNumberFormat="0" applyAlignment="0" applyProtection="0"/>
    <xf numFmtId="0" fontId="42" fillId="0" borderId="20" applyNumberFormat="0" applyFill="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42" fillId="0" borderId="20" applyNumberFormat="0" applyFill="0" applyAlignment="0" applyProtection="0"/>
    <xf numFmtId="0" fontId="63" fillId="56" borderId="19" applyNumberFormat="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63" fillId="56" borderId="19" applyNumberFormat="0" applyAlignment="0" applyProtection="0"/>
    <xf numFmtId="9" fontId="1" fillId="0" borderId="0" applyFont="0" applyFill="0" applyBorder="0" applyAlignment="0" applyProtection="0"/>
    <xf numFmtId="0" fontId="63" fillId="56" borderId="19" applyNumberFormat="0" applyAlignment="0" applyProtection="0"/>
    <xf numFmtId="0" fontId="42" fillId="0" borderId="20" applyNumberFormat="0" applyFill="0" applyAlignment="0" applyProtection="0"/>
    <xf numFmtId="9" fontId="1" fillId="0" borderId="0" applyFont="0" applyFill="0" applyBorder="0" applyAlignment="0" applyProtection="0"/>
    <xf numFmtId="0" fontId="42" fillId="0" borderId="20" applyNumberFormat="0" applyFill="0" applyAlignment="0" applyProtection="0"/>
    <xf numFmtId="0" fontId="63" fillId="56" borderId="19" applyNumberFormat="0" applyAlignment="0" applyProtection="0"/>
    <xf numFmtId="0" fontId="42" fillId="0" borderId="20" applyNumberFormat="0" applyFill="0" applyAlignment="0" applyProtection="0"/>
    <xf numFmtId="0" fontId="63" fillId="56" borderId="19" applyNumberFormat="0" applyAlignment="0" applyProtection="0"/>
    <xf numFmtId="0" fontId="42" fillId="0" borderId="20" applyNumberFormat="0" applyFill="0" applyAlignment="0" applyProtection="0"/>
    <xf numFmtId="0" fontId="63" fillId="56" borderId="19" applyNumberFormat="0" applyAlignment="0" applyProtection="0"/>
    <xf numFmtId="0" fontId="42" fillId="0" borderId="20" applyNumberFormat="0" applyFill="0" applyAlignment="0" applyProtection="0"/>
    <xf numFmtId="9" fontId="1" fillId="0" borderId="0" applyFont="0" applyFill="0" applyBorder="0" applyAlignment="0" applyProtection="0"/>
    <xf numFmtId="9" fontId="1" fillId="0" borderId="0" applyFont="0" applyFill="0" applyBorder="0" applyAlignment="0" applyProtection="0"/>
    <xf numFmtId="0" fontId="63" fillId="56" borderId="19" applyNumberFormat="0" applyAlignment="0" applyProtection="0"/>
    <xf numFmtId="0" fontId="42" fillId="0" borderId="20" applyNumberFormat="0" applyFill="0" applyAlignment="0" applyProtection="0"/>
    <xf numFmtId="9" fontId="1" fillId="0" borderId="0" applyFont="0" applyFill="0" applyBorder="0" applyAlignment="0" applyProtection="0"/>
    <xf numFmtId="0" fontId="63" fillId="56" borderId="19" applyNumberFormat="0" applyAlignment="0" applyProtection="0"/>
    <xf numFmtId="0" fontId="42" fillId="0" borderId="20" applyNumberFormat="0" applyFill="0" applyAlignment="0" applyProtection="0"/>
    <xf numFmtId="0" fontId="63" fillId="56" borderId="19" applyNumberFormat="0" applyAlignment="0" applyProtection="0"/>
    <xf numFmtId="9" fontId="1" fillId="0" borderId="0" applyFont="0" applyFill="0" applyBorder="0" applyAlignment="0" applyProtection="0"/>
    <xf numFmtId="0" fontId="63" fillId="56" borderId="19" applyNumberFormat="0" applyAlignment="0" applyProtection="0"/>
    <xf numFmtId="0" fontId="42" fillId="0" borderId="20" applyNumberFormat="0" applyFill="0" applyAlignment="0" applyProtection="0"/>
    <xf numFmtId="9" fontId="1" fillId="0" borderId="0" applyFont="0" applyFill="0" applyBorder="0" applyAlignment="0" applyProtection="0"/>
    <xf numFmtId="0" fontId="42" fillId="0" borderId="20" applyNumberFormat="0" applyFill="0" applyAlignment="0" applyProtection="0"/>
    <xf numFmtId="9" fontId="1" fillId="0" borderId="0" applyFont="0" applyFill="0" applyBorder="0" applyAlignment="0" applyProtection="0"/>
    <xf numFmtId="0" fontId="63" fillId="56" borderId="19" applyNumberFormat="0" applyAlignment="0" applyProtection="0"/>
    <xf numFmtId="0" fontId="42" fillId="0" borderId="20" applyNumberFormat="0" applyFill="0" applyAlignment="0" applyProtection="0"/>
    <xf numFmtId="0" fontId="63" fillId="56" borderId="19" applyNumberFormat="0" applyAlignment="0" applyProtection="0"/>
    <xf numFmtId="0" fontId="42" fillId="0" borderId="20" applyNumberFormat="0" applyFill="0" applyAlignment="0" applyProtection="0"/>
    <xf numFmtId="0" fontId="63" fillId="56" borderId="19" applyNumberFormat="0" applyAlignment="0" applyProtection="0"/>
    <xf numFmtId="0" fontId="42" fillId="0" borderId="20" applyNumberFormat="0" applyFill="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5" fillId="56" borderId="12" applyNumberFormat="0" applyAlignment="0" applyProtection="0"/>
    <xf numFmtId="0" fontId="60" fillId="43" borderId="12" applyNumberFormat="0" applyAlignment="0" applyProtection="0"/>
    <xf numFmtId="0" fontId="43" fillId="59" borderId="18" applyNumberFormat="0" applyFont="0" applyAlignment="0" applyProtection="0"/>
    <xf numFmtId="0" fontId="63" fillId="56" borderId="19" applyNumberFormat="0" applyAlignment="0" applyProtection="0"/>
    <xf numFmtId="0" fontId="42" fillId="0" borderId="20" applyNumberFormat="0" applyFill="0" applyAlignment="0" applyProtection="0"/>
    <xf numFmtId="0" fontId="55" fillId="56" borderId="12" applyNumberFormat="0" applyAlignment="0" applyProtection="0"/>
    <xf numFmtId="0" fontId="60" fillId="43" borderId="12" applyNumberFormat="0" applyAlignment="0" applyProtection="0"/>
    <xf numFmtId="0" fontId="43" fillId="59" borderId="18" applyNumberFormat="0" applyFont="0" applyAlignment="0" applyProtection="0"/>
    <xf numFmtId="0" fontId="63" fillId="56" borderId="19" applyNumberFormat="0" applyAlignment="0" applyProtection="0"/>
    <xf numFmtId="0" fontId="42" fillId="0" borderId="20" applyNumberFormat="0" applyFill="0" applyAlignment="0" applyProtection="0"/>
    <xf numFmtId="0" fontId="60" fillId="43" borderId="12" applyNumberFormat="0" applyAlignment="0" applyProtection="0"/>
    <xf numFmtId="1" fontId="37" fillId="0" borderId="21">
      <alignment vertical="center"/>
    </xf>
    <xf numFmtId="0" fontId="63" fillId="56" borderId="19" applyNumberFormat="0" applyAlignment="0" applyProtection="0"/>
    <xf numFmtId="0" fontId="42" fillId="0" borderId="20" applyNumberFormat="0" applyFill="0" applyAlignment="0" applyProtection="0"/>
    <xf numFmtId="0" fontId="42" fillId="0" borderId="20" applyNumberFormat="0" applyFill="0" applyAlignment="0" applyProtection="0"/>
    <xf numFmtId="0" fontId="63" fillId="56" borderId="19" applyNumberFormat="0" applyAlignment="0" applyProtection="0"/>
    <xf numFmtId="0" fontId="43" fillId="59" borderId="18" applyNumberFormat="0" applyFont="0" applyAlignment="0" applyProtection="0"/>
    <xf numFmtId="0" fontId="63" fillId="56" borderId="19" applyNumberFormat="0" applyAlignment="0" applyProtection="0"/>
    <xf numFmtId="0" fontId="43" fillId="59" borderId="18" applyNumberFormat="0" applyFont="0" applyAlignment="0" applyProtection="0"/>
    <xf numFmtId="0" fontId="43" fillId="59" borderId="18" applyNumberFormat="0" applyFont="0" applyAlignment="0" applyProtection="0"/>
    <xf numFmtId="0" fontId="63" fillId="56" borderId="19" applyNumberFormat="0" applyAlignment="0" applyProtection="0"/>
    <xf numFmtId="0" fontId="42" fillId="0" borderId="20" applyNumberFormat="0" applyFill="0" applyAlignment="0" applyProtection="0"/>
    <xf numFmtId="1" fontId="37" fillId="0" borderId="21">
      <alignment vertical="center"/>
    </xf>
    <xf numFmtId="0" fontId="55" fillId="56" borderId="12" applyNumberFormat="0" applyAlignment="0" applyProtection="0"/>
    <xf numFmtId="0" fontId="42" fillId="0" borderId="20" applyNumberFormat="0" applyFill="0" applyAlignment="0" applyProtection="0"/>
    <xf numFmtId="0" fontId="55" fillId="56" borderId="12" applyNumberFormat="0" applyAlignment="0" applyProtection="0"/>
    <xf numFmtId="0" fontId="60" fillId="43" borderId="12" applyNumberFormat="0" applyAlignment="0" applyProtection="0"/>
    <xf numFmtId="0" fontId="43" fillId="59" borderId="18" applyNumberFormat="0" applyFont="0" applyAlignment="0" applyProtection="0"/>
    <xf numFmtId="0" fontId="63" fillId="56" borderId="19" applyNumberFormat="0" applyAlignment="0" applyProtection="0"/>
    <xf numFmtId="0" fontId="42" fillId="0" borderId="20" applyNumberFormat="0" applyFill="0" applyAlignment="0" applyProtection="0"/>
    <xf numFmtId="0" fontId="55" fillId="56" borderId="12" applyNumberFormat="0" applyAlignment="0" applyProtection="0"/>
    <xf numFmtId="0" fontId="60" fillId="43" borderId="12" applyNumberFormat="0" applyAlignment="0" applyProtection="0"/>
    <xf numFmtId="0" fontId="43" fillId="59" borderId="18" applyNumberFormat="0" applyFont="0" applyAlignment="0" applyProtection="0"/>
    <xf numFmtId="0" fontId="63" fillId="56" borderId="19" applyNumberFormat="0" applyAlignment="0" applyProtection="0"/>
    <xf numFmtId="0" fontId="42" fillId="0" borderId="20" applyNumberFormat="0" applyFill="0" applyAlignment="0" applyProtection="0"/>
    <xf numFmtId="0" fontId="55" fillId="56" borderId="12" applyNumberFormat="0" applyAlignment="0" applyProtection="0"/>
    <xf numFmtId="0" fontId="60" fillId="43" borderId="12" applyNumberFormat="0" applyAlignment="0" applyProtection="0"/>
    <xf numFmtId="0" fontId="43" fillId="59" borderId="18" applyNumberFormat="0" applyFont="0" applyAlignment="0" applyProtection="0"/>
    <xf numFmtId="0" fontId="63" fillId="56" borderId="19" applyNumberFormat="0" applyAlignment="0" applyProtection="0"/>
    <xf numFmtId="0" fontId="42" fillId="0" borderId="20" applyNumberFormat="0" applyFill="0" applyAlignment="0" applyProtection="0"/>
    <xf numFmtId="0" fontId="63" fillId="56" borderId="19" applyNumberFormat="0" applyAlignment="0" applyProtection="0"/>
    <xf numFmtId="0" fontId="42" fillId="0" borderId="20" applyNumberFormat="0" applyFill="0" applyAlignment="0" applyProtection="0"/>
    <xf numFmtId="0" fontId="63" fillId="56" borderId="19" applyNumberFormat="0" applyAlignment="0" applyProtection="0"/>
    <xf numFmtId="0" fontId="42" fillId="0" borderId="20" applyNumberFormat="0" applyFill="0" applyAlignment="0" applyProtection="0"/>
    <xf numFmtId="0" fontId="63" fillId="56" borderId="19" applyNumberFormat="0" applyAlignment="0" applyProtection="0"/>
    <xf numFmtId="0" fontId="63" fillId="56" borderId="19" applyNumberFormat="0" applyAlignment="0" applyProtection="0"/>
    <xf numFmtId="0" fontId="42" fillId="0" borderId="20" applyNumberFormat="0" applyFill="0" applyAlignment="0" applyProtection="0"/>
    <xf numFmtId="0" fontId="42" fillId="0" borderId="20" applyNumberFormat="0" applyFill="0" applyAlignment="0" applyProtection="0"/>
    <xf numFmtId="0" fontId="63" fillId="56" borderId="19" applyNumberFormat="0" applyAlignment="0" applyProtection="0"/>
    <xf numFmtId="0" fontId="42" fillId="0" borderId="20" applyNumberFormat="0" applyFill="0" applyAlignment="0" applyProtection="0"/>
    <xf numFmtId="0" fontId="63" fillId="56" borderId="19" applyNumberFormat="0" applyAlignment="0" applyProtection="0"/>
    <xf numFmtId="0" fontId="42" fillId="0" borderId="20" applyNumberFormat="0" applyFill="0" applyAlignment="0" applyProtection="0"/>
    <xf numFmtId="0" fontId="63" fillId="56" borderId="19" applyNumberFormat="0" applyAlignment="0" applyProtection="0"/>
    <xf numFmtId="0" fontId="42" fillId="0" borderId="20" applyNumberFormat="0" applyFill="0" applyAlignment="0" applyProtection="0"/>
    <xf numFmtId="0" fontId="63" fillId="56" borderId="19" applyNumberFormat="0" applyAlignment="0" applyProtection="0"/>
    <xf numFmtId="0" fontId="42" fillId="0" borderId="20" applyNumberFormat="0" applyFill="0" applyAlignment="0" applyProtection="0"/>
    <xf numFmtId="0" fontId="63" fillId="56" borderId="19" applyNumberFormat="0" applyAlignment="0" applyProtection="0"/>
    <xf numFmtId="0" fontId="42" fillId="0" borderId="20" applyNumberFormat="0" applyFill="0" applyAlignment="0" applyProtection="0"/>
    <xf numFmtId="0" fontId="63" fillId="56" borderId="19" applyNumberFormat="0" applyAlignment="0" applyProtection="0"/>
    <xf numFmtId="0" fontId="42" fillId="0" borderId="20" applyNumberFormat="0" applyFill="0" applyAlignment="0" applyProtection="0"/>
    <xf numFmtId="0" fontId="42" fillId="0" borderId="20" applyNumberFormat="0" applyFill="0" applyAlignment="0" applyProtection="0"/>
    <xf numFmtId="0" fontId="63" fillId="56" borderId="19" applyNumberFormat="0" applyAlignment="0" applyProtection="0"/>
    <xf numFmtId="0" fontId="63" fillId="56" borderId="19" applyNumberFormat="0" applyAlignment="0" applyProtection="0"/>
    <xf numFmtId="0" fontId="63" fillId="56" borderId="19" applyNumberFormat="0" applyAlignment="0" applyProtection="0"/>
    <xf numFmtId="0" fontId="42" fillId="0" borderId="20" applyNumberFormat="0" applyFill="0" applyAlignment="0" applyProtection="0"/>
    <xf numFmtId="0" fontId="42" fillId="0" borderId="20" applyNumberFormat="0" applyFill="0" applyAlignment="0" applyProtection="0"/>
    <xf numFmtId="0" fontId="63" fillId="56" borderId="19" applyNumberFormat="0" applyAlignment="0" applyProtection="0"/>
    <xf numFmtId="0" fontId="42" fillId="0" borderId="20" applyNumberFormat="0" applyFill="0" applyAlignment="0" applyProtection="0"/>
    <xf numFmtId="0" fontId="63" fillId="56" borderId="19" applyNumberFormat="0" applyAlignment="0" applyProtection="0"/>
    <xf numFmtId="0" fontId="42" fillId="0" borderId="20" applyNumberFormat="0" applyFill="0" applyAlignment="0" applyProtection="0"/>
    <xf numFmtId="0" fontId="63" fillId="56" borderId="19" applyNumberFormat="0" applyAlignment="0" applyProtection="0"/>
    <xf numFmtId="0" fontId="42" fillId="0" borderId="20" applyNumberFormat="0" applyFill="0" applyAlignment="0" applyProtection="0"/>
    <xf numFmtId="0" fontId="63" fillId="56" borderId="19" applyNumberFormat="0" applyAlignment="0" applyProtection="0"/>
    <xf numFmtId="0" fontId="42" fillId="0" borderId="20" applyNumberFormat="0" applyFill="0" applyAlignment="0" applyProtection="0"/>
    <xf numFmtId="0" fontId="63" fillId="56" borderId="19" applyNumberFormat="0" applyAlignment="0" applyProtection="0"/>
    <xf numFmtId="0" fontId="42" fillId="0" borderId="20" applyNumberFormat="0" applyFill="0" applyAlignment="0" applyProtection="0"/>
    <xf numFmtId="0" fontId="63" fillId="56" borderId="19" applyNumberFormat="0" applyAlignment="0" applyProtection="0"/>
    <xf numFmtId="0" fontId="63" fillId="56" borderId="19" applyNumberFormat="0" applyAlignment="0" applyProtection="0"/>
    <xf numFmtId="0" fontId="42" fillId="0" borderId="20" applyNumberFormat="0" applyFill="0" applyAlignment="0" applyProtection="0"/>
    <xf numFmtId="0" fontId="42" fillId="0" borderId="20" applyNumberFormat="0" applyFill="0" applyAlignment="0" applyProtection="0"/>
    <xf numFmtId="0" fontId="63" fillId="56" borderId="19" applyNumberFormat="0" applyAlignment="0" applyProtection="0"/>
    <xf numFmtId="0" fontId="42" fillId="0" borderId="20" applyNumberFormat="0" applyFill="0" applyAlignment="0" applyProtection="0"/>
    <xf numFmtId="0" fontId="63" fillId="56" borderId="19" applyNumberFormat="0" applyAlignment="0" applyProtection="0"/>
    <xf numFmtId="0" fontId="42" fillId="0" borderId="20" applyNumberFormat="0" applyFill="0" applyAlignment="0" applyProtection="0"/>
    <xf numFmtId="0" fontId="63" fillId="56" borderId="19" applyNumberFormat="0" applyAlignment="0" applyProtection="0"/>
    <xf numFmtId="0" fontId="42" fillId="0" borderId="20" applyNumberFormat="0" applyFill="0" applyAlignment="0" applyProtection="0"/>
    <xf numFmtId="9" fontId="43" fillId="0" borderId="0" applyFont="0" applyFill="0" applyBorder="0" applyAlignment="0" applyProtection="0"/>
    <xf numFmtId="9" fontId="71" fillId="0" borderId="0" applyFont="0" applyFill="0" applyBorder="0" applyAlignment="0" applyProtection="0"/>
    <xf numFmtId="0" fontId="71" fillId="0" borderId="0"/>
    <xf numFmtId="0" fontId="71" fillId="0" borderId="0"/>
    <xf numFmtId="0" fontId="71" fillId="0" borderId="0"/>
    <xf numFmtId="9" fontId="7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43" fontId="1" fillId="0" borderId="0" applyFont="0" applyFill="0" applyBorder="0" applyAlignment="0" applyProtection="0"/>
    <xf numFmtId="0" fontId="20" fillId="0" borderId="0"/>
    <xf numFmtId="0" fontId="50" fillId="0" borderId="0"/>
    <xf numFmtId="0" fontId="20" fillId="0" borderId="0"/>
    <xf numFmtId="0" fontId="1" fillId="0" borderId="0"/>
    <xf numFmtId="0" fontId="18" fillId="0" borderId="0"/>
    <xf numFmtId="9" fontId="18" fillId="0" borderId="0" applyFont="0" applyFill="0" applyBorder="0" applyAlignment="0" applyProtection="0"/>
    <xf numFmtId="0" fontId="60" fillId="43" borderId="36" applyNumberFormat="0" applyAlignment="0" applyProtection="0"/>
    <xf numFmtId="0" fontId="42" fillId="0" borderId="35" applyNumberFormat="0" applyFill="0" applyAlignment="0" applyProtection="0"/>
    <xf numFmtId="0" fontId="60" fillId="43" borderId="32" applyNumberFormat="0" applyAlignment="0" applyProtection="0"/>
    <xf numFmtId="0" fontId="55" fillId="56" borderId="36" applyNumberFormat="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60" fillId="43" borderId="36" applyNumberFormat="0" applyAlignment="0" applyProtection="0"/>
    <xf numFmtId="0" fontId="60" fillId="43" borderId="36" applyNumberFormat="0" applyAlignment="0" applyProtection="0"/>
    <xf numFmtId="1" fontId="37" fillId="0" borderId="37">
      <alignment vertical="center"/>
    </xf>
    <xf numFmtId="0" fontId="55" fillId="56" borderId="36"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60" fillId="43" borderId="36" applyNumberFormat="0" applyAlignment="0" applyProtection="0"/>
    <xf numFmtId="0" fontId="43" fillId="59" borderId="31" applyNumberFormat="0" applyFont="0" applyAlignment="0" applyProtection="0"/>
    <xf numFmtId="0" fontId="60" fillId="43" borderId="32" applyNumberFormat="0" applyAlignment="0" applyProtection="0"/>
    <xf numFmtId="0" fontId="55" fillId="56" borderId="32" applyNumberFormat="0" applyAlignment="0" applyProtection="0"/>
    <xf numFmtId="0" fontId="43" fillId="59" borderId="31" applyNumberFormat="0" applyFont="0" applyAlignment="0" applyProtection="0"/>
    <xf numFmtId="0" fontId="60" fillId="43" borderId="32" applyNumberFormat="0" applyAlignment="0" applyProtection="0"/>
    <xf numFmtId="0" fontId="55" fillId="56" borderId="32" applyNumberFormat="0" applyAlignment="0" applyProtection="0"/>
    <xf numFmtId="0" fontId="43" fillId="59" borderId="31" applyNumberFormat="0" applyFont="0" applyAlignment="0" applyProtection="0"/>
    <xf numFmtId="0" fontId="60" fillId="43" borderId="32" applyNumberFormat="0" applyAlignment="0" applyProtection="0"/>
    <xf numFmtId="0" fontId="55" fillId="56" borderId="32" applyNumberFormat="0" applyAlignment="0" applyProtection="0"/>
    <xf numFmtId="0" fontId="55" fillId="56" borderId="32" applyNumberFormat="0" applyAlignment="0" applyProtection="0"/>
    <xf numFmtId="1" fontId="37" fillId="0" borderId="33">
      <alignment vertical="center"/>
    </xf>
    <xf numFmtId="0" fontId="43" fillId="59" borderId="31" applyNumberFormat="0" applyFont="0" applyAlignment="0" applyProtection="0"/>
    <xf numFmtId="0" fontId="43" fillId="59" borderId="31" applyNumberFormat="0" applyFont="0" applyAlignment="0" applyProtection="0"/>
    <xf numFmtId="0" fontId="43" fillId="59" borderId="31" applyNumberFormat="0" applyFont="0" applyAlignment="0" applyProtection="0"/>
    <xf numFmtId="0" fontId="55" fillId="56" borderId="23" applyNumberFormat="0" applyAlignment="0" applyProtection="0"/>
    <xf numFmtId="0" fontId="43" fillId="59" borderId="31" applyNumberFormat="0" applyFont="0" applyAlignment="0" applyProtection="0"/>
    <xf numFmtId="0" fontId="60" fillId="43" borderId="23" applyNumberFormat="0" applyAlignment="0" applyProtection="0"/>
    <xf numFmtId="0" fontId="43" fillId="59" borderId="24" applyNumberFormat="0" applyFont="0" applyAlignment="0" applyProtection="0"/>
    <xf numFmtId="0" fontId="63" fillId="56" borderId="25" applyNumberFormat="0" applyAlignment="0" applyProtection="0"/>
    <xf numFmtId="0" fontId="42" fillId="0" borderId="26" applyNumberFormat="0" applyFill="0" applyAlignment="0" applyProtection="0"/>
    <xf numFmtId="0" fontId="63" fillId="56" borderId="38" applyNumberFormat="0" applyAlignment="0" applyProtection="0"/>
    <xf numFmtId="0" fontId="60" fillId="43" borderId="32" applyNumberFormat="0" applyAlignment="0" applyProtection="0"/>
    <xf numFmtId="0" fontId="63" fillId="56" borderId="38" applyNumberFormat="0" applyAlignment="0" applyProtection="0"/>
    <xf numFmtId="1" fontId="37" fillId="0" borderId="37">
      <alignment vertical="center"/>
    </xf>
    <xf numFmtId="0" fontId="55" fillId="56" borderId="36" applyNumberFormat="0" applyAlignment="0" applyProtection="0"/>
    <xf numFmtId="0" fontId="55" fillId="56" borderId="36" applyNumberFormat="0" applyAlignment="0" applyProtection="0"/>
    <xf numFmtId="0" fontId="55" fillId="56" borderId="27" applyNumberFormat="0" applyAlignment="0" applyProtection="0"/>
    <xf numFmtId="0" fontId="60" fillId="43" borderId="27" applyNumberFormat="0" applyAlignment="0" applyProtection="0"/>
    <xf numFmtId="0" fontId="43" fillId="59" borderId="24" applyNumberFormat="0" applyFont="0" applyAlignment="0" applyProtection="0"/>
    <xf numFmtId="0" fontId="63" fillId="56" borderId="25" applyNumberFormat="0" applyAlignment="0" applyProtection="0"/>
    <xf numFmtId="0" fontId="42" fillId="0" borderId="26" applyNumberFormat="0" applyFill="0" applyAlignment="0" applyProtection="0"/>
    <xf numFmtId="0" fontId="42" fillId="0" borderId="39" applyNumberFormat="0" applyFill="0" applyAlignment="0" applyProtection="0"/>
    <xf numFmtId="1" fontId="37" fillId="0" borderId="33">
      <alignment vertical="center"/>
    </xf>
    <xf numFmtId="0" fontId="63" fillId="56" borderId="34" applyNumberFormat="0" applyAlignment="0" applyProtection="0"/>
    <xf numFmtId="0" fontId="60" fillId="43" borderId="36" applyNumberFormat="0" applyAlignment="0" applyProtection="0"/>
    <xf numFmtId="0" fontId="42" fillId="0" borderId="39" applyNumberFormat="0" applyFill="0" applyAlignment="0" applyProtection="0"/>
    <xf numFmtId="0" fontId="60" fillId="43" borderId="27" applyNumberFormat="0" applyAlignment="0" applyProtection="0"/>
    <xf numFmtId="1" fontId="37" fillId="0" borderId="28">
      <alignment vertical="center"/>
    </xf>
    <xf numFmtId="0" fontId="63" fillId="56" borderId="25" applyNumberFormat="0" applyAlignment="0" applyProtection="0"/>
    <xf numFmtId="0" fontId="42" fillId="0" borderId="26" applyNumberFormat="0" applyFill="0" applyAlignment="0" applyProtection="0"/>
    <xf numFmtId="0" fontId="55" fillId="56" borderId="32" applyNumberFormat="0" applyAlignment="0" applyProtection="0"/>
    <xf numFmtId="0" fontId="42" fillId="0" borderId="30" applyNumberFormat="0" applyFill="0" applyAlignment="0" applyProtection="0"/>
    <xf numFmtId="0" fontId="63" fillId="56" borderId="29" applyNumberFormat="0" applyAlignment="0" applyProtection="0"/>
    <xf numFmtId="0" fontId="42" fillId="0" borderId="39" applyNumberFormat="0" applyFill="0" applyAlignment="0" applyProtection="0"/>
    <xf numFmtId="0" fontId="63" fillId="56" borderId="38" applyNumberFormat="0" applyAlignment="0" applyProtection="0"/>
    <xf numFmtId="0" fontId="43" fillId="59" borderId="24" applyNumberFormat="0" applyFont="0" applyAlignment="0" applyProtection="0"/>
    <xf numFmtId="0" fontId="63" fillId="56" borderId="25" applyNumberFormat="0" applyAlignment="0" applyProtection="0"/>
    <xf numFmtId="0" fontId="43" fillId="59" borderId="24" applyNumberFormat="0" applyFont="0" applyAlignment="0" applyProtection="0"/>
    <xf numFmtId="0" fontId="43" fillId="59" borderId="24" applyNumberFormat="0" applyFont="0" applyAlignment="0" applyProtection="0"/>
    <xf numFmtId="0" fontId="63" fillId="56" borderId="25" applyNumberFormat="0" applyAlignment="0" applyProtection="0"/>
    <xf numFmtId="0" fontId="42" fillId="0" borderId="26" applyNumberFormat="0" applyFill="0" applyAlignment="0" applyProtection="0"/>
    <xf numFmtId="1" fontId="37" fillId="0" borderId="28">
      <alignment vertical="center"/>
    </xf>
    <xf numFmtId="0" fontId="55" fillId="56" borderId="27" applyNumberFormat="0" applyAlignment="0" applyProtection="0"/>
    <xf numFmtId="0" fontId="42" fillId="0" borderId="26" applyNumberFormat="0" applyFill="0" applyAlignment="0" applyProtection="0"/>
    <xf numFmtId="0" fontId="55" fillId="56" borderId="27" applyNumberFormat="0" applyAlignment="0" applyProtection="0"/>
    <xf numFmtId="0" fontId="60" fillId="43" borderId="27" applyNumberFormat="0" applyAlignment="0" applyProtection="0"/>
    <xf numFmtId="0" fontId="43" fillId="59" borderId="24" applyNumberFormat="0" applyFont="0" applyAlignment="0" applyProtection="0"/>
    <xf numFmtId="0" fontId="63" fillId="56" borderId="25" applyNumberFormat="0" applyAlignment="0" applyProtection="0"/>
    <xf numFmtId="0" fontId="42" fillId="0" borderId="26" applyNumberFormat="0" applyFill="0" applyAlignment="0" applyProtection="0"/>
    <xf numFmtId="0" fontId="55" fillId="56" borderId="27" applyNumberFormat="0" applyAlignment="0" applyProtection="0"/>
    <xf numFmtId="0" fontId="60" fillId="43" borderId="27" applyNumberFormat="0" applyAlignment="0" applyProtection="0"/>
    <xf numFmtId="0" fontId="43" fillId="59" borderId="24" applyNumberFormat="0" applyFont="0" applyAlignment="0" applyProtection="0"/>
    <xf numFmtId="0" fontId="63" fillId="56" borderId="25" applyNumberFormat="0" applyAlignment="0" applyProtection="0"/>
    <xf numFmtId="0" fontId="42" fillId="0" borderId="26" applyNumberFormat="0" applyFill="0" applyAlignment="0" applyProtection="0"/>
    <xf numFmtId="0" fontId="55" fillId="56" borderId="27" applyNumberFormat="0" applyAlignment="0" applyProtection="0"/>
    <xf numFmtId="0" fontId="60" fillId="43" borderId="27" applyNumberFormat="0" applyAlignment="0" applyProtection="0"/>
    <xf numFmtId="0" fontId="43" fillId="59" borderId="24" applyNumberFormat="0" applyFont="0" applyAlignment="0" applyProtection="0"/>
    <xf numFmtId="0" fontId="63" fillId="56" borderId="25" applyNumberFormat="0" applyAlignment="0" applyProtection="0"/>
    <xf numFmtId="0" fontId="42" fillId="0" borderId="26" applyNumberFormat="0" applyFill="0" applyAlignment="0" applyProtection="0"/>
    <xf numFmtId="0" fontId="63" fillId="56" borderId="29" applyNumberFormat="0" applyAlignment="0" applyProtection="0"/>
    <xf numFmtId="0" fontId="42" fillId="0" borderId="30" applyNumberFormat="0" applyFill="0" applyAlignment="0" applyProtection="0"/>
    <xf numFmtId="0" fontId="63" fillId="56" borderId="29" applyNumberFormat="0" applyAlignment="0" applyProtection="0"/>
    <xf numFmtId="0" fontId="42" fillId="0" borderId="30" applyNumberFormat="0" applyFill="0" applyAlignment="0" applyProtection="0"/>
    <xf numFmtId="0" fontId="63" fillId="56" borderId="29" applyNumberFormat="0" applyAlignment="0" applyProtection="0"/>
    <xf numFmtId="0" fontId="63" fillId="56" borderId="29" applyNumberFormat="0" applyAlignment="0" applyProtection="0"/>
    <xf numFmtId="0" fontId="42" fillId="0" borderId="30" applyNumberFormat="0" applyFill="0" applyAlignment="0" applyProtection="0"/>
    <xf numFmtId="0" fontId="42" fillId="0" borderId="30" applyNumberFormat="0" applyFill="0" applyAlignment="0" applyProtection="0"/>
    <xf numFmtId="0" fontId="63" fillId="56" borderId="29" applyNumberFormat="0" applyAlignment="0" applyProtection="0"/>
    <xf numFmtId="0" fontId="42" fillId="0" borderId="30" applyNumberFormat="0" applyFill="0" applyAlignment="0" applyProtection="0"/>
    <xf numFmtId="0" fontId="63" fillId="56" borderId="29" applyNumberFormat="0" applyAlignment="0" applyProtection="0"/>
    <xf numFmtId="0" fontId="42" fillId="0" borderId="30" applyNumberFormat="0" applyFill="0" applyAlignment="0" applyProtection="0"/>
    <xf numFmtId="0" fontId="63" fillId="56" borderId="29" applyNumberFormat="0" applyAlignment="0" applyProtection="0"/>
    <xf numFmtId="0" fontId="42" fillId="0" borderId="30" applyNumberFormat="0" applyFill="0" applyAlignment="0" applyProtection="0"/>
    <xf numFmtId="0" fontId="63" fillId="56" borderId="29" applyNumberFormat="0" applyAlignment="0" applyProtection="0"/>
    <xf numFmtId="0" fontId="42" fillId="0" borderId="30" applyNumberFormat="0" applyFill="0" applyAlignment="0" applyProtection="0"/>
    <xf numFmtId="0" fontId="63" fillId="56" borderId="29" applyNumberFormat="0" applyAlignment="0" applyProtection="0"/>
    <xf numFmtId="0" fontId="42" fillId="0" borderId="30" applyNumberFormat="0" applyFill="0" applyAlignment="0" applyProtection="0"/>
    <xf numFmtId="0" fontId="63" fillId="56" borderId="29" applyNumberFormat="0" applyAlignment="0" applyProtection="0"/>
    <xf numFmtId="0" fontId="42" fillId="0" borderId="30" applyNumberFormat="0" applyFill="0" applyAlignment="0" applyProtection="0"/>
    <xf numFmtId="0" fontId="42" fillId="0" borderId="30" applyNumberFormat="0" applyFill="0" applyAlignment="0" applyProtection="0"/>
    <xf numFmtId="0" fontId="63" fillId="56" borderId="29" applyNumberFormat="0" applyAlignment="0" applyProtection="0"/>
    <xf numFmtId="0" fontId="43" fillId="59" borderId="31" applyNumberFormat="0" applyFont="0" applyAlignment="0" applyProtection="0"/>
    <xf numFmtId="0" fontId="63" fillId="56" borderId="29" applyNumberFormat="0" applyAlignment="0" applyProtection="0"/>
    <xf numFmtId="0" fontId="63" fillId="56" borderId="29" applyNumberFormat="0" applyAlignment="0" applyProtection="0"/>
    <xf numFmtId="0" fontId="42" fillId="0" borderId="30" applyNumberFormat="0" applyFill="0" applyAlignment="0" applyProtection="0"/>
    <xf numFmtId="0" fontId="42" fillId="0" borderId="30" applyNumberFormat="0" applyFill="0" applyAlignment="0" applyProtection="0"/>
    <xf numFmtId="0" fontId="63" fillId="56" borderId="29" applyNumberFormat="0" applyAlignment="0" applyProtection="0"/>
    <xf numFmtId="0" fontId="42" fillId="0" borderId="30" applyNumberFormat="0" applyFill="0" applyAlignment="0" applyProtection="0"/>
    <xf numFmtId="0" fontId="63" fillId="56" borderId="29" applyNumberFormat="0" applyAlignment="0" applyProtection="0"/>
    <xf numFmtId="0" fontId="42" fillId="0" borderId="30" applyNumberFormat="0" applyFill="0" applyAlignment="0" applyProtection="0"/>
    <xf numFmtId="0" fontId="63" fillId="56" borderId="29" applyNumberFormat="0" applyAlignment="0" applyProtection="0"/>
    <xf numFmtId="0" fontId="42" fillId="0" borderId="30" applyNumberFormat="0" applyFill="0" applyAlignment="0" applyProtection="0"/>
    <xf numFmtId="0" fontId="63" fillId="56" borderId="29" applyNumberFormat="0" applyAlignment="0" applyProtection="0"/>
    <xf numFmtId="0" fontId="42" fillId="0" borderId="30" applyNumberFormat="0" applyFill="0" applyAlignment="0" applyProtection="0"/>
    <xf numFmtId="0" fontId="63" fillId="56" borderId="29" applyNumberFormat="0" applyAlignment="0" applyProtection="0"/>
    <xf numFmtId="0" fontId="42" fillId="0" borderId="30" applyNumberFormat="0" applyFill="0" applyAlignment="0" applyProtection="0"/>
    <xf numFmtId="0" fontId="63" fillId="56" borderId="29" applyNumberFormat="0" applyAlignment="0" applyProtection="0"/>
    <xf numFmtId="0" fontId="63" fillId="56" borderId="29" applyNumberFormat="0" applyAlignment="0" applyProtection="0"/>
    <xf numFmtId="0" fontId="42" fillId="0" borderId="30" applyNumberFormat="0" applyFill="0" applyAlignment="0" applyProtection="0"/>
    <xf numFmtId="0" fontId="42" fillId="0" borderId="30" applyNumberFormat="0" applyFill="0" applyAlignment="0" applyProtection="0"/>
    <xf numFmtId="0" fontId="63" fillId="56" borderId="29" applyNumberFormat="0" applyAlignment="0" applyProtection="0"/>
    <xf numFmtId="0" fontId="42" fillId="0" borderId="30" applyNumberFormat="0" applyFill="0" applyAlignment="0" applyProtection="0"/>
    <xf numFmtId="0" fontId="63" fillId="56" borderId="29" applyNumberFormat="0" applyAlignment="0" applyProtection="0"/>
    <xf numFmtId="0" fontId="42" fillId="0" borderId="30" applyNumberFormat="0" applyFill="0" applyAlignment="0" applyProtection="0"/>
    <xf numFmtId="0" fontId="63" fillId="56" borderId="29" applyNumberFormat="0" applyAlignment="0" applyProtection="0"/>
    <xf numFmtId="0" fontId="42" fillId="0" borderId="30" applyNumberFormat="0" applyFill="0" applyAlignment="0" applyProtection="0"/>
    <xf numFmtId="0" fontId="63" fillId="56" borderId="34" applyNumberFormat="0" applyAlignment="0" applyProtection="0"/>
    <xf numFmtId="0" fontId="42" fillId="0" borderId="35" applyNumberFormat="0" applyFill="0" applyAlignment="0" applyProtection="0"/>
    <xf numFmtId="0" fontId="63" fillId="56" borderId="34" applyNumberFormat="0" applyAlignment="0" applyProtection="0"/>
    <xf numFmtId="0" fontId="42" fillId="0" borderId="35" applyNumberFormat="0" applyFill="0" applyAlignment="0" applyProtection="0"/>
    <xf numFmtId="0" fontId="63" fillId="56" borderId="34" applyNumberFormat="0" applyAlignment="0" applyProtection="0"/>
    <xf numFmtId="0" fontId="63" fillId="56" borderId="34" applyNumberFormat="0" applyAlignment="0" applyProtection="0"/>
    <xf numFmtId="0" fontId="42" fillId="0" borderId="35" applyNumberFormat="0" applyFill="0" applyAlignment="0" applyProtection="0"/>
    <xf numFmtId="0" fontId="42" fillId="0" borderId="35" applyNumberFormat="0" applyFill="0" applyAlignment="0" applyProtection="0"/>
    <xf numFmtId="0" fontId="63" fillId="56" borderId="34" applyNumberFormat="0" applyAlignment="0" applyProtection="0"/>
    <xf numFmtId="0" fontId="42" fillId="0" borderId="35" applyNumberFormat="0" applyFill="0" applyAlignment="0" applyProtection="0"/>
    <xf numFmtId="0" fontId="63" fillId="56" borderId="34" applyNumberFormat="0" applyAlignment="0" applyProtection="0"/>
    <xf numFmtId="0" fontId="42" fillId="0" borderId="35" applyNumberFormat="0" applyFill="0" applyAlignment="0" applyProtection="0"/>
    <xf numFmtId="0" fontId="63" fillId="56" borderId="34" applyNumberFormat="0" applyAlignment="0" applyProtection="0"/>
    <xf numFmtId="0" fontId="42" fillId="0" borderId="35" applyNumberFormat="0" applyFill="0" applyAlignment="0" applyProtection="0"/>
    <xf numFmtId="0" fontId="63" fillId="56" borderId="34" applyNumberFormat="0" applyAlignment="0" applyProtection="0"/>
    <xf numFmtId="0" fontId="42" fillId="0" borderId="35" applyNumberFormat="0" applyFill="0" applyAlignment="0" applyProtection="0"/>
    <xf numFmtId="0" fontId="63" fillId="56" borderId="34" applyNumberFormat="0" applyAlignment="0" applyProtection="0"/>
    <xf numFmtId="0" fontId="42" fillId="0" borderId="35" applyNumberFormat="0" applyFill="0" applyAlignment="0" applyProtection="0"/>
    <xf numFmtId="0" fontId="63" fillId="56" borderId="34" applyNumberFormat="0" applyAlignment="0" applyProtection="0"/>
    <xf numFmtId="0" fontId="42" fillId="0" borderId="35" applyNumberFormat="0" applyFill="0" applyAlignment="0" applyProtection="0"/>
    <xf numFmtId="0" fontId="42" fillId="0" borderId="35" applyNumberFormat="0" applyFill="0" applyAlignment="0" applyProtection="0"/>
    <xf numFmtId="0" fontId="63" fillId="56" borderId="34" applyNumberFormat="0" applyAlignment="0" applyProtection="0"/>
    <xf numFmtId="0" fontId="63" fillId="56" borderId="34" applyNumberFormat="0" applyAlignment="0" applyProtection="0"/>
    <xf numFmtId="0" fontId="63" fillId="56" borderId="34" applyNumberFormat="0" applyAlignment="0" applyProtection="0"/>
    <xf numFmtId="0" fontId="42" fillId="0" borderId="35" applyNumberFormat="0" applyFill="0" applyAlignment="0" applyProtection="0"/>
    <xf numFmtId="0" fontId="42" fillId="0" borderId="35" applyNumberFormat="0" applyFill="0" applyAlignment="0" applyProtection="0"/>
    <xf numFmtId="0" fontId="63" fillId="56" borderId="34" applyNumberFormat="0" applyAlignment="0" applyProtection="0"/>
    <xf numFmtId="0" fontId="42" fillId="0" borderId="35" applyNumberFormat="0" applyFill="0" applyAlignment="0" applyProtection="0"/>
    <xf numFmtId="0" fontId="63" fillId="56" borderId="34" applyNumberFormat="0" applyAlignment="0" applyProtection="0"/>
    <xf numFmtId="0" fontId="42" fillId="0" borderId="35" applyNumberFormat="0" applyFill="0" applyAlignment="0" applyProtection="0"/>
    <xf numFmtId="0" fontId="63" fillId="56" borderId="34" applyNumberFormat="0" applyAlignment="0" applyProtection="0"/>
    <xf numFmtId="0" fontId="42" fillId="0" borderId="35" applyNumberFormat="0" applyFill="0" applyAlignment="0" applyProtection="0"/>
    <xf numFmtId="0" fontId="63" fillId="56" borderId="34" applyNumberFormat="0" applyAlignment="0" applyProtection="0"/>
    <xf numFmtId="0" fontId="42" fillId="0" borderId="35" applyNumberFormat="0" applyFill="0" applyAlignment="0" applyProtection="0"/>
    <xf numFmtId="0" fontId="63" fillId="56" borderId="34" applyNumberFormat="0" applyAlignment="0" applyProtection="0"/>
    <xf numFmtId="0" fontId="42" fillId="0" borderId="35" applyNumberFormat="0" applyFill="0" applyAlignment="0" applyProtection="0"/>
    <xf numFmtId="0" fontId="63" fillId="56" borderId="34" applyNumberFormat="0" applyAlignment="0" applyProtection="0"/>
    <xf numFmtId="0" fontId="63" fillId="56" borderId="34" applyNumberFormat="0" applyAlignment="0" applyProtection="0"/>
    <xf numFmtId="0" fontId="42" fillId="0" borderId="35" applyNumberFormat="0" applyFill="0" applyAlignment="0" applyProtection="0"/>
    <xf numFmtId="0" fontId="42" fillId="0" borderId="35" applyNumberFormat="0" applyFill="0" applyAlignment="0" applyProtection="0"/>
    <xf numFmtId="0" fontId="63" fillId="56" borderId="34" applyNumberFormat="0" applyAlignment="0" applyProtection="0"/>
    <xf numFmtId="0" fontId="42" fillId="0" borderId="35" applyNumberFormat="0" applyFill="0" applyAlignment="0" applyProtection="0"/>
    <xf numFmtId="0" fontId="63" fillId="56" borderId="34" applyNumberFormat="0" applyAlignment="0" applyProtection="0"/>
    <xf numFmtId="0" fontId="42" fillId="0" borderId="35" applyNumberFormat="0" applyFill="0" applyAlignment="0" applyProtection="0"/>
    <xf numFmtId="0" fontId="63" fillId="56" borderId="34" applyNumberFormat="0" applyAlignment="0" applyProtection="0"/>
    <xf numFmtId="0" fontId="42" fillId="0" borderId="35"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165" fontId="18" fillId="34" borderId="0">
      <alignment horizontal="right"/>
    </xf>
    <xf numFmtId="43"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35" borderId="0">
      <protection locked="0"/>
    </xf>
    <xf numFmtId="0" fontId="18" fillId="0" borderId="0"/>
    <xf numFmtId="0" fontId="18" fillId="0" borderId="0"/>
    <xf numFmtId="0" fontId="18" fillId="0" borderId="0"/>
    <xf numFmtId="164" fontId="18"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8" fillId="0" borderId="0"/>
    <xf numFmtId="43" fontId="18" fillId="0" borderId="0" applyFont="0" applyFill="0" applyBorder="0" applyAlignment="0" applyProtection="0"/>
    <xf numFmtId="9" fontId="18" fillId="0" borderId="0" applyFont="0" applyFill="0" applyBorder="0" applyAlignment="0" applyProtection="0"/>
    <xf numFmtId="0" fontId="18" fillId="0" borderId="0"/>
    <xf numFmtId="0" fontId="1" fillId="0" borderId="0"/>
    <xf numFmtId="167" fontId="85" fillId="0" borderId="0"/>
    <xf numFmtId="0" fontId="71" fillId="0" borderId="0"/>
    <xf numFmtId="43" fontId="86" fillId="0" borderId="0" applyFont="0" applyFill="0" applyBorder="0" applyAlignment="0" applyProtection="0"/>
    <xf numFmtId="0" fontId="86" fillId="0" borderId="0"/>
    <xf numFmtId="0" fontId="18" fillId="0" borderId="0"/>
    <xf numFmtId="43" fontId="18" fillId="0" borderId="0" applyFont="0" applyFill="0" applyBorder="0" applyAlignment="0" applyProtection="0"/>
    <xf numFmtId="164" fontId="18" fillId="0" borderId="0">
      <protection locked="0"/>
    </xf>
    <xf numFmtId="0" fontId="18" fillId="0" borderId="0"/>
    <xf numFmtId="164" fontId="18" fillId="0" borderId="0"/>
    <xf numFmtId="167" fontId="18" fillId="0" borderId="0"/>
    <xf numFmtId="0" fontId="1" fillId="0" borderId="0"/>
    <xf numFmtId="0" fontId="47" fillId="0" borderId="0"/>
    <xf numFmtId="43" fontId="43" fillId="0" borderId="0" applyFont="0" applyFill="0" applyBorder="0" applyAlignment="0" applyProtection="0"/>
    <xf numFmtId="0" fontId="87" fillId="0" borderId="0"/>
    <xf numFmtId="43" fontId="43" fillId="0" borderId="0" applyFont="0" applyFill="0" applyBorder="0" applyAlignment="0" applyProtection="0"/>
    <xf numFmtId="0" fontId="36" fillId="0" borderId="0" applyFont="0" applyFill="0" applyBorder="0" applyAlignment="0" applyProtection="0"/>
    <xf numFmtId="0" fontId="47" fillId="0" borderId="0"/>
    <xf numFmtId="0" fontId="18" fillId="0" borderId="0"/>
    <xf numFmtId="170" fontId="18" fillId="0" borderId="0" applyFont="0" applyFill="0" applyBorder="0" applyAlignment="0" applyProtection="0"/>
    <xf numFmtId="9" fontId="18" fillId="0" borderId="0" applyFont="0" applyFill="0" applyBorder="0" applyAlignment="0" applyProtection="0"/>
    <xf numFmtId="165" fontId="18" fillId="34" borderId="0">
      <alignment horizontal="right"/>
    </xf>
    <xf numFmtId="43" fontId="18" fillId="0" borderId="0" applyFont="0" applyFill="0" applyBorder="0" applyAlignment="0" applyProtection="0"/>
    <xf numFmtId="170" fontId="18" fillId="0" borderId="0" applyFont="0" applyFill="0" applyBorder="0" applyAlignment="0" applyProtection="0"/>
    <xf numFmtId="0" fontId="18" fillId="35" borderId="0">
      <protection locked="0"/>
    </xf>
    <xf numFmtId="0" fontId="18" fillId="0" borderId="0"/>
    <xf numFmtId="164" fontId="18" fillId="0" borderId="0"/>
    <xf numFmtId="9"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71" fillId="0" borderId="0"/>
    <xf numFmtId="186" fontId="68" fillId="64" borderId="0" applyBorder="0">
      <alignment horizontal="center"/>
      <protection locked="0"/>
    </xf>
    <xf numFmtId="186" fontId="68" fillId="0" borderId="0" applyFill="0" applyBorder="0">
      <alignment horizontal="center"/>
    </xf>
    <xf numFmtId="0" fontId="18" fillId="0" borderId="0" applyNumberFormat="0" applyFill="0" applyBorder="0" applyAlignment="0" applyProtection="0"/>
    <xf numFmtId="0" fontId="88" fillId="0" borderId="0" applyFont="0" applyFill="0" applyBorder="0" applyAlignment="0" applyProtection="0"/>
    <xf numFmtId="0" fontId="18" fillId="0" borderId="0" applyFont="0" applyFill="0" applyBorder="0" applyAlignment="0" applyProtection="0"/>
    <xf numFmtId="187" fontId="68" fillId="64" borderId="0" applyBorder="0">
      <alignment horizontal="center"/>
      <protection locked="0"/>
    </xf>
    <xf numFmtId="187" fontId="68" fillId="0" borderId="0" applyFill="0" applyBorder="0">
      <alignment horizontal="center"/>
    </xf>
    <xf numFmtId="188" fontId="68" fillId="64" borderId="0" applyBorder="0">
      <alignment horizontal="center"/>
      <protection locked="0"/>
    </xf>
    <xf numFmtId="188" fontId="68" fillId="0" borderId="0" applyFill="0" applyBorder="0">
      <alignment horizontal="center"/>
    </xf>
    <xf numFmtId="0" fontId="18" fillId="0" borderId="0"/>
    <xf numFmtId="0" fontId="89" fillId="0" borderId="55">
      <alignment horizontal="center" vertical="center"/>
    </xf>
    <xf numFmtId="0" fontId="90" fillId="35" borderId="55"/>
    <xf numFmtId="0" fontId="50" fillId="0" borderId="0" applyFont="0" applyFill="0" applyBorder="0" applyAlignment="0" applyProtection="0"/>
    <xf numFmtId="189" fontId="91" fillId="35" borderId="55" applyBorder="0"/>
    <xf numFmtId="0" fontId="90" fillId="35" borderId="55">
      <alignment horizontal="center"/>
      <protection locked="0"/>
    </xf>
    <xf numFmtId="190" fontId="92" fillId="0" borderId="0" applyNumberFormat="0" applyFont="0" applyAlignment="0">
      <alignment vertical="top"/>
    </xf>
    <xf numFmtId="0" fontId="93" fillId="0" borderId="0"/>
    <xf numFmtId="191" fontId="94" fillId="65" borderId="56">
      <alignment horizontal="center"/>
    </xf>
    <xf numFmtId="164" fontId="18" fillId="66" borderId="57" applyNumberFormat="0">
      <alignment vertical="center"/>
    </xf>
    <xf numFmtId="192" fontId="18" fillId="37" borderId="57" applyNumberFormat="0">
      <alignment vertical="center"/>
    </xf>
    <xf numFmtId="1" fontId="18" fillId="67" borderId="57" applyNumberFormat="0">
      <alignment vertical="center"/>
    </xf>
    <xf numFmtId="164" fontId="18" fillId="67" borderId="57" applyNumberFormat="0">
      <alignment vertical="center"/>
    </xf>
    <xf numFmtId="164" fontId="18" fillId="68" borderId="57" applyNumberFormat="0">
      <alignment vertical="center"/>
    </xf>
    <xf numFmtId="193" fontId="95" fillId="0" borderId="0"/>
    <xf numFmtId="3" fontId="18" fillId="0" borderId="57" applyNumberFormat="0">
      <alignment vertical="center"/>
    </xf>
    <xf numFmtId="194" fontId="96" fillId="69" borderId="57" applyNumberFormat="0" applyFont="0" applyAlignment="0">
      <alignment vertical="center"/>
    </xf>
    <xf numFmtId="195" fontId="97" fillId="0" borderId="0" applyFill="0" applyBorder="0" applyProtection="0">
      <alignment horizontal="center" vertical="center"/>
    </xf>
    <xf numFmtId="196" fontId="98" fillId="64" borderId="58">
      <alignment horizontal="center" vertical="center"/>
      <protection locked="0"/>
    </xf>
    <xf numFmtId="196" fontId="99" fillId="0" borderId="0" applyFill="0" applyBorder="0">
      <alignment horizontal="center" vertical="center"/>
    </xf>
    <xf numFmtId="0" fontId="100" fillId="0" borderId="0" applyNumberFormat="0">
      <alignment horizontal="center" wrapText="1"/>
    </xf>
    <xf numFmtId="197" fontId="18" fillId="0" borderId="0" applyFont="0" applyFill="0" applyBorder="0" applyAlignment="0" applyProtection="0"/>
    <xf numFmtId="0" fontId="18" fillId="0" borderId="59" applyFont="0" applyFill="0" applyBorder="0" applyAlignment="0" applyProtection="0">
      <alignment horizontal="right"/>
    </xf>
    <xf numFmtId="0" fontId="101" fillId="0" borderId="0" applyFill="0" applyBorder="0"/>
    <xf numFmtId="164" fontId="102" fillId="71" borderId="0" applyFont="0" applyAlignment="0">
      <alignment vertical="center" wrapText="1"/>
    </xf>
    <xf numFmtId="164" fontId="103" fillId="71" borderId="56" applyNumberFormat="0" applyBorder="0" applyAlignment="0">
      <alignment vertical="center" wrapText="1"/>
    </xf>
    <xf numFmtId="0" fontId="104" fillId="0" borderId="0"/>
    <xf numFmtId="0" fontId="104" fillId="0" borderId="0"/>
    <xf numFmtId="38" fontId="105" fillId="35" borderId="53"/>
    <xf numFmtId="0" fontId="18" fillId="0" borderId="0" applyFont="0" applyFill="0" applyBorder="0" applyAlignment="0" applyProtection="0"/>
    <xf numFmtId="198" fontId="18" fillId="72" borderId="0" applyNumberFormat="0" applyFont="0" applyBorder="0" applyAlignment="0" applyProtection="0"/>
    <xf numFmtId="199" fontId="106" fillId="0" borderId="0" applyFill="0" applyBorder="0">
      <alignment horizontal="center" vertical="center"/>
    </xf>
    <xf numFmtId="200" fontId="18" fillId="0" borderId="0" applyFont="0" applyFill="0" applyBorder="0" applyAlignment="0" applyProtection="0"/>
    <xf numFmtId="0" fontId="18" fillId="73" borderId="60" applyNumberFormat="0">
      <alignment vertical="center"/>
    </xf>
    <xf numFmtId="201" fontId="18" fillId="74" borderId="0" applyNumberFormat="0" applyFont="0" applyBorder="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202" fontId="109" fillId="0" borderId="0">
      <alignment horizontal="right" vertical="top"/>
    </xf>
    <xf numFmtId="203" fontId="110" fillId="0" borderId="0">
      <alignment horizontal="right" vertical="top"/>
    </xf>
    <xf numFmtId="0" fontId="109" fillId="0" borderId="0">
      <alignment horizontal="right" vertical="top"/>
    </xf>
    <xf numFmtId="0" fontId="110" fillId="0" borderId="0" applyFill="0" applyBorder="0">
      <alignment horizontal="right" vertical="top"/>
    </xf>
    <xf numFmtId="204" fontId="110" fillId="0" borderId="0" applyFill="0" applyBorder="0">
      <alignment horizontal="right" vertical="top"/>
    </xf>
    <xf numFmtId="205" fontId="110" fillId="0" borderId="0" applyFill="0" applyBorder="0">
      <alignment horizontal="right" vertical="top"/>
    </xf>
    <xf numFmtId="206" fontId="110" fillId="0" borderId="0" applyFill="0" applyBorder="0">
      <alignment horizontal="right" vertical="top"/>
    </xf>
    <xf numFmtId="0" fontId="111" fillId="0" borderId="0">
      <alignment horizontal="center" wrapText="1"/>
    </xf>
    <xf numFmtId="207" fontId="112" fillId="0" borderId="0" applyFill="0" applyBorder="0">
      <alignment vertical="top"/>
    </xf>
    <xf numFmtId="207" fontId="113" fillId="0" borderId="0" applyFill="0" applyBorder="0" applyProtection="0">
      <alignment vertical="top"/>
    </xf>
    <xf numFmtId="207" fontId="114" fillId="0" borderId="0">
      <alignment vertical="top"/>
    </xf>
    <xf numFmtId="41" fontId="110" fillId="0" borderId="0" applyFill="0" applyBorder="0" applyAlignment="0" applyProtection="0">
      <alignment horizontal="right" vertical="top"/>
    </xf>
    <xf numFmtId="207" fontId="103" fillId="0" borderId="0"/>
    <xf numFmtId="0" fontId="110" fillId="0" borderId="0" applyFill="0" applyBorder="0">
      <alignment horizontal="left" vertical="top"/>
    </xf>
    <xf numFmtId="208" fontId="18" fillId="0" borderId="0" applyFont="0" applyFill="0" applyBorder="0" applyAlignment="0" applyProtection="0"/>
    <xf numFmtId="194" fontId="19" fillId="0" borderId="0">
      <alignment vertical="top"/>
    </xf>
    <xf numFmtId="0" fontId="18" fillId="68" borderId="38" applyNumberFormat="0">
      <alignment vertical="center"/>
    </xf>
    <xf numFmtId="0" fontId="115" fillId="0" borderId="0" applyNumberFormat="0" applyFill="0" applyBorder="0" applyAlignment="0" applyProtection="0"/>
    <xf numFmtId="0" fontId="104" fillId="0" borderId="0"/>
    <xf numFmtId="198" fontId="116" fillId="0" borderId="0" applyNumberFormat="0" applyFill="0" applyBorder="0" applyAlignment="0" applyProtection="0"/>
    <xf numFmtId="0" fontId="96" fillId="0" borderId="0"/>
    <xf numFmtId="193" fontId="96" fillId="0" borderId="0"/>
    <xf numFmtId="0" fontId="117" fillId="68" borderId="61" applyNumberFormat="0">
      <alignment vertical="center"/>
    </xf>
    <xf numFmtId="201" fontId="22" fillId="0" borderId="0" applyNumberFormat="0" applyFill="0" applyBorder="0" applyAlignment="0" applyProtection="0"/>
    <xf numFmtId="0" fontId="118" fillId="75" borderId="0"/>
    <xf numFmtId="0" fontId="18" fillId="0" borderId="0"/>
    <xf numFmtId="0" fontId="119" fillId="0" borderId="0" applyFill="0" applyBorder="0" applyProtection="0">
      <alignment horizontal="right"/>
    </xf>
    <xf numFmtId="209" fontId="108" fillId="0" borderId="0" applyFont="0" applyBorder="0" applyAlignment="0"/>
    <xf numFmtId="194" fontId="120" fillId="0" borderId="0">
      <alignment vertical="top"/>
    </xf>
    <xf numFmtId="0" fontId="121" fillId="35" borderId="62"/>
    <xf numFmtId="164" fontId="122" fillId="35" borderId="58" applyNumberFormat="0">
      <alignment vertical="center"/>
      <protection locked="0"/>
    </xf>
    <xf numFmtId="0" fontId="122" fillId="76" borderId="58" applyNumberFormat="0">
      <alignment vertical="center"/>
      <protection locked="0"/>
    </xf>
    <xf numFmtId="0" fontId="18" fillId="35" borderId="63" applyNumberFormat="0" applyAlignment="0">
      <protection locked="0"/>
    </xf>
    <xf numFmtId="0" fontId="123" fillId="0" borderId="0" applyNumberFormat="0" applyFill="0" applyBorder="0" applyProtection="0">
      <alignment horizontal="centerContinuous" wrapText="1"/>
    </xf>
    <xf numFmtId="38" fontId="124" fillId="0" borderId="0"/>
    <xf numFmtId="38" fontId="125" fillId="0" borderId="0"/>
    <xf numFmtId="38" fontId="126" fillId="0" borderId="0"/>
    <xf numFmtId="38" fontId="127" fillId="0" borderId="0"/>
    <xf numFmtId="0" fontId="68" fillId="0" borderId="0"/>
    <xf numFmtId="0" fontId="68" fillId="0" borderId="0"/>
    <xf numFmtId="194" fontId="128" fillId="0" borderId="0" applyFont="0">
      <alignment vertical="top"/>
    </xf>
    <xf numFmtId="0" fontId="129" fillId="0" borderId="0" applyNumberFormat="0" applyFill="0" applyBorder="0" applyAlignment="0" applyProtection="0"/>
    <xf numFmtId="210" fontId="130" fillId="0" borderId="0" applyFill="0">
      <alignment horizontal="center"/>
    </xf>
    <xf numFmtId="0" fontId="131" fillId="0" borderId="0" applyNumberForma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0" fontId="132" fillId="0" borderId="0" applyNumberFormat="0" applyFill="0">
      <alignment vertical="center"/>
    </xf>
    <xf numFmtId="0" fontId="18" fillId="0" borderId="0" applyFont="0" applyFill="0" applyBorder="0" applyAlignment="0" applyProtection="0"/>
    <xf numFmtId="0" fontId="18" fillId="0" borderId="0" applyFont="0" applyFill="0" applyBorder="0" applyAlignment="0" applyProtection="0"/>
    <xf numFmtId="0" fontId="122" fillId="66" borderId="64" applyNumberFormat="0" applyFont="0" applyFill="0" applyAlignment="0" applyProtection="0">
      <alignment vertical="center"/>
      <protection locked="0"/>
    </xf>
    <xf numFmtId="0" fontId="133" fillId="0" borderId="0" applyNumberFormat="0" applyBorder="0">
      <alignment horizontal="left" vertical="top"/>
    </xf>
    <xf numFmtId="0" fontId="122" fillId="66" borderId="64" applyNumberFormat="0" applyFont="0" applyFill="0" applyAlignment="0" applyProtection="0">
      <alignment vertical="center"/>
      <protection locked="0"/>
    </xf>
    <xf numFmtId="0" fontId="18" fillId="0" borderId="0"/>
    <xf numFmtId="0" fontId="134" fillId="0" borderId="0"/>
    <xf numFmtId="0" fontId="18" fillId="0" borderId="0"/>
    <xf numFmtId="201" fontId="135" fillId="0" borderId="0" applyNumberFormat="0" applyFill="0" applyBorder="0" applyAlignment="0" applyProtection="0"/>
    <xf numFmtId="211" fontId="18" fillId="0" borderId="0" applyFont="0" applyFill="0" applyBorder="0" applyAlignment="0" applyProtection="0"/>
    <xf numFmtId="0" fontId="18" fillId="0" borderId="55"/>
    <xf numFmtId="0" fontId="18" fillId="0" borderId="0" applyFont="0" applyFill="0" applyBorder="0" applyAlignment="0" applyProtection="0"/>
    <xf numFmtId="14" fontId="18" fillId="0" borderId="0" applyFont="0" applyFill="0" applyBorder="0" applyAlignment="0" applyProtection="0"/>
    <xf numFmtId="0" fontId="18" fillId="0" borderId="0" applyFont="0" applyFill="0" applyBorder="0" applyAlignment="0" applyProtection="0"/>
    <xf numFmtId="189" fontId="85" fillId="0" borderId="55" applyBorder="0"/>
    <xf numFmtId="1" fontId="18" fillId="0" borderId="0" applyFont="0" applyFill="0" applyBorder="0" applyAlignment="0" applyProtection="0"/>
    <xf numFmtId="0" fontId="104" fillId="0" borderId="0"/>
    <xf numFmtId="9" fontId="52" fillId="0" borderId="0" applyFont="0" applyFill="0" applyBorder="0" applyAlignment="0" applyProtection="0"/>
    <xf numFmtId="10" fontId="52" fillId="0" borderId="0" applyFont="0" applyFill="0" applyBorder="0" applyAlignment="0" applyProtection="0"/>
    <xf numFmtId="9" fontId="52" fillId="0" borderId="0" applyFont="0" applyFill="0" applyBorder="0" applyAlignment="0" applyProtection="0"/>
    <xf numFmtId="0" fontId="23" fillId="77" borderId="65" applyNumberFormat="0" applyFont="0" applyBorder="0" applyAlignment="0" applyProtection="0"/>
    <xf numFmtId="0" fontId="18" fillId="0" borderId="0" applyFill="0" applyBorder="0" applyProtection="0">
      <alignment vertical="center"/>
    </xf>
    <xf numFmtId="0" fontId="18" fillId="0" borderId="0"/>
    <xf numFmtId="164" fontId="102" fillId="71" borderId="0">
      <alignment vertical="center"/>
    </xf>
    <xf numFmtId="164" fontId="92" fillId="78" borderId="0"/>
    <xf numFmtId="0" fontId="136" fillId="0" borderId="0" applyNumberFormat="0" applyFill="0" applyBorder="0" applyAlignment="0" applyProtection="0"/>
    <xf numFmtId="0" fontId="18" fillId="0" borderId="0"/>
    <xf numFmtId="0" fontId="96" fillId="79" borderId="57" applyNumberFormat="0">
      <alignment horizontal="center" vertical="center"/>
      <protection locked="0"/>
    </xf>
    <xf numFmtId="0" fontId="18" fillId="80" borderId="0"/>
    <xf numFmtId="0" fontId="18" fillId="0" borderId="0" applyNumberFormat="0" applyFill="0" applyBorder="0" applyAlignment="0" applyProtection="0"/>
    <xf numFmtId="0" fontId="108" fillId="0" borderId="50" applyFont="0" applyFill="0" applyAlignment="0" applyProtection="0"/>
    <xf numFmtId="201" fontId="137" fillId="0" borderId="66" applyNumberFormat="0" applyFont="0" applyFill="0" applyAlignment="0" applyProtection="0"/>
    <xf numFmtId="0" fontId="23" fillId="0" borderId="67" applyNumberFormat="0" applyFont="0" applyFill="0" applyAlignment="0" applyProtection="0">
      <alignment horizontal="right"/>
    </xf>
    <xf numFmtId="0" fontId="108" fillId="0" borderId="0" applyFont="0" applyFill="0" applyBorder="0" applyAlignment="0" applyProtection="0"/>
    <xf numFmtId="164" fontId="102" fillId="33" borderId="0" applyNumberFormat="0">
      <alignment vertical="center"/>
    </xf>
    <xf numFmtId="164" fontId="138" fillId="66" borderId="0" applyNumberFormat="0">
      <alignment vertical="center"/>
    </xf>
    <xf numFmtId="164" fontId="21" fillId="0" borderId="0" applyNumberFormat="0">
      <alignment vertical="center"/>
    </xf>
    <xf numFmtId="164" fontId="92" fillId="0" borderId="0" applyNumberFormat="0">
      <alignment vertical="center"/>
    </xf>
    <xf numFmtId="0" fontId="139" fillId="0" borderId="0">
      <alignment vertical="center"/>
    </xf>
    <xf numFmtId="198" fontId="140" fillId="0" borderId="0" applyNumberFormat="0" applyFill="0" applyBorder="0" applyAlignment="0" applyProtection="0"/>
    <xf numFmtId="201" fontId="137" fillId="0" borderId="68" applyNumberFormat="0" applyFont="0" applyFill="0" applyAlignment="0" applyProtection="0"/>
    <xf numFmtId="0" fontId="108" fillId="0" borderId="54" applyFont="0" applyFill="0" applyAlignment="0" applyProtection="0"/>
    <xf numFmtId="164" fontId="96" fillId="81" borderId="0" applyNumberFormat="0" applyFont="0" applyBorder="0" applyAlignment="0" applyProtection="0"/>
    <xf numFmtId="0" fontId="141" fillId="0" borderId="0">
      <alignment vertical="center"/>
    </xf>
    <xf numFmtId="0" fontId="142" fillId="0" borderId="0" applyNumberFormat="0" applyFill="0" applyBorder="0" applyAlignment="0" applyProtection="0"/>
    <xf numFmtId="0" fontId="18" fillId="0" borderId="0"/>
    <xf numFmtId="0" fontId="50" fillId="0" borderId="0"/>
    <xf numFmtId="0" fontId="18" fillId="46" borderId="0" applyNumberFormat="0" applyFont="0" applyBorder="0" applyAlignment="0" applyProtection="0"/>
    <xf numFmtId="0" fontId="18" fillId="0" borderId="0"/>
    <xf numFmtId="0" fontId="33" fillId="0" borderId="0"/>
    <xf numFmtId="168" fontId="23" fillId="0" borderId="0" applyFont="0" applyFill="0" applyBorder="0" applyAlignment="0" applyProtection="0"/>
    <xf numFmtId="0" fontId="19" fillId="0" borderId="0"/>
    <xf numFmtId="0" fontId="18" fillId="0" borderId="0"/>
    <xf numFmtId="0" fontId="60" fillId="43" borderId="36" applyNumberFormat="0" applyAlignment="0" applyProtection="0"/>
    <xf numFmtId="170" fontId="18" fillId="0" borderId="0" applyFont="0" applyFill="0" applyBorder="0" applyAlignment="0" applyProtection="0"/>
    <xf numFmtId="9" fontId="18" fillId="0" borderId="0" applyFont="0" applyFill="0" applyBorder="0" applyAlignment="0" applyProtection="0"/>
    <xf numFmtId="170" fontId="18" fillId="0" borderId="0" applyFont="0" applyFill="0" applyBorder="0" applyAlignment="0" applyProtection="0"/>
    <xf numFmtId="164" fontId="18" fillId="34" borderId="0">
      <alignment horizontal="right"/>
    </xf>
    <xf numFmtId="164" fontId="18" fillId="33" borderId="0">
      <protection locked="0"/>
    </xf>
    <xf numFmtId="0" fontId="18" fillId="0" borderId="0"/>
    <xf numFmtId="9" fontId="18" fillId="0" borderId="0" applyFont="0" applyFill="0" applyBorder="0" applyAlignment="0" applyProtection="0"/>
    <xf numFmtId="9" fontId="18" fillId="0" borderId="0" applyFont="0" applyFill="0" applyBorder="0" applyAlignment="0" applyProtection="0"/>
    <xf numFmtId="0" fontId="21" fillId="0" borderId="0"/>
    <xf numFmtId="164" fontId="18" fillId="33" borderId="0">
      <protection locked="0"/>
    </xf>
    <xf numFmtId="164" fontId="18" fillId="33" borderId="0">
      <protection locked="0"/>
    </xf>
    <xf numFmtId="164" fontId="18" fillId="34" borderId="0">
      <alignment horizontal="right"/>
    </xf>
    <xf numFmtId="164" fontId="18" fillId="34" borderId="0">
      <alignment horizontal="right"/>
    </xf>
    <xf numFmtId="0" fontId="46" fillId="0" borderId="0"/>
    <xf numFmtId="164" fontId="18" fillId="0" borderId="0">
      <protection locked="0"/>
    </xf>
    <xf numFmtId="9" fontId="18" fillId="0" borderId="0" applyFont="0" applyFill="0" applyBorder="0" applyAlignment="0" applyProtection="0"/>
    <xf numFmtId="167" fontId="18" fillId="0" borderId="0"/>
    <xf numFmtId="164" fontId="18" fillId="0" borderId="0"/>
    <xf numFmtId="0" fontId="18" fillId="0" borderId="0"/>
    <xf numFmtId="164" fontId="18" fillId="34" borderId="0">
      <alignment horizontal="right"/>
    </xf>
    <xf numFmtId="164" fontId="18" fillId="33" borderId="0">
      <protection locked="0"/>
    </xf>
    <xf numFmtId="0" fontId="110" fillId="0" borderId="0" applyFill="0" applyBorder="0">
      <alignment horizontal="right" vertical="top"/>
    </xf>
    <xf numFmtId="0" fontId="21" fillId="0" borderId="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0" fillId="43" borderId="36" applyNumberFormat="0" applyAlignment="0" applyProtection="0"/>
    <xf numFmtId="0" fontId="60" fillId="43" borderId="36" applyNumberFormat="0" applyAlignment="0" applyProtection="0"/>
    <xf numFmtId="0" fontId="42" fillId="0" borderId="39" applyNumberFormat="0" applyFill="0" applyAlignment="0" applyProtection="0"/>
    <xf numFmtId="0" fontId="63" fillId="56" borderId="38" applyNumberFormat="0" applyAlignment="0" applyProtection="0"/>
    <xf numFmtId="0" fontId="43" fillId="59" borderId="31" applyNumberFormat="0" applyFon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60" fillId="43" borderId="36" applyNumberFormat="0" applyAlignment="0" applyProtection="0"/>
    <xf numFmtId="0" fontId="55" fillId="56" borderId="36" applyNumberFormat="0" applyAlignment="0" applyProtection="0"/>
    <xf numFmtId="1" fontId="37" fillId="0" borderId="37">
      <alignment vertical="center"/>
    </xf>
    <xf numFmtId="0" fontId="43" fillId="59" borderId="31" applyNumberFormat="0" applyFont="0" applyAlignment="0" applyProtection="0"/>
    <xf numFmtId="0" fontId="42" fillId="0" borderId="39" applyNumberFormat="0" applyFill="0" applyAlignment="0" applyProtection="0"/>
    <xf numFmtId="0" fontId="60" fillId="43" borderId="36" applyNumberFormat="0" applyAlignment="0" applyProtection="0"/>
    <xf numFmtId="0" fontId="43" fillId="59" borderId="31" applyNumberFormat="0" applyFont="0" applyAlignment="0" applyProtection="0"/>
    <xf numFmtId="1" fontId="37" fillId="0" borderId="37">
      <alignment vertical="center"/>
    </xf>
    <xf numFmtId="0" fontId="42" fillId="0" borderId="39" applyNumberFormat="0" applyFill="0" applyAlignment="0" applyProtection="0"/>
    <xf numFmtId="0" fontId="42" fillId="0" borderId="39" applyNumberFormat="0" applyFill="0" applyAlignment="0" applyProtection="0"/>
    <xf numFmtId="0" fontId="55" fillId="56" borderId="36" applyNumberFormat="0" applyAlignment="0" applyProtection="0"/>
    <xf numFmtId="0" fontId="42" fillId="0" borderId="39" applyNumberFormat="0" applyFill="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3" fillId="59" borderId="31" applyNumberFormat="0" applyFont="0" applyAlignment="0" applyProtection="0"/>
    <xf numFmtId="0" fontId="43" fillId="59" borderId="31" applyNumberFormat="0" applyFont="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43" fillId="59" borderId="31" applyNumberFormat="0" applyFon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55" fillId="56" borderId="36"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0" fillId="43" borderId="36" applyNumberFormat="0" applyAlignment="0" applyProtection="0"/>
    <xf numFmtId="1" fontId="37" fillId="0" borderId="37">
      <alignment vertical="center"/>
    </xf>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3" fillId="59" borderId="31" applyNumberFormat="0" applyFon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1" fontId="37" fillId="0" borderId="37">
      <alignment vertical="center"/>
    </xf>
    <xf numFmtId="0" fontId="55" fillId="56" borderId="36" applyNumberFormat="0" applyAlignment="0" applyProtection="0"/>
    <xf numFmtId="0" fontId="42" fillId="0" borderId="39" applyNumberFormat="0" applyFill="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55" fillId="56" borderId="36" applyNumberFormat="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0" fillId="43" borderId="36" applyNumberFormat="0" applyAlignment="0" applyProtection="0"/>
    <xf numFmtId="0" fontId="63" fillId="56" borderId="38" applyNumberFormat="0" applyAlignment="0" applyProtection="0"/>
    <xf numFmtId="0" fontId="63" fillId="56" borderId="38"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55" fillId="56" borderId="36" applyNumberFormat="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3" fillId="59" borderId="31" applyNumberFormat="0" applyFon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0" fillId="43" borderId="36"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18" fillId="0" borderId="0"/>
    <xf numFmtId="9" fontId="18" fillId="0" borderId="0" applyFont="0" applyFill="0" applyBorder="0" applyAlignment="0" applyProtection="0"/>
    <xf numFmtId="0" fontId="28" fillId="0" borderId="0"/>
    <xf numFmtId="0" fontId="87" fillId="0" borderId="0"/>
    <xf numFmtId="0" fontId="71" fillId="0" borderId="0"/>
    <xf numFmtId="0" fontId="237" fillId="0" borderId="95">
      <alignment horizontal="right" wrapText="1"/>
    </xf>
    <xf numFmtId="9" fontId="18" fillId="0" borderId="0" applyFont="0" applyFill="0" applyBorder="0" applyAlignment="0" applyProtection="0"/>
    <xf numFmtId="0" fontId="90" fillId="35" borderId="84"/>
    <xf numFmtId="201" fontId="137" fillId="0" borderId="68" applyNumberFormat="0" applyFont="0" applyFill="0" applyAlignment="0" applyProtection="0"/>
    <xf numFmtId="0" fontId="18" fillId="66" borderId="57" applyNumberFormat="0">
      <alignment vertical="center"/>
    </xf>
    <xf numFmtId="0" fontId="18" fillId="66" borderId="57" applyNumberFormat="0">
      <alignment vertical="center"/>
    </xf>
    <xf numFmtId="332" fontId="171" fillId="35" borderId="84">
      <protection locked="0"/>
    </xf>
    <xf numFmtId="0" fontId="18" fillId="67" borderId="57" applyNumberFormat="0">
      <alignment vertical="center"/>
    </xf>
    <xf numFmtId="0" fontId="18" fillId="68" borderId="57" applyNumberFormat="0">
      <alignment vertical="center"/>
    </xf>
    <xf numFmtId="201" fontId="137" fillId="0" borderId="66" applyNumberFormat="0" applyFont="0" applyFill="0" applyAlignment="0" applyProtection="0"/>
    <xf numFmtId="189" fontId="85" fillId="0" borderId="84" applyBorder="0"/>
    <xf numFmtId="0" fontId="102" fillId="71" borderId="0" applyFont="0" applyAlignment="0">
      <alignment vertical="center" wrapText="1"/>
    </xf>
    <xf numFmtId="0" fontId="103" fillId="71" borderId="56" applyNumberFormat="0" applyBorder="0" applyAlignment="0">
      <alignment vertical="center" wrapText="1"/>
    </xf>
    <xf numFmtId="189" fontId="85" fillId="0" borderId="84" applyBorder="0"/>
    <xf numFmtId="0" fontId="18" fillId="0" borderId="84"/>
    <xf numFmtId="0" fontId="173" fillId="0" borderId="51" applyBorder="0" applyProtection="0">
      <alignment horizontal="right" vertical="center"/>
    </xf>
    <xf numFmtId="0" fontId="121" fillId="35" borderId="62"/>
    <xf numFmtId="0" fontId="143" fillId="37" borderId="53" applyNumberFormat="0" applyAlignment="0">
      <alignment horizontal="left"/>
      <protection locked="0"/>
    </xf>
    <xf numFmtId="338" fontId="230" fillId="0" borderId="92">
      <protection locked="0"/>
    </xf>
    <xf numFmtId="0" fontId="231" fillId="35" borderId="86">
      <alignment horizontal="right"/>
    </xf>
    <xf numFmtId="0" fontId="92" fillId="82" borderId="0" applyNumberFormat="0" applyFill="0" applyBorder="0" applyAlignment="0" applyProtection="0"/>
    <xf numFmtId="0" fontId="128" fillId="83" borderId="0" applyNumberFormat="0" applyFill="0" applyBorder="0" applyAlignment="0" applyProtection="0"/>
    <xf numFmtId="0" fontId="18" fillId="0" borderId="0" applyFill="0" applyBorder="0"/>
    <xf numFmtId="0" fontId="143" fillId="37" borderId="53" applyNumberFormat="0" applyAlignment="0">
      <alignment horizontal="left"/>
      <protection locked="0"/>
    </xf>
    <xf numFmtId="0" fontId="122" fillId="35" borderId="58" applyNumberFormat="0">
      <alignment vertical="center"/>
      <protection locked="0"/>
    </xf>
    <xf numFmtId="0" fontId="143" fillId="37" borderId="53" applyNumberFormat="0" applyAlignment="0">
      <alignment horizontal="left"/>
      <protection locked="0"/>
    </xf>
    <xf numFmtId="254" fontId="177" fillId="0" borderId="69" applyFont="0" applyFill="0" applyBorder="0" applyAlignment="0" applyProtection="0">
      <protection locked="0"/>
    </xf>
    <xf numFmtId="207" fontId="240" fillId="0" borderId="95">
      <alignment horizontal="left"/>
    </xf>
    <xf numFmtId="207" fontId="240" fillId="0" borderId="95">
      <alignment horizontal="right"/>
    </xf>
    <xf numFmtId="0" fontId="238" fillId="0" borderId="94">
      <alignment horizontal="right"/>
    </xf>
    <xf numFmtId="0" fontId="92" fillId="78" borderId="0"/>
    <xf numFmtId="0" fontId="102" fillId="33" borderId="0" applyNumberFormat="0">
      <alignment vertical="center"/>
    </xf>
    <xf numFmtId="0" fontId="138" fillId="66" borderId="0" applyNumberFormat="0">
      <alignment vertical="center"/>
    </xf>
    <xf numFmtId="0" fontId="21" fillId="0" borderId="0" applyNumberFormat="0">
      <alignment vertical="center"/>
    </xf>
    <xf numFmtId="0" fontId="92" fillId="0" borderId="0" applyNumberFormat="0">
      <alignment vertical="center"/>
    </xf>
    <xf numFmtId="0" fontId="96" fillId="81" borderId="0" applyNumberFormat="0" applyFont="0" applyBorder="0" applyAlignment="0" applyProtection="0"/>
    <xf numFmtId="0" fontId="238" fillId="0" borderId="94">
      <alignment horizontal="right"/>
    </xf>
    <xf numFmtId="0" fontId="237" fillId="0" borderId="95">
      <alignment horizontal="right" wrapText="1"/>
    </xf>
    <xf numFmtId="9" fontId="18" fillId="0" borderId="0" applyFont="0" applyFill="0" applyBorder="0" applyAlignment="0" applyProtection="0"/>
    <xf numFmtId="0" fontId="18" fillId="0" borderId="0"/>
    <xf numFmtId="16" fontId="148" fillId="74" borderId="37" applyFont="0" applyFill="0" applyBorder="0" applyAlignment="0" applyProtection="0">
      <alignment horizontal="right"/>
    </xf>
    <xf numFmtId="15" fontId="148" fillId="74" borderId="51" applyFont="0" applyFill="0" applyBorder="0" applyAlignment="0" applyProtection="0">
      <alignment horizontal="right"/>
    </xf>
    <xf numFmtId="214" fontId="148" fillId="74" borderId="37" applyFont="0" applyFill="0" applyBorder="0" applyAlignment="0" applyProtection="0">
      <alignment horizontal="right"/>
    </xf>
    <xf numFmtId="0" fontId="18" fillId="0" borderId="0" applyFont="0" applyFill="0" applyBorder="0" applyAlignment="0" applyProtection="0"/>
    <xf numFmtId="215" fontId="149" fillId="0" borderId="0" applyFont="0" applyFill="0" applyBorder="0" applyAlignment="0" applyProtection="0">
      <alignment horizontal="left"/>
    </xf>
    <xf numFmtId="216" fontId="150" fillId="0" borderId="0" applyFont="0" applyFill="0" applyBorder="0" applyAlignment="0" applyProtection="0">
      <protection locked="0"/>
    </xf>
    <xf numFmtId="0" fontId="151" fillId="0" borderId="0" applyFont="0" applyFill="0" applyBorder="0" applyAlignment="0" applyProtection="0">
      <alignment horizontal="right"/>
    </xf>
    <xf numFmtId="0" fontId="151" fillId="0" borderId="0" applyFont="0" applyFill="0" applyBorder="0" applyAlignment="0" applyProtection="0"/>
    <xf numFmtId="0" fontId="151" fillId="0" borderId="0" applyFont="0" applyFill="0" applyBorder="0" applyAlignment="0" applyProtection="0">
      <alignment horizontal="right"/>
    </xf>
    <xf numFmtId="0" fontId="151" fillId="0" borderId="0" applyFont="0" applyFill="0" applyBorder="0" applyAlignment="0" applyProtection="0">
      <alignment horizontal="right"/>
    </xf>
    <xf numFmtId="217" fontId="151" fillId="0" borderId="0" applyFont="0" applyFill="0" applyBorder="0" applyAlignment="0" applyProtection="0"/>
    <xf numFmtId="43" fontId="1" fillId="0" borderId="0" applyFont="0" applyFill="0" applyBorder="0" applyAlignment="0" applyProtection="0"/>
    <xf numFmtId="218" fontId="151" fillId="0" borderId="0" applyFont="0" applyFill="0" applyBorder="0" applyAlignment="0" applyProtection="0"/>
    <xf numFmtId="43" fontId="1" fillId="0" borderId="0" applyFont="0" applyFill="0" applyBorder="0" applyAlignment="0" applyProtection="0"/>
    <xf numFmtId="219" fontId="151" fillId="0" borderId="0" applyFont="0" applyFill="0" applyBorder="0" applyAlignment="0" applyProtection="0"/>
    <xf numFmtId="0" fontId="152" fillId="0" borderId="0">
      <alignment horizontal="left"/>
    </xf>
    <xf numFmtId="0" fontId="153" fillId="0" borderId="0"/>
    <xf numFmtId="0" fontId="154" fillId="0" borderId="0">
      <alignment horizontal="left"/>
    </xf>
    <xf numFmtId="0" fontId="151" fillId="0" borderId="0" applyFont="0" applyFill="0" applyBorder="0" applyAlignment="0" applyProtection="0">
      <alignment horizontal="right"/>
    </xf>
    <xf numFmtId="0" fontId="151" fillId="0" borderId="0" applyFont="0" applyFill="0" applyBorder="0" applyAlignment="0" applyProtection="0">
      <alignment horizontal="right"/>
    </xf>
    <xf numFmtId="220" fontId="155" fillId="0" borderId="0" applyFont="0" applyFill="0" applyBorder="0" applyAlignment="0" applyProtection="0"/>
    <xf numFmtId="221" fontId="151" fillId="0" borderId="0" applyFont="0" applyFill="0" applyBorder="0" applyAlignment="0" applyProtection="0">
      <alignment horizontal="right"/>
    </xf>
    <xf numFmtId="222" fontId="155" fillId="0" borderId="0" applyFont="0" applyFill="0" applyBorder="0" applyAlignment="0" applyProtection="0"/>
    <xf numFmtId="223" fontId="151" fillId="0" borderId="0" applyFont="0" applyFill="0" applyBorder="0" applyAlignment="0" applyProtection="0"/>
    <xf numFmtId="224" fontId="151" fillId="0" borderId="0" applyFill="0" applyBorder="0" applyProtection="0">
      <alignment vertical="center"/>
    </xf>
    <xf numFmtId="0" fontId="151" fillId="0" borderId="0" applyFont="0" applyFill="0" applyBorder="0" applyAlignment="0" applyProtection="0"/>
    <xf numFmtId="225" fontId="151" fillId="0" borderId="0" applyFont="0" applyFill="0" applyBorder="0" applyAlignment="0" applyProtection="0"/>
    <xf numFmtId="226" fontId="151" fillId="0" borderId="0" applyFont="0" applyFill="0" applyBorder="0" applyAlignment="0" applyProtection="0"/>
    <xf numFmtId="216" fontId="150" fillId="0" borderId="0">
      <protection locked="0"/>
    </xf>
    <xf numFmtId="0" fontId="151" fillId="0" borderId="71" applyNumberFormat="0" applyFont="0" applyFill="0" applyAlignment="0" applyProtection="0"/>
    <xf numFmtId="215" fontId="156" fillId="0" borderId="72" applyFont="0" applyFill="0" applyAlignment="0">
      <alignment horizontal="fill"/>
    </xf>
    <xf numFmtId="0" fontId="157" fillId="0" borderId="0">
      <alignment horizontal="left"/>
    </xf>
    <xf numFmtId="0" fontId="158" fillId="0" borderId="0">
      <alignment horizontal="left"/>
    </xf>
    <xf numFmtId="0" fontId="26" fillId="0" borderId="0" applyFill="0" applyBorder="0" applyProtection="0">
      <alignment horizontal="left"/>
    </xf>
    <xf numFmtId="0" fontId="159" fillId="0" borderId="0" applyNumberFormat="0" applyFill="0" applyBorder="0" applyProtection="0">
      <alignment horizontal="left"/>
    </xf>
    <xf numFmtId="227" fontId="28" fillId="0" borderId="0" applyFill="0" applyBorder="0" applyAlignment="0" applyProtection="0"/>
    <xf numFmtId="0" fontId="151" fillId="0" borderId="0" applyFont="0" applyFill="0" applyBorder="0" applyAlignment="0" applyProtection="0">
      <alignment horizontal="right"/>
    </xf>
    <xf numFmtId="0" fontId="160" fillId="0" borderId="0">
      <alignment horizontal="left"/>
    </xf>
    <xf numFmtId="0" fontId="161" fillId="0" borderId="0">
      <alignment horizontal="left"/>
    </xf>
    <xf numFmtId="0" fontId="162" fillId="0" borderId="70">
      <alignment horizontal="left" vertical="top"/>
    </xf>
    <xf numFmtId="0" fontId="163" fillId="0" borderId="0">
      <alignment horizontal="left"/>
    </xf>
    <xf numFmtId="0" fontId="164" fillId="0" borderId="70">
      <alignment horizontal="left" vertical="top"/>
    </xf>
    <xf numFmtId="0" fontId="165" fillId="0" borderId="0">
      <alignment horizontal="left"/>
    </xf>
    <xf numFmtId="0" fontId="18" fillId="64" borderId="0"/>
    <xf numFmtId="228" fontId="18" fillId="0" borderId="73" applyFill="0" applyBorder="0">
      <alignment horizontal="right"/>
    </xf>
    <xf numFmtId="181" fontId="166" fillId="0" borderId="0" applyNumberFormat="0" applyFill="0" applyBorder="0" applyAlignment="0" applyProtection="0"/>
    <xf numFmtId="229" fontId="167" fillId="0" borderId="0" applyFill="0" applyBorder="0" applyProtection="0">
      <alignment vertical="center"/>
    </xf>
    <xf numFmtId="224" fontId="167" fillId="0" borderId="0" applyFill="0" applyBorder="0" applyProtection="0">
      <alignment vertical="center"/>
    </xf>
    <xf numFmtId="230" fontId="167" fillId="0" borderId="0" applyFill="0" applyBorder="0" applyProtection="0">
      <alignment vertical="center"/>
    </xf>
    <xf numFmtId="231" fontId="167" fillId="0" borderId="0" applyFill="0" applyBorder="0" applyProtection="0">
      <alignment vertical="center"/>
    </xf>
    <xf numFmtId="0" fontId="168" fillId="68" borderId="0"/>
    <xf numFmtId="232" fontId="115" fillId="0" borderId="0" applyFont="0" applyFill="0" applyBorder="0" applyAlignment="0" applyProtection="0"/>
    <xf numFmtId="233" fontId="115" fillId="0" borderId="0" applyFont="0" applyFill="0" applyBorder="0" applyAlignment="0" applyProtection="0"/>
    <xf numFmtId="37" fontId="115" fillId="0" borderId="0" applyFont="0" applyFill="0" applyBorder="0" applyAlignment="0" applyProtection="0"/>
    <xf numFmtId="234" fontId="115" fillId="0" borderId="0" applyFont="0" applyFill="0" applyBorder="0" applyAlignment="0" applyProtection="0"/>
    <xf numFmtId="39" fontId="115" fillId="0" borderId="0" applyFont="0" applyFill="0" applyBorder="0" applyAlignment="0" applyProtection="0"/>
    <xf numFmtId="235" fontId="115" fillId="0" borderId="0" applyFont="0" applyFill="0" applyBorder="0" applyAlignment="0" applyProtection="0"/>
    <xf numFmtId="236" fontId="115" fillId="0" borderId="0" applyFont="0" applyFill="0" applyBorder="0" applyAlignment="0" applyProtection="0"/>
    <xf numFmtId="237" fontId="169" fillId="0" borderId="0" applyFont="0" applyFill="0" applyBorder="0" applyAlignment="0" applyProtection="0">
      <protection locked="0"/>
    </xf>
    <xf numFmtId="230" fontId="151" fillId="0" borderId="0" applyFill="0" applyBorder="0" applyProtection="0">
      <alignment vertical="center"/>
    </xf>
    <xf numFmtId="238" fontId="151" fillId="0" borderId="0" applyFont="0" applyFill="0" applyBorder="0" applyAlignment="0" applyProtection="0">
      <alignment horizontal="right"/>
    </xf>
    <xf numFmtId="239" fontId="86" fillId="0" borderId="0" applyFont="0">
      <protection locked="0"/>
    </xf>
    <xf numFmtId="240" fontId="170" fillId="0" borderId="74" applyBorder="0" applyAlignment="0" applyProtection="0">
      <alignment horizontal="center"/>
    </xf>
    <xf numFmtId="40" fontId="171" fillId="0" borderId="0" applyNumberFormat="0" applyFill="0" applyBorder="0" applyAlignment="0"/>
    <xf numFmtId="0" fontId="18" fillId="0" borderId="0" applyFont="0" applyFill="0" applyBorder="0" applyAlignment="0" applyProtection="0"/>
    <xf numFmtId="0" fontId="18" fillId="0" borderId="0" applyFont="0" applyFill="0" applyBorder="0" applyAlignment="0" applyProtection="0"/>
    <xf numFmtId="0" fontId="1" fillId="0" borderId="0"/>
    <xf numFmtId="332" fontId="171" fillId="35" borderId="84">
      <protection locked="0"/>
    </xf>
    <xf numFmtId="0" fontId="71" fillId="0" borderId="0"/>
    <xf numFmtId="0" fontId="71" fillId="0" borderId="0"/>
    <xf numFmtId="0" fontId="71" fillId="0" borderId="0"/>
    <xf numFmtId="0" fontId="1" fillId="0" borderId="0"/>
    <xf numFmtId="0" fontId="1" fillId="0" borderId="0"/>
    <xf numFmtId="0" fontId="1" fillId="0" borderId="0"/>
    <xf numFmtId="241" fontId="151" fillId="0" borderId="0" applyFill="0" applyBorder="0" applyProtection="0">
      <alignment vertical="center"/>
    </xf>
    <xf numFmtId="0" fontId="163" fillId="0" borderId="0"/>
    <xf numFmtId="1" fontId="172" fillId="0" borderId="0" applyProtection="0">
      <alignment horizontal="right" vertical="center"/>
    </xf>
    <xf numFmtId="242" fontId="50" fillId="0" borderId="0" applyFont="0" applyFill="0" applyBorder="0" applyAlignment="0" applyProtection="0"/>
    <xf numFmtId="0" fontId="50" fillId="0" borderId="0"/>
    <xf numFmtId="0" fontId="50" fillId="0" borderId="0"/>
    <xf numFmtId="9" fontId="18" fillId="0" borderId="0" applyFont="0" applyFill="0" applyBorder="0" applyAlignment="0" applyProtection="0"/>
    <xf numFmtId="9" fontId="18" fillId="0" borderId="0" applyFont="0" applyFill="0" applyBorder="0" applyAlignment="0" applyProtection="0"/>
    <xf numFmtId="243" fontId="155" fillId="0" borderId="0" applyFont="0" applyFill="0" applyBorder="0" applyAlignment="0" applyProtection="0"/>
    <xf numFmtId="244" fontId="35" fillId="0" borderId="0" applyFont="0" applyFill="0" applyBorder="0" applyAlignment="0" applyProtection="0"/>
    <xf numFmtId="245" fontId="149" fillId="0" borderId="0" applyFont="0" applyFill="0" applyBorder="0" applyAlignment="0" applyProtection="0"/>
    <xf numFmtId="246" fontId="52" fillId="36" borderId="0"/>
    <xf numFmtId="232" fontId="115" fillId="0" borderId="0" applyFont="0" applyFill="0" applyBorder="0" applyAlignment="0" applyProtection="0"/>
    <xf numFmtId="247" fontId="115" fillId="0" borderId="0" applyFont="0" applyFill="0" applyBorder="0" applyAlignment="0" applyProtection="0"/>
    <xf numFmtId="233" fontId="115" fillId="0" borderId="0" applyFont="0" applyFill="0" applyBorder="0" applyAlignment="0" applyProtection="0"/>
    <xf numFmtId="248" fontId="115" fillId="0" borderId="0" applyFont="0" applyFill="0" applyBorder="0" applyAlignment="0" applyProtection="0"/>
    <xf numFmtId="37" fontId="115" fillId="0" borderId="0" applyFont="0" applyFill="0" applyBorder="0" applyAlignment="0" applyProtection="0"/>
    <xf numFmtId="234" fontId="115" fillId="0" borderId="0" applyFont="0" applyFill="0" applyBorder="0" applyAlignment="0" applyProtection="0"/>
    <xf numFmtId="39" fontId="115" fillId="0" borderId="0" applyFont="0" applyFill="0" applyBorder="0" applyAlignment="0" applyProtection="0"/>
    <xf numFmtId="235" fontId="115" fillId="0" borderId="0" applyFont="0" applyFill="0" applyBorder="0" applyAlignment="0" applyProtection="0"/>
    <xf numFmtId="236" fontId="115" fillId="0" borderId="0" applyFont="0" applyFill="0" applyBorder="0" applyAlignment="0" applyProtection="0"/>
    <xf numFmtId="15" fontId="115" fillId="0" borderId="0" applyFont="0" applyFill="0" applyBorder="0" applyAlignment="0" applyProtection="0"/>
    <xf numFmtId="249" fontId="115" fillId="0" borderId="0" applyFont="0" applyFill="0" applyBorder="0" applyAlignment="0" applyProtection="0"/>
    <xf numFmtId="16" fontId="115" fillId="0" borderId="0" applyFont="0" applyFill="0" applyBorder="0" applyAlignment="0" applyProtection="0"/>
    <xf numFmtId="214" fontId="115" fillId="0" borderId="0" applyFont="0" applyFill="0" applyBorder="0" applyAlignment="0" applyProtection="0"/>
    <xf numFmtId="250" fontId="115" fillId="0" borderId="0" applyFont="0" applyFill="0" applyBorder="0" applyAlignment="0" applyProtection="0"/>
    <xf numFmtId="251" fontId="115" fillId="0" borderId="0" applyFont="0" applyFill="0" applyBorder="0" applyAlignment="0" applyProtection="0"/>
    <xf numFmtId="0" fontId="158" fillId="0" borderId="75">
      <alignment vertical="center"/>
    </xf>
    <xf numFmtId="252" fontId="23" fillId="0" borderId="0" applyFill="0" applyBorder="0" applyAlignment="0" applyProtection="0"/>
    <xf numFmtId="253" fontId="18" fillId="0" borderId="0" applyFill="0" applyBorder="0" applyProtection="0"/>
    <xf numFmtId="0" fontId="173" fillId="0" borderId="0" applyBorder="0" applyProtection="0">
      <alignment vertical="center"/>
    </xf>
    <xf numFmtId="0" fontId="173" fillId="0" borderId="51" applyBorder="0" applyProtection="0">
      <alignment horizontal="right" vertical="center"/>
    </xf>
    <xf numFmtId="0" fontId="174" fillId="84" borderId="0" applyBorder="0" applyProtection="0">
      <alignment horizontal="centerContinuous" vertical="center"/>
    </xf>
    <xf numFmtId="0" fontId="174" fillId="85" borderId="51" applyBorder="0" applyProtection="0">
      <alignment horizontal="centerContinuous" vertical="center"/>
    </xf>
    <xf numFmtId="0" fontId="175" fillId="0" borderId="0" applyFill="0" applyBorder="0" applyProtection="0">
      <alignment horizontal="center" vertical="center"/>
    </xf>
    <xf numFmtId="0" fontId="144" fillId="0" borderId="0" applyBorder="0" applyProtection="0">
      <alignment horizontal="left"/>
    </xf>
    <xf numFmtId="0" fontId="159" fillId="0" borderId="0" applyNumberFormat="0" applyFill="0" applyBorder="0" applyProtection="0">
      <alignment horizontal="left"/>
    </xf>
    <xf numFmtId="0" fontId="163" fillId="0" borderId="0"/>
    <xf numFmtId="0" fontId="176" fillId="0" borderId="0" applyFill="0" applyBorder="0" applyProtection="0">
      <alignment horizontal="left"/>
    </xf>
    <xf numFmtId="0" fontId="23" fillId="0" borderId="70" applyFill="0" applyBorder="0" applyProtection="0">
      <alignment horizontal="left" vertical="top"/>
    </xf>
    <xf numFmtId="0" fontId="113" fillId="0" borderId="0">
      <alignment horizontal="centerContinuous"/>
    </xf>
    <xf numFmtId="254" fontId="177" fillId="0" borderId="69" applyFont="0" applyFill="0" applyBorder="0" applyAlignment="0" applyProtection="0">
      <protection locked="0"/>
    </xf>
    <xf numFmtId="0" fontId="178" fillId="0" borderId="0"/>
    <xf numFmtId="0" fontId="179" fillId="0" borderId="0" applyNumberFormat="0" applyFill="0" applyBorder="0" applyProtection="0"/>
    <xf numFmtId="0" fontId="180" fillId="0" borderId="0" applyFill="0" applyBorder="0" applyProtection="0"/>
    <xf numFmtId="0" fontId="181" fillId="0" borderId="0"/>
    <xf numFmtId="0" fontId="180" fillId="0" borderId="0" applyNumberFormat="0" applyFill="0" applyBorder="0" applyProtection="0"/>
    <xf numFmtId="0" fontId="179" fillId="0" borderId="0" applyNumberFormat="0" applyFill="0" applyBorder="0" applyProtection="0"/>
    <xf numFmtId="0" fontId="179" fillId="0" borderId="0"/>
    <xf numFmtId="0" fontId="178" fillId="0" borderId="70" applyFill="0" applyBorder="0" applyProtection="0"/>
    <xf numFmtId="0" fontId="180" fillId="0" borderId="0"/>
    <xf numFmtId="0" fontId="179" fillId="0" borderId="0"/>
    <xf numFmtId="215" fontId="156" fillId="0" borderId="50" applyFont="0" applyFill="0" applyAlignment="0">
      <alignment horizontal="fill"/>
    </xf>
    <xf numFmtId="229" fontId="182" fillId="0" borderId="71" applyFill="0" applyBorder="0" applyProtection="0">
      <alignment vertical="center"/>
    </xf>
    <xf numFmtId="0" fontId="183" fillId="0" borderId="0">
      <alignment horizontal="fill"/>
    </xf>
    <xf numFmtId="255" fontId="149" fillId="0" borderId="0" applyFont="0" applyFill="0" applyBorder="0" applyAlignment="0" applyProtection="0"/>
    <xf numFmtId="0" fontId="18" fillId="0" borderId="0"/>
    <xf numFmtId="0" fontId="134" fillId="0" borderId="0"/>
    <xf numFmtId="0" fontId="1" fillId="0" borderId="0"/>
    <xf numFmtId="0" fontId="1" fillId="0" borderId="0"/>
    <xf numFmtId="9" fontId="71" fillId="0" borderId="0" applyFont="0" applyFill="0" applyBorder="0" applyAlignment="0" applyProtection="0"/>
    <xf numFmtId="43" fontId="18" fillId="0" borderId="0" applyFont="0" applyFill="0" applyBorder="0" applyAlignment="0" applyProtection="0"/>
    <xf numFmtId="0" fontId="18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1" fillId="0" borderId="0" applyFont="0" applyFill="0" applyBorder="0" applyAlignment="0" applyProtection="0"/>
    <xf numFmtId="0" fontId="18" fillId="0" borderId="0"/>
    <xf numFmtId="0" fontId="18" fillId="0" borderId="0"/>
    <xf numFmtId="0" fontId="18" fillId="0" borderId="0"/>
    <xf numFmtId="0" fontId="18" fillId="0" borderId="0"/>
    <xf numFmtId="43" fontId="71" fillId="0" borderId="0" applyFont="0" applyFill="0" applyBorder="0" applyAlignment="0" applyProtection="0"/>
    <xf numFmtId="43" fontId="184" fillId="0" borderId="0" applyFont="0" applyFill="0" applyBorder="0" applyAlignment="0" applyProtection="0"/>
    <xf numFmtId="0" fontId="18" fillId="0" borderId="0"/>
    <xf numFmtId="0" fontId="18" fillId="0" borderId="0"/>
    <xf numFmtId="0" fontId="18" fillId="0" borderId="0"/>
    <xf numFmtId="0" fontId="1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xf numFmtId="0" fontId="18" fillId="0" borderId="0"/>
    <xf numFmtId="0" fontId="238" fillId="0" borderId="94">
      <alignment horizontal="righ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49" fontId="171" fillId="74" borderId="84">
      <alignment horizontal="left" vertical="top" wrapText="1"/>
      <protection locked="0"/>
    </xf>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1" fillId="0" borderId="0"/>
    <xf numFmtId="0" fontId="71" fillId="0" borderId="0"/>
    <xf numFmtId="0" fontId="71" fillId="0" borderId="0"/>
    <xf numFmtId="0" fontId="18" fillId="0" borderId="0"/>
    <xf numFmtId="0" fontId="18" fillId="0" borderId="0"/>
    <xf numFmtId="0" fontId="18" fillId="0" borderId="0"/>
    <xf numFmtId="0" fontId="18" fillId="0" borderId="0"/>
    <xf numFmtId="0" fontId="22" fillId="0" borderId="0" applyBorder="0" applyProtection="0">
      <alignment horizontal="right"/>
      <protection locked="0"/>
    </xf>
    <xf numFmtId="0" fontId="185" fillId="0" borderId="0" applyBorder="0">
      <alignment horizontal="center"/>
    </xf>
    <xf numFmtId="0" fontId="184" fillId="0" borderId="0"/>
    <xf numFmtId="9" fontId="184" fillId="0" borderId="0" applyFont="0" applyFill="0" applyBorder="0" applyAlignment="0" applyProtection="0"/>
    <xf numFmtId="0" fontId="18" fillId="0" borderId="0" applyNumberFormat="0" applyFill="0" applyBorder="0" applyAlignment="0" applyProtection="0"/>
    <xf numFmtId="0" fontId="18" fillId="0" borderId="0" applyFont="0" applyFill="0" applyBorder="0" applyAlignment="0" applyProtection="0"/>
    <xf numFmtId="0" fontId="18" fillId="0" borderId="0"/>
    <xf numFmtId="0" fontId="18" fillId="66" borderId="57" applyNumberFormat="0">
      <alignment vertical="center"/>
    </xf>
    <xf numFmtId="192" fontId="18" fillId="37" borderId="57" applyNumberFormat="0">
      <alignment vertical="center"/>
    </xf>
    <xf numFmtId="1" fontId="18" fillId="67" borderId="57" applyNumberFormat="0">
      <alignment vertical="center"/>
    </xf>
    <xf numFmtId="0" fontId="18" fillId="67" borderId="57" applyNumberFormat="0">
      <alignment vertical="center"/>
    </xf>
    <xf numFmtId="0" fontId="18" fillId="68" borderId="57" applyNumberFormat="0">
      <alignment vertical="center"/>
    </xf>
    <xf numFmtId="3" fontId="18" fillId="0" borderId="57" applyNumberFormat="0">
      <alignment vertical="center"/>
    </xf>
    <xf numFmtId="197" fontId="18" fillId="0" borderId="0" applyFont="0" applyFill="0" applyBorder="0" applyAlignment="0" applyProtection="0"/>
    <xf numFmtId="0" fontId="18" fillId="0" borderId="59" applyFont="0" applyFill="0" applyBorder="0" applyAlignment="0" applyProtection="0">
      <alignment horizontal="right"/>
    </xf>
    <xf numFmtId="0" fontId="18" fillId="0" borderId="0" applyFont="0" applyFill="0" applyBorder="0" applyAlignment="0" applyProtection="0"/>
    <xf numFmtId="198" fontId="18" fillId="72" borderId="0" applyNumberFormat="0" applyFont="0" applyBorder="0" applyAlignment="0" applyProtection="0"/>
    <xf numFmtId="0" fontId="18" fillId="73" borderId="60" applyNumberFormat="0">
      <alignment vertical="center"/>
    </xf>
    <xf numFmtId="201" fontId="18" fillId="74" borderId="0" applyNumberFormat="0" applyFont="0" applyBorder="0" applyAlignment="0" applyProtection="0"/>
    <xf numFmtId="208" fontId="18" fillId="0" borderId="0" applyFont="0" applyFill="0" applyBorder="0" applyAlignment="0" applyProtection="0"/>
    <xf numFmtId="0" fontId="18" fillId="68" borderId="38" applyNumberFormat="0">
      <alignment vertical="center"/>
    </xf>
    <xf numFmtId="0" fontId="18" fillId="66" borderId="57" applyNumberFormat="0">
      <alignment vertical="center"/>
    </xf>
    <xf numFmtId="0" fontId="18" fillId="66" borderId="57" applyNumberFormat="0">
      <alignment vertical="center"/>
    </xf>
    <xf numFmtId="0" fontId="18" fillId="35" borderId="63" applyNumberFormat="0" applyAlignment="0">
      <protection locked="0"/>
    </xf>
    <xf numFmtId="0" fontId="18" fillId="66" borderId="57" applyNumberFormat="0">
      <alignment vertical="center"/>
    </xf>
    <xf numFmtId="0" fontId="18" fillId="0" borderId="0" applyFont="0" applyFill="0" applyBorder="0" applyAlignment="0" applyProtection="0"/>
    <xf numFmtId="9" fontId="18" fillId="0" borderId="0" applyFont="0" applyFill="0" applyBorder="0" applyAlignment="0" applyProtection="0"/>
    <xf numFmtId="211" fontId="18" fillId="0" borderId="0" applyFont="0" applyFill="0" applyBorder="0" applyAlignment="0" applyProtection="0"/>
    <xf numFmtId="0" fontId="18" fillId="0" borderId="55"/>
    <xf numFmtId="0" fontId="18" fillId="0" borderId="0" applyFont="0" applyFill="0" applyBorder="0" applyAlignment="0" applyProtection="0"/>
    <xf numFmtId="14" fontId="18" fillId="0" borderId="0" applyFont="0" applyFill="0" applyBorder="0" applyAlignment="0" applyProtection="0"/>
    <xf numFmtId="1" fontId="18" fillId="0" borderId="0" applyFont="0" applyFill="0" applyBorder="0" applyAlignment="0" applyProtection="0"/>
    <xf numFmtId="0" fontId="18" fillId="0" borderId="0" applyFill="0" applyBorder="0" applyProtection="0">
      <alignment vertical="center"/>
    </xf>
    <xf numFmtId="0" fontId="18" fillId="0" borderId="0" applyNumberFormat="0" applyFill="0" applyBorder="0" applyAlignment="0" applyProtection="0"/>
    <xf numFmtId="0" fontId="18" fillId="66" borderId="57" applyNumberFormat="0">
      <alignment vertical="center"/>
    </xf>
    <xf numFmtId="0" fontId="18" fillId="46" borderId="0" applyNumberFormat="0" applyFon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8" fillId="66" borderId="57" applyNumberFormat="0">
      <alignment vertical="center"/>
    </xf>
    <xf numFmtId="9" fontId="1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0" fontId="188" fillId="0" borderId="0" applyNumberFormat="0" applyFill="0" applyBorder="0" applyAlignment="0" applyProtection="0"/>
    <xf numFmtId="257" fontId="18" fillId="0" borderId="0"/>
    <xf numFmtId="257" fontId="18" fillId="0" borderId="0"/>
    <xf numFmtId="0" fontId="18" fillId="0" borderId="0" applyFont="0" applyFill="0" applyBorder="0" applyAlignment="0" applyProtection="0"/>
    <xf numFmtId="0"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257" fontId="18" fillId="0" borderId="0" applyNumberFormat="0">
      <alignment horizontal="center"/>
      <protection locked="0"/>
    </xf>
    <xf numFmtId="257" fontId="18" fillId="0" borderId="0" applyNumberFormat="0">
      <alignment horizontal="center"/>
      <protection locked="0"/>
    </xf>
    <xf numFmtId="257" fontId="18" fillId="0" borderId="0" applyNumberFormat="0">
      <alignment horizontal="left"/>
      <protection locked="0"/>
    </xf>
    <xf numFmtId="257" fontId="18" fillId="0" borderId="0" applyNumberFormat="0">
      <alignment horizontal="left"/>
      <protection locked="0"/>
    </xf>
    <xf numFmtId="259" fontId="18" fillId="0" borderId="0"/>
    <xf numFmtId="259" fontId="18" fillId="0" borderId="0"/>
    <xf numFmtId="256" fontId="171" fillId="0" borderId="0"/>
    <xf numFmtId="0" fontId="171" fillId="0" borderId="0"/>
    <xf numFmtId="256" fontId="189" fillId="0" borderId="0"/>
    <xf numFmtId="0" fontId="189" fillId="0" borderId="0"/>
    <xf numFmtId="260" fontId="18" fillId="0" borderId="0">
      <alignment vertical="top"/>
    </xf>
    <xf numFmtId="260" fontId="18" fillId="0" borderId="0">
      <alignment vertical="top"/>
    </xf>
    <xf numFmtId="260" fontId="18" fillId="0" borderId="0">
      <alignment vertical="top"/>
    </xf>
    <xf numFmtId="260" fontId="18" fillId="0" borderId="0">
      <alignment vertical="top"/>
    </xf>
    <xf numFmtId="260" fontId="18" fillId="0" borderId="0">
      <alignment vertical="top"/>
    </xf>
    <xf numFmtId="260" fontId="18" fillId="0" borderId="0">
      <alignment vertical="top"/>
    </xf>
    <xf numFmtId="260" fontId="18" fillId="0" borderId="0">
      <alignment vertical="top"/>
    </xf>
    <xf numFmtId="260" fontId="18" fillId="0" borderId="0">
      <alignment vertical="top"/>
    </xf>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40" fontId="18" fillId="0" borderId="0" applyProtection="0"/>
    <xf numFmtId="240" fontId="18" fillId="0" borderId="0" applyProtection="0"/>
    <xf numFmtId="261" fontId="18" fillId="0" borderId="0" applyBorder="0"/>
    <xf numFmtId="261" fontId="18" fillId="0" borderId="0" applyBorder="0"/>
    <xf numFmtId="257" fontId="18" fillId="0" borderId="0"/>
    <xf numFmtId="257" fontId="18" fillId="0" borderId="0"/>
    <xf numFmtId="257" fontId="18" fillId="0" borderId="0"/>
    <xf numFmtId="257" fontId="18" fillId="0" borderId="0"/>
    <xf numFmtId="257" fontId="18" fillId="0" borderId="0"/>
    <xf numFmtId="257" fontId="18" fillId="0" borderId="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7" fontId="18" fillId="0" borderId="0"/>
    <xf numFmtId="257" fontId="18" fillId="0" borderId="0"/>
    <xf numFmtId="257" fontId="18" fillId="0" borderId="0"/>
    <xf numFmtId="257" fontId="18" fillId="0" borderId="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7" fontId="18" fillId="0" borderId="0"/>
    <xf numFmtId="257" fontId="18" fillId="0" borderId="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7" fontId="18" fillId="0" borderId="0"/>
    <xf numFmtId="257" fontId="18" fillId="0" borderId="0"/>
    <xf numFmtId="257" fontId="18" fillId="0" borderId="0"/>
    <xf numFmtId="257" fontId="18" fillId="0" borderId="0"/>
    <xf numFmtId="9" fontId="86" fillId="35" borderId="0" applyBorder="0">
      <alignment vertical="center"/>
    </xf>
    <xf numFmtId="9" fontId="18" fillId="0" borderId="0" applyBorder="0">
      <alignment vertical="center"/>
    </xf>
    <xf numFmtId="257" fontId="18" fillId="0" borderId="0"/>
    <xf numFmtId="257"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257" fontId="18" fillId="0" borderId="0"/>
    <xf numFmtId="257" fontId="18" fillId="0" borderId="0"/>
    <xf numFmtId="257" fontId="18" fillId="0" borderId="0"/>
    <xf numFmtId="257" fontId="18" fillId="0" borderId="0"/>
    <xf numFmtId="0" fontId="86" fillId="35" borderId="0" applyBorder="0">
      <alignment vertical="center"/>
    </xf>
    <xf numFmtId="0" fontId="190" fillId="0" borderId="0">
      <alignment vertical="center"/>
    </xf>
    <xf numFmtId="0" fontId="190" fillId="0" borderId="0">
      <alignment vertical="center"/>
    </xf>
    <xf numFmtId="0" fontId="18" fillId="0" borderId="0" applyNumberFormat="0" applyFont="0" applyFill="0" applyBorder="0" applyAlignment="0" applyProtection="0"/>
    <xf numFmtId="0" fontId="18" fillId="0" borderId="0" applyNumberFormat="0" applyFont="0" applyFill="0" applyBorder="0" applyAlignment="0" applyProtection="0"/>
    <xf numFmtId="16" fontId="18" fillId="0" borderId="0" applyFont="0" applyFill="0" applyBorder="0" applyAlignment="0" applyProtection="0">
      <alignment horizontal="right"/>
    </xf>
    <xf numFmtId="16" fontId="148" fillId="74" borderId="37" applyFont="0" applyFill="0" applyBorder="0" applyAlignment="0" applyProtection="0">
      <alignment horizontal="right"/>
    </xf>
    <xf numFmtId="15" fontId="18" fillId="0" borderId="0" applyFont="0" applyFill="0" applyBorder="0" applyAlignment="0" applyProtection="0">
      <alignment horizontal="right"/>
    </xf>
    <xf numFmtId="15" fontId="148" fillId="74" borderId="51" applyFont="0" applyFill="0" applyBorder="0" applyAlignment="0" applyProtection="0">
      <alignment horizontal="right"/>
    </xf>
    <xf numFmtId="214" fontId="18" fillId="0" borderId="0" applyFont="0" applyFill="0" applyBorder="0" applyAlignment="0" applyProtection="0">
      <alignment horizontal="right"/>
    </xf>
    <xf numFmtId="214" fontId="148" fillId="74" borderId="37" applyFont="0" applyFill="0" applyBorder="0" applyAlignment="0" applyProtection="0">
      <alignment horizontal="right"/>
    </xf>
    <xf numFmtId="262" fontId="91" fillId="0" borderId="0"/>
    <xf numFmtId="263" fontId="18" fillId="0" borderId="0">
      <alignment horizontal="right"/>
    </xf>
    <xf numFmtId="0" fontId="191" fillId="0" borderId="0"/>
    <xf numFmtId="264" fontId="23" fillId="0" borderId="0" applyFont="0" applyFill="0" applyBorder="0" applyAlignment="0" applyProtection="0"/>
    <xf numFmtId="257" fontId="18" fillId="0" borderId="0" applyFont="0" applyFill="0" applyBorder="0" applyAlignment="0" applyProtection="0"/>
    <xf numFmtId="264" fontId="192"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264" fontId="18" fillId="0" borderId="0" applyFont="0" applyFill="0" applyBorder="0" applyAlignment="0" applyProtection="0"/>
    <xf numFmtId="264" fontId="18" fillId="0" borderId="0" applyFont="0" applyFill="0" applyBorder="0" applyAlignment="0" applyProtection="0"/>
    <xf numFmtId="265" fontId="23" fillId="0" borderId="0" applyFont="0" applyFill="0" applyBorder="0" applyAlignment="0" applyProtection="0"/>
    <xf numFmtId="257" fontId="18" fillId="0" borderId="0" applyFont="0" applyFill="0" applyBorder="0" applyAlignment="0" applyProtection="0"/>
    <xf numFmtId="265" fontId="192"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65" fontId="18" fillId="0" borderId="0" applyFont="0" applyFill="0" applyBorder="0" applyAlignment="0" applyProtection="0"/>
    <xf numFmtId="265" fontId="18" fillId="0" borderId="0" applyFont="0" applyFill="0" applyBorder="0" applyAlignment="0" applyProtection="0"/>
    <xf numFmtId="257" fontId="18" fillId="0" borderId="0"/>
    <xf numFmtId="257" fontId="18" fillId="0" borderId="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56" fontId="193" fillId="0" borderId="0" applyFill="0" applyBorder="0" applyAlignment="0" applyProtection="0"/>
    <xf numFmtId="0" fontId="193" fillId="0" borderId="0" applyFill="0" applyBorder="0" applyAlignment="0" applyProtection="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56"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0" fontId="194" fillId="0" borderId="0"/>
    <xf numFmtId="257" fontId="18" fillId="0" borderId="0" applyFont="0" applyFill="0" applyBorder="0" applyAlignment="0" applyProtection="0"/>
    <xf numFmtId="257" fontId="18" fillId="0" borderId="0" applyFont="0" applyFill="0" applyBorder="0" applyAlignment="0" applyProtection="0"/>
    <xf numFmtId="256"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0" fontId="193" fillId="0" borderId="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0"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37"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256" fontId="193" fillId="0" borderId="0" applyFill="0" applyBorder="0" applyAlignment="0" applyProtection="0"/>
    <xf numFmtId="0" fontId="18" fillId="0" borderId="0"/>
    <xf numFmtId="257" fontId="18" fillId="0" borderId="0" applyFont="0" applyFill="0" applyBorder="0" applyAlignment="0" applyProtection="0"/>
    <xf numFmtId="257" fontId="18" fillId="0" borderId="0" applyFont="0" applyFill="0" applyBorder="0" applyAlignment="0" applyProtection="0"/>
    <xf numFmtId="0" fontId="193" fillId="0" borderId="0" applyFill="0" applyBorder="0" applyAlignment="0" applyProtection="0"/>
    <xf numFmtId="0" fontId="18" fillId="0" borderId="0"/>
    <xf numFmtId="0" fontId="18" fillId="0" borderId="0"/>
    <xf numFmtId="0" fontId="18" fillId="0" borderId="0"/>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266" fontId="18" fillId="0" borderId="0">
      <alignment horizontal="left" wrapText="1"/>
    </xf>
    <xf numFmtId="0" fontId="18" fillId="0" borderId="0"/>
    <xf numFmtId="256" fontId="18" fillId="0" borderId="0"/>
    <xf numFmtId="257"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67" fontId="18" fillId="0" borderId="0">
      <alignment vertical="top"/>
    </xf>
    <xf numFmtId="267" fontId="18" fillId="0" borderId="0">
      <alignment vertical="top"/>
    </xf>
    <xf numFmtId="267" fontId="18" fillId="0" borderId="0">
      <alignment vertical="top"/>
    </xf>
    <xf numFmtId="267" fontId="18" fillId="0" borderId="0">
      <alignment vertical="top"/>
    </xf>
    <xf numFmtId="267" fontId="18" fillId="0" borderId="0">
      <alignment vertical="top"/>
    </xf>
    <xf numFmtId="267" fontId="18" fillId="0" borderId="0">
      <alignment vertical="top"/>
    </xf>
    <xf numFmtId="267" fontId="18" fillId="0" borderId="0">
      <alignment vertical="top"/>
    </xf>
    <xf numFmtId="267" fontId="18" fillId="0" borderId="0">
      <alignment vertical="top"/>
    </xf>
    <xf numFmtId="267" fontId="18" fillId="0" borderId="0">
      <alignment vertical="top"/>
    </xf>
    <xf numFmtId="267" fontId="18" fillId="0" borderId="0">
      <alignment vertical="top"/>
    </xf>
    <xf numFmtId="267" fontId="18" fillId="0" borderId="0">
      <alignment vertical="top"/>
    </xf>
    <xf numFmtId="267" fontId="18" fillId="0" borderId="0">
      <alignment vertical="top"/>
    </xf>
    <xf numFmtId="267" fontId="18" fillId="0" borderId="0">
      <alignment vertical="top"/>
    </xf>
    <xf numFmtId="267" fontId="18" fillId="0" borderId="0">
      <alignment vertical="top"/>
    </xf>
    <xf numFmtId="267" fontId="18" fillId="0" borderId="0">
      <alignment vertical="top"/>
    </xf>
    <xf numFmtId="267" fontId="18" fillId="0" borderId="0">
      <alignment vertical="top"/>
    </xf>
    <xf numFmtId="267" fontId="18" fillId="0" borderId="0">
      <alignment vertical="top"/>
    </xf>
    <xf numFmtId="267" fontId="18" fillId="0" borderId="0">
      <alignment vertical="top"/>
    </xf>
    <xf numFmtId="267" fontId="18" fillId="0" borderId="0">
      <alignment vertical="top"/>
    </xf>
    <xf numFmtId="0" fontId="18" fillId="0" borderId="0"/>
    <xf numFmtId="0" fontId="18" fillId="0" borderId="0"/>
    <xf numFmtId="0" fontId="18" fillId="0" borderId="0"/>
    <xf numFmtId="0" fontId="18" fillId="0" borderId="0"/>
    <xf numFmtId="257" fontId="18" fillId="0" borderId="0" applyFill="0" applyAlignment="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257" fontId="18" fillId="0" borderId="0"/>
    <xf numFmtId="257" fontId="18" fillId="0" borderId="0"/>
    <xf numFmtId="257" fontId="18" fillId="0" borderId="0"/>
    <xf numFmtId="257" fontId="18" fillId="0" borderId="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38" fontId="18" fillId="0" borderId="0" applyFont="0" applyFill="0" applyBorder="0" applyAlignment="0" applyProtection="0"/>
    <xf numFmtId="38"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38" fontId="18" fillId="0" borderId="0" applyFont="0" applyFill="0" applyBorder="0" applyAlignment="0" applyProtection="0"/>
    <xf numFmtId="38" fontId="18" fillId="0" borderId="0" applyFon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0" fontId="18" fillId="68"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15" fontId="18" fillId="0" borderId="0" applyFont="0" applyFill="0" applyBorder="0" applyAlignment="0" applyProtection="0"/>
    <xf numFmtId="257" fontId="18" fillId="0" borderId="0" applyFont="0" applyFill="0" applyBorder="0" applyAlignment="0" applyProtection="0"/>
    <xf numFmtId="215" fontId="18" fillId="0" borderId="0" applyFont="0" applyFill="0" applyBorder="0" applyAlignment="0" applyProtection="0"/>
    <xf numFmtId="215" fontId="18" fillId="0" borderId="0" applyFont="0" applyFill="0" applyBorder="0" applyAlignment="0" applyProtection="0"/>
    <xf numFmtId="267" fontId="18" fillId="0" borderId="0" applyFont="0" applyFill="0" applyBorder="0" applyAlignment="0" applyProtection="0"/>
    <xf numFmtId="267" fontId="18" fillId="0" borderId="0" applyFont="0" applyFill="0" applyBorder="0" applyAlignment="0" applyProtection="0"/>
    <xf numFmtId="267" fontId="18" fillId="0" borderId="0" applyFont="0" applyFill="0" applyBorder="0" applyAlignment="0" applyProtection="0"/>
    <xf numFmtId="267" fontId="18" fillId="0" borderId="0" applyFont="0" applyFill="0" applyBorder="0" applyAlignment="0" applyProtection="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68" fontId="23" fillId="0" borderId="0" applyFont="0" applyFill="0" applyBorder="0" applyAlignment="0" applyProtection="0"/>
    <xf numFmtId="257" fontId="18" fillId="0" borderId="0" applyFont="0" applyFill="0" applyBorder="0" applyAlignment="0" applyProtection="0"/>
    <xf numFmtId="269" fontId="192" fillId="0" borderId="0" applyFont="0" applyFill="0" applyBorder="0" applyAlignment="0" applyProtection="0"/>
    <xf numFmtId="268" fontId="18" fillId="0" borderId="0" applyFont="0" applyFill="0" applyBorder="0" applyAlignment="0" applyProtection="0"/>
    <xf numFmtId="268" fontId="18" fillId="0" borderId="0" applyFont="0" applyFill="0" applyBorder="0" applyAlignment="0" applyProtection="0"/>
    <xf numFmtId="269" fontId="18" fillId="0" borderId="0" applyFont="0" applyFill="0" applyBorder="0" applyAlignment="0" applyProtection="0"/>
    <xf numFmtId="269" fontId="18" fillId="0" borderId="0" applyFont="0" applyFill="0" applyBorder="0" applyAlignment="0" applyProtection="0"/>
    <xf numFmtId="270" fontId="23" fillId="0" borderId="0" applyFont="0" applyFill="0" applyBorder="0" applyAlignment="0" applyProtection="0"/>
    <xf numFmtId="257" fontId="18" fillId="0" borderId="0" applyFont="0" applyFill="0" applyBorder="0" applyAlignment="0" applyProtection="0"/>
    <xf numFmtId="270" fontId="18" fillId="0" borderId="0" applyFont="0" applyFill="0" applyBorder="0" applyAlignment="0" applyProtection="0"/>
    <xf numFmtId="270" fontId="18" fillId="0" borderId="0" applyFont="0" applyFill="0" applyBorder="0" applyAlignment="0" applyProtection="0"/>
    <xf numFmtId="270" fontId="18" fillId="0" borderId="0" applyFont="0" applyFill="0" applyBorder="0" applyAlignment="0" applyProtection="0"/>
    <xf numFmtId="270" fontId="18" fillId="0" borderId="0" applyFont="0" applyFill="0" applyBorder="0" applyAlignment="0" applyProtection="0"/>
    <xf numFmtId="257" fontId="18" fillId="0" borderId="0"/>
    <xf numFmtId="257" fontId="18" fillId="0" borderId="0"/>
    <xf numFmtId="271" fontId="18" fillId="0" borderId="0"/>
    <xf numFmtId="271" fontId="18" fillId="0" borderId="0"/>
    <xf numFmtId="271" fontId="18" fillId="0" borderId="0"/>
    <xf numFmtId="271" fontId="18" fillId="0" borderId="0"/>
    <xf numFmtId="271" fontId="18" fillId="0" borderId="0"/>
    <xf numFmtId="271" fontId="18" fillId="0" borderId="0"/>
    <xf numFmtId="253" fontId="18" fillId="0" borderId="0"/>
    <xf numFmtId="253" fontId="18" fillId="0" borderId="0"/>
    <xf numFmtId="253" fontId="18" fillId="0" borderId="0"/>
    <xf numFmtId="253" fontId="18" fillId="0" borderId="0"/>
    <xf numFmtId="271" fontId="18" fillId="0" borderId="0"/>
    <xf numFmtId="271" fontId="18" fillId="0" borderId="0"/>
    <xf numFmtId="253" fontId="18" fillId="0" borderId="0"/>
    <xf numFmtId="253" fontId="18" fillId="0" borderId="0"/>
    <xf numFmtId="271" fontId="18" fillId="0" borderId="0"/>
    <xf numFmtId="271" fontId="18" fillId="0" borderId="0"/>
    <xf numFmtId="271" fontId="18" fillId="0" borderId="0"/>
    <xf numFmtId="271" fontId="18" fillId="0" borderId="0"/>
    <xf numFmtId="253" fontId="18" fillId="0" borderId="0"/>
    <xf numFmtId="253" fontId="18" fillId="0" borderId="0"/>
    <xf numFmtId="253" fontId="18" fillId="0" borderId="0"/>
    <xf numFmtId="253" fontId="18" fillId="0" borderId="0"/>
    <xf numFmtId="271" fontId="18" fillId="0" borderId="0"/>
    <xf numFmtId="271" fontId="18" fillId="0" borderId="0"/>
    <xf numFmtId="271" fontId="18" fillId="0" borderId="0"/>
    <xf numFmtId="271" fontId="18" fillId="0" borderId="0"/>
    <xf numFmtId="253" fontId="18" fillId="0" borderId="0"/>
    <xf numFmtId="253" fontId="18" fillId="0" borderId="0"/>
    <xf numFmtId="271" fontId="18" fillId="0" borderId="0"/>
    <xf numFmtId="271" fontId="18" fillId="0" borderId="0"/>
    <xf numFmtId="253" fontId="18" fillId="0" borderId="0"/>
    <xf numFmtId="253" fontId="18" fillId="0" borderId="0"/>
    <xf numFmtId="0" fontId="18" fillId="0" borderId="0"/>
    <xf numFmtId="0" fontId="18" fillId="0" borderId="0"/>
    <xf numFmtId="0" fontId="18" fillId="0" borderId="0"/>
    <xf numFmtId="0" fontId="18" fillId="0" borderId="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7" fontId="18" fillId="0" borderId="0"/>
    <xf numFmtId="257" fontId="18" fillId="0" borderId="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7" fontId="18" fillId="0" borderId="0"/>
    <xf numFmtId="257" fontId="18" fillId="0" borderId="0"/>
    <xf numFmtId="257" fontId="18" fillId="0" borderId="0"/>
    <xf numFmtId="257" fontId="18" fillId="0" borderId="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0" fontId="18" fillId="0" borderId="0"/>
    <xf numFmtId="257" fontId="18" fillId="0" borderId="0"/>
    <xf numFmtId="257" fontId="18" fillId="0" borderId="0"/>
    <xf numFmtId="256"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72" fontId="23" fillId="0" borderId="0" applyFont="0" applyFill="0" applyBorder="0" applyAlignment="0" applyProtection="0"/>
    <xf numFmtId="257" fontId="18" fillId="0" borderId="0" applyFont="0" applyFill="0" applyBorder="0" applyAlignment="0" applyProtection="0"/>
    <xf numFmtId="272" fontId="18" fillId="0" borderId="0" applyFont="0" applyFill="0" applyBorder="0" applyAlignment="0" applyProtection="0"/>
    <xf numFmtId="272" fontId="18" fillId="0" borderId="0" applyFont="0" applyFill="0" applyBorder="0" applyAlignment="0" applyProtection="0"/>
    <xf numFmtId="272" fontId="18" fillId="0" borderId="0" applyFont="0" applyFill="0" applyBorder="0" applyAlignment="0" applyProtection="0"/>
    <xf numFmtId="272" fontId="18" fillId="0" borderId="0" applyFont="0" applyFill="0" applyBorder="0" applyAlignment="0" applyProtection="0"/>
    <xf numFmtId="0" fontId="18" fillId="0" borderId="0" applyNumberFormat="0" applyFill="0" applyBorder="0" applyAlignment="0" applyProtection="0"/>
    <xf numFmtId="256"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7" fontId="18" fillId="0" borderId="0"/>
    <xf numFmtId="257" fontId="18" fillId="0" borderId="0"/>
    <xf numFmtId="257" fontId="18" fillId="0" borderId="0"/>
    <xf numFmtId="257" fontId="18" fillId="0" borderId="0"/>
    <xf numFmtId="38" fontId="18" fillId="0" borderId="0" applyFont="0" applyFill="0" applyBorder="0" applyAlignment="0" applyProtection="0"/>
    <xf numFmtId="38" fontId="18" fillId="0" borderId="0" applyFont="0" applyFill="0" applyBorder="0" applyAlignment="0" applyProtection="0"/>
    <xf numFmtId="38" fontId="18" fillId="0" borderId="0" applyFont="0" applyFill="0" applyBorder="0" applyAlignment="0" applyProtection="0"/>
    <xf numFmtId="38" fontId="18" fillId="0" borderId="0" applyFont="0" applyFill="0" applyBorder="0" applyAlignment="0" applyProtection="0"/>
    <xf numFmtId="257" fontId="18" fillId="0" borderId="0" applyFont="0" applyFill="0" applyBorder="0" applyAlignment="0" applyProtection="0"/>
    <xf numFmtId="257" fontId="18" fillId="0" borderId="0" applyFont="0" applyFill="0" applyBorder="0" applyAlignment="0" applyProtection="0"/>
    <xf numFmtId="257" fontId="18" fillId="0" borderId="0" applyFont="0" applyFill="0" applyBorder="0" applyAlignment="0" applyProtection="0"/>
    <xf numFmtId="257" fontId="18" fillId="0" borderId="0" applyFont="0" applyFill="0" applyBorder="0" applyAlignment="0" applyProtection="0"/>
    <xf numFmtId="257" fontId="18" fillId="0" borderId="0" applyFont="0" applyFill="0" applyBorder="0" applyAlignment="0" applyProtection="0"/>
    <xf numFmtId="257" fontId="18" fillId="0" borderId="0" applyFont="0" applyFill="0" applyBorder="0" applyAlignment="0" applyProtection="0"/>
    <xf numFmtId="257" fontId="18" fillId="0" borderId="0" applyFont="0" applyFill="0" applyBorder="0" applyAlignment="0" applyProtection="0"/>
    <xf numFmtId="257" fontId="18" fillId="0" borderId="0" applyFont="0" applyFill="0" applyBorder="0" applyAlignment="0" applyProtection="0"/>
    <xf numFmtId="257" fontId="18" fillId="0" borderId="0" applyFont="0" applyFill="0" applyBorder="0" applyAlignment="0" applyProtection="0"/>
    <xf numFmtId="257" fontId="18" fillId="0" borderId="0" applyFont="0" applyFill="0" applyBorder="0" applyAlignment="0" applyProtection="0"/>
    <xf numFmtId="257" fontId="18" fillId="0" borderId="0" applyFont="0" applyFill="0" applyBorder="0" applyAlignment="0" applyProtection="0"/>
    <xf numFmtId="38" fontId="18" fillId="0" borderId="0" applyFont="0" applyFill="0" applyBorder="0" applyAlignment="0" applyProtection="0"/>
    <xf numFmtId="38" fontId="18" fillId="0" borderId="0" applyFont="0" applyFill="0" applyBorder="0" applyAlignment="0" applyProtection="0"/>
    <xf numFmtId="257" fontId="18" fillId="0" borderId="0"/>
    <xf numFmtId="257" fontId="18" fillId="0" borderId="0"/>
    <xf numFmtId="0" fontId="145" fillId="0" borderId="0" applyNumberFormat="0" applyFill="0" applyBorder="0" applyAlignment="0" applyProtection="0"/>
    <xf numFmtId="257" fontId="18" fillId="0" borderId="0" applyNumberFormat="0" applyFill="0" applyBorder="0" applyAlignment="0" applyProtection="0"/>
    <xf numFmtId="0" fontId="195"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0" fontId="145"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0"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0" fontId="23" fillId="35" borderId="0" applyNumberFormat="0" applyFont="0" applyAlignment="0" applyProtection="0"/>
    <xf numFmtId="257" fontId="18" fillId="0" borderId="0" applyNumberFormat="0" applyFont="0" applyAlignment="0" applyProtection="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38" fontId="18" fillId="0" borderId="0" applyFont="0" applyFill="0" applyBorder="0" applyAlignment="0" applyProtection="0"/>
    <xf numFmtId="38" fontId="18" fillId="0" borderId="0" applyFont="0" applyFill="0" applyBorder="0" applyAlignment="0" applyProtection="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7" fontId="18" fillId="0" borderId="0"/>
    <xf numFmtId="257" fontId="18" fillId="0" borderId="0"/>
    <xf numFmtId="0" fontId="18" fillId="0" borderId="0"/>
    <xf numFmtId="256"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0" fontId="18" fillId="0" borderId="0"/>
    <xf numFmtId="257" fontId="18" fillId="0" borderId="0"/>
    <xf numFmtId="257" fontId="18" fillId="0" borderId="0"/>
    <xf numFmtId="38" fontId="18" fillId="0" borderId="0" applyFont="0" applyFill="0" applyBorder="0" applyAlignment="0" applyProtection="0"/>
    <xf numFmtId="38" fontId="18" fillId="0" borderId="0" applyFont="0" applyFill="0" applyBorder="0" applyAlignment="0" applyProtection="0"/>
    <xf numFmtId="273" fontId="23" fillId="0" borderId="0" applyFont="0" applyFill="0" applyBorder="0" applyAlignment="0" applyProtection="0"/>
    <xf numFmtId="257" fontId="18" fillId="0" borderId="0" applyFont="0" applyFill="0" applyBorder="0" applyAlignment="0" applyProtection="0"/>
    <xf numFmtId="273" fontId="192"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4" fontId="18" fillId="0" borderId="0" applyFont="0" applyFill="0" applyBorder="0" applyAlignment="0" applyProtection="0"/>
    <xf numFmtId="275" fontId="23" fillId="0" borderId="0" applyFont="0" applyFill="0" applyBorder="0" applyProtection="0">
      <alignment horizontal="right"/>
    </xf>
    <xf numFmtId="257" fontId="18" fillId="0" borderId="0" applyFont="0" applyFill="0" applyBorder="0" applyProtection="0">
      <alignment horizontal="right"/>
    </xf>
    <xf numFmtId="276" fontId="192" fillId="0" borderId="0" applyFont="0" applyFill="0" applyBorder="0" applyProtection="0">
      <alignment horizontal="right"/>
    </xf>
    <xf numFmtId="275" fontId="192" fillId="0" borderId="0" applyFont="0" applyFill="0" applyBorder="0" applyProtection="0">
      <alignment horizontal="right"/>
    </xf>
    <xf numFmtId="277" fontId="18" fillId="0" borderId="0" applyFont="0" applyFill="0" applyBorder="0" applyProtection="0">
      <alignment horizontal="right"/>
    </xf>
    <xf numFmtId="277" fontId="18" fillId="0" borderId="0" applyFont="0" applyFill="0" applyBorder="0" applyProtection="0">
      <alignment horizontal="right"/>
    </xf>
    <xf numFmtId="276" fontId="18" fillId="0" borderId="0" applyFont="0" applyFill="0" applyBorder="0" applyProtection="0">
      <alignment horizontal="right"/>
    </xf>
    <xf numFmtId="276" fontId="18" fillId="0" borderId="0" applyFont="0" applyFill="0" applyBorder="0" applyProtection="0">
      <alignment horizontal="right"/>
    </xf>
    <xf numFmtId="38" fontId="18" fillId="0" borderId="0" applyFont="0" applyFill="0" applyBorder="0" applyAlignment="0" applyProtection="0"/>
    <xf numFmtId="38" fontId="18" fillId="0" borderId="0" applyFont="0" applyFill="0" applyBorder="0" applyAlignment="0" applyProtection="0"/>
    <xf numFmtId="257" fontId="18" fillId="0" borderId="0" applyFont="0" applyFill="0" applyBorder="0" applyAlignment="0" applyProtection="0"/>
    <xf numFmtId="257" fontId="18" fillId="0" borderId="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40" fillId="0" borderId="0"/>
    <xf numFmtId="278" fontId="18" fillId="0" borderId="0">
      <alignment vertical="top"/>
    </xf>
    <xf numFmtId="278" fontId="18" fillId="0" borderId="0">
      <alignment vertical="top"/>
    </xf>
    <xf numFmtId="278" fontId="18" fillId="0" borderId="0">
      <alignment vertical="top"/>
    </xf>
    <xf numFmtId="278" fontId="18" fillId="0" borderId="0">
      <alignment vertical="top"/>
    </xf>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xf numFmtId="0" fontId="18" fillId="0" borderId="0"/>
    <xf numFmtId="0" fontId="18" fillId="0" borderId="0"/>
    <xf numFmtId="0"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0" fontId="18" fillId="68"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0" fontId="18" fillId="68"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0" fontId="18" fillId="68"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0" fontId="18" fillId="68"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applyFont="0" applyFill="0" applyBorder="0" applyAlignment="0" applyProtection="0"/>
    <xf numFmtId="257" fontId="18" fillId="0" borderId="0" applyFont="0" applyFill="0" applyBorder="0" applyAlignment="0" applyProtection="0"/>
    <xf numFmtId="256"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7" fontId="18" fillId="0" borderId="0" applyFont="0" applyFill="0" applyBorder="0" applyAlignment="0" applyProtection="0"/>
    <xf numFmtId="257" fontId="18" fillId="0" borderId="0" applyFont="0" applyFill="0" applyBorder="0" applyAlignment="0" applyProtection="0"/>
    <xf numFmtId="0" fontId="196" fillId="0" borderId="0" applyNumberFormat="0" applyFill="0" applyBorder="0" applyProtection="0">
      <alignment vertical="top"/>
    </xf>
    <xf numFmtId="257" fontId="18" fillId="0" borderId="0" applyNumberFormat="0" applyFill="0" applyBorder="0" applyProtection="0">
      <alignment vertical="top"/>
    </xf>
    <xf numFmtId="0" fontId="197" fillId="0" borderId="0" applyNumberFormat="0" applyFill="0" applyBorder="0" applyProtection="0">
      <alignment vertical="top"/>
    </xf>
    <xf numFmtId="257" fontId="18" fillId="0" borderId="0" applyNumberFormat="0" applyFill="0" applyBorder="0" applyProtection="0">
      <alignment vertical="top"/>
    </xf>
    <xf numFmtId="257" fontId="18" fillId="0" borderId="0" applyNumberFormat="0" applyFill="0" applyBorder="0" applyProtection="0">
      <alignment vertical="top"/>
    </xf>
    <xf numFmtId="257" fontId="18" fillId="0" borderId="0" applyNumberFormat="0" applyFill="0" applyBorder="0" applyProtection="0">
      <alignment vertical="top"/>
    </xf>
    <xf numFmtId="257" fontId="18" fillId="0" borderId="0" applyNumberFormat="0" applyFill="0" applyBorder="0" applyProtection="0">
      <alignment vertical="top"/>
    </xf>
    <xf numFmtId="257" fontId="18" fillId="0" borderId="0" applyNumberFormat="0" applyFill="0" applyBorder="0" applyProtection="0">
      <alignment vertical="top"/>
    </xf>
    <xf numFmtId="257" fontId="18" fillId="0" borderId="0" applyNumberFormat="0" applyFill="0" applyBorder="0" applyProtection="0">
      <alignment vertical="top"/>
    </xf>
    <xf numFmtId="257" fontId="18" fillId="0" borderId="0" applyNumberFormat="0" applyFill="0" applyBorder="0" applyProtection="0">
      <alignment vertical="top"/>
    </xf>
    <xf numFmtId="257" fontId="18" fillId="0" borderId="0" applyNumberFormat="0" applyFill="0" applyBorder="0" applyProtection="0">
      <alignment vertical="top"/>
    </xf>
    <xf numFmtId="257" fontId="18" fillId="0" borderId="0" applyNumberFormat="0" applyFill="0" applyBorder="0" applyProtection="0">
      <alignment vertical="top"/>
    </xf>
    <xf numFmtId="257" fontId="18" fillId="0" borderId="0" applyNumberFormat="0" applyFill="0" applyBorder="0" applyProtection="0">
      <alignment vertical="top"/>
    </xf>
    <xf numFmtId="257" fontId="18" fillId="0" borderId="0" applyNumberFormat="0" applyFill="0" applyBorder="0" applyProtection="0">
      <alignment vertical="top"/>
    </xf>
    <xf numFmtId="257" fontId="18" fillId="0" borderId="0" applyNumberFormat="0" applyFill="0" applyBorder="0" applyProtection="0">
      <alignment vertical="top"/>
    </xf>
    <xf numFmtId="257" fontId="18" fillId="0" borderId="0" applyNumberFormat="0" applyFill="0" applyBorder="0" applyProtection="0">
      <alignment vertical="top"/>
    </xf>
    <xf numFmtId="257" fontId="18" fillId="0" borderId="0" applyNumberFormat="0" applyFill="0" applyBorder="0" applyProtection="0">
      <alignment vertical="top"/>
    </xf>
    <xf numFmtId="257" fontId="18" fillId="0" borderId="0" applyNumberFormat="0" applyFill="0" applyBorder="0" applyProtection="0">
      <alignment vertical="top"/>
    </xf>
    <xf numFmtId="257" fontId="18" fillId="0" borderId="0" applyNumberFormat="0" applyFill="0" applyBorder="0" applyProtection="0">
      <alignment vertical="top"/>
    </xf>
    <xf numFmtId="0" fontId="196" fillId="0" borderId="0" applyNumberFormat="0" applyFill="0" applyBorder="0" applyProtection="0">
      <alignment vertical="top"/>
    </xf>
    <xf numFmtId="257" fontId="18" fillId="0" borderId="0" applyNumberFormat="0" applyFill="0" applyBorder="0" applyProtection="0">
      <alignment vertical="top"/>
    </xf>
    <xf numFmtId="257" fontId="18" fillId="0" borderId="0" applyNumberFormat="0" applyFill="0" applyBorder="0" applyProtection="0">
      <alignment vertical="top"/>
    </xf>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0"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0"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6"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0" fontId="85" fillId="0" borderId="77" applyNumberFormat="0" applyFill="0" applyAlignment="0"/>
    <xf numFmtId="257" fontId="18" fillId="0" borderId="0" applyNumberFormat="0" applyFill="0" applyAlignment="0" applyProtection="0"/>
    <xf numFmtId="0" fontId="198" fillId="0" borderId="78" applyNumberFormat="0" applyFill="0" applyAlignment="0" applyProtection="0"/>
    <xf numFmtId="279" fontId="18" fillId="0" borderId="0" applyNumberFormat="0" applyFill="0" applyAlignment="0" applyProtection="0"/>
    <xf numFmtId="279" fontId="18" fillId="0" borderId="0" applyNumberFormat="0" applyFill="0" applyAlignment="0" applyProtection="0"/>
    <xf numFmtId="279" fontId="18" fillId="0" borderId="0" applyNumberFormat="0" applyFill="0" applyAlignment="0" applyProtection="0"/>
    <xf numFmtId="279" fontId="18" fillId="0" borderId="0" applyNumberFormat="0" applyFill="0" applyAlignment="0" applyProtection="0"/>
    <xf numFmtId="279" fontId="18" fillId="0" borderId="0" applyNumberFormat="0" applyFill="0" applyAlignment="0" applyProtection="0"/>
    <xf numFmtId="279" fontId="18" fillId="0" borderId="0" applyNumberFormat="0" applyFill="0" applyAlignment="0" applyProtection="0"/>
    <xf numFmtId="279" fontId="18" fillId="0" borderId="0" applyNumberFormat="0" applyFill="0" applyAlignment="0" applyProtection="0"/>
    <xf numFmtId="279" fontId="18" fillId="0" borderId="0" applyNumberFormat="0" applyFill="0" applyAlignment="0" applyProtection="0"/>
    <xf numFmtId="279" fontId="18" fillId="0" borderId="0" applyNumberFormat="0" applyFill="0" applyAlignment="0" applyProtection="0"/>
    <xf numFmtId="279" fontId="18" fillId="0" borderId="0" applyNumberFormat="0" applyFill="0" applyAlignment="0" applyProtection="0"/>
    <xf numFmtId="279" fontId="18" fillId="0" borderId="0" applyNumberFormat="0" applyFill="0" applyAlignment="0" applyProtection="0"/>
    <xf numFmtId="279" fontId="18" fillId="0" borderId="0" applyNumberFormat="0" applyFill="0" applyAlignment="0" applyProtection="0"/>
    <xf numFmtId="279" fontId="18" fillId="0" borderId="0" applyNumberFormat="0" applyFill="0" applyAlignment="0" applyProtection="0"/>
    <xf numFmtId="279" fontId="18" fillId="0" borderId="0" applyNumberFormat="0" applyFill="0" applyAlignment="0" applyProtection="0"/>
    <xf numFmtId="279" fontId="18" fillId="0" borderId="0" applyNumberFormat="0" applyFill="0" applyAlignment="0" applyProtection="0"/>
    <xf numFmtId="279" fontId="18" fillId="0" borderId="0" applyNumberFormat="0" applyFill="0" applyAlignment="0" applyProtection="0"/>
    <xf numFmtId="279" fontId="18" fillId="0" borderId="0" applyNumberFormat="0" applyFill="0" applyAlignment="0" applyProtection="0"/>
    <xf numFmtId="279" fontId="18" fillId="0" borderId="0" applyNumberFormat="0" applyFill="0" applyAlignment="0" applyProtection="0"/>
    <xf numFmtId="279" fontId="18" fillId="0" borderId="0" applyNumberFormat="0" applyFill="0" applyAlignment="0" applyProtection="0"/>
    <xf numFmtId="279" fontId="18" fillId="0" borderId="0" applyNumberFormat="0" applyFill="0" applyAlignment="0" applyProtection="0"/>
    <xf numFmtId="279" fontId="18" fillId="0" borderId="78" applyNumberFormat="0" applyFill="0" applyAlignment="0" applyProtection="0"/>
    <xf numFmtId="279" fontId="18" fillId="0" borderId="0" applyNumberFormat="0" applyFill="0" applyAlignment="0" applyProtection="0"/>
    <xf numFmtId="279" fontId="18" fillId="0" borderId="0" applyNumberFormat="0" applyFill="0" applyAlignment="0" applyProtection="0"/>
    <xf numFmtId="280" fontId="18" fillId="0" borderId="0" applyNumberFormat="0" applyFill="0" applyAlignment="0" applyProtection="0"/>
    <xf numFmtId="280" fontId="18" fillId="0" borderId="0" applyNumberFormat="0" applyFill="0" applyAlignment="0" applyProtection="0"/>
    <xf numFmtId="257" fontId="18" fillId="0" borderId="0" applyNumberFormat="0" applyFill="0" applyAlignment="0" applyProtection="0"/>
    <xf numFmtId="257" fontId="18" fillId="0" borderId="0" applyNumberFormat="0" applyFill="0" applyAlignment="0" applyProtection="0"/>
    <xf numFmtId="257" fontId="18" fillId="0" borderId="0" applyNumberFormat="0" applyFill="0" applyAlignment="0" applyProtection="0"/>
    <xf numFmtId="257" fontId="18" fillId="0" borderId="0" applyNumberFormat="0" applyFill="0" applyAlignment="0" applyProtection="0"/>
    <xf numFmtId="257" fontId="18" fillId="0" borderId="0" applyNumberFormat="0" applyFill="0" applyAlignment="0" applyProtection="0"/>
    <xf numFmtId="257" fontId="18" fillId="0" borderId="0" applyNumberFormat="0" applyFill="0" applyAlignment="0" applyProtection="0"/>
    <xf numFmtId="257" fontId="18" fillId="0" borderId="0" applyNumberFormat="0" applyFill="0" applyAlignment="0" applyProtection="0"/>
    <xf numFmtId="257" fontId="18" fillId="0" borderId="0" applyNumberFormat="0" applyFill="0" applyAlignment="0" applyProtection="0"/>
    <xf numFmtId="257" fontId="18" fillId="0" borderId="0" applyNumberFormat="0" applyFill="0" applyAlignment="0" applyProtection="0"/>
    <xf numFmtId="257" fontId="18" fillId="0" borderId="0" applyNumberFormat="0" applyFill="0" applyAlignment="0" applyProtection="0"/>
    <xf numFmtId="257" fontId="18" fillId="0" borderId="0" applyNumberFormat="0" applyFill="0" applyAlignment="0" applyProtection="0"/>
    <xf numFmtId="257" fontId="18" fillId="0" borderId="0" applyNumberFormat="0" applyFill="0" applyAlignment="0" applyProtection="0"/>
    <xf numFmtId="257" fontId="18" fillId="0" borderId="0" applyNumberFormat="0" applyFill="0" applyAlignment="0" applyProtection="0"/>
    <xf numFmtId="257" fontId="18" fillId="0" borderId="0" applyNumberFormat="0" applyFill="0" applyAlignment="0" applyProtection="0"/>
    <xf numFmtId="257" fontId="18" fillId="0" borderId="0" applyNumberFormat="0" applyFill="0" applyAlignment="0" applyProtection="0"/>
    <xf numFmtId="257" fontId="18" fillId="0" borderId="0" applyNumberFormat="0" applyFill="0" applyAlignment="0" applyProtection="0"/>
    <xf numFmtId="0" fontId="18" fillId="0" borderId="78" applyNumberFormat="0" applyFill="0" applyAlignment="0" applyProtection="0"/>
    <xf numFmtId="257" fontId="18" fillId="0" borderId="0" applyNumberFormat="0" applyFill="0" applyAlignment="0" applyProtection="0"/>
    <xf numFmtId="257" fontId="18" fillId="0" borderId="0" applyNumberFormat="0" applyFill="0" applyAlignment="0" applyProtection="0"/>
    <xf numFmtId="280" fontId="18" fillId="0" borderId="0" applyNumberFormat="0" applyFill="0" applyAlignment="0" applyProtection="0"/>
    <xf numFmtId="280" fontId="18" fillId="0" borderId="0" applyNumberFormat="0" applyFill="0" applyAlignment="0" applyProtection="0"/>
    <xf numFmtId="280" fontId="18" fillId="0" borderId="0" applyNumberFormat="0" applyFill="0" applyAlignment="0" applyProtection="0"/>
    <xf numFmtId="280" fontId="18" fillId="0" borderId="0" applyNumberFormat="0" applyFill="0" applyAlignment="0" applyProtection="0"/>
    <xf numFmtId="280" fontId="18" fillId="0" borderId="0" applyNumberFormat="0" applyFill="0" applyAlignment="0" applyProtection="0"/>
    <xf numFmtId="280" fontId="18" fillId="0" borderId="0" applyNumberFormat="0" applyFill="0" applyAlignment="0" applyProtection="0"/>
    <xf numFmtId="280" fontId="18" fillId="0" borderId="0" applyNumberFormat="0" applyFill="0" applyAlignment="0" applyProtection="0"/>
    <xf numFmtId="280" fontId="18" fillId="0" borderId="0" applyNumberFormat="0" applyFill="0" applyAlignment="0" applyProtection="0"/>
    <xf numFmtId="280" fontId="18" fillId="0" borderId="0" applyNumberFormat="0" applyFill="0" applyAlignment="0" applyProtection="0"/>
    <xf numFmtId="280" fontId="18" fillId="0" borderId="0" applyNumberFormat="0" applyFill="0" applyAlignment="0" applyProtection="0"/>
    <xf numFmtId="280" fontId="18" fillId="0" borderId="0" applyNumberFormat="0" applyFill="0" applyAlignment="0" applyProtection="0"/>
    <xf numFmtId="280" fontId="18" fillId="0" borderId="0" applyNumberFormat="0" applyFill="0" applyAlignment="0" applyProtection="0"/>
    <xf numFmtId="280" fontId="18" fillId="0" borderId="0" applyNumberFormat="0" applyFill="0" applyAlignment="0" applyProtection="0"/>
    <xf numFmtId="280" fontId="18" fillId="0" borderId="0" applyNumberFormat="0" applyFill="0" applyAlignment="0" applyProtection="0"/>
    <xf numFmtId="0" fontId="18" fillId="0" borderId="78" applyNumberFormat="0" applyFill="0" applyAlignment="0" applyProtection="0"/>
    <xf numFmtId="280" fontId="18" fillId="0" borderId="0" applyNumberFormat="0" applyFill="0" applyAlignment="0" applyProtection="0"/>
    <xf numFmtId="280" fontId="18" fillId="0" borderId="0" applyNumberFormat="0" applyFill="0" applyAlignment="0" applyProtection="0"/>
    <xf numFmtId="279" fontId="18" fillId="0" borderId="0" applyNumberFormat="0" applyFill="0" applyAlignment="0" applyProtection="0"/>
    <xf numFmtId="279" fontId="18" fillId="0" borderId="0" applyNumberFormat="0" applyFill="0" applyAlignment="0" applyProtection="0"/>
    <xf numFmtId="279" fontId="18" fillId="0" borderId="0" applyNumberFormat="0" applyFill="0" applyAlignment="0" applyProtection="0"/>
    <xf numFmtId="279" fontId="18" fillId="0" borderId="0" applyNumberFormat="0" applyFill="0" applyAlignment="0" applyProtection="0"/>
    <xf numFmtId="279" fontId="18" fillId="0" borderId="0" applyNumberFormat="0" applyFill="0" applyAlignment="0" applyProtection="0"/>
    <xf numFmtId="279" fontId="18" fillId="0" borderId="0" applyNumberFormat="0" applyFill="0" applyAlignment="0" applyProtection="0"/>
    <xf numFmtId="279" fontId="18" fillId="0" borderId="0" applyNumberFormat="0" applyFill="0" applyAlignment="0" applyProtection="0"/>
    <xf numFmtId="279" fontId="18" fillId="0" borderId="0" applyNumberFormat="0" applyFill="0" applyAlignment="0" applyProtection="0"/>
    <xf numFmtId="279" fontId="18" fillId="0" borderId="0" applyNumberFormat="0" applyFill="0" applyAlignment="0" applyProtection="0"/>
    <xf numFmtId="279" fontId="18" fillId="0" borderId="0" applyNumberFormat="0" applyFill="0" applyAlignment="0" applyProtection="0"/>
    <xf numFmtId="279" fontId="18" fillId="0" borderId="0" applyNumberFormat="0" applyFill="0" applyAlignment="0" applyProtection="0"/>
    <xf numFmtId="279" fontId="18" fillId="0" borderId="0" applyNumberFormat="0" applyFill="0" applyAlignment="0" applyProtection="0"/>
    <xf numFmtId="279" fontId="18" fillId="0" borderId="78" applyNumberFormat="0" applyFill="0" applyAlignment="0" applyProtection="0"/>
    <xf numFmtId="279" fontId="18" fillId="0" borderId="0" applyNumberFormat="0" applyFill="0" applyAlignment="0" applyProtection="0"/>
    <xf numFmtId="279" fontId="18" fillId="0" borderId="0" applyNumberFormat="0" applyFill="0" applyAlignment="0" applyProtection="0"/>
    <xf numFmtId="257" fontId="18" fillId="0" borderId="0" applyNumberFormat="0" applyFill="0" applyAlignment="0" applyProtection="0"/>
    <xf numFmtId="257" fontId="18" fillId="0" borderId="0" applyNumberFormat="0" applyFill="0" applyAlignment="0" applyProtection="0"/>
    <xf numFmtId="257" fontId="18" fillId="0" borderId="0" applyNumberFormat="0" applyFill="0" applyAlignment="0" applyProtection="0"/>
    <xf numFmtId="257" fontId="18" fillId="0" borderId="0" applyNumberFormat="0" applyFill="0" applyAlignment="0" applyProtection="0"/>
    <xf numFmtId="257" fontId="18" fillId="0" borderId="0" applyNumberFormat="0" applyFill="0" applyAlignment="0" applyProtection="0"/>
    <xf numFmtId="257" fontId="18" fillId="0" borderId="0" applyNumberFormat="0" applyFill="0" applyAlignment="0" applyProtection="0"/>
    <xf numFmtId="257" fontId="18" fillId="0" borderId="0" applyNumberFormat="0" applyFill="0" applyAlignment="0" applyProtection="0"/>
    <xf numFmtId="257" fontId="18" fillId="0" borderId="0" applyNumberFormat="0" applyFill="0" applyAlignment="0" applyProtection="0"/>
    <xf numFmtId="257" fontId="18" fillId="0" borderId="0" applyNumberFormat="0" applyFill="0" applyAlignment="0" applyProtection="0"/>
    <xf numFmtId="257" fontId="18" fillId="0" borderId="0" applyNumberFormat="0" applyFill="0" applyAlignment="0" applyProtection="0"/>
    <xf numFmtId="257" fontId="18" fillId="0" borderId="0" applyNumberFormat="0" applyFill="0" applyAlignment="0" applyProtection="0"/>
    <xf numFmtId="257" fontId="18" fillId="0" borderId="0" applyNumberFormat="0" applyFill="0" applyAlignment="0" applyProtection="0"/>
    <xf numFmtId="257" fontId="18" fillId="0" borderId="0" applyNumberFormat="0" applyFill="0" applyAlignment="0" applyProtection="0"/>
    <xf numFmtId="257" fontId="18" fillId="0" borderId="0" applyNumberFormat="0" applyFill="0" applyAlignment="0" applyProtection="0"/>
    <xf numFmtId="257" fontId="18" fillId="0" borderId="0" applyNumberFormat="0" applyFill="0" applyAlignment="0" applyProtection="0"/>
    <xf numFmtId="257" fontId="18" fillId="0" borderId="0" applyNumberFormat="0" applyFill="0" applyAlignment="0" applyProtection="0"/>
    <xf numFmtId="0" fontId="85" fillId="0" borderId="78" applyNumberFormat="0" applyFill="0" applyAlignment="0" applyProtection="0"/>
    <xf numFmtId="257" fontId="18" fillId="0" borderId="0" applyNumberFormat="0" applyFill="0" applyAlignment="0" applyProtection="0"/>
    <xf numFmtId="257" fontId="18" fillId="0" borderId="0" applyNumberFormat="0" applyFill="0" applyAlignment="0" applyProtection="0"/>
    <xf numFmtId="0" fontId="128" fillId="0" borderId="79" applyNumberFormat="0" applyFill="0" applyProtection="0">
      <alignment horizontal="center"/>
    </xf>
    <xf numFmtId="257" fontId="18" fillId="0" borderId="0" applyNumberFormat="0" applyFill="0" applyProtection="0">
      <alignment horizontal="center"/>
    </xf>
    <xf numFmtId="0" fontId="199" fillId="0" borderId="79" applyNumberFormat="0" applyFill="0" applyProtection="0">
      <alignment horizontal="center"/>
    </xf>
    <xf numFmtId="0" fontId="199" fillId="0" borderId="79" applyNumberFormat="0" applyFill="0" applyProtection="0">
      <alignment horizontal="center"/>
    </xf>
    <xf numFmtId="257" fontId="18" fillId="0" borderId="0" applyNumberFormat="0" applyFill="0" applyProtection="0">
      <alignment horizontal="center"/>
    </xf>
    <xf numFmtId="257" fontId="18" fillId="0" borderId="0" applyNumberFormat="0" applyFill="0" applyProtection="0">
      <alignment horizontal="center"/>
    </xf>
    <xf numFmtId="257" fontId="18" fillId="0" borderId="0" applyNumberFormat="0" applyFill="0" applyProtection="0">
      <alignment horizontal="center"/>
    </xf>
    <xf numFmtId="257" fontId="18" fillId="0" borderId="0" applyNumberFormat="0" applyFill="0" applyProtection="0">
      <alignment horizontal="center"/>
    </xf>
    <xf numFmtId="257" fontId="18" fillId="0" borderId="0" applyNumberFormat="0" applyFill="0" applyProtection="0">
      <alignment horizontal="center"/>
    </xf>
    <xf numFmtId="257" fontId="18" fillId="0" borderId="0" applyNumberFormat="0" applyFill="0" applyProtection="0">
      <alignment horizontal="center"/>
    </xf>
    <xf numFmtId="257" fontId="18" fillId="0" borderId="0" applyNumberFormat="0" applyFill="0" applyProtection="0">
      <alignment horizontal="center"/>
    </xf>
    <xf numFmtId="257" fontId="18" fillId="0" borderId="0" applyNumberFormat="0" applyFill="0" applyProtection="0">
      <alignment horizontal="center"/>
    </xf>
    <xf numFmtId="257" fontId="18" fillId="0" borderId="0" applyNumberFormat="0" applyFill="0" applyProtection="0">
      <alignment horizontal="center"/>
    </xf>
    <xf numFmtId="257" fontId="18" fillId="0" borderId="0" applyNumberFormat="0" applyFill="0" applyProtection="0">
      <alignment horizontal="center"/>
    </xf>
    <xf numFmtId="257" fontId="18" fillId="0" borderId="0" applyNumberFormat="0" applyFill="0" applyProtection="0">
      <alignment horizontal="center"/>
    </xf>
    <xf numFmtId="257" fontId="18" fillId="0" borderId="0" applyNumberFormat="0" applyFill="0" applyProtection="0">
      <alignment horizontal="center"/>
    </xf>
    <xf numFmtId="257" fontId="18" fillId="0" borderId="0" applyNumberFormat="0" applyFill="0" applyProtection="0">
      <alignment horizontal="center"/>
    </xf>
    <xf numFmtId="257" fontId="18" fillId="0" borderId="0" applyNumberFormat="0" applyFill="0" applyProtection="0">
      <alignment horizontal="center"/>
    </xf>
    <xf numFmtId="257" fontId="18" fillId="0" borderId="0" applyNumberFormat="0" applyFill="0" applyProtection="0">
      <alignment horizontal="center"/>
    </xf>
    <xf numFmtId="257" fontId="18" fillId="0" borderId="0" applyNumberFormat="0" applyFill="0" applyProtection="0">
      <alignment horizontal="center"/>
    </xf>
    <xf numFmtId="0" fontId="128" fillId="0" borderId="79" applyNumberFormat="0" applyFill="0" applyProtection="0">
      <alignment horizontal="center"/>
    </xf>
    <xf numFmtId="257" fontId="18" fillId="0" borderId="0" applyNumberFormat="0" applyFill="0" applyProtection="0">
      <alignment horizontal="center"/>
    </xf>
    <xf numFmtId="257" fontId="18" fillId="0" borderId="0" applyNumberFormat="0" applyFill="0" applyProtection="0">
      <alignment horizontal="center"/>
    </xf>
    <xf numFmtId="0" fontId="128" fillId="0" borderId="0" applyNumberFormat="0" applyFill="0" applyBorder="0" applyProtection="0">
      <alignment horizontal="left"/>
    </xf>
    <xf numFmtId="257" fontId="18" fillId="0" borderId="0" applyNumberFormat="0" applyFill="0" applyBorder="0" applyProtection="0">
      <alignment horizontal="left"/>
    </xf>
    <xf numFmtId="0" fontId="199" fillId="0" borderId="0" applyNumberFormat="0" applyFill="0" applyBorder="0" applyProtection="0">
      <alignment horizontal="left"/>
    </xf>
    <xf numFmtId="257" fontId="18" fillId="0" borderId="0" applyNumberFormat="0" applyFill="0" applyBorder="0" applyProtection="0">
      <alignment horizontal="left"/>
    </xf>
    <xf numFmtId="257" fontId="18" fillId="0" borderId="0" applyNumberFormat="0" applyFill="0" applyBorder="0" applyProtection="0">
      <alignment horizontal="left"/>
    </xf>
    <xf numFmtId="257" fontId="18" fillId="0" borderId="0" applyNumberFormat="0" applyFill="0" applyBorder="0" applyProtection="0">
      <alignment horizontal="left"/>
    </xf>
    <xf numFmtId="257" fontId="18" fillId="0" borderId="0" applyNumberFormat="0" applyFill="0" applyBorder="0" applyProtection="0">
      <alignment horizontal="left"/>
    </xf>
    <xf numFmtId="257" fontId="18" fillId="0" borderId="0" applyNumberFormat="0" applyFill="0" applyBorder="0" applyProtection="0">
      <alignment horizontal="left"/>
    </xf>
    <xf numFmtId="257" fontId="18" fillId="0" borderId="0" applyNumberFormat="0" applyFill="0" applyBorder="0" applyProtection="0">
      <alignment horizontal="left"/>
    </xf>
    <xf numFmtId="257" fontId="18" fillId="0" borderId="0" applyNumberFormat="0" applyFill="0" applyBorder="0" applyProtection="0">
      <alignment horizontal="left"/>
    </xf>
    <xf numFmtId="257" fontId="18" fillId="0" borderId="0" applyNumberFormat="0" applyFill="0" applyBorder="0" applyProtection="0">
      <alignment horizontal="left"/>
    </xf>
    <xf numFmtId="257" fontId="18" fillId="0" borderId="0" applyNumberFormat="0" applyFill="0" applyBorder="0" applyProtection="0">
      <alignment horizontal="left"/>
    </xf>
    <xf numFmtId="257" fontId="18" fillId="0" borderId="0" applyNumberFormat="0" applyFill="0" applyBorder="0" applyProtection="0">
      <alignment horizontal="left"/>
    </xf>
    <xf numFmtId="257" fontId="18" fillId="0" borderId="0" applyNumberFormat="0" applyFill="0" applyBorder="0" applyProtection="0">
      <alignment horizontal="left"/>
    </xf>
    <xf numFmtId="257" fontId="18" fillId="0" borderId="0" applyNumberFormat="0" applyFill="0" applyBorder="0" applyProtection="0">
      <alignment horizontal="left"/>
    </xf>
    <xf numFmtId="257" fontId="18" fillId="0" borderId="0" applyNumberFormat="0" applyFill="0" applyBorder="0" applyProtection="0">
      <alignment horizontal="left"/>
    </xf>
    <xf numFmtId="257" fontId="18" fillId="0" borderId="0" applyNumberFormat="0" applyFill="0" applyBorder="0" applyProtection="0">
      <alignment horizontal="left"/>
    </xf>
    <xf numFmtId="257" fontId="18" fillId="0" borderId="0" applyNumberFormat="0" applyFill="0" applyBorder="0" applyProtection="0">
      <alignment horizontal="left"/>
    </xf>
    <xf numFmtId="257" fontId="18" fillId="0" borderId="0" applyNumberFormat="0" applyFill="0" applyBorder="0" applyProtection="0">
      <alignment horizontal="left"/>
    </xf>
    <xf numFmtId="0" fontId="128" fillId="0" borderId="0" applyNumberFormat="0" applyFill="0" applyBorder="0" applyProtection="0">
      <alignment horizontal="left"/>
    </xf>
    <xf numFmtId="257" fontId="18" fillId="0" borderId="0" applyNumberFormat="0" applyFill="0" applyBorder="0" applyProtection="0">
      <alignment horizontal="left"/>
    </xf>
    <xf numFmtId="257" fontId="18" fillId="0" borderId="0" applyNumberFormat="0" applyFill="0" applyBorder="0" applyProtection="0">
      <alignment horizontal="left"/>
    </xf>
    <xf numFmtId="0" fontId="200" fillId="0" borderId="0" applyNumberFormat="0" applyFill="0" applyBorder="0" applyProtection="0">
      <alignment horizontal="centerContinuous"/>
    </xf>
    <xf numFmtId="257" fontId="18" fillId="0" borderId="0" applyNumberFormat="0" applyFill="0" applyBorder="0" applyProtection="0">
      <alignment horizontal="centerContinuous"/>
    </xf>
    <xf numFmtId="0" fontId="201" fillId="0" borderId="0" applyNumberFormat="0" applyFill="0" applyBorder="0" applyProtection="0">
      <alignment horizontal="centerContinuous"/>
    </xf>
    <xf numFmtId="257" fontId="18" fillId="0" borderId="0" applyNumberFormat="0" applyFill="0" applyBorder="0" applyProtection="0">
      <alignment horizontal="centerContinuous"/>
    </xf>
    <xf numFmtId="257" fontId="18" fillId="0" borderId="0" applyNumberFormat="0" applyFill="0" applyBorder="0" applyProtection="0">
      <alignment horizontal="centerContinuous"/>
    </xf>
    <xf numFmtId="257" fontId="18" fillId="0" borderId="0" applyNumberFormat="0" applyFill="0" applyBorder="0" applyProtection="0">
      <alignment horizontal="centerContinuous"/>
    </xf>
    <xf numFmtId="257" fontId="18" fillId="0" borderId="0" applyNumberFormat="0" applyFill="0" applyBorder="0" applyProtection="0">
      <alignment horizontal="centerContinuous"/>
    </xf>
    <xf numFmtId="257" fontId="18" fillId="0" borderId="0" applyNumberFormat="0" applyFill="0" applyBorder="0" applyProtection="0">
      <alignment horizontal="centerContinuous"/>
    </xf>
    <xf numFmtId="257" fontId="18" fillId="0" borderId="0" applyNumberFormat="0" applyFill="0" applyBorder="0" applyProtection="0">
      <alignment horizontal="centerContinuous"/>
    </xf>
    <xf numFmtId="257" fontId="18" fillId="0" borderId="0" applyNumberFormat="0" applyFill="0" applyBorder="0" applyProtection="0">
      <alignment horizontal="centerContinuous"/>
    </xf>
    <xf numFmtId="257" fontId="18" fillId="0" borderId="0" applyNumberFormat="0" applyFill="0" applyBorder="0" applyProtection="0">
      <alignment horizontal="centerContinuous"/>
    </xf>
    <xf numFmtId="257" fontId="18" fillId="0" borderId="0" applyNumberFormat="0" applyFill="0" applyBorder="0" applyProtection="0">
      <alignment horizontal="centerContinuous"/>
    </xf>
    <xf numFmtId="257" fontId="18" fillId="0" borderId="0" applyNumberFormat="0" applyFill="0" applyBorder="0" applyProtection="0">
      <alignment horizontal="centerContinuous"/>
    </xf>
    <xf numFmtId="257" fontId="18" fillId="0" borderId="0" applyNumberFormat="0" applyFill="0" applyBorder="0" applyProtection="0">
      <alignment horizontal="centerContinuous"/>
    </xf>
    <xf numFmtId="257" fontId="18" fillId="0" borderId="0" applyNumberFormat="0" applyFill="0" applyBorder="0" applyProtection="0">
      <alignment horizontal="centerContinuous"/>
    </xf>
    <xf numFmtId="257" fontId="18" fillId="0" borderId="0" applyNumberFormat="0" applyFill="0" applyBorder="0" applyProtection="0">
      <alignment horizontal="centerContinuous"/>
    </xf>
    <xf numFmtId="257" fontId="18" fillId="0" borderId="0" applyNumberFormat="0" applyFill="0" applyBorder="0" applyProtection="0">
      <alignment horizontal="centerContinuous"/>
    </xf>
    <xf numFmtId="257" fontId="18" fillId="0" borderId="0" applyNumberFormat="0" applyFill="0" applyBorder="0" applyProtection="0">
      <alignment horizontal="centerContinuous"/>
    </xf>
    <xf numFmtId="257" fontId="18" fillId="0" borderId="0" applyNumberFormat="0" applyFill="0" applyBorder="0" applyProtection="0">
      <alignment horizontal="centerContinuous"/>
    </xf>
    <xf numFmtId="0" fontId="200" fillId="0" borderId="0" applyNumberFormat="0" applyFill="0" applyBorder="0" applyProtection="0">
      <alignment horizontal="centerContinuous"/>
    </xf>
    <xf numFmtId="257" fontId="18" fillId="0" borderId="0" applyNumberFormat="0" applyFill="0" applyBorder="0" applyProtection="0">
      <alignment horizontal="centerContinuous"/>
    </xf>
    <xf numFmtId="257" fontId="18" fillId="0" borderId="0" applyNumberFormat="0" applyFill="0" applyBorder="0" applyProtection="0">
      <alignment horizontal="centerContinuous"/>
    </xf>
    <xf numFmtId="38" fontId="18" fillId="0" borderId="0" applyFont="0" applyFill="0" applyBorder="0" applyAlignment="0" applyProtection="0"/>
    <xf numFmtId="38"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56"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applyFont="0" applyFill="0" applyBorder="0" applyAlignment="0" applyProtection="0"/>
    <xf numFmtId="256"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93" fillId="0" borderId="0" applyFill="0" applyBorder="0" applyAlignment="0" applyProtection="0"/>
    <xf numFmtId="0" fontId="193" fillId="0" borderId="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0"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17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81" fontId="108" fillId="0" borderId="0" applyFont="0" applyFill="0" applyBorder="0" applyAlignment="0" applyProtection="0"/>
    <xf numFmtId="282" fontId="18" fillId="0" borderId="0" applyFont="0" applyFill="0" applyBorder="0" applyAlignment="0" applyProtection="0"/>
    <xf numFmtId="0" fontId="18" fillId="0" borderId="0" applyFont="0" applyFill="0" applyBorder="0" applyAlignment="0" applyProtection="0"/>
    <xf numFmtId="283" fontId="108" fillId="0" borderId="0" applyFont="0" applyFill="0" applyBorder="0" applyAlignment="0" applyProtection="0"/>
    <xf numFmtId="284" fontId="18" fillId="0" borderId="0" applyFont="0" applyFill="0" applyBorder="0" applyAlignment="0" applyProtection="0"/>
    <xf numFmtId="9" fontId="18" fillId="74" borderId="0"/>
    <xf numFmtId="9" fontId="18" fillId="74" borderId="0"/>
    <xf numFmtId="9" fontId="18" fillId="74" borderId="0"/>
    <xf numFmtId="9" fontId="18" fillId="74" borderId="0"/>
    <xf numFmtId="41" fontId="18" fillId="0" borderId="0" applyFont="0" applyFill="0" applyBorder="0" applyAlignment="0" applyProtection="0"/>
    <xf numFmtId="257"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256" fontId="18" fillId="0" borderId="0"/>
    <xf numFmtId="0" fontId="69" fillId="0" borderId="0">
      <alignment vertical="center"/>
    </xf>
    <xf numFmtId="0" fontId="86" fillId="0" borderId="0">
      <alignment vertical="center"/>
    </xf>
    <xf numFmtId="0" fontId="86" fillId="0" borderId="0">
      <alignment vertical="center"/>
    </xf>
    <xf numFmtId="257" fontId="18" fillId="0" borderId="0"/>
    <xf numFmtId="257" fontId="18" fillId="0" borderId="0"/>
    <xf numFmtId="285" fontId="18" fillId="0" borderId="0"/>
    <xf numFmtId="285" fontId="18" fillId="0" borderId="0"/>
    <xf numFmtId="9" fontId="18" fillId="0" borderId="0"/>
    <xf numFmtId="9" fontId="18" fillId="0" borderId="0"/>
    <xf numFmtId="0" fontId="50" fillId="0" borderId="0"/>
    <xf numFmtId="257" fontId="18" fillId="0" borderId="0"/>
    <xf numFmtId="0" fontId="50" fillId="0" borderId="0"/>
    <xf numFmtId="257" fontId="18" fillId="0" borderId="0"/>
    <xf numFmtId="166" fontId="18" fillId="0" borderId="0"/>
    <xf numFmtId="2" fontId="50" fillId="0" borderId="0"/>
    <xf numFmtId="2" fontId="18" fillId="0" borderId="0"/>
    <xf numFmtId="10" fontId="18" fillId="0" borderId="0"/>
    <xf numFmtId="10" fontId="18" fillId="0" borderId="0"/>
    <xf numFmtId="285" fontId="18" fillId="0" borderId="0"/>
    <xf numFmtId="285" fontId="18" fillId="0" borderId="0"/>
    <xf numFmtId="285" fontId="18" fillId="0" borderId="0"/>
    <xf numFmtId="285" fontId="18" fillId="0" borderId="0"/>
    <xf numFmtId="285" fontId="18" fillId="0" borderId="0"/>
    <xf numFmtId="285" fontId="18" fillId="0" borderId="0"/>
    <xf numFmtId="285" fontId="18" fillId="0" borderId="0"/>
    <xf numFmtId="285" fontId="18" fillId="0" borderId="0"/>
    <xf numFmtId="285" fontId="18" fillId="0" borderId="0"/>
    <xf numFmtId="285" fontId="18" fillId="0" borderId="0"/>
    <xf numFmtId="285" fontId="18" fillId="0" borderId="0"/>
    <xf numFmtId="285" fontId="18" fillId="0" borderId="0"/>
    <xf numFmtId="285" fontId="18" fillId="0" borderId="0"/>
    <xf numFmtId="285" fontId="18" fillId="0" borderId="0"/>
    <xf numFmtId="285" fontId="18" fillId="0" borderId="0"/>
    <xf numFmtId="285" fontId="18" fillId="0" borderId="0"/>
    <xf numFmtId="285" fontId="18" fillId="0" borderId="0"/>
    <xf numFmtId="285" fontId="18" fillId="0" borderId="0"/>
    <xf numFmtId="285" fontId="18" fillId="0" borderId="0"/>
    <xf numFmtId="285" fontId="18" fillId="0" borderId="0"/>
    <xf numFmtId="285"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0"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0" fontId="18" fillId="0" borderId="0"/>
    <xf numFmtId="280" fontId="18" fillId="0" borderId="0"/>
    <xf numFmtId="280" fontId="18" fillId="0" borderId="0"/>
    <xf numFmtId="257" fontId="18" fillId="0" borderId="0"/>
    <xf numFmtId="257" fontId="18" fillId="0" borderId="0"/>
    <xf numFmtId="257" fontId="18" fillId="0" borderId="0"/>
    <xf numFmtId="257"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7" fontId="18" fillId="0" borderId="0"/>
    <xf numFmtId="287" fontId="18" fillId="0" borderId="0"/>
    <xf numFmtId="288" fontId="18" fillId="0" borderId="0"/>
    <xf numFmtId="288" fontId="18" fillId="0" borderId="0"/>
    <xf numFmtId="288" fontId="18" fillId="0" borderId="0"/>
    <xf numFmtId="288" fontId="18" fillId="0" borderId="0"/>
    <xf numFmtId="288" fontId="18" fillId="0" borderId="0"/>
    <xf numFmtId="288" fontId="18" fillId="0" borderId="0"/>
    <xf numFmtId="288" fontId="18" fillId="0" borderId="0"/>
    <xf numFmtId="288" fontId="18" fillId="0" borderId="0"/>
    <xf numFmtId="288" fontId="18" fillId="0" borderId="0"/>
    <xf numFmtId="288" fontId="18" fillId="0" borderId="0"/>
    <xf numFmtId="288" fontId="18" fillId="0" borderId="0"/>
    <xf numFmtId="288" fontId="18" fillId="0" borderId="0"/>
    <xf numFmtId="288" fontId="18" fillId="0" borderId="0"/>
    <xf numFmtId="288" fontId="18" fillId="0" borderId="0"/>
    <xf numFmtId="288" fontId="18" fillId="0" borderId="0"/>
    <xf numFmtId="288" fontId="18" fillId="0" borderId="0"/>
    <xf numFmtId="0" fontId="18" fillId="0" borderId="0"/>
    <xf numFmtId="288" fontId="18" fillId="0" borderId="0"/>
    <xf numFmtId="288" fontId="18" fillId="0" borderId="0"/>
    <xf numFmtId="287" fontId="18" fillId="0" borderId="0"/>
    <xf numFmtId="287" fontId="18" fillId="0" borderId="0"/>
    <xf numFmtId="287" fontId="18" fillId="0" borderId="0"/>
    <xf numFmtId="287" fontId="18" fillId="0" borderId="0"/>
    <xf numFmtId="287" fontId="18" fillId="0" borderId="0"/>
    <xf numFmtId="287" fontId="18" fillId="0" borderId="0"/>
    <xf numFmtId="287" fontId="18" fillId="0" borderId="0"/>
    <xf numFmtId="287" fontId="18" fillId="0" borderId="0"/>
    <xf numFmtId="287" fontId="18" fillId="0" borderId="0"/>
    <xf numFmtId="287" fontId="18" fillId="0" borderId="0"/>
    <xf numFmtId="287" fontId="18" fillId="0" borderId="0"/>
    <xf numFmtId="287" fontId="18" fillId="0" borderId="0"/>
    <xf numFmtId="287" fontId="18" fillId="0" borderId="0"/>
    <xf numFmtId="287" fontId="18" fillId="0" borderId="0"/>
    <xf numFmtId="287" fontId="18" fillId="0" borderId="0"/>
    <xf numFmtId="287" fontId="18" fillId="0" borderId="0"/>
    <xf numFmtId="287"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0" fontId="18" fillId="0" borderId="0"/>
    <xf numFmtId="257" fontId="18" fillId="0" borderId="0"/>
    <xf numFmtId="257"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7" fontId="18" fillId="0" borderId="0"/>
    <xf numFmtId="287" fontId="18" fillId="0" borderId="0"/>
    <xf numFmtId="288" fontId="18" fillId="0" borderId="0"/>
    <xf numFmtId="288" fontId="18" fillId="0" borderId="0"/>
    <xf numFmtId="288" fontId="18" fillId="0" borderId="0"/>
    <xf numFmtId="288" fontId="18" fillId="0" borderId="0"/>
    <xf numFmtId="288" fontId="18" fillId="0" borderId="0"/>
    <xf numFmtId="288" fontId="18" fillId="0" borderId="0"/>
    <xf numFmtId="288" fontId="18" fillId="0" borderId="0"/>
    <xf numFmtId="288" fontId="18" fillId="0" borderId="0"/>
    <xf numFmtId="288" fontId="18" fillId="0" borderId="0"/>
    <xf numFmtId="288" fontId="18" fillId="0" borderId="0"/>
    <xf numFmtId="288" fontId="18" fillId="0" borderId="0"/>
    <xf numFmtId="288" fontId="18" fillId="0" borderId="0"/>
    <xf numFmtId="288" fontId="18" fillId="0" borderId="0"/>
    <xf numFmtId="288" fontId="18" fillId="0" borderId="0"/>
    <xf numFmtId="288" fontId="18" fillId="0" borderId="0"/>
    <xf numFmtId="288" fontId="18" fillId="0" borderId="0"/>
    <xf numFmtId="0" fontId="18" fillId="0" borderId="0"/>
    <xf numFmtId="288" fontId="18" fillId="0" borderId="0"/>
    <xf numFmtId="288" fontId="18" fillId="0" borderId="0"/>
    <xf numFmtId="287" fontId="18" fillId="0" borderId="0"/>
    <xf numFmtId="287" fontId="18" fillId="0" borderId="0"/>
    <xf numFmtId="287" fontId="18" fillId="0" borderId="0"/>
    <xf numFmtId="287" fontId="18" fillId="0" borderId="0"/>
    <xf numFmtId="287" fontId="18" fillId="0" borderId="0"/>
    <xf numFmtId="287" fontId="18" fillId="0" borderId="0"/>
    <xf numFmtId="287" fontId="18" fillId="0" borderId="0"/>
    <xf numFmtId="287" fontId="18" fillId="0" borderId="0"/>
    <xf numFmtId="287" fontId="18" fillId="0" borderId="0"/>
    <xf numFmtId="287" fontId="18" fillId="0" borderId="0"/>
    <xf numFmtId="287" fontId="18" fillId="0" borderId="0"/>
    <xf numFmtId="287" fontId="18" fillId="0" borderId="0"/>
    <xf numFmtId="287" fontId="18" fillId="0" borderId="0"/>
    <xf numFmtId="287" fontId="18" fillId="0" borderId="0"/>
    <xf numFmtId="287" fontId="18" fillId="0" borderId="0"/>
    <xf numFmtId="287" fontId="18" fillId="0" borderId="0"/>
    <xf numFmtId="287"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6" fontId="18" fillId="0" borderId="0"/>
    <xf numFmtId="285" fontId="18" fillId="0" borderId="0"/>
    <xf numFmtId="285" fontId="18" fillId="0" borderId="0"/>
    <xf numFmtId="285" fontId="18" fillId="0" borderId="0"/>
    <xf numFmtId="285" fontId="18" fillId="0" borderId="0"/>
    <xf numFmtId="285" fontId="18" fillId="0" borderId="0"/>
    <xf numFmtId="285" fontId="18" fillId="0" borderId="0"/>
    <xf numFmtId="257" fontId="18" fillId="0" borderId="0"/>
    <xf numFmtId="257" fontId="18" fillId="0" borderId="0"/>
    <xf numFmtId="257" fontId="18" fillId="0" borderId="0"/>
    <xf numFmtId="257" fontId="18" fillId="0" borderId="0"/>
    <xf numFmtId="289" fontId="18" fillId="0" borderId="0"/>
    <xf numFmtId="289"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0" fontId="18" fillId="0" borderId="0"/>
    <xf numFmtId="257" fontId="18" fillId="0" borderId="0"/>
    <xf numFmtId="257" fontId="18" fillId="0" borderId="0"/>
    <xf numFmtId="289" fontId="18" fillId="0" borderId="0"/>
    <xf numFmtId="289" fontId="18" fillId="0" borderId="0"/>
    <xf numFmtId="285" fontId="18" fillId="0" borderId="0"/>
    <xf numFmtId="285" fontId="18" fillId="0" borderId="0"/>
    <xf numFmtId="285" fontId="18" fillId="0" borderId="0"/>
    <xf numFmtId="285" fontId="18" fillId="0" borderId="0"/>
    <xf numFmtId="257" fontId="18" fillId="0" borderId="0"/>
    <xf numFmtId="257" fontId="18" fillId="0" borderId="0"/>
    <xf numFmtId="257" fontId="18" fillId="0" borderId="0"/>
    <xf numFmtId="257" fontId="18" fillId="0" borderId="0"/>
    <xf numFmtId="240" fontId="18" fillId="0" borderId="0"/>
    <xf numFmtId="240" fontId="18" fillId="0" borderId="0"/>
    <xf numFmtId="290" fontId="18" fillId="0" borderId="0"/>
    <xf numFmtId="290" fontId="18" fillId="0" borderId="0"/>
    <xf numFmtId="291" fontId="18" fillId="0" borderId="0"/>
    <xf numFmtId="291" fontId="18" fillId="0" borderId="0"/>
    <xf numFmtId="292" fontId="18" fillId="0" borderId="0"/>
    <xf numFmtId="292" fontId="18" fillId="0" borderId="0"/>
    <xf numFmtId="257" fontId="18" fillId="0" borderId="0"/>
    <xf numFmtId="257" fontId="18" fillId="0" borderId="0"/>
    <xf numFmtId="279" fontId="18" fillId="0" borderId="0"/>
    <xf numFmtId="279" fontId="18" fillId="0" borderId="0"/>
    <xf numFmtId="279" fontId="18" fillId="0" borderId="0"/>
    <xf numFmtId="279" fontId="18" fillId="0" borderId="0"/>
    <xf numFmtId="279" fontId="18" fillId="0" borderId="0"/>
    <xf numFmtId="279" fontId="18" fillId="0" borderId="0"/>
    <xf numFmtId="279" fontId="18" fillId="0" borderId="0"/>
    <xf numFmtId="279" fontId="18" fillId="0" borderId="0"/>
    <xf numFmtId="279" fontId="18" fillId="0" borderId="0"/>
    <xf numFmtId="279" fontId="18" fillId="0" borderId="0"/>
    <xf numFmtId="279" fontId="18" fillId="0" borderId="0"/>
    <xf numFmtId="279" fontId="18" fillId="0" borderId="0"/>
    <xf numFmtId="279" fontId="18" fillId="0" borderId="0"/>
    <xf numFmtId="279" fontId="18" fillId="0" borderId="0"/>
    <xf numFmtId="279" fontId="18" fillId="0" borderId="0"/>
    <xf numFmtId="279" fontId="18" fillId="0" borderId="0"/>
    <xf numFmtId="279" fontId="18" fillId="0" borderId="0"/>
    <xf numFmtId="279" fontId="18" fillId="0" borderId="0"/>
    <xf numFmtId="279" fontId="18" fillId="0" borderId="0"/>
    <xf numFmtId="279" fontId="18" fillId="0" borderId="0"/>
    <xf numFmtId="279" fontId="18" fillId="0" borderId="0"/>
    <xf numFmtId="279" fontId="18" fillId="0" borderId="0"/>
    <xf numFmtId="279" fontId="18" fillId="0" borderId="0"/>
    <xf numFmtId="280" fontId="18" fillId="0" borderId="0"/>
    <xf numFmtId="280"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257" fontId="18" fillId="0" borderId="0"/>
    <xf numFmtId="0" fontId="18" fillId="0" borderId="0"/>
    <xf numFmtId="257" fontId="18" fillId="0" borderId="0"/>
    <xf numFmtId="257"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280" fontId="18" fillId="0" borderId="0"/>
    <xf numFmtId="0" fontId="18" fillId="0" borderId="0"/>
    <xf numFmtId="280" fontId="18" fillId="0" borderId="0"/>
    <xf numFmtId="280" fontId="18" fillId="0" borderId="0"/>
    <xf numFmtId="279" fontId="18" fillId="0" borderId="0"/>
    <xf numFmtId="279" fontId="18" fillId="0" borderId="0"/>
    <xf numFmtId="279" fontId="18" fillId="0" borderId="0"/>
    <xf numFmtId="279" fontId="18" fillId="0" borderId="0"/>
    <xf numFmtId="279" fontId="18" fillId="0" borderId="0"/>
    <xf numFmtId="279" fontId="18" fillId="0" borderId="0"/>
    <xf numFmtId="279" fontId="18" fillId="0" borderId="0"/>
    <xf numFmtId="279" fontId="18" fillId="0" borderId="0"/>
    <xf numFmtId="279" fontId="18" fillId="0" borderId="0"/>
    <xf numFmtId="279" fontId="18" fillId="0" borderId="0"/>
    <xf numFmtId="279" fontId="18" fillId="0" borderId="0"/>
    <xf numFmtId="279" fontId="18" fillId="0" borderId="0"/>
    <xf numFmtId="279" fontId="18" fillId="0" borderId="0"/>
    <xf numFmtId="279" fontId="18" fillId="0" borderId="0"/>
    <xf numFmtId="279" fontId="18" fillId="0" borderId="0"/>
    <xf numFmtId="293" fontId="18" fillId="0" borderId="0"/>
    <xf numFmtId="293" fontId="18" fillId="0" borderId="0"/>
    <xf numFmtId="293" fontId="18" fillId="0" borderId="0"/>
    <xf numFmtId="293" fontId="18" fillId="0" borderId="0"/>
    <xf numFmtId="293" fontId="18" fillId="0" borderId="0"/>
    <xf numFmtId="293" fontId="18" fillId="0" borderId="0"/>
    <xf numFmtId="293" fontId="18" fillId="0" borderId="0"/>
    <xf numFmtId="293" fontId="18" fillId="0" borderId="0"/>
    <xf numFmtId="293" fontId="18" fillId="0" borderId="0"/>
    <xf numFmtId="293" fontId="18" fillId="0" borderId="0"/>
    <xf numFmtId="293" fontId="18" fillId="0" borderId="0"/>
    <xf numFmtId="293" fontId="18" fillId="0" borderId="0"/>
    <xf numFmtId="293" fontId="18" fillId="0" borderId="0"/>
    <xf numFmtId="293" fontId="18" fillId="0" borderId="0"/>
    <xf numFmtId="293" fontId="18" fillId="0" borderId="0"/>
    <xf numFmtId="293" fontId="18" fillId="0" borderId="0"/>
    <xf numFmtId="293" fontId="18" fillId="0" borderId="0"/>
    <xf numFmtId="293" fontId="18" fillId="0" borderId="0"/>
    <xf numFmtId="293" fontId="18" fillId="0" borderId="0"/>
    <xf numFmtId="293" fontId="18" fillId="0" borderId="0"/>
    <xf numFmtId="293" fontId="18" fillId="0" borderId="0"/>
    <xf numFmtId="293" fontId="18" fillId="0" borderId="0"/>
    <xf numFmtId="293" fontId="18" fillId="0" borderId="0"/>
    <xf numFmtId="294" fontId="18" fillId="0" borderId="0"/>
    <xf numFmtId="294" fontId="18" fillId="0" borderId="0"/>
    <xf numFmtId="295" fontId="18" fillId="0" borderId="0"/>
    <xf numFmtId="295" fontId="18" fillId="0" borderId="0"/>
    <xf numFmtId="295" fontId="18" fillId="0" borderId="0"/>
    <xf numFmtId="295" fontId="18" fillId="0" borderId="0"/>
    <xf numFmtId="295" fontId="18" fillId="0" borderId="0"/>
    <xf numFmtId="295" fontId="18" fillId="0" borderId="0"/>
    <xf numFmtId="295" fontId="18" fillId="0" borderId="0"/>
    <xf numFmtId="295" fontId="18" fillId="0" borderId="0"/>
    <xf numFmtId="295" fontId="18" fillId="0" borderId="0"/>
    <xf numFmtId="295" fontId="18" fillId="0" borderId="0"/>
    <xf numFmtId="295" fontId="18" fillId="0" borderId="0"/>
    <xf numFmtId="295" fontId="18" fillId="0" borderId="0"/>
    <xf numFmtId="295" fontId="18" fillId="0" borderId="0"/>
    <xf numFmtId="295" fontId="18" fillId="0" borderId="0"/>
    <xf numFmtId="295" fontId="18" fillId="0" borderId="0"/>
    <xf numFmtId="295" fontId="18" fillId="0" borderId="0"/>
    <xf numFmtId="0" fontId="18" fillId="0" borderId="0"/>
    <xf numFmtId="295" fontId="18" fillId="0" borderId="0"/>
    <xf numFmtId="295"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3" fontId="18" fillId="0" borderId="0"/>
    <xf numFmtId="293" fontId="18" fillId="0" borderId="0"/>
    <xf numFmtId="293" fontId="18" fillId="0" borderId="0"/>
    <xf numFmtId="293" fontId="18" fillId="0" borderId="0"/>
    <xf numFmtId="293" fontId="18" fillId="0" borderId="0"/>
    <xf numFmtId="293" fontId="18" fillId="0" borderId="0"/>
    <xf numFmtId="293" fontId="18" fillId="0" borderId="0"/>
    <xf numFmtId="293" fontId="18" fillId="0" borderId="0"/>
    <xf numFmtId="293" fontId="18" fillId="0" borderId="0"/>
    <xf numFmtId="293" fontId="18" fillId="0" borderId="0"/>
    <xf numFmtId="293" fontId="18" fillId="0" borderId="0"/>
    <xf numFmtId="293" fontId="18" fillId="0" borderId="0"/>
    <xf numFmtId="293" fontId="18" fillId="0" borderId="0"/>
    <xf numFmtId="293" fontId="18" fillId="0" borderId="0"/>
    <xf numFmtId="293" fontId="18" fillId="0" borderId="0"/>
    <xf numFmtId="285" fontId="18" fillId="0" borderId="0"/>
    <xf numFmtId="285" fontId="18" fillId="0" borderId="0"/>
    <xf numFmtId="285" fontId="18" fillId="0" borderId="0"/>
    <xf numFmtId="214" fontId="18" fillId="0" borderId="0"/>
    <xf numFmtId="214" fontId="18" fillId="0" borderId="0"/>
    <xf numFmtId="285" fontId="18" fillId="0" borderId="0"/>
    <xf numFmtId="285" fontId="18" fillId="0" borderId="0"/>
    <xf numFmtId="0" fontId="108" fillId="0" borderId="0">
      <alignment horizontal="center"/>
    </xf>
    <xf numFmtId="296" fontId="18" fillId="0" borderId="0">
      <alignment horizontal="left"/>
    </xf>
    <xf numFmtId="296" fontId="18" fillId="0" borderId="0">
      <alignment horizontal="left"/>
    </xf>
    <xf numFmtId="296" fontId="18" fillId="0" borderId="0">
      <alignment horizontal="left"/>
    </xf>
    <xf numFmtId="296" fontId="18" fillId="0" borderId="0">
      <alignment horizontal="left"/>
    </xf>
    <xf numFmtId="0" fontId="18" fillId="0" borderId="0">
      <alignment horizontal="left"/>
    </xf>
    <xf numFmtId="0" fontId="18" fillId="0" borderId="0">
      <alignment horizontal="left"/>
    </xf>
    <xf numFmtId="0" fontId="18" fillId="0" borderId="0">
      <alignment horizontal="left"/>
    </xf>
    <xf numFmtId="0" fontId="18" fillId="0" borderId="0">
      <alignment horizontal="left"/>
    </xf>
    <xf numFmtId="0" fontId="18" fillId="0" borderId="31"/>
    <xf numFmtId="0" fontId="18" fillId="0" borderId="31"/>
    <xf numFmtId="0" fontId="18" fillId="0" borderId="31"/>
    <xf numFmtId="0" fontId="18" fillId="0" borderId="31"/>
    <xf numFmtId="0" fontId="202" fillId="86" borderId="80">
      <alignment horizontal="center" wrapText="1"/>
    </xf>
    <xf numFmtId="0" fontId="202" fillId="86" borderId="80">
      <alignment horizontal="center" wrapText="1"/>
    </xf>
    <xf numFmtId="0" fontId="202" fillId="86" borderId="80">
      <alignment horizontal="center" wrapText="1"/>
    </xf>
    <xf numFmtId="0" fontId="202" fillId="86" borderId="80">
      <alignment horizontal="center" wrapText="1"/>
    </xf>
    <xf numFmtId="0" fontId="203" fillId="36" borderId="81">
      <alignment horizontal="right" vertical="center"/>
    </xf>
    <xf numFmtId="0" fontId="203" fillId="36" borderId="81">
      <alignment horizontal="right" vertical="center"/>
    </xf>
    <xf numFmtId="0" fontId="203" fillId="36" borderId="81">
      <alignment horizontal="right" vertical="center"/>
    </xf>
    <xf numFmtId="0" fontId="202" fillId="86" borderId="80">
      <alignment horizontal="center" wrapText="1"/>
    </xf>
    <xf numFmtId="0" fontId="202" fillId="86" borderId="80">
      <alignment horizontal="center" wrapText="1"/>
    </xf>
    <xf numFmtId="0" fontId="202" fillId="86" borderId="80">
      <alignment horizontal="center" wrapText="1"/>
    </xf>
    <xf numFmtId="0" fontId="202" fillId="86" borderId="80">
      <alignment horizontal="center" wrapText="1"/>
    </xf>
    <xf numFmtId="0" fontId="203" fillId="36" borderId="81">
      <alignment horizontal="right" vertical="center"/>
    </xf>
    <xf numFmtId="0" fontId="203" fillId="36" borderId="81">
      <alignment horizontal="right" vertical="center"/>
    </xf>
    <xf numFmtId="0" fontId="203" fillId="36" borderId="81">
      <alignment horizontal="right" vertical="center"/>
    </xf>
    <xf numFmtId="0" fontId="202" fillId="86" borderId="80">
      <alignment horizontal="center" wrapText="1"/>
    </xf>
    <xf numFmtId="0" fontId="202" fillId="86" borderId="80">
      <alignment horizontal="center" wrapText="1"/>
    </xf>
    <xf numFmtId="0" fontId="202" fillId="86" borderId="80">
      <alignment horizontal="center" wrapText="1"/>
    </xf>
    <xf numFmtId="0" fontId="202" fillId="86" borderId="80">
      <alignment horizontal="center" wrapText="1"/>
    </xf>
    <xf numFmtId="0" fontId="202" fillId="86" borderId="81">
      <alignment vertical="center" wrapText="1"/>
    </xf>
    <xf numFmtId="0" fontId="202" fillId="86" borderId="81">
      <alignment vertical="center" wrapText="1"/>
    </xf>
    <xf numFmtId="0" fontId="202" fillId="86" borderId="81">
      <alignment vertical="center" wrapText="1"/>
    </xf>
    <xf numFmtId="0" fontId="203" fillId="36" borderId="81">
      <alignment horizontal="right" vertical="center"/>
    </xf>
    <xf numFmtId="0" fontId="203" fillId="36" borderId="81">
      <alignment horizontal="right" vertical="center"/>
    </xf>
    <xf numFmtId="0" fontId="203" fillId="36" borderId="81">
      <alignment horizontal="right" vertical="center"/>
    </xf>
    <xf numFmtId="0" fontId="204" fillId="36" borderId="81">
      <alignment horizontal="left" vertical="center"/>
    </xf>
    <xf numFmtId="0" fontId="204" fillId="36" borderId="81">
      <alignment horizontal="left" vertical="center"/>
    </xf>
    <xf numFmtId="0" fontId="204" fillId="36" borderId="81">
      <alignment horizontal="left" vertical="center"/>
    </xf>
    <xf numFmtId="0" fontId="202" fillId="86" borderId="80">
      <alignment horizontal="center"/>
    </xf>
    <xf numFmtId="0" fontId="202" fillId="86" borderId="80">
      <alignment horizontal="center"/>
    </xf>
    <xf numFmtId="0" fontId="202" fillId="86" borderId="80">
      <alignment horizontal="center"/>
    </xf>
    <xf numFmtId="0" fontId="202" fillId="86" borderId="80">
      <alignment horizont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6" fillId="36" borderId="81">
      <alignment horizontal="left" vertical="center" wrapText="1"/>
    </xf>
    <xf numFmtId="0" fontId="206" fillId="36" borderId="81">
      <alignment horizontal="left" vertical="center" wrapText="1"/>
    </xf>
    <xf numFmtId="0" fontId="206" fillId="36" borderId="81">
      <alignment horizontal="left" vertical="center" wrapText="1"/>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7" fillId="86" borderId="80">
      <alignment horizontal="center" vertical="center"/>
    </xf>
    <xf numFmtId="0" fontId="207" fillId="86" borderId="80">
      <alignment horizontal="center" vertical="center"/>
    </xf>
    <xf numFmtId="0" fontId="207" fillId="86" borderId="80">
      <alignment horizontal="center" vertical="center"/>
    </xf>
    <xf numFmtId="0" fontId="207" fillId="86" borderId="80">
      <alignment horizontal="center" vertical="center"/>
    </xf>
    <xf numFmtId="0" fontId="202" fillId="86" borderId="80">
      <alignment horizontal="center" wrapText="1"/>
    </xf>
    <xf numFmtId="0" fontId="202" fillId="86" borderId="80">
      <alignment horizontal="center" wrapText="1"/>
    </xf>
    <xf numFmtId="0" fontId="202" fillId="86" borderId="80">
      <alignment horizontal="center" wrapText="1"/>
    </xf>
    <xf numFmtId="0" fontId="202" fillId="86" borderId="80">
      <alignment horizontal="center" wrapText="1"/>
    </xf>
    <xf numFmtId="0" fontId="18" fillId="0" borderId="31"/>
    <xf numFmtId="0" fontId="18" fillId="0" borderId="31"/>
    <xf numFmtId="0" fontId="18" fillId="0" borderId="31"/>
    <xf numFmtId="0" fontId="18" fillId="0" borderId="31"/>
    <xf numFmtId="0" fontId="202" fillId="86" borderId="80">
      <alignment horizontal="center" wrapText="1"/>
    </xf>
    <xf numFmtId="0" fontId="202" fillId="86" borderId="80">
      <alignment horizontal="center" wrapText="1"/>
    </xf>
    <xf numFmtId="0" fontId="202" fillId="86" borderId="80">
      <alignment horizontal="center" wrapText="1"/>
    </xf>
    <xf numFmtId="0" fontId="202" fillId="86" borderId="80">
      <alignment horizontal="center" wrapText="1"/>
    </xf>
    <xf numFmtId="0" fontId="203" fillId="36" borderId="81">
      <alignment horizontal="right" vertical="center"/>
    </xf>
    <xf numFmtId="0" fontId="203" fillId="36" borderId="81">
      <alignment horizontal="right" vertical="center"/>
    </xf>
    <xf numFmtId="0" fontId="203" fillId="36" borderId="81">
      <alignment horizontal="right" vertical="center"/>
    </xf>
    <xf numFmtId="0" fontId="202" fillId="86" borderId="80">
      <alignment horizontal="center" wrapText="1"/>
    </xf>
    <xf numFmtId="0" fontId="202" fillId="86" borderId="80">
      <alignment horizontal="center" wrapText="1"/>
    </xf>
    <xf numFmtId="0" fontId="202" fillId="86" borderId="80">
      <alignment horizontal="center" wrapText="1"/>
    </xf>
    <xf numFmtId="0" fontId="202" fillId="86" borderId="80">
      <alignment horizontal="center" wrapText="1"/>
    </xf>
    <xf numFmtId="0" fontId="203" fillId="36" borderId="81">
      <alignment horizontal="right" vertical="center"/>
    </xf>
    <xf numFmtId="0" fontId="203" fillId="36" borderId="81">
      <alignment horizontal="right" vertical="center"/>
    </xf>
    <xf numFmtId="0" fontId="203" fillId="36" borderId="81">
      <alignment horizontal="right" vertical="center"/>
    </xf>
    <xf numFmtId="0" fontId="202" fillId="86" borderId="80">
      <alignment horizontal="center" wrapText="1"/>
    </xf>
    <xf numFmtId="0" fontId="202" fillId="86" borderId="80">
      <alignment horizontal="center" wrapText="1"/>
    </xf>
    <xf numFmtId="0" fontId="202" fillId="86" borderId="80">
      <alignment horizontal="center" wrapText="1"/>
    </xf>
    <xf numFmtId="0" fontId="202" fillId="86" borderId="80">
      <alignment horizontal="center" wrapText="1"/>
    </xf>
    <xf numFmtId="0" fontId="202" fillId="86" borderId="81">
      <alignment vertical="center" wrapText="1"/>
    </xf>
    <xf numFmtId="0" fontId="202" fillId="86" borderId="81">
      <alignment vertical="center" wrapText="1"/>
    </xf>
    <xf numFmtId="0" fontId="202" fillId="86" borderId="81">
      <alignment vertical="center" wrapText="1"/>
    </xf>
    <xf numFmtId="0" fontId="203" fillId="36" borderId="81">
      <alignment horizontal="right" vertical="center"/>
    </xf>
    <xf numFmtId="0" fontId="203" fillId="36" borderId="81">
      <alignment horizontal="right" vertical="center"/>
    </xf>
    <xf numFmtId="0" fontId="203" fillId="36" borderId="81">
      <alignment horizontal="right" vertical="center"/>
    </xf>
    <xf numFmtId="0" fontId="204" fillId="36" borderId="81">
      <alignment horizontal="left" vertical="center"/>
    </xf>
    <xf numFmtId="0" fontId="204" fillId="36" borderId="81">
      <alignment horizontal="left" vertical="center"/>
    </xf>
    <xf numFmtId="0" fontId="204" fillId="36" borderId="81">
      <alignment horizontal="left" vertical="center"/>
    </xf>
    <xf numFmtId="0" fontId="202" fillId="86" borderId="80">
      <alignment horizontal="center"/>
    </xf>
    <xf numFmtId="0" fontId="202" fillId="86" borderId="80">
      <alignment horizontal="center"/>
    </xf>
    <xf numFmtId="0" fontId="202" fillId="86" borderId="80">
      <alignment horizontal="center"/>
    </xf>
    <xf numFmtId="0" fontId="202" fillId="86" borderId="80">
      <alignment horizont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6" fillId="36" borderId="81">
      <alignment horizontal="left" vertical="center" wrapText="1"/>
    </xf>
    <xf numFmtId="0" fontId="206" fillId="36" borderId="81">
      <alignment horizontal="left" vertical="center" wrapText="1"/>
    </xf>
    <xf numFmtId="0" fontId="206" fillId="36" borderId="81">
      <alignment horizontal="left" vertical="center" wrapText="1"/>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7" fillId="86" borderId="80">
      <alignment horizontal="center" vertical="center"/>
    </xf>
    <xf numFmtId="0" fontId="207" fillId="86" borderId="80">
      <alignment horizontal="center" vertical="center"/>
    </xf>
    <xf numFmtId="0" fontId="207" fillId="86" borderId="80">
      <alignment horizontal="center" vertical="center"/>
    </xf>
    <xf numFmtId="0" fontId="207" fillId="86" borderId="80">
      <alignment horizontal="center" vertical="center"/>
    </xf>
    <xf numFmtId="0" fontId="202" fillId="86" borderId="80">
      <alignment horizontal="center" wrapText="1"/>
    </xf>
    <xf numFmtId="0" fontId="202" fillId="86" borderId="80">
      <alignment horizontal="center" wrapText="1"/>
    </xf>
    <xf numFmtId="0" fontId="202" fillId="86" borderId="80">
      <alignment horizontal="center" wrapText="1"/>
    </xf>
    <xf numFmtId="0" fontId="202" fillId="86" borderId="80">
      <alignment horizontal="center" wrapText="1"/>
    </xf>
    <xf numFmtId="0" fontId="18" fillId="0" borderId="31"/>
    <xf numFmtId="0" fontId="18" fillId="0" borderId="31"/>
    <xf numFmtId="0" fontId="18" fillId="0" borderId="31"/>
    <xf numFmtId="0" fontId="18" fillId="0" borderId="31"/>
    <xf numFmtId="0" fontId="202" fillId="86" borderId="80">
      <alignment horizontal="center" wrapText="1"/>
    </xf>
    <xf numFmtId="0" fontId="202" fillId="86" borderId="80">
      <alignment horizontal="center" wrapText="1"/>
    </xf>
    <xf numFmtId="0" fontId="202" fillId="86" borderId="80">
      <alignment horizontal="center" wrapText="1"/>
    </xf>
    <xf numFmtId="0" fontId="202" fillId="86" borderId="80">
      <alignment horizontal="center" wrapText="1"/>
    </xf>
    <xf numFmtId="0" fontId="203" fillId="36" borderId="81">
      <alignment horizontal="right" vertical="center"/>
    </xf>
    <xf numFmtId="0" fontId="203" fillId="36" borderId="81">
      <alignment horizontal="right" vertical="center"/>
    </xf>
    <xf numFmtId="0" fontId="203" fillId="36" borderId="81">
      <alignment horizontal="right" vertical="center"/>
    </xf>
    <xf numFmtId="0" fontId="202" fillId="86" borderId="80">
      <alignment horizontal="center" wrapText="1"/>
    </xf>
    <xf numFmtId="0" fontId="202" fillId="86" borderId="80">
      <alignment horizontal="center" wrapText="1"/>
    </xf>
    <xf numFmtId="0" fontId="202" fillId="86" borderId="80">
      <alignment horizontal="center" wrapText="1"/>
    </xf>
    <xf numFmtId="0" fontId="202" fillId="86" borderId="80">
      <alignment horizontal="center" wrapText="1"/>
    </xf>
    <xf numFmtId="0" fontId="203" fillId="36" borderId="81">
      <alignment horizontal="right" vertical="center"/>
    </xf>
    <xf numFmtId="0" fontId="203" fillId="36" borderId="81">
      <alignment horizontal="right" vertical="center"/>
    </xf>
    <xf numFmtId="0" fontId="203" fillId="36" borderId="81">
      <alignment horizontal="right" vertical="center"/>
    </xf>
    <xf numFmtId="0" fontId="202" fillId="86" borderId="80">
      <alignment horizontal="center" wrapText="1"/>
    </xf>
    <xf numFmtId="0" fontId="202" fillId="86" borderId="80">
      <alignment horizontal="center" wrapText="1"/>
    </xf>
    <xf numFmtId="0" fontId="202" fillId="86" borderId="80">
      <alignment horizontal="center" wrapText="1"/>
    </xf>
    <xf numFmtId="0" fontId="202" fillId="86" borderId="80">
      <alignment horizontal="center" wrapText="1"/>
    </xf>
    <xf numFmtId="0" fontId="202" fillId="86" borderId="81">
      <alignment vertical="center" wrapText="1"/>
    </xf>
    <xf numFmtId="0" fontId="202" fillId="86" borderId="81">
      <alignment vertical="center" wrapText="1"/>
    </xf>
    <xf numFmtId="0" fontId="202" fillId="86" borderId="81">
      <alignment vertical="center" wrapText="1"/>
    </xf>
    <xf numFmtId="0" fontId="203" fillId="36" borderId="81">
      <alignment horizontal="right" vertical="center"/>
    </xf>
    <xf numFmtId="0" fontId="203" fillId="36" borderId="81">
      <alignment horizontal="right" vertical="center"/>
    </xf>
    <xf numFmtId="0" fontId="203" fillId="36" borderId="81">
      <alignment horizontal="right" vertical="center"/>
    </xf>
    <xf numFmtId="0" fontId="204" fillId="36" borderId="81">
      <alignment horizontal="left" vertical="center"/>
    </xf>
    <xf numFmtId="0" fontId="204" fillId="36" borderId="81">
      <alignment horizontal="left" vertical="center"/>
    </xf>
    <xf numFmtId="0" fontId="204" fillId="36" borderId="81">
      <alignment horizontal="left" vertical="center"/>
    </xf>
    <xf numFmtId="0" fontId="202" fillId="86" borderId="80">
      <alignment horizontal="center"/>
    </xf>
    <xf numFmtId="0" fontId="202" fillId="86" borderId="80">
      <alignment horizontal="center"/>
    </xf>
    <xf numFmtId="0" fontId="202" fillId="86" borderId="80">
      <alignment horizontal="center"/>
    </xf>
    <xf numFmtId="0" fontId="202" fillId="86" borderId="80">
      <alignment horizont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6" fillId="36" borderId="81">
      <alignment horizontal="left" vertical="center" wrapText="1"/>
    </xf>
    <xf numFmtId="0" fontId="206" fillId="36" borderId="81">
      <alignment horizontal="left" vertical="center" wrapText="1"/>
    </xf>
    <xf numFmtId="0" fontId="206" fillId="36" borderId="81">
      <alignment horizontal="left" vertical="center" wrapText="1"/>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7" fillId="86" borderId="80">
      <alignment horizontal="center" vertical="center"/>
    </xf>
    <xf numFmtId="0" fontId="207" fillId="86" borderId="80">
      <alignment horizontal="center" vertical="center"/>
    </xf>
    <xf numFmtId="0" fontId="207" fillId="86" borderId="80">
      <alignment horizontal="center" vertical="center"/>
    </xf>
    <xf numFmtId="0" fontId="207" fillId="86" borderId="80">
      <alignment horizontal="center" vertical="center"/>
    </xf>
    <xf numFmtId="0" fontId="202" fillId="86" borderId="80">
      <alignment horizontal="center" wrapText="1"/>
    </xf>
    <xf numFmtId="0" fontId="202" fillId="86" borderId="80">
      <alignment horizontal="center" wrapText="1"/>
    </xf>
    <xf numFmtId="0" fontId="202" fillId="86" borderId="80">
      <alignment horizontal="center" wrapText="1"/>
    </xf>
    <xf numFmtId="0" fontId="202" fillId="86" borderId="80">
      <alignment horizontal="center" wrapText="1"/>
    </xf>
    <xf numFmtId="0" fontId="18" fillId="0" borderId="31"/>
    <xf numFmtId="0" fontId="18" fillId="0" borderId="31"/>
    <xf numFmtId="0" fontId="18" fillId="0" borderId="31"/>
    <xf numFmtId="0" fontId="18" fillId="0" borderId="31"/>
    <xf numFmtId="0" fontId="202" fillId="86" borderId="80">
      <alignment horizontal="center" wrapText="1"/>
    </xf>
    <xf numFmtId="0" fontId="202" fillId="86" borderId="80">
      <alignment horizontal="center" wrapText="1"/>
    </xf>
    <xf numFmtId="0" fontId="202" fillId="86" borderId="80">
      <alignment horizontal="center" wrapText="1"/>
    </xf>
    <xf numFmtId="0" fontId="202" fillId="86" borderId="80">
      <alignment horizontal="center" wrapText="1"/>
    </xf>
    <xf numFmtId="0" fontId="203" fillId="36" borderId="81">
      <alignment horizontal="right" vertical="center"/>
    </xf>
    <xf numFmtId="0" fontId="203" fillId="36" borderId="81">
      <alignment horizontal="right" vertical="center"/>
    </xf>
    <xf numFmtId="0" fontId="203" fillId="36" borderId="81">
      <alignment horizontal="right" vertical="center"/>
    </xf>
    <xf numFmtId="0" fontId="202" fillId="86" borderId="80">
      <alignment horizontal="center" wrapText="1"/>
    </xf>
    <xf numFmtId="0" fontId="202" fillId="86" borderId="80">
      <alignment horizontal="center" wrapText="1"/>
    </xf>
    <xf numFmtId="0" fontId="202" fillId="86" borderId="80">
      <alignment horizontal="center" wrapText="1"/>
    </xf>
    <xf numFmtId="0" fontId="202" fillId="86" borderId="80">
      <alignment horizontal="center" wrapText="1"/>
    </xf>
    <xf numFmtId="0" fontId="203" fillId="36" borderId="81">
      <alignment horizontal="right" vertical="center"/>
    </xf>
    <xf numFmtId="0" fontId="203" fillId="36" borderId="81">
      <alignment horizontal="right" vertical="center"/>
    </xf>
    <xf numFmtId="0" fontId="203" fillId="36" borderId="81">
      <alignment horizontal="right" vertical="center"/>
    </xf>
    <xf numFmtId="0" fontId="202" fillId="86" borderId="80">
      <alignment horizontal="center" wrapText="1"/>
    </xf>
    <xf numFmtId="0" fontId="202" fillId="86" borderId="80">
      <alignment horizontal="center" wrapText="1"/>
    </xf>
    <xf numFmtId="0" fontId="202" fillId="86" borderId="80">
      <alignment horizontal="center" wrapText="1"/>
    </xf>
    <xf numFmtId="0" fontId="202" fillId="86" borderId="80">
      <alignment horizontal="center" wrapText="1"/>
    </xf>
    <xf numFmtId="0" fontId="202" fillId="86" borderId="81">
      <alignment vertical="center" wrapText="1"/>
    </xf>
    <xf numFmtId="0" fontId="202" fillId="86" borderId="81">
      <alignment vertical="center" wrapText="1"/>
    </xf>
    <xf numFmtId="0" fontId="202" fillId="86" borderId="81">
      <alignment vertical="center" wrapText="1"/>
    </xf>
    <xf numFmtId="0" fontId="203" fillId="36" borderId="81">
      <alignment horizontal="right" vertical="center"/>
    </xf>
    <xf numFmtId="0" fontId="203" fillId="36" borderId="81">
      <alignment horizontal="right" vertical="center"/>
    </xf>
    <xf numFmtId="0" fontId="203" fillId="36" borderId="81">
      <alignment horizontal="right" vertical="center"/>
    </xf>
    <xf numFmtId="0" fontId="204" fillId="36" borderId="81">
      <alignment horizontal="left" vertical="center"/>
    </xf>
    <xf numFmtId="0" fontId="204" fillId="36" borderId="81">
      <alignment horizontal="left" vertical="center"/>
    </xf>
    <xf numFmtId="0" fontId="204" fillId="36" borderId="81">
      <alignment horizontal="lef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6" fillId="36" borderId="81">
      <alignment horizontal="left" vertical="center" wrapText="1"/>
    </xf>
    <xf numFmtId="0" fontId="206" fillId="36" borderId="81">
      <alignment horizontal="left" vertical="center" wrapText="1"/>
    </xf>
    <xf numFmtId="0" fontId="206" fillId="36" borderId="81">
      <alignment horizontal="left" vertical="center" wrapText="1"/>
    </xf>
    <xf numFmtId="0" fontId="207" fillId="86" borderId="80">
      <alignment horizontal="center" vertical="center"/>
    </xf>
    <xf numFmtId="0" fontId="207" fillId="86" borderId="80">
      <alignment horizontal="center" vertical="center"/>
    </xf>
    <xf numFmtId="0" fontId="207" fillId="86" borderId="80">
      <alignment horizontal="center" vertical="center"/>
    </xf>
    <xf numFmtId="0" fontId="207" fillId="86" borderId="80">
      <alignment horizontal="center" vertical="center"/>
    </xf>
    <xf numFmtId="0" fontId="202" fillId="86" borderId="80">
      <alignment horizontal="center" wrapText="1"/>
    </xf>
    <xf numFmtId="0" fontId="202" fillId="86" borderId="80">
      <alignment horizontal="center" wrapText="1"/>
    </xf>
    <xf numFmtId="0" fontId="202" fillId="86" borderId="80">
      <alignment horizontal="center" wrapText="1"/>
    </xf>
    <xf numFmtId="0" fontId="202" fillId="86" borderId="80">
      <alignment horizontal="center" wrapText="1"/>
    </xf>
    <xf numFmtId="0" fontId="18" fillId="0" borderId="31"/>
    <xf numFmtId="0" fontId="18" fillId="0" borderId="31"/>
    <xf numFmtId="0" fontId="18" fillId="0" borderId="31"/>
    <xf numFmtId="0" fontId="18" fillId="0" borderId="31"/>
    <xf numFmtId="0" fontId="202" fillId="86" borderId="80">
      <alignment horizontal="center" wrapText="1"/>
    </xf>
    <xf numFmtId="0" fontId="202" fillId="86" borderId="80">
      <alignment horizontal="center" wrapText="1"/>
    </xf>
    <xf numFmtId="0" fontId="202" fillId="86" borderId="80">
      <alignment horizontal="center" wrapText="1"/>
    </xf>
    <xf numFmtId="0" fontId="202" fillId="86" borderId="80">
      <alignment horizontal="center" wrapText="1"/>
    </xf>
    <xf numFmtId="0" fontId="203" fillId="36" borderId="81">
      <alignment horizontal="right" vertical="center"/>
    </xf>
    <xf numFmtId="0" fontId="203" fillId="36" borderId="81">
      <alignment horizontal="right" vertical="center"/>
    </xf>
    <xf numFmtId="0" fontId="203" fillId="36" borderId="81">
      <alignment horizontal="right" vertical="center"/>
    </xf>
    <xf numFmtId="0" fontId="202" fillId="86" borderId="80">
      <alignment horizontal="center" wrapText="1"/>
    </xf>
    <xf numFmtId="0" fontId="202" fillId="86" borderId="80">
      <alignment horizontal="center" wrapText="1"/>
    </xf>
    <xf numFmtId="0" fontId="202" fillId="86" borderId="80">
      <alignment horizontal="center" wrapText="1"/>
    </xf>
    <xf numFmtId="0" fontId="202" fillId="86" borderId="80">
      <alignment horizontal="center" wrapText="1"/>
    </xf>
    <xf numFmtId="0" fontId="203" fillId="36" borderId="81">
      <alignment horizontal="right" vertical="center"/>
    </xf>
    <xf numFmtId="0" fontId="203" fillId="36" borderId="81">
      <alignment horizontal="right" vertical="center"/>
    </xf>
    <xf numFmtId="0" fontId="203" fillId="36" borderId="81">
      <alignment horizontal="right" vertical="center"/>
    </xf>
    <xf numFmtId="0" fontId="202" fillId="86" borderId="80">
      <alignment horizontal="center" wrapText="1"/>
    </xf>
    <xf numFmtId="0" fontId="202" fillId="86" borderId="80">
      <alignment horizontal="center" wrapText="1"/>
    </xf>
    <xf numFmtId="0" fontId="202" fillId="86" borderId="80">
      <alignment horizontal="center" wrapText="1"/>
    </xf>
    <xf numFmtId="0" fontId="202" fillId="86" borderId="80">
      <alignment horizontal="center" wrapText="1"/>
    </xf>
    <xf numFmtId="0" fontId="202" fillId="86" borderId="81">
      <alignment vertical="center" wrapText="1"/>
    </xf>
    <xf numFmtId="0" fontId="202" fillId="86" borderId="81">
      <alignment vertical="center" wrapText="1"/>
    </xf>
    <xf numFmtId="0" fontId="202" fillId="86" borderId="81">
      <alignment vertical="center" wrapText="1"/>
    </xf>
    <xf numFmtId="0" fontId="203" fillId="36" borderId="81">
      <alignment horizontal="right" vertical="center"/>
    </xf>
    <xf numFmtId="0" fontId="203" fillId="36" borderId="81">
      <alignment horizontal="right" vertical="center"/>
    </xf>
    <xf numFmtId="0" fontId="203" fillId="36" borderId="81">
      <alignment horizontal="right" vertical="center"/>
    </xf>
    <xf numFmtId="0" fontId="204" fillId="36" borderId="81">
      <alignment horizontal="left" vertical="center"/>
    </xf>
    <xf numFmtId="0" fontId="204" fillId="36" borderId="81">
      <alignment horizontal="left" vertical="center"/>
    </xf>
    <xf numFmtId="0" fontId="204" fillId="36" borderId="81">
      <alignment horizontal="lef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6" fillId="36" borderId="81">
      <alignment horizontal="left" vertical="center" wrapText="1"/>
    </xf>
    <xf numFmtId="0" fontId="206" fillId="36" borderId="81">
      <alignment horizontal="left" vertical="center" wrapText="1"/>
    </xf>
    <xf numFmtId="0" fontId="206" fillId="36" borderId="81">
      <alignment horizontal="left" vertical="center" wrapText="1"/>
    </xf>
    <xf numFmtId="0" fontId="207" fillId="86" borderId="80">
      <alignment horizontal="center" vertical="center"/>
    </xf>
    <xf numFmtId="0" fontId="207" fillId="86" borderId="80">
      <alignment horizontal="center" vertical="center"/>
    </xf>
    <xf numFmtId="0" fontId="207" fillId="86" borderId="80">
      <alignment horizontal="center" vertical="center"/>
    </xf>
    <xf numFmtId="0" fontId="207" fillId="86" borderId="80">
      <alignment horizontal="center" vertical="center"/>
    </xf>
    <xf numFmtId="0" fontId="202" fillId="86" borderId="80">
      <alignment horizontal="center" wrapText="1"/>
    </xf>
    <xf numFmtId="0" fontId="202" fillId="86" borderId="80">
      <alignment horizontal="center" wrapText="1"/>
    </xf>
    <xf numFmtId="0" fontId="202" fillId="86" borderId="80">
      <alignment horizontal="center" wrapText="1"/>
    </xf>
    <xf numFmtId="0" fontId="202" fillId="86" borderId="80">
      <alignment horizontal="center" wrapText="1"/>
    </xf>
    <xf numFmtId="0" fontId="18" fillId="0" borderId="31"/>
    <xf numFmtId="0" fontId="18" fillId="0" borderId="31"/>
    <xf numFmtId="0" fontId="18" fillId="0" borderId="31"/>
    <xf numFmtId="0" fontId="18" fillId="0" borderId="31"/>
    <xf numFmtId="0" fontId="202" fillId="86" borderId="80">
      <alignment horizontal="center" wrapText="1"/>
    </xf>
    <xf numFmtId="0" fontId="202" fillId="86" borderId="80">
      <alignment horizontal="center" wrapText="1"/>
    </xf>
    <xf numFmtId="0" fontId="202" fillId="86" borderId="80">
      <alignment horizontal="center" wrapText="1"/>
    </xf>
    <xf numFmtId="0" fontId="202" fillId="86" borderId="80">
      <alignment horizontal="center" wrapText="1"/>
    </xf>
    <xf numFmtId="0" fontId="203" fillId="36" borderId="81">
      <alignment horizontal="right" vertical="center"/>
    </xf>
    <xf numFmtId="0" fontId="203" fillId="36" borderId="81">
      <alignment horizontal="right" vertical="center"/>
    </xf>
    <xf numFmtId="0" fontId="203" fillId="36" borderId="81">
      <alignment horizontal="right" vertical="center"/>
    </xf>
    <xf numFmtId="0" fontId="202" fillId="86" borderId="80">
      <alignment horizontal="center" wrapText="1"/>
    </xf>
    <xf numFmtId="0" fontId="202" fillId="86" borderId="80">
      <alignment horizontal="center" wrapText="1"/>
    </xf>
    <xf numFmtId="0" fontId="202" fillId="86" borderId="80">
      <alignment horizontal="center" wrapText="1"/>
    </xf>
    <xf numFmtId="0" fontId="202" fillId="86" borderId="80">
      <alignment horizontal="center" wrapText="1"/>
    </xf>
    <xf numFmtId="0" fontId="203" fillId="36" borderId="81">
      <alignment horizontal="right" vertical="center"/>
    </xf>
    <xf numFmtId="0" fontId="203" fillId="36" borderId="81">
      <alignment horizontal="right" vertical="center"/>
    </xf>
    <xf numFmtId="0" fontId="203" fillId="36" borderId="81">
      <alignment horizontal="right" vertical="center"/>
    </xf>
    <xf numFmtId="0" fontId="202" fillId="86" borderId="80">
      <alignment horizontal="center" wrapText="1"/>
    </xf>
    <xf numFmtId="0" fontId="202" fillId="86" borderId="80">
      <alignment horizontal="center" wrapText="1"/>
    </xf>
    <xf numFmtId="0" fontId="202" fillId="86" borderId="80">
      <alignment horizontal="center" wrapText="1"/>
    </xf>
    <xf numFmtId="0" fontId="202" fillId="86" borderId="80">
      <alignment horizontal="center" wrapText="1"/>
    </xf>
    <xf numFmtId="0" fontId="202" fillId="86" borderId="81">
      <alignment vertical="center" wrapText="1"/>
    </xf>
    <xf numFmtId="0" fontId="202" fillId="86" borderId="81">
      <alignment vertical="center" wrapText="1"/>
    </xf>
    <xf numFmtId="0" fontId="202" fillId="86" borderId="81">
      <alignment vertical="center" wrapText="1"/>
    </xf>
    <xf numFmtId="0" fontId="203" fillId="36" borderId="81">
      <alignment horizontal="right" vertical="center"/>
    </xf>
    <xf numFmtId="0" fontId="203" fillId="36" borderId="81">
      <alignment horizontal="right" vertical="center"/>
    </xf>
    <xf numFmtId="0" fontId="203" fillId="36" borderId="81">
      <alignment horizontal="right" vertical="center"/>
    </xf>
    <xf numFmtId="0" fontId="204" fillId="36" borderId="81">
      <alignment horizontal="left" vertical="center"/>
    </xf>
    <xf numFmtId="0" fontId="204" fillId="36" borderId="81">
      <alignment horizontal="left" vertical="center"/>
    </xf>
    <xf numFmtId="0" fontId="204" fillId="36" borderId="81">
      <alignment horizontal="lef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5" fillId="36" borderId="81">
      <alignment horizontal="right" vertical="center"/>
    </xf>
    <xf numFmtId="0" fontId="206" fillId="36" borderId="81">
      <alignment horizontal="left" vertical="center" wrapText="1"/>
    </xf>
    <xf numFmtId="0" fontId="206" fillId="36" borderId="81">
      <alignment horizontal="left" vertical="center" wrapText="1"/>
    </xf>
    <xf numFmtId="0" fontId="206" fillId="36" borderId="81">
      <alignment horizontal="left" vertical="center" wrapText="1"/>
    </xf>
    <xf numFmtId="0" fontId="207" fillId="86" borderId="80">
      <alignment horizontal="center" vertical="center"/>
    </xf>
    <xf numFmtId="0" fontId="207" fillId="86" borderId="80">
      <alignment horizontal="center" vertical="center"/>
    </xf>
    <xf numFmtId="0" fontId="207" fillId="86" borderId="80">
      <alignment horizontal="center" vertical="center"/>
    </xf>
    <xf numFmtId="0" fontId="207" fillId="86" borderId="80">
      <alignment horizontal="center" vertical="center"/>
    </xf>
    <xf numFmtId="0" fontId="202" fillId="86" borderId="80">
      <alignment horizontal="center" wrapText="1"/>
    </xf>
    <xf numFmtId="0" fontId="202" fillId="86" borderId="80">
      <alignment horizontal="center" wrapText="1"/>
    </xf>
    <xf numFmtId="0" fontId="202" fillId="86" borderId="80">
      <alignment horizontal="center" wrapText="1"/>
    </xf>
    <xf numFmtId="0" fontId="202" fillId="86" borderId="80">
      <alignment horizontal="center" wrapText="1"/>
    </xf>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4" fontId="208" fillId="0" borderId="0" applyFill="0" applyBorder="0" applyProtection="0">
      <alignment horizontal="right"/>
    </xf>
    <xf numFmtId="0" fontId="108" fillId="0" borderId="0">
      <alignment horizontal="left" vertical="center"/>
    </xf>
    <xf numFmtId="297" fontId="18" fillId="0" borderId="0" applyBorder="0">
      <alignment horizontal="right" vertical="center"/>
    </xf>
    <xf numFmtId="297" fontId="18" fillId="0" borderId="0" applyBorder="0">
      <alignment horizontal="right" vertical="center"/>
    </xf>
    <xf numFmtId="297" fontId="18" fillId="0" borderId="0" applyBorder="0">
      <alignment horizontal="right" vertical="center"/>
    </xf>
    <xf numFmtId="297" fontId="18" fillId="0" borderId="0" applyBorder="0">
      <alignment horizontal="right" vertical="center"/>
    </xf>
    <xf numFmtId="0" fontId="209" fillId="0" borderId="0">
      <alignment horizontal="left" vertical="center"/>
    </xf>
    <xf numFmtId="297" fontId="18" fillId="0" borderId="0" applyBorder="0"/>
    <xf numFmtId="297" fontId="18" fillId="0" borderId="0" applyBorder="0"/>
    <xf numFmtId="297" fontId="18" fillId="0" borderId="0" applyBorder="0"/>
    <xf numFmtId="297" fontId="18" fillId="0" borderId="0" applyBorder="0"/>
    <xf numFmtId="38" fontId="50" fillId="0" borderId="0" applyFon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xf numFmtId="257" fontId="18" fillId="0" borderId="0"/>
    <xf numFmtId="252" fontId="18" fillId="0" borderId="0"/>
    <xf numFmtId="252" fontId="18" fillId="0" borderId="0"/>
    <xf numFmtId="298" fontId="18" fillId="0" borderId="0"/>
    <xf numFmtId="298" fontId="18" fillId="0" borderId="0"/>
    <xf numFmtId="0" fontId="171" fillId="0" borderId="0">
      <alignment horizontal="left"/>
    </xf>
    <xf numFmtId="0" fontId="171" fillId="0" borderId="0">
      <alignment wrapText="1"/>
    </xf>
    <xf numFmtId="0" fontId="210" fillId="0" borderId="0" applyBorder="0">
      <alignment horizontal="left" vertical="center"/>
    </xf>
    <xf numFmtId="297" fontId="18" fillId="0" borderId="82" applyBorder="0"/>
    <xf numFmtId="297" fontId="18" fillId="0" borderId="82" applyBorder="0"/>
    <xf numFmtId="297" fontId="18" fillId="0" borderId="82" applyBorder="0"/>
    <xf numFmtId="297" fontId="18" fillId="0" borderId="82" applyBorder="0"/>
    <xf numFmtId="0" fontId="43" fillId="38" borderId="0" applyNumberFormat="0" applyBorder="0" applyAlignment="0" applyProtection="0"/>
    <xf numFmtId="0" fontId="43" fillId="39" borderId="0" applyNumberFormat="0" applyBorder="0" applyAlignment="0" applyProtection="0"/>
    <xf numFmtId="0" fontId="43" fillId="40" borderId="0" applyNumberFormat="0" applyBorder="0" applyAlignment="0" applyProtection="0"/>
    <xf numFmtId="0" fontId="43" fillId="41" borderId="0" applyNumberFormat="0" applyBorder="0" applyAlignment="0" applyProtection="0"/>
    <xf numFmtId="0" fontId="43" fillId="42" borderId="0" applyNumberFormat="0" applyBorder="0" applyAlignment="0" applyProtection="0"/>
    <xf numFmtId="0" fontId="43" fillId="43" borderId="0" applyNumberFormat="0" applyBorder="0" applyAlignment="0" applyProtection="0"/>
    <xf numFmtId="0" fontId="43" fillId="38" borderId="0" applyNumberFormat="0" applyBorder="0" applyAlignment="0" applyProtection="0"/>
    <xf numFmtId="0" fontId="43" fillId="39" borderId="0" applyNumberFormat="0" applyBorder="0" applyAlignment="0" applyProtection="0"/>
    <xf numFmtId="0" fontId="43" fillId="40" borderId="0" applyNumberFormat="0" applyBorder="0" applyAlignment="0" applyProtection="0"/>
    <xf numFmtId="0" fontId="43" fillId="41" borderId="0" applyNumberFormat="0" applyBorder="0" applyAlignment="0" applyProtection="0"/>
    <xf numFmtId="0" fontId="43" fillId="42" borderId="0" applyNumberFormat="0" applyBorder="0" applyAlignment="0" applyProtection="0"/>
    <xf numFmtId="0" fontId="43" fillId="43" borderId="0" applyNumberFormat="0" applyBorder="0" applyAlignment="0" applyProtection="0"/>
    <xf numFmtId="0" fontId="43" fillId="38" borderId="0" applyNumberFormat="0" applyBorder="0" applyAlignment="0" applyProtection="0"/>
    <xf numFmtId="0" fontId="43" fillId="39" borderId="0" applyNumberFormat="0" applyBorder="0" applyAlignment="0" applyProtection="0"/>
    <xf numFmtId="0" fontId="43" fillId="40" borderId="0" applyNumberFormat="0" applyBorder="0" applyAlignment="0" applyProtection="0"/>
    <xf numFmtId="0" fontId="43" fillId="41" borderId="0" applyNumberFormat="0" applyBorder="0" applyAlignment="0" applyProtection="0"/>
    <xf numFmtId="0" fontId="43" fillId="42" borderId="0" applyNumberFormat="0" applyBorder="0" applyAlignment="0" applyProtection="0"/>
    <xf numFmtId="0" fontId="43" fillId="43" borderId="0" applyNumberFormat="0" applyBorder="0" applyAlignment="0" applyProtection="0"/>
    <xf numFmtId="1" fontId="18" fillId="0" borderId="0" applyNumberFormat="0" applyFont="0" applyFill="0" applyBorder="0" applyAlignment="0" applyProtection="0"/>
    <xf numFmtId="1" fontId="18" fillId="0" borderId="0" applyNumberFormat="0" applyFont="0" applyFill="0" applyBorder="0" applyAlignment="0" applyProtection="0"/>
    <xf numFmtId="299" fontId="18" fillId="0" borderId="0"/>
    <xf numFmtId="299" fontId="18" fillId="0" borderId="0"/>
    <xf numFmtId="40" fontId="18" fillId="0" borderId="0"/>
    <xf numFmtId="40" fontId="18" fillId="0" borderId="0"/>
    <xf numFmtId="227" fontId="18" fillId="0" borderId="0"/>
    <xf numFmtId="227" fontId="18" fillId="0" borderId="0"/>
    <xf numFmtId="300" fontId="18" fillId="0" borderId="0"/>
    <xf numFmtId="300" fontId="18" fillId="0" borderId="0"/>
    <xf numFmtId="300" fontId="18" fillId="0" borderId="0"/>
    <xf numFmtId="300" fontId="18" fillId="0" borderId="0"/>
    <xf numFmtId="0" fontId="23" fillId="0" borderId="0">
      <alignment wrapText="1"/>
    </xf>
    <xf numFmtId="300" fontId="18" fillId="0" borderId="0"/>
    <xf numFmtId="301" fontId="18" fillId="0" borderId="0"/>
    <xf numFmtId="301" fontId="18" fillId="0" borderId="0"/>
    <xf numFmtId="37" fontId="18" fillId="0" borderId="0"/>
    <xf numFmtId="37" fontId="18" fillId="0" borderId="0"/>
    <xf numFmtId="37" fontId="18" fillId="0" borderId="0"/>
    <xf numFmtId="37" fontId="18" fillId="0" borderId="0"/>
    <xf numFmtId="0" fontId="43" fillId="44" borderId="0" applyNumberFormat="0" applyBorder="0" applyAlignment="0" applyProtection="0"/>
    <xf numFmtId="0" fontId="43" fillId="45" borderId="0" applyNumberFormat="0" applyBorder="0" applyAlignment="0" applyProtection="0"/>
    <xf numFmtId="0" fontId="43" fillId="46" borderId="0" applyNumberFormat="0" applyBorder="0" applyAlignment="0" applyProtection="0"/>
    <xf numFmtId="0" fontId="43" fillId="41" borderId="0" applyNumberFormat="0" applyBorder="0" applyAlignment="0" applyProtection="0"/>
    <xf numFmtId="0" fontId="43" fillId="44" borderId="0" applyNumberFormat="0" applyBorder="0" applyAlignment="0" applyProtection="0"/>
    <xf numFmtId="0" fontId="43" fillId="47" borderId="0" applyNumberFormat="0" applyBorder="0" applyAlignment="0" applyProtection="0"/>
    <xf numFmtId="0" fontId="43" fillId="44" borderId="0" applyNumberFormat="0" applyBorder="0" applyAlignment="0" applyProtection="0"/>
    <xf numFmtId="0" fontId="43" fillId="45" borderId="0" applyNumberFormat="0" applyBorder="0" applyAlignment="0" applyProtection="0"/>
    <xf numFmtId="0" fontId="43" fillId="46" borderId="0" applyNumberFormat="0" applyBorder="0" applyAlignment="0" applyProtection="0"/>
    <xf numFmtId="0" fontId="43" fillId="41" borderId="0" applyNumberFormat="0" applyBorder="0" applyAlignment="0" applyProtection="0"/>
    <xf numFmtId="0" fontId="43" fillId="44" borderId="0" applyNumberFormat="0" applyBorder="0" applyAlignment="0" applyProtection="0"/>
    <xf numFmtId="0" fontId="43" fillId="47" borderId="0" applyNumberFormat="0" applyBorder="0" applyAlignment="0" applyProtection="0"/>
    <xf numFmtId="0" fontId="43" fillId="44" borderId="0" applyNumberFormat="0" applyBorder="0" applyAlignment="0" applyProtection="0"/>
    <xf numFmtId="0" fontId="43" fillId="45" borderId="0" applyNumberFormat="0" applyBorder="0" applyAlignment="0" applyProtection="0"/>
    <xf numFmtId="0" fontId="43" fillId="46" borderId="0" applyNumberFormat="0" applyBorder="0" applyAlignment="0" applyProtection="0"/>
    <xf numFmtId="0" fontId="43" fillId="41" borderId="0" applyNumberFormat="0" applyBorder="0" applyAlignment="0" applyProtection="0"/>
    <xf numFmtId="0" fontId="43" fillId="44" borderId="0" applyNumberFormat="0" applyBorder="0" applyAlignment="0" applyProtection="0"/>
    <xf numFmtId="0" fontId="43" fillId="47" borderId="0" applyNumberFormat="0" applyBorder="0" applyAlignment="0" applyProtection="0"/>
    <xf numFmtId="0" fontId="53" fillId="48" borderId="0" applyNumberFormat="0" applyBorder="0" applyAlignment="0" applyProtection="0"/>
    <xf numFmtId="0" fontId="53" fillId="45" borderId="0" applyNumberFormat="0" applyBorder="0" applyAlignment="0" applyProtection="0"/>
    <xf numFmtId="0" fontId="53" fillId="46" borderId="0" applyNumberFormat="0" applyBorder="0" applyAlignment="0" applyProtection="0"/>
    <xf numFmtId="0" fontId="53" fillId="49" borderId="0" applyNumberFormat="0" applyBorder="0" applyAlignment="0" applyProtection="0"/>
    <xf numFmtId="0" fontId="53" fillId="50" borderId="0" applyNumberFormat="0" applyBorder="0" applyAlignment="0" applyProtection="0"/>
    <xf numFmtId="0" fontId="53" fillId="51" borderId="0" applyNumberFormat="0" applyBorder="0" applyAlignment="0" applyProtection="0"/>
    <xf numFmtId="0" fontId="53" fillId="48" borderId="0" applyNumberFormat="0" applyBorder="0" applyAlignment="0" applyProtection="0"/>
    <xf numFmtId="0" fontId="53" fillId="45" borderId="0" applyNumberFormat="0" applyBorder="0" applyAlignment="0" applyProtection="0"/>
    <xf numFmtId="0" fontId="53" fillId="46" borderId="0" applyNumberFormat="0" applyBorder="0" applyAlignment="0" applyProtection="0"/>
    <xf numFmtId="0" fontId="53" fillId="49" borderId="0" applyNumberFormat="0" applyBorder="0" applyAlignment="0" applyProtection="0"/>
    <xf numFmtId="0" fontId="53" fillId="50" borderId="0" applyNumberFormat="0" applyBorder="0" applyAlignment="0" applyProtection="0"/>
    <xf numFmtId="0" fontId="53" fillId="51" borderId="0" applyNumberFormat="0" applyBorder="0" applyAlignment="0" applyProtection="0"/>
    <xf numFmtId="0" fontId="53" fillId="48" borderId="0" applyNumberFormat="0" applyBorder="0" applyAlignment="0" applyProtection="0"/>
    <xf numFmtId="0" fontId="53" fillId="45" borderId="0" applyNumberFormat="0" applyBorder="0" applyAlignment="0" applyProtection="0"/>
    <xf numFmtId="0" fontId="53" fillId="46" borderId="0" applyNumberFormat="0" applyBorder="0" applyAlignment="0" applyProtection="0"/>
    <xf numFmtId="0" fontId="53" fillId="49" borderId="0" applyNumberFormat="0" applyBorder="0" applyAlignment="0" applyProtection="0"/>
    <xf numFmtId="0" fontId="53" fillId="50" borderId="0" applyNumberFormat="0" applyBorder="0" applyAlignment="0" applyProtection="0"/>
    <xf numFmtId="0" fontId="53" fillId="51" borderId="0" applyNumberFormat="0" applyBorder="0" applyAlignment="0" applyProtection="0"/>
    <xf numFmtId="37" fontId="18" fillId="0" borderId="0">
      <alignment horizontal="center"/>
    </xf>
    <xf numFmtId="37" fontId="18" fillId="0" borderId="0">
      <alignment horizontal="center"/>
    </xf>
    <xf numFmtId="302" fontId="18" fillId="0" borderId="0" applyNumberFormat="0" applyFont="0" applyFill="0" applyAlignment="0" applyProtection="0">
      <alignment vertical="top"/>
    </xf>
    <xf numFmtId="302" fontId="18" fillId="0" borderId="0" applyNumberFormat="0" applyFont="0" applyFill="0" applyAlignment="0" applyProtection="0">
      <alignment vertical="top"/>
    </xf>
    <xf numFmtId="303" fontId="18" fillId="0" borderId="0" applyFont="0" applyBorder="0"/>
    <xf numFmtId="303" fontId="18" fillId="0" borderId="0" applyFont="0" applyBorder="0"/>
    <xf numFmtId="257" fontId="18" fillId="0" borderId="0"/>
    <xf numFmtId="257" fontId="18" fillId="0" borderId="0"/>
    <xf numFmtId="303" fontId="18" fillId="0" borderId="0" applyNumberFormat="0" applyFont="0" applyBorder="0" applyAlignment="0" applyProtection="0"/>
    <xf numFmtId="303" fontId="18" fillId="0" borderId="0" applyNumberFormat="0" applyFont="0" applyBorder="0" applyAlignment="0" applyProtection="0"/>
    <xf numFmtId="303" fontId="18" fillId="0" borderId="0" applyNumberFormat="0" applyFont="0" applyBorder="0" applyAlignment="0" applyProtection="0"/>
    <xf numFmtId="303" fontId="18" fillId="0" borderId="0" applyNumberFormat="0" applyFont="0" applyBorder="0" applyAlignment="0" applyProtection="0"/>
    <xf numFmtId="303" fontId="18" fillId="0" borderId="0" applyBorder="0"/>
    <xf numFmtId="303" fontId="18" fillId="0" borderId="0" applyBorder="0"/>
    <xf numFmtId="303" fontId="18" fillId="0" borderId="0" applyBorder="0"/>
    <xf numFmtId="303" fontId="18" fillId="0" borderId="0" applyBorder="0"/>
    <xf numFmtId="303" fontId="18" fillId="0" borderId="0" applyBorder="0"/>
    <xf numFmtId="303" fontId="18" fillId="0" borderId="0" applyBorder="0"/>
    <xf numFmtId="303" fontId="18" fillId="0" borderId="0" applyBorder="0"/>
    <xf numFmtId="303" fontId="18" fillId="0" borderId="0" applyBorder="0"/>
    <xf numFmtId="303" fontId="18" fillId="0" borderId="0" applyBorder="0"/>
    <xf numFmtId="303" fontId="18" fillId="0" borderId="0" applyBorder="0"/>
    <xf numFmtId="303" fontId="18" fillId="0" borderId="0" applyBorder="0"/>
    <xf numFmtId="303" fontId="18" fillId="0" borderId="0" applyBorder="0"/>
    <xf numFmtId="303" fontId="18" fillId="0" borderId="0" applyBorder="0"/>
    <xf numFmtId="303" fontId="18" fillId="0" borderId="0" applyBorder="0"/>
    <xf numFmtId="303" fontId="18" fillId="0" borderId="0" applyBorder="0"/>
    <xf numFmtId="303" fontId="18" fillId="0" borderId="0" applyBorder="0"/>
    <xf numFmtId="303" fontId="211" fillId="70" borderId="0" applyBorder="0"/>
    <xf numFmtId="303" fontId="18" fillId="0" borderId="0" applyBorder="0"/>
    <xf numFmtId="303" fontId="18" fillId="0" borderId="0" applyBorder="0"/>
    <xf numFmtId="303" fontId="18" fillId="0" borderId="0" applyNumberFormat="0" applyBorder="0" applyAlignment="0" applyProtection="0"/>
    <xf numFmtId="303" fontId="18" fillId="0" borderId="0" applyNumberFormat="0" applyBorder="0" applyAlignment="0" applyProtection="0"/>
    <xf numFmtId="213" fontId="18" fillId="0" borderId="0" applyBorder="0">
      <alignment horizontal="right"/>
    </xf>
    <xf numFmtId="213" fontId="18" fillId="0" borderId="0" applyBorder="0">
      <alignment horizontal="right"/>
    </xf>
    <xf numFmtId="213" fontId="18" fillId="0" borderId="0" applyBorder="0">
      <alignment horizontal="right"/>
    </xf>
    <xf numFmtId="213" fontId="18" fillId="0" borderId="0" applyBorder="0">
      <alignment horizontal="right"/>
    </xf>
    <xf numFmtId="303" fontId="18" fillId="0" borderId="0" applyNumberFormat="0" applyBorder="0" applyAlignment="0" applyProtection="0"/>
    <xf numFmtId="303" fontId="18" fillId="0" borderId="0" applyNumberFormat="0" applyBorder="0" applyAlignment="0" applyProtection="0"/>
    <xf numFmtId="303" fontId="18" fillId="0" borderId="0" applyNumberFormat="0" applyBorder="0" applyAlignment="0" applyProtection="0"/>
    <xf numFmtId="303" fontId="18" fillId="0" borderId="0" applyNumberFormat="0" applyBorder="0" applyAlignment="0" applyProtection="0"/>
    <xf numFmtId="303" fontId="18" fillId="0" borderId="0" applyNumberFormat="0" applyBorder="0" applyAlignment="0" applyProtection="0"/>
    <xf numFmtId="303" fontId="18" fillId="0" borderId="0" applyNumberFormat="0" applyBorder="0" applyAlignment="0" applyProtection="0"/>
    <xf numFmtId="303" fontId="18" fillId="0" borderId="0" applyNumberFormat="0" applyBorder="0" applyAlignment="0" applyProtection="0"/>
    <xf numFmtId="303" fontId="18" fillId="0" borderId="0" applyNumberFormat="0" applyBorder="0" applyAlignment="0" applyProtection="0"/>
    <xf numFmtId="303" fontId="18" fillId="0" borderId="0" applyNumberFormat="0" applyBorder="0" applyAlignment="0" applyProtection="0"/>
    <xf numFmtId="303" fontId="18" fillId="0" borderId="0" applyNumberFormat="0" applyBorder="0" applyAlignment="0" applyProtection="0"/>
    <xf numFmtId="303" fontId="18" fillId="0" borderId="0" applyNumberFormat="0" applyBorder="0" applyAlignment="0" applyProtection="0"/>
    <xf numFmtId="303" fontId="18" fillId="0" borderId="0" applyNumberFormat="0" applyBorder="0" applyAlignment="0" applyProtection="0"/>
    <xf numFmtId="303" fontId="18" fillId="0" borderId="0" applyNumberFormat="0" applyBorder="0" applyAlignment="0" applyProtection="0"/>
    <xf numFmtId="303" fontId="18" fillId="0" borderId="0" applyNumberFormat="0" applyBorder="0" applyAlignment="0" applyProtection="0"/>
    <xf numFmtId="303" fontId="211" fillId="0" borderId="83" applyNumberFormat="0" applyBorder="0" applyAlignment="0" applyProtection="0"/>
    <xf numFmtId="303" fontId="18" fillId="0" borderId="0" applyNumberFormat="0" applyBorder="0" applyAlignment="0" applyProtection="0"/>
    <xf numFmtId="303" fontId="18" fillId="0" borderId="0" applyNumberFormat="0" applyBorder="0" applyAlignment="0" applyProtection="0"/>
    <xf numFmtId="257" fontId="18" fillId="0" borderId="0" applyBorder="0">
      <alignment horizontal="right"/>
    </xf>
    <xf numFmtId="257" fontId="18" fillId="0" borderId="0" applyBorder="0">
      <alignment horizontal="right"/>
    </xf>
    <xf numFmtId="257" fontId="18" fillId="0" borderId="0" applyBorder="0">
      <alignment horizontal="right"/>
    </xf>
    <xf numFmtId="257" fontId="18" fillId="0" borderId="0" applyBorder="0">
      <alignment horizontal="right"/>
    </xf>
    <xf numFmtId="303" fontId="18" fillId="0" borderId="0">
      <alignment horizontal="left" indent="1"/>
    </xf>
    <xf numFmtId="303" fontId="18" fillId="0" borderId="0">
      <alignment horizontal="left" indent="1"/>
    </xf>
    <xf numFmtId="303" fontId="18" fillId="0" borderId="0">
      <alignment horizontal="left" indent="1"/>
    </xf>
    <xf numFmtId="303" fontId="18" fillId="0" borderId="0">
      <alignment horizontal="left" indent="1"/>
    </xf>
    <xf numFmtId="303" fontId="18" fillId="0" borderId="0">
      <alignment horizontal="left" indent="1"/>
    </xf>
    <xf numFmtId="303" fontId="18" fillId="0" borderId="0">
      <alignment horizontal="left" indent="1"/>
    </xf>
    <xf numFmtId="303" fontId="18" fillId="0" borderId="0">
      <alignment horizontal="left" indent="1"/>
    </xf>
    <xf numFmtId="303" fontId="18" fillId="0" borderId="0">
      <alignment horizontal="left" indent="1"/>
    </xf>
    <xf numFmtId="303" fontId="18" fillId="0" borderId="0">
      <alignment horizontal="left" indent="1"/>
    </xf>
    <xf numFmtId="303" fontId="18" fillId="0" borderId="0">
      <alignment horizontal="left" indent="1"/>
    </xf>
    <xf numFmtId="303" fontId="18" fillId="0" borderId="0">
      <alignment horizontal="left" indent="1"/>
    </xf>
    <xf numFmtId="303" fontId="18" fillId="0" borderId="0">
      <alignment horizontal="left" indent="1"/>
    </xf>
    <xf numFmtId="303" fontId="18" fillId="0" borderId="0">
      <alignment horizontal="left" indent="1"/>
    </xf>
    <xf numFmtId="303" fontId="18" fillId="0" borderId="0">
      <alignment horizontal="left" indent="1"/>
    </xf>
    <xf numFmtId="303" fontId="18" fillId="0" borderId="0">
      <alignment horizontal="left" indent="1"/>
    </xf>
    <xf numFmtId="303" fontId="18" fillId="0" borderId="0">
      <alignment horizontal="left" indent="1"/>
    </xf>
    <xf numFmtId="303" fontId="211" fillId="0" borderId="0">
      <alignment horizontal="left" indent="1"/>
    </xf>
    <xf numFmtId="303" fontId="18" fillId="0" borderId="0">
      <alignment horizontal="left" indent="1"/>
    </xf>
    <xf numFmtId="303" fontId="18" fillId="0" borderId="0">
      <alignment horizontal="left" indent="1"/>
    </xf>
    <xf numFmtId="303" fontId="18" fillId="0" borderId="0" applyBorder="0"/>
    <xf numFmtId="303" fontId="18" fillId="0" borderId="0" applyBorder="0"/>
    <xf numFmtId="303" fontId="18" fillId="0" borderId="0" applyBorder="0"/>
    <xf numFmtId="303" fontId="18" fillId="0" borderId="0" applyBorder="0"/>
    <xf numFmtId="303" fontId="18" fillId="0" borderId="0" applyBorder="0"/>
    <xf numFmtId="303" fontId="18" fillId="0" borderId="0" applyBorder="0"/>
    <xf numFmtId="303" fontId="18" fillId="0" borderId="0" applyBorder="0"/>
    <xf numFmtId="303" fontId="18" fillId="0" borderId="0" applyBorder="0"/>
    <xf numFmtId="303" fontId="18" fillId="0" borderId="0" applyBorder="0"/>
    <xf numFmtId="303" fontId="18" fillId="0" borderId="0" applyBorder="0"/>
    <xf numFmtId="303" fontId="18" fillId="0" borderId="0" applyBorder="0"/>
    <xf numFmtId="303" fontId="18" fillId="0" borderId="0" applyBorder="0"/>
    <xf numFmtId="303" fontId="18" fillId="0" borderId="0" applyBorder="0"/>
    <xf numFmtId="303" fontId="18" fillId="0" borderId="0" applyBorder="0"/>
    <xf numFmtId="303" fontId="18" fillId="0" borderId="0" applyBorder="0"/>
    <xf numFmtId="303" fontId="18" fillId="0" borderId="0" applyBorder="0"/>
    <xf numFmtId="303" fontId="211" fillId="0" borderId="50" applyBorder="0"/>
    <xf numFmtId="303" fontId="18" fillId="0" borderId="0" applyBorder="0"/>
    <xf numFmtId="303" fontId="18" fillId="0" borderId="0" applyBorder="0"/>
    <xf numFmtId="303" fontId="18" fillId="0" borderId="0" applyNumberFormat="0" applyFont="0" applyBorder="0" applyAlignment="0" applyProtection="0"/>
    <xf numFmtId="303" fontId="18" fillId="0" borderId="0" applyNumberFormat="0" applyFont="0" applyBorder="0" applyAlignment="0" applyProtection="0"/>
    <xf numFmtId="213" fontId="18" fillId="0" borderId="0" applyBorder="0">
      <alignment horizontal="right"/>
    </xf>
    <xf numFmtId="213" fontId="18" fillId="0" borderId="0" applyBorder="0">
      <alignment horizontal="right"/>
    </xf>
    <xf numFmtId="213" fontId="18" fillId="0" borderId="0" applyBorder="0">
      <alignment horizontal="right"/>
    </xf>
    <xf numFmtId="213" fontId="18" fillId="0" borderId="0" applyBorder="0">
      <alignment horizontal="right"/>
    </xf>
    <xf numFmtId="303" fontId="18" fillId="0" borderId="0" applyNumberFormat="0" applyBorder="0" applyAlignment="0" applyProtection="0"/>
    <xf numFmtId="303" fontId="18" fillId="0" borderId="0" applyNumberFormat="0" applyBorder="0" applyAlignment="0" applyProtection="0"/>
    <xf numFmtId="303" fontId="18" fillId="0" borderId="0" applyNumberFormat="0" applyBorder="0" applyAlignment="0" applyProtection="0"/>
    <xf numFmtId="303" fontId="18" fillId="0" borderId="0" applyNumberFormat="0" applyBorder="0" applyAlignment="0" applyProtection="0"/>
    <xf numFmtId="303" fontId="18" fillId="0" borderId="0" applyNumberFormat="0" applyBorder="0" applyAlignment="0" applyProtection="0"/>
    <xf numFmtId="303" fontId="18" fillId="0" borderId="0" applyNumberFormat="0" applyBorder="0" applyAlignment="0" applyProtection="0"/>
    <xf numFmtId="303" fontId="18" fillId="0" borderId="0" applyNumberFormat="0" applyBorder="0" applyAlignment="0" applyProtection="0"/>
    <xf numFmtId="303" fontId="18" fillId="0" borderId="0" applyNumberFormat="0" applyBorder="0" applyAlignment="0" applyProtection="0"/>
    <xf numFmtId="303" fontId="18" fillId="0" borderId="0" applyNumberFormat="0" applyBorder="0" applyAlignment="0" applyProtection="0"/>
    <xf numFmtId="303" fontId="18" fillId="0" borderId="0" applyNumberFormat="0" applyBorder="0" applyAlignment="0" applyProtection="0"/>
    <xf numFmtId="303" fontId="18" fillId="0" borderId="0" applyNumberFormat="0" applyBorder="0" applyAlignment="0" applyProtection="0"/>
    <xf numFmtId="303" fontId="18" fillId="0" borderId="0" applyNumberFormat="0" applyBorder="0" applyAlignment="0" applyProtection="0"/>
    <xf numFmtId="303" fontId="18" fillId="0" borderId="0" applyNumberFormat="0" applyBorder="0" applyAlignment="0" applyProtection="0"/>
    <xf numFmtId="303" fontId="18" fillId="0" borderId="0" applyNumberFormat="0" applyBorder="0" applyAlignment="0" applyProtection="0"/>
    <xf numFmtId="303" fontId="18" fillId="0" borderId="0" applyNumberFormat="0" applyBorder="0" applyAlignment="0" applyProtection="0"/>
    <xf numFmtId="303" fontId="18" fillId="0" borderId="0" applyNumberFormat="0" applyBorder="0" applyAlignment="0" applyProtection="0"/>
    <xf numFmtId="303" fontId="211" fillId="0" borderId="83" applyNumberFormat="0" applyBorder="0" applyAlignment="0" applyProtection="0"/>
    <xf numFmtId="303" fontId="18" fillId="0" borderId="0" applyNumberFormat="0" applyBorder="0" applyAlignment="0" applyProtection="0"/>
    <xf numFmtId="303" fontId="18" fillId="0" borderId="0" applyNumberFormat="0" applyBorder="0" applyAlignment="0" applyProtection="0"/>
    <xf numFmtId="257" fontId="18" fillId="0" borderId="0" applyBorder="0">
      <alignment horizontal="center"/>
    </xf>
    <xf numFmtId="257" fontId="18" fillId="0" borderId="0" applyBorder="0">
      <alignment horizontal="center"/>
    </xf>
    <xf numFmtId="0" fontId="212" fillId="0" borderId="0" applyFont="0" applyFill="0" applyBorder="0" applyAlignment="0" applyProtection="0"/>
    <xf numFmtId="0" fontId="213" fillId="0" borderId="0" applyFont="0" applyFill="0" applyBorder="0" applyAlignment="0" applyProtection="0"/>
    <xf numFmtId="0" fontId="18" fillId="0" borderId="0"/>
    <xf numFmtId="0" fontId="171" fillId="0" borderId="0"/>
    <xf numFmtId="0" fontId="43" fillId="87" borderId="0" applyNumberFormat="0" applyBorder="0" applyAlignment="0" applyProtection="0"/>
    <xf numFmtId="0" fontId="43" fillId="69" borderId="0" applyNumberFormat="0" applyBorder="0" applyAlignment="0" applyProtection="0"/>
    <xf numFmtId="0" fontId="53" fillId="88" borderId="0" applyNumberFormat="0" applyBorder="0" applyAlignment="0" applyProtection="0"/>
    <xf numFmtId="0" fontId="43" fillId="89" borderId="0" applyNumberFormat="0" applyBorder="0" applyAlignment="0" applyProtection="0"/>
    <xf numFmtId="0" fontId="43" fillId="90" borderId="0" applyNumberFormat="0" applyBorder="0" applyAlignment="0" applyProtection="0"/>
    <xf numFmtId="0" fontId="53" fillId="91" borderId="0" applyNumberFormat="0" applyBorder="0" applyAlignment="0" applyProtection="0"/>
    <xf numFmtId="0" fontId="43" fillId="92" borderId="0" applyNumberFormat="0" applyBorder="0" applyAlignment="0" applyProtection="0"/>
    <xf numFmtId="0" fontId="43" fillId="93" borderId="0" applyNumberFormat="0" applyBorder="0" applyAlignment="0" applyProtection="0"/>
    <xf numFmtId="0" fontId="53" fillId="94" borderId="0" applyNumberFormat="0" applyBorder="0" applyAlignment="0" applyProtection="0"/>
    <xf numFmtId="0" fontId="43" fillId="89" borderId="0" applyNumberFormat="0" applyBorder="0" applyAlignment="0" applyProtection="0"/>
    <xf numFmtId="0" fontId="43" fillId="95" borderId="0" applyNumberFormat="0" applyBorder="0" applyAlignment="0" applyProtection="0"/>
    <xf numFmtId="0" fontId="53" fillId="90" borderId="0" applyNumberFormat="0" applyBorder="0" applyAlignment="0" applyProtection="0"/>
    <xf numFmtId="0" fontId="43" fillId="96" borderId="0" applyNumberFormat="0" applyBorder="0" applyAlignment="0" applyProtection="0"/>
    <xf numFmtId="0" fontId="43" fillId="97" borderId="0" applyNumberFormat="0" applyBorder="0" applyAlignment="0" applyProtection="0"/>
    <xf numFmtId="0" fontId="53" fillId="88" borderId="0" applyNumberFormat="0" applyBorder="0" applyAlignment="0" applyProtection="0"/>
    <xf numFmtId="0" fontId="43" fillId="98" borderId="0" applyNumberFormat="0" applyBorder="0" applyAlignment="0" applyProtection="0"/>
    <xf numFmtId="0" fontId="43" fillId="99" borderId="0" applyNumberFormat="0" applyBorder="0" applyAlignment="0" applyProtection="0"/>
    <xf numFmtId="0" fontId="53" fillId="100" borderId="0" applyNumberFormat="0" applyBorder="0" applyAlignment="0" applyProtection="0"/>
    <xf numFmtId="170" fontId="18" fillId="0" borderId="0" applyFont="0" applyFill="0" applyBorder="0" applyAlignment="0" applyProtection="0">
      <alignment vertical="top"/>
    </xf>
    <xf numFmtId="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alignment vertical="top"/>
    </xf>
    <xf numFmtId="170" fontId="18" fillId="0" borderId="0" applyFont="0" applyFill="0" applyBorder="0" applyAlignment="0" applyProtection="0">
      <alignment vertical="top"/>
    </xf>
    <xf numFmtId="304" fontId="18" fillId="0" borderId="0" applyFont="0" applyFill="0" applyBorder="0" applyAlignment="0" applyProtection="0"/>
    <xf numFmtId="304" fontId="18" fillId="0" borderId="0" applyFont="0" applyFill="0" applyBorder="0" applyAlignment="0" applyProtection="0"/>
    <xf numFmtId="305" fontId="18" fillId="0" borderId="0" applyFont="0" applyFill="0" applyBorder="0" applyAlignment="0" applyProtection="0"/>
    <xf numFmtId="305" fontId="18" fillId="0" borderId="0" applyFont="0" applyFill="0" applyBorder="0" applyAlignment="0" applyProtection="0"/>
    <xf numFmtId="257" fontId="18" fillId="0" borderId="0" applyFont="0" applyFill="0" applyBorder="0" applyAlignment="0" applyProtection="0"/>
    <xf numFmtId="306" fontId="91" fillId="37" borderId="0"/>
    <xf numFmtId="307" fontId="23" fillId="0" borderId="0" applyFill="0" applyBorder="0" applyProtection="0">
      <alignment vertical="center"/>
    </xf>
    <xf numFmtId="308" fontId="18" fillId="0" borderId="0" applyNumberFormat="0">
      <alignment horizontal="center"/>
    </xf>
    <xf numFmtId="308" fontId="18" fillId="0" borderId="0" applyNumberFormat="0">
      <alignment horizontal="center"/>
    </xf>
    <xf numFmtId="309" fontId="18" fillId="0" borderId="0"/>
    <xf numFmtId="310" fontId="18" fillId="0" borderId="0"/>
    <xf numFmtId="310" fontId="18" fillId="0" borderId="0"/>
    <xf numFmtId="0" fontId="214" fillId="0" borderId="0" applyNumberFormat="0" applyFill="0" applyBorder="0" applyAlignment="0" applyProtection="0"/>
    <xf numFmtId="0" fontId="23" fillId="0" borderId="0" applyFill="0" applyBorder="0" applyProtection="0">
      <protection locked="0"/>
    </xf>
    <xf numFmtId="0" fontId="23" fillId="0" borderId="0" applyFill="0" applyBorder="0" applyProtection="0">
      <protection locked="0"/>
    </xf>
    <xf numFmtId="0" fontId="18" fillId="0" borderId="0" applyFill="0" applyBorder="0" applyProtection="0">
      <protection locked="0"/>
    </xf>
    <xf numFmtId="0" fontId="18" fillId="0" borderId="0" applyFill="0" applyBorder="0" applyProtection="0">
      <protection locked="0"/>
    </xf>
    <xf numFmtId="0" fontId="18" fillId="0" borderId="0" applyFill="0" applyBorder="0" applyProtection="0">
      <protection locked="0"/>
    </xf>
    <xf numFmtId="311" fontId="18" fillId="0" borderId="0" applyBorder="0"/>
    <xf numFmtId="311" fontId="18" fillId="0" borderId="0" applyBorder="0"/>
    <xf numFmtId="257" fontId="18" fillId="0" borderId="0"/>
    <xf numFmtId="257" fontId="18" fillId="0" borderId="0"/>
    <xf numFmtId="0" fontId="53" fillId="52" borderId="0" applyNumberFormat="0" applyBorder="0" applyAlignment="0" applyProtection="0"/>
    <xf numFmtId="0" fontId="53" fillId="53" borderId="0" applyNumberFormat="0" applyBorder="0" applyAlignment="0" applyProtection="0"/>
    <xf numFmtId="0" fontId="53" fillId="54" borderId="0" applyNumberFormat="0" applyBorder="0" applyAlignment="0" applyProtection="0"/>
    <xf numFmtId="0" fontId="53" fillId="49" borderId="0" applyNumberFormat="0" applyBorder="0" applyAlignment="0" applyProtection="0"/>
    <xf numFmtId="0" fontId="53" fillId="50" borderId="0" applyNumberFormat="0" applyBorder="0" applyAlignment="0" applyProtection="0"/>
    <xf numFmtId="0" fontId="53" fillId="55" borderId="0" applyNumberFormat="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3" fontId="18" fillId="0" borderId="0" applyNumberFormat="0" applyFont="0" applyFill="0" applyBorder="0" applyProtection="0">
      <alignment horizontal="center"/>
      <protection locked="0"/>
    </xf>
    <xf numFmtId="3" fontId="18" fillId="0" borderId="0" applyNumberFormat="0" applyFont="0" applyFill="0" applyBorder="0" applyProtection="0">
      <alignment horizontal="center"/>
      <protection locked="0"/>
    </xf>
    <xf numFmtId="257" fontId="18" fillId="0" borderId="0" applyNumberFormat="0" applyFont="0" applyFill="0" applyBorder="0" applyProtection="0">
      <alignment horizontal="center" vertical="center"/>
    </xf>
    <xf numFmtId="257" fontId="18" fillId="0" borderId="0" applyNumberFormat="0" applyFont="0" applyFill="0" applyBorder="0" applyProtection="0">
      <alignment horizontal="center" vertical="center"/>
    </xf>
    <xf numFmtId="257" fontId="18" fillId="0" borderId="0" applyNumberFormat="0" applyFont="0" applyFill="0" applyBorder="0" applyProtection="0">
      <alignment horizontal="center" vertical="top"/>
    </xf>
    <xf numFmtId="257" fontId="18" fillId="0" borderId="0" applyNumberFormat="0" applyFont="0" applyFill="0" applyBorder="0" applyProtection="0">
      <alignment horizontal="center" vertical="top"/>
    </xf>
    <xf numFmtId="3" fontId="18" fillId="0" borderId="0" applyNumberFormat="0" applyFont="0" applyFill="0" applyBorder="0" applyProtection="0">
      <alignment horizontal="left"/>
      <protection locked="0"/>
    </xf>
    <xf numFmtId="3" fontId="18" fillId="0" borderId="0" applyNumberFormat="0" applyFont="0" applyFill="0" applyBorder="0" applyProtection="0">
      <alignment horizontal="left"/>
      <protection locked="0"/>
    </xf>
    <xf numFmtId="257" fontId="18" fillId="0" borderId="0" applyNumberFormat="0" applyFont="0" applyFill="0" applyBorder="0" applyProtection="0">
      <alignment horizontal="left" vertical="center"/>
    </xf>
    <xf numFmtId="257" fontId="18" fillId="0" borderId="0" applyNumberFormat="0" applyFont="0" applyFill="0" applyBorder="0" applyProtection="0">
      <alignment horizontal="left" vertical="center"/>
    </xf>
    <xf numFmtId="257" fontId="18" fillId="0" borderId="0" applyNumberFormat="0" applyFont="0" applyFill="0" applyBorder="0" applyProtection="0">
      <alignment horizontal="left" vertical="top"/>
    </xf>
    <xf numFmtId="257" fontId="18" fillId="0" borderId="0" applyNumberFormat="0" applyFont="0" applyFill="0" applyBorder="0" applyProtection="0">
      <alignment horizontal="left" vertical="top"/>
    </xf>
    <xf numFmtId="257" fontId="18" fillId="0" borderId="0" applyNumberFormat="0" applyFont="0" applyFill="0" applyBorder="0" applyProtection="0">
      <alignment horizontal="right"/>
    </xf>
    <xf numFmtId="257" fontId="18" fillId="0" borderId="0" applyNumberFormat="0" applyFont="0" applyFill="0" applyBorder="0" applyProtection="0">
      <alignment horizontal="right"/>
    </xf>
    <xf numFmtId="257" fontId="18" fillId="0" borderId="0" applyNumberFormat="0" applyFont="0" applyFill="0" applyBorder="0" applyProtection="0">
      <alignment horizontal="right" vertical="center"/>
    </xf>
    <xf numFmtId="257" fontId="18" fillId="0" borderId="0" applyNumberFormat="0" applyFont="0" applyFill="0" applyBorder="0" applyProtection="0">
      <alignment horizontal="right" vertical="center"/>
    </xf>
    <xf numFmtId="257" fontId="18" fillId="0" borderId="0" applyNumberFormat="0" applyFont="0" applyFill="0" applyBorder="0" applyProtection="0">
      <alignment horizontal="right" vertical="top"/>
    </xf>
    <xf numFmtId="257" fontId="18" fillId="0" borderId="0" applyNumberFormat="0" applyFont="0" applyFill="0" applyBorder="0" applyProtection="0">
      <alignment horizontal="right" vertical="top"/>
    </xf>
    <xf numFmtId="0" fontId="89" fillId="0" borderId="84">
      <alignment horizontal="center" vertical="center"/>
    </xf>
    <xf numFmtId="256"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256" fontId="18" fillId="0" borderId="0" applyNumberFormat="0" applyFill="0" applyBorder="0" applyAlignment="0" applyProtection="0"/>
    <xf numFmtId="256" fontId="18" fillId="0" borderId="0" applyNumberFormat="0" applyFill="0" applyBorder="0" applyAlignment="0" applyProtection="0"/>
    <xf numFmtId="256" fontId="18" fillId="0" borderId="0" applyNumberFormat="0" applyFill="0" applyBorder="0" applyAlignment="0" applyProtection="0"/>
    <xf numFmtId="256" fontId="18" fillId="0" borderId="0" applyNumberFormat="0" applyFill="0" applyBorder="0" applyAlignment="0" applyProtection="0"/>
    <xf numFmtId="256" fontId="18" fillId="0" borderId="0" applyNumberFormat="0" applyFill="0" applyBorder="0" applyAlignment="0" applyProtection="0"/>
    <xf numFmtId="256" fontId="18" fillId="0" borderId="0" applyNumberFormat="0" applyFill="0" applyBorder="0" applyAlignment="0" applyProtection="0"/>
    <xf numFmtId="256" fontId="18" fillId="0" borderId="0" applyNumberFormat="0" applyFill="0" applyBorder="0" applyAlignment="0" applyProtection="0"/>
    <xf numFmtId="256" fontId="86" fillId="0" borderId="0" applyNumberFormat="0" applyFill="0" applyBorder="0" applyAlignment="0" applyProtection="0"/>
    <xf numFmtId="0" fontId="86" fillId="0" borderId="0" applyNumberFormat="0" applyFill="0" applyBorder="0" applyAlignment="0" applyProtection="0"/>
    <xf numFmtId="312" fontId="23" fillId="0" borderId="43" applyNumberFormat="0" applyFont="0" applyFill="0" applyBorder="0" applyAlignment="0" applyProtection="0">
      <protection locked="0"/>
    </xf>
    <xf numFmtId="257" fontId="18" fillId="0" borderId="0" applyNumberFormat="0" applyFill="0" applyBorder="0" applyAlignment="0" applyProtection="0"/>
    <xf numFmtId="257" fontId="18" fillId="0" borderId="0" applyNumberFormat="0" applyFill="0" applyBorder="0" applyAlignment="0" applyProtection="0"/>
    <xf numFmtId="0" fontId="23" fillId="0" borderId="85" applyNumberFormat="0" applyFill="0" applyAlignment="0" applyProtection="0"/>
    <xf numFmtId="257" fontId="18" fillId="0" borderId="0" applyNumberFormat="0" applyFill="0" applyAlignment="0" applyProtection="0"/>
    <xf numFmtId="0" fontId="23" fillId="0" borderId="85" applyNumberFormat="0" applyFill="0" applyAlignment="0" applyProtection="0"/>
    <xf numFmtId="0" fontId="23" fillId="0" borderId="85" applyNumberFormat="0" applyFill="0" applyAlignment="0" applyProtection="0"/>
    <xf numFmtId="302" fontId="18" fillId="0" borderId="0">
      <alignment horizontal="left"/>
    </xf>
    <xf numFmtId="302" fontId="18" fillId="0" borderId="0">
      <alignment horizontal="left"/>
    </xf>
    <xf numFmtId="257" fontId="18" fillId="0" borderId="0" applyAlignment="0"/>
    <xf numFmtId="257" fontId="18" fillId="0" borderId="0" applyAlignment="0"/>
    <xf numFmtId="313" fontId="18" fillId="0" borderId="0" applyAlignment="0"/>
    <xf numFmtId="313" fontId="18" fillId="0" borderId="0" applyAlignment="0"/>
    <xf numFmtId="314" fontId="18" fillId="0" borderId="0" applyBorder="0" applyAlignment="0"/>
    <xf numFmtId="314" fontId="18" fillId="0" borderId="0" applyBorder="0" applyAlignment="0"/>
    <xf numFmtId="314" fontId="18" fillId="0" borderId="0" applyNumberFormat="0" applyBorder="0" applyAlignment="0" applyProtection="0"/>
    <xf numFmtId="0" fontId="90" fillId="35" borderId="84"/>
    <xf numFmtId="257" fontId="18" fillId="0" borderId="0" applyFont="0" applyFill="0" applyBorder="0" applyAlignment="0" applyProtection="0"/>
    <xf numFmtId="314" fontId="18" fillId="0" borderId="0" applyNumberFormat="0" applyBorder="0" applyAlignment="0" applyProtection="0"/>
    <xf numFmtId="189" fontId="91" fillId="35" borderId="84" applyBorder="0"/>
    <xf numFmtId="314" fontId="18" fillId="0" borderId="0" applyNumberFormat="0" applyBorder="0" applyAlignment="0" applyProtection="0"/>
    <xf numFmtId="313" fontId="18" fillId="0" borderId="0" applyBorder="0">
      <alignment horizontal="left" vertical="center"/>
    </xf>
    <xf numFmtId="313" fontId="18" fillId="0" borderId="0" applyBorder="0">
      <alignment horizontal="left" vertical="center"/>
    </xf>
    <xf numFmtId="0" fontId="90" fillId="35" borderId="84">
      <alignment horizontal="center"/>
      <protection locked="0"/>
    </xf>
    <xf numFmtId="3" fontId="18" fillId="0" borderId="0">
      <alignment horizontal="right"/>
    </xf>
    <xf numFmtId="3" fontId="18" fillId="0" borderId="0">
      <alignment horizontal="right"/>
    </xf>
    <xf numFmtId="315" fontId="18" fillId="0" borderId="0">
      <alignment horizontal="right" vertical="center"/>
      <protection locked="0"/>
    </xf>
    <xf numFmtId="315" fontId="18" fillId="0" borderId="0">
      <alignment horizontal="right" vertical="center"/>
      <protection locked="0"/>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101" borderId="87" applyNumberFormat="0" applyAlignment="0">
      <alignment horizontal="right"/>
    </xf>
    <xf numFmtId="0" fontId="18" fillId="101" borderId="87" applyNumberFormat="0" applyAlignment="0">
      <alignment horizontal="right"/>
    </xf>
    <xf numFmtId="0" fontId="18" fillId="101" borderId="87" applyNumberFormat="0" applyAlignment="0">
      <alignment horizontal="right"/>
    </xf>
    <xf numFmtId="0" fontId="18" fillId="101" borderId="87" applyNumberFormat="0" applyAlignment="0">
      <alignment horizontal="right"/>
    </xf>
    <xf numFmtId="0" fontId="215" fillId="0" borderId="0">
      <alignment horizontal="left" vertical="center"/>
    </xf>
    <xf numFmtId="0" fontId="216" fillId="0" borderId="0" applyBorder="0" applyAlignment="0">
      <alignment horizontal="left" vertical="center"/>
    </xf>
    <xf numFmtId="0" fontId="63" fillId="56" borderId="38" applyNumberFormat="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316" fontId="18" fillId="0" borderId="0" applyNumberFormat="0" applyFill="0" applyBorder="0" applyAlignment="0" applyProtection="0"/>
    <xf numFmtId="316" fontId="18" fillId="0" borderId="0" applyNumberFormat="0" applyFill="0" applyBorder="0" applyAlignment="0" applyProtection="0"/>
    <xf numFmtId="316" fontId="18" fillId="0" borderId="0" applyNumberFormat="0" applyFill="0" applyBorder="0" applyAlignment="0" applyProtection="0"/>
    <xf numFmtId="316" fontId="18" fillId="0" borderId="0" applyNumberFormat="0" applyFill="0" applyBorder="0" applyAlignment="0" applyProtection="0"/>
    <xf numFmtId="316" fontId="18" fillId="0" borderId="0" applyNumberFormat="0" applyFill="0" applyBorder="0" applyAlignment="0" applyProtection="0"/>
    <xf numFmtId="316" fontId="18" fillId="0" borderId="0" applyNumberFormat="0" applyFill="0" applyBorder="0" applyAlignment="0" applyProtection="0"/>
    <xf numFmtId="316" fontId="18" fillId="0" borderId="0" applyNumberFormat="0" applyFill="0" applyBorder="0" applyAlignment="0" applyProtection="0"/>
    <xf numFmtId="316" fontId="18" fillId="0" borderId="0" applyNumberFormat="0" applyFill="0" applyBorder="0" applyAlignment="0" applyProtection="0"/>
    <xf numFmtId="234" fontId="18" fillId="0" borderId="0"/>
    <xf numFmtId="234" fontId="18" fillId="0" borderId="0"/>
    <xf numFmtId="234" fontId="18" fillId="0" borderId="0"/>
    <xf numFmtId="234" fontId="18" fillId="0" borderId="0"/>
    <xf numFmtId="234" fontId="18" fillId="0" borderId="0"/>
    <xf numFmtId="234" fontId="18" fillId="0" borderId="0"/>
    <xf numFmtId="234" fontId="18" fillId="0" borderId="0"/>
    <xf numFmtId="234" fontId="18" fillId="0" borderId="0"/>
    <xf numFmtId="234" fontId="18" fillId="0" borderId="0"/>
    <xf numFmtId="234" fontId="18" fillId="0" borderId="0"/>
    <xf numFmtId="234" fontId="18" fillId="0" borderId="0"/>
    <xf numFmtId="234" fontId="18" fillId="0" borderId="0"/>
    <xf numFmtId="234" fontId="18" fillId="0" borderId="0"/>
    <xf numFmtId="234" fontId="18" fillId="0" borderId="0"/>
    <xf numFmtId="234" fontId="18" fillId="0" borderId="0"/>
    <xf numFmtId="234" fontId="18" fillId="0" borderId="0"/>
    <xf numFmtId="234" fontId="90" fillId="35" borderId="0"/>
    <xf numFmtId="234" fontId="18" fillId="0" borderId="0"/>
    <xf numFmtId="234" fontId="18" fillId="0" borderId="0"/>
    <xf numFmtId="257" fontId="18" fillId="0" borderId="0" applyNumberFormat="0" applyFill="0" applyBorder="0" applyAlignment="0" applyProtection="0"/>
    <xf numFmtId="257" fontId="18" fillId="0" borderId="0" applyNumberFormat="0" applyFill="0" applyBorder="0" applyAlignment="0" applyProtection="0"/>
    <xf numFmtId="313" fontId="18" fillId="0" borderId="0" applyNumberFormat="0" applyFill="0" applyBorder="0" applyAlignment="0" applyProtection="0">
      <alignment horizontal="right"/>
    </xf>
    <xf numFmtId="313" fontId="18" fillId="0" borderId="0" applyNumberFormat="0" applyFill="0" applyBorder="0" applyAlignment="0" applyProtection="0">
      <alignment horizontal="right"/>
    </xf>
    <xf numFmtId="313" fontId="18" fillId="0" borderId="0" applyNumberFormat="0" applyFill="0" applyBorder="0" applyAlignment="0" applyProtection="0">
      <alignment horizontal="right"/>
    </xf>
    <xf numFmtId="313" fontId="18" fillId="0" borderId="0" applyNumberFormat="0" applyFill="0" applyBorder="0" applyAlignment="0" applyProtection="0">
      <alignment horizontal="right"/>
    </xf>
    <xf numFmtId="257" fontId="18" fillId="0" borderId="0" applyNumberFormat="0" applyFill="0" applyBorder="0" applyAlignment="0" applyProtection="0"/>
    <xf numFmtId="257" fontId="18" fillId="0" borderId="0" applyNumberFormat="0" applyFill="0" applyBorder="0" applyAlignment="0" applyProtection="0"/>
    <xf numFmtId="234" fontId="18" fillId="0" borderId="0" applyNumberFormat="0" applyFill="0" applyBorder="0" applyAlignment="0" applyProtection="0"/>
    <xf numFmtId="234" fontId="18" fillId="0" borderId="0" applyNumberFormat="0" applyFill="0" applyBorder="0" applyAlignment="0" applyProtection="0"/>
    <xf numFmtId="234" fontId="18" fillId="0" borderId="0" applyNumberFormat="0" applyFill="0" applyBorder="0" applyAlignment="0" applyProtection="0"/>
    <xf numFmtId="234" fontId="18" fillId="0" borderId="0" applyNumberFormat="0" applyFill="0" applyBorder="0" applyAlignment="0" applyProtection="0"/>
    <xf numFmtId="234" fontId="18" fillId="0" borderId="0" applyNumberFormat="0" applyFill="0" applyBorder="0" applyAlignment="0" applyProtection="0"/>
    <xf numFmtId="234" fontId="18" fillId="0" borderId="0" applyNumberFormat="0" applyFill="0" applyBorder="0" applyAlignment="0" applyProtection="0"/>
    <xf numFmtId="234" fontId="18" fillId="0" borderId="0" applyNumberFormat="0" applyFill="0" applyBorder="0" applyAlignment="0" applyProtection="0"/>
    <xf numFmtId="234" fontId="18" fillId="0" borderId="0" applyNumberFormat="0" applyFill="0" applyBorder="0" applyAlignment="0" applyProtection="0"/>
    <xf numFmtId="234" fontId="18" fillId="0" borderId="0" applyNumberFormat="0" applyFill="0" applyBorder="0" applyAlignment="0" applyProtection="0"/>
    <xf numFmtId="234" fontId="18" fillId="0" borderId="0" applyNumberFormat="0" applyFill="0" applyBorder="0" applyAlignment="0" applyProtection="0"/>
    <xf numFmtId="234" fontId="18" fillId="0" borderId="0" applyNumberFormat="0" applyFill="0" applyBorder="0" applyAlignment="0" applyProtection="0"/>
    <xf numFmtId="234" fontId="18" fillId="0" borderId="0" applyNumberFormat="0" applyFill="0" applyBorder="0" applyAlignment="0" applyProtection="0"/>
    <xf numFmtId="234" fontId="18" fillId="0" borderId="0" applyNumberFormat="0" applyFill="0" applyBorder="0" applyAlignment="0" applyProtection="0"/>
    <xf numFmtId="234" fontId="18" fillId="0" borderId="0" applyNumberFormat="0" applyFill="0" applyBorder="0" applyAlignment="0" applyProtection="0"/>
    <xf numFmtId="234" fontId="18" fillId="0" borderId="0" applyNumberFormat="0" applyFill="0" applyBorder="0" applyAlignment="0" applyProtection="0"/>
    <xf numFmtId="234" fontId="18" fillId="0" borderId="0" applyNumberFormat="0" applyFill="0" applyBorder="0" applyAlignment="0" applyProtection="0"/>
    <xf numFmtId="234" fontId="90" fillId="0" borderId="0" applyNumberFormat="0" applyFill="0" applyBorder="0" applyAlignment="0" applyProtection="0"/>
    <xf numFmtId="234" fontId="18" fillId="0" borderId="0" applyNumberFormat="0" applyFill="0" applyBorder="0" applyAlignment="0" applyProtection="0"/>
    <xf numFmtId="234" fontId="18" fillId="0" borderId="0" applyNumberFormat="0" applyFill="0" applyBorder="0" applyAlignment="0" applyProtection="0"/>
    <xf numFmtId="257" fontId="18" fillId="0" borderId="0" applyNumberFormat="0" applyFill="0" applyBorder="0" applyAlignment="0" applyProtection="0"/>
    <xf numFmtId="257" fontId="18" fillId="0" borderId="0" applyNumberFormat="0" applyFill="0" applyBorder="0" applyAlignment="0" applyProtection="0"/>
    <xf numFmtId="234" fontId="18" fillId="0" borderId="0" applyNumberFormat="0" applyFill="0" applyAlignment="0" applyProtection="0"/>
    <xf numFmtId="234" fontId="18" fillId="0" borderId="0" applyNumberFormat="0" applyFill="0" applyAlignment="0" applyProtection="0"/>
    <xf numFmtId="234" fontId="18" fillId="0" borderId="0" applyNumberFormat="0" applyFill="0" applyBorder="0" applyAlignment="0" applyProtection="0"/>
    <xf numFmtId="234" fontId="18" fillId="0" borderId="0" applyNumberFormat="0" applyFill="0" applyBorder="0" applyAlignment="0" applyProtection="0"/>
    <xf numFmtId="234" fontId="18" fillId="0" borderId="0" applyNumberFormat="0" applyFill="0" applyBorder="0" applyAlignment="0" applyProtection="0"/>
    <xf numFmtId="234" fontId="18" fillId="0" borderId="0" applyNumberFormat="0" applyFill="0" applyBorder="0" applyAlignment="0" applyProtection="0"/>
    <xf numFmtId="234" fontId="18" fillId="0" borderId="0" applyNumberFormat="0" applyFill="0" applyBorder="0" applyAlignment="0" applyProtection="0"/>
    <xf numFmtId="234" fontId="18" fillId="0" borderId="0" applyNumberFormat="0" applyFill="0" applyBorder="0" applyAlignment="0" applyProtection="0"/>
    <xf numFmtId="0" fontId="23" fillId="102" borderId="0" applyNumberFormat="0" applyFont="0" applyBorder="0" applyAlignment="0" applyProtection="0"/>
    <xf numFmtId="0" fontId="18" fillId="0" borderId="0" applyFont="0" applyFill="0" applyBorder="0" applyAlignment="0" applyProtection="0">
      <alignment vertical="top"/>
    </xf>
    <xf numFmtId="0" fontId="23" fillId="98" borderId="88" applyNumberFormat="0" applyFont="0" applyAlignment="0" applyProtection="0"/>
    <xf numFmtId="0" fontId="23" fillId="98" borderId="88" applyNumberFormat="0" applyFont="0" applyAlignment="0" applyProtection="0"/>
    <xf numFmtId="0" fontId="23" fillId="98" borderId="88" applyNumberFormat="0" applyFont="0" applyAlignment="0" applyProtection="0"/>
    <xf numFmtId="0" fontId="55" fillId="56" borderId="36" applyNumberFormat="0" applyAlignment="0" applyProtection="0"/>
    <xf numFmtId="0" fontId="217" fillId="103" borderId="88" applyNumberFormat="0" applyAlignment="0" applyProtection="0"/>
    <xf numFmtId="0" fontId="18" fillId="74" borderId="86" applyFont="0" applyFill="0" applyBorder="0" applyAlignment="0" applyProtection="0"/>
    <xf numFmtId="10" fontId="18" fillId="85" borderId="51" applyNumberFormat="0" applyAlignment="0">
      <alignment horizontal="right"/>
    </xf>
    <xf numFmtId="0" fontId="18" fillId="0" borderId="0"/>
    <xf numFmtId="0" fontId="18" fillId="0" borderId="0" applyNumberFormat="0" applyFill="0" applyBorder="0" applyAlignment="0" applyProtection="0"/>
    <xf numFmtId="0" fontId="18" fillId="36" borderId="0" applyNumberFormat="0" applyFill="0" applyBorder="0" applyAlignment="0" applyProtection="0">
      <protection locked="0"/>
    </xf>
    <xf numFmtId="0" fontId="171" fillId="104" borderId="0"/>
    <xf numFmtId="9" fontId="218" fillId="0" borderId="0">
      <alignment horizontal="center"/>
    </xf>
    <xf numFmtId="0" fontId="219" fillId="0" borderId="0" applyNumberFormat="0" applyFill="0" applyBorder="0" applyAlignment="0" applyProtection="0"/>
    <xf numFmtId="0" fontId="18" fillId="0" borderId="0" applyNumberFormat="0" applyFill="0" applyBorder="0" applyAlignment="0" applyProtection="0"/>
    <xf numFmtId="256" fontId="216" fillId="0" borderId="51" applyNumberFormat="0" applyFill="0" applyAlignment="0" applyProtection="0"/>
    <xf numFmtId="0" fontId="216" fillId="0" borderId="51" applyNumberFormat="0" applyFill="0" applyAlignment="0" applyProtection="0"/>
    <xf numFmtId="0" fontId="18" fillId="36" borderId="10" applyNumberFormat="0" applyFill="0" applyBorder="0" applyAlignment="0" applyProtection="0">
      <protection locked="0"/>
    </xf>
    <xf numFmtId="37" fontId="18" fillId="0" borderId="51" applyNumberFormat="0" applyFont="0" applyFill="0" applyAlignment="0" applyProtection="0"/>
    <xf numFmtId="256" fontId="26" fillId="0" borderId="48" applyNumberFormat="0" applyFont="0" applyFill="0" applyAlignment="0" applyProtection="0"/>
    <xf numFmtId="0" fontId="26" fillId="0" borderId="48" applyNumberFormat="0" applyFont="0" applyFill="0" applyAlignment="0" applyProtection="0"/>
    <xf numFmtId="256" fontId="26" fillId="0" borderId="89" applyNumberFormat="0" applyFont="0" applyFill="0" applyAlignment="0" applyProtection="0"/>
    <xf numFmtId="0" fontId="26" fillId="0" borderId="89" applyNumberFormat="0" applyFont="0" applyFill="0" applyAlignment="0" applyProtection="0"/>
    <xf numFmtId="317" fontId="68" fillId="0" borderId="48" applyNumberFormat="0" applyFill="0" applyAlignment="0" applyProtection="0">
      <alignment horizontal="center"/>
    </xf>
    <xf numFmtId="318" fontId="68" fillId="0" borderId="51" applyFill="0" applyAlignment="0" applyProtection="0">
      <alignment horizontal="center"/>
    </xf>
    <xf numFmtId="319" fontId="23" fillId="0" borderId="0" applyFont="0" applyFill="0" applyBorder="0" applyAlignment="0" applyProtection="0"/>
    <xf numFmtId="256" fontId="220" fillId="0" borderId="0" applyFill="0" applyBorder="0" applyAlignment="0" applyProtection="0"/>
    <xf numFmtId="0" fontId="220" fillId="0" borderId="0" applyFill="0" applyBorder="0" applyAlignment="0" applyProtection="0"/>
    <xf numFmtId="320" fontId="221" fillId="0" borderId="0" applyFont="0" applyFill="0" applyBorder="0" applyAlignment="0" applyProtection="0"/>
    <xf numFmtId="3" fontId="18" fillId="105" borderId="37" applyProtection="0">
      <alignment horizontal="right" vertical="center"/>
    </xf>
    <xf numFmtId="0" fontId="56" fillId="40" borderId="0" applyNumberFormat="0" applyBorder="0" applyAlignment="0" applyProtection="0"/>
    <xf numFmtId="0" fontId="222" fillId="0" borderId="0" applyNumberFormat="0" applyFill="0" applyBorder="0" applyAlignment="0" applyProtection="0"/>
    <xf numFmtId="0" fontId="223" fillId="0" borderId="0" applyNumberFormat="0" applyFill="0" applyBorder="0" applyAlignment="0" applyProtection="0"/>
    <xf numFmtId="192" fontId="18" fillId="37" borderId="57" applyNumberFormat="0">
      <alignment vertical="center"/>
    </xf>
    <xf numFmtId="1" fontId="18" fillId="67" borderId="57" applyNumberFormat="0">
      <alignment vertical="center"/>
    </xf>
    <xf numFmtId="0" fontId="18" fillId="67" borderId="57" applyNumberFormat="0">
      <alignment vertical="center"/>
    </xf>
    <xf numFmtId="0" fontId="18" fillId="68" borderId="57" applyNumberFormat="0">
      <alignment vertical="center"/>
    </xf>
    <xf numFmtId="3" fontId="18" fillId="0" borderId="57" applyNumberFormat="0">
      <alignment vertical="center"/>
    </xf>
    <xf numFmtId="321" fontId="171" fillId="0" borderId="0"/>
    <xf numFmtId="322" fontId="171" fillId="0" borderId="0"/>
    <xf numFmtId="323" fontId="171" fillId="0" borderId="0"/>
    <xf numFmtId="321" fontId="171" fillId="0" borderId="90"/>
    <xf numFmtId="322" fontId="171" fillId="0" borderId="90"/>
    <xf numFmtId="323" fontId="171" fillId="0" borderId="90"/>
    <xf numFmtId="324" fontId="171" fillId="0" borderId="0"/>
    <xf numFmtId="256" fontId="224" fillId="0" borderId="0" applyFill="0" applyBorder="0" applyAlignment="0"/>
    <xf numFmtId="0" fontId="224" fillId="0" borderId="0" applyFill="0" applyBorder="0" applyAlignment="0"/>
    <xf numFmtId="256" fontId="224" fillId="0" borderId="0" applyFill="0" applyBorder="0" applyAlignment="0"/>
    <xf numFmtId="0" fontId="224" fillId="0" borderId="0" applyFill="0" applyBorder="0" applyAlignment="0"/>
    <xf numFmtId="325" fontId="171" fillId="0" borderId="0"/>
    <xf numFmtId="326" fontId="171" fillId="0" borderId="0"/>
    <xf numFmtId="324" fontId="171" fillId="0" borderId="90"/>
    <xf numFmtId="325" fontId="171" fillId="0" borderId="90"/>
    <xf numFmtId="326" fontId="171" fillId="0" borderId="90"/>
    <xf numFmtId="327" fontId="171" fillId="0" borderId="0">
      <alignment horizontal="right"/>
      <protection locked="0"/>
    </xf>
    <xf numFmtId="328" fontId="171" fillId="0" borderId="0">
      <alignment horizontal="right"/>
      <protection locked="0"/>
    </xf>
    <xf numFmtId="329" fontId="171" fillId="0" borderId="0"/>
    <xf numFmtId="330" fontId="224" fillId="0" borderId="0" applyFill="0" applyBorder="0" applyAlignment="0"/>
    <xf numFmtId="256" fontId="18" fillId="0" borderId="0" applyFill="0" applyBorder="0" applyAlignment="0"/>
    <xf numFmtId="0" fontId="18" fillId="0" borderId="0" applyFill="0" applyBorder="0" applyAlignment="0"/>
    <xf numFmtId="256" fontId="18" fillId="0" borderId="0" applyFill="0" applyBorder="0" applyAlignment="0"/>
    <xf numFmtId="331" fontId="18" fillId="0" borderId="0" applyFill="0" applyBorder="0" applyAlignment="0"/>
    <xf numFmtId="331" fontId="18" fillId="0" borderId="0" applyFill="0" applyBorder="0" applyAlignment="0"/>
    <xf numFmtId="332" fontId="171" fillId="0" borderId="0"/>
    <xf numFmtId="333" fontId="171" fillId="0" borderId="0"/>
    <xf numFmtId="329" fontId="171" fillId="0" borderId="90"/>
    <xf numFmtId="332" fontId="171" fillId="0" borderId="90"/>
    <xf numFmtId="333" fontId="171" fillId="0" borderId="90"/>
    <xf numFmtId="256" fontId="224" fillId="0" borderId="0" applyFill="0" applyBorder="0" applyAlignment="0"/>
    <xf numFmtId="0" fontId="224" fillId="0" borderId="0" applyFill="0" applyBorder="0" applyAlignment="0"/>
    <xf numFmtId="256" fontId="224" fillId="0" borderId="0" applyFill="0" applyBorder="0" applyAlignment="0"/>
    <xf numFmtId="0" fontId="224" fillId="0" borderId="0" applyFill="0" applyBorder="0" applyAlignment="0"/>
    <xf numFmtId="256" fontId="224" fillId="0" borderId="0" applyFill="0" applyBorder="0" applyAlignment="0"/>
    <xf numFmtId="0" fontId="224" fillId="0" borderId="0" applyFill="0" applyBorder="0" applyAlignment="0"/>
    <xf numFmtId="334" fontId="18" fillId="0" borderId="0">
      <alignment vertical="center"/>
    </xf>
    <xf numFmtId="38" fontId="225" fillId="105" borderId="84">
      <alignment horizontal="right"/>
    </xf>
    <xf numFmtId="0" fontId="192" fillId="0" borderId="0"/>
    <xf numFmtId="0" fontId="192" fillId="0" borderId="0" applyBorder="0"/>
    <xf numFmtId="2" fontId="192" fillId="0" borderId="0"/>
    <xf numFmtId="179" fontId="192" fillId="0" borderId="0"/>
    <xf numFmtId="0" fontId="55" fillId="56" borderId="36" applyNumberFormat="0" applyAlignment="0" applyProtection="0"/>
    <xf numFmtId="0" fontId="55" fillId="56" borderId="36" applyNumberFormat="0" applyAlignment="0" applyProtection="0"/>
    <xf numFmtId="234" fontId="52" fillId="106" borderId="0" applyNumberFormat="0" applyFont="0" applyBorder="0" applyAlignment="0"/>
    <xf numFmtId="335" fontId="18" fillId="0" borderId="0" applyFill="0" applyBorder="0" applyProtection="0"/>
    <xf numFmtId="335" fontId="18" fillId="0" borderId="0" applyFill="0" applyBorder="0" applyProtection="0"/>
    <xf numFmtId="0" fontId="44" fillId="57" borderId="13" applyNumberFormat="0" applyAlignment="0" applyProtection="0"/>
    <xf numFmtId="0" fontId="61" fillId="0" borderId="17" applyNumberFormat="0" applyFill="0" applyAlignment="0" applyProtection="0"/>
    <xf numFmtId="0" fontId="61" fillId="0" borderId="17" applyNumberFormat="0" applyFill="0" applyAlignment="0" applyProtection="0"/>
    <xf numFmtId="0" fontId="44" fillId="57" borderId="13" applyNumberFormat="0" applyAlignment="0" applyProtection="0"/>
    <xf numFmtId="38" fontId="226" fillId="0" borderId="0" applyNumberFormat="0" applyFill="0" applyBorder="0" applyProtection="0">
      <alignment vertical="center"/>
    </xf>
    <xf numFmtId="0" fontId="53" fillId="52" borderId="0" applyNumberFormat="0" applyBorder="0" applyAlignment="0" applyProtection="0"/>
    <xf numFmtId="0" fontId="53" fillId="53" borderId="0" applyNumberFormat="0" applyBorder="0" applyAlignment="0" applyProtection="0"/>
    <xf numFmtId="0" fontId="53" fillId="54" borderId="0" applyNumberFormat="0" applyBorder="0" applyAlignment="0" applyProtection="0"/>
    <xf numFmtId="0" fontId="53" fillId="49" borderId="0" applyNumberFormat="0" applyBorder="0" applyAlignment="0" applyProtection="0"/>
    <xf numFmtId="0" fontId="53" fillId="50" borderId="0" applyNumberFormat="0" applyBorder="0" applyAlignment="0" applyProtection="0"/>
    <xf numFmtId="0" fontId="53" fillId="55" borderId="0" applyNumberFormat="0" applyBorder="0" applyAlignment="0" applyProtection="0"/>
    <xf numFmtId="336" fontId="18" fillId="0" borderId="0"/>
    <xf numFmtId="336" fontId="18" fillId="0" borderId="0"/>
    <xf numFmtId="336" fontId="18" fillId="0" borderId="0"/>
    <xf numFmtId="336" fontId="18" fillId="0" borderId="0"/>
    <xf numFmtId="336" fontId="18" fillId="0" borderId="0"/>
    <xf numFmtId="336" fontId="18" fillId="0" borderId="0"/>
    <xf numFmtId="336" fontId="18" fillId="0" borderId="0"/>
    <xf numFmtId="336" fontId="18" fillId="0" borderId="0"/>
    <xf numFmtId="336" fontId="18" fillId="0" borderId="0"/>
    <xf numFmtId="336" fontId="18" fillId="0" borderId="0"/>
    <xf numFmtId="336" fontId="18" fillId="0" borderId="0"/>
    <xf numFmtId="336" fontId="18" fillId="0" borderId="0"/>
    <xf numFmtId="336" fontId="18" fillId="0" borderId="0"/>
    <xf numFmtId="336" fontId="18" fillId="0" borderId="0"/>
    <xf numFmtId="336" fontId="18" fillId="0" borderId="0"/>
    <xf numFmtId="336" fontId="18" fillId="0" borderId="0"/>
    <xf numFmtId="197" fontId="18" fillId="0" borderId="0" applyFont="0" applyFill="0" applyBorder="0" applyAlignment="0" applyProtection="0"/>
    <xf numFmtId="256" fontId="224" fillId="0" borderId="0" applyFont="0" applyFill="0" applyBorder="0" applyAlignment="0" applyProtection="0"/>
    <xf numFmtId="0" fontId="224" fillId="0" borderId="0" applyFont="0" applyFill="0" applyBorder="0" applyAlignment="0" applyProtection="0"/>
    <xf numFmtId="0" fontId="151" fillId="0" borderId="0" applyFont="0" applyFill="0" applyBorder="0" applyAlignment="0" applyProtection="0">
      <alignment horizontal="right"/>
    </xf>
    <xf numFmtId="43" fontId="71" fillId="0" borderId="0" applyFont="0" applyFill="0" applyBorder="0" applyAlignment="0" applyProtection="0"/>
    <xf numFmtId="313" fontId="18" fillId="0" borderId="0" applyFont="0" applyFill="0" applyBorder="0" applyAlignment="0" applyProtection="0"/>
    <xf numFmtId="43" fontId="7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51" fillId="0" borderId="0" applyFont="0" applyFill="0" applyBorder="0" applyAlignment="0" applyProtection="0">
      <alignment horizontal="right"/>
    </xf>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0" fontId="18" fillId="0" borderId="51" applyFont="0" applyFill="0" applyBorder="0" applyAlignment="0" applyProtection="0"/>
    <xf numFmtId="0" fontId="18" fillId="0" borderId="0" applyFont="0" applyFill="0" applyBorder="0" applyAlignment="0" applyProtection="0"/>
    <xf numFmtId="0" fontId="18" fillId="0" borderId="59" applyFont="0" applyFill="0" applyBorder="0" applyAlignment="0" applyProtection="0">
      <alignment horizontal="right"/>
    </xf>
    <xf numFmtId="3" fontId="18" fillId="0" borderId="0" applyFont="0" applyFill="0" applyBorder="0" applyAlignment="0" applyProtection="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92" fillId="35" borderId="0"/>
    <xf numFmtId="0" fontId="92" fillId="35" borderId="91">
      <alignment horizontal="center" vertical="center"/>
    </xf>
    <xf numFmtId="3" fontId="92" fillId="35" borderId="91">
      <alignment horizontal="right" vertical="center"/>
    </xf>
    <xf numFmtId="4" fontId="92" fillId="35" borderId="91"/>
    <xf numFmtId="256" fontId="228" fillId="0" borderId="0" applyNumberFormat="0" applyAlignment="0">
      <alignment horizontal="left"/>
    </xf>
    <xf numFmtId="0" fontId="228" fillId="0" borderId="0" applyNumberFormat="0" applyAlignment="0">
      <alignment horizontal="left"/>
    </xf>
    <xf numFmtId="232" fontId="163" fillId="0" borderId="0" applyFont="0" applyFill="0" applyBorder="0" applyAlignment="0" applyProtection="0"/>
    <xf numFmtId="0" fontId="50" fillId="0" borderId="0" applyFont="0" applyFill="0" applyBorder="0" applyAlignment="0" applyProtection="0"/>
    <xf numFmtId="0" fontId="18" fillId="0" borderId="0" applyFont="0" applyFill="0" applyBorder="0" applyAlignment="0" applyProtection="0"/>
    <xf numFmtId="20" fontId="18" fillId="0" borderId="0" applyFont="0" applyFill="0" applyBorder="0" applyAlignment="0" applyProtection="0"/>
    <xf numFmtId="20" fontId="18" fillId="0" borderId="0" applyFont="0" applyFill="0" applyBorder="0" applyAlignment="0" applyProtection="0"/>
    <xf numFmtId="337" fontId="229" fillId="0" borderId="0" applyFont="0" applyFill="0" applyBorder="0" applyAlignment="0" applyProtection="0"/>
    <xf numFmtId="256" fontId="224" fillId="0" borderId="0" applyFont="0" applyFill="0" applyBorder="0" applyAlignment="0" applyProtection="0"/>
    <xf numFmtId="0" fontId="224" fillId="0" borderId="0" applyFont="0" applyFill="0" applyBorder="0" applyAlignment="0" applyProtection="0"/>
    <xf numFmtId="338" fontId="230" fillId="0" borderId="92">
      <protection locked="0"/>
    </xf>
    <xf numFmtId="338" fontId="230" fillId="0" borderId="92">
      <protection locked="0"/>
    </xf>
    <xf numFmtId="338" fontId="230" fillId="0" borderId="92">
      <protection locked="0"/>
    </xf>
    <xf numFmtId="338" fontId="230" fillId="0" borderId="92">
      <protection locked="0"/>
    </xf>
    <xf numFmtId="338" fontId="230" fillId="0" borderId="92">
      <protection locked="0"/>
    </xf>
    <xf numFmtId="338" fontId="230" fillId="0" borderId="92">
      <protection locked="0"/>
    </xf>
    <xf numFmtId="0" fontId="151" fillId="0" borderId="0" applyFont="0" applyFill="0" applyBorder="0" applyAlignment="0" applyProtection="0">
      <alignment horizontal="right"/>
    </xf>
    <xf numFmtId="212" fontId="18" fillId="0" borderId="0" applyFont="0" applyFill="0" applyBorder="0" applyAlignment="0" applyProtection="0"/>
    <xf numFmtId="212" fontId="108" fillId="0" borderId="0" applyFont="0" applyFill="0" applyBorder="0" applyAlignment="0" applyProtection="0"/>
    <xf numFmtId="0" fontId="18" fillId="0" borderId="51" applyFont="0" applyFill="0" applyBorder="0" applyAlignment="0" applyProtection="0"/>
    <xf numFmtId="278" fontId="18" fillId="0" borderId="0" applyFont="0" applyFill="0" applyBorder="0" applyAlignment="0" applyProtection="0"/>
    <xf numFmtId="278" fontId="18" fillId="0" borderId="0" applyFont="0" applyFill="0" applyBorder="0" applyAlignment="0" applyProtection="0"/>
    <xf numFmtId="339" fontId="18" fillId="0" borderId="0" applyFont="0" applyFill="0" applyBorder="0" applyAlignment="0" applyProtection="0"/>
    <xf numFmtId="339" fontId="18" fillId="0" borderId="0" applyFont="0" applyFill="0" applyBorder="0" applyAlignment="0" applyProtection="0"/>
    <xf numFmtId="339" fontId="18" fillId="0" borderId="0" applyFont="0" applyFill="0" applyBorder="0" applyAlignment="0" applyProtection="0"/>
    <xf numFmtId="0" fontId="18" fillId="0" borderId="0" applyFill="0" applyBorder="0">
      <alignment horizontal="right"/>
    </xf>
    <xf numFmtId="340" fontId="23" fillId="0" borderId="0"/>
    <xf numFmtId="341" fontId="108" fillId="0" borderId="0" applyFont="0" applyFill="0" applyBorder="0" applyAlignment="0" applyProtection="0"/>
    <xf numFmtId="321" fontId="171" fillId="35" borderId="84">
      <protection locked="0"/>
    </xf>
    <xf numFmtId="322" fontId="171" fillId="35" borderId="84">
      <protection locked="0"/>
    </xf>
    <xf numFmtId="323" fontId="171" fillId="35" borderId="84">
      <protection locked="0"/>
    </xf>
    <xf numFmtId="324" fontId="171" fillId="35" borderId="84">
      <protection locked="0"/>
    </xf>
    <xf numFmtId="325" fontId="171" fillId="35" borderId="84">
      <protection locked="0"/>
    </xf>
    <xf numFmtId="326" fontId="171" fillId="35" borderId="84">
      <protection locked="0"/>
    </xf>
    <xf numFmtId="327" fontId="171" fillId="34" borderId="84">
      <alignment horizontal="right"/>
      <protection locked="0"/>
    </xf>
    <xf numFmtId="328" fontId="171" fillId="34" borderId="84">
      <alignment horizontal="right"/>
      <protection locked="0"/>
    </xf>
    <xf numFmtId="0" fontId="231" fillId="35" borderId="86">
      <alignment horizontal="right"/>
    </xf>
    <xf numFmtId="0" fontId="171" fillId="70" borderId="84">
      <alignment horizontal="left"/>
      <protection locked="0"/>
    </xf>
    <xf numFmtId="49" fontId="171" fillId="74" borderId="84">
      <alignment horizontal="left" vertical="top" wrapText="1"/>
      <protection locked="0"/>
    </xf>
    <xf numFmtId="329" fontId="171" fillId="35" borderId="84">
      <protection locked="0"/>
    </xf>
    <xf numFmtId="332" fontId="171" fillId="35" borderId="84">
      <protection locked="0"/>
    </xf>
    <xf numFmtId="333" fontId="171" fillId="35" borderId="84">
      <protection locked="0"/>
    </xf>
    <xf numFmtId="0" fontId="22" fillId="0" borderId="0"/>
    <xf numFmtId="49" fontId="171" fillId="74" borderId="84">
      <alignment horizontal="left"/>
      <protection locked="0"/>
    </xf>
    <xf numFmtId="342" fontId="171" fillId="35" borderId="84">
      <alignment horizontal="left" indent="1"/>
      <protection locked="0"/>
    </xf>
    <xf numFmtId="2" fontId="232" fillId="35" borderId="86">
      <protection locked="0"/>
    </xf>
    <xf numFmtId="0" fontId="151" fillId="0" borderId="0" applyFont="0" applyFill="0" applyBorder="0" applyAlignment="0" applyProtection="0"/>
    <xf numFmtId="14" fontId="191" fillId="0" borderId="0" applyFill="0" applyBorder="0" applyAlignment="0"/>
    <xf numFmtId="15" fontId="18" fillId="0" borderId="0"/>
    <xf numFmtId="343" fontId="18" fillId="66" borderId="0">
      <protection locked="0"/>
    </xf>
    <xf numFmtId="344" fontId="115" fillId="0" borderId="0">
      <alignment horizontal="center"/>
    </xf>
    <xf numFmtId="2" fontId="233" fillId="79" borderId="0">
      <alignment horizontal="left"/>
      <protection hidden="1"/>
    </xf>
    <xf numFmtId="198" fontId="18" fillId="72" borderId="0" applyNumberFormat="0" applyFont="0" applyBorder="0" applyAlignment="0" applyProtection="0"/>
    <xf numFmtId="43" fontId="192" fillId="0" borderId="0" applyFont="0" applyFill="0" applyBorder="0" applyAlignment="0" applyProtection="0"/>
    <xf numFmtId="0" fontId="18" fillId="0" borderId="0" applyFill="0" applyBorder="0" applyProtection="0">
      <alignment horizontal="right"/>
    </xf>
    <xf numFmtId="345" fontId="23" fillId="0" borderId="0" applyFill="0" applyBorder="0" applyProtection="0">
      <alignment vertical="center"/>
    </xf>
    <xf numFmtId="346" fontId="18" fillId="0" borderId="0"/>
    <xf numFmtId="0" fontId="151" fillId="0" borderId="71" applyNumberFormat="0" applyFont="0" applyFill="0" applyAlignment="0" applyProtection="0"/>
    <xf numFmtId="347" fontId="234" fillId="0" borderId="0" applyFill="0" applyBorder="0" applyAlignment="0" applyProtection="0"/>
    <xf numFmtId="348" fontId="120" fillId="107" borderId="86" applyProtection="0">
      <alignment horizontal="center" vertical="center"/>
    </xf>
    <xf numFmtId="9" fontId="163" fillId="35" borderId="76">
      <alignment horizontal="center"/>
    </xf>
    <xf numFmtId="9" fontId="163" fillId="35" borderId="93">
      <alignment horizontal="center"/>
    </xf>
    <xf numFmtId="0" fontId="60" fillId="43" borderId="36" applyNumberFormat="0" applyAlignment="0" applyProtection="0"/>
    <xf numFmtId="0" fontId="42" fillId="108" borderId="0" applyNumberFormat="0" applyBorder="0" applyAlignment="0" applyProtection="0"/>
    <xf numFmtId="0" fontId="42" fillId="109" borderId="0" applyNumberFormat="0" applyBorder="0" applyAlignment="0" applyProtection="0"/>
    <xf numFmtId="0" fontId="42" fillId="110" borderId="0" applyNumberFormat="0" applyBorder="0" applyAlignment="0" applyProtection="0"/>
    <xf numFmtId="0" fontId="235" fillId="0" borderId="0"/>
    <xf numFmtId="0" fontId="22" fillId="0" borderId="0"/>
    <xf numFmtId="0" fontId="59" fillId="0" borderId="0" applyNumberFormat="0" applyFill="0" applyBorder="0" applyAlignment="0" applyProtection="0"/>
    <xf numFmtId="0" fontId="53" fillId="52" borderId="0" applyNumberFormat="0" applyBorder="0" applyAlignment="0" applyProtection="0"/>
    <xf numFmtId="0" fontId="53" fillId="53" borderId="0" applyNumberFormat="0" applyBorder="0" applyAlignment="0" applyProtection="0"/>
    <xf numFmtId="0" fontId="53" fillId="54" borderId="0" applyNumberFormat="0" applyBorder="0" applyAlignment="0" applyProtection="0"/>
    <xf numFmtId="0" fontId="53" fillId="49" borderId="0" applyNumberFormat="0" applyBorder="0" applyAlignment="0" applyProtection="0"/>
    <xf numFmtId="0" fontId="53" fillId="50" borderId="0" applyNumberFormat="0" applyBorder="0" applyAlignment="0" applyProtection="0"/>
    <xf numFmtId="0" fontId="53" fillId="55" borderId="0" applyNumberFormat="0" applyBorder="0" applyAlignment="0" applyProtection="0"/>
    <xf numFmtId="256" fontId="224" fillId="0" borderId="0" applyFill="0" applyBorder="0" applyAlignment="0"/>
    <xf numFmtId="0" fontId="224" fillId="0" borderId="0" applyFill="0" applyBorder="0" applyAlignment="0"/>
    <xf numFmtId="256" fontId="224" fillId="0" borderId="0" applyFill="0" applyBorder="0" applyAlignment="0"/>
    <xf numFmtId="0" fontId="224" fillId="0" borderId="0" applyFill="0" applyBorder="0" applyAlignment="0"/>
    <xf numFmtId="256" fontId="224" fillId="0" borderId="0" applyFill="0" applyBorder="0" applyAlignment="0"/>
    <xf numFmtId="0" fontId="224" fillId="0" borderId="0" applyFill="0" applyBorder="0" applyAlignment="0"/>
    <xf numFmtId="256" fontId="224" fillId="0" borderId="0" applyFill="0" applyBorder="0" applyAlignment="0"/>
    <xf numFmtId="0" fontId="224" fillId="0" borderId="0" applyFill="0" applyBorder="0" applyAlignment="0"/>
    <xf numFmtId="256" fontId="224" fillId="0" borderId="0" applyFill="0" applyBorder="0" applyAlignment="0"/>
    <xf numFmtId="0" fontId="224" fillId="0" borderId="0" applyFill="0" applyBorder="0" applyAlignment="0"/>
    <xf numFmtId="256" fontId="236" fillId="0" borderId="0" applyNumberFormat="0" applyAlignment="0">
      <alignment horizontal="left"/>
    </xf>
    <xf numFmtId="0" fontId="236" fillId="0" borderId="0" applyNumberFormat="0" applyAlignment="0">
      <alignment horizontal="left"/>
    </xf>
    <xf numFmtId="0" fontId="60" fillId="43" borderId="36" applyNumberFormat="0" applyAlignment="0" applyProtection="0"/>
    <xf numFmtId="0" fontId="42" fillId="0" borderId="39" applyNumberFormat="0" applyFill="0" applyAlignment="0" applyProtection="0"/>
    <xf numFmtId="0" fontId="45" fillId="0" borderId="0" applyNumberFormat="0" applyFill="0" applyBorder="0" applyAlignment="0" applyProtection="0"/>
    <xf numFmtId="0" fontId="18" fillId="0" borderId="0" applyFont="0" applyFill="0" applyBorder="0" applyAlignment="0" applyProtection="0"/>
    <xf numFmtId="349" fontId="23" fillId="0" borderId="0" applyFill="0" applyBorder="0" applyProtection="0">
      <alignment vertical="center"/>
    </xf>
    <xf numFmtId="257" fontId="18" fillId="0" borderId="0" applyFont="0" applyFill="0" applyBorder="0" applyAlignment="0" applyProtection="0"/>
    <xf numFmtId="0" fontId="18" fillId="73" borderId="60" applyNumberFormat="0">
      <alignment vertical="center"/>
    </xf>
    <xf numFmtId="201" fontId="18" fillId="74" borderId="0" applyNumberFormat="0" applyFont="0" applyBorder="0" applyAlignment="0" applyProtection="0"/>
    <xf numFmtId="49" fontId="211" fillId="0" borderId="0" applyNumberFormat="0" applyFill="0" applyBorder="0" applyProtection="0">
      <alignment horizontal="center" vertical="top"/>
    </xf>
    <xf numFmtId="0" fontId="18" fillId="57" borderId="0" applyNumberFormat="0" applyFont="0" applyBorder="0" applyAlignment="0" applyProtection="0"/>
    <xf numFmtId="0" fontId="18" fillId="0" borderId="0" applyNumberFormat="0" applyFill="0" applyBorder="0" applyAlignment="0" applyProtection="0"/>
    <xf numFmtId="0" fontId="237" fillId="0" borderId="0">
      <alignment horizontal="left"/>
    </xf>
    <xf numFmtId="0" fontId="18" fillId="0" borderId="0" applyFill="0" applyBorder="0"/>
    <xf numFmtId="0" fontId="238" fillId="0" borderId="94">
      <alignment horizontal="right"/>
    </xf>
    <xf numFmtId="49" fontId="237" fillId="0" borderId="95">
      <alignment horizontal="right" wrapText="1"/>
    </xf>
    <xf numFmtId="0" fontId="238" fillId="0" borderId="94">
      <alignment horizontal="right"/>
    </xf>
    <xf numFmtId="0" fontId="237" fillId="0" borderId="95">
      <alignment horizontal="right" wrapText="1"/>
    </xf>
    <xf numFmtId="0" fontId="238" fillId="0" borderId="94">
      <alignment horizontal="right"/>
    </xf>
    <xf numFmtId="0" fontId="239" fillId="0" borderId="0">
      <alignment horizontal="center" wrapText="1"/>
    </xf>
    <xf numFmtId="207" fontId="240" fillId="0" borderId="95">
      <alignment horizontal="right"/>
    </xf>
    <xf numFmtId="0" fontId="241" fillId="0" borderId="0">
      <alignment vertical="center"/>
    </xf>
    <xf numFmtId="286" fontId="241" fillId="0" borderId="0">
      <alignment horizontal="left" vertical="center"/>
    </xf>
    <xf numFmtId="350" fontId="242" fillId="0" borderId="0">
      <alignment vertical="center"/>
    </xf>
    <xf numFmtId="0" fontId="21" fillId="0" borderId="0">
      <alignment vertical="center"/>
    </xf>
    <xf numFmtId="207" fontId="240" fillId="0" borderId="95">
      <alignment horizontal="left"/>
    </xf>
    <xf numFmtId="207" fontId="243" fillId="0" borderId="94">
      <alignment horizontal="left"/>
    </xf>
    <xf numFmtId="207" fontId="243" fillId="0" borderId="94">
      <alignment horizontal="left"/>
    </xf>
    <xf numFmtId="15" fontId="18" fillId="0" borderId="0" applyFill="0" applyBorder="0" applyProtection="0">
      <alignment horizontal="center"/>
    </xf>
    <xf numFmtId="0" fontId="18" fillId="39" borderId="0" applyNumberFormat="0" applyFont="0" applyBorder="0" applyAlignment="0" applyProtection="0"/>
    <xf numFmtId="0" fontId="18" fillId="56" borderId="37" applyAlignment="0" applyProtection="0"/>
    <xf numFmtId="0" fontId="18" fillId="0" borderId="0" applyNumberFormat="0" applyFill="0" applyBorder="0" applyAlignment="0" applyProtection="0"/>
    <xf numFmtId="0" fontId="18" fillId="0" borderId="0" applyNumberFormat="0" applyFill="0" applyBorder="0" applyAlignment="0" applyProtection="0"/>
    <xf numFmtId="15" fontId="90" fillId="58" borderId="84">
      <alignment horizontal="center"/>
      <protection locked="0"/>
    </xf>
    <xf numFmtId="0" fontId="90" fillId="58" borderId="84" applyAlignment="0">
      <protection locked="0"/>
    </xf>
    <xf numFmtId="0" fontId="90" fillId="58" borderId="84" applyAlignment="0">
      <protection locked="0"/>
    </xf>
    <xf numFmtId="0" fontId="18" fillId="0" borderId="0" applyFill="0" applyBorder="0" applyAlignment="0" applyProtection="0"/>
    <xf numFmtId="207" fontId="211" fillId="0" borderId="0">
      <alignment horizontal="center"/>
    </xf>
    <xf numFmtId="207" fontId="244" fillId="0" borderId="95">
      <alignment horizontal="center"/>
    </xf>
    <xf numFmtId="207" fontId="245" fillId="0" borderId="94">
      <alignment horizontal="center"/>
    </xf>
    <xf numFmtId="207" fontId="245" fillId="0" borderId="94">
      <alignment horizontal="center"/>
    </xf>
    <xf numFmtId="41" fontId="211" fillId="0" borderId="95" applyFill="0" applyBorder="0" applyProtection="0">
      <alignment horizontal="right" vertical="top"/>
    </xf>
    <xf numFmtId="41" fontId="211" fillId="0" borderId="95" applyFill="0" applyBorder="0" applyProtection="0">
      <alignment horizontal="right" vertical="top"/>
    </xf>
    <xf numFmtId="41" fontId="211" fillId="0" borderId="95" applyFill="0" applyBorder="0" applyProtection="0">
      <alignment horizontal="right" vertical="top"/>
    </xf>
    <xf numFmtId="41" fontId="52" fillId="0" borderId="0" applyFill="0" applyBorder="0" applyAlignment="0" applyProtection="0">
      <alignment horizontal="right" vertical="top"/>
    </xf>
    <xf numFmtId="0" fontId="18" fillId="0" borderId="0" applyFill="0" applyBorder="0" applyAlignment="0" applyProtection="0"/>
    <xf numFmtId="0" fontId="18" fillId="0" borderId="0" applyFill="0" applyBorder="0" applyAlignment="0" applyProtection="0"/>
    <xf numFmtId="286" fontId="86" fillId="0" borderId="0">
      <alignment horizontal="left" vertical="center"/>
    </xf>
    <xf numFmtId="207" fontId="86" fillId="0" borderId="0"/>
    <xf numFmtId="207" fontId="246" fillId="0" borderId="0"/>
    <xf numFmtId="207" fontId="247" fillId="0" borderId="0"/>
    <xf numFmtId="207" fontId="18" fillId="0" borderId="0"/>
    <xf numFmtId="207" fontId="248" fillId="0" borderId="0">
      <alignment horizontal="left" vertical="top"/>
    </xf>
    <xf numFmtId="207" fontId="249" fillId="0" borderId="0">
      <alignment horizontal="left" vertical="top"/>
    </xf>
    <xf numFmtId="0" fontId="18" fillId="0" borderId="96" applyNumberFormat="0" applyFont="0" applyAlignment="0" applyProtection="0"/>
    <xf numFmtId="0" fontId="211" fillId="0" borderId="0" applyFill="0" applyBorder="0">
      <alignment horizontal="left" vertical="top" wrapText="1"/>
    </xf>
    <xf numFmtId="0" fontId="52" fillId="0" borderId="0" applyFill="0" applyBorder="0">
      <alignment horizontal="left" vertical="top"/>
    </xf>
    <xf numFmtId="0" fontId="250" fillId="0" borderId="0">
      <alignment horizontal="left" vertical="top" wrapText="1"/>
    </xf>
    <xf numFmtId="0" fontId="251" fillId="0" borderId="0">
      <alignment horizontal="left" vertical="top" wrapText="1"/>
    </xf>
    <xf numFmtId="0" fontId="252" fillId="0" borderId="0">
      <alignment horizontal="left" vertical="top" wrapText="1"/>
    </xf>
    <xf numFmtId="0" fontId="18" fillId="0" borderId="97" applyNumberFormat="0" applyFont="0" applyAlignment="0" applyProtection="0"/>
    <xf numFmtId="0" fontId="18" fillId="46" borderId="0" applyNumberFormat="0" applyFont="0" applyBorder="0" applyAlignment="0" applyProtection="0"/>
    <xf numFmtId="0" fontId="171" fillId="36" borderId="0"/>
    <xf numFmtId="208" fontId="18" fillId="0" borderId="0" applyFont="0" applyFill="0" applyBorder="0" applyAlignment="0" applyProtection="0"/>
    <xf numFmtId="0" fontId="122" fillId="0" borderId="0" applyFont="0" applyFill="0" applyBorder="0" applyAlignment="0" applyProtection="0"/>
    <xf numFmtId="0" fontId="35" fillId="0" borderId="0"/>
    <xf numFmtId="0" fontId="18" fillId="68" borderId="38" applyNumberFormat="0">
      <alignment vertical="center"/>
    </xf>
    <xf numFmtId="2" fontId="122" fillId="0" borderId="0" applyFont="0" applyFill="0" applyBorder="0" applyAlignment="0" applyProtection="0"/>
    <xf numFmtId="0" fontId="18" fillId="0" borderId="0"/>
    <xf numFmtId="2" fontId="18" fillId="0" borderId="0" applyFont="0" applyFill="0" applyBorder="0" applyAlignment="0" applyProtection="0"/>
    <xf numFmtId="0" fontId="18" fillId="0" borderId="0" applyFill="0" applyBorder="0">
      <alignment horizontal="right"/>
    </xf>
    <xf numFmtId="0" fontId="159" fillId="0" borderId="0" applyFill="0" applyBorder="0" applyProtection="0">
      <alignment horizontal="left"/>
    </xf>
    <xf numFmtId="0" fontId="26" fillId="0" borderId="0" applyFill="0" applyBorder="0" applyProtection="0">
      <alignment horizontal="left"/>
    </xf>
    <xf numFmtId="0" fontId="23" fillId="36" borderId="86" applyFont="0" applyBorder="0" applyAlignment="0" applyProtection="0">
      <alignment vertical="top"/>
    </xf>
    <xf numFmtId="351" fontId="18" fillId="74" borderId="0"/>
    <xf numFmtId="0" fontId="144" fillId="0" borderId="0" applyBorder="0" applyProtection="0"/>
    <xf numFmtId="0" fontId="229" fillId="0" borderId="0" applyFont="0" applyFill="0" applyBorder="0" applyAlignment="0" applyProtection="0"/>
    <xf numFmtId="214" fontId="18" fillId="0" borderId="0" applyFont="0" applyFill="0" applyBorder="0" applyAlignment="0" applyProtection="0">
      <alignment horizontal="center"/>
    </xf>
    <xf numFmtId="214" fontId="18" fillId="0" borderId="0" applyFont="0" applyFill="0" applyBorder="0" applyAlignment="0" applyProtection="0">
      <alignment horizontal="center"/>
    </xf>
    <xf numFmtId="0" fontId="229" fillId="0" borderId="0" applyFont="0" applyFill="0" applyBorder="0" applyAlignment="0" applyProtection="0"/>
    <xf numFmtId="0" fontId="253" fillId="0" borderId="0"/>
    <xf numFmtId="0" fontId="253" fillId="0" borderId="0"/>
    <xf numFmtId="0" fontId="253" fillId="0" borderId="0"/>
    <xf numFmtId="256" fontId="23" fillId="0" borderId="0"/>
    <xf numFmtId="0" fontId="23" fillId="0" borderId="0"/>
    <xf numFmtId="234" fontId="147" fillId="111" borderId="0" applyNumberFormat="0" applyBorder="0" applyProtection="0">
      <alignment vertical="center"/>
    </xf>
    <xf numFmtId="234" fontId="254" fillId="112" borderId="0" applyNumberFormat="0" applyBorder="0" applyProtection="0">
      <alignment vertical="center"/>
    </xf>
    <xf numFmtId="0" fontId="18" fillId="0" borderId="0" applyNumberFormat="0" applyFill="0" applyBorder="0" applyAlignment="0" applyProtection="0"/>
    <xf numFmtId="0" fontId="43" fillId="93" borderId="0" applyNumberFormat="0" applyBorder="0" applyAlignment="0" applyProtection="0"/>
    <xf numFmtId="3" fontId="92" fillId="34" borderId="98">
      <alignment horizontal="right" vertical="center"/>
    </xf>
    <xf numFmtId="2" fontId="92" fillId="34" borderId="98"/>
    <xf numFmtId="38" fontId="23" fillId="68" borderId="0" applyNumberFormat="0" applyBorder="0" applyAlignment="0" applyProtection="0"/>
    <xf numFmtId="0" fontId="187" fillId="113" borderId="99"/>
    <xf numFmtId="0" fontId="255" fillId="114" borderId="100">
      <alignment horizontal="center" wrapText="1"/>
    </xf>
    <xf numFmtId="0" fontId="256" fillId="115" borderId="101">
      <alignment horizontal="right" vertical="center"/>
    </xf>
    <xf numFmtId="0" fontId="255" fillId="114" borderId="100">
      <alignment horizontal="center" wrapText="1"/>
    </xf>
    <xf numFmtId="0" fontId="256" fillId="115" borderId="101">
      <alignment horizontal="right" vertical="center"/>
    </xf>
    <xf numFmtId="0" fontId="255" fillId="114" borderId="100">
      <alignment horizontal="center" wrapText="1"/>
    </xf>
    <xf numFmtId="0" fontId="255" fillId="114" borderId="101">
      <alignment vertical="center" wrapText="1"/>
    </xf>
    <xf numFmtId="0" fontId="256" fillId="115" borderId="101">
      <alignment horizontal="right" vertical="center"/>
    </xf>
    <xf numFmtId="0" fontId="257" fillId="115" borderId="101">
      <alignment horizontal="left" vertical="center"/>
    </xf>
    <xf numFmtId="0" fontId="255" fillId="114" borderId="100">
      <alignment horizontal="center"/>
    </xf>
    <xf numFmtId="0" fontId="258" fillId="115" borderId="101">
      <alignment horizontal="right" vertical="center"/>
    </xf>
    <xf numFmtId="0" fontId="258" fillId="115" borderId="101">
      <alignment horizontal="right" vertical="center"/>
    </xf>
    <xf numFmtId="0" fontId="258" fillId="115" borderId="101">
      <alignment horizontal="right" vertical="center"/>
    </xf>
    <xf numFmtId="0" fontId="258" fillId="115" borderId="101">
      <alignment horizontal="right" vertical="center"/>
    </xf>
    <xf numFmtId="0" fontId="258" fillId="115" borderId="101">
      <alignment horizontal="right" vertical="center"/>
    </xf>
    <xf numFmtId="0" fontId="259" fillId="115" borderId="101">
      <alignment horizontal="left" vertical="center" wrapText="1"/>
    </xf>
    <xf numFmtId="0" fontId="258" fillId="115" borderId="101">
      <alignment horizontal="right" vertical="center"/>
    </xf>
    <xf numFmtId="0" fontId="260" fillId="114" borderId="100">
      <alignment horizontal="center" vertical="center"/>
    </xf>
    <xf numFmtId="0" fontId="255" fillId="114" borderId="100">
      <alignment horizontal="center" wrapText="1"/>
    </xf>
    <xf numFmtId="0" fontId="56" fillId="40" borderId="0" applyNumberFormat="0" applyBorder="0" applyAlignment="0" applyProtection="0"/>
    <xf numFmtId="0" fontId="18" fillId="0" borderId="0">
      <alignment horizontal="left"/>
      <protection locked="0"/>
    </xf>
    <xf numFmtId="0" fontId="113" fillId="0" borderId="0" applyBorder="0">
      <alignment horizontal="left"/>
    </xf>
    <xf numFmtId="0" fontId="18" fillId="0" borderId="0">
      <alignment horizontal="left"/>
    </xf>
    <xf numFmtId="0" fontId="151" fillId="0" borderId="0" applyFont="0" applyFill="0" applyBorder="0" applyAlignment="0" applyProtection="0">
      <alignment horizontal="right"/>
    </xf>
    <xf numFmtId="0" fontId="18" fillId="116" borderId="102"/>
    <xf numFmtId="0" fontId="261" fillId="0" borderId="0" applyProtection="0">
      <alignment horizontal="right"/>
    </xf>
    <xf numFmtId="0" fontId="261" fillId="0" borderId="0" applyProtection="0">
      <alignment horizontal="right"/>
    </xf>
    <xf numFmtId="256" fontId="22" fillId="0" borderId="103" applyNumberFormat="0" applyAlignment="0" applyProtection="0">
      <alignment horizontal="left" vertical="center"/>
    </xf>
    <xf numFmtId="0" fontId="22" fillId="0" borderId="103" applyNumberFormat="0" applyAlignment="0" applyProtection="0">
      <alignment horizontal="left" vertical="center"/>
    </xf>
    <xf numFmtId="256" fontId="22" fillId="0" borderId="37">
      <alignment horizontal="left" vertical="center"/>
    </xf>
    <xf numFmtId="256" fontId="22" fillId="0" borderId="37">
      <alignment horizontal="left" vertical="center"/>
    </xf>
    <xf numFmtId="256" fontId="22" fillId="0" borderId="37">
      <alignment horizontal="left" vertical="center"/>
    </xf>
    <xf numFmtId="256" fontId="22" fillId="0" borderId="37">
      <alignment horizontal="left" vertical="center"/>
    </xf>
    <xf numFmtId="0" fontId="22" fillId="0" borderId="37">
      <alignment horizontal="left" vertical="center"/>
    </xf>
    <xf numFmtId="256" fontId="22" fillId="0" borderId="37">
      <alignment horizontal="left" vertical="center"/>
    </xf>
    <xf numFmtId="0" fontId="262" fillId="0" borderId="0" applyProtection="0">
      <alignment horizontal="left"/>
    </xf>
    <xf numFmtId="0" fontId="165" fillId="0" borderId="0" applyProtection="0">
      <alignment horizontal="left"/>
    </xf>
    <xf numFmtId="256" fontId="263" fillId="0" borderId="0" applyNumberFormat="0" applyFill="0" applyBorder="0" applyAlignment="0" applyProtection="0">
      <alignment horizontal="left"/>
    </xf>
    <xf numFmtId="0" fontId="263" fillId="0" borderId="0" applyNumberFormat="0" applyFill="0" applyBorder="0" applyAlignment="0" applyProtection="0">
      <alignment horizontal="left"/>
    </xf>
    <xf numFmtId="256" fontId="264" fillId="0" borderId="0"/>
    <xf numFmtId="0" fontId="264" fillId="0" borderId="0"/>
    <xf numFmtId="256" fontId="265" fillId="0" borderId="0"/>
    <xf numFmtId="0" fontId="265" fillId="0" borderId="0"/>
    <xf numFmtId="256" fontId="21" fillId="0" borderId="0">
      <alignment horizontal="left"/>
    </xf>
    <xf numFmtId="0" fontId="21" fillId="0" borderId="0">
      <alignment horizontal="left"/>
    </xf>
    <xf numFmtId="0" fontId="118" fillId="75" borderId="0"/>
    <xf numFmtId="0" fontId="266" fillId="0" borderId="104" applyNumberFormat="0" applyFill="0" applyBorder="0" applyAlignment="0" applyProtection="0">
      <alignment horizontal="left"/>
    </xf>
    <xf numFmtId="0" fontId="94" fillId="0" borderId="0" applyAlignment="0">
      <alignment horizontal="right"/>
      <protection hidden="1"/>
    </xf>
    <xf numFmtId="234" fontId="168" fillId="0" borderId="0" applyFill="0" applyBorder="0" applyProtection="0">
      <alignment vertical="center"/>
    </xf>
    <xf numFmtId="0" fontId="23" fillId="0" borderId="0" applyFill="0" applyBorder="0"/>
    <xf numFmtId="0" fontId="267" fillId="117" borderId="0"/>
    <xf numFmtId="0" fontId="24" fillId="0" borderId="0" applyNumberFormat="0" applyFill="0" applyBorder="0" applyAlignment="0" applyProtection="0">
      <alignment vertical="top"/>
      <protection locked="0"/>
    </xf>
    <xf numFmtId="0" fontId="268" fillId="0" borderId="0" applyNumberFormat="0" applyFill="0" applyBorder="0" applyAlignment="0" applyProtection="0">
      <alignment vertical="top"/>
      <protection locked="0"/>
    </xf>
    <xf numFmtId="0" fontId="269" fillId="0" borderId="0" applyNumberFormat="0" applyFill="0" applyBorder="0" applyAlignment="0" applyProtection="0">
      <alignment vertical="top"/>
      <protection locked="0"/>
    </xf>
    <xf numFmtId="0" fontId="270" fillId="0" borderId="0" applyNumberFormat="0" applyFill="0" applyBorder="0" applyAlignment="0" applyProtection="0">
      <alignment vertical="top"/>
      <protection locked="0"/>
    </xf>
    <xf numFmtId="256" fontId="19" fillId="36" borderId="90" applyNumberFormat="0" applyFill="0" applyBorder="0" applyAlignment="0" applyProtection="0"/>
    <xf numFmtId="256" fontId="19" fillId="36" borderId="90" applyNumberFormat="0" applyFill="0" applyBorder="0" applyAlignment="0" applyProtection="0"/>
    <xf numFmtId="256" fontId="19" fillId="36" borderId="90" applyNumberFormat="0" applyFill="0" applyBorder="0" applyAlignment="0" applyProtection="0"/>
    <xf numFmtId="0" fontId="19" fillId="36" borderId="90" applyNumberFormat="0" applyFill="0" applyBorder="0" applyAlignment="0" applyProtection="0"/>
    <xf numFmtId="0" fontId="19" fillId="36" borderId="90" applyNumberFormat="0" applyFill="0" applyBorder="0" applyAlignment="0" applyProtection="0"/>
    <xf numFmtId="256" fontId="19" fillId="36" borderId="90" applyNumberFormat="0" applyFill="0" applyBorder="0" applyAlignment="0" applyProtection="0"/>
    <xf numFmtId="0" fontId="19" fillId="36" borderId="90" applyNumberFormat="0" applyFill="0" applyBorder="0" applyAlignment="0" applyProtection="0"/>
    <xf numFmtId="256" fontId="186" fillId="36" borderId="0" applyNumberFormat="0" applyFill="0" applyBorder="0" applyAlignment="0" applyProtection="0">
      <alignment horizontal="right"/>
    </xf>
    <xf numFmtId="0" fontId="186" fillId="36" borderId="0" applyNumberFormat="0" applyFill="0" applyBorder="0" applyAlignment="0" applyProtection="0">
      <alignment horizontal="right"/>
    </xf>
    <xf numFmtId="256" fontId="271" fillId="0" borderId="0" applyNumberFormat="0" applyFill="0" applyBorder="0" applyAlignment="0" applyProtection="0"/>
    <xf numFmtId="0" fontId="271" fillId="0" borderId="0" applyNumberFormat="0" applyFill="0" applyBorder="0" applyAlignment="0" applyProtection="0"/>
    <xf numFmtId="0" fontId="91" fillId="0" borderId="0"/>
    <xf numFmtId="0" fontId="54" fillId="39" borderId="0" applyNumberFormat="0" applyBorder="0" applyAlignment="0" applyProtection="0"/>
    <xf numFmtId="0" fontId="19" fillId="118" borderId="0"/>
    <xf numFmtId="0" fontId="121" fillId="35" borderId="62"/>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0" fontId="18" fillId="35" borderId="63" applyNumberFormat="0" applyAlignment="0">
      <protection locked="0"/>
    </xf>
    <xf numFmtId="334" fontId="272" fillId="0" borderId="0">
      <alignment vertical="center"/>
    </xf>
    <xf numFmtId="211" fontId="23" fillId="37" borderId="0" applyNumberFormat="0" applyFont="0" applyBorder="0" applyAlignment="0" applyProtection="0">
      <alignment horizontal="center"/>
      <protection locked="0"/>
    </xf>
    <xf numFmtId="0" fontId="23" fillId="37" borderId="51" applyNumberFormat="0" applyFont="0" applyAlignment="0" applyProtection="0">
      <alignment horizontal="center"/>
      <protection locked="0"/>
    </xf>
    <xf numFmtId="3" fontId="18" fillId="0" borderId="0"/>
    <xf numFmtId="0" fontId="168" fillId="37" borderId="105" applyProtection="0"/>
    <xf numFmtId="1" fontId="23" fillId="0" borderId="0"/>
    <xf numFmtId="0" fontId="44" fillId="119" borderId="13" applyNumberFormat="0" applyAlignment="0" applyProtection="0"/>
    <xf numFmtId="0" fontId="68" fillId="0" borderId="0"/>
    <xf numFmtId="0" fontId="68" fillId="0" borderId="0"/>
    <xf numFmtId="0" fontId="273" fillId="0" borderId="0"/>
    <xf numFmtId="0" fontId="171" fillId="0" borderId="0"/>
    <xf numFmtId="0" fontId="274" fillId="0" borderId="0"/>
    <xf numFmtId="0" fontId="275" fillId="0" borderId="0">
      <alignment horizontal="center"/>
    </xf>
    <xf numFmtId="0" fontId="18" fillId="0" borderId="0" applyNumberFormat="0">
      <alignment horizontal="left"/>
    </xf>
    <xf numFmtId="256" fontId="23" fillId="68" borderId="0"/>
    <xf numFmtId="0" fontId="23" fillId="68" borderId="0"/>
    <xf numFmtId="38" fontId="276" fillId="0" borderId="0" applyNumberFormat="0" applyFill="0" applyBorder="0" applyProtection="0">
      <alignment vertical="center"/>
    </xf>
    <xf numFmtId="256" fontId="224" fillId="0" borderId="0" applyFill="0" applyBorder="0" applyAlignment="0"/>
    <xf numFmtId="0" fontId="224" fillId="0" borderId="0" applyFill="0" applyBorder="0" applyAlignment="0"/>
    <xf numFmtId="256" fontId="224" fillId="0" borderId="0" applyFill="0" applyBorder="0" applyAlignment="0"/>
    <xf numFmtId="0" fontId="224" fillId="0" borderId="0" applyFill="0" applyBorder="0" applyAlignment="0"/>
    <xf numFmtId="256" fontId="224" fillId="0" borderId="0" applyFill="0" applyBorder="0" applyAlignment="0"/>
    <xf numFmtId="0" fontId="224" fillId="0" borderId="0" applyFill="0" applyBorder="0" applyAlignment="0"/>
    <xf numFmtId="256" fontId="224" fillId="0" borderId="0" applyFill="0" applyBorder="0" applyAlignment="0"/>
    <xf numFmtId="0" fontId="224" fillId="0" borderId="0" applyFill="0" applyBorder="0" applyAlignment="0"/>
    <xf numFmtId="256" fontId="224" fillId="0" borderId="0" applyFill="0" applyBorder="0" applyAlignment="0"/>
    <xf numFmtId="0" fontId="224" fillId="0" borderId="0" applyFill="0" applyBorder="0" applyAlignment="0"/>
    <xf numFmtId="15" fontId="35" fillId="0" borderId="0" applyFill="0" applyBorder="0">
      <alignment horizontal="right"/>
    </xf>
    <xf numFmtId="211" fontId="18" fillId="0" borderId="0" applyFont="0" applyFill="0" applyBorder="0" applyAlignment="0" applyProtection="0"/>
    <xf numFmtId="0" fontId="146" fillId="0" borderId="0" applyNumberFormat="0" applyBorder="0" applyProtection="0">
      <alignment vertical="top"/>
    </xf>
    <xf numFmtId="325" fontId="171" fillId="35" borderId="84">
      <protection locked="0"/>
    </xf>
    <xf numFmtId="327" fontId="171" fillId="34" borderId="84">
      <alignment horizontal="right"/>
      <protection locked="0"/>
    </xf>
    <xf numFmtId="49" fontId="171" fillId="74" borderId="84">
      <alignment horizontal="left"/>
      <protection locked="0"/>
    </xf>
    <xf numFmtId="0" fontId="60" fillId="43" borderId="36" applyNumberFormat="0" applyAlignment="0" applyProtection="0"/>
    <xf numFmtId="49" fontId="171" fillId="74" borderId="84">
      <alignment horizontal="left" vertical="top" wrapText="1"/>
      <protection locked="0"/>
    </xf>
    <xf numFmtId="0" fontId="171" fillId="70" borderId="84">
      <alignment horizontal="left"/>
      <protection locked="0"/>
    </xf>
    <xf numFmtId="326" fontId="171" fillId="35" borderId="84">
      <protection locked="0"/>
    </xf>
    <xf numFmtId="0" fontId="18" fillId="66" borderId="57" applyNumberFormat="0">
      <alignment vertical="center"/>
    </xf>
    <xf numFmtId="201" fontId="137" fillId="0" borderId="68" applyNumberFormat="0" applyFont="0" applyFill="0" applyAlignment="0" applyProtection="0"/>
    <xf numFmtId="0" fontId="118" fillId="75" borderId="0"/>
    <xf numFmtId="201" fontId="137" fillId="0" borderId="66" applyNumberFormat="0" applyFont="0" applyFill="0" applyAlignment="0" applyProtection="0"/>
    <xf numFmtId="0" fontId="118" fillId="75" borderId="0"/>
    <xf numFmtId="0" fontId="18" fillId="0" borderId="84"/>
    <xf numFmtId="0" fontId="90" fillId="58" borderId="84" applyAlignment="0">
      <protection locked="0"/>
    </xf>
    <xf numFmtId="207" fontId="240" fillId="0" borderId="95">
      <alignment horizontal="lef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43" fontId="18" fillId="0" borderId="0" applyFont="0" applyFill="0" applyBorder="0" applyAlignment="0" applyProtection="0"/>
    <xf numFmtId="15" fontId="90" fillId="58" borderId="84">
      <alignment horizontal="center"/>
      <protection locked="0"/>
    </xf>
    <xf numFmtId="0" fontId="18" fillId="56" borderId="37" applyAlignment="0" applyProtection="0"/>
    <xf numFmtId="49" fontId="237" fillId="0" borderId="95">
      <alignment horizontal="right" wrapText="1"/>
    </xf>
    <xf numFmtId="0" fontId="238" fillId="0" borderId="94">
      <alignment horizontal="right"/>
    </xf>
    <xf numFmtId="0" fontId="60" fillId="43" borderId="36" applyNumberFormat="0" applyAlignment="0" applyProtection="0"/>
    <xf numFmtId="0" fontId="60" fillId="43" borderId="36" applyNumberFormat="0" applyAlignment="0" applyProtection="0"/>
    <xf numFmtId="9" fontId="163" fillId="35" borderId="93">
      <alignment horizontal="center"/>
    </xf>
    <xf numFmtId="49" fontId="171" fillId="74" borderId="84">
      <alignment horizontal="left"/>
      <protection locked="0"/>
    </xf>
    <xf numFmtId="324" fontId="171" fillId="35" borderId="84">
      <protection locked="0"/>
    </xf>
    <xf numFmtId="323" fontId="171" fillId="35" borderId="84">
      <protection locked="0"/>
    </xf>
    <xf numFmtId="15" fontId="148" fillId="74" borderId="51" applyFont="0" applyFill="0" applyBorder="0" applyAlignment="0" applyProtection="0">
      <alignment horizontal="right"/>
    </xf>
    <xf numFmtId="9" fontId="18" fillId="0" borderId="0" applyFont="0" applyFill="0" applyBorder="0" applyAlignment="0" applyProtection="0"/>
    <xf numFmtId="0" fontId="18" fillId="66" borderId="57" applyNumberFormat="0">
      <alignment vertical="center"/>
    </xf>
    <xf numFmtId="201" fontId="137" fillId="0" borderId="66" applyNumberFormat="0" applyFont="0" applyFill="0" applyAlignment="0" applyProtection="0"/>
    <xf numFmtId="333" fontId="171" fillId="35" borderId="84">
      <protection locked="0"/>
    </xf>
    <xf numFmtId="49" fontId="237" fillId="0" borderId="95">
      <alignment horizontal="right" wrapText="1"/>
    </xf>
    <xf numFmtId="0" fontId="18" fillId="68" borderId="38" applyNumberFormat="0">
      <alignment vertical="center"/>
    </xf>
    <xf numFmtId="0" fontId="121" fillId="35" borderId="62"/>
    <xf numFmtId="0" fontId="18" fillId="35" borderId="63" applyNumberFormat="0" applyAlignment="0">
      <protection locked="0"/>
    </xf>
    <xf numFmtId="0" fontId="18" fillId="0" borderId="84"/>
    <xf numFmtId="0" fontId="143" fillId="37" borderId="53" applyNumberFormat="0" applyAlignment="0">
      <alignment horizontal="left"/>
      <protection locked="0"/>
    </xf>
    <xf numFmtId="0" fontId="18" fillId="0" borderId="84"/>
    <xf numFmtId="0" fontId="108" fillId="0" borderId="50" applyFont="0" applyFill="0" applyAlignment="0" applyProtection="0"/>
    <xf numFmtId="207" fontId="243" fillId="0" borderId="94">
      <alignment horizontal="left"/>
    </xf>
    <xf numFmtId="207" fontId="243" fillId="0" borderId="94">
      <alignment horizontal="left"/>
    </xf>
    <xf numFmtId="207" fontId="240" fillId="0" borderId="95">
      <alignment horizontal="left"/>
    </xf>
    <xf numFmtId="207" fontId="240" fillId="0" borderId="95">
      <alignment horizontal="right"/>
    </xf>
    <xf numFmtId="0" fontId="238" fillId="0" borderId="94">
      <alignment horizontal="right"/>
    </xf>
    <xf numFmtId="0" fontId="237" fillId="0" borderId="95">
      <alignment horizontal="right" wrapText="1"/>
    </xf>
    <xf numFmtId="0" fontId="238" fillId="0" borderId="94">
      <alignment horizontal="right"/>
    </xf>
    <xf numFmtId="49" fontId="237" fillId="0" borderId="95">
      <alignment horizontal="right" wrapText="1"/>
    </xf>
    <xf numFmtId="0" fontId="238" fillId="0" borderId="94">
      <alignment horizontal="right"/>
    </xf>
    <xf numFmtId="0" fontId="18" fillId="0" borderId="84"/>
    <xf numFmtId="0" fontId="23" fillId="36" borderId="86" applyFont="0" applyBorder="0" applyAlignment="0" applyProtection="0">
      <alignment vertical="top"/>
    </xf>
    <xf numFmtId="0" fontId="18" fillId="0" borderId="97" applyNumberFormat="0" applyFont="0" applyAlignment="0" applyProtection="0"/>
    <xf numFmtId="0" fontId="42" fillId="0" borderId="39" applyNumberFormat="0" applyFill="0" applyAlignment="0" applyProtection="0"/>
    <xf numFmtId="0" fontId="60" fillId="43" borderId="36" applyNumberFormat="0" applyAlignment="0" applyProtection="0"/>
    <xf numFmtId="0" fontId="18" fillId="0" borderId="96" applyNumberFormat="0" applyFont="0" applyAlignment="0" applyProtection="0"/>
    <xf numFmtId="41" fontId="211" fillId="0" borderId="95" applyFill="0" applyBorder="0" applyProtection="0">
      <alignment horizontal="right" vertical="top"/>
    </xf>
    <xf numFmtId="41" fontId="211" fillId="0" borderId="95" applyFill="0" applyBorder="0" applyProtection="0">
      <alignment horizontal="right" vertical="top"/>
    </xf>
    <xf numFmtId="41" fontId="211" fillId="0" borderId="95" applyFill="0" applyBorder="0" applyProtection="0">
      <alignment horizontal="right" vertical="top"/>
    </xf>
    <xf numFmtId="207" fontId="245" fillId="0" borderId="94">
      <alignment horizontal="center"/>
    </xf>
    <xf numFmtId="207" fontId="245" fillId="0" borderId="94">
      <alignment horizontal="center"/>
    </xf>
    <xf numFmtId="207" fontId="244" fillId="0" borderId="95">
      <alignment horizontal="center"/>
    </xf>
    <xf numFmtId="0" fontId="60" fillId="43" borderId="36" applyNumberFormat="0" applyAlignment="0" applyProtection="0"/>
    <xf numFmtId="9" fontId="163" fillId="35" borderId="93">
      <alignment horizontal="center"/>
    </xf>
    <xf numFmtId="0" fontId="90" fillId="58" borderId="84" applyAlignment="0">
      <protection locked="0"/>
    </xf>
    <xf numFmtId="348" fontId="120" fillId="107" borderId="86" applyProtection="0">
      <alignment horizontal="center" vertical="center"/>
    </xf>
    <xf numFmtId="207" fontId="243" fillId="0" borderId="94">
      <alignment horizontal="left"/>
    </xf>
    <xf numFmtId="207" fontId="243" fillId="0" borderId="94">
      <alignment horizontal="left"/>
    </xf>
    <xf numFmtId="207" fontId="240" fillId="0" borderId="95">
      <alignment horizontal="right"/>
    </xf>
    <xf numFmtId="0" fontId="238" fillId="0" borderId="94">
      <alignment horizontal="right"/>
    </xf>
    <xf numFmtId="342" fontId="171" fillId="35" borderId="84">
      <alignment horizontal="left" indent="1"/>
      <protection locked="0"/>
    </xf>
    <xf numFmtId="49" fontId="171" fillId="74" borderId="84">
      <alignment horizontal="left"/>
      <protection locked="0"/>
    </xf>
    <xf numFmtId="333" fontId="171" fillId="35" borderId="84">
      <protection locked="0"/>
    </xf>
    <xf numFmtId="332" fontId="171" fillId="35" borderId="84">
      <protection locked="0"/>
    </xf>
    <xf numFmtId="329" fontId="171" fillId="35" borderId="84">
      <protection locked="0"/>
    </xf>
    <xf numFmtId="49" fontId="171" fillId="74" borderId="84">
      <alignment horizontal="left" vertical="top" wrapText="1"/>
      <protection locked="0"/>
    </xf>
    <xf numFmtId="0" fontId="171" fillId="70" borderId="84">
      <alignment horizontal="left"/>
      <protection locked="0"/>
    </xf>
    <xf numFmtId="0" fontId="231" fillId="35" borderId="86">
      <alignment horizontal="right"/>
    </xf>
    <xf numFmtId="328" fontId="171" fillId="34" borderId="84">
      <alignment horizontal="right"/>
      <protection locked="0"/>
    </xf>
    <xf numFmtId="327" fontId="171" fillId="34" borderId="84">
      <alignment horizontal="right"/>
      <protection locked="0"/>
    </xf>
    <xf numFmtId="326" fontId="171" fillId="35" borderId="84">
      <protection locked="0"/>
    </xf>
    <xf numFmtId="325" fontId="171" fillId="35" borderId="84">
      <protection locked="0"/>
    </xf>
    <xf numFmtId="324" fontId="171" fillId="35" borderId="84">
      <protection locked="0"/>
    </xf>
    <xf numFmtId="323" fontId="171" fillId="35" borderId="84">
      <protection locked="0"/>
    </xf>
    <xf numFmtId="322" fontId="171" fillId="35" borderId="84">
      <protection locked="0"/>
    </xf>
    <xf numFmtId="321" fontId="171" fillId="35" borderId="84">
      <protection locked="0"/>
    </xf>
    <xf numFmtId="0" fontId="42" fillId="0" borderId="39" applyNumberFormat="0" applyFill="0" applyAlignment="0" applyProtection="0"/>
    <xf numFmtId="0" fontId="18" fillId="0" borderId="51" applyFont="0" applyFill="0" applyBorder="0" applyAlignment="0" applyProtection="0"/>
    <xf numFmtId="338" fontId="230" fillId="0" borderId="92">
      <protection locked="0"/>
    </xf>
    <xf numFmtId="338" fontId="230" fillId="0" borderId="92">
      <protection locked="0"/>
    </xf>
    <xf numFmtId="338" fontId="230" fillId="0" borderId="92">
      <protection locked="0"/>
    </xf>
    <xf numFmtId="338" fontId="230" fillId="0" borderId="92">
      <protection locked="0"/>
    </xf>
    <xf numFmtId="338" fontId="230" fillId="0" borderId="92">
      <protection locked="0"/>
    </xf>
    <xf numFmtId="338" fontId="230" fillId="0" borderId="92">
      <protection locked="0"/>
    </xf>
    <xf numFmtId="348" fontId="120" fillId="107" borderId="86" applyProtection="0">
      <alignment horizontal="center" vertical="center"/>
    </xf>
    <xf numFmtId="342" fontId="171" fillId="35" borderId="84">
      <alignment horizontal="left" indent="1"/>
      <protection locked="0"/>
    </xf>
    <xf numFmtId="329" fontId="171" fillId="35" borderId="84">
      <protection locked="0"/>
    </xf>
    <xf numFmtId="0" fontId="18" fillId="0" borderId="51" applyFont="0" applyFill="0" applyBorder="0" applyAlignment="0" applyProtection="0"/>
    <xf numFmtId="327" fontId="171" fillId="34" borderId="84">
      <alignment horizontal="right"/>
      <protection locked="0"/>
    </xf>
    <xf numFmtId="322" fontId="171" fillId="35" borderId="84">
      <protection locked="0"/>
    </xf>
    <xf numFmtId="321" fontId="171" fillId="35" borderId="84">
      <protection locked="0"/>
    </xf>
    <xf numFmtId="0" fontId="55" fillId="56" borderId="36" applyNumberFormat="0" applyAlignment="0" applyProtection="0"/>
    <xf numFmtId="0" fontId="55" fillId="56" borderId="36" applyNumberFormat="0" applyAlignment="0" applyProtection="0"/>
    <xf numFmtId="318" fontId="68" fillId="0" borderId="51" applyFill="0" applyAlignment="0" applyProtection="0">
      <alignment horizontal="center"/>
    </xf>
    <xf numFmtId="0" fontId="18" fillId="74" borderId="86" applyFont="0" applyFill="0" applyBorder="0" applyAlignment="0" applyProtection="0"/>
    <xf numFmtId="0" fontId="217" fillId="103" borderId="88" applyNumberFormat="0" applyAlignment="0" applyProtection="0"/>
    <xf numFmtId="0" fontId="23" fillId="98" borderId="88" applyNumberFormat="0" applyFont="0" applyAlignment="0" applyProtection="0"/>
    <xf numFmtId="0" fontId="23" fillId="98" borderId="88" applyNumberFormat="0" applyFont="0" applyAlignment="0" applyProtection="0"/>
    <xf numFmtId="0" fontId="23" fillId="98" borderId="88" applyNumberFormat="0" applyFont="0" applyAlignment="0" applyProtection="0"/>
    <xf numFmtId="0" fontId="18" fillId="74" borderId="86" applyFont="0" applyFill="0" applyBorder="0" applyAlignment="0" applyProtection="0"/>
    <xf numFmtId="0" fontId="217" fillId="103" borderId="88" applyNumberFormat="0" applyAlignment="0" applyProtection="0"/>
    <xf numFmtId="0" fontId="55" fillId="56" borderId="36" applyNumberFormat="0" applyAlignment="0" applyProtection="0"/>
    <xf numFmtId="0" fontId="23" fillId="98" borderId="88" applyNumberFormat="0" applyFont="0" applyAlignment="0" applyProtection="0"/>
    <xf numFmtId="0" fontId="23" fillId="98" borderId="88" applyNumberFormat="0" applyFont="0" applyAlignment="0" applyProtection="0"/>
    <xf numFmtId="0" fontId="23" fillId="98" borderId="88" applyNumberFormat="0" applyFont="0" applyAlignment="0" applyProtection="0"/>
    <xf numFmtId="0" fontId="63" fillId="56" borderId="38" applyNumberFormat="0" applyAlignment="0" applyProtection="0"/>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63" fillId="56" borderId="38" applyNumberFormat="0" applyAlignment="0" applyProtection="0"/>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90" fillId="35" borderId="84">
      <alignment horizontal="center"/>
      <protection locked="0"/>
    </xf>
    <xf numFmtId="0" fontId="18" fillId="74" borderId="86" applyProtection="0">
      <alignment horizontal="right"/>
    </xf>
    <xf numFmtId="0" fontId="18" fillId="74" borderId="86" applyProtection="0">
      <alignment horizontal="right"/>
    </xf>
    <xf numFmtId="0" fontId="18" fillId="74" borderId="86" applyProtection="0">
      <alignment horizontal="right"/>
    </xf>
    <xf numFmtId="189" fontId="91" fillId="35" borderId="84" applyBorder="0"/>
    <xf numFmtId="0" fontId="18" fillId="74" borderId="86" applyProtection="0">
      <alignment horizontal="right"/>
    </xf>
    <xf numFmtId="0" fontId="18" fillId="74" borderId="86" applyProtection="0">
      <alignment horizontal="right"/>
    </xf>
    <xf numFmtId="0" fontId="90" fillId="35" borderId="84"/>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23" fillId="0" borderId="85" applyNumberFormat="0" applyFill="0" applyAlignment="0" applyProtection="0"/>
    <xf numFmtId="0" fontId="23" fillId="0" borderId="85" applyNumberFormat="0" applyFill="0" applyAlignment="0" applyProtection="0"/>
    <xf numFmtId="0" fontId="18" fillId="74" borderId="86" applyProtection="0">
      <alignment horizontal="right"/>
      <protection locked="0"/>
    </xf>
    <xf numFmtId="0" fontId="23" fillId="0" borderId="85" applyNumberFormat="0" applyFill="0" applyAlignment="0" applyProtection="0"/>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90" fillId="35" borderId="84">
      <alignment horizontal="center"/>
      <protection locked="0"/>
    </xf>
    <xf numFmtId="189" fontId="91" fillId="35" borderId="84" applyBorder="0"/>
    <xf numFmtId="0" fontId="89" fillId="0" borderId="84">
      <alignment horizontal="center" vertical="center"/>
    </xf>
    <xf numFmtId="0" fontId="23" fillId="0" borderId="85" applyNumberFormat="0" applyFill="0" applyAlignment="0" applyProtection="0"/>
    <xf numFmtId="0" fontId="23" fillId="0" borderId="85" applyNumberFormat="0" applyFill="0" applyAlignment="0" applyProtection="0"/>
    <xf numFmtId="0" fontId="23" fillId="0" borderId="85" applyNumberFormat="0" applyFill="0" applyAlignment="0" applyProtection="0"/>
    <xf numFmtId="0" fontId="89" fillId="0" borderId="84">
      <alignment horizontal="center" vertical="center"/>
    </xf>
    <xf numFmtId="303" fontId="211" fillId="0" borderId="50" applyBorder="0"/>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85" fillId="0" borderId="77" applyNumberFormat="0" applyFill="0" applyAlignment="0"/>
    <xf numFmtId="0" fontId="198" fillId="0" borderId="78" applyNumberFormat="0" applyFill="0" applyAlignment="0" applyProtection="0"/>
    <xf numFmtId="0" fontId="85" fillId="0" borderId="77" applyNumberFormat="0" applyFill="0" applyAlignment="0"/>
    <xf numFmtId="0" fontId="198" fillId="0" borderId="78" applyNumberFormat="0" applyFill="0" applyAlignment="0" applyProtection="0"/>
    <xf numFmtId="279" fontId="18" fillId="0" borderId="78" applyNumberFormat="0" applyFill="0" applyAlignment="0" applyProtection="0"/>
    <xf numFmtId="279" fontId="18" fillId="0" borderId="78" applyNumberFormat="0" applyFill="0" applyAlignment="0" applyProtection="0"/>
    <xf numFmtId="0" fontId="18" fillId="0" borderId="78" applyNumberFormat="0" applyFill="0" applyAlignment="0" applyProtection="0"/>
    <xf numFmtId="0" fontId="18" fillId="0" borderId="78" applyNumberFormat="0" applyFill="0" applyAlignment="0" applyProtection="0"/>
    <xf numFmtId="0" fontId="18" fillId="0" borderId="78" applyNumberFormat="0" applyFill="0" applyAlignment="0" applyProtection="0"/>
    <xf numFmtId="0" fontId="18" fillId="0" borderId="78" applyNumberFormat="0" applyFill="0" applyAlignment="0" applyProtection="0"/>
    <xf numFmtId="279" fontId="18" fillId="0" borderId="78" applyNumberFormat="0" applyFill="0" applyAlignment="0" applyProtection="0"/>
    <xf numFmtId="279" fontId="18" fillId="0" borderId="78" applyNumberFormat="0" applyFill="0" applyAlignment="0" applyProtection="0"/>
    <xf numFmtId="0" fontId="85" fillId="0" borderId="78" applyNumberFormat="0" applyFill="0" applyAlignment="0" applyProtection="0"/>
    <xf numFmtId="0" fontId="85" fillId="0" borderId="78" applyNumberFormat="0" applyFill="0" applyAlignment="0" applyProtection="0"/>
    <xf numFmtId="0" fontId="85" fillId="0" borderId="78" applyNumberFormat="0" applyFill="0" applyAlignment="0" applyProtection="0"/>
    <xf numFmtId="279" fontId="18" fillId="0" borderId="78" applyNumberFormat="0" applyFill="0" applyAlignment="0" applyProtection="0"/>
    <xf numFmtId="0" fontId="18" fillId="0" borderId="78" applyNumberFormat="0" applyFill="0" applyAlignment="0" applyProtection="0"/>
    <xf numFmtId="0" fontId="85" fillId="0" borderId="78" applyNumberFormat="0" applyFill="0" applyAlignment="0" applyProtection="0"/>
    <xf numFmtId="0" fontId="18" fillId="0" borderId="78" applyNumberFormat="0" applyFill="0" applyAlignment="0" applyProtection="0"/>
    <xf numFmtId="279" fontId="18" fillId="0" borderId="78" applyNumberFormat="0" applyFill="0" applyAlignment="0" applyProtection="0"/>
    <xf numFmtId="279" fontId="18" fillId="0" borderId="78" applyNumberFormat="0" applyFill="0" applyAlignment="0" applyProtection="0"/>
    <xf numFmtId="0" fontId="18" fillId="0" borderId="78" applyNumberFormat="0" applyFill="0" applyAlignment="0" applyProtection="0"/>
    <xf numFmtId="0" fontId="198" fillId="0" borderId="78" applyNumberFormat="0" applyFill="0" applyAlignment="0" applyProtection="0"/>
    <xf numFmtId="0" fontId="85" fillId="0" borderId="77" applyNumberFormat="0" applyFill="0" applyAlignment="0"/>
    <xf numFmtId="0" fontId="18" fillId="0" borderId="78" applyNumberFormat="0" applyFill="0" applyAlignment="0" applyProtection="0"/>
    <xf numFmtId="279" fontId="18" fillId="0" borderId="78" applyNumberFormat="0" applyFill="0" applyAlignment="0" applyProtection="0"/>
    <xf numFmtId="0" fontId="198" fillId="0" borderId="78" applyNumberFormat="0" applyFill="0" applyAlignment="0" applyProtection="0"/>
    <xf numFmtId="0" fontId="85" fillId="0" borderId="77" applyNumberFormat="0" applyFill="0" applyAlignment="0"/>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89" fillId="0" borderId="84">
      <alignment horizontal="center" vertical="center"/>
    </xf>
    <xf numFmtId="0" fontId="23" fillId="0" borderId="85" applyNumberFormat="0" applyFill="0" applyAlignment="0" applyProtection="0"/>
    <xf numFmtId="0" fontId="23" fillId="0" borderId="85" applyNumberFormat="0" applyFill="0" applyAlignment="0" applyProtection="0"/>
    <xf numFmtId="0" fontId="23" fillId="0" borderId="85" applyNumberFormat="0" applyFill="0" applyAlignment="0" applyProtection="0"/>
    <xf numFmtId="0" fontId="89" fillId="0" borderId="84">
      <alignment horizontal="center" vertical="center"/>
    </xf>
    <xf numFmtId="0" fontId="90" fillId="35" borderId="84"/>
    <xf numFmtId="189" fontId="91" fillId="35" borderId="84" applyBorder="0"/>
    <xf numFmtId="0" fontId="90" fillId="35" borderId="84">
      <alignment horizontal="center"/>
      <protection locked="0"/>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63" fillId="56" borderId="38" applyNumberFormat="0" applyAlignment="0" applyProtection="0"/>
    <xf numFmtId="0" fontId="90" fillId="35" borderId="84"/>
    <xf numFmtId="189" fontId="91" fillId="35" borderId="84" applyBorder="0"/>
    <xf numFmtId="0" fontId="90" fillId="35" borderId="84">
      <alignment horizontal="center"/>
      <protection locked="0"/>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23" fillId="98" borderId="88" applyNumberFormat="0" applyFont="0" applyAlignment="0" applyProtection="0"/>
    <xf numFmtId="0" fontId="23" fillId="98" borderId="88" applyNumberFormat="0" applyFont="0" applyAlignment="0" applyProtection="0"/>
    <xf numFmtId="0" fontId="23" fillId="98" borderId="88" applyNumberFormat="0" applyFont="0" applyAlignment="0" applyProtection="0"/>
    <xf numFmtId="0" fontId="55" fillId="56" borderId="36" applyNumberFormat="0" applyAlignment="0" applyProtection="0"/>
    <xf numFmtId="0" fontId="217" fillId="103" borderId="88" applyNumberFormat="0" applyAlignment="0" applyProtection="0"/>
    <xf numFmtId="0" fontId="18" fillId="74" borderId="86" applyFont="0" applyFill="0" applyBorder="0" applyAlignment="0" applyProtection="0"/>
    <xf numFmtId="10" fontId="18" fillId="85" borderId="51" applyNumberFormat="0" applyAlignment="0">
      <alignment horizontal="right"/>
    </xf>
    <xf numFmtId="256" fontId="216" fillId="0" borderId="51" applyNumberFormat="0" applyFill="0" applyAlignment="0" applyProtection="0"/>
    <xf numFmtId="0" fontId="216" fillId="0" borderId="51" applyNumberFormat="0" applyFill="0" applyAlignment="0" applyProtection="0"/>
    <xf numFmtId="37" fontId="18" fillId="0" borderId="51" applyNumberFormat="0" applyFont="0" applyFill="0" applyAlignment="0" applyProtection="0"/>
    <xf numFmtId="0" fontId="18" fillId="74" borderId="86" applyFont="0" applyFill="0" applyBorder="0" applyAlignment="0" applyProtection="0"/>
    <xf numFmtId="0" fontId="55" fillId="56" borderId="36" applyNumberFormat="0" applyAlignment="0" applyProtection="0"/>
    <xf numFmtId="0" fontId="55" fillId="56" borderId="36" applyNumberFormat="0" applyAlignment="0" applyProtection="0"/>
    <xf numFmtId="15" fontId="148" fillId="74" borderId="51" applyFont="0" applyFill="0" applyBorder="0" applyAlignment="0" applyProtection="0">
      <alignment horizontal="right"/>
    </xf>
    <xf numFmtId="338" fontId="230" fillId="0" borderId="92">
      <protection locked="0"/>
    </xf>
    <xf numFmtId="338" fontId="230" fillId="0" borderId="92">
      <protection locked="0"/>
    </xf>
    <xf numFmtId="338" fontId="230" fillId="0" borderId="92">
      <protection locked="0"/>
    </xf>
    <xf numFmtId="338" fontId="230" fillId="0" borderId="92">
      <protection locked="0"/>
    </xf>
    <xf numFmtId="338" fontId="230" fillId="0" borderId="92">
      <protection locked="0"/>
    </xf>
    <xf numFmtId="338" fontId="230" fillId="0" borderId="92">
      <protection locked="0"/>
    </xf>
    <xf numFmtId="321" fontId="171" fillId="35" borderId="84">
      <protection locked="0"/>
    </xf>
    <xf numFmtId="322" fontId="171" fillId="35" borderId="84">
      <protection locked="0"/>
    </xf>
    <xf numFmtId="323" fontId="171" fillId="35" borderId="84">
      <protection locked="0"/>
    </xf>
    <xf numFmtId="324" fontId="171" fillId="35" borderId="84">
      <protection locked="0"/>
    </xf>
    <xf numFmtId="326" fontId="171" fillId="35" borderId="84">
      <protection locked="0"/>
    </xf>
    <xf numFmtId="328" fontId="171" fillId="34" borderId="84">
      <alignment horizontal="right"/>
      <protection locked="0"/>
    </xf>
    <xf numFmtId="0" fontId="231" fillId="35" borderId="86">
      <alignment horizontal="right"/>
    </xf>
    <xf numFmtId="0" fontId="171" fillId="70" borderId="84">
      <alignment horizontal="left"/>
      <protection locked="0"/>
    </xf>
    <xf numFmtId="321" fontId="171" fillId="35" borderId="84">
      <protection locked="0"/>
    </xf>
    <xf numFmtId="322" fontId="171" fillId="35" borderId="84">
      <protection locked="0"/>
    </xf>
    <xf numFmtId="323" fontId="171" fillId="35" borderId="84">
      <protection locked="0"/>
    </xf>
    <xf numFmtId="324" fontId="171" fillId="35" borderId="84">
      <protection locked="0"/>
    </xf>
    <xf numFmtId="325" fontId="171" fillId="35" borderId="84">
      <protection locked="0"/>
    </xf>
    <xf numFmtId="326" fontId="171" fillId="35" borderId="84">
      <protection locked="0"/>
    </xf>
    <xf numFmtId="327" fontId="171" fillId="34" borderId="84">
      <alignment horizontal="right"/>
      <protection locked="0"/>
    </xf>
    <xf numFmtId="328" fontId="171" fillId="34" borderId="84">
      <alignment horizontal="right"/>
      <protection locked="0"/>
    </xf>
    <xf numFmtId="0" fontId="231" fillId="35" borderId="86">
      <alignment horizontal="right"/>
    </xf>
    <xf numFmtId="0" fontId="171" fillId="70" borderId="84">
      <alignment horizontal="left"/>
      <protection locked="0"/>
    </xf>
    <xf numFmtId="49" fontId="171" fillId="74" borderId="84">
      <alignment horizontal="left" vertical="top" wrapText="1"/>
      <protection locked="0"/>
    </xf>
    <xf numFmtId="329" fontId="171" fillId="35" borderId="84">
      <protection locked="0"/>
    </xf>
    <xf numFmtId="332" fontId="171" fillId="35" borderId="84">
      <protection locked="0"/>
    </xf>
    <xf numFmtId="333" fontId="171" fillId="35" borderId="84">
      <protection locked="0"/>
    </xf>
    <xf numFmtId="329" fontId="171" fillId="35" borderId="84">
      <protection locked="0"/>
    </xf>
    <xf numFmtId="49" fontId="171" fillId="74" borderId="84">
      <alignment horizontal="left"/>
      <protection locked="0"/>
    </xf>
    <xf numFmtId="342" fontId="171" fillId="35" borderId="84">
      <alignment horizontal="left" indent="1"/>
      <protection locked="0"/>
    </xf>
    <xf numFmtId="342" fontId="171" fillId="35" borderId="84">
      <alignment horizontal="left" indent="1"/>
      <protection locked="0"/>
    </xf>
    <xf numFmtId="348" fontId="120" fillId="107" borderId="86" applyProtection="0">
      <alignment horizontal="center" vertical="center"/>
    </xf>
    <xf numFmtId="9" fontId="163" fillId="35" borderId="93">
      <alignment horizontal="center"/>
    </xf>
    <xf numFmtId="348" fontId="120" fillId="107" borderId="86" applyProtection="0">
      <alignment horizontal="center" vertical="center"/>
    </xf>
    <xf numFmtId="9" fontId="163" fillId="35" borderId="93">
      <alignment horizontal="center"/>
    </xf>
    <xf numFmtId="0" fontId="60" fillId="43" borderId="36" applyNumberFormat="0" applyAlignment="0" applyProtection="0"/>
    <xf numFmtId="0" fontId="60" fillId="43" borderId="36" applyNumberFormat="0" applyAlignment="0" applyProtection="0"/>
    <xf numFmtId="0" fontId="42" fillId="0" borderId="39" applyNumberFormat="0" applyFill="0" applyAlignment="0" applyProtection="0"/>
    <xf numFmtId="0" fontId="60" fillId="43" borderId="36" applyNumberFormat="0" applyAlignment="0" applyProtection="0"/>
    <xf numFmtId="0" fontId="42" fillId="0" borderId="39" applyNumberFormat="0" applyFill="0" applyAlignment="0" applyProtection="0"/>
    <xf numFmtId="0" fontId="238" fillId="0" borderId="94">
      <alignment horizontal="right"/>
    </xf>
    <xf numFmtId="0" fontId="238" fillId="0" borderId="94">
      <alignment horizontal="right"/>
    </xf>
    <xf numFmtId="49" fontId="237" fillId="0" borderId="95">
      <alignment horizontal="right" wrapText="1"/>
    </xf>
    <xf numFmtId="0" fontId="238" fillId="0" borderId="94">
      <alignment horizontal="right"/>
    </xf>
    <xf numFmtId="0" fontId="237" fillId="0" borderId="95">
      <alignment horizontal="right" wrapText="1"/>
    </xf>
    <xf numFmtId="0" fontId="238" fillId="0" borderId="94">
      <alignment horizontal="right"/>
    </xf>
    <xf numFmtId="207" fontId="240" fillId="0" borderId="95">
      <alignment horizontal="right"/>
    </xf>
    <xf numFmtId="207" fontId="240" fillId="0" borderId="95">
      <alignment horizontal="left"/>
    </xf>
    <xf numFmtId="207" fontId="243" fillId="0" borderId="94">
      <alignment horizontal="left"/>
    </xf>
    <xf numFmtId="207" fontId="243" fillId="0" borderId="94">
      <alignment horizontal="left"/>
    </xf>
    <xf numFmtId="0" fontId="18" fillId="56" borderId="37" applyAlignment="0" applyProtection="0"/>
    <xf numFmtId="15" fontId="90" fillId="58" borderId="84">
      <alignment horizontal="center"/>
      <protection locked="0"/>
    </xf>
    <xf numFmtId="0" fontId="90" fillId="58" borderId="84" applyAlignment="0">
      <protection locked="0"/>
    </xf>
    <xf numFmtId="0" fontId="90" fillId="58" borderId="84" applyAlignment="0">
      <protection locked="0"/>
    </xf>
    <xf numFmtId="325" fontId="171" fillId="35" borderId="84">
      <protection locked="0"/>
    </xf>
    <xf numFmtId="207" fontId="244" fillId="0" borderId="95">
      <alignment horizontal="center"/>
    </xf>
    <xf numFmtId="207" fontId="245" fillId="0" borderId="94">
      <alignment horizontal="center"/>
    </xf>
    <xf numFmtId="207" fontId="245" fillId="0" borderId="94">
      <alignment horizontal="center"/>
    </xf>
    <xf numFmtId="41" fontId="211" fillId="0" borderId="95" applyFill="0" applyBorder="0" applyProtection="0">
      <alignment horizontal="right" vertical="top"/>
    </xf>
    <xf numFmtId="41" fontId="211" fillId="0" borderId="95" applyFill="0" applyBorder="0" applyProtection="0">
      <alignment horizontal="right" vertical="top"/>
    </xf>
    <xf numFmtId="41" fontId="211" fillId="0" borderId="95" applyFill="0" applyBorder="0" applyProtection="0">
      <alignment horizontal="right" vertical="top"/>
    </xf>
    <xf numFmtId="0" fontId="18" fillId="0" borderId="84"/>
    <xf numFmtId="0" fontId="18" fillId="0" borderId="84"/>
    <xf numFmtId="189" fontId="85" fillId="0" borderId="84" applyBorder="0"/>
    <xf numFmtId="0" fontId="18" fillId="0" borderId="96" applyNumberFormat="0" applyFont="0" applyAlignment="0" applyProtection="0"/>
    <xf numFmtId="0" fontId="18" fillId="35" borderId="63" applyNumberFormat="0" applyAlignment="0">
      <protection locked="0"/>
    </xf>
    <xf numFmtId="0" fontId="18" fillId="68" borderId="38" applyNumberFormat="0">
      <alignment vertical="center"/>
    </xf>
    <xf numFmtId="0" fontId="18" fillId="0" borderId="97" applyNumberFormat="0" applyFont="0" applyAlignment="0" applyProtection="0"/>
    <xf numFmtId="0" fontId="18" fillId="68" borderId="38" applyNumberFormat="0">
      <alignment vertical="center"/>
    </xf>
    <xf numFmtId="333" fontId="171" fillId="35" borderId="84">
      <protection locked="0"/>
    </xf>
    <xf numFmtId="0" fontId="18" fillId="68" borderId="38" applyNumberFormat="0">
      <alignment vertical="center"/>
    </xf>
    <xf numFmtId="0" fontId="23" fillId="36" borderId="86" applyFont="0" applyBorder="0" applyAlignment="0" applyProtection="0">
      <alignment vertical="top"/>
    </xf>
    <xf numFmtId="9" fontId="18" fillId="0" borderId="0" applyFont="0" applyFill="0" applyBorder="0" applyAlignment="0" applyProtection="0"/>
    <xf numFmtId="256" fontId="22" fillId="0" borderId="37">
      <alignment horizontal="left" vertical="center"/>
    </xf>
    <xf numFmtId="256" fontId="22" fillId="0" borderId="37">
      <alignment horizontal="left" vertical="center"/>
    </xf>
    <xf numFmtId="256" fontId="22" fillId="0" borderId="37">
      <alignment horizontal="left" vertical="center"/>
    </xf>
    <xf numFmtId="256" fontId="22" fillId="0" borderId="37">
      <alignment horizontal="left" vertical="center"/>
    </xf>
    <xf numFmtId="0" fontId="22" fillId="0" borderId="37">
      <alignment horizontal="left" vertical="center"/>
    </xf>
    <xf numFmtId="256" fontId="22" fillId="0" borderId="37">
      <alignment horizontal="left" vertical="center"/>
    </xf>
    <xf numFmtId="328" fontId="171" fillId="34" borderId="84">
      <alignment horizontal="right"/>
      <protection locked="0"/>
    </xf>
    <xf numFmtId="338" fontId="230" fillId="0" borderId="92">
      <protection locked="0"/>
    </xf>
    <xf numFmtId="338" fontId="230" fillId="0" borderId="92">
      <protection locked="0"/>
    </xf>
    <xf numFmtId="338" fontId="230" fillId="0" borderId="92">
      <protection locked="0"/>
    </xf>
    <xf numFmtId="338" fontId="230" fillId="0" borderId="92">
      <protection locked="0"/>
    </xf>
    <xf numFmtId="338" fontId="230" fillId="0" borderId="92">
      <protection locked="0"/>
    </xf>
    <xf numFmtId="215" fontId="156" fillId="0" borderId="50" applyFont="0" applyFill="0" applyAlignment="0">
      <alignment horizontal="fill"/>
    </xf>
    <xf numFmtId="43" fontId="18" fillId="0" borderId="0" applyFont="0" applyFill="0" applyBorder="0" applyAlignment="0" applyProtection="0"/>
    <xf numFmtId="0" fontId="121" fillId="35" borderId="62"/>
    <xf numFmtId="0" fontId="121" fillId="35" borderId="62"/>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0" fontId="18" fillId="35" borderId="63" applyNumberFormat="0" applyAlignment="0">
      <protection locked="0"/>
    </xf>
    <xf numFmtId="0" fontId="174" fillId="85" borderId="51" applyBorder="0" applyProtection="0">
      <alignment horizontal="centerContinuous" vertical="center"/>
    </xf>
    <xf numFmtId="0" fontId="18" fillId="0" borderId="84"/>
    <xf numFmtId="0" fontId="18" fillId="68" borderId="38" applyNumberFormat="0">
      <alignment vertical="center"/>
    </xf>
    <xf numFmtId="0" fontId="18" fillId="56" borderId="37" applyAlignment="0" applyProtection="0"/>
    <xf numFmtId="15" fontId="90" fillId="58" borderId="84">
      <alignment horizontal="center"/>
      <protection locked="0"/>
    </xf>
    <xf numFmtId="0" fontId="90" fillId="58" borderId="84" applyAlignment="0">
      <protection locked="0"/>
    </xf>
    <xf numFmtId="0" fontId="90" fillId="58" borderId="84" applyAlignment="0">
      <protection locked="0"/>
    </xf>
    <xf numFmtId="207" fontId="244" fillId="0" borderId="95">
      <alignment horizontal="center"/>
    </xf>
    <xf numFmtId="207" fontId="245" fillId="0" borderId="94">
      <alignment horizontal="center"/>
    </xf>
    <xf numFmtId="207" fontId="245" fillId="0" borderId="94">
      <alignment horizontal="center"/>
    </xf>
    <xf numFmtId="41" fontId="211" fillId="0" borderId="95" applyFill="0" applyBorder="0" applyProtection="0">
      <alignment horizontal="right" vertical="top"/>
    </xf>
    <xf numFmtId="41" fontId="211" fillId="0" borderId="95" applyFill="0" applyBorder="0" applyProtection="0">
      <alignment horizontal="right" vertical="top"/>
    </xf>
    <xf numFmtId="41" fontId="211" fillId="0" borderId="95" applyFill="0" applyBorder="0" applyProtection="0">
      <alignment horizontal="right" vertical="top"/>
    </xf>
    <xf numFmtId="0" fontId="118" fillId="75" borderId="0"/>
    <xf numFmtId="189" fontId="85" fillId="0" borderId="84" applyBorder="0"/>
    <xf numFmtId="0" fontId="121" fillId="35" borderId="62"/>
    <xf numFmtId="0" fontId="18" fillId="0" borderId="96" applyNumberFormat="0" applyFont="0" applyAlignment="0" applyProtection="0"/>
    <xf numFmtId="0" fontId="18" fillId="0" borderId="97" applyNumberFormat="0" applyFont="0" applyAlignment="0" applyProtection="0"/>
    <xf numFmtId="0" fontId="18" fillId="68" borderId="38" applyNumberFormat="0">
      <alignment vertical="center"/>
    </xf>
    <xf numFmtId="0" fontId="23" fillId="36" borderId="86" applyFont="0" applyBorder="0" applyAlignment="0" applyProtection="0">
      <alignment vertical="top"/>
    </xf>
    <xf numFmtId="201" fontId="137" fillId="0" borderId="68" applyNumberFormat="0" applyFont="0" applyFill="0" applyAlignment="0" applyProtection="0"/>
    <xf numFmtId="9" fontId="18" fillId="0" borderId="0" applyFont="0" applyFill="0" applyBorder="0" applyAlignment="0" applyProtection="0"/>
    <xf numFmtId="256" fontId="22" fillId="0" borderId="37">
      <alignment horizontal="left" vertical="center"/>
    </xf>
    <xf numFmtId="256" fontId="22" fillId="0" borderId="37">
      <alignment horizontal="left" vertical="center"/>
    </xf>
    <xf numFmtId="256" fontId="22" fillId="0" borderId="37">
      <alignment horizontal="left" vertical="center"/>
    </xf>
    <xf numFmtId="256" fontId="22" fillId="0" borderId="37">
      <alignment horizontal="left" vertical="center"/>
    </xf>
    <xf numFmtId="0" fontId="22" fillId="0" borderId="37">
      <alignment horizontal="left" vertical="center"/>
    </xf>
    <xf numFmtId="256" fontId="22" fillId="0" borderId="37">
      <alignment horizontal="left" vertical="center"/>
    </xf>
    <xf numFmtId="43" fontId="18" fillId="0" borderId="0" applyFont="0" applyFill="0" applyBorder="0" applyAlignment="0" applyProtection="0"/>
    <xf numFmtId="0" fontId="121" fillId="35" borderId="62"/>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0" fontId="23" fillId="37" borderId="51" applyNumberFormat="0" applyFont="0" applyAlignment="0" applyProtection="0">
      <alignment horizontal="center"/>
      <protection locked="0"/>
    </xf>
    <xf numFmtId="0" fontId="143" fillId="37" borderId="53" applyNumberFormat="0" applyAlignment="0">
      <alignment horizontal="left"/>
      <protection locked="0"/>
    </xf>
    <xf numFmtId="207" fontId="243" fillId="0" borderId="94">
      <alignment horizontal="left"/>
    </xf>
    <xf numFmtId="207" fontId="243" fillId="0" borderId="94">
      <alignment horizontal="left"/>
    </xf>
    <xf numFmtId="0" fontId="18" fillId="56" borderId="37" applyAlignment="0" applyProtection="0"/>
    <xf numFmtId="15" fontId="90" fillId="58" borderId="84">
      <alignment horizontal="center"/>
      <protection locked="0"/>
    </xf>
    <xf numFmtId="0" fontId="90" fillId="58" borderId="84" applyAlignment="0">
      <protection locked="0"/>
    </xf>
    <xf numFmtId="0" fontId="90" fillId="58" borderId="84" applyAlignment="0">
      <protection locked="0"/>
    </xf>
    <xf numFmtId="207" fontId="244" fillId="0" borderId="95">
      <alignment horizontal="center"/>
    </xf>
    <xf numFmtId="207" fontId="245" fillId="0" borderId="94">
      <alignment horizontal="center"/>
    </xf>
    <xf numFmtId="207" fontId="245" fillId="0" borderId="94">
      <alignment horizontal="center"/>
    </xf>
    <xf numFmtId="41" fontId="211" fillId="0" borderId="95" applyFill="0" applyBorder="0" applyProtection="0">
      <alignment horizontal="right" vertical="top"/>
    </xf>
    <xf numFmtId="41" fontId="211" fillId="0" borderId="95" applyFill="0" applyBorder="0" applyProtection="0">
      <alignment horizontal="right" vertical="top"/>
    </xf>
    <xf numFmtId="41" fontId="211" fillId="0" borderId="95" applyFill="0" applyBorder="0" applyProtection="0">
      <alignment horizontal="right" vertical="top"/>
    </xf>
    <xf numFmtId="0" fontId="18" fillId="0" borderId="96" applyNumberFormat="0" applyFont="0" applyAlignment="0" applyProtection="0"/>
    <xf numFmtId="0" fontId="18" fillId="35" borderId="63" applyNumberFormat="0" applyAlignment="0">
      <protection locked="0"/>
    </xf>
    <xf numFmtId="0" fontId="18" fillId="0" borderId="97" applyNumberFormat="0" applyFont="0" applyAlignment="0" applyProtection="0"/>
    <xf numFmtId="0" fontId="18" fillId="68" borderId="38" applyNumberFormat="0">
      <alignment vertical="center"/>
    </xf>
    <xf numFmtId="0" fontId="23" fillId="36" borderId="86" applyFont="0" applyBorder="0" applyAlignment="0" applyProtection="0">
      <alignment vertical="top"/>
    </xf>
    <xf numFmtId="256" fontId="22" fillId="0" borderId="37">
      <alignment horizontal="left" vertical="center"/>
    </xf>
    <xf numFmtId="256" fontId="22" fillId="0" borderId="37">
      <alignment horizontal="left" vertical="center"/>
    </xf>
    <xf numFmtId="256" fontId="22" fillId="0" borderId="37">
      <alignment horizontal="left" vertical="center"/>
    </xf>
    <xf numFmtId="256" fontId="22" fillId="0" borderId="37">
      <alignment horizontal="left" vertical="center"/>
    </xf>
    <xf numFmtId="0" fontId="22" fillId="0" borderId="37">
      <alignment horizontal="left" vertical="center"/>
    </xf>
    <xf numFmtId="256" fontId="22" fillId="0" borderId="37">
      <alignment horizontal="left" vertical="center"/>
    </xf>
    <xf numFmtId="43" fontId="18" fillId="0" borderId="0" applyFont="0" applyFill="0" applyBorder="0" applyAlignment="0" applyProtection="0"/>
    <xf numFmtId="0" fontId="121" fillId="35" borderId="62"/>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0" fontId="18" fillId="35" borderId="63" applyNumberFormat="0" applyAlignment="0">
      <protection locked="0"/>
    </xf>
    <xf numFmtId="256" fontId="22" fillId="0" borderId="37">
      <alignment horizontal="left" vertical="center"/>
    </xf>
    <xf numFmtId="256" fontId="22" fillId="0" borderId="37">
      <alignment horizontal="left" vertical="center"/>
    </xf>
    <xf numFmtId="256" fontId="22" fillId="0" borderId="37">
      <alignment horizontal="left" vertical="center"/>
    </xf>
    <xf numFmtId="256" fontId="22" fillId="0" borderId="37">
      <alignment horizontal="left" vertical="center"/>
    </xf>
    <xf numFmtId="0" fontId="22" fillId="0" borderId="37">
      <alignment horizontal="left" vertical="center"/>
    </xf>
    <xf numFmtId="256" fontId="22" fillId="0" borderId="37">
      <alignment horizontal="left" vertical="center"/>
    </xf>
    <xf numFmtId="0" fontId="121" fillId="35" borderId="62"/>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0" fontId="18" fillId="35" borderId="63" applyNumberFormat="0" applyAlignment="0">
      <protection locked="0"/>
    </xf>
    <xf numFmtId="0" fontId="63" fillId="56" borderId="38" applyNumberFormat="0" applyAlignment="0" applyProtection="0"/>
    <xf numFmtId="0" fontId="18" fillId="66" borderId="57" applyNumberFormat="0">
      <alignment vertical="center"/>
    </xf>
    <xf numFmtId="0" fontId="44" fillId="57" borderId="106" applyNumberFormat="0" applyAlignment="0" applyProtection="0"/>
    <xf numFmtId="0" fontId="63" fillId="56" borderId="38" applyNumberFormat="0" applyAlignment="0" applyProtection="0"/>
    <xf numFmtId="0" fontId="42" fillId="0" borderId="39" applyNumberFormat="0" applyFill="0" applyAlignment="0" applyProtection="0"/>
    <xf numFmtId="0" fontId="60" fillId="43" borderId="36" applyNumberFormat="0" applyAlignment="0" applyProtection="0"/>
    <xf numFmtId="0" fontId="118" fillId="75" borderId="0"/>
    <xf numFmtId="0" fontId="118" fillId="75" borderId="0"/>
    <xf numFmtId="0" fontId="18" fillId="0" borderId="0"/>
    <xf numFmtId="0" fontId="92" fillId="35" borderId="110">
      <alignment horizontal="center" vertical="center"/>
    </xf>
    <xf numFmtId="0" fontId="63" fillId="56" borderId="38" applyNumberFormat="0" applyAlignment="0" applyProtection="0"/>
    <xf numFmtId="164" fontId="18" fillId="34" borderId="0">
      <alignment horizontal="right"/>
    </xf>
    <xf numFmtId="0" fontId="42" fillId="0" borderId="39" applyNumberFormat="0" applyFill="0" applyAlignment="0" applyProtection="0"/>
    <xf numFmtId="0" fontId="42" fillId="0" borderId="39" applyNumberFormat="0" applyFill="0" applyAlignment="0" applyProtection="0"/>
    <xf numFmtId="0" fontId="118" fillId="75" borderId="0"/>
    <xf numFmtId="0" fontId="18" fillId="0" borderId="0" applyFill="0" applyBorder="0"/>
    <xf numFmtId="0" fontId="18" fillId="66" borderId="57" applyNumberFormat="0">
      <alignment vertical="center"/>
    </xf>
    <xf numFmtId="164" fontId="18" fillId="34" borderId="0">
      <alignment horizontal="right"/>
    </xf>
    <xf numFmtId="0" fontId="18" fillId="0" borderId="107" applyFont="0" applyFill="0" applyBorder="0" applyAlignment="0" applyProtection="0"/>
    <xf numFmtId="0" fontId="42" fillId="0" borderId="39" applyNumberFormat="0" applyFill="0" applyAlignment="0" applyProtection="0"/>
    <xf numFmtId="0" fontId="18" fillId="66" borderId="57" applyNumberFormat="0">
      <alignment vertical="center"/>
    </xf>
    <xf numFmtId="0" fontId="173" fillId="0" borderId="107" applyBorder="0" applyProtection="0">
      <alignment horizontal="right" vertical="center"/>
    </xf>
    <xf numFmtId="16" fontId="148" fillId="74" borderId="11" applyFont="0" applyFill="0" applyBorder="0" applyAlignment="0" applyProtection="0">
      <alignment horizontal="right"/>
    </xf>
    <xf numFmtId="214" fontId="148" fillId="74" borderId="11" applyFont="0" applyFill="0" applyBorder="0" applyAlignment="0" applyProtection="0">
      <alignment horizontal="right"/>
    </xf>
    <xf numFmtId="164" fontId="18" fillId="0" borderId="0">
      <protection locked="0"/>
    </xf>
    <xf numFmtId="0" fontId="92" fillId="82" borderId="0" applyNumberFormat="0" applyFill="0" applyBorder="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18" fillId="0" borderId="107" applyFont="0" applyFill="0" applyBorder="0" applyAlignment="0" applyProtection="0"/>
    <xf numFmtId="9" fontId="18" fillId="0" borderId="0" applyFont="0" applyFill="0" applyBorder="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18" fillId="0" borderId="0"/>
    <xf numFmtId="164" fontId="18" fillId="33" borderId="0">
      <protection locked="0"/>
    </xf>
    <xf numFmtId="0" fontId="63" fillId="56" borderId="38" applyNumberFormat="0" applyAlignment="0" applyProtection="0"/>
    <xf numFmtId="0" fontId="63" fillId="56" borderId="38" applyNumberFormat="0" applyAlignment="0" applyProtection="0"/>
    <xf numFmtId="16" fontId="148" fillId="74" borderId="11" applyFont="0" applyFill="0" applyBorder="0" applyAlignment="0" applyProtection="0">
      <alignment horizontal="right"/>
    </xf>
    <xf numFmtId="214" fontId="148" fillId="74" borderId="11" applyFont="0" applyFill="0" applyBorder="0" applyAlignment="0" applyProtection="0">
      <alignment horizontal="right"/>
    </xf>
    <xf numFmtId="164" fontId="103" fillId="71" borderId="86" applyNumberFormat="0" applyBorder="0" applyAlignment="0">
      <alignment vertical="center" wrapText="1"/>
    </xf>
    <xf numFmtId="0" fontId="42" fillId="0" borderId="39" applyNumberFormat="0" applyFill="0" applyAlignment="0" applyProtection="0"/>
    <xf numFmtId="0" fontId="63" fillId="56" borderId="38" applyNumberFormat="0" applyAlignment="0" applyProtection="0"/>
    <xf numFmtId="164" fontId="18" fillId="0" borderId="0"/>
    <xf numFmtId="0" fontId="18" fillId="0" borderId="107" applyFont="0" applyFill="0" applyBorder="0" applyAlignment="0" applyProtection="0"/>
    <xf numFmtId="0" fontId="18" fillId="0" borderId="107" applyFont="0" applyFill="0" applyBorder="0" applyAlignment="0" applyProtection="0"/>
    <xf numFmtId="215" fontId="156" fillId="0" borderId="90" applyFont="0" applyFill="0" applyAlignment="0">
      <alignment horizontal="fill"/>
    </xf>
    <xf numFmtId="215" fontId="156" fillId="0" borderId="109" applyFont="0" applyFill="0" applyAlignment="0">
      <alignment horizontal="fill"/>
    </xf>
    <xf numFmtId="0" fontId="103" fillId="71" borderId="86" applyNumberFormat="0" applyBorder="0" applyAlignment="0">
      <alignment vertical="center" wrapText="1"/>
    </xf>
    <xf numFmtId="172" fontId="18" fillId="0" borderId="0" applyFont="0" applyFill="0" applyBorder="0" applyAlignment="0" applyProtection="0"/>
    <xf numFmtId="172" fontId="18" fillId="0" borderId="0" applyFont="0" applyFill="0" applyBorder="0" applyAlignment="0" applyProtection="0"/>
    <xf numFmtId="0" fontId="108" fillId="0" borderId="40" applyFont="0" applyFill="0" applyAlignment="0" applyProtection="0"/>
    <xf numFmtId="0" fontId="108" fillId="0" borderId="90" applyFont="0" applyFill="0" applyAlignment="0" applyProtection="0"/>
    <xf numFmtId="0" fontId="18" fillId="0" borderId="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18" fillId="0" borderId="107" applyFont="0" applyFill="0" applyBorder="0" applyAlignment="0" applyProtection="0"/>
    <xf numFmtId="0" fontId="55" fillId="56" borderId="36" applyNumberFormat="0" applyAlignment="0" applyProtection="0"/>
    <xf numFmtId="0" fontId="63" fillId="56" borderId="38" applyNumberFormat="0" applyAlignment="0" applyProtection="0"/>
    <xf numFmtId="1" fontId="37" fillId="0" borderId="37">
      <alignment vertical="center"/>
    </xf>
    <xf numFmtId="0" fontId="60" fillId="43" borderId="36" applyNumberFormat="0" applyAlignment="0" applyProtection="0"/>
    <xf numFmtId="0" fontId="43" fillId="59" borderId="31" applyNumberFormat="0" applyFont="0" applyAlignment="0" applyProtection="0"/>
    <xf numFmtId="1" fontId="37" fillId="0" borderId="37">
      <alignment vertical="center"/>
    </xf>
    <xf numFmtId="0" fontId="55" fillId="56" borderId="36" applyNumberFormat="0" applyAlignment="0" applyProtection="0"/>
    <xf numFmtId="0" fontId="55" fillId="56" borderId="36" applyNumberFormat="0" applyAlignment="0" applyProtection="0"/>
    <xf numFmtId="0" fontId="55" fillId="56" borderId="36" applyNumberFormat="0" applyAlignment="0" applyProtection="0"/>
    <xf numFmtId="0" fontId="55" fillId="56" borderId="36" applyNumberFormat="0" applyAlignment="0" applyProtection="0"/>
    <xf numFmtId="0" fontId="60" fillId="43" borderId="36" applyNumberFormat="0" applyAlignment="0" applyProtection="0"/>
    <xf numFmtId="0" fontId="42" fillId="0" borderId="39" applyNumberFormat="0" applyFill="0" applyAlignment="0" applyProtection="0"/>
    <xf numFmtId="0" fontId="18" fillId="0" borderId="107" applyFont="0" applyFill="0" applyBorder="0" applyAlignment="0" applyProtection="0"/>
    <xf numFmtId="0" fontId="60" fillId="43" borderId="36" applyNumberFormat="0" applyAlignment="0" applyProtection="0"/>
    <xf numFmtId="0" fontId="18" fillId="0" borderId="107" applyFont="0" applyFill="0" applyBorder="0" applyAlignment="0" applyProtection="0"/>
    <xf numFmtId="0" fontId="42" fillId="0" borderId="39" applyNumberFormat="0" applyFill="0" applyAlignment="0" applyProtection="0"/>
    <xf numFmtId="0" fontId="18" fillId="0" borderId="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118" fillId="75" borderId="0"/>
    <xf numFmtId="0" fontId="63" fillId="56" borderId="38" applyNumberFormat="0" applyAlignment="0" applyProtection="0"/>
    <xf numFmtId="9" fontId="18" fillId="0" borderId="0" applyFont="0" applyFill="0" applyBorder="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18" fillId="66" borderId="57" applyNumberFormat="0">
      <alignment vertical="center"/>
    </xf>
    <xf numFmtId="0" fontId="63" fillId="56" borderId="38" applyNumberFormat="0" applyAlignment="0" applyProtection="0"/>
    <xf numFmtId="0" fontId="42" fillId="0" borderId="39" applyNumberFormat="0" applyFill="0" applyAlignment="0" applyProtection="0"/>
    <xf numFmtId="3" fontId="18" fillId="105" borderId="11" applyProtection="0">
      <alignment horizontal="right" vertical="center"/>
    </xf>
    <xf numFmtId="0" fontId="44" fillId="57" borderId="106" applyNumberFormat="0" applyAlignment="0" applyProtection="0"/>
    <xf numFmtId="0" fontId="44" fillId="57" borderId="106" applyNumberFormat="0" applyAlignment="0" applyProtection="0"/>
    <xf numFmtId="3" fontId="92" fillId="35" borderId="110">
      <alignment horizontal="right" vertical="center"/>
    </xf>
    <xf numFmtId="4" fontId="92" fillId="35" borderId="110"/>
    <xf numFmtId="3" fontId="92" fillId="34" borderId="108">
      <alignment horizontal="right" vertical="center"/>
    </xf>
    <xf numFmtId="2" fontId="92" fillId="34" borderId="108"/>
    <xf numFmtId="0" fontId="60" fillId="43" borderId="36" applyNumberFormat="0" applyAlignment="0" applyProtection="0"/>
    <xf numFmtId="0" fontId="44" fillId="119" borderId="106" applyNumberFormat="0" applyAlignment="0" applyProtection="0"/>
    <xf numFmtId="15" fontId="148" fillId="74" borderId="107" applyFont="0" applyFill="0" applyBorder="0" applyAlignment="0" applyProtection="0">
      <alignment horizontal="right"/>
    </xf>
    <xf numFmtId="0" fontId="118" fillId="75" borderId="0"/>
    <xf numFmtId="0" fontId="108" fillId="0" borderId="90" applyFont="0" applyFill="0" applyAlignment="0" applyProtection="0"/>
    <xf numFmtId="0" fontId="42" fillId="0" borderId="39" applyNumberFormat="0" applyFill="0" applyAlignment="0" applyProtection="0"/>
    <xf numFmtId="0" fontId="18" fillId="0" borderId="107" applyFont="0" applyFill="0" applyBorder="0" applyAlignment="0" applyProtection="0"/>
    <xf numFmtId="0" fontId="18" fillId="0" borderId="107" applyFont="0" applyFill="0" applyBorder="0" applyAlignment="0" applyProtection="0"/>
    <xf numFmtId="318" fontId="68" fillId="0" borderId="107" applyFill="0" applyAlignment="0" applyProtection="0">
      <alignment horizontal="center"/>
    </xf>
    <xf numFmtId="303" fontId="211" fillId="0" borderId="90" applyBorder="0"/>
    <xf numFmtId="10" fontId="18" fillId="85" borderId="107" applyNumberFormat="0" applyAlignment="0">
      <alignment horizontal="right"/>
    </xf>
    <xf numFmtId="256" fontId="216" fillId="0" borderId="107" applyNumberFormat="0" applyFill="0" applyAlignment="0" applyProtection="0"/>
    <xf numFmtId="0" fontId="216" fillId="0" borderId="107" applyNumberFormat="0" applyFill="0" applyAlignment="0" applyProtection="0"/>
    <xf numFmtId="37" fontId="18" fillId="0" borderId="107" applyNumberFormat="0" applyFont="0" applyFill="0" applyAlignment="0" applyProtection="0"/>
    <xf numFmtId="15" fontId="148" fillId="74" borderId="107" applyFont="0" applyFill="0" applyBorder="0" applyAlignment="0" applyProtection="0">
      <alignment horizontal="right"/>
    </xf>
    <xf numFmtId="0" fontId="174" fillId="85" borderId="107" applyBorder="0" applyProtection="0">
      <alignment horizontal="centerContinuous" vertical="center"/>
    </xf>
    <xf numFmtId="0" fontId="18" fillId="66" borderId="57" applyNumberFormat="0">
      <alignment vertical="center"/>
    </xf>
    <xf numFmtId="0" fontId="23" fillId="37" borderId="107" applyNumberFormat="0" applyFont="0" applyAlignment="0" applyProtection="0">
      <alignment horizontal="center"/>
      <protection locked="0"/>
    </xf>
    <xf numFmtId="164" fontId="18" fillId="33" borderId="0">
      <protection locked="0"/>
    </xf>
    <xf numFmtId="167" fontId="18" fillId="0" borderId="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303" fontId="211" fillId="0" borderId="90" applyBorder="0"/>
    <xf numFmtId="215" fontId="156" fillId="0" borderId="90" applyFont="0" applyFill="0" applyAlignment="0">
      <alignment horizontal="fill"/>
    </xf>
    <xf numFmtId="0" fontId="44" fillId="57" borderId="111" applyNumberFormat="0" applyAlignment="0" applyProtection="0"/>
    <xf numFmtId="0" fontId="44" fillId="57" borderId="111" applyNumberFormat="0" applyAlignment="0" applyProtection="0"/>
    <xf numFmtId="0" fontId="44" fillId="57" borderId="111" applyNumberFormat="0" applyAlignment="0" applyProtection="0"/>
    <xf numFmtId="0" fontId="44" fillId="119" borderId="111" applyNumberFormat="0" applyAlignment="0" applyProtection="0"/>
    <xf numFmtId="9" fontId="18" fillId="0" borderId="0" applyFont="0" applyFill="0" applyBorder="0" applyAlignment="0" applyProtection="0"/>
    <xf numFmtId="43"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43" fontId="184" fillId="0" borderId="0" applyFont="0" applyFill="0" applyBorder="0" applyAlignment="0" applyProtection="0"/>
    <xf numFmtId="43"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9" fontId="71" fillId="0" borderId="0" applyFont="0" applyFill="0" applyBorder="0" applyAlignment="0" applyProtection="0"/>
    <xf numFmtId="9" fontId="18" fillId="0" borderId="0" applyFont="0" applyFill="0" applyBorder="0" applyAlignment="0" applyProtection="0"/>
    <xf numFmtId="0" fontId="44" fillId="57" borderId="147" applyNumberFormat="0" applyAlignment="0" applyProtection="0"/>
    <xf numFmtId="215" fontId="156" fillId="0" borderId="149" applyFont="0" applyFill="0" applyAlignment="0">
      <alignment horizontal="fill"/>
    </xf>
    <xf numFmtId="215" fontId="156" fillId="0" borderId="113" applyFont="0" applyFill="0" applyAlignment="0">
      <alignment horizontal="fill"/>
    </xf>
    <xf numFmtId="0" fontId="92" fillId="35" borderId="150">
      <alignment horizontal="center" vertical="center"/>
    </xf>
    <xf numFmtId="0" fontId="44" fillId="57" borderId="127" applyNumberFormat="0" applyAlignment="0" applyProtection="0"/>
    <xf numFmtId="0" fontId="44" fillId="119" borderId="123" applyNumberFormat="0" applyAlignment="0" applyProtection="0"/>
    <xf numFmtId="2" fontId="92" fillId="34" borderId="124"/>
    <xf numFmtId="3" fontId="92" fillId="34" borderId="124">
      <alignment horizontal="right" vertical="center"/>
    </xf>
    <xf numFmtId="4" fontId="92" fillId="35" borderId="126"/>
    <xf numFmtId="3" fontId="92" fillId="35" borderId="126">
      <alignment horizontal="right" vertical="center"/>
    </xf>
    <xf numFmtId="0" fontId="44" fillId="57" borderId="123" applyNumberFormat="0" applyAlignment="0" applyProtection="0"/>
    <xf numFmtId="0" fontId="44" fillId="57" borderId="123" applyNumberFormat="0" applyAlignment="0" applyProtection="0"/>
    <xf numFmtId="3" fontId="18" fillId="105" borderId="37" applyProtection="0">
      <alignment horizontal="right" vertical="center"/>
    </xf>
    <xf numFmtId="215" fontId="156" fillId="0" borderId="125" applyFont="0" applyFill="0" applyAlignment="0">
      <alignment horizontal="fill"/>
    </xf>
    <xf numFmtId="214" fontId="148" fillId="74" borderId="37" applyFont="0" applyFill="0" applyBorder="0" applyAlignment="0" applyProtection="0">
      <alignment horizontal="right"/>
    </xf>
    <xf numFmtId="16" fontId="148" fillId="74" borderId="37" applyFont="0" applyFill="0" applyBorder="0" applyAlignment="0" applyProtection="0">
      <alignment horizontal="right"/>
    </xf>
    <xf numFmtId="214" fontId="148" fillId="74" borderId="37" applyFont="0" applyFill="0" applyBorder="0" applyAlignment="0" applyProtection="0">
      <alignment horizontal="right"/>
    </xf>
    <xf numFmtId="16" fontId="148" fillId="74" borderId="37" applyFont="0" applyFill="0" applyBorder="0" applyAlignment="0" applyProtection="0">
      <alignment horizontal="right"/>
    </xf>
    <xf numFmtId="0" fontId="92" fillId="35" borderId="126">
      <alignment horizontal="center" vertical="center"/>
    </xf>
    <xf numFmtId="0" fontId="44" fillId="57" borderId="123" applyNumberFormat="0" applyAlignment="0" applyProtection="0"/>
    <xf numFmtId="215" fontId="156" fillId="0" borderId="145" applyFont="0" applyFill="0" applyAlignment="0">
      <alignment horizontal="fill"/>
    </xf>
    <xf numFmtId="2" fontId="92" fillId="34" borderId="120"/>
    <xf numFmtId="3" fontId="92" fillId="34" borderId="120">
      <alignment horizontal="right" vertical="center"/>
    </xf>
    <xf numFmtId="4" fontId="92" fillId="35" borderId="122"/>
    <xf numFmtId="3" fontId="92" fillId="35" borderId="122">
      <alignment horizontal="right" vertical="center"/>
    </xf>
    <xf numFmtId="0" fontId="92" fillId="35" borderId="122">
      <alignment horizontal="center" vertical="center"/>
    </xf>
    <xf numFmtId="0" fontId="18" fillId="0" borderId="107" applyFont="0" applyFill="0" applyBorder="0" applyAlignment="0" applyProtection="0"/>
    <xf numFmtId="3" fontId="92" fillId="35" borderId="146">
      <alignment horizontal="right" vertical="center"/>
    </xf>
    <xf numFmtId="3" fontId="92" fillId="34" borderId="144">
      <alignment horizontal="right" vertical="center"/>
    </xf>
    <xf numFmtId="2" fontId="92" fillId="34" borderId="144"/>
    <xf numFmtId="0" fontId="18" fillId="0" borderId="107" applyFont="0" applyFill="0" applyBorder="0" applyAlignment="0" applyProtection="0"/>
    <xf numFmtId="0" fontId="92" fillId="35" borderId="114">
      <alignment horizontal="center" vertical="center"/>
    </xf>
    <xf numFmtId="3" fontId="92" fillId="35" borderId="114">
      <alignment horizontal="right" vertical="center"/>
    </xf>
    <xf numFmtId="4" fontId="92" fillId="35" borderId="114"/>
    <xf numFmtId="3" fontId="92" fillId="35" borderId="150">
      <alignment horizontal="right" vertical="center"/>
    </xf>
    <xf numFmtId="0" fontId="44" fillId="119" borderId="147" applyNumberFormat="0" applyAlignment="0" applyProtection="0"/>
    <xf numFmtId="0" fontId="44" fillId="119" borderId="151" applyNumberFormat="0" applyAlignment="0" applyProtection="0"/>
    <xf numFmtId="3" fontId="92" fillId="34" borderId="112">
      <alignment horizontal="right" vertical="center"/>
    </xf>
    <xf numFmtId="2" fontId="92" fillId="34" borderId="112"/>
    <xf numFmtId="0" fontId="44" fillId="57" borderId="151" applyNumberFormat="0" applyAlignment="0" applyProtection="0"/>
    <xf numFmtId="0" fontId="44" fillId="57" borderId="147" applyNumberFormat="0" applyAlignment="0" applyProtection="0"/>
    <xf numFmtId="0" fontId="92" fillId="35" borderId="146">
      <alignment horizontal="center" vertical="center"/>
    </xf>
    <xf numFmtId="4" fontId="92" fillId="35" borderId="146"/>
    <xf numFmtId="0" fontId="18" fillId="0" borderId="107" applyFont="0" applyFill="0" applyBorder="0" applyAlignment="0" applyProtection="0"/>
    <xf numFmtId="4" fontId="92" fillId="35" borderId="150"/>
    <xf numFmtId="3" fontId="92" fillId="34" borderId="148">
      <alignment horizontal="right" vertical="center"/>
    </xf>
    <xf numFmtId="0" fontId="44" fillId="57" borderId="151" applyNumberFormat="0" applyAlignment="0" applyProtection="0"/>
    <xf numFmtId="215" fontId="156" fillId="0" borderId="121" applyFont="0" applyFill="0" applyAlignment="0">
      <alignment horizontal="fill"/>
    </xf>
    <xf numFmtId="0" fontId="44" fillId="57" borderId="147" applyNumberFormat="0" applyAlignment="0" applyProtection="0"/>
    <xf numFmtId="2" fontId="92" fillId="34" borderId="148"/>
    <xf numFmtId="0" fontId="44" fillId="57" borderId="151" applyNumberFormat="0" applyAlignment="0" applyProtection="0"/>
    <xf numFmtId="0" fontId="44" fillId="57" borderId="115" applyNumberFormat="0" applyAlignment="0" applyProtection="0"/>
    <xf numFmtId="0" fontId="92" fillId="35" borderId="118">
      <alignment horizontal="center" vertical="center"/>
    </xf>
    <xf numFmtId="215" fontId="156" fillId="0" borderId="117" applyFont="0" applyFill="0" applyAlignment="0">
      <alignment horizontal="fill"/>
    </xf>
    <xf numFmtId="0" fontId="44" fillId="57" borderId="115" applyNumberFormat="0" applyAlignment="0" applyProtection="0"/>
    <xf numFmtId="0" fontId="44" fillId="57" borderId="115" applyNumberFormat="0" applyAlignment="0" applyProtection="0"/>
    <xf numFmtId="3" fontId="92" fillId="35" borderId="118">
      <alignment horizontal="right" vertical="center"/>
    </xf>
    <xf numFmtId="4" fontId="92" fillId="35" borderId="118"/>
    <xf numFmtId="3" fontId="92" fillId="34" borderId="116">
      <alignment horizontal="right" vertical="center"/>
    </xf>
    <xf numFmtId="2" fontId="92" fillId="34" borderId="116"/>
    <xf numFmtId="0" fontId="44" fillId="119" borderId="115" applyNumberFormat="0" applyAlignment="0" applyProtection="0"/>
    <xf numFmtId="0" fontId="44" fillId="57" borderId="119" applyNumberFormat="0" applyAlignment="0" applyProtection="0"/>
    <xf numFmtId="0" fontId="44" fillId="57" borderId="119" applyNumberFormat="0" applyAlignment="0" applyProtection="0"/>
    <xf numFmtId="0" fontId="44" fillId="57" borderId="119" applyNumberFormat="0" applyAlignment="0" applyProtection="0"/>
    <xf numFmtId="0" fontId="44" fillId="119" borderId="119" applyNumberFormat="0" applyAlignment="0" applyProtection="0"/>
    <xf numFmtId="0" fontId="44" fillId="57" borderId="127" applyNumberFormat="0" applyAlignment="0" applyProtection="0"/>
    <xf numFmtId="0" fontId="44" fillId="57" borderId="127" applyNumberFormat="0" applyAlignment="0" applyProtection="0"/>
    <xf numFmtId="0" fontId="44" fillId="119" borderId="127" applyNumberFormat="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60" fillId="43" borderId="36"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3" fillId="59" borderId="31" applyNumberFormat="0" applyFont="0" applyAlignment="0" applyProtection="0"/>
    <xf numFmtId="0" fontId="63" fillId="56" borderId="38" applyNumberFormat="0" applyAlignment="0" applyProtection="0"/>
    <xf numFmtId="0" fontId="43" fillId="59" borderId="31" applyNumberFormat="0" applyFon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42" fillId="0" borderId="39" applyNumberFormat="0" applyFill="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60" fillId="43" borderId="36"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3" fillId="59" borderId="31" applyNumberFormat="0" applyFont="0" applyAlignment="0" applyProtection="0"/>
    <xf numFmtId="0" fontId="63" fillId="56" borderId="38" applyNumberFormat="0" applyAlignment="0" applyProtection="0"/>
    <xf numFmtId="0" fontId="43" fillId="59" borderId="31" applyNumberFormat="0" applyFon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42" fillId="0" borderId="39" applyNumberFormat="0" applyFill="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0" fillId="43" borderId="36" applyNumberFormat="0" applyAlignment="0" applyProtection="0"/>
    <xf numFmtId="0" fontId="42" fillId="0" borderId="39" applyNumberFormat="0" applyFill="0" applyAlignment="0" applyProtection="0"/>
    <xf numFmtId="0" fontId="60" fillId="43" borderId="36" applyNumberFormat="0" applyAlignment="0" applyProtection="0"/>
    <xf numFmtId="0" fontId="55" fillId="56" borderId="36" applyNumberFormat="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60" fillId="43" borderId="36" applyNumberFormat="0" applyAlignment="0" applyProtection="0"/>
    <xf numFmtId="0" fontId="60" fillId="43" borderId="36" applyNumberFormat="0" applyAlignment="0" applyProtection="0"/>
    <xf numFmtId="0" fontId="55" fillId="56" borderId="36"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60" fillId="43" borderId="36" applyNumberFormat="0" applyAlignment="0" applyProtection="0"/>
    <xf numFmtId="0" fontId="43" fillId="59" borderId="31" applyNumberFormat="0" applyFont="0" applyAlignment="0" applyProtection="0"/>
    <xf numFmtId="0" fontId="60" fillId="43" borderId="36" applyNumberFormat="0" applyAlignment="0" applyProtection="0"/>
    <xf numFmtId="0" fontId="55" fillId="56" borderId="36" applyNumberFormat="0" applyAlignment="0" applyProtection="0"/>
    <xf numFmtId="0" fontId="43" fillId="59" borderId="31" applyNumberFormat="0" applyFont="0" applyAlignment="0" applyProtection="0"/>
    <xf numFmtId="0" fontId="60" fillId="43" borderId="36" applyNumberFormat="0" applyAlignment="0" applyProtection="0"/>
    <xf numFmtId="0" fontId="55" fillId="56" borderId="36" applyNumberFormat="0" applyAlignment="0" applyProtection="0"/>
    <xf numFmtId="0" fontId="43" fillId="59" borderId="31" applyNumberFormat="0" applyFont="0" applyAlignment="0" applyProtection="0"/>
    <xf numFmtId="0" fontId="60" fillId="43" borderId="36" applyNumberFormat="0" applyAlignment="0" applyProtection="0"/>
    <xf numFmtId="0" fontId="55" fillId="56" borderId="36" applyNumberFormat="0" applyAlignment="0" applyProtection="0"/>
    <xf numFmtId="0" fontId="55" fillId="56" borderId="36" applyNumberFormat="0" applyAlignment="0" applyProtection="0"/>
    <xf numFmtId="0" fontId="43" fillId="59" borderId="31" applyNumberFormat="0" applyFont="0" applyAlignment="0" applyProtection="0"/>
    <xf numFmtId="0" fontId="43" fillId="59" borderId="31" applyNumberFormat="0" applyFont="0" applyAlignment="0" applyProtection="0"/>
    <xf numFmtId="0" fontId="43" fillId="59" borderId="31" applyNumberFormat="0" applyFont="0" applyAlignment="0" applyProtection="0"/>
    <xf numFmtId="0" fontId="55" fillId="56" borderId="36" applyNumberFormat="0" applyAlignment="0" applyProtection="0"/>
    <xf numFmtId="0" fontId="43" fillId="59" borderId="31" applyNumberFormat="0" applyFont="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0" fillId="43" borderId="36" applyNumberFormat="0" applyAlignment="0" applyProtection="0"/>
    <xf numFmtId="0" fontId="63" fillId="56" borderId="38" applyNumberFormat="0" applyAlignment="0" applyProtection="0"/>
    <xf numFmtId="0" fontId="55" fillId="56" borderId="36" applyNumberFormat="0" applyAlignment="0" applyProtection="0"/>
    <xf numFmtId="0" fontId="55" fillId="56" borderId="36" applyNumberFormat="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0" fillId="43" borderId="36" applyNumberFormat="0" applyAlignment="0" applyProtection="0"/>
    <xf numFmtId="0" fontId="42" fillId="0" borderId="39" applyNumberFormat="0" applyFill="0" applyAlignment="0" applyProtection="0"/>
    <xf numFmtId="0" fontId="60" fillId="43" borderId="36" applyNumberFormat="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3" fillId="59" borderId="31" applyNumberFormat="0" applyFont="0" applyAlignment="0" applyProtection="0"/>
    <xf numFmtId="0" fontId="63" fillId="56" borderId="38" applyNumberFormat="0" applyAlignment="0" applyProtection="0"/>
    <xf numFmtId="0" fontId="43" fillId="59" borderId="31" applyNumberFormat="0" applyFon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42" fillId="0" borderId="39" applyNumberFormat="0" applyFill="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3" fillId="59" borderId="31" applyNumberFormat="0" applyFon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18" fillId="68" borderId="38" applyNumberFormat="0">
      <alignment vertical="center"/>
    </xf>
    <xf numFmtId="0" fontId="18" fillId="35" borderId="63" applyNumberFormat="0" applyAlignment="0">
      <protection locked="0"/>
    </xf>
    <xf numFmtId="201" fontId="137" fillId="0" borderId="66" applyNumberFormat="0" applyFont="0" applyFill="0" applyAlignment="0" applyProtection="0"/>
    <xf numFmtId="201" fontId="137" fillId="0" borderId="68" applyNumberFormat="0" applyFont="0" applyFill="0" applyAlignment="0" applyProtection="0"/>
    <xf numFmtId="0" fontId="108" fillId="0" borderId="40" applyFont="0" applyFill="0" applyAlignment="0" applyProtection="0"/>
    <xf numFmtId="0" fontId="60" fillId="43" borderId="36"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0" fillId="43" borderId="36" applyNumberFormat="0" applyAlignment="0" applyProtection="0"/>
    <xf numFmtId="0" fontId="60" fillId="43" borderId="36" applyNumberFormat="0" applyAlignment="0" applyProtection="0"/>
    <xf numFmtId="0" fontId="42" fillId="0" borderId="39" applyNumberFormat="0" applyFill="0" applyAlignment="0" applyProtection="0"/>
    <xf numFmtId="0" fontId="63" fillId="56" borderId="38" applyNumberFormat="0" applyAlignment="0" applyProtection="0"/>
    <xf numFmtId="0" fontId="43" fillId="59" borderId="31" applyNumberFormat="0" applyFon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60" fillId="43" borderId="36" applyNumberFormat="0" applyAlignment="0" applyProtection="0"/>
    <xf numFmtId="0" fontId="55" fillId="56" borderId="36" applyNumberFormat="0" applyAlignment="0" applyProtection="0"/>
    <xf numFmtId="0" fontId="43" fillId="59" borderId="31" applyNumberFormat="0" applyFont="0" applyAlignment="0" applyProtection="0"/>
    <xf numFmtId="0" fontId="42" fillId="0" borderId="39" applyNumberFormat="0" applyFill="0" applyAlignment="0" applyProtection="0"/>
    <xf numFmtId="0" fontId="60" fillId="43" borderId="36" applyNumberFormat="0" applyAlignment="0" applyProtection="0"/>
    <xf numFmtId="0" fontId="43" fillId="59" borderId="31" applyNumberFormat="0" applyFont="0" applyAlignment="0" applyProtection="0"/>
    <xf numFmtId="0" fontId="42" fillId="0" borderId="39" applyNumberFormat="0" applyFill="0" applyAlignment="0" applyProtection="0"/>
    <xf numFmtId="0" fontId="42" fillId="0" borderId="39" applyNumberFormat="0" applyFill="0" applyAlignment="0" applyProtection="0"/>
    <xf numFmtId="0" fontId="55" fillId="56" borderId="36" applyNumberFormat="0" applyAlignment="0" applyProtection="0"/>
    <xf numFmtId="0" fontId="42" fillId="0" borderId="39" applyNumberFormat="0" applyFill="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3" fillId="59" borderId="31" applyNumberFormat="0" applyFont="0" applyAlignment="0" applyProtection="0"/>
    <xf numFmtId="0" fontId="43" fillId="59" borderId="31" applyNumberFormat="0" applyFont="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43" fillId="59" borderId="31" applyNumberFormat="0" applyFon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55" fillId="56" borderId="36"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0" fillId="43" borderId="36"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3" fillId="59" borderId="31" applyNumberFormat="0" applyFon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42" fillId="0" borderId="39" applyNumberFormat="0" applyFill="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55" fillId="56" borderId="36" applyNumberFormat="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0" fillId="43" borderId="36" applyNumberFormat="0" applyAlignment="0" applyProtection="0"/>
    <xf numFmtId="0" fontId="63" fillId="56" borderId="38" applyNumberFormat="0" applyAlignment="0" applyProtection="0"/>
    <xf numFmtId="0" fontId="63" fillId="56" borderId="38"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55" fillId="56" borderId="36" applyNumberFormat="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3" fillId="59" borderId="31" applyNumberFormat="0" applyFon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0" fillId="43" borderId="36"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201" fontId="137" fillId="0" borderId="68" applyNumberFormat="0" applyFont="0" applyFill="0" applyAlignment="0" applyProtection="0"/>
    <xf numFmtId="201" fontId="137" fillId="0" borderId="66" applyNumberFormat="0" applyFont="0" applyFill="0" applyAlignment="0" applyProtection="0"/>
    <xf numFmtId="254" fontId="177" fillId="0" borderId="69" applyFont="0" applyFill="0" applyBorder="0" applyAlignment="0" applyProtection="0">
      <protection locked="0"/>
    </xf>
    <xf numFmtId="215" fontId="156" fillId="0" borderId="129" applyFont="0" applyFill="0" applyAlignment="0">
      <alignment horizontal="fill"/>
    </xf>
    <xf numFmtId="254" fontId="177" fillId="0" borderId="69" applyFont="0" applyFill="0" applyBorder="0" applyAlignment="0" applyProtection="0">
      <protection locked="0"/>
    </xf>
    <xf numFmtId="0" fontId="18" fillId="68" borderId="38" applyNumberFormat="0">
      <alignment vertical="center"/>
    </xf>
    <xf numFmtId="0" fontId="18" fillId="35" borderId="63" applyNumberFormat="0" applyAlignment="0">
      <protection locked="0"/>
    </xf>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63" fillId="56" borderId="38" applyNumberFormat="0" applyAlignment="0" applyProtection="0"/>
    <xf numFmtId="0" fontId="55" fillId="56" borderId="36" applyNumberFormat="0" applyAlignment="0" applyProtection="0"/>
    <xf numFmtId="0" fontId="55" fillId="56" borderId="36" applyNumberFormat="0" applyAlignment="0" applyProtection="0"/>
    <xf numFmtId="0" fontId="55" fillId="56" borderId="36" applyNumberFormat="0" applyAlignment="0" applyProtection="0"/>
    <xf numFmtId="0" fontId="18" fillId="0" borderId="107" applyFont="0" applyFill="0" applyBorder="0" applyAlignment="0" applyProtection="0"/>
    <xf numFmtId="0" fontId="92" fillId="35" borderId="130">
      <alignment horizontal="center" vertical="center"/>
    </xf>
    <xf numFmtId="3" fontId="92" fillId="35" borderId="130">
      <alignment horizontal="right" vertical="center"/>
    </xf>
    <xf numFmtId="4" fontId="92" fillId="35" borderId="130"/>
    <xf numFmtId="0" fontId="60" fillId="43" borderId="36" applyNumberFormat="0" applyAlignment="0" applyProtection="0"/>
    <xf numFmtId="0" fontId="60" fillId="43" borderId="36" applyNumberFormat="0" applyAlignment="0" applyProtection="0"/>
    <xf numFmtId="0" fontId="42" fillId="0" borderId="39" applyNumberFormat="0" applyFill="0" applyAlignment="0" applyProtection="0"/>
    <xf numFmtId="0" fontId="18" fillId="68" borderId="38" applyNumberFormat="0">
      <alignment vertical="center"/>
    </xf>
    <xf numFmtId="3" fontId="92" fillId="34" borderId="128">
      <alignment horizontal="right" vertical="center"/>
    </xf>
    <xf numFmtId="2" fontId="92" fillId="34" borderId="128"/>
    <xf numFmtId="0" fontId="18" fillId="35" borderId="63" applyNumberFormat="0" applyAlignment="0">
      <protection locked="0"/>
    </xf>
    <xf numFmtId="0" fontId="60" fillId="43" borderId="36" applyNumberFormat="0" applyAlignment="0" applyProtection="0"/>
    <xf numFmtId="201" fontId="137" fillId="0" borderId="68" applyNumberFormat="0" applyFont="0" applyFill="0" applyAlignment="0" applyProtection="0"/>
    <xf numFmtId="201" fontId="137" fillId="0" borderId="66" applyNumberFormat="0" applyFont="0" applyFill="0" applyAlignment="0" applyProtection="0"/>
    <xf numFmtId="0" fontId="60" fillId="43" borderId="36" applyNumberFormat="0" applyAlignment="0" applyProtection="0"/>
    <xf numFmtId="0" fontId="60" fillId="43" borderId="36" applyNumberFormat="0" applyAlignment="0" applyProtection="0"/>
    <xf numFmtId="201" fontId="137" fillId="0" borderId="66" applyNumberFormat="0" applyFont="0" applyFill="0" applyAlignment="0" applyProtection="0"/>
    <xf numFmtId="0" fontId="18" fillId="68" borderId="38" applyNumberFormat="0">
      <alignment vertical="center"/>
    </xf>
    <xf numFmtId="0" fontId="18" fillId="35" borderId="63" applyNumberFormat="0" applyAlignment="0">
      <protection locked="0"/>
    </xf>
    <xf numFmtId="0" fontId="42" fillId="0" borderId="39" applyNumberFormat="0" applyFill="0" applyAlignment="0" applyProtection="0"/>
    <xf numFmtId="0" fontId="60" fillId="43" borderId="36" applyNumberFormat="0" applyAlignment="0" applyProtection="0"/>
    <xf numFmtId="0" fontId="60" fillId="43" borderId="36" applyNumberFormat="0" applyAlignment="0" applyProtection="0"/>
    <xf numFmtId="0" fontId="42" fillId="0" borderId="39" applyNumberFormat="0" applyFill="0" applyAlignment="0" applyProtection="0"/>
    <xf numFmtId="0" fontId="55" fillId="56" borderId="36" applyNumberFormat="0" applyAlignment="0" applyProtection="0"/>
    <xf numFmtId="0" fontId="55" fillId="56" borderId="36" applyNumberFormat="0" applyAlignment="0" applyProtection="0"/>
    <xf numFmtId="0" fontId="55" fillId="56" borderId="36" applyNumberFormat="0" applyAlignment="0" applyProtection="0"/>
    <xf numFmtId="0" fontId="63" fillId="56" borderId="38" applyNumberFormat="0" applyAlignment="0" applyProtection="0"/>
    <xf numFmtId="0" fontId="63" fillId="56" borderId="38" applyNumberFormat="0" applyAlignment="0" applyProtection="0"/>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63" fillId="56" borderId="38" applyNumberFormat="0" applyAlignment="0" applyProtection="0"/>
    <xf numFmtId="0" fontId="55" fillId="56" borderId="36" applyNumberFormat="0" applyAlignment="0" applyProtection="0"/>
    <xf numFmtId="0" fontId="55" fillId="56" borderId="36" applyNumberFormat="0" applyAlignment="0" applyProtection="0"/>
    <xf numFmtId="0" fontId="55" fillId="56" borderId="36" applyNumberFormat="0" applyAlignment="0" applyProtection="0"/>
    <xf numFmtId="0" fontId="60" fillId="43" borderId="36" applyNumberFormat="0" applyAlignment="0" applyProtection="0"/>
    <xf numFmtId="0" fontId="60" fillId="43" borderId="36" applyNumberFormat="0" applyAlignment="0" applyProtection="0"/>
    <xf numFmtId="0" fontId="42" fillId="0" borderId="39" applyNumberFormat="0" applyFill="0" applyAlignment="0" applyProtection="0"/>
    <xf numFmtId="0" fontId="60" fillId="43" borderId="36" applyNumberFormat="0" applyAlignment="0" applyProtection="0"/>
    <xf numFmtId="0" fontId="42" fillId="0" borderId="39" applyNumberFormat="0" applyFill="0" applyAlignment="0" applyProtection="0"/>
    <xf numFmtId="0" fontId="18" fillId="35" borderId="63" applyNumberFormat="0" applyAlignment="0">
      <protection locked="0"/>
    </xf>
    <xf numFmtId="0" fontId="18" fillId="68" borderId="38" applyNumberFormat="0">
      <alignment vertical="center"/>
    </xf>
    <xf numFmtId="0" fontId="18" fillId="68" borderId="38" applyNumberFormat="0">
      <alignment vertical="center"/>
    </xf>
    <xf numFmtId="0" fontId="18" fillId="68" borderId="38" applyNumberFormat="0">
      <alignment vertical="center"/>
    </xf>
    <xf numFmtId="0" fontId="18" fillId="35" borderId="63" applyNumberFormat="0" applyAlignment="0">
      <protection locked="0"/>
    </xf>
    <xf numFmtId="0" fontId="18" fillId="68" borderId="38" applyNumberFormat="0">
      <alignment vertical="center"/>
    </xf>
    <xf numFmtId="0" fontId="18" fillId="68" borderId="38" applyNumberFormat="0">
      <alignment vertical="center"/>
    </xf>
    <xf numFmtId="201" fontId="137" fillId="0" borderId="68" applyNumberFormat="0" applyFont="0" applyFill="0" applyAlignment="0" applyProtection="0"/>
    <xf numFmtId="0" fontId="18" fillId="35" borderId="63" applyNumberFormat="0" applyAlignment="0">
      <protection locked="0"/>
    </xf>
    <xf numFmtId="0" fontId="18" fillId="68" borderId="38" applyNumberFormat="0">
      <alignment vertical="center"/>
    </xf>
    <xf numFmtId="0" fontId="18" fillId="35" borderId="63" applyNumberFormat="0" applyAlignment="0">
      <protection locked="0"/>
    </xf>
    <xf numFmtId="0" fontId="18" fillId="35" borderId="63" applyNumberFormat="0" applyAlignment="0">
      <protection locked="0"/>
    </xf>
    <xf numFmtId="0" fontId="63" fillId="56" borderId="38" applyNumberFormat="0" applyAlignment="0" applyProtection="0"/>
    <xf numFmtId="0" fontId="44" fillId="57" borderId="131" applyNumberFormat="0" applyAlignment="0" applyProtection="0"/>
    <xf numFmtId="0" fontId="63" fillId="56" borderId="38" applyNumberFormat="0" applyAlignment="0" applyProtection="0"/>
    <xf numFmtId="0" fontId="42" fillId="0" borderId="39" applyNumberFormat="0" applyFill="0" applyAlignment="0" applyProtection="0"/>
    <xf numFmtId="0" fontId="60" fillId="43" borderId="36" applyNumberFormat="0" applyAlignment="0" applyProtection="0"/>
    <xf numFmtId="0" fontId="92" fillId="35" borderId="134">
      <alignment horizontal="center" vertical="center"/>
    </xf>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215" fontId="156" fillId="0" borderId="133" applyFont="0" applyFill="0" applyAlignment="0">
      <alignment horizontal="fill"/>
    </xf>
    <xf numFmtId="0" fontId="108" fillId="0" borderId="40" applyFon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63" fillId="56" borderId="38" applyNumberFormat="0" applyAlignment="0" applyProtection="0"/>
    <xf numFmtId="0" fontId="60" fillId="43" borderId="36" applyNumberFormat="0" applyAlignment="0" applyProtection="0"/>
    <xf numFmtId="0" fontId="43" fillId="59" borderId="31" applyNumberFormat="0" applyFont="0" applyAlignment="0" applyProtection="0"/>
    <xf numFmtId="0" fontId="55" fillId="56" borderId="36" applyNumberFormat="0" applyAlignment="0" applyProtection="0"/>
    <xf numFmtId="0" fontId="55" fillId="56" borderId="36" applyNumberFormat="0" applyAlignment="0" applyProtection="0"/>
    <xf numFmtId="0" fontId="55" fillId="56" borderId="36" applyNumberFormat="0" applyAlignment="0" applyProtection="0"/>
    <xf numFmtId="0" fontId="55" fillId="56" borderId="36" applyNumberFormat="0" applyAlignment="0" applyProtection="0"/>
    <xf numFmtId="0" fontId="60" fillId="43" borderId="36" applyNumberFormat="0" applyAlignment="0" applyProtection="0"/>
    <xf numFmtId="0" fontId="42" fillId="0" borderId="39" applyNumberFormat="0" applyFill="0" applyAlignment="0" applyProtection="0"/>
    <xf numFmtId="0" fontId="60" fillId="43" borderId="36"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4" fillId="57" borderId="131" applyNumberFormat="0" applyAlignment="0" applyProtection="0"/>
    <xf numFmtId="0" fontId="44" fillId="57" borderId="131" applyNumberFormat="0" applyAlignment="0" applyProtection="0"/>
    <xf numFmtId="3" fontId="92" fillId="35" borderId="134">
      <alignment horizontal="right" vertical="center"/>
    </xf>
    <xf numFmtId="4" fontId="92" fillId="35" borderId="134"/>
    <xf numFmtId="3" fontId="92" fillId="34" borderId="132">
      <alignment horizontal="right" vertical="center"/>
    </xf>
    <xf numFmtId="2" fontId="92" fillId="34" borderId="132"/>
    <xf numFmtId="0" fontId="60" fillId="43" borderId="36" applyNumberFormat="0" applyAlignment="0" applyProtection="0"/>
    <xf numFmtId="0" fontId="44" fillId="119" borderId="131"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4" fillId="57" borderId="135" applyNumberFormat="0" applyAlignment="0" applyProtection="0"/>
    <xf numFmtId="0" fontId="44" fillId="57" borderId="135" applyNumberFormat="0" applyAlignment="0" applyProtection="0"/>
    <xf numFmtId="0" fontId="44" fillId="57" borderId="135" applyNumberFormat="0" applyAlignment="0" applyProtection="0"/>
    <xf numFmtId="0" fontId="44" fillId="119" borderId="135" applyNumberFormat="0" applyAlignment="0" applyProtection="0"/>
    <xf numFmtId="215" fontId="156" fillId="0" borderId="137" applyFont="0" applyFill="0" applyAlignment="0">
      <alignment horizontal="fill"/>
    </xf>
    <xf numFmtId="0" fontId="92" fillId="35" borderId="138">
      <alignment horizontal="center" vertical="center"/>
    </xf>
    <xf numFmtId="3" fontId="92" fillId="35" borderId="138">
      <alignment horizontal="right" vertical="center"/>
    </xf>
    <xf numFmtId="4" fontId="92" fillId="35" borderId="138"/>
    <xf numFmtId="3" fontId="92" fillId="34" borderId="136">
      <alignment horizontal="right" vertical="center"/>
    </xf>
    <xf numFmtId="2" fontId="92" fillId="34" borderId="136"/>
    <xf numFmtId="0" fontId="44" fillId="57" borderId="139" applyNumberFormat="0" applyAlignment="0" applyProtection="0"/>
    <xf numFmtId="0" fontId="92" fillId="35" borderId="142">
      <alignment horizontal="center" vertical="center"/>
    </xf>
    <xf numFmtId="215" fontId="156" fillId="0" borderId="141" applyFont="0" applyFill="0" applyAlignment="0">
      <alignment horizontal="fill"/>
    </xf>
    <xf numFmtId="0" fontId="44" fillId="57" borderId="139" applyNumberFormat="0" applyAlignment="0" applyProtection="0"/>
    <xf numFmtId="0" fontId="44" fillId="57" borderId="139" applyNumberFormat="0" applyAlignment="0" applyProtection="0"/>
    <xf numFmtId="3" fontId="92" fillId="35" borderId="142">
      <alignment horizontal="right" vertical="center"/>
    </xf>
    <xf numFmtId="4" fontId="92" fillId="35" borderId="142"/>
    <xf numFmtId="3" fontId="92" fillId="34" borderId="140">
      <alignment horizontal="right" vertical="center"/>
    </xf>
    <xf numFmtId="2" fontId="92" fillId="34" borderId="140"/>
    <xf numFmtId="0" fontId="44" fillId="119" borderId="139" applyNumberFormat="0" applyAlignment="0" applyProtection="0"/>
    <xf numFmtId="0" fontId="44" fillId="57" borderId="143" applyNumberFormat="0" applyAlignment="0" applyProtection="0"/>
    <xf numFmtId="0" fontId="44" fillId="57" borderId="143" applyNumberFormat="0" applyAlignment="0" applyProtection="0"/>
    <xf numFmtId="0" fontId="44" fillId="57" borderId="143" applyNumberFormat="0" applyAlignment="0" applyProtection="0"/>
    <xf numFmtId="0" fontId="44" fillId="119" borderId="143" applyNumberFormat="0" applyAlignment="0" applyProtection="0"/>
    <xf numFmtId="164" fontId="103" fillId="71" borderId="56" applyNumberFormat="0" applyBorder="0" applyAlignment="0">
      <alignment vertical="center" wrapText="1"/>
    </xf>
    <xf numFmtId="215" fontId="156" fillId="0" borderId="153" applyFont="0" applyFill="0" applyAlignment="0">
      <alignment horizontal="fill"/>
    </xf>
    <xf numFmtId="2" fontId="92" fillId="34" borderId="168"/>
    <xf numFmtId="3" fontId="92" fillId="34" borderId="168">
      <alignment horizontal="right" vertical="center"/>
    </xf>
    <xf numFmtId="4" fontId="92" fillId="35" borderId="170"/>
    <xf numFmtId="3" fontId="92" fillId="35" borderId="170">
      <alignment horizontal="right" vertical="center"/>
    </xf>
    <xf numFmtId="0" fontId="92" fillId="35" borderId="170">
      <alignment horizontal="center" vertical="center"/>
    </xf>
    <xf numFmtId="0" fontId="18" fillId="0" borderId="107" applyFont="0" applyFill="0" applyBorder="0" applyAlignment="0" applyProtection="0"/>
    <xf numFmtId="0" fontId="92" fillId="35" borderId="154">
      <alignment horizontal="center" vertical="center"/>
    </xf>
    <xf numFmtId="3" fontId="92" fillId="35" borderId="154">
      <alignment horizontal="right" vertical="center"/>
    </xf>
    <xf numFmtId="4" fontId="92" fillId="35" borderId="154"/>
    <xf numFmtId="215" fontId="156" fillId="0" borderId="169" applyFont="0" applyFill="0" applyAlignment="0">
      <alignment horizontal="fill"/>
    </xf>
    <xf numFmtId="3" fontId="92" fillId="34" borderId="152">
      <alignment horizontal="right" vertical="center"/>
    </xf>
    <xf numFmtId="2" fontId="92" fillId="34" borderId="152"/>
    <xf numFmtId="0" fontId="108" fillId="0" borderId="54" applyFont="0" applyFill="0" applyAlignment="0" applyProtection="0"/>
    <xf numFmtId="0" fontId="103" fillId="71" borderId="56" applyNumberFormat="0" applyBorder="0" applyAlignment="0">
      <alignment vertical="center" wrapText="1"/>
    </xf>
    <xf numFmtId="0" fontId="44" fillId="57" borderId="155" applyNumberFormat="0" applyAlignment="0" applyProtection="0"/>
    <xf numFmtId="0" fontId="92" fillId="35" borderId="158">
      <alignment horizontal="center" vertical="center"/>
    </xf>
    <xf numFmtId="215" fontId="156" fillId="0" borderId="157" applyFont="0" applyFill="0" applyAlignment="0">
      <alignment horizontal="fill"/>
    </xf>
    <xf numFmtId="0" fontId="44" fillId="57" borderId="155" applyNumberFormat="0" applyAlignment="0" applyProtection="0"/>
    <xf numFmtId="0" fontId="44" fillId="57" borderId="155" applyNumberFormat="0" applyAlignment="0" applyProtection="0"/>
    <xf numFmtId="3" fontId="92" fillId="35" borderId="158">
      <alignment horizontal="right" vertical="center"/>
    </xf>
    <xf numFmtId="4" fontId="92" fillId="35" borderId="158"/>
    <xf numFmtId="3" fontId="92" fillId="34" borderId="156">
      <alignment horizontal="right" vertical="center"/>
    </xf>
    <xf numFmtId="2" fontId="92" fillId="34" borderId="156"/>
    <xf numFmtId="0" fontId="44" fillId="119" borderId="155" applyNumberFormat="0" applyAlignment="0" applyProtection="0"/>
    <xf numFmtId="0" fontId="44" fillId="57" borderId="159" applyNumberFormat="0" applyAlignment="0" applyProtection="0"/>
    <xf numFmtId="0" fontId="44" fillId="57" borderId="159" applyNumberFormat="0" applyAlignment="0" applyProtection="0"/>
    <xf numFmtId="0" fontId="44" fillId="57" borderId="159" applyNumberFormat="0" applyAlignment="0" applyProtection="0"/>
    <xf numFmtId="0" fontId="44" fillId="119" borderId="159" applyNumberFormat="0" applyAlignment="0" applyProtection="0"/>
    <xf numFmtId="215" fontId="156" fillId="0" borderId="161" applyFont="0" applyFill="0" applyAlignment="0">
      <alignment horizontal="fill"/>
    </xf>
    <xf numFmtId="0" fontId="92" fillId="35" borderId="162">
      <alignment horizontal="center" vertical="center"/>
    </xf>
    <xf numFmtId="3" fontId="92" fillId="35" borderId="162">
      <alignment horizontal="right" vertical="center"/>
    </xf>
    <xf numFmtId="4" fontId="92" fillId="35" borderId="162"/>
    <xf numFmtId="3" fontId="92" fillId="34" borderId="160">
      <alignment horizontal="right" vertical="center"/>
    </xf>
    <xf numFmtId="2" fontId="92" fillId="34" borderId="160"/>
    <xf numFmtId="0" fontId="44" fillId="57" borderId="163" applyNumberFormat="0" applyAlignment="0" applyProtection="0"/>
    <xf numFmtId="0" fontId="92" fillId="35" borderId="166">
      <alignment horizontal="center" vertical="center"/>
    </xf>
    <xf numFmtId="215" fontId="156" fillId="0" borderId="165" applyFont="0" applyFill="0" applyAlignment="0">
      <alignment horizontal="fill"/>
    </xf>
    <xf numFmtId="0" fontId="44" fillId="57" borderId="163" applyNumberFormat="0" applyAlignment="0" applyProtection="0"/>
    <xf numFmtId="0" fontId="44" fillId="57" borderId="163" applyNumberFormat="0" applyAlignment="0" applyProtection="0"/>
    <xf numFmtId="3" fontId="92" fillId="35" borderId="166">
      <alignment horizontal="right" vertical="center"/>
    </xf>
    <xf numFmtId="4" fontId="92" fillId="35" borderId="166"/>
    <xf numFmtId="3" fontId="92" fillId="34" borderId="164">
      <alignment horizontal="right" vertical="center"/>
    </xf>
    <xf numFmtId="2" fontId="92" fillId="34" borderId="164"/>
    <xf numFmtId="0" fontId="44" fillId="119" borderId="163" applyNumberFormat="0" applyAlignment="0" applyProtection="0"/>
    <xf numFmtId="0" fontId="44" fillId="57" borderId="167" applyNumberFormat="0" applyAlignment="0" applyProtection="0"/>
    <xf numFmtId="0" fontId="44" fillId="57" borderId="167" applyNumberFormat="0" applyAlignment="0" applyProtection="0"/>
    <xf numFmtId="0" fontId="44" fillId="57" borderId="167" applyNumberFormat="0" applyAlignment="0" applyProtection="0"/>
    <xf numFmtId="0" fontId="44" fillId="119" borderId="167" applyNumberFormat="0" applyAlignment="0" applyProtection="0"/>
    <xf numFmtId="0" fontId="44" fillId="57" borderId="171" applyNumberFormat="0" applyAlignment="0" applyProtection="0"/>
    <xf numFmtId="0" fontId="92" fillId="35" borderId="174">
      <alignment horizontal="center" vertical="center"/>
    </xf>
    <xf numFmtId="215" fontId="156" fillId="0" borderId="173" applyFont="0" applyFill="0" applyAlignment="0">
      <alignment horizontal="fill"/>
    </xf>
    <xf numFmtId="0" fontId="44" fillId="57" borderId="171" applyNumberFormat="0" applyAlignment="0" applyProtection="0"/>
    <xf numFmtId="0" fontId="44" fillId="57" borderId="171" applyNumberFormat="0" applyAlignment="0" applyProtection="0"/>
    <xf numFmtId="3" fontId="92" fillId="35" borderId="174">
      <alignment horizontal="right" vertical="center"/>
    </xf>
    <xf numFmtId="4" fontId="92" fillId="35" borderId="174"/>
    <xf numFmtId="3" fontId="92" fillId="34" borderId="172">
      <alignment horizontal="right" vertical="center"/>
    </xf>
    <xf numFmtId="2" fontId="92" fillId="34" borderId="172"/>
    <xf numFmtId="0" fontId="44" fillId="119" borderId="171" applyNumberFormat="0" applyAlignment="0" applyProtection="0"/>
    <xf numFmtId="0" fontId="44" fillId="57" borderId="175" applyNumberFormat="0" applyAlignment="0" applyProtection="0"/>
    <xf numFmtId="0" fontId="44" fillId="57" borderId="175" applyNumberFormat="0" applyAlignment="0" applyProtection="0"/>
    <xf numFmtId="0" fontId="44" fillId="57" borderId="175" applyNumberFormat="0" applyAlignment="0" applyProtection="0"/>
    <xf numFmtId="0" fontId="44" fillId="119" borderId="175" applyNumberFormat="0" applyAlignment="0" applyProtection="0"/>
    <xf numFmtId="215" fontId="156" fillId="0" borderId="177" applyFont="0" applyFill="0" applyAlignment="0">
      <alignment horizontal="fill"/>
    </xf>
    <xf numFmtId="0" fontId="44" fillId="57" borderId="191" applyNumberFormat="0" applyAlignment="0" applyProtection="0"/>
    <xf numFmtId="0" fontId="44" fillId="119" borderId="187" applyNumberFormat="0" applyAlignment="0" applyProtection="0"/>
    <xf numFmtId="2" fontId="92" fillId="34" borderId="188"/>
    <xf numFmtId="3" fontId="92" fillId="34" borderId="188">
      <alignment horizontal="right" vertical="center"/>
    </xf>
    <xf numFmtId="4" fontId="92" fillId="35" borderId="190"/>
    <xf numFmtId="3" fontId="92" fillId="35" borderId="190">
      <alignment horizontal="right" vertical="center"/>
    </xf>
    <xf numFmtId="0" fontId="44" fillId="57" borderId="187" applyNumberFormat="0" applyAlignment="0" applyProtection="0"/>
    <xf numFmtId="0" fontId="44" fillId="57" borderId="187" applyNumberFormat="0" applyAlignment="0" applyProtection="0"/>
    <xf numFmtId="215" fontId="156" fillId="0" borderId="189" applyFont="0" applyFill="0" applyAlignment="0">
      <alignment horizontal="fill"/>
    </xf>
    <xf numFmtId="0" fontId="92" fillId="35" borderId="190">
      <alignment horizontal="center" vertical="center"/>
    </xf>
    <xf numFmtId="0" fontId="44" fillId="57" borderId="187" applyNumberFormat="0" applyAlignment="0" applyProtection="0"/>
    <xf numFmtId="2" fontId="92" fillId="34" borderId="184"/>
    <xf numFmtId="3" fontId="92" fillId="34" borderId="184">
      <alignment horizontal="right" vertical="center"/>
    </xf>
    <xf numFmtId="4" fontId="92" fillId="35" borderId="186"/>
    <xf numFmtId="3" fontId="92" fillId="35" borderId="186">
      <alignment horizontal="right" vertical="center"/>
    </xf>
    <xf numFmtId="0" fontId="92" fillId="35" borderId="186">
      <alignment horizontal="center" vertical="center"/>
    </xf>
    <xf numFmtId="0" fontId="92" fillId="35" borderId="178">
      <alignment horizontal="center" vertical="center"/>
    </xf>
    <xf numFmtId="3" fontId="92" fillId="35" borderId="178">
      <alignment horizontal="right" vertical="center"/>
    </xf>
    <xf numFmtId="4" fontId="92" fillId="35" borderId="178"/>
    <xf numFmtId="3" fontId="92" fillId="34" borderId="176">
      <alignment horizontal="right" vertical="center"/>
    </xf>
    <xf numFmtId="2" fontId="92" fillId="34" borderId="176"/>
    <xf numFmtId="215" fontId="156" fillId="0" borderId="185" applyFont="0" applyFill="0" applyAlignment="0">
      <alignment horizontal="fill"/>
    </xf>
    <xf numFmtId="0" fontId="44" fillId="57" borderId="179" applyNumberFormat="0" applyAlignment="0" applyProtection="0"/>
    <xf numFmtId="0" fontId="92" fillId="35" borderId="182">
      <alignment horizontal="center" vertical="center"/>
    </xf>
    <xf numFmtId="215" fontId="156" fillId="0" borderId="181" applyFont="0" applyFill="0" applyAlignment="0">
      <alignment horizontal="fill"/>
    </xf>
    <xf numFmtId="0" fontId="44" fillId="57" borderId="179" applyNumberFormat="0" applyAlignment="0" applyProtection="0"/>
    <xf numFmtId="0" fontId="44" fillId="57" borderId="179" applyNumberFormat="0" applyAlignment="0" applyProtection="0"/>
    <xf numFmtId="3" fontId="92" fillId="35" borderId="182">
      <alignment horizontal="right" vertical="center"/>
    </xf>
    <xf numFmtId="4" fontId="92" fillId="35" borderId="182"/>
    <xf numFmtId="3" fontId="92" fillId="34" borderId="180">
      <alignment horizontal="right" vertical="center"/>
    </xf>
    <xf numFmtId="2" fontId="92" fillId="34" borderId="180"/>
    <xf numFmtId="0" fontId="44" fillId="119" borderId="179" applyNumberFormat="0" applyAlignment="0" applyProtection="0"/>
    <xf numFmtId="0" fontId="44" fillId="57" borderId="183" applyNumberFormat="0" applyAlignment="0" applyProtection="0"/>
    <xf numFmtId="0" fontId="44" fillId="57" borderId="183" applyNumberFormat="0" applyAlignment="0" applyProtection="0"/>
    <xf numFmtId="0" fontId="44" fillId="57" borderId="183" applyNumberFormat="0" applyAlignment="0" applyProtection="0"/>
    <xf numFmtId="0" fontId="44" fillId="119" borderId="183" applyNumberFormat="0" applyAlignment="0" applyProtection="0"/>
    <xf numFmtId="0" fontId="44" fillId="57" borderId="191" applyNumberFormat="0" applyAlignment="0" applyProtection="0"/>
    <xf numFmtId="0" fontId="44" fillId="57" borderId="191" applyNumberFormat="0" applyAlignment="0" applyProtection="0"/>
    <xf numFmtId="0" fontId="44" fillId="119" borderId="191" applyNumberFormat="0" applyAlignment="0" applyProtection="0"/>
    <xf numFmtId="215" fontId="156" fillId="0" borderId="193" applyFont="0" applyFill="0" applyAlignment="0">
      <alignment horizontal="fill"/>
    </xf>
    <xf numFmtId="0" fontId="92" fillId="35" borderId="194">
      <alignment horizontal="center" vertical="center"/>
    </xf>
    <xf numFmtId="3" fontId="92" fillId="35" borderId="194">
      <alignment horizontal="right" vertical="center"/>
    </xf>
    <xf numFmtId="4" fontId="92" fillId="35" borderId="194"/>
    <xf numFmtId="3" fontId="92" fillId="34" borderId="192">
      <alignment horizontal="right" vertical="center"/>
    </xf>
    <xf numFmtId="2" fontId="92" fillId="34" borderId="192"/>
    <xf numFmtId="0" fontId="44" fillId="57" borderId="195" applyNumberFormat="0" applyAlignment="0" applyProtection="0"/>
    <xf numFmtId="0" fontId="92" fillId="35" borderId="198">
      <alignment horizontal="center" vertical="center"/>
    </xf>
    <xf numFmtId="215" fontId="156" fillId="0" borderId="197" applyFont="0" applyFill="0" applyAlignment="0">
      <alignment horizontal="fill"/>
    </xf>
    <xf numFmtId="0" fontId="44" fillId="57" borderId="195" applyNumberFormat="0" applyAlignment="0" applyProtection="0"/>
    <xf numFmtId="0" fontId="44" fillId="57" borderId="195" applyNumberFormat="0" applyAlignment="0" applyProtection="0"/>
    <xf numFmtId="3" fontId="92" fillId="35" borderId="198">
      <alignment horizontal="right" vertical="center"/>
    </xf>
    <xf numFmtId="4" fontId="92" fillId="35" borderId="198"/>
    <xf numFmtId="3" fontId="92" fillId="34" borderId="196">
      <alignment horizontal="right" vertical="center"/>
    </xf>
    <xf numFmtId="2" fontId="92" fillId="34" borderId="196"/>
    <xf numFmtId="0" fontId="44" fillId="119" borderId="195" applyNumberFormat="0" applyAlignment="0" applyProtection="0"/>
    <xf numFmtId="0" fontId="44" fillId="57" borderId="199" applyNumberFormat="0" applyAlignment="0" applyProtection="0"/>
    <xf numFmtId="0" fontId="44" fillId="57" borderId="199" applyNumberFormat="0" applyAlignment="0" applyProtection="0"/>
    <xf numFmtId="0" fontId="44" fillId="57" borderId="199" applyNumberFormat="0" applyAlignment="0" applyProtection="0"/>
    <xf numFmtId="0" fontId="44" fillId="119" borderId="199" applyNumberFormat="0" applyAlignment="0" applyProtection="0"/>
    <xf numFmtId="215" fontId="156" fillId="0" borderId="201" applyFont="0" applyFill="0" applyAlignment="0">
      <alignment horizontal="fill"/>
    </xf>
    <xf numFmtId="0" fontId="92" fillId="35" borderId="202">
      <alignment horizontal="center" vertical="center"/>
    </xf>
    <xf numFmtId="3" fontId="92" fillId="35" borderId="202">
      <alignment horizontal="right" vertical="center"/>
    </xf>
    <xf numFmtId="4" fontId="92" fillId="35" borderId="202"/>
    <xf numFmtId="3" fontId="92" fillId="34" borderId="200">
      <alignment horizontal="right" vertical="center"/>
    </xf>
    <xf numFmtId="2" fontId="92" fillId="34" borderId="200"/>
    <xf numFmtId="0" fontId="44" fillId="57" borderId="203" applyNumberFormat="0" applyAlignment="0" applyProtection="0"/>
    <xf numFmtId="0" fontId="92" fillId="35" borderId="206">
      <alignment horizontal="center" vertical="center"/>
    </xf>
    <xf numFmtId="215" fontId="156" fillId="0" borderId="205" applyFont="0" applyFill="0" applyAlignment="0">
      <alignment horizontal="fill"/>
    </xf>
    <xf numFmtId="0" fontId="44" fillId="57" borderId="203" applyNumberFormat="0" applyAlignment="0" applyProtection="0"/>
    <xf numFmtId="0" fontId="44" fillId="57" borderId="203" applyNumberFormat="0" applyAlignment="0" applyProtection="0"/>
    <xf numFmtId="3" fontId="92" fillId="35" borderId="206">
      <alignment horizontal="right" vertical="center"/>
    </xf>
    <xf numFmtId="4" fontId="92" fillId="35" borderId="206"/>
    <xf numFmtId="3" fontId="92" fillId="34" borderId="204">
      <alignment horizontal="right" vertical="center"/>
    </xf>
    <xf numFmtId="2" fontId="92" fillId="34" borderId="204"/>
    <xf numFmtId="0" fontId="44" fillId="119" borderId="203" applyNumberFormat="0" applyAlignment="0" applyProtection="0"/>
    <xf numFmtId="0" fontId="44" fillId="57" borderId="207" applyNumberFormat="0" applyAlignment="0" applyProtection="0"/>
    <xf numFmtId="0" fontId="44" fillId="57" borderId="207" applyNumberFormat="0" applyAlignment="0" applyProtection="0"/>
    <xf numFmtId="0" fontId="44" fillId="57" borderId="207" applyNumberFormat="0" applyAlignment="0" applyProtection="0"/>
    <xf numFmtId="0" fontId="44" fillId="119" borderId="207" applyNumberFormat="0" applyAlignment="0" applyProtection="0"/>
    <xf numFmtId="0" fontId="18" fillId="56" borderId="1145" applyAlignment="0" applyProtection="0"/>
    <xf numFmtId="0" fontId="55" fillId="56" borderId="1683" applyNumberFormat="0" applyAlignment="0" applyProtection="0"/>
    <xf numFmtId="0" fontId="42" fillId="0" borderId="3021" applyNumberFormat="0" applyFill="0" applyAlignment="0" applyProtection="0"/>
    <xf numFmtId="207" fontId="243" fillId="0" borderId="2793">
      <alignment horizontal="left"/>
    </xf>
    <xf numFmtId="0" fontId="42" fillId="0" borderId="3021" applyNumberFormat="0" applyFill="0" applyAlignment="0" applyProtection="0"/>
    <xf numFmtId="0" fontId="44" fillId="119" borderId="2360" applyNumberFormat="0" applyAlignment="0" applyProtection="0"/>
    <xf numFmtId="215" fontId="156" fillId="0" borderId="1165" applyFont="0" applyFill="0" applyAlignment="0">
      <alignment horizontal="fill"/>
    </xf>
    <xf numFmtId="256" fontId="19" fillId="36" borderId="1689" applyNumberFormat="0" applyFill="0" applyBorder="0" applyAlignment="0" applyProtection="0"/>
    <xf numFmtId="0" fontId="60" fillId="43" borderId="1683" applyNumberFormat="0" applyAlignment="0" applyProtection="0"/>
    <xf numFmtId="354" fontId="18" fillId="0" borderId="0"/>
    <xf numFmtId="0" fontId="18" fillId="74" borderId="1572" applyProtection="0">
      <alignment horizontal="right"/>
    </xf>
    <xf numFmtId="16" fontId="148" fillId="74" borderId="1145" applyFont="0" applyFill="0" applyBorder="0" applyAlignment="0" applyProtection="0">
      <alignment horizontal="right"/>
    </xf>
    <xf numFmtId="0" fontId="42" fillId="0" borderId="1686" applyNumberFormat="0" applyFill="0" applyAlignment="0" applyProtection="0"/>
    <xf numFmtId="0" fontId="23" fillId="98" borderId="1901" applyNumberFormat="0" applyFont="0" applyAlignment="0" applyProtection="0"/>
    <xf numFmtId="0" fontId="63" fillId="56" borderId="1685" applyNumberFormat="0" applyAlignment="0" applyProtection="0"/>
    <xf numFmtId="0" fontId="42" fillId="0" borderId="3021" applyNumberFormat="0" applyFill="0" applyAlignment="0" applyProtection="0"/>
    <xf numFmtId="0" fontId="63" fillId="56" borderId="1685" applyNumberFormat="0" applyAlignment="0" applyProtection="0"/>
    <xf numFmtId="207" fontId="240" fillId="0" borderId="2350">
      <alignment horizontal="right"/>
    </xf>
    <xf numFmtId="0" fontId="42" fillId="0" borderId="1686" applyNumberFormat="0" applyFill="0" applyAlignment="0" applyProtection="0"/>
    <xf numFmtId="354" fontId="18" fillId="0" borderId="0"/>
    <xf numFmtId="0" fontId="238" fillId="0" borderId="1904">
      <alignment horizontal="right"/>
    </xf>
    <xf numFmtId="323" fontId="171" fillId="0" borderId="1689"/>
    <xf numFmtId="1" fontId="37" fillId="0" borderId="1145">
      <alignment vertical="center"/>
    </xf>
    <xf numFmtId="0" fontId="42" fillId="0" borderId="3021" applyNumberFormat="0" applyFill="0" applyAlignment="0" applyProtection="0"/>
    <xf numFmtId="0" fontId="42" fillId="0" borderId="1686" applyNumberFormat="0" applyFill="0" applyAlignment="0" applyProtection="0"/>
    <xf numFmtId="207" fontId="243" fillId="0" borderId="1577">
      <alignment horizontal="left"/>
    </xf>
    <xf numFmtId="207" fontId="244" fillId="0" borderId="1578">
      <alignment horizontal="center"/>
    </xf>
    <xf numFmtId="0" fontId="63" fillId="56" borderId="2576" applyNumberFormat="0" applyAlignment="0" applyProtection="0"/>
    <xf numFmtId="0" fontId="55" fillId="56" borderId="2130" applyNumberFormat="0" applyAlignment="0" applyProtection="0"/>
    <xf numFmtId="0" fontId="55" fillId="56" borderId="2130" applyNumberFormat="0" applyAlignment="0" applyProtection="0"/>
    <xf numFmtId="41" fontId="211" fillId="0" borderId="3241" applyFill="0" applyBorder="0" applyProtection="0">
      <alignment horizontal="right" vertical="top"/>
    </xf>
    <xf numFmtId="0" fontId="18" fillId="0" borderId="1684"/>
    <xf numFmtId="0" fontId="23" fillId="98" borderId="1573" applyNumberFormat="0" applyFont="0" applyAlignment="0" applyProtection="0"/>
    <xf numFmtId="0" fontId="42" fillId="0" borderId="2577" applyNumberFormat="0" applyFill="0" applyAlignment="0" applyProtection="0"/>
    <xf numFmtId="0" fontId="18" fillId="74" borderId="1572" applyProtection="0">
      <alignment horizontal="right"/>
    </xf>
    <xf numFmtId="0" fontId="18" fillId="74" borderId="1572" applyProtection="0">
      <alignment horizontal="right"/>
    </xf>
    <xf numFmtId="0" fontId="42" fillId="0" borderId="1686" applyNumberFormat="0" applyFill="0" applyAlignment="0" applyProtection="0"/>
    <xf numFmtId="0" fontId="63" fillId="56" borderId="1685" applyNumberFormat="0" applyAlignment="0" applyProtection="0"/>
    <xf numFmtId="207" fontId="245" fillId="0" borderId="2349">
      <alignment horizontal="center"/>
    </xf>
    <xf numFmtId="0" fontId="18" fillId="0" borderId="1684"/>
    <xf numFmtId="0" fontId="18" fillId="74" borderId="1572" applyProtection="0">
      <alignment horizontal="right"/>
      <protection locked="0"/>
    </xf>
    <xf numFmtId="0" fontId="18" fillId="74" borderId="1572" applyProtection="0">
      <alignment horizontal="right"/>
      <protection locked="0"/>
    </xf>
    <xf numFmtId="0" fontId="22" fillId="0" borderId="1145">
      <alignment horizontal="left" vertical="center"/>
    </xf>
    <xf numFmtId="0" fontId="18" fillId="74" borderId="1572" applyProtection="0">
      <alignment horizontal="right"/>
    </xf>
    <xf numFmtId="0" fontId="23" fillId="0" borderId="1571" applyNumberFormat="0" applyFill="0" applyAlignment="0" applyProtection="0"/>
    <xf numFmtId="0" fontId="18" fillId="74" borderId="1572" applyProtection="0">
      <alignment horizontal="right"/>
    </xf>
    <xf numFmtId="0" fontId="42" fillId="0" borderId="2133" applyNumberFormat="0" applyFill="0" applyAlignment="0" applyProtection="0"/>
    <xf numFmtId="332" fontId="171" fillId="0" borderId="1689"/>
    <xf numFmtId="201" fontId="137" fillId="0" borderId="1567" applyNumberFormat="0" applyFont="0" applyFill="0" applyAlignment="0" applyProtection="0"/>
    <xf numFmtId="0" fontId="42" fillId="0" borderId="2133" applyNumberFormat="0" applyFill="0" applyAlignment="0" applyProtection="0"/>
    <xf numFmtId="0" fontId="18" fillId="74" borderId="1572" applyProtection="0">
      <alignment horizontal="right"/>
      <protection locked="0"/>
    </xf>
    <xf numFmtId="0" fontId="238" fillId="0" borderId="1904">
      <alignment horizontal="right"/>
    </xf>
    <xf numFmtId="0" fontId="44" fillId="57" borderId="1463" applyNumberFormat="0" applyAlignment="0" applyProtection="0"/>
    <xf numFmtId="0" fontId="63" fillId="56" borderId="1685" applyNumberFormat="0" applyAlignment="0" applyProtection="0"/>
    <xf numFmtId="0" fontId="63" fillId="56" borderId="2132" applyNumberFormat="0" applyAlignment="0" applyProtection="0"/>
    <xf numFmtId="0" fontId="18" fillId="74" borderId="1572" applyProtection="0">
      <alignment horizontal="right"/>
    </xf>
    <xf numFmtId="0" fontId="18" fillId="0" borderId="107" applyFont="0" applyFill="0" applyBorder="0" applyAlignment="0" applyProtection="0"/>
    <xf numFmtId="41" fontId="211" fillId="0" borderId="1905" applyFill="0" applyBorder="0" applyProtection="0">
      <alignment horizontal="right" vertical="top"/>
    </xf>
    <xf numFmtId="0" fontId="55" fillId="56" borderId="2130" applyNumberFormat="0" applyAlignment="0" applyProtection="0"/>
    <xf numFmtId="0" fontId="42" fillId="0" borderId="1686" applyNumberFormat="0" applyFill="0" applyAlignment="0" applyProtection="0"/>
    <xf numFmtId="0" fontId="231" fillId="35" borderId="56">
      <alignment horizontal="right"/>
    </xf>
    <xf numFmtId="0" fontId="18" fillId="74" borderId="1572" applyProtection="0">
      <alignment horizontal="right"/>
    </xf>
    <xf numFmtId="4" fontId="92" fillId="35" borderId="1107"/>
    <xf numFmtId="0" fontId="92" fillId="35" borderId="1107">
      <alignment horizontal="center" vertical="center"/>
    </xf>
    <xf numFmtId="0" fontId="92" fillId="35" borderId="1091">
      <alignment horizontal="center" vertical="center"/>
    </xf>
    <xf numFmtId="4" fontId="92" fillId="35" borderId="1091"/>
    <xf numFmtId="3" fontId="92" fillId="34" borderId="1089">
      <alignment horizontal="right" vertical="center"/>
    </xf>
    <xf numFmtId="0" fontId="44" fillId="57" borderId="1108" applyNumberFormat="0" applyAlignment="0" applyProtection="0"/>
    <xf numFmtId="4" fontId="92" fillId="35" borderId="1111"/>
    <xf numFmtId="2" fontId="92" fillId="34" borderId="1109"/>
    <xf numFmtId="0" fontId="44" fillId="57" borderId="1112" applyNumberFormat="0" applyAlignment="0" applyProtection="0"/>
    <xf numFmtId="0" fontId="44" fillId="57" borderId="1112" applyNumberFormat="0" applyAlignment="0" applyProtection="0"/>
    <xf numFmtId="215" fontId="156" fillId="0" borderId="1114" applyFont="0" applyFill="0" applyAlignment="0">
      <alignment horizontal="fill"/>
    </xf>
    <xf numFmtId="3" fontId="92" fillId="34" borderId="1113">
      <alignment horizontal="right" vertical="center"/>
    </xf>
    <xf numFmtId="215" fontId="156" fillId="0" borderId="1122" applyFont="0" applyFill="0" applyAlignment="0">
      <alignment horizontal="fill"/>
    </xf>
    <xf numFmtId="0" fontId="92" fillId="35" borderId="1119">
      <alignment horizontal="center" vertical="center"/>
    </xf>
    <xf numFmtId="0" fontId="44" fillId="57" borderId="1116" applyNumberFormat="0" applyAlignment="0" applyProtection="0"/>
    <xf numFmtId="3" fontId="92" fillId="34" borderId="1117">
      <alignment horizontal="right" vertical="center"/>
    </xf>
    <xf numFmtId="0" fontId="44" fillId="119" borderId="1116" applyNumberFormat="0" applyAlignment="0" applyProtection="0"/>
    <xf numFmtId="16" fontId="148" fillId="74" borderId="1145" applyFont="0" applyFill="0" applyBorder="0" applyAlignment="0" applyProtection="0">
      <alignment horizontal="right"/>
    </xf>
    <xf numFmtId="3" fontId="92" fillId="34" borderId="1252">
      <alignment horizontal="right" vertical="center"/>
    </xf>
    <xf numFmtId="303" fontId="211" fillId="0" borderId="1148" applyBorder="0"/>
    <xf numFmtId="2" fontId="92" fillId="34" borderId="1192"/>
    <xf numFmtId="0" fontId="44" fillId="57" borderId="1163" applyNumberFormat="0" applyAlignment="0" applyProtection="0"/>
    <xf numFmtId="338" fontId="230" fillId="0" borderId="3238">
      <protection locked="0"/>
    </xf>
    <xf numFmtId="0" fontId="237" fillId="0" borderId="2794">
      <alignment horizontal="right" wrapText="1"/>
    </xf>
    <xf numFmtId="49" fontId="237" fillId="0" borderId="1905">
      <alignment horizontal="right" wrapText="1"/>
    </xf>
    <xf numFmtId="0" fontId="217" fillId="103" borderId="1573" applyNumberFormat="0" applyAlignment="0" applyProtection="0"/>
    <xf numFmtId="215" fontId="156" fillId="0" borderId="1473" applyFont="0" applyFill="0" applyAlignment="0">
      <alignment horizontal="fill"/>
    </xf>
    <xf numFmtId="0" fontId="18" fillId="74" borderId="1572" applyProtection="0">
      <alignment horizontal="right"/>
    </xf>
    <xf numFmtId="338" fontId="230" fillId="0" borderId="1902">
      <protection locked="0"/>
    </xf>
    <xf numFmtId="355" fontId="18" fillId="0" borderId="0"/>
    <xf numFmtId="0" fontId="217" fillId="103" borderId="2790" applyNumberFormat="0" applyAlignment="0" applyProtection="0"/>
    <xf numFmtId="0" fontId="92" fillId="35" borderId="1079">
      <alignment horizontal="center" vertical="center"/>
    </xf>
    <xf numFmtId="3" fontId="92" fillId="34" borderId="1133">
      <alignment horizontal="right" vertical="center"/>
    </xf>
    <xf numFmtId="0" fontId="63" fillId="56" borderId="3020" applyNumberFormat="0" applyAlignment="0" applyProtection="0"/>
    <xf numFmtId="3" fontId="92" fillId="35" borderId="1170">
      <alignment horizontal="right" vertical="center"/>
    </xf>
    <xf numFmtId="256" fontId="22" fillId="0" borderId="1145">
      <alignment horizontal="left" vertical="center"/>
    </xf>
    <xf numFmtId="355" fontId="18" fillId="0" borderId="0"/>
    <xf numFmtId="49" fontId="237" fillId="0" borderId="1905">
      <alignment horizontal="right" wrapText="1"/>
    </xf>
    <xf numFmtId="356" fontId="67" fillId="0" borderId="0">
      <alignment horizontal="right"/>
      <protection locked="0"/>
    </xf>
    <xf numFmtId="348" fontId="120" fillId="107" borderId="1572" applyProtection="0">
      <alignment horizontal="center" vertical="center"/>
    </xf>
    <xf numFmtId="207" fontId="240" fillId="0" borderId="2350">
      <alignment horizontal="left"/>
    </xf>
    <xf numFmtId="0" fontId="18" fillId="74" borderId="1572" applyProtection="0">
      <alignment horizontal="right"/>
    </xf>
    <xf numFmtId="10" fontId="23" fillId="37" borderId="1572" applyNumberFormat="0" applyBorder="0" applyAlignment="0" applyProtection="0"/>
    <xf numFmtId="207" fontId="245" fillId="0" borderId="1041">
      <alignment horizontal="center"/>
    </xf>
    <xf numFmtId="41" fontId="211" fillId="0" borderId="1042" applyFill="0" applyBorder="0" applyProtection="0">
      <alignment horizontal="right" vertical="top"/>
    </xf>
    <xf numFmtId="2" fontId="92" fillId="34" borderId="1077"/>
    <xf numFmtId="0" fontId="44" fillId="119" borderId="1076" applyNumberFormat="0" applyAlignment="0" applyProtection="0"/>
    <xf numFmtId="0" fontId="92" fillId="35" borderId="1947">
      <alignment horizontal="center" vertical="center"/>
    </xf>
    <xf numFmtId="254" fontId="177" fillId="0" borderId="2788" applyFont="0" applyFill="0" applyBorder="0" applyAlignment="0" applyProtection="0">
      <protection locked="0"/>
    </xf>
    <xf numFmtId="0" fontId="42" fillId="0" borderId="2577" applyNumberFormat="0" applyFill="0" applyAlignment="0" applyProtection="0"/>
    <xf numFmtId="207" fontId="240" fillId="0" borderId="2350">
      <alignment horizontal="left"/>
    </xf>
    <xf numFmtId="4" fontId="92" fillId="35" borderId="3263"/>
    <xf numFmtId="0" fontId="44" fillId="57" borderId="2392" applyNumberFormat="0" applyAlignment="0" applyProtection="0"/>
    <xf numFmtId="338" fontId="230" fillId="0" borderId="1902">
      <protection locked="0"/>
    </xf>
    <xf numFmtId="0" fontId="42" fillId="0" borderId="3021" applyNumberFormat="0" applyFill="0" applyAlignment="0" applyProtection="0"/>
    <xf numFmtId="329" fontId="171" fillId="0" borderId="50"/>
    <xf numFmtId="3" fontId="18" fillId="105" borderId="1145" applyProtection="0">
      <alignment horizontal="right" vertical="center"/>
    </xf>
    <xf numFmtId="322" fontId="171" fillId="0" borderId="1148"/>
    <xf numFmtId="41" fontId="211" fillId="0" borderId="3241" applyFill="0" applyBorder="0" applyProtection="0">
      <alignment horizontal="right" vertical="top"/>
    </xf>
    <xf numFmtId="207" fontId="245" fillId="0" borderId="3240">
      <alignment horizontal="center"/>
    </xf>
    <xf numFmtId="207" fontId="240" fillId="0" borderId="2350">
      <alignment horizontal="right"/>
    </xf>
    <xf numFmtId="2" fontId="92" fillId="34" borderId="3232"/>
    <xf numFmtId="256" fontId="22" fillId="0" borderId="1145">
      <alignment horizontal="left" vertical="center"/>
    </xf>
    <xf numFmtId="256" fontId="22" fillId="0" borderId="1145">
      <alignment horizontal="left" vertical="center"/>
    </xf>
    <xf numFmtId="256" fontId="22" fillId="0" borderId="1145">
      <alignment horizontal="left" vertical="center"/>
    </xf>
    <xf numFmtId="256" fontId="22" fillId="0" borderId="1145">
      <alignment horizontal="left" vertical="center"/>
    </xf>
    <xf numFmtId="256" fontId="22" fillId="0" borderId="1145">
      <alignment horizontal="left" vertical="center"/>
    </xf>
    <xf numFmtId="256" fontId="22" fillId="0" borderId="1145">
      <alignment horizontal="left" vertical="center"/>
    </xf>
    <xf numFmtId="4" fontId="92" fillId="35" borderId="1274"/>
    <xf numFmtId="0" fontId="44" fillId="57" borderId="1295" applyNumberFormat="0" applyAlignment="0" applyProtection="0"/>
    <xf numFmtId="1" fontId="37" fillId="0" borderId="1145">
      <alignment vertical="center"/>
    </xf>
    <xf numFmtId="0" fontId="23" fillId="98" borderId="2790" applyNumberFormat="0" applyFont="0" applyAlignment="0" applyProtection="0"/>
    <xf numFmtId="0" fontId="108" fillId="0" borderId="1148" applyFont="0" applyFill="0" applyAlignment="0" applyProtection="0"/>
    <xf numFmtId="303" fontId="211" fillId="0" borderId="1148" applyBorder="0"/>
    <xf numFmtId="0" fontId="44" fillId="57" borderId="1155" applyNumberFormat="0" applyAlignment="0" applyProtection="0"/>
    <xf numFmtId="0" fontId="44" fillId="57" borderId="1167" applyNumberFormat="0" applyAlignment="0" applyProtection="0"/>
    <xf numFmtId="9" fontId="163" fillId="35" borderId="2792">
      <alignment horizontal="center"/>
    </xf>
    <xf numFmtId="0" fontId="238" fillId="0" borderId="1577">
      <alignment horizontal="right"/>
    </xf>
    <xf numFmtId="207" fontId="245" fillId="0" borderId="1577">
      <alignment horizontal="center"/>
    </xf>
    <xf numFmtId="41" fontId="211" fillId="0" borderId="1578" applyFill="0" applyBorder="0" applyProtection="0">
      <alignment horizontal="right" vertical="top"/>
    </xf>
    <xf numFmtId="41" fontId="211" fillId="0" borderId="1578" applyFill="0" applyBorder="0" applyProtection="0">
      <alignment horizontal="right" vertical="top"/>
    </xf>
    <xf numFmtId="41" fontId="211" fillId="0" borderId="1578" applyFill="0" applyBorder="0" applyProtection="0">
      <alignment horizontal="right" vertical="top"/>
    </xf>
    <xf numFmtId="0" fontId="18" fillId="68" borderId="1685" applyNumberFormat="0">
      <alignment vertical="center"/>
    </xf>
    <xf numFmtId="10" fontId="23" fillId="37" borderId="1572" applyNumberFormat="0" applyBorder="0" applyAlignment="0" applyProtection="0"/>
    <xf numFmtId="10" fontId="23" fillId="37" borderId="1572" applyNumberFormat="0" applyBorder="0" applyAlignment="0" applyProtection="0"/>
    <xf numFmtId="0" fontId="43" fillId="59" borderId="2131" applyNumberFormat="0" applyFont="0" applyAlignment="0" applyProtection="0"/>
    <xf numFmtId="0" fontId="44" fillId="57" borderId="2812" applyNumberFormat="0" applyAlignment="0" applyProtection="0"/>
    <xf numFmtId="0" fontId="63" fillId="56" borderId="1685" applyNumberFormat="0" applyAlignment="0" applyProtection="0"/>
    <xf numFmtId="0" fontId="42" fillId="0" borderId="1686" applyNumberFormat="0" applyFill="0" applyAlignment="0" applyProtection="0"/>
    <xf numFmtId="2" fontId="92" fillId="34" borderId="1586"/>
    <xf numFmtId="0" fontId="63" fillId="56" borderId="3020" applyNumberFormat="0" applyAlignment="0" applyProtection="0"/>
    <xf numFmtId="0" fontId="42" fillId="0" borderId="1686" applyNumberFormat="0" applyFill="0" applyAlignment="0" applyProtection="0"/>
    <xf numFmtId="0" fontId="18" fillId="74" borderId="1572" applyProtection="0">
      <alignment horizontal="right"/>
      <protection locked="0"/>
    </xf>
    <xf numFmtId="215" fontId="156" fillId="0" borderId="1689" applyFont="0" applyFill="0" applyAlignment="0">
      <alignment horizontal="fill"/>
    </xf>
    <xf numFmtId="207" fontId="243" fillId="0" borderId="1577">
      <alignment horizontal="left"/>
    </xf>
    <xf numFmtId="0" fontId="23" fillId="0" borderId="1571" applyNumberFormat="0" applyFill="0" applyAlignment="0" applyProtection="0"/>
    <xf numFmtId="0" fontId="18" fillId="68" borderId="1685" applyNumberFormat="0">
      <alignment vertical="center"/>
    </xf>
    <xf numFmtId="0" fontId="63" fillId="56" borderId="1685" applyNumberFormat="0" applyAlignment="0" applyProtection="0"/>
    <xf numFmtId="0" fontId="42" fillId="0" borderId="3021" applyNumberFormat="0" applyFill="0" applyAlignment="0" applyProtection="0"/>
    <xf numFmtId="256" fontId="22" fillId="0" borderId="1145">
      <alignment horizontal="left" vertical="center"/>
    </xf>
    <xf numFmtId="0" fontId="18" fillId="74" borderId="1572" applyProtection="0">
      <alignment horizontal="right"/>
    </xf>
    <xf numFmtId="0" fontId="18" fillId="74" borderId="1572" applyProtection="0">
      <alignment horizontal="right"/>
      <protection locked="0"/>
    </xf>
    <xf numFmtId="215" fontId="156" fillId="0" borderId="1694" applyFont="0" applyFill="0" applyAlignment="0">
      <alignment horizontal="fill"/>
    </xf>
    <xf numFmtId="0" fontId="237" fillId="0" borderId="1578">
      <alignment horizontal="right" wrapText="1"/>
    </xf>
    <xf numFmtId="0" fontId="18" fillId="74" borderId="1572" applyProtection="0">
      <alignment horizontal="right"/>
      <protection locked="0"/>
    </xf>
    <xf numFmtId="201" fontId="137" fillId="0" borderId="1567" applyNumberFormat="0" applyFont="0" applyFill="0" applyAlignment="0" applyProtection="0"/>
    <xf numFmtId="0" fontId="18" fillId="56" borderId="1145" applyAlignment="0" applyProtection="0"/>
    <xf numFmtId="0" fontId="18" fillId="0" borderId="1580" applyNumberFormat="0" applyFont="0" applyAlignment="0" applyProtection="0"/>
    <xf numFmtId="256" fontId="19" fillId="36" borderId="1689" applyNumberFormat="0" applyFill="0" applyBorder="0" applyAlignment="0" applyProtection="0"/>
    <xf numFmtId="0" fontId="55" fillId="56" borderId="1683" applyNumberFormat="0" applyAlignment="0" applyProtection="0"/>
    <xf numFmtId="0" fontId="42" fillId="0" borderId="1686" applyNumberFormat="0" applyFill="0" applyAlignment="0" applyProtection="0"/>
    <xf numFmtId="0" fontId="18" fillId="74" borderId="1572" applyProtection="0">
      <alignment horizontal="right"/>
    </xf>
    <xf numFmtId="0" fontId="92" fillId="35" borderId="3263">
      <alignment horizontal="center" vertical="center"/>
    </xf>
    <xf numFmtId="0" fontId="63" fillId="56" borderId="1685" applyNumberFormat="0" applyAlignment="0" applyProtection="0"/>
    <xf numFmtId="0" fontId="18" fillId="74" borderId="1572" applyProtection="0">
      <alignment horizontal="right"/>
    </xf>
    <xf numFmtId="338" fontId="230" fillId="0" borderId="3238">
      <protection locked="0"/>
    </xf>
    <xf numFmtId="338" fontId="230" fillId="0" borderId="2791">
      <protection locked="0"/>
    </xf>
    <xf numFmtId="0" fontId="238" fillId="0" borderId="3240">
      <alignment horizontal="right"/>
    </xf>
    <xf numFmtId="2" fontId="92" fillId="34" borderId="1057"/>
    <xf numFmtId="0" fontId="63" fillId="56" borderId="1685" applyNumberFormat="0" applyAlignment="0" applyProtection="0"/>
    <xf numFmtId="0" fontId="55" fillId="56" borderId="1683" applyNumberFormat="0" applyAlignment="0" applyProtection="0"/>
    <xf numFmtId="3" fontId="92" fillId="34" borderId="1897">
      <alignment horizontal="right" vertical="center"/>
    </xf>
    <xf numFmtId="0" fontId="18" fillId="74" borderId="1572" applyProtection="0">
      <alignment horizontal="right"/>
    </xf>
    <xf numFmtId="0" fontId="238" fillId="0" borderId="2349">
      <alignment horizontal="right"/>
    </xf>
    <xf numFmtId="0" fontId="44" fillId="57" borderId="1060" applyNumberFormat="0" applyAlignment="0" applyProtection="0"/>
    <xf numFmtId="207" fontId="243" fillId="0" borderId="2349">
      <alignment horizontal="left"/>
    </xf>
    <xf numFmtId="0" fontId="44" fillId="119" borderId="2816" applyNumberFormat="0" applyAlignment="0" applyProtection="0"/>
    <xf numFmtId="338" fontId="230" fillId="0" borderId="1902">
      <protection locked="0"/>
    </xf>
    <xf numFmtId="0" fontId="18" fillId="74" borderId="1572" applyProtection="0">
      <alignment horizontal="right"/>
    </xf>
    <xf numFmtId="354" fontId="18" fillId="0" borderId="0"/>
    <xf numFmtId="0" fontId="92" fillId="35" borderId="2355">
      <alignment horizontal="center" vertical="center"/>
    </xf>
    <xf numFmtId="0" fontId="44" fillId="119" borderId="1064" applyNumberFormat="0" applyAlignment="0" applyProtection="0"/>
    <xf numFmtId="0" fontId="63" fillId="56" borderId="2132" applyNumberFormat="0" applyAlignment="0" applyProtection="0"/>
    <xf numFmtId="1" fontId="37" fillId="0" borderId="2453">
      <alignment vertical="center"/>
    </xf>
    <xf numFmtId="3" fontId="92" fillId="35" borderId="2395">
      <alignment horizontal="right" vertical="center"/>
    </xf>
    <xf numFmtId="0" fontId="42" fillId="0" borderId="2577"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18" fillId="74" borderId="1572" applyProtection="0">
      <alignment horizontal="right"/>
    </xf>
    <xf numFmtId="0" fontId="18" fillId="74" borderId="1572" applyProtection="0">
      <alignment horizontal="right"/>
    </xf>
    <xf numFmtId="338" fontId="230" fillId="0" borderId="1575">
      <protection locked="0"/>
    </xf>
    <xf numFmtId="0" fontId="63" fillId="56" borderId="1685" applyNumberFormat="0" applyAlignment="0" applyProtection="0"/>
    <xf numFmtId="0" fontId="18" fillId="74" borderId="1572" applyFont="0" applyFill="0" applyBorder="0" applyAlignment="0" applyProtection="0"/>
    <xf numFmtId="3" fontId="92" fillId="34" borderId="2801">
      <alignment horizontal="right" vertical="center"/>
    </xf>
    <xf numFmtId="0" fontId="42" fillId="0" borderId="2577" applyNumberFormat="0" applyFill="0" applyAlignment="0" applyProtection="0"/>
    <xf numFmtId="0" fontId="92" fillId="35" borderId="1059">
      <alignment horizontal="center" vertical="center"/>
    </xf>
    <xf numFmtId="0" fontId="63" fillId="56" borderId="2132" applyNumberFormat="0" applyAlignment="0" applyProtection="0"/>
    <xf numFmtId="0" fontId="18" fillId="74" borderId="1572" applyProtection="0">
      <alignment horizontal="right"/>
    </xf>
    <xf numFmtId="201" fontId="137" fillId="0" borderId="1567" applyNumberFormat="0" applyFont="0" applyFill="0" applyAlignment="0" applyProtection="0"/>
    <xf numFmtId="0" fontId="92" fillId="35" borderId="1254">
      <alignment horizontal="center" vertical="center"/>
    </xf>
    <xf numFmtId="0" fontId="63" fillId="56" borderId="1685" applyNumberFormat="0" applyAlignment="0" applyProtection="0"/>
    <xf numFmtId="338" fontId="230" fillId="0" borderId="1575">
      <protection locked="0"/>
    </xf>
    <xf numFmtId="215" fontId="156" fillId="0" borderId="1730" applyFont="0" applyFill="0" applyAlignment="0">
      <alignment horizontal="fill"/>
    </xf>
    <xf numFmtId="0" fontId="92" fillId="35" borderId="1707">
      <alignment horizontal="center" vertical="center"/>
    </xf>
    <xf numFmtId="207" fontId="245" fillId="0" borderId="1904">
      <alignment horizontal="center"/>
    </xf>
    <xf numFmtId="0" fontId="42" fillId="0" borderId="1686" applyNumberFormat="0" applyFill="0" applyAlignment="0" applyProtection="0"/>
    <xf numFmtId="4" fontId="92" fillId="35" borderId="1059"/>
    <xf numFmtId="0" fontId="63" fillId="56" borderId="1685" applyNumberFormat="0" applyAlignment="0" applyProtection="0"/>
    <xf numFmtId="0" fontId="63" fillId="56" borderId="2576" applyNumberFormat="0" applyAlignment="0" applyProtection="0"/>
    <xf numFmtId="0" fontId="18" fillId="74" borderId="1572" applyProtection="0">
      <alignment horizontal="right"/>
    </xf>
    <xf numFmtId="207" fontId="244" fillId="0" borderId="1905">
      <alignment horizontal="center"/>
    </xf>
    <xf numFmtId="0" fontId="42" fillId="0" borderId="2577" applyNumberFormat="0" applyFill="0" applyAlignment="0" applyProtection="0"/>
    <xf numFmtId="0" fontId="92" fillId="35" borderId="3251">
      <alignment horizontal="center" vertical="center"/>
    </xf>
    <xf numFmtId="0" fontId="238" fillId="0" borderId="1577">
      <alignment horizontal="right"/>
    </xf>
    <xf numFmtId="0" fontId="18" fillId="74" borderId="1572" applyProtection="0">
      <alignment horizontal="right"/>
    </xf>
    <xf numFmtId="0" fontId="42" fillId="0" borderId="1686" applyNumberFormat="0" applyFill="0" applyAlignment="0" applyProtection="0"/>
    <xf numFmtId="0" fontId="23" fillId="98" borderId="1573" applyNumberFormat="0" applyFont="0" applyAlignment="0" applyProtection="0"/>
    <xf numFmtId="0" fontId="42" fillId="0" borderId="2133" applyNumberFormat="0" applyFill="0" applyAlignment="0" applyProtection="0"/>
    <xf numFmtId="0" fontId="63" fillId="56" borderId="1685" applyNumberFormat="0" applyAlignment="0" applyProtection="0"/>
    <xf numFmtId="3" fontId="92" fillId="35" borderId="1083">
      <alignment horizontal="right" vertical="center"/>
    </xf>
    <xf numFmtId="0" fontId="42" fillId="0" borderId="1686" applyNumberFormat="0" applyFill="0" applyAlignment="0" applyProtection="0"/>
    <xf numFmtId="338" fontId="230" fillId="0" borderId="1575">
      <protection locked="0"/>
    </xf>
    <xf numFmtId="0" fontId="43" fillId="59" borderId="1684" applyNumberFormat="0" applyFont="0" applyAlignment="0" applyProtection="0"/>
    <xf numFmtId="3" fontId="18" fillId="105" borderId="1145" applyProtection="0">
      <alignment horizontal="right" vertical="center"/>
    </xf>
    <xf numFmtId="1" fontId="37" fillId="0" borderId="1145">
      <alignment vertical="center"/>
    </xf>
    <xf numFmtId="338" fontId="230" fillId="0" borderId="1575">
      <protection locked="0"/>
    </xf>
    <xf numFmtId="3" fontId="92" fillId="35" borderId="1119">
      <alignment horizontal="right" vertical="center"/>
    </xf>
    <xf numFmtId="0" fontId="18" fillId="74" borderId="1572" applyProtection="0">
      <alignment horizontal="right"/>
    </xf>
    <xf numFmtId="256" fontId="22" fillId="0" borderId="1145">
      <alignment horizontal="left" vertical="center"/>
    </xf>
    <xf numFmtId="10" fontId="23" fillId="37" borderId="1572" applyNumberFormat="0" applyBorder="0" applyAlignment="0" applyProtection="0"/>
    <xf numFmtId="2" fontId="92" fillId="34" borderId="1688"/>
    <xf numFmtId="0" fontId="60" fillId="43" borderId="2574" applyNumberFormat="0" applyAlignment="0" applyProtection="0"/>
    <xf numFmtId="0" fontId="44" fillId="57" borderId="1908" applyNumberFormat="0" applyAlignment="0" applyProtection="0"/>
    <xf numFmtId="0" fontId="18" fillId="74" borderId="1572" applyProtection="0">
      <alignment horizontal="right"/>
    </xf>
    <xf numFmtId="215" fontId="156" fillId="0" borderId="1173" applyFont="0" applyFill="0" applyAlignment="0">
      <alignment horizontal="fill"/>
    </xf>
    <xf numFmtId="0" fontId="19" fillId="36" borderId="1689" applyNumberFormat="0" applyFill="0" applyBorder="0" applyAlignment="0" applyProtection="0"/>
    <xf numFmtId="41" fontId="211" fillId="0" borderId="1578" applyFill="0" applyBorder="0" applyProtection="0">
      <alignment horizontal="right" vertical="top"/>
    </xf>
    <xf numFmtId="0" fontId="42" fillId="0" borderId="1686" applyNumberFormat="0" applyFill="0" applyAlignment="0" applyProtection="0"/>
    <xf numFmtId="0" fontId="22" fillId="0" borderId="1145">
      <alignment horizontal="left" vertical="center"/>
    </xf>
    <xf numFmtId="0" fontId="63" fillId="56" borderId="1685" applyNumberFormat="0" applyAlignment="0" applyProtection="0"/>
    <xf numFmtId="338" fontId="230" fillId="0" borderId="3238">
      <protection locked="0"/>
    </xf>
    <xf numFmtId="0" fontId="18" fillId="74" borderId="1572" applyProtection="0">
      <alignment horizontal="right"/>
    </xf>
    <xf numFmtId="338" fontId="230" fillId="0" borderId="1902">
      <protection locked="0"/>
    </xf>
    <xf numFmtId="0" fontId="42" fillId="0" borderId="1686" applyNumberFormat="0" applyFill="0" applyAlignment="0" applyProtection="0"/>
    <xf numFmtId="0" fontId="42" fillId="0" borderId="1686" applyNumberFormat="0" applyFill="0" applyAlignment="0" applyProtection="0"/>
    <xf numFmtId="0" fontId="60" fillId="43" borderId="1683" applyNumberFormat="0" applyAlignment="0" applyProtection="0"/>
    <xf numFmtId="0" fontId="18" fillId="74" borderId="1572" applyProtection="0">
      <alignment horizontal="right"/>
    </xf>
    <xf numFmtId="0" fontId="18" fillId="35" borderId="1566" applyNumberFormat="0" applyAlignment="0">
      <protection locked="0"/>
    </xf>
    <xf numFmtId="207" fontId="244" fillId="0" borderId="1578">
      <alignment horizontal="center"/>
    </xf>
    <xf numFmtId="0" fontId="18" fillId="74" borderId="1572" applyProtection="0">
      <alignment horizontal="right"/>
    </xf>
    <xf numFmtId="0" fontId="18" fillId="74" borderId="1572" applyProtection="0">
      <alignment horizontal="right"/>
    </xf>
    <xf numFmtId="0" fontId="63" fillId="56" borderId="2132" applyNumberFormat="0" applyAlignment="0" applyProtection="0"/>
    <xf numFmtId="0" fontId="237" fillId="0" borderId="3466">
      <alignment horizontal="right" wrapText="1"/>
    </xf>
    <xf numFmtId="207" fontId="240" fillId="0" borderId="2794">
      <alignment horizontal="right"/>
    </xf>
    <xf numFmtId="41" fontId="211" fillId="0" borderId="2350" applyFill="0" applyBorder="0" applyProtection="0">
      <alignment horizontal="right" vertical="top"/>
    </xf>
    <xf numFmtId="0" fontId="44" fillId="57" borderId="1495" applyNumberFormat="0" applyAlignment="0" applyProtection="0"/>
    <xf numFmtId="0" fontId="42" fillId="0" borderId="1686" applyNumberFormat="0" applyFill="0" applyAlignment="0" applyProtection="0"/>
    <xf numFmtId="0" fontId="103" fillId="71" borderId="1572" applyNumberFormat="0" applyBorder="0" applyAlignment="0">
      <alignment vertical="center" wrapText="1"/>
    </xf>
    <xf numFmtId="0" fontId="18" fillId="0" borderId="1684"/>
    <xf numFmtId="0" fontId="18" fillId="35" borderId="1566" applyNumberFormat="0" applyAlignment="0">
      <protection locked="0"/>
    </xf>
    <xf numFmtId="0" fontId="63" fillId="56" borderId="3020" applyNumberFormat="0" applyAlignment="0" applyProtection="0"/>
    <xf numFmtId="0" fontId="42" fillId="0" borderId="1686" applyNumberFormat="0" applyFill="0" applyAlignment="0" applyProtection="0"/>
    <xf numFmtId="207" fontId="243" fillId="0" borderId="2793">
      <alignment horizontal="left"/>
    </xf>
    <xf numFmtId="0" fontId="42" fillId="0" borderId="2133" applyNumberFormat="0" applyFill="0" applyAlignment="0" applyProtection="0"/>
    <xf numFmtId="0" fontId="63" fillId="56" borderId="1685" applyNumberFormat="0" applyAlignment="0" applyProtection="0"/>
    <xf numFmtId="0" fontId="92" fillId="35" borderId="2359">
      <alignment horizontal="center" vertical="center"/>
    </xf>
    <xf numFmtId="0" fontId="63" fillId="56" borderId="1685" applyNumberFormat="0" applyAlignment="0" applyProtection="0"/>
    <xf numFmtId="0" fontId="44" fillId="57" borderId="1463" applyNumberFormat="0" applyAlignment="0" applyProtection="0"/>
    <xf numFmtId="0" fontId="55" fillId="56" borderId="1683" applyNumberFormat="0" applyAlignment="0" applyProtection="0"/>
    <xf numFmtId="0" fontId="23" fillId="0" borderId="1571" applyNumberFormat="0" applyFill="0" applyAlignment="0" applyProtection="0"/>
    <xf numFmtId="0" fontId="43" fillId="59" borderId="1684" applyNumberFormat="0" applyFont="0" applyAlignment="0" applyProtection="0"/>
    <xf numFmtId="41" fontId="211" fillId="0" borderId="1578" applyFill="0" applyBorder="0" applyProtection="0">
      <alignment horizontal="right" vertical="top"/>
    </xf>
    <xf numFmtId="0" fontId="237" fillId="0" borderId="2794">
      <alignment horizontal="right" wrapText="1"/>
    </xf>
    <xf numFmtId="0" fontId="18" fillId="74" borderId="1572" applyProtection="0">
      <alignment horizontal="right"/>
    </xf>
    <xf numFmtId="207" fontId="240" fillId="0" borderId="3241">
      <alignment horizontal="left"/>
    </xf>
    <xf numFmtId="1" fontId="37" fillId="0" borderId="2009">
      <alignment vertical="center"/>
    </xf>
    <xf numFmtId="215" fontId="156" fillId="0" borderId="3258" applyFont="0" applyFill="0" applyAlignment="0">
      <alignment horizontal="fill"/>
    </xf>
    <xf numFmtId="0" fontId="18" fillId="74" borderId="1572" applyProtection="0">
      <alignment horizontal="right"/>
    </xf>
    <xf numFmtId="338" fontId="230" fillId="0" borderId="1575">
      <protection locked="0"/>
    </xf>
    <xf numFmtId="0" fontId="63" fillId="56" borderId="1685" applyNumberFormat="0" applyAlignment="0" applyProtection="0"/>
    <xf numFmtId="4" fontId="92" fillId="35" borderId="1466"/>
    <xf numFmtId="254" fontId="177" fillId="0" borderId="1569" applyFont="0" applyFill="0" applyBorder="0" applyAlignment="0" applyProtection="0">
      <protection locked="0"/>
    </xf>
    <xf numFmtId="0" fontId="18" fillId="74" borderId="1572" applyProtection="0">
      <alignment horizontal="right"/>
    </xf>
    <xf numFmtId="0" fontId="92" fillId="35" borderId="2835">
      <alignment horizontal="center" vertical="center"/>
    </xf>
    <xf numFmtId="0" fontId="44" fillId="57" borderId="2396" applyNumberFormat="0" applyAlignment="0" applyProtection="0"/>
    <xf numFmtId="0" fontId="23" fillId="98" borderId="1573" applyNumberFormat="0" applyFont="0" applyAlignment="0" applyProtection="0"/>
    <xf numFmtId="0" fontId="18" fillId="74" borderId="1572" applyProtection="0">
      <alignment horizontal="right"/>
    </xf>
    <xf numFmtId="0" fontId="18" fillId="35" borderId="1566" applyNumberFormat="0" applyAlignment="0">
      <protection locked="0"/>
    </xf>
    <xf numFmtId="0" fontId="92" fillId="35" borderId="3283">
      <alignment horizontal="center" vertical="center"/>
    </xf>
    <xf numFmtId="0" fontId="18" fillId="74" borderId="1572" applyProtection="0">
      <alignment horizontal="right"/>
      <protection locked="0"/>
    </xf>
    <xf numFmtId="0" fontId="44" fillId="57" borderId="1712" applyNumberFormat="0" applyAlignment="0" applyProtection="0"/>
    <xf numFmtId="256" fontId="22" fillId="0" borderId="1145">
      <alignment horizontal="left" vertical="center"/>
    </xf>
    <xf numFmtId="0" fontId="60" fillId="43" borderId="1683" applyNumberFormat="0" applyAlignment="0" applyProtection="0"/>
    <xf numFmtId="256" fontId="22" fillId="0" borderId="1145">
      <alignment horizontal="left" vertical="center"/>
    </xf>
    <xf numFmtId="0" fontId="18" fillId="74" borderId="1572" applyProtection="0">
      <alignment horizontal="right"/>
    </xf>
    <xf numFmtId="338" fontId="230" fillId="0" borderId="1902">
      <protection locked="0"/>
    </xf>
    <xf numFmtId="0" fontId="42" fillId="0" borderId="1686" applyNumberFormat="0" applyFill="0" applyAlignment="0" applyProtection="0"/>
    <xf numFmtId="0" fontId="92" fillId="35" borderId="1063">
      <alignment horizontal="center" vertical="center"/>
    </xf>
    <xf numFmtId="10" fontId="23" fillId="37" borderId="1572" applyNumberFormat="0" applyBorder="0" applyAlignment="0" applyProtection="0"/>
    <xf numFmtId="0" fontId="63" fillId="56" borderId="2576" applyNumberFormat="0" applyAlignment="0" applyProtection="0"/>
    <xf numFmtId="0" fontId="237" fillId="0" borderId="1578">
      <alignment horizontal="right" wrapText="1"/>
    </xf>
    <xf numFmtId="338" fontId="230" fillId="0" borderId="1575">
      <protection locked="0"/>
    </xf>
    <xf numFmtId="338" fontId="230" fillId="0" borderId="1575">
      <protection locked="0"/>
    </xf>
    <xf numFmtId="0" fontId="18" fillId="0" borderId="1579" applyNumberFormat="0" applyFont="0" applyAlignment="0" applyProtection="0"/>
    <xf numFmtId="2" fontId="92" fillId="34" borderId="1913"/>
    <xf numFmtId="0" fontId="63" fillId="56" borderId="1685" applyNumberFormat="0" applyAlignment="0" applyProtection="0"/>
    <xf numFmtId="0" fontId="23" fillId="98" borderId="1573" applyNumberFormat="0" applyFont="0" applyAlignment="0" applyProtection="0"/>
    <xf numFmtId="215" fontId="156" fillId="0" borderId="3250" applyFont="0" applyFill="0" applyAlignment="0">
      <alignment horizontal="fill"/>
    </xf>
    <xf numFmtId="0" fontId="18" fillId="35" borderId="1566" applyNumberFormat="0" applyAlignment="0">
      <protection locked="0"/>
    </xf>
    <xf numFmtId="0" fontId="18" fillId="0" borderId="1684"/>
    <xf numFmtId="0" fontId="103" fillId="71" borderId="1572" applyNumberFormat="0" applyBorder="0" applyAlignment="0">
      <alignment vertical="center" wrapText="1"/>
    </xf>
    <xf numFmtId="0" fontId="42" fillId="0" borderId="2133" applyNumberFormat="0" applyFill="0" applyAlignment="0" applyProtection="0"/>
    <xf numFmtId="0" fontId="18" fillId="74" borderId="1572" applyProtection="0">
      <alignment horizontal="right"/>
      <protection locked="0"/>
    </xf>
    <xf numFmtId="348" fontId="120" fillId="107" borderId="1572" applyProtection="0">
      <alignment horizontal="center" vertical="center"/>
    </xf>
    <xf numFmtId="0" fontId="238" fillId="0" borderId="1904">
      <alignment horizontal="right"/>
    </xf>
    <xf numFmtId="0" fontId="238" fillId="0" borderId="1577">
      <alignment horizontal="right"/>
    </xf>
    <xf numFmtId="0" fontId="18" fillId="0" borderId="1684"/>
    <xf numFmtId="215" fontId="156" fillId="0" borderId="2370" applyFont="0" applyFill="0" applyAlignment="0">
      <alignment horizontal="fill"/>
    </xf>
    <xf numFmtId="0" fontId="18" fillId="74" borderId="1572" applyProtection="0">
      <alignment horizontal="right"/>
      <protection locked="0"/>
    </xf>
    <xf numFmtId="0" fontId="18" fillId="74" borderId="1572" applyProtection="0">
      <alignment horizontal="right"/>
    </xf>
    <xf numFmtId="0" fontId="63" fillId="56" borderId="2132" applyNumberFormat="0" applyAlignment="0" applyProtection="0"/>
    <xf numFmtId="0" fontId="44" fillId="57" borderId="1191" applyNumberFormat="0" applyAlignment="0" applyProtection="0"/>
    <xf numFmtId="0" fontId="44" fillId="119" borderId="1159" applyNumberFormat="0" applyAlignment="0" applyProtection="0"/>
    <xf numFmtId="0" fontId="42" fillId="0" borderId="2577" applyNumberFormat="0" applyFill="0" applyAlignment="0" applyProtection="0"/>
    <xf numFmtId="338" fontId="230" fillId="0" borderId="2347">
      <protection locked="0"/>
    </xf>
    <xf numFmtId="3" fontId="92" fillId="35" borderId="3263">
      <alignment horizontal="right" vertical="center"/>
    </xf>
    <xf numFmtId="0" fontId="63" fillId="56" borderId="2132" applyNumberFormat="0" applyAlignment="0" applyProtection="0"/>
    <xf numFmtId="0" fontId="238" fillId="0" borderId="1577">
      <alignment horizontal="right"/>
    </xf>
    <xf numFmtId="2" fontId="92" fillId="34" borderId="1252"/>
    <xf numFmtId="0" fontId="42" fillId="0" borderId="1686" applyNumberFormat="0" applyFill="0" applyAlignment="0" applyProtection="0"/>
    <xf numFmtId="41" fontId="211" fillId="0" borderId="3241" applyFill="0" applyBorder="0" applyProtection="0">
      <alignment horizontal="right" vertical="top"/>
    </xf>
    <xf numFmtId="0" fontId="42" fillId="0" borderId="2577" applyNumberFormat="0" applyFill="0" applyAlignment="0" applyProtection="0"/>
    <xf numFmtId="0" fontId="42" fillId="0" borderId="2577" applyNumberFormat="0" applyFill="0" applyAlignment="0" applyProtection="0"/>
    <xf numFmtId="3" fontId="92" fillId="34" borderId="1105">
      <alignment horizontal="right" vertical="center"/>
    </xf>
    <xf numFmtId="0" fontId="44" fillId="57" borderId="1108" applyNumberFormat="0" applyAlignment="0" applyProtection="0"/>
    <xf numFmtId="4" fontId="92" fillId="35" borderId="1115"/>
    <xf numFmtId="3" fontId="92" fillId="35" borderId="1107">
      <alignment horizontal="right" vertical="center"/>
    </xf>
    <xf numFmtId="3" fontId="92" fillId="35" borderId="1111">
      <alignment horizontal="right" vertical="center"/>
    </xf>
    <xf numFmtId="2" fontId="92" fillId="34" borderId="1113"/>
    <xf numFmtId="3" fontId="92" fillId="34" borderId="1109">
      <alignment horizontal="right" vertical="center"/>
    </xf>
    <xf numFmtId="0" fontId="44" fillId="57" borderId="1116" applyNumberFormat="0" applyAlignment="0" applyProtection="0"/>
    <xf numFmtId="3" fontId="92" fillId="35" borderId="1091">
      <alignment horizontal="right" vertical="center"/>
    </xf>
    <xf numFmtId="0" fontId="44" fillId="119" borderId="1108" applyNumberFormat="0" applyAlignment="0" applyProtection="0"/>
    <xf numFmtId="215" fontId="156" fillId="0" borderId="1118" applyFont="0" applyFill="0" applyAlignment="0">
      <alignment horizontal="fill"/>
    </xf>
    <xf numFmtId="215" fontId="156" fillId="0" borderId="1106" applyFont="0" applyFill="0" applyAlignment="0">
      <alignment horizontal="fill"/>
    </xf>
    <xf numFmtId="0" fontId="44" fillId="57" borderId="1112" applyNumberFormat="0" applyAlignment="0" applyProtection="0"/>
    <xf numFmtId="0" fontId="44" fillId="57" borderId="1116" applyNumberFormat="0" applyAlignment="0" applyProtection="0"/>
    <xf numFmtId="3" fontId="92" fillId="34" borderId="1272">
      <alignment horizontal="right" vertical="center"/>
    </xf>
    <xf numFmtId="2" fontId="92" fillId="34" borderId="1089"/>
    <xf numFmtId="0" fontId="44" fillId="119" borderId="1112" applyNumberFormat="0" applyAlignment="0" applyProtection="0"/>
    <xf numFmtId="2" fontId="92" fillId="34" borderId="1117"/>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60" fillId="43" borderId="36" applyNumberFormat="0" applyAlignment="0" applyProtection="0"/>
    <xf numFmtId="0" fontId="63" fillId="56" borderId="38" applyNumberFormat="0" applyAlignment="0" applyProtection="0"/>
    <xf numFmtId="0" fontId="63" fillId="56" borderId="38"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55" fillId="56" borderId="36"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0" fillId="43" borderId="36" applyNumberFormat="0" applyAlignment="0" applyProtection="0"/>
    <xf numFmtId="0" fontId="18" fillId="0" borderId="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1" fontId="37" fillId="0" borderId="37">
      <alignment vertical="center"/>
    </xf>
    <xf numFmtId="0" fontId="42" fillId="0" borderId="39" applyNumberFormat="0" applyFill="0" applyAlignment="0" applyProtection="0"/>
    <xf numFmtId="0" fontId="60" fillId="43" borderId="36"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18" fillId="0" borderId="0"/>
    <xf numFmtId="0" fontId="63" fillId="56" borderId="38" applyNumberFormat="0" applyAlignment="0" applyProtection="0"/>
    <xf numFmtId="0" fontId="55" fillId="56" borderId="36" applyNumberFormat="0" applyAlignment="0" applyProtection="0"/>
    <xf numFmtId="0" fontId="63" fillId="56" borderId="38" applyNumberFormat="0" applyAlignment="0" applyProtection="0"/>
    <xf numFmtId="0" fontId="63" fillId="56" borderId="38" applyNumberFormat="0" applyAlignment="0" applyProtection="0"/>
    <xf numFmtId="9" fontId="18" fillId="0" borderId="0" applyFont="0" applyFill="0" applyBorder="0" applyAlignment="0" applyProtection="0"/>
    <xf numFmtId="0" fontId="18" fillId="0" borderId="1580" applyNumberFormat="0" applyFont="0" applyAlignment="0" applyProtection="0"/>
    <xf numFmtId="0" fontId="63" fillId="56" borderId="38" applyNumberFormat="0" applyAlignment="0" applyProtection="0"/>
    <xf numFmtId="0" fontId="63" fillId="56" borderId="38" applyNumberFormat="0" applyAlignment="0" applyProtection="0"/>
    <xf numFmtId="0" fontId="43" fillId="59" borderId="31" applyNumberFormat="0" applyFont="0" applyAlignment="0" applyProtection="0"/>
    <xf numFmtId="0" fontId="63" fillId="56" borderId="38" applyNumberFormat="0" applyAlignment="0" applyProtection="0"/>
    <xf numFmtId="0" fontId="63" fillId="56" borderId="38" applyNumberFormat="0" applyAlignment="0" applyProtection="0"/>
    <xf numFmtId="0" fontId="60" fillId="43" borderId="36" applyNumberFormat="0" applyAlignment="0" applyProtection="0"/>
    <xf numFmtId="0" fontId="55" fillId="56" borderId="36" applyNumberFormat="0" applyAlignment="0" applyProtection="0"/>
    <xf numFmtId="0" fontId="42" fillId="0" borderId="39" applyNumberFormat="0" applyFill="0" applyAlignment="0" applyProtection="0"/>
    <xf numFmtId="1" fontId="37" fillId="0" borderId="37">
      <alignment vertical="center"/>
    </xf>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231" fillId="35" borderId="86">
      <alignment horizontal="right"/>
    </xf>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0" fillId="43" borderId="36" applyNumberForma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18" fillId="74" borderId="1572" applyProtection="0">
      <alignment horizontal="right"/>
      <protection locked="0"/>
    </xf>
    <xf numFmtId="0" fontId="18" fillId="0" borderId="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7" fillId="0" borderId="0">
      <alignment horizontal="right"/>
      <protection locked="0"/>
    </xf>
    <xf numFmtId="0" fontId="55" fillId="56" borderId="36"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1" fontId="37" fillId="0" borderId="37">
      <alignment vertical="center"/>
    </xf>
    <xf numFmtId="0" fontId="18" fillId="74" borderId="1572" applyProtection="0">
      <alignment horizontal="right"/>
      <protection locked="0"/>
    </xf>
    <xf numFmtId="0" fontId="63" fillId="56" borderId="38" applyNumberFormat="0" applyAlignment="0" applyProtection="0"/>
    <xf numFmtId="0" fontId="55" fillId="56" borderId="36" applyNumberFormat="0" applyAlignment="0" applyProtection="0"/>
    <xf numFmtId="0" fontId="42" fillId="0" borderId="39" applyNumberFormat="0" applyFill="0" applyAlignment="0" applyProtection="0"/>
    <xf numFmtId="0" fontId="18" fillId="0" borderId="0"/>
    <xf numFmtId="0" fontId="55" fillId="56" borderId="36" applyNumberFormat="0" applyAlignment="0" applyProtection="0"/>
    <xf numFmtId="207" fontId="240" fillId="0" borderId="95">
      <alignment horizontal="right"/>
    </xf>
    <xf numFmtId="0" fontId="63" fillId="56" borderId="38" applyNumberFormat="0" applyAlignment="0" applyProtection="0"/>
    <xf numFmtId="0" fontId="18" fillId="0" borderId="0"/>
    <xf numFmtId="0" fontId="63" fillId="56" borderId="38" applyNumberFormat="0" applyAlignment="0" applyProtection="0"/>
    <xf numFmtId="0" fontId="237" fillId="0" borderId="95">
      <alignment horizontal="right" wrapText="1"/>
    </xf>
    <xf numFmtId="0" fontId="63" fillId="56" borderId="38" applyNumberFormat="0" applyAlignment="0" applyProtection="0"/>
    <xf numFmtId="0" fontId="42" fillId="0" borderId="39" applyNumberFormat="0" applyFill="0" applyAlignment="0" applyProtection="0"/>
    <xf numFmtId="1" fontId="37" fillId="0" borderId="37">
      <alignment vertical="center"/>
    </xf>
    <xf numFmtId="0" fontId="60" fillId="43" borderId="36"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207" fontId="240" fillId="0" borderId="95">
      <alignment horizontal="left"/>
    </xf>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3" fillId="59" borderId="31" applyNumberFormat="0" applyFon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60" fillId="43" borderId="36" applyNumberFormat="0" applyAlignment="0" applyProtection="0"/>
    <xf numFmtId="0" fontId="43" fillId="59" borderId="31" applyNumberFormat="0" applyFont="0" applyAlignment="0" applyProtection="0"/>
    <xf numFmtId="0" fontId="60" fillId="43" borderId="36"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60" fillId="43" borderId="36"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201" fontId="137" fillId="0" borderId="68" applyNumberFormat="0" applyFont="0" applyFill="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3" fillId="59" borderId="31" applyNumberFormat="0" applyFont="0" applyAlignment="0" applyProtection="0"/>
    <xf numFmtId="0" fontId="42" fillId="0" borderId="39" applyNumberFormat="0" applyFill="0" applyAlignment="0" applyProtection="0"/>
    <xf numFmtId="0" fontId="42" fillId="0" borderId="39" applyNumberFormat="0" applyFill="0" applyAlignment="0" applyProtection="0"/>
    <xf numFmtId="0" fontId="55" fillId="56" borderId="36"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71" fillId="0" borderId="0"/>
    <xf numFmtId="0" fontId="71" fillId="0" borderId="0"/>
    <xf numFmtId="0" fontId="18" fillId="74" borderId="1572" applyProtection="0">
      <alignment horizontal="right"/>
    </xf>
    <xf numFmtId="256" fontId="22" fillId="0" borderId="1145">
      <alignment horizontal="left" vertical="center"/>
    </xf>
    <xf numFmtId="9" fontId="163" fillId="35" borderId="1903">
      <alignment horizontal="center"/>
    </xf>
    <xf numFmtId="0" fontId="238" fillId="0" borderId="1904">
      <alignment horizontal="right"/>
    </xf>
    <xf numFmtId="0" fontId="42" fillId="0" borderId="1686"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18" fillId="0" borderId="0"/>
    <xf numFmtId="0" fontId="63" fillId="56" borderId="38" applyNumberFormat="0" applyAlignment="0" applyProtection="0"/>
    <xf numFmtId="0" fontId="18" fillId="0" borderId="0"/>
    <xf numFmtId="0" fontId="18" fillId="74" borderId="1572" applyProtection="0">
      <alignment horizontal="right"/>
      <protection locked="0"/>
    </xf>
    <xf numFmtId="0" fontId="18" fillId="74" borderId="1572" applyProtection="0">
      <alignment horizontal="right"/>
      <protection locked="0"/>
    </xf>
    <xf numFmtId="0" fontId="18" fillId="68" borderId="1685" applyNumberFormat="0">
      <alignment vertical="center"/>
    </xf>
    <xf numFmtId="256" fontId="22" fillId="0" borderId="1145">
      <alignment horizontal="left" vertical="center"/>
    </xf>
    <xf numFmtId="0" fontId="44" fillId="57" borderId="1175" applyNumberFormat="0" applyAlignment="0" applyProtection="0"/>
    <xf numFmtId="41" fontId="211" fillId="0" borderId="2794" applyFill="0" applyBorder="0" applyProtection="0">
      <alignment horizontal="right" vertical="top"/>
    </xf>
    <xf numFmtId="201" fontId="137" fillId="0" borderId="1567" applyNumberFormat="0" applyFont="0" applyFill="0" applyAlignment="0" applyProtection="0"/>
    <xf numFmtId="41" fontId="211" fillId="0" borderId="1578" applyFill="0" applyBorder="0" applyProtection="0">
      <alignment horizontal="right" vertical="top"/>
    </xf>
    <xf numFmtId="0" fontId="42" fillId="0" borderId="1686" applyNumberFormat="0" applyFill="0" applyAlignment="0" applyProtection="0"/>
    <xf numFmtId="0" fontId="43" fillId="59" borderId="2131" applyNumberFormat="0" applyFont="0" applyAlignment="0" applyProtection="0"/>
    <xf numFmtId="2" fontId="92" fillId="34" borderId="1917"/>
    <xf numFmtId="0" fontId="18" fillId="74" borderId="1572" applyProtection="0">
      <alignment horizontal="right"/>
      <protection locked="0"/>
    </xf>
    <xf numFmtId="0" fontId="42" fillId="0" borderId="39" applyNumberFormat="0" applyFill="0" applyAlignment="0" applyProtection="0"/>
    <xf numFmtId="0" fontId="22" fillId="0" borderId="1145">
      <alignment horizontal="left" vertical="center"/>
    </xf>
    <xf numFmtId="0" fontId="18" fillId="74" borderId="1572" applyProtection="0">
      <alignment horizontal="right"/>
    </xf>
    <xf numFmtId="0" fontId="63" fillId="56" borderId="38" applyNumberFormat="0" applyAlignment="0" applyProtection="0"/>
    <xf numFmtId="0" fontId="63" fillId="56" borderId="38" applyNumberFormat="0" applyAlignment="0" applyProtection="0"/>
    <xf numFmtId="0" fontId="18" fillId="0" borderId="1684"/>
    <xf numFmtId="0" fontId="18" fillId="74" borderId="1572" applyProtection="0">
      <alignment horizontal="right"/>
    </xf>
    <xf numFmtId="0" fontId="42" fillId="0" borderId="3021" applyNumberFormat="0" applyFill="0" applyAlignment="0" applyProtection="0"/>
    <xf numFmtId="3" fontId="92" fillId="34" borderId="1172">
      <alignment horizontal="right" vertical="center"/>
    </xf>
    <xf numFmtId="0" fontId="42" fillId="0" borderId="39" applyNumberFormat="0" applyFill="0" applyAlignment="0" applyProtection="0"/>
    <xf numFmtId="0" fontId="18" fillId="35" borderId="1566" applyNumberFormat="0" applyAlignment="0">
      <protection locked="0"/>
    </xf>
    <xf numFmtId="0" fontId="63" fillId="56" borderId="38" applyNumberFormat="0" applyAlignment="0" applyProtection="0"/>
    <xf numFmtId="0" fontId="42" fillId="0" borderId="39" applyNumberFormat="0" applyFill="0" applyAlignment="0" applyProtection="0"/>
    <xf numFmtId="1" fontId="37" fillId="0" borderId="37">
      <alignment vertical="center"/>
    </xf>
    <xf numFmtId="0" fontId="42" fillId="0" borderId="39" applyNumberFormat="0" applyFill="0" applyAlignment="0" applyProtection="0"/>
    <xf numFmtId="0" fontId="55" fillId="56" borderId="36" applyNumberFormat="0" applyAlignment="0" applyProtection="0"/>
    <xf numFmtId="0" fontId="55" fillId="56" borderId="36"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43" fillId="59" borderId="31" applyNumberFormat="0" applyFont="0" applyAlignment="0" applyProtection="0"/>
    <xf numFmtId="0" fontId="63" fillId="56" borderId="38" applyNumberFormat="0" applyAlignment="0" applyProtection="0"/>
    <xf numFmtId="0" fontId="43" fillId="59" borderId="31" applyNumberFormat="0" applyFont="0" applyAlignment="0" applyProtection="0"/>
    <xf numFmtId="0" fontId="42" fillId="0" borderId="39" applyNumberFormat="0" applyFill="0" applyAlignment="0" applyProtection="0"/>
    <xf numFmtId="0" fontId="42" fillId="0" borderId="2133" applyNumberFormat="0" applyFill="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215" fontId="156" fillId="0" borderId="418" applyFont="0" applyFill="0" applyAlignment="0">
      <alignment horizontal="fill"/>
    </xf>
    <xf numFmtId="0" fontId="55" fillId="56" borderId="36" applyNumberFormat="0" applyAlignment="0" applyProtection="0"/>
    <xf numFmtId="0" fontId="63" fillId="56" borderId="38" applyNumberFormat="0" applyAlignment="0" applyProtection="0"/>
    <xf numFmtId="0" fontId="60" fillId="43" borderId="36" applyNumberFormat="0" applyAlignment="0" applyProtection="0"/>
    <xf numFmtId="0" fontId="42" fillId="0" borderId="39" applyNumberFormat="0" applyFill="0" applyAlignment="0" applyProtection="0"/>
    <xf numFmtId="1" fontId="37" fillId="0" borderId="37">
      <alignment vertical="center"/>
    </xf>
    <xf numFmtId="0" fontId="42" fillId="0" borderId="39" applyNumberFormat="0" applyFill="0" applyAlignment="0" applyProtection="0"/>
    <xf numFmtId="338" fontId="230" fillId="0" borderId="1039">
      <protection locked="0"/>
    </xf>
    <xf numFmtId="0" fontId="42" fillId="0" borderId="1686" applyNumberFormat="0" applyFill="0" applyAlignment="0" applyProtection="0"/>
    <xf numFmtId="0" fontId="44" fillId="57" borderId="1593" applyNumberFormat="0" applyAlignment="0" applyProtection="0"/>
    <xf numFmtId="0" fontId="44" fillId="57" borderId="1712" applyNumberFormat="0" applyAlignment="0" applyProtection="0"/>
    <xf numFmtId="215" fontId="156" fillId="0" borderId="830" applyFont="0" applyFill="0" applyAlignment="0">
      <alignment horizontal="fill"/>
    </xf>
    <xf numFmtId="338" fontId="230" fillId="0" borderId="1039">
      <protection locked="0"/>
    </xf>
    <xf numFmtId="0" fontId="55" fillId="56" borderId="1683" applyNumberFormat="0" applyAlignment="0" applyProtection="0"/>
    <xf numFmtId="0" fontId="63" fillId="56" borderId="2132" applyNumberFormat="0" applyAlignment="0" applyProtection="0"/>
    <xf numFmtId="348" fontId="120" fillId="107" borderId="1572" applyProtection="0">
      <alignment horizontal="center" vertical="center"/>
    </xf>
    <xf numFmtId="0" fontId="238" fillId="0" borderId="2349">
      <alignment horizontal="right"/>
    </xf>
    <xf numFmtId="0" fontId="63" fillId="56" borderId="1685" applyNumberFormat="0" applyAlignment="0" applyProtection="0"/>
    <xf numFmtId="41" fontId="211" fillId="0" borderId="1578" applyFill="0" applyBorder="0" applyProtection="0">
      <alignment horizontal="right" vertical="top"/>
    </xf>
    <xf numFmtId="0" fontId="42" fillId="0" borderId="1686" applyNumberFormat="0" applyFill="0" applyAlignment="0" applyProtection="0"/>
    <xf numFmtId="0" fontId="44" fillId="119" borderId="1601" applyNumberFormat="0" applyAlignment="0" applyProtection="0"/>
    <xf numFmtId="0" fontId="18" fillId="0" borderId="1684"/>
    <xf numFmtId="0" fontId="18" fillId="0" borderId="1906" applyNumberFormat="0" applyFont="0" applyAlignment="0" applyProtection="0"/>
    <xf numFmtId="0" fontId="18" fillId="35" borderId="1566" applyNumberFormat="0" applyAlignment="0">
      <protection locked="0"/>
    </xf>
    <xf numFmtId="0" fontId="18" fillId="74" borderId="1572" applyProtection="0">
      <alignment horizontal="right"/>
    </xf>
    <xf numFmtId="0" fontId="63" fillId="56" borderId="1685" applyNumberFormat="0" applyAlignment="0" applyProtection="0"/>
    <xf numFmtId="0" fontId="18" fillId="74" borderId="1572" applyProtection="0">
      <alignment horizontal="right"/>
      <protection locked="0"/>
    </xf>
    <xf numFmtId="0" fontId="63" fillId="56" borderId="1685" applyNumberFormat="0" applyAlignment="0" applyProtection="0"/>
    <xf numFmtId="0" fontId="44" fillId="57" borderId="1483" applyNumberFormat="0" applyAlignment="0" applyProtection="0"/>
    <xf numFmtId="0" fontId="42" fillId="0" borderId="2133" applyNumberFormat="0" applyFill="0" applyAlignment="0" applyProtection="0"/>
    <xf numFmtId="0" fontId="55" fillId="56" borderId="1683" applyNumberFormat="0" applyAlignment="0" applyProtection="0"/>
    <xf numFmtId="0" fontId="108" fillId="0" borderId="54" applyFont="0" applyFill="0" applyAlignment="0" applyProtection="0"/>
    <xf numFmtId="2" fontId="92" fillId="34" borderId="1464"/>
    <xf numFmtId="0" fontId="44" fillId="57" borderId="1605" applyNumberFormat="0" applyAlignment="0" applyProtection="0"/>
    <xf numFmtId="0" fontId="18" fillId="74" borderId="1572" applyFont="0" applyFill="0" applyBorder="0" applyAlignment="0" applyProtection="0"/>
    <xf numFmtId="0" fontId="108" fillId="0" borderId="1687" applyFont="0" applyFill="0" applyAlignment="0" applyProtection="0"/>
    <xf numFmtId="338" fontId="230" fillId="0" borderId="1039">
      <protection locked="0"/>
    </xf>
    <xf numFmtId="2" fontId="92" fillId="34" borderId="1508"/>
    <xf numFmtId="0" fontId="43" fillId="59" borderId="2575" applyNumberFormat="0" applyFont="0" applyAlignment="0" applyProtection="0"/>
    <xf numFmtId="3" fontId="92" fillId="34" borderId="3261">
      <alignment horizontal="right" vertical="center"/>
    </xf>
    <xf numFmtId="0" fontId="18" fillId="0" borderId="1580" applyNumberFormat="0" applyFont="0" applyAlignment="0" applyProtection="0"/>
    <xf numFmtId="0" fontId="42" fillId="0" borderId="3021" applyNumberFormat="0" applyFill="0" applyAlignment="0" applyProtection="0"/>
    <xf numFmtId="0" fontId="63" fillId="56" borderId="1685" applyNumberFormat="0" applyAlignment="0" applyProtection="0"/>
    <xf numFmtId="207" fontId="240" fillId="0" borderId="2794">
      <alignment horizontal="left"/>
    </xf>
    <xf numFmtId="41" fontId="211" fillId="0" borderId="1578" applyFill="0" applyBorder="0" applyProtection="0">
      <alignment horizontal="right" vertical="top"/>
    </xf>
    <xf numFmtId="0" fontId="42" fillId="0" borderId="1686" applyNumberFormat="0" applyFill="0" applyAlignment="0" applyProtection="0"/>
    <xf numFmtId="0" fontId="18" fillId="74" borderId="1572" applyProtection="0">
      <alignment horizontal="right"/>
      <protection locked="0"/>
    </xf>
    <xf numFmtId="207" fontId="245" fillId="0" borderId="1577">
      <alignment horizontal="center"/>
    </xf>
    <xf numFmtId="0" fontId="238" fillId="0" borderId="1904">
      <alignment horizontal="right"/>
    </xf>
    <xf numFmtId="0" fontId="18" fillId="74" borderId="1572" applyProtection="0">
      <alignment horizontal="right"/>
    </xf>
    <xf numFmtId="0" fontId="18" fillId="35" borderId="1566" applyNumberFormat="0" applyAlignment="0">
      <protection locked="0"/>
    </xf>
    <xf numFmtId="0" fontId="63" fillId="56" borderId="1685" applyNumberFormat="0" applyAlignment="0" applyProtection="0"/>
    <xf numFmtId="0" fontId="108" fillId="0" borderId="50" applyFont="0" applyFill="0" applyAlignment="0" applyProtection="0"/>
    <xf numFmtId="256" fontId="22" fillId="0" borderId="1145">
      <alignment horizontal="left" vertical="center"/>
    </xf>
    <xf numFmtId="0" fontId="55" fillId="56" borderId="1683" applyNumberFormat="0" applyAlignment="0" applyProtection="0"/>
    <xf numFmtId="0" fontId="23" fillId="0" borderId="3235" applyNumberFormat="0" applyFill="0" applyAlignment="0" applyProtection="0"/>
    <xf numFmtId="0" fontId="18" fillId="0" borderId="0"/>
    <xf numFmtId="41" fontId="211" fillId="0" borderId="2350" applyFill="0" applyBorder="0" applyProtection="0">
      <alignment horizontal="right" vertical="top"/>
    </xf>
    <xf numFmtId="4" fontId="92" fillId="35" borderId="1478"/>
    <xf numFmtId="0" fontId="42" fillId="0" borderId="1686" applyNumberFormat="0" applyFill="0" applyAlignment="0" applyProtection="0"/>
    <xf numFmtId="1" fontId="37" fillId="0" borderId="37">
      <alignment vertical="center"/>
    </xf>
    <xf numFmtId="207" fontId="240" fillId="0" borderId="1578">
      <alignment horizontal="left"/>
    </xf>
    <xf numFmtId="0" fontId="42" fillId="0" borderId="3021" applyNumberFormat="0" applyFill="0" applyAlignment="0" applyProtection="0"/>
    <xf numFmtId="3" fontId="92" fillId="34" borderId="1492">
      <alignment horizontal="right" vertical="center"/>
    </xf>
    <xf numFmtId="0" fontId="63" fillId="56" borderId="1685" applyNumberFormat="0" applyAlignment="0" applyProtection="0"/>
    <xf numFmtId="3" fontId="92" fillId="34" borderId="1917">
      <alignment horizontal="right" vertical="center"/>
    </xf>
    <xf numFmtId="0" fontId="238" fillId="0" borderId="2349">
      <alignment horizontal="right"/>
    </xf>
    <xf numFmtId="0" fontId="18" fillId="0" borderId="1580" applyNumberFormat="0" applyFont="0" applyAlignment="0" applyProtection="0"/>
    <xf numFmtId="0" fontId="18" fillId="74" borderId="1572" applyProtection="0">
      <alignment horizontal="right"/>
    </xf>
    <xf numFmtId="1" fontId="37" fillId="0" borderId="37">
      <alignment vertical="center"/>
    </xf>
    <xf numFmtId="41" fontId="211" fillId="0" borderId="2350" applyFill="0" applyBorder="0" applyProtection="0">
      <alignment horizontal="right" vertical="top"/>
    </xf>
    <xf numFmtId="201" fontId="137" fillId="0" borderId="66" applyNumberFormat="0" applyFont="0" applyFill="0" applyAlignment="0" applyProtection="0"/>
    <xf numFmtId="0" fontId="238" fillId="0" borderId="2349">
      <alignment horizontal="right"/>
    </xf>
    <xf numFmtId="0" fontId="18" fillId="74" borderId="1572" applyProtection="0">
      <alignment horizontal="right"/>
      <protection locked="0"/>
    </xf>
    <xf numFmtId="0" fontId="42" fillId="0" borderId="2133" applyNumberFormat="0" applyFill="0" applyAlignment="0" applyProtection="0"/>
    <xf numFmtId="0" fontId="92" fillId="35" borderId="3287">
      <alignment horizontal="center" vertical="center"/>
    </xf>
    <xf numFmtId="0" fontId="18" fillId="74" borderId="1572" applyProtection="0">
      <alignment horizontal="right"/>
      <protection locked="0"/>
    </xf>
    <xf numFmtId="0" fontId="44" fillId="119" borderId="2808" applyNumberFormat="0" applyAlignment="0" applyProtection="0"/>
    <xf numFmtId="3" fontId="92" fillId="34" borderId="3245">
      <alignment horizontal="right" vertical="center"/>
    </xf>
    <xf numFmtId="0" fontId="18" fillId="74" borderId="1572" applyProtection="0">
      <alignment horizontal="right"/>
    </xf>
    <xf numFmtId="0" fontId="63" fillId="56" borderId="1685" applyNumberFormat="0" applyAlignment="0" applyProtection="0"/>
    <xf numFmtId="3" fontId="92" fillId="34" borderId="1480">
      <alignment horizontal="right" vertical="center"/>
    </xf>
    <xf numFmtId="0" fontId="60" fillId="43" borderId="36" applyNumberFormat="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3" fillId="59" borderId="31" applyNumberFormat="0" applyFont="0" applyAlignment="0" applyProtection="0"/>
    <xf numFmtId="0" fontId="63" fillId="56" borderId="38" applyNumberFormat="0" applyAlignment="0" applyProtection="0"/>
    <xf numFmtId="0" fontId="43" fillId="59" borderId="31" applyNumberFormat="0" applyFon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43" fillId="59" borderId="31" applyNumberFormat="0" applyFon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0" fillId="43" borderId="36" applyNumberFormat="0" applyAlignment="0" applyProtection="0"/>
    <xf numFmtId="1" fontId="37" fillId="0" borderId="37">
      <alignment vertical="center"/>
    </xf>
    <xf numFmtId="164" fontId="103" fillId="71" borderId="86" applyNumberFormat="0" applyBorder="0" applyAlignment="0">
      <alignment vertical="center" wrapText="1"/>
    </xf>
    <xf numFmtId="0" fontId="63" fillId="56" borderId="38" applyNumberFormat="0" applyAlignment="0" applyProtection="0"/>
    <xf numFmtId="1" fontId="37" fillId="0" borderId="37">
      <alignment vertical="center"/>
    </xf>
    <xf numFmtId="0" fontId="55" fillId="56" borderId="36" applyNumberFormat="0" applyAlignment="0" applyProtection="0"/>
    <xf numFmtId="1" fontId="37" fillId="0" borderId="37">
      <alignment vertical="center"/>
    </xf>
    <xf numFmtId="0" fontId="63" fillId="56" borderId="38" applyNumberFormat="0" applyAlignment="0" applyProtection="0"/>
    <xf numFmtId="0" fontId="60" fillId="43" borderId="36" applyNumberFormat="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103" fillId="71" borderId="56" applyNumberFormat="0" applyBorder="0" applyAlignment="0">
      <alignment vertical="center" wrapText="1"/>
    </xf>
    <xf numFmtId="1" fontId="37" fillId="0" borderId="37">
      <alignment vertical="center"/>
    </xf>
    <xf numFmtId="0" fontId="63" fillId="56" borderId="38" applyNumberFormat="0" applyAlignment="0" applyProtection="0"/>
    <xf numFmtId="0" fontId="63" fillId="56" borderId="1685"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55" fillId="56" borderId="36" applyNumberFormat="0" applyAlignment="0" applyProtection="0"/>
    <xf numFmtId="0" fontId="42" fillId="0" borderId="39" applyNumberFormat="0" applyFill="0" applyAlignment="0" applyProtection="0"/>
    <xf numFmtId="0" fontId="55" fillId="56" borderId="36" applyNumberFormat="0" applyAlignment="0" applyProtection="0"/>
    <xf numFmtId="0" fontId="108" fillId="0" borderId="90" applyFont="0" applyFill="0" applyAlignment="0" applyProtection="0"/>
    <xf numFmtId="0" fontId="42" fillId="0" borderId="39" applyNumberFormat="0" applyFill="0" applyAlignment="0" applyProtection="0"/>
    <xf numFmtId="0" fontId="63" fillId="56" borderId="38" applyNumberFormat="0" applyAlignment="0" applyProtection="0"/>
    <xf numFmtId="0" fontId="18" fillId="35" borderId="1566" applyNumberFormat="0" applyAlignment="0">
      <protection locked="0"/>
    </xf>
    <xf numFmtId="0" fontId="108" fillId="0" borderId="40" applyFont="0" applyFill="0" applyAlignment="0" applyProtection="0"/>
    <xf numFmtId="0" fontId="63" fillId="56" borderId="38" applyNumberFormat="0" applyAlignment="0" applyProtection="0"/>
    <xf numFmtId="0" fontId="55" fillId="56" borderId="36" applyNumberFormat="0" applyAlignment="0" applyProtection="0"/>
    <xf numFmtId="0" fontId="18" fillId="74" borderId="1572" applyProtection="0">
      <alignment horizontal="right"/>
    </xf>
    <xf numFmtId="0" fontId="217" fillId="103" borderId="3236" applyNumberFormat="0" applyAlignment="0" applyProtection="0"/>
    <xf numFmtId="2" fontId="92" fillId="34" borderId="1598"/>
    <xf numFmtId="2" fontId="92" fillId="34" borderId="1921"/>
    <xf numFmtId="0" fontId="42" fillId="0" borderId="39" applyNumberFormat="0" applyFill="0" applyAlignment="0" applyProtection="0"/>
    <xf numFmtId="207" fontId="245" fillId="0" borderId="1904">
      <alignment horizontal="center"/>
    </xf>
    <xf numFmtId="9" fontId="163" fillId="35" borderId="1576">
      <alignment horizontal="center"/>
    </xf>
    <xf numFmtId="0" fontId="237" fillId="0" borderId="1578">
      <alignment horizontal="right" wrapText="1"/>
    </xf>
    <xf numFmtId="4" fontId="92" fillId="35" borderId="2391"/>
    <xf numFmtId="4" fontId="92" fillId="35" borderId="1119"/>
    <xf numFmtId="0" fontId="43" fillId="59" borderId="1684" applyNumberFormat="0" applyFont="0" applyAlignment="0" applyProtection="0"/>
    <xf numFmtId="0" fontId="18" fillId="74" borderId="1572" applyProtection="0">
      <alignment horizontal="right"/>
    </xf>
    <xf numFmtId="0" fontId="55" fillId="56" borderId="3018" applyNumberFormat="0" applyAlignment="0" applyProtection="0"/>
    <xf numFmtId="0" fontId="23" fillId="98" borderId="1573" applyNumberFormat="0" applyFont="0" applyAlignment="0" applyProtection="0"/>
    <xf numFmtId="0" fontId="42" fillId="0" borderId="2133" applyNumberFormat="0" applyFill="0" applyAlignment="0" applyProtection="0"/>
    <xf numFmtId="0" fontId="44" fillId="57" borderId="1908" applyNumberFormat="0" applyAlignment="0" applyProtection="0"/>
    <xf numFmtId="0" fontId="63" fillId="56" borderId="1685" applyNumberFormat="0" applyAlignment="0" applyProtection="0"/>
    <xf numFmtId="0" fontId="42" fillId="0" borderId="39" applyNumberFormat="0" applyFill="0" applyAlignment="0" applyProtection="0"/>
    <xf numFmtId="0" fontId="42" fillId="0" borderId="3021" applyNumberFormat="0" applyFill="0" applyAlignment="0" applyProtection="0"/>
    <xf numFmtId="0" fontId="23" fillId="0" borderId="1037" applyNumberFormat="0" applyFill="0" applyAlignment="0" applyProtection="0"/>
    <xf numFmtId="0" fontId="18" fillId="74" borderId="1572" applyProtection="0">
      <alignment horizontal="right"/>
    </xf>
    <xf numFmtId="0" fontId="18" fillId="74" borderId="1572" applyProtection="0">
      <alignment horizontal="right"/>
    </xf>
    <xf numFmtId="0" fontId="42" fillId="0" borderId="1686" applyNumberFormat="0" applyFill="0" applyAlignment="0" applyProtection="0"/>
    <xf numFmtId="338" fontId="230" fillId="0" borderId="1575">
      <protection locked="0"/>
    </xf>
    <xf numFmtId="10" fontId="23" fillId="37" borderId="1572" applyNumberFormat="0" applyBorder="0" applyAlignment="0" applyProtection="0"/>
    <xf numFmtId="0" fontId="18" fillId="74" borderId="1572" applyProtection="0">
      <alignment horizontal="right"/>
      <protection locked="0"/>
    </xf>
    <xf numFmtId="207" fontId="245" fillId="0" borderId="1577">
      <alignment horizontal="center"/>
    </xf>
    <xf numFmtId="0" fontId="18" fillId="74" borderId="1572" applyProtection="0">
      <alignment horizontal="right"/>
    </xf>
    <xf numFmtId="41" fontId="211" fillId="0" borderId="2350" applyFill="0" applyBorder="0" applyProtection="0">
      <alignment horizontal="right" vertical="top"/>
    </xf>
    <xf numFmtId="3" fontId="92" fillId="35" borderId="1474">
      <alignment horizontal="right" vertical="center"/>
    </xf>
    <xf numFmtId="0" fontId="18" fillId="74" borderId="1572" applyProtection="0">
      <alignment horizontal="right"/>
    </xf>
    <xf numFmtId="41" fontId="211" fillId="0" borderId="1042" applyFill="0" applyBorder="0" applyProtection="0">
      <alignment horizontal="right" vertical="top"/>
    </xf>
    <xf numFmtId="3" fontId="92" fillId="35" borderId="2355">
      <alignment horizontal="right" vertical="center"/>
    </xf>
    <xf numFmtId="0" fontId="18" fillId="74" borderId="1572" applyProtection="0">
      <alignment horizontal="right"/>
    </xf>
    <xf numFmtId="0" fontId="60" fillId="43" borderId="1683" applyNumberFormat="0" applyAlignment="0" applyProtection="0"/>
    <xf numFmtId="0" fontId="18" fillId="74" borderId="1572" applyProtection="0">
      <alignment horizontal="right"/>
      <protection locked="0"/>
    </xf>
    <xf numFmtId="0" fontId="18" fillId="0" borderId="1684"/>
    <xf numFmtId="0" fontId="18" fillId="0" borderId="1684"/>
    <xf numFmtId="0" fontId="92" fillId="35" borderId="2371">
      <alignment horizontal="center" vertical="center"/>
    </xf>
    <xf numFmtId="201" fontId="137" fillId="0" borderId="2459" applyNumberFormat="0" applyFont="0" applyFill="0" applyAlignment="0" applyProtection="0"/>
    <xf numFmtId="338" fontId="230" fillId="0" borderId="1575">
      <protection locked="0"/>
    </xf>
    <xf numFmtId="0" fontId="55" fillId="56" borderId="2574" applyNumberFormat="0" applyAlignment="0" applyProtection="0"/>
    <xf numFmtId="0" fontId="42" fillId="0" borderId="1686" applyNumberFormat="0" applyFill="0" applyAlignment="0" applyProtection="0"/>
    <xf numFmtId="0" fontId="42" fillId="0" borderId="3021" applyNumberFormat="0" applyFill="0" applyAlignment="0" applyProtection="0"/>
    <xf numFmtId="303" fontId="211" fillId="0" borderId="1689" applyBorder="0"/>
    <xf numFmtId="41" fontId="211" fillId="0" borderId="1578" applyFill="0" applyBorder="0" applyProtection="0">
      <alignment horizontal="right" vertical="top"/>
    </xf>
    <xf numFmtId="41" fontId="211" fillId="0" borderId="1578" applyFill="0" applyBorder="0" applyProtection="0">
      <alignment horizontal="right" vertical="top"/>
    </xf>
    <xf numFmtId="0" fontId="63" fillId="56" borderId="1685" applyNumberFormat="0" applyAlignment="0" applyProtection="0"/>
    <xf numFmtId="0" fontId="42" fillId="0" borderId="3021" applyNumberFormat="0" applyFill="0" applyAlignment="0" applyProtection="0"/>
    <xf numFmtId="215" fontId="156" fillId="0" borderId="1591" applyFont="0" applyFill="0" applyAlignment="0">
      <alignment horizontal="fill"/>
    </xf>
    <xf numFmtId="321" fontId="171" fillId="0" borderId="1689"/>
    <xf numFmtId="41" fontId="211" fillId="0" borderId="1905" applyFill="0" applyBorder="0" applyProtection="0">
      <alignment horizontal="right" vertical="top"/>
    </xf>
    <xf numFmtId="0" fontId="44" fillId="57" borderId="1597" applyNumberFormat="0" applyAlignment="0" applyProtection="0"/>
    <xf numFmtId="0" fontId="18" fillId="0" borderId="1684"/>
    <xf numFmtId="41" fontId="211" fillId="0" borderId="1578" applyFill="0" applyBorder="0" applyProtection="0">
      <alignment horizontal="right" vertical="top"/>
    </xf>
    <xf numFmtId="0" fontId="18" fillId="74" borderId="1572" applyProtection="0">
      <alignment horizontal="right"/>
    </xf>
    <xf numFmtId="0" fontId="18" fillId="35" borderId="1566" applyNumberFormat="0" applyAlignment="0">
      <protection locked="0"/>
    </xf>
    <xf numFmtId="0" fontId="18" fillId="74" borderId="1572" applyProtection="0">
      <alignment horizontal="right"/>
    </xf>
    <xf numFmtId="0" fontId="43" fillId="59" borderId="1684" applyNumberFormat="0" applyFont="0" applyAlignment="0" applyProtection="0"/>
    <xf numFmtId="207" fontId="240" fillId="0" borderId="1578">
      <alignment horizontal="left"/>
    </xf>
    <xf numFmtId="0" fontId="18" fillId="74" borderId="1572" applyProtection="0">
      <alignment horizontal="right"/>
    </xf>
    <xf numFmtId="0" fontId="23" fillId="0" borderId="1571" applyNumberFormat="0" applyFill="0" applyAlignment="0" applyProtection="0"/>
    <xf numFmtId="0" fontId="217" fillId="103" borderId="1573" applyNumberFormat="0" applyAlignment="0" applyProtection="0"/>
    <xf numFmtId="0" fontId="18" fillId="74" borderId="1572" applyProtection="0">
      <alignment horizontal="right"/>
    </xf>
    <xf numFmtId="338" fontId="230" fillId="0" borderId="1902">
      <protection locked="0"/>
    </xf>
    <xf numFmtId="3" fontId="92" fillId="35" borderId="1947">
      <alignment horizontal="right" vertical="center"/>
    </xf>
    <xf numFmtId="0" fontId="42" fillId="0" borderId="3021" applyNumberFormat="0" applyFill="0" applyAlignment="0" applyProtection="0"/>
    <xf numFmtId="164" fontId="103" fillId="71" borderId="56" applyNumberFormat="0" applyBorder="0" applyAlignment="0">
      <alignment vertical="center" wrapText="1"/>
    </xf>
    <xf numFmtId="0" fontId="23" fillId="98" borderId="1573" applyNumberFormat="0" applyFont="0" applyAlignment="0" applyProtection="0"/>
    <xf numFmtId="207" fontId="240" fillId="0" borderId="1905">
      <alignment horizontal="left"/>
    </xf>
    <xf numFmtId="0" fontId="23" fillId="36" borderId="1572" applyFont="0" applyBorder="0" applyAlignment="0" applyProtection="0">
      <alignment vertical="top"/>
    </xf>
    <xf numFmtId="0" fontId="18" fillId="74" borderId="1572" applyProtection="0">
      <alignment horizontal="right"/>
    </xf>
    <xf numFmtId="2" fontId="92" fillId="34" borderId="2809"/>
    <xf numFmtId="207" fontId="243" fillId="0" borderId="1577">
      <alignment horizontal="left"/>
    </xf>
    <xf numFmtId="215" fontId="156" fillId="0" borderId="1082" applyFont="0" applyFill="0" applyAlignment="0">
      <alignment horizontal="fill"/>
    </xf>
    <xf numFmtId="0" fontId="63" fillId="56" borderId="1685" applyNumberFormat="0" applyAlignment="0" applyProtection="0"/>
    <xf numFmtId="0" fontId="18" fillId="74" borderId="1572" applyProtection="0">
      <alignment horizontal="right"/>
    </xf>
    <xf numFmtId="338" fontId="230" fillId="0" borderId="1575">
      <protection locked="0"/>
    </xf>
    <xf numFmtId="3" fontId="92" fillId="35" borderId="1466">
      <alignment horizontal="right" vertical="center"/>
    </xf>
    <xf numFmtId="0" fontId="42" fillId="0" borderId="2133" applyNumberFormat="0" applyFill="0" applyAlignment="0" applyProtection="0"/>
    <xf numFmtId="0" fontId="18" fillId="74" borderId="1572" applyProtection="0">
      <alignment horizontal="right"/>
    </xf>
    <xf numFmtId="0" fontId="42" fillId="0" borderId="1686" applyNumberFormat="0" applyFill="0" applyAlignment="0" applyProtection="0"/>
    <xf numFmtId="0" fontId="18" fillId="74" borderId="1572" applyProtection="0">
      <alignment horizontal="right"/>
    </xf>
    <xf numFmtId="0" fontId="18" fillId="74" borderId="1572" applyProtection="0">
      <alignment horizontal="right"/>
    </xf>
    <xf numFmtId="41" fontId="211" fillId="0" borderId="2794" applyFill="0" applyBorder="0" applyProtection="0">
      <alignment horizontal="right" vertical="top"/>
    </xf>
    <xf numFmtId="207" fontId="243" fillId="0" borderId="1577">
      <alignment horizontal="left"/>
    </xf>
    <xf numFmtId="0" fontId="42" fillId="0" borderId="1686" applyNumberFormat="0" applyFill="0" applyAlignment="0" applyProtection="0"/>
    <xf numFmtId="0" fontId="44" fillId="57" borderId="1064" applyNumberFormat="0" applyAlignment="0" applyProtection="0"/>
    <xf numFmtId="0" fontId="44" fillId="119" borderId="1920" applyNumberFormat="0" applyAlignment="0" applyProtection="0"/>
    <xf numFmtId="4" fontId="92" fillId="35" borderId="2839"/>
    <xf numFmtId="0" fontId="63" fillId="56" borderId="1685" applyNumberFormat="0" applyAlignment="0" applyProtection="0"/>
    <xf numFmtId="338" fontId="230" fillId="0" borderId="1575">
      <protection locked="0"/>
    </xf>
    <xf numFmtId="0" fontId="55" fillId="56" borderId="1683" applyNumberFormat="0" applyAlignment="0" applyProtection="0"/>
    <xf numFmtId="207" fontId="240" fillId="0" borderId="1042">
      <alignment horizontal="left"/>
    </xf>
    <xf numFmtId="0" fontId="23" fillId="0" borderId="3235" applyNumberFormat="0" applyFill="0" applyAlignment="0" applyProtection="0"/>
    <xf numFmtId="207" fontId="240" fillId="0" borderId="1578">
      <alignment horizontal="left"/>
    </xf>
    <xf numFmtId="256" fontId="22" fillId="0" borderId="1145">
      <alignment horizontal="left" vertical="center"/>
    </xf>
    <xf numFmtId="207" fontId="245" fillId="0" borderId="1041">
      <alignment horizontal="center"/>
    </xf>
    <xf numFmtId="0" fontId="18" fillId="0" borderId="1684"/>
    <xf numFmtId="0" fontId="18" fillId="0" borderId="1684"/>
    <xf numFmtId="0" fontId="18" fillId="74" borderId="1572" applyProtection="0">
      <alignment horizontal="right"/>
    </xf>
    <xf numFmtId="3" fontId="92" fillId="34" borderId="2369">
      <alignment horizontal="right" vertical="center"/>
    </xf>
    <xf numFmtId="207" fontId="245" fillId="0" borderId="2349">
      <alignment horizontal="center"/>
    </xf>
    <xf numFmtId="321" fontId="171" fillId="0" borderId="1148"/>
    <xf numFmtId="323" fontId="171" fillId="0" borderId="1148"/>
    <xf numFmtId="0" fontId="18" fillId="0" borderId="1684"/>
    <xf numFmtId="338" fontId="230" fillId="0" borderId="1902">
      <protection locked="0"/>
    </xf>
    <xf numFmtId="0" fontId="18" fillId="74" borderId="1572" applyProtection="0">
      <alignment horizontal="right"/>
    </xf>
    <xf numFmtId="338" fontId="230" fillId="0" borderId="2347">
      <protection locked="0"/>
    </xf>
    <xf numFmtId="0" fontId="44" fillId="57" borderId="1159" applyNumberFormat="0" applyAlignment="0" applyProtection="0"/>
    <xf numFmtId="0" fontId="18" fillId="74" borderId="1572" applyProtection="0">
      <alignment horizontal="right"/>
    </xf>
    <xf numFmtId="338" fontId="230" fillId="0" borderId="1575">
      <protection locked="0"/>
    </xf>
    <xf numFmtId="254" fontId="177" fillId="0" borderId="209" applyFont="0" applyFill="0" applyBorder="0" applyAlignment="0" applyProtection="0">
      <protection locked="0"/>
    </xf>
    <xf numFmtId="0" fontId="44" fillId="57" borderId="1275" applyNumberFormat="0" applyAlignment="0" applyProtection="0"/>
    <xf numFmtId="0" fontId="217" fillId="103" borderId="1038" applyNumberFormat="0" applyAlignment="0" applyProtection="0"/>
    <xf numFmtId="0" fontId="18" fillId="35" borderId="1566" applyNumberFormat="0" applyAlignment="0">
      <protection locked="0"/>
    </xf>
    <xf numFmtId="0" fontId="42" fillId="0" borderId="1686" applyNumberFormat="0" applyFill="0" applyAlignment="0" applyProtection="0"/>
    <xf numFmtId="0" fontId="18" fillId="74" borderId="1572" applyFont="0" applyFill="0" applyBorder="0" applyAlignment="0" applyProtection="0"/>
    <xf numFmtId="0" fontId="60" fillId="43" borderId="1683" applyNumberFormat="0" applyAlignment="0" applyProtection="0"/>
    <xf numFmtId="0" fontId="63" fillId="56" borderId="3020" applyNumberFormat="0" applyAlignment="0" applyProtection="0"/>
    <xf numFmtId="0" fontId="42" fillId="0" borderId="2577" applyNumberFormat="0" applyFill="0" applyAlignment="0" applyProtection="0"/>
    <xf numFmtId="0" fontId="23" fillId="98" borderId="1573" applyNumberFormat="0" applyFont="0" applyAlignment="0" applyProtection="0"/>
    <xf numFmtId="0" fontId="18" fillId="0" borderId="1684"/>
    <xf numFmtId="0" fontId="18" fillId="0" borderId="1907" applyNumberFormat="0" applyFont="0" applyAlignment="0" applyProtection="0"/>
    <xf numFmtId="10" fontId="23" fillId="37" borderId="56" applyNumberFormat="0" applyBorder="0" applyAlignment="0" applyProtection="0"/>
    <xf numFmtId="4" fontId="92" fillId="35" borderId="1254"/>
    <xf numFmtId="3" fontId="92" fillId="35" borderId="1254">
      <alignment horizontal="right" vertical="center"/>
    </xf>
    <xf numFmtId="0" fontId="44" fillId="57" borderId="2392" applyNumberFormat="0" applyAlignment="0" applyProtection="0"/>
    <xf numFmtId="0" fontId="44" fillId="57" borderId="2364" applyNumberFormat="0" applyAlignment="0" applyProtection="0"/>
    <xf numFmtId="333" fontId="171" fillId="0" borderId="1148"/>
    <xf numFmtId="0" fontId="92" fillId="35" borderId="1150">
      <alignment horizontal="center" vertical="center"/>
    </xf>
    <xf numFmtId="3" fontId="92" fillId="35" borderId="1150">
      <alignment horizontal="right" vertical="center"/>
    </xf>
    <xf numFmtId="256" fontId="22" fillId="0" borderId="1145">
      <alignment horizontal="left" vertical="center"/>
    </xf>
    <xf numFmtId="0" fontId="22" fillId="0" borderId="1145">
      <alignment horizontal="left" vertical="center"/>
    </xf>
    <xf numFmtId="256" fontId="19" fillId="36" borderId="1148" applyNumberFormat="0" applyFill="0" applyBorder="0" applyAlignment="0" applyProtection="0"/>
    <xf numFmtId="256" fontId="19" fillId="36" borderId="1148" applyNumberFormat="0" applyFill="0" applyBorder="0" applyAlignment="0" applyProtection="0"/>
    <xf numFmtId="0" fontId="19" fillId="36" borderId="1148" applyNumberFormat="0" applyFill="0" applyBorder="0" applyAlignment="0" applyProtection="0"/>
    <xf numFmtId="207" fontId="243" fillId="0" borderId="3240">
      <alignment horizontal="left"/>
    </xf>
    <xf numFmtId="215" fontId="156" fillId="0" borderId="210" applyFont="0" applyFill="0" applyAlignment="0">
      <alignment horizontal="fill"/>
    </xf>
    <xf numFmtId="0" fontId="44" fillId="57" borderId="1155" applyNumberFormat="0" applyAlignment="0" applyProtection="0"/>
    <xf numFmtId="3" fontId="92" fillId="34" borderId="1168">
      <alignment horizontal="right" vertical="center"/>
    </xf>
    <xf numFmtId="215" fontId="156" fillId="0" borderId="1169" applyFont="0" applyFill="0" applyAlignment="0">
      <alignment horizontal="fill"/>
    </xf>
    <xf numFmtId="0" fontId="92" fillId="35" borderId="1162">
      <alignment horizontal="center" vertical="center"/>
    </xf>
    <xf numFmtId="215" fontId="156" fillId="0" borderId="1161" applyFont="0" applyFill="0" applyAlignment="0">
      <alignment horizontal="fill"/>
    </xf>
    <xf numFmtId="0" fontId="63" fillId="56" borderId="2576" applyNumberFormat="0" applyAlignment="0" applyProtection="0"/>
    <xf numFmtId="0" fontId="217" fillId="103" borderId="2346" applyNumberFormat="0" applyAlignment="0" applyProtection="0"/>
    <xf numFmtId="3" fontId="92" fillId="35" borderId="1691">
      <alignment horizontal="right" vertical="center"/>
    </xf>
    <xf numFmtId="0" fontId="42" fillId="0" borderId="1686" applyNumberFormat="0" applyFill="0" applyAlignment="0" applyProtection="0"/>
    <xf numFmtId="0" fontId="238" fillId="0" borderId="1577">
      <alignment horizontal="right"/>
    </xf>
    <xf numFmtId="0" fontId="238" fillId="0" borderId="1577">
      <alignment horizontal="right"/>
    </xf>
    <xf numFmtId="0" fontId="237" fillId="0" borderId="1578">
      <alignment horizontal="right" wrapText="1"/>
    </xf>
    <xf numFmtId="0" fontId="55" fillId="56" borderId="2574" applyNumberFormat="0" applyAlignment="0" applyProtection="0"/>
    <xf numFmtId="0" fontId="63" fillId="56" borderId="2576" applyNumberFormat="0" applyAlignment="0" applyProtection="0"/>
    <xf numFmtId="0" fontId="42" fillId="0" borderId="2133" applyNumberFormat="0" applyFill="0" applyAlignment="0" applyProtection="0"/>
    <xf numFmtId="0" fontId="92" fillId="35" borderId="1466">
      <alignment horizontal="center" vertical="center"/>
    </xf>
    <xf numFmtId="0" fontId="23" fillId="0" borderId="3235" applyNumberFormat="0" applyFill="0" applyAlignment="0" applyProtection="0"/>
    <xf numFmtId="0" fontId="63" fillId="56" borderId="1685" applyNumberFormat="0" applyAlignment="0" applyProtection="0"/>
    <xf numFmtId="0" fontId="18" fillId="74" borderId="1572" applyProtection="0">
      <alignment horizontal="right"/>
    </xf>
    <xf numFmtId="0" fontId="44" fillId="57" borderId="2360" applyNumberFormat="0" applyAlignment="0" applyProtection="0"/>
    <xf numFmtId="0" fontId="60" fillId="43" borderId="1683" applyNumberFormat="0" applyAlignment="0" applyProtection="0"/>
    <xf numFmtId="0" fontId="23" fillId="98" borderId="1573" applyNumberFormat="0" applyFont="0" applyAlignment="0" applyProtection="0"/>
    <xf numFmtId="215" fontId="156" fillId="0" borderId="1710" applyFont="0" applyFill="0" applyAlignment="0">
      <alignment horizontal="fill"/>
    </xf>
    <xf numFmtId="0" fontId="18" fillId="74" borderId="1572" applyProtection="0">
      <alignment horizontal="right"/>
    </xf>
    <xf numFmtId="201" fontId="137" fillId="0" borderId="1568" applyNumberFormat="0" applyFont="0" applyFill="0" applyAlignment="0" applyProtection="0"/>
    <xf numFmtId="0" fontId="44" fillId="119" borderId="1605" applyNumberFormat="0" applyAlignment="0" applyProtection="0"/>
    <xf numFmtId="0" fontId="42" fillId="0" borderId="1686" applyNumberFormat="0" applyFill="0" applyAlignment="0" applyProtection="0"/>
    <xf numFmtId="41" fontId="211" fillId="0" borderId="1578" applyFill="0" applyBorder="0" applyProtection="0">
      <alignment horizontal="right" vertical="top"/>
    </xf>
    <xf numFmtId="0" fontId="18" fillId="74" borderId="1572" applyProtection="0">
      <alignment horizontal="right"/>
      <protection locked="0"/>
    </xf>
    <xf numFmtId="41" fontId="211" fillId="0" borderId="2794" applyFill="0" applyBorder="0" applyProtection="0">
      <alignment horizontal="right" vertical="top"/>
    </xf>
    <xf numFmtId="0" fontId="63" fillId="56" borderId="1685" applyNumberFormat="0" applyAlignment="0" applyProtection="0"/>
    <xf numFmtId="0" fontId="43" fillId="59" borderId="1684" applyNumberFormat="0" applyFont="0" applyAlignment="0" applyProtection="0"/>
    <xf numFmtId="164" fontId="103" fillId="71" borderId="2907" applyNumberFormat="0" applyBorder="0" applyAlignment="0">
      <alignment vertical="center" wrapText="1"/>
    </xf>
    <xf numFmtId="3" fontId="92" fillId="34" borderId="1586">
      <alignment horizontal="right" vertical="center"/>
    </xf>
    <xf numFmtId="254" fontId="177" fillId="0" borderId="2788" applyFont="0" applyFill="0" applyBorder="0" applyAlignment="0" applyProtection="0">
      <protection locked="0"/>
    </xf>
    <xf numFmtId="0" fontId="44" fillId="119" borderId="1585" applyNumberFormat="0" applyAlignment="0" applyProtection="0"/>
    <xf numFmtId="0" fontId="18" fillId="74" borderId="1572" applyProtection="0">
      <alignment horizontal="right"/>
    </xf>
    <xf numFmtId="0" fontId="23" fillId="36" borderId="1572" applyFont="0" applyBorder="0" applyAlignment="0" applyProtection="0">
      <alignment vertical="top"/>
    </xf>
    <xf numFmtId="0" fontId="42" fillId="0" borderId="2133" applyNumberFormat="0" applyFill="0" applyAlignment="0" applyProtection="0"/>
    <xf numFmtId="0" fontId="18" fillId="0" borderId="1684"/>
    <xf numFmtId="338" fontId="230" fillId="0" borderId="1575">
      <protection locked="0"/>
    </xf>
    <xf numFmtId="10" fontId="23" fillId="37" borderId="1572" applyNumberFormat="0" applyBorder="0" applyAlignment="0" applyProtection="0"/>
    <xf numFmtId="0" fontId="42" fillId="0" borderId="1686" applyNumberFormat="0" applyFill="0" applyAlignment="0" applyProtection="0"/>
    <xf numFmtId="0" fontId="18" fillId="74" borderId="1572" applyProtection="0">
      <alignment horizontal="right"/>
    </xf>
    <xf numFmtId="338" fontId="230" fillId="0" borderId="1575">
      <protection locked="0"/>
    </xf>
    <xf numFmtId="0" fontId="18" fillId="35" borderId="1566" applyNumberFormat="0" applyAlignment="0">
      <protection locked="0"/>
    </xf>
    <xf numFmtId="0" fontId="18" fillId="74" borderId="1572" applyProtection="0">
      <alignment horizontal="right"/>
    </xf>
    <xf numFmtId="254" fontId="177" fillId="0" borderId="209" applyFont="0" applyFill="0" applyBorder="0" applyAlignment="0" applyProtection="0">
      <protection locked="0"/>
    </xf>
    <xf numFmtId="49" fontId="237" fillId="0" borderId="1578">
      <alignment horizontal="right" wrapText="1"/>
    </xf>
    <xf numFmtId="0" fontId="18" fillId="74" borderId="1572" applyProtection="0">
      <alignment horizontal="right"/>
      <protection locked="0"/>
    </xf>
    <xf numFmtId="0" fontId="55" fillId="56" borderId="2130" applyNumberFormat="0" applyAlignment="0" applyProtection="0"/>
    <xf numFmtId="207" fontId="240" fillId="0" borderId="3241">
      <alignment horizontal="right"/>
    </xf>
    <xf numFmtId="0" fontId="42" fillId="0" borderId="1686" applyNumberFormat="0" applyFill="0" applyAlignment="0" applyProtection="0"/>
    <xf numFmtId="0" fontId="44" fillId="57" borderId="1920" applyNumberFormat="0" applyAlignment="0" applyProtection="0"/>
    <xf numFmtId="0" fontId="18" fillId="0" borderId="1579" applyNumberFormat="0" applyFont="0" applyAlignment="0" applyProtection="0"/>
    <xf numFmtId="41" fontId="211" fillId="0" borderId="2350" applyFill="0" applyBorder="0" applyProtection="0">
      <alignment horizontal="right" vertical="top"/>
    </xf>
    <xf numFmtId="0" fontId="42" fillId="0" borderId="1686" applyNumberFormat="0" applyFill="0" applyAlignment="0" applyProtection="0"/>
    <xf numFmtId="0" fontId="42" fillId="0" borderId="2577" applyNumberFormat="0" applyFill="0" applyAlignment="0" applyProtection="0"/>
    <xf numFmtId="49" fontId="237" fillId="0" borderId="3241">
      <alignment horizontal="right" wrapText="1"/>
    </xf>
    <xf numFmtId="207" fontId="244" fillId="0" borderId="3241">
      <alignment horizontal="center"/>
    </xf>
    <xf numFmtId="338" fontId="230" fillId="0" borderId="3238">
      <protection locked="0"/>
    </xf>
    <xf numFmtId="0" fontId="42" fillId="0" borderId="3021" applyNumberFormat="0" applyFill="0" applyAlignment="0" applyProtection="0"/>
    <xf numFmtId="1" fontId="37" fillId="0" borderId="2897">
      <alignment vertical="center"/>
    </xf>
    <xf numFmtId="0" fontId="23" fillId="98" borderId="3236" applyNumberFormat="0" applyFont="0" applyAlignment="0" applyProtection="0"/>
    <xf numFmtId="0" fontId="63" fillId="56" borderId="3020" applyNumberFormat="0" applyAlignment="0" applyProtection="0"/>
    <xf numFmtId="207" fontId="243" fillId="0" borderId="3240">
      <alignment horizontal="left"/>
    </xf>
    <xf numFmtId="215" fontId="156" fillId="0" borderId="3282" applyFont="0" applyFill="0" applyAlignment="0">
      <alignment horizontal="fill"/>
    </xf>
    <xf numFmtId="0" fontId="63" fillId="56" borderId="1685" applyNumberFormat="0" applyAlignment="0" applyProtection="0"/>
    <xf numFmtId="207" fontId="245" fillId="0" borderId="1904">
      <alignment horizontal="center"/>
    </xf>
    <xf numFmtId="0" fontId="60" fillId="43" borderId="2574" applyNumberFormat="0" applyAlignment="0" applyProtection="0"/>
    <xf numFmtId="0" fontId="18" fillId="74" borderId="1572" applyProtection="0">
      <alignment horizontal="right"/>
    </xf>
    <xf numFmtId="0" fontId="18" fillId="74" borderId="1572" applyProtection="0">
      <alignment horizontal="right"/>
    </xf>
    <xf numFmtId="0" fontId="18" fillId="74" borderId="1572" applyProtection="0">
      <alignment horizontal="right"/>
    </xf>
    <xf numFmtId="0" fontId="18" fillId="74" borderId="1572" applyProtection="0">
      <alignment horizontal="right"/>
    </xf>
    <xf numFmtId="0" fontId="18" fillId="74" borderId="1572" applyProtection="0">
      <alignment horizontal="right"/>
    </xf>
    <xf numFmtId="0" fontId="18" fillId="74" borderId="1572" applyProtection="0">
      <alignment horizontal="right"/>
    </xf>
    <xf numFmtId="0" fontId="18" fillId="74" borderId="1572" applyProtection="0">
      <alignment horizontal="right"/>
    </xf>
    <xf numFmtId="0" fontId="18" fillId="74" borderId="1572" applyProtection="0">
      <alignment horizontal="right"/>
    </xf>
    <xf numFmtId="0" fontId="18" fillId="74" borderId="1572" applyProtection="0">
      <alignment horizontal="right"/>
    </xf>
    <xf numFmtId="0" fontId="18" fillId="74" borderId="1572" applyProtection="0">
      <alignment horizontal="right"/>
    </xf>
    <xf numFmtId="0" fontId="18" fillId="74" borderId="1572" applyProtection="0">
      <alignment horizontal="right"/>
      <protection locked="0"/>
    </xf>
    <xf numFmtId="0" fontId="18" fillId="74" borderId="1572" applyProtection="0">
      <alignment horizontal="right"/>
      <protection locked="0"/>
    </xf>
    <xf numFmtId="0" fontId="18" fillId="74" borderId="1572" applyProtection="0">
      <alignment horizontal="right"/>
      <protection locked="0"/>
    </xf>
    <xf numFmtId="0" fontId="18" fillId="74" borderId="1572" applyProtection="0">
      <alignment horizontal="right"/>
      <protection locked="0"/>
    </xf>
    <xf numFmtId="0" fontId="18" fillId="74" borderId="1572" applyProtection="0">
      <alignment horizontal="right"/>
      <protection locked="0"/>
    </xf>
    <xf numFmtId="0" fontId="18" fillId="0" borderId="1684"/>
    <xf numFmtId="0" fontId="18" fillId="0" borderId="1684"/>
    <xf numFmtId="0" fontId="18" fillId="0" borderId="1684"/>
    <xf numFmtId="0" fontId="18" fillId="0" borderId="1684"/>
    <xf numFmtId="0" fontId="18" fillId="0" borderId="1684"/>
    <xf numFmtId="2" fontId="92" fillId="34" borderId="1705"/>
    <xf numFmtId="0" fontId="60" fillId="43" borderId="1683" applyNumberFormat="0" applyAlignment="0" applyProtection="0"/>
    <xf numFmtId="0" fontId="60" fillId="43" borderId="1683" applyNumberFormat="0" applyAlignment="0" applyProtection="0"/>
    <xf numFmtId="0" fontId="63" fillId="56" borderId="1685" applyNumberFormat="0" applyAlignment="0" applyProtection="0"/>
    <xf numFmtId="0" fontId="63" fillId="56" borderId="1685" applyNumberFormat="0" applyAlignment="0" applyProtection="0"/>
    <xf numFmtId="0" fontId="42" fillId="0" borderId="2577" applyNumberFormat="0" applyFill="0" applyAlignment="0" applyProtection="0"/>
    <xf numFmtId="0" fontId="42" fillId="0" borderId="2133" applyNumberFormat="0" applyFill="0" applyAlignment="0" applyProtection="0"/>
    <xf numFmtId="0" fontId="63" fillId="56" borderId="2132" applyNumberFormat="0" applyAlignment="0" applyProtection="0"/>
    <xf numFmtId="1" fontId="37" fillId="0" borderId="2009">
      <alignment vertical="center"/>
    </xf>
    <xf numFmtId="0" fontId="23" fillId="0" borderId="2789" applyNumberFormat="0" applyFill="0" applyAlignment="0" applyProtection="0"/>
    <xf numFmtId="207" fontId="245" fillId="0" borderId="2349">
      <alignment horizontal="center"/>
    </xf>
    <xf numFmtId="0" fontId="92" fillId="35" borderId="1502">
      <alignment horizontal="center" vertical="center"/>
    </xf>
    <xf numFmtId="0" fontId="44" fillId="57" borderId="1503" applyNumberFormat="0" applyAlignment="0" applyProtection="0"/>
    <xf numFmtId="0" fontId="44" fillId="57" borderId="1507" applyNumberFormat="0" applyAlignment="0" applyProtection="0"/>
    <xf numFmtId="0" fontId="18" fillId="74" borderId="1572" applyProtection="0">
      <alignment horizontal="right"/>
    </xf>
    <xf numFmtId="0" fontId="63" fillId="56" borderId="1685" applyNumberFormat="0" applyAlignment="0" applyProtection="0"/>
    <xf numFmtId="0" fontId="18" fillId="74" borderId="1572" applyProtection="0">
      <alignment horizontal="right"/>
    </xf>
    <xf numFmtId="3" fontId="92" fillId="34" borderId="2797">
      <alignment horizontal="right" vertical="center"/>
    </xf>
    <xf numFmtId="0" fontId="92" fillId="35" borderId="1478">
      <alignment horizontal="center" vertical="center"/>
    </xf>
    <xf numFmtId="207" fontId="240" fillId="0" borderId="2025">
      <alignment horizontal="left"/>
    </xf>
    <xf numFmtId="0" fontId="23" fillId="98" borderId="1901" applyNumberFormat="0" applyFont="0" applyAlignment="0" applyProtection="0"/>
    <xf numFmtId="207" fontId="240" fillId="0" borderId="2350">
      <alignment horizontal="left"/>
    </xf>
    <xf numFmtId="0" fontId="92" fillId="35" borderId="1154">
      <alignment horizontal="center" vertical="center"/>
    </xf>
    <xf numFmtId="0" fontId="42" fillId="0" borderId="2577" applyNumberFormat="0" applyFill="0" applyAlignment="0" applyProtection="0"/>
    <xf numFmtId="0" fontId="18" fillId="74" borderId="1572" applyProtection="0">
      <alignment horizontal="right"/>
    </xf>
    <xf numFmtId="41" fontId="211" fillId="0" borderId="2350" applyFill="0" applyBorder="0" applyProtection="0">
      <alignment horizontal="right" vertical="top"/>
    </xf>
    <xf numFmtId="0" fontId="18" fillId="74" borderId="1572" applyProtection="0">
      <alignment horizontal="right"/>
    </xf>
    <xf numFmtId="0" fontId="18" fillId="74" borderId="1572" applyProtection="0">
      <alignment horizontal="right"/>
      <protection locked="0"/>
    </xf>
    <xf numFmtId="3" fontId="92" fillId="35" borderId="3247">
      <alignment horizontal="right" vertical="center"/>
    </xf>
    <xf numFmtId="2" fontId="92" fillId="34" borderId="2797"/>
    <xf numFmtId="338" fontId="230" fillId="0" borderId="1575">
      <protection locked="0"/>
    </xf>
    <xf numFmtId="207" fontId="243" fillId="0" borderId="1577">
      <alignment horizontal="left"/>
    </xf>
    <xf numFmtId="0" fontId="18" fillId="74" borderId="1572" applyProtection="0">
      <alignment horizontal="right"/>
    </xf>
    <xf numFmtId="0" fontId="44" fillId="119" borderId="1479" applyNumberFormat="0" applyAlignment="0" applyProtection="0"/>
    <xf numFmtId="0" fontId="63" fillId="56" borderId="1685" applyNumberFormat="0" applyAlignment="0" applyProtection="0"/>
    <xf numFmtId="3" fontId="92" fillId="35" borderId="1604">
      <alignment horizontal="right" vertical="center"/>
    </xf>
    <xf numFmtId="0" fontId="18" fillId="0" borderId="1579" applyNumberFormat="0" applyFont="0" applyAlignment="0" applyProtection="0"/>
    <xf numFmtId="207" fontId="245" fillId="0" borderId="1041">
      <alignment horizontal="center"/>
    </xf>
    <xf numFmtId="0" fontId="23" fillId="0" borderId="1900" applyNumberFormat="0" applyFill="0" applyAlignment="0" applyProtection="0"/>
    <xf numFmtId="0" fontId="18" fillId="0" borderId="1684"/>
    <xf numFmtId="0" fontId="18" fillId="74" borderId="1572" applyProtection="0">
      <alignment horizontal="right"/>
      <protection locked="0"/>
    </xf>
    <xf numFmtId="0" fontId="18" fillId="74" borderId="1572" applyProtection="0">
      <alignment horizontal="right"/>
      <protection locked="0"/>
    </xf>
    <xf numFmtId="10" fontId="23" fillId="37" borderId="1572" applyNumberFormat="0" applyBorder="0" applyAlignment="0" applyProtection="0"/>
    <xf numFmtId="0" fontId="18" fillId="74" borderId="1572" applyProtection="0">
      <alignment horizontal="right"/>
      <protection locked="0"/>
    </xf>
    <xf numFmtId="0" fontId="238" fillId="0" borderId="1577">
      <alignment horizontal="right"/>
    </xf>
    <xf numFmtId="0" fontId="63" fillId="56" borderId="1685" applyNumberFormat="0" applyAlignment="0" applyProtection="0"/>
    <xf numFmtId="0" fontId="18" fillId="0" borderId="1684"/>
    <xf numFmtId="201" fontId="137" fillId="0" borderId="1567" applyNumberFormat="0" applyFont="0" applyFill="0" applyAlignment="0" applyProtection="0"/>
    <xf numFmtId="0" fontId="63" fillId="56" borderId="1685" applyNumberFormat="0" applyAlignment="0" applyProtection="0"/>
    <xf numFmtId="0" fontId="55" fillId="56" borderId="1683" applyNumberFormat="0" applyAlignment="0" applyProtection="0"/>
    <xf numFmtId="207" fontId="243" fillId="0" borderId="1577">
      <alignment horizontal="left"/>
    </xf>
    <xf numFmtId="3" fontId="92" fillId="34" borderId="1945">
      <alignment horizontal="right" vertical="center"/>
    </xf>
    <xf numFmtId="0" fontId="42" fillId="0" borderId="1686" applyNumberFormat="0" applyFill="0" applyAlignment="0" applyProtection="0"/>
    <xf numFmtId="0" fontId="23" fillId="0" borderId="2345" applyNumberFormat="0" applyFill="0" applyAlignment="0" applyProtection="0"/>
    <xf numFmtId="0" fontId="18" fillId="74" borderId="1572" applyProtection="0">
      <alignment horizontal="right"/>
    </xf>
    <xf numFmtId="0" fontId="108" fillId="0" borderId="54" applyFont="0" applyFill="0" applyAlignment="0" applyProtection="0"/>
    <xf numFmtId="0" fontId="55" fillId="56" borderId="1683" applyNumberFormat="0" applyAlignment="0" applyProtection="0"/>
    <xf numFmtId="0" fontId="18" fillId="0" borderId="1684"/>
    <xf numFmtId="0" fontId="42" fillId="0" borderId="1686" applyNumberFormat="0" applyFill="0" applyAlignment="0" applyProtection="0"/>
    <xf numFmtId="1" fontId="37" fillId="0" borderId="1145">
      <alignment vertical="center"/>
    </xf>
    <xf numFmtId="1" fontId="37" fillId="0" borderId="1145">
      <alignment vertical="center"/>
    </xf>
    <xf numFmtId="0" fontId="60" fillId="43" borderId="3018" applyNumberFormat="0" applyAlignment="0" applyProtection="0"/>
    <xf numFmtId="0" fontId="18" fillId="74" borderId="1572" applyFont="0" applyFill="0" applyBorder="0" applyAlignment="0" applyProtection="0"/>
    <xf numFmtId="0" fontId="18" fillId="74" borderId="1572" applyProtection="0">
      <alignment horizontal="right"/>
      <protection locked="0"/>
    </xf>
    <xf numFmtId="0" fontId="43" fillId="59" borderId="1684" applyNumberFormat="0" applyFont="0" applyAlignment="0" applyProtection="0"/>
    <xf numFmtId="0" fontId="92" fillId="35" borderId="1588">
      <alignment horizontal="center" vertical="center"/>
    </xf>
    <xf numFmtId="0" fontId="63" fillId="56" borderId="1685" applyNumberFormat="0" applyAlignment="0" applyProtection="0"/>
    <xf numFmtId="0" fontId="42" fillId="0" borderId="3021" applyNumberFormat="0" applyFill="0" applyAlignment="0" applyProtection="0"/>
    <xf numFmtId="0" fontId="18" fillId="0" borderId="1579" applyNumberFormat="0" applyFont="0" applyAlignment="0" applyProtection="0"/>
    <xf numFmtId="0" fontId="18" fillId="74" borderId="1572" applyProtection="0">
      <alignment horizontal="right"/>
    </xf>
    <xf numFmtId="0" fontId="63" fillId="56" borderId="1685" applyNumberFormat="0" applyAlignment="0" applyProtection="0"/>
    <xf numFmtId="254" fontId="177" fillId="0" borderId="1569" applyFont="0" applyFill="0" applyBorder="0" applyAlignment="0" applyProtection="0">
      <protection locked="0"/>
    </xf>
    <xf numFmtId="0" fontId="18" fillId="0" borderId="1906" applyNumberFormat="0" applyFont="0" applyAlignment="0" applyProtection="0"/>
    <xf numFmtId="0" fontId="42" fillId="0" borderId="2577" applyNumberFormat="0" applyFill="0" applyAlignment="0" applyProtection="0"/>
    <xf numFmtId="0" fontId="63" fillId="56" borderId="1685" applyNumberFormat="0" applyAlignment="0" applyProtection="0"/>
    <xf numFmtId="207" fontId="240" fillId="0" borderId="2794">
      <alignment horizontal="left"/>
    </xf>
    <xf numFmtId="2" fontId="92" fillId="34" borderId="1504"/>
    <xf numFmtId="41" fontId="211" fillId="0" borderId="1578" applyFill="0" applyBorder="0" applyProtection="0">
      <alignment horizontal="right" vertical="top"/>
    </xf>
    <xf numFmtId="2" fontId="92" fillId="34" borderId="3261"/>
    <xf numFmtId="0" fontId="23" fillId="98" borderId="1573" applyNumberFormat="0" applyFont="0" applyAlignment="0" applyProtection="0"/>
    <xf numFmtId="0" fontId="18" fillId="74" borderId="1572" applyProtection="0">
      <alignment horizontal="right"/>
    </xf>
    <xf numFmtId="0" fontId="42" fillId="0" borderId="1686" applyNumberFormat="0" applyFill="0" applyAlignment="0" applyProtection="0"/>
    <xf numFmtId="3" fontId="92" fillId="34" borderId="1606">
      <alignment horizontal="right" vertical="center"/>
    </xf>
    <xf numFmtId="0" fontId="60" fillId="43" borderId="2130" applyNumberFormat="0" applyAlignment="0" applyProtection="0"/>
    <xf numFmtId="3" fontId="92" fillId="35" borderId="1620">
      <alignment horizontal="right" vertical="center"/>
    </xf>
    <xf numFmtId="1" fontId="37" fillId="0" borderId="3345">
      <alignment vertical="center"/>
    </xf>
    <xf numFmtId="0" fontId="18" fillId="0" borderId="2352" applyNumberFormat="0" applyFont="0" applyAlignment="0" applyProtection="0"/>
    <xf numFmtId="0" fontId="63" fillId="56" borderId="1685" applyNumberFormat="0" applyAlignment="0" applyProtection="0"/>
    <xf numFmtId="207" fontId="245" fillId="0" borderId="1577">
      <alignment horizontal="center"/>
    </xf>
    <xf numFmtId="0" fontId="18" fillId="74" borderId="1572" applyProtection="0">
      <alignment horizontal="right"/>
    </xf>
    <xf numFmtId="0" fontId="63" fillId="56" borderId="1685" applyNumberFormat="0" applyAlignment="0" applyProtection="0"/>
    <xf numFmtId="4" fontId="92" fillId="35" borderId="2811"/>
    <xf numFmtId="0" fontId="63" fillId="56" borderId="1685" applyNumberFormat="0" applyAlignment="0" applyProtection="0"/>
    <xf numFmtId="338" fontId="230" fillId="0" borderId="1902">
      <protection locked="0"/>
    </xf>
    <xf numFmtId="0" fontId="42" fillId="0" borderId="1686" applyNumberFormat="0" applyFill="0" applyAlignment="0" applyProtection="0"/>
    <xf numFmtId="215" fontId="156" fillId="0" borderId="1477" applyFont="0" applyFill="0" applyAlignment="0">
      <alignment horizontal="fill"/>
    </xf>
    <xf numFmtId="207" fontId="245" fillId="0" borderId="1577">
      <alignment horizontal="center"/>
    </xf>
    <xf numFmtId="0" fontId="92" fillId="35" borderId="2839">
      <alignment horizontal="center" vertical="center"/>
    </xf>
    <xf numFmtId="0" fontId="18" fillId="74" borderId="1572" applyProtection="0">
      <alignment horizontal="right"/>
    </xf>
    <xf numFmtId="0" fontId="43" fillId="59" borderId="1684" applyNumberFormat="0" applyFont="0" applyAlignment="0" applyProtection="0"/>
    <xf numFmtId="3" fontId="92" fillId="34" borderId="1590">
      <alignment horizontal="right" vertical="center"/>
    </xf>
    <xf numFmtId="0" fontId="63" fillId="56" borderId="3020" applyNumberFormat="0" applyAlignment="0" applyProtection="0"/>
    <xf numFmtId="0" fontId="18" fillId="74" borderId="1572" applyProtection="0">
      <alignment horizontal="right"/>
    </xf>
    <xf numFmtId="0" fontId="18" fillId="74" borderId="1572" applyProtection="0">
      <alignment horizontal="right"/>
    </xf>
    <xf numFmtId="0" fontId="42" fillId="0" borderId="1686" applyNumberFormat="0" applyFill="0" applyAlignment="0" applyProtection="0"/>
    <xf numFmtId="0" fontId="18" fillId="0" borderId="2795" applyNumberFormat="0" applyFont="0" applyAlignment="0" applyProtection="0"/>
    <xf numFmtId="0" fontId="42" fillId="0" borderId="1686" applyNumberFormat="0" applyFill="0" applyAlignment="0" applyProtection="0"/>
    <xf numFmtId="0" fontId="63" fillId="56" borderId="1685" applyNumberFormat="0" applyAlignment="0" applyProtection="0"/>
    <xf numFmtId="0" fontId="44" fillId="57" borderId="1597" applyNumberFormat="0" applyAlignment="0" applyProtection="0"/>
    <xf numFmtId="10" fontId="23" fillId="37" borderId="1572" applyNumberFormat="0" applyBorder="0" applyAlignment="0" applyProtection="0"/>
    <xf numFmtId="0" fontId="18" fillId="74" borderId="1572" applyProtection="0">
      <alignment horizontal="right"/>
    </xf>
    <xf numFmtId="4" fontId="92" fillId="35" borderId="2803"/>
    <xf numFmtId="0" fontId="63" fillId="56" borderId="1685" applyNumberFormat="0" applyAlignment="0" applyProtection="0"/>
    <xf numFmtId="0" fontId="238" fillId="0" borderId="1577">
      <alignment horizontal="right"/>
    </xf>
    <xf numFmtId="49" fontId="237" fillId="0" borderId="2794">
      <alignment horizontal="right" wrapText="1"/>
    </xf>
    <xf numFmtId="0" fontId="44" fillId="119" borderId="2840" applyNumberFormat="0" applyAlignment="0" applyProtection="0"/>
    <xf numFmtId="0" fontId="60" fillId="43" borderId="1683" applyNumberFormat="0" applyAlignment="0" applyProtection="0"/>
    <xf numFmtId="0" fontId="238" fillId="0" borderId="1041">
      <alignment horizontal="right"/>
    </xf>
    <xf numFmtId="215" fontId="156" fillId="0" borderId="2798" applyFont="0" applyFill="0" applyAlignment="0">
      <alignment horizontal="fill"/>
    </xf>
    <xf numFmtId="0" fontId="237" fillId="0" borderId="1578">
      <alignment horizontal="right" wrapText="1"/>
    </xf>
    <xf numFmtId="0" fontId="23" fillId="0" borderId="1571" applyNumberFormat="0" applyFill="0" applyAlignment="0" applyProtection="0"/>
    <xf numFmtId="0" fontId="42" fillId="0" borderId="1686" applyNumberFormat="0" applyFill="0" applyAlignment="0" applyProtection="0"/>
    <xf numFmtId="0" fontId="44" fillId="57" borderId="1625" applyNumberFormat="0" applyAlignment="0" applyProtection="0"/>
    <xf numFmtId="0" fontId="42" fillId="0" borderId="1686" applyNumberFormat="0" applyFill="0" applyAlignment="0" applyProtection="0"/>
    <xf numFmtId="0" fontId="18" fillId="74" borderId="1572" applyProtection="0">
      <alignment horizontal="right"/>
    </xf>
    <xf numFmtId="10" fontId="23" fillId="37" borderId="1572" applyNumberFormat="0" applyBorder="0" applyAlignment="0" applyProtection="0"/>
    <xf numFmtId="338" fontId="230" fillId="0" borderId="3238">
      <protection locked="0"/>
    </xf>
    <xf numFmtId="0" fontId="63" fillId="56" borderId="2576" applyNumberFormat="0" applyAlignment="0" applyProtection="0"/>
    <xf numFmtId="207" fontId="244" fillId="0" borderId="1578">
      <alignment horizontal="center"/>
    </xf>
    <xf numFmtId="0" fontId="18" fillId="35" borderId="1566" applyNumberFormat="0" applyAlignment="0">
      <protection locked="0"/>
    </xf>
    <xf numFmtId="0" fontId="18" fillId="74" borderId="1572" applyProtection="0">
      <alignment horizontal="right"/>
    </xf>
    <xf numFmtId="0" fontId="63" fillId="56" borderId="1685" applyNumberFormat="0" applyAlignment="0" applyProtection="0"/>
    <xf numFmtId="0" fontId="23" fillId="98" borderId="1573" applyNumberFormat="0" applyFont="0" applyAlignment="0" applyProtection="0"/>
    <xf numFmtId="256" fontId="22" fillId="0" borderId="1145">
      <alignment horizontal="left" vertical="center"/>
    </xf>
    <xf numFmtId="0" fontId="42" fillId="0" borderId="1686" applyNumberFormat="0" applyFill="0" applyAlignment="0" applyProtection="0"/>
    <xf numFmtId="0" fontId="18" fillId="74" borderId="1572" applyProtection="0">
      <alignment horizontal="right"/>
    </xf>
    <xf numFmtId="0" fontId="238" fillId="0" borderId="1577">
      <alignment horizontal="right"/>
    </xf>
    <xf numFmtId="3" fontId="92" fillId="35" borderId="3283">
      <alignment horizontal="right" vertical="center"/>
    </xf>
    <xf numFmtId="0" fontId="42" fillId="0" borderId="1686" applyNumberFormat="0" applyFill="0" applyAlignment="0" applyProtection="0"/>
    <xf numFmtId="348" fontId="120" fillId="107" borderId="1572" applyProtection="0">
      <alignment horizontal="center" vertical="center"/>
    </xf>
    <xf numFmtId="0" fontId="18" fillId="74" borderId="1572" applyProtection="0">
      <alignment horizontal="right"/>
      <protection locked="0"/>
    </xf>
    <xf numFmtId="0" fontId="217" fillId="103" borderId="1573" applyNumberFormat="0" applyAlignment="0" applyProtection="0"/>
    <xf numFmtId="49" fontId="237" fillId="0" borderId="1578">
      <alignment horizontal="right" wrapText="1"/>
    </xf>
    <xf numFmtId="0" fontId="238" fillId="0" borderId="1577">
      <alignment horizontal="right"/>
    </xf>
    <xf numFmtId="0" fontId="60" fillId="43" borderId="1683" applyNumberFormat="0" applyAlignment="0" applyProtection="0"/>
    <xf numFmtId="0" fontId="23" fillId="0" borderId="1571" applyNumberFormat="0" applyFill="0" applyAlignment="0" applyProtection="0"/>
    <xf numFmtId="3" fontId="92" fillId="35" borderId="1462">
      <alignment horizontal="right" vertical="center"/>
    </xf>
    <xf numFmtId="0" fontId="18" fillId="56" borderId="1145" applyAlignment="0" applyProtection="0"/>
    <xf numFmtId="0" fontId="23" fillId="0" borderId="3235" applyNumberFormat="0" applyFill="0" applyAlignment="0" applyProtection="0"/>
    <xf numFmtId="0" fontId="22" fillId="0" borderId="1145">
      <alignment horizontal="left" vertical="center"/>
    </xf>
    <xf numFmtId="0" fontId="18" fillId="74" borderId="1572" applyProtection="0">
      <alignment horizontal="right"/>
    </xf>
    <xf numFmtId="10" fontId="23" fillId="37" borderId="1572" applyNumberFormat="0" applyBorder="0" applyAlignment="0" applyProtection="0"/>
    <xf numFmtId="0" fontId="42" fillId="0" borderId="1686" applyNumberFormat="0" applyFill="0" applyAlignment="0" applyProtection="0"/>
    <xf numFmtId="0" fontId="44" fillId="57" borderId="1593" applyNumberFormat="0" applyAlignment="0" applyProtection="0"/>
    <xf numFmtId="0" fontId="23" fillId="0" borderId="1571" applyNumberFormat="0" applyFill="0" applyAlignment="0" applyProtection="0"/>
    <xf numFmtId="0" fontId="18" fillId="74" borderId="1572" applyProtection="0">
      <alignment horizontal="right"/>
    </xf>
    <xf numFmtId="348" fontId="120" fillId="107" borderId="1572" applyProtection="0">
      <alignment horizontal="center" vertical="center"/>
    </xf>
    <xf numFmtId="215" fontId="156" fillId="0" borderId="2366" applyFont="0" applyFill="0" applyAlignment="0">
      <alignment horizontal="fill"/>
    </xf>
    <xf numFmtId="41" fontId="211" fillId="0" borderId="2794" applyFill="0" applyBorder="0" applyProtection="0">
      <alignment horizontal="right" vertical="top"/>
    </xf>
    <xf numFmtId="0" fontId="18" fillId="74" borderId="1572" applyProtection="0">
      <alignment horizontal="right"/>
    </xf>
    <xf numFmtId="0" fontId="44" fillId="57" borderId="1503" applyNumberFormat="0" applyAlignment="0" applyProtection="0"/>
    <xf numFmtId="10" fontId="23" fillId="37" borderId="1572" applyNumberFormat="0" applyBorder="0" applyAlignment="0" applyProtection="0"/>
    <xf numFmtId="1" fontId="37" fillId="0" borderId="2897">
      <alignment vertical="center"/>
    </xf>
    <xf numFmtId="0" fontId="18" fillId="74" borderId="1572" applyProtection="0">
      <alignment horizontal="right"/>
    </xf>
    <xf numFmtId="0" fontId="18" fillId="74" borderId="1572" applyProtection="0">
      <alignment horizontal="right"/>
      <protection locked="0"/>
    </xf>
    <xf numFmtId="0" fontId="42" fillId="0" borderId="2133" applyNumberFormat="0" applyFill="0" applyAlignment="0" applyProtection="0"/>
    <xf numFmtId="0" fontId="63" fillId="56" borderId="1685" applyNumberFormat="0" applyAlignment="0" applyProtection="0"/>
    <xf numFmtId="0" fontId="18" fillId="0" borderId="1906" applyNumberFormat="0" applyFont="0" applyAlignment="0" applyProtection="0"/>
    <xf numFmtId="215" fontId="156" fillId="0" borderId="1607" applyFont="0" applyFill="0" applyAlignment="0">
      <alignment horizontal="fill"/>
    </xf>
    <xf numFmtId="3" fontId="92" fillId="34" borderId="1913">
      <alignment horizontal="right" vertical="center"/>
    </xf>
    <xf numFmtId="0" fontId="44" fillId="57" borderId="1597" applyNumberFormat="0" applyAlignment="0" applyProtection="0"/>
    <xf numFmtId="0" fontId="44" fillId="57" borderId="1471" applyNumberFormat="0" applyAlignment="0" applyProtection="0"/>
    <xf numFmtId="0" fontId="44" fillId="57" borderId="1581" applyNumberFormat="0" applyAlignment="0" applyProtection="0"/>
    <xf numFmtId="338" fontId="230" fillId="0" borderId="1575">
      <protection locked="0"/>
    </xf>
    <xf numFmtId="0" fontId="18" fillId="74" borderId="1572" applyProtection="0">
      <alignment horizontal="right"/>
      <protection locked="0"/>
    </xf>
    <xf numFmtId="0" fontId="42" fillId="0" borderId="1686" applyNumberFormat="0" applyFill="0" applyAlignment="0" applyProtection="0"/>
    <xf numFmtId="0" fontId="238" fillId="0" borderId="2793">
      <alignment horizontal="right"/>
    </xf>
    <xf numFmtId="0" fontId="238" fillId="0" borderId="2349">
      <alignment horizontal="right"/>
    </xf>
    <xf numFmtId="0" fontId="63" fillId="56" borderId="1685" applyNumberFormat="0" applyAlignment="0" applyProtection="0"/>
    <xf numFmtId="338" fontId="230" fillId="0" borderId="1902">
      <protection locked="0"/>
    </xf>
    <xf numFmtId="0" fontId="237" fillId="0" borderId="1042">
      <alignment horizontal="right" wrapText="1"/>
    </xf>
    <xf numFmtId="0" fontId="42" fillId="0" borderId="3021" applyNumberFormat="0" applyFill="0" applyAlignment="0" applyProtection="0"/>
    <xf numFmtId="348" fontId="120" fillId="107" borderId="1572" applyProtection="0">
      <alignment horizontal="center" vertical="center"/>
    </xf>
    <xf numFmtId="0" fontId="18" fillId="74" borderId="1572" applyProtection="0">
      <alignment horizontal="right"/>
      <protection locked="0"/>
    </xf>
    <xf numFmtId="0" fontId="18" fillId="35" borderId="1566" applyNumberFormat="0" applyAlignment="0">
      <protection locked="0"/>
    </xf>
    <xf numFmtId="207" fontId="244" fillId="0" borderId="2350">
      <alignment horizontal="center"/>
    </xf>
    <xf numFmtId="41" fontId="211" fillId="0" borderId="1905" applyFill="0" applyBorder="0" applyProtection="0">
      <alignment horizontal="right" vertical="top"/>
    </xf>
    <xf numFmtId="0" fontId="63" fillId="56" borderId="2576" applyNumberFormat="0" applyAlignment="0" applyProtection="0"/>
    <xf numFmtId="4" fontId="92" fillId="35" borderId="1620"/>
    <xf numFmtId="0" fontId="63" fillId="56" borderId="1685" applyNumberFormat="0" applyAlignment="0" applyProtection="0"/>
    <xf numFmtId="0" fontId="18" fillId="74" borderId="1572" applyProtection="0">
      <alignment horizontal="right"/>
      <protection locked="0"/>
    </xf>
    <xf numFmtId="207" fontId="244" fillId="0" borderId="1578">
      <alignment horizontal="center"/>
    </xf>
    <xf numFmtId="10" fontId="23" fillId="37" borderId="1572" applyNumberFormat="0" applyBorder="0" applyAlignment="0" applyProtection="0"/>
    <xf numFmtId="0" fontId="18" fillId="0" borderId="1684"/>
    <xf numFmtId="10" fontId="23" fillId="37" borderId="1572" applyNumberFormat="0" applyBorder="0" applyAlignment="0" applyProtection="0"/>
    <xf numFmtId="0" fontId="18" fillId="74" borderId="1572" applyProtection="0">
      <alignment horizontal="right"/>
    </xf>
    <xf numFmtId="0" fontId="18" fillId="74" borderId="1572" applyProtection="0">
      <alignment horizontal="right"/>
      <protection locked="0"/>
    </xf>
    <xf numFmtId="0" fontId="42" fillId="0" borderId="1686" applyNumberFormat="0" applyFill="0" applyAlignment="0" applyProtection="0"/>
    <xf numFmtId="3" fontId="92" fillId="34" borderId="3249">
      <alignment horizontal="right" vertical="center"/>
    </xf>
    <xf numFmtId="0" fontId="63" fillId="56" borderId="2132" applyNumberFormat="0" applyAlignment="0" applyProtection="0"/>
    <xf numFmtId="0" fontId="42" fillId="0" borderId="3021" applyNumberFormat="0" applyFill="0" applyAlignment="0" applyProtection="0"/>
    <xf numFmtId="0" fontId="18" fillId="35" borderId="1566" applyNumberFormat="0" applyAlignment="0">
      <protection locked="0"/>
    </xf>
    <xf numFmtId="0" fontId="92" fillId="35" borderId="1574">
      <alignment horizontal="center" vertical="center"/>
    </xf>
    <xf numFmtId="207" fontId="245" fillId="0" borderId="1577">
      <alignment horizontal="center"/>
    </xf>
    <xf numFmtId="207" fontId="244" fillId="0" borderId="2794">
      <alignment horizontal="center"/>
    </xf>
    <xf numFmtId="10" fontId="23" fillId="37" borderId="1572" applyNumberFormat="0" applyBorder="0" applyAlignment="0" applyProtection="0"/>
    <xf numFmtId="3" fontId="92" fillId="34" borderId="1925">
      <alignment horizontal="right" vertical="center"/>
    </xf>
    <xf numFmtId="0" fontId="55" fillId="56" borderId="1683" applyNumberFormat="0" applyAlignment="0" applyProtection="0"/>
    <xf numFmtId="0" fontId="63" fillId="56" borderId="1685" applyNumberFormat="0" applyAlignment="0" applyProtection="0"/>
    <xf numFmtId="0" fontId="18" fillId="74" borderId="1572" applyProtection="0">
      <alignment horizontal="right"/>
    </xf>
    <xf numFmtId="207" fontId="245" fillId="0" borderId="1577">
      <alignment horizontal="center"/>
    </xf>
    <xf numFmtId="207" fontId="240" fillId="0" borderId="2350">
      <alignment horizontal="right"/>
    </xf>
    <xf numFmtId="207" fontId="240" fillId="0" borderId="1578">
      <alignment horizontal="left"/>
    </xf>
    <xf numFmtId="0" fontId="18" fillId="74" borderId="1572" applyProtection="0">
      <alignment horizontal="right"/>
    </xf>
    <xf numFmtId="0" fontId="44" fillId="57" borderId="3244" applyNumberFormat="0" applyAlignment="0" applyProtection="0"/>
    <xf numFmtId="0" fontId="92" fillId="35" borderId="1584">
      <alignment horizontal="center" vertical="center"/>
    </xf>
    <xf numFmtId="338" fontId="230" fillId="0" borderId="1575">
      <protection locked="0"/>
    </xf>
    <xf numFmtId="207" fontId="243" fillId="0" borderId="2349">
      <alignment horizontal="left"/>
    </xf>
    <xf numFmtId="0" fontId="18" fillId="74" borderId="1572" applyProtection="0">
      <alignment horizontal="right"/>
      <protection locked="0"/>
    </xf>
    <xf numFmtId="0" fontId="55" fillId="56" borderId="1683" applyNumberFormat="0" applyAlignment="0" applyProtection="0"/>
    <xf numFmtId="3" fontId="92" fillId="35" borderId="1624">
      <alignment horizontal="right" vertical="center"/>
    </xf>
    <xf numFmtId="0" fontId="44" fillId="57" borderId="1585" applyNumberFormat="0" applyAlignment="0" applyProtection="0"/>
    <xf numFmtId="0" fontId="44" fillId="57" borderId="2812" applyNumberFormat="0" applyAlignment="0" applyProtection="0"/>
    <xf numFmtId="201" fontId="137" fillId="0" borderId="1568" applyNumberFormat="0" applyFont="0" applyFill="0" applyAlignment="0" applyProtection="0"/>
    <xf numFmtId="0" fontId="18" fillId="74" borderId="1572" applyProtection="0">
      <alignment horizontal="right"/>
    </xf>
    <xf numFmtId="0" fontId="42" fillId="0" borderId="1686" applyNumberFormat="0" applyFill="0" applyAlignment="0" applyProtection="0"/>
    <xf numFmtId="0" fontId="18" fillId="35" borderId="1566" applyNumberFormat="0" applyAlignment="0">
      <protection locked="0"/>
    </xf>
    <xf numFmtId="207" fontId="245" fillId="0" borderId="2793">
      <alignment horizontal="center"/>
    </xf>
    <xf numFmtId="0" fontId="55" fillId="56" borderId="1683" applyNumberFormat="0" applyAlignment="0" applyProtection="0"/>
    <xf numFmtId="0" fontId="63" fillId="56" borderId="1685" applyNumberFormat="0" applyAlignment="0" applyProtection="0"/>
    <xf numFmtId="2" fontId="92" fillId="34" borderId="1476"/>
    <xf numFmtId="0" fontId="42" fillId="0" borderId="1686" applyNumberFormat="0" applyFill="0" applyAlignment="0" applyProtection="0"/>
    <xf numFmtId="0" fontId="18" fillId="0" borderId="1580" applyNumberFormat="0" applyFont="0" applyAlignment="0" applyProtection="0"/>
    <xf numFmtId="0" fontId="18" fillId="74" borderId="1572" applyProtection="0">
      <alignment horizontal="right"/>
    </xf>
    <xf numFmtId="0" fontId="63" fillId="56" borderId="1685" applyNumberFormat="0" applyAlignment="0" applyProtection="0"/>
    <xf numFmtId="41" fontId="211" fillId="0" borderId="2794" applyFill="0" applyBorder="0" applyProtection="0">
      <alignment horizontal="right" vertical="top"/>
    </xf>
    <xf numFmtId="338" fontId="230" fillId="0" borderId="2791">
      <protection locked="0"/>
    </xf>
    <xf numFmtId="0" fontId="44" fillId="57" borderId="1601" applyNumberFormat="0" applyAlignment="0" applyProtection="0"/>
    <xf numFmtId="215" fontId="156" fillId="0" borderId="1623" applyFont="0" applyFill="0" applyAlignment="0">
      <alignment horizontal="fill"/>
    </xf>
    <xf numFmtId="0" fontId="18" fillId="74" borderId="1572" applyProtection="0">
      <alignment horizontal="right"/>
    </xf>
    <xf numFmtId="0" fontId="18" fillId="68" borderId="1685" applyNumberFormat="0">
      <alignment vertical="center"/>
    </xf>
    <xf numFmtId="41" fontId="211" fillId="0" borderId="1578" applyFill="0" applyBorder="0" applyProtection="0">
      <alignment horizontal="right" vertical="top"/>
    </xf>
    <xf numFmtId="0" fontId="23" fillId="0" borderId="1571" applyNumberFormat="0" applyFill="0" applyAlignment="0" applyProtection="0"/>
    <xf numFmtId="10" fontId="23" fillId="37" borderId="1572" applyNumberFormat="0" applyBorder="0" applyAlignment="0" applyProtection="0"/>
    <xf numFmtId="0" fontId="18" fillId="74" borderId="1572" applyProtection="0">
      <alignment horizontal="right"/>
      <protection locked="0"/>
    </xf>
    <xf numFmtId="0" fontId="18" fillId="0" borderId="1684"/>
    <xf numFmtId="256" fontId="22" fillId="0" borderId="1145">
      <alignment horizontal="left" vertical="center"/>
    </xf>
    <xf numFmtId="41" fontId="211" fillId="0" borderId="3241" applyFill="0" applyBorder="0" applyProtection="0">
      <alignment horizontal="right" vertical="top"/>
    </xf>
    <xf numFmtId="0" fontId="18" fillId="35" borderId="1566" applyNumberFormat="0" applyAlignment="0">
      <protection locked="0"/>
    </xf>
    <xf numFmtId="0" fontId="237" fillId="0" borderId="1578">
      <alignment horizontal="right" wrapText="1"/>
    </xf>
    <xf numFmtId="4" fontId="92" fillId="35" borderId="2835"/>
    <xf numFmtId="0" fontId="92" fillId="35" borderId="1735">
      <alignment horizontal="center" vertical="center"/>
    </xf>
    <xf numFmtId="0" fontId="18" fillId="74" borderId="1572" applyProtection="0">
      <alignment horizontal="right"/>
    </xf>
    <xf numFmtId="207" fontId="244" fillId="0" borderId="2794">
      <alignment horizontal="center"/>
    </xf>
    <xf numFmtId="0" fontId="63" fillId="56" borderId="1685" applyNumberFormat="0" applyAlignment="0" applyProtection="0"/>
    <xf numFmtId="0" fontId="231" fillId="35" borderId="1572">
      <alignment horizontal="right"/>
    </xf>
    <xf numFmtId="0" fontId="18" fillId="74" borderId="1572" applyProtection="0">
      <alignment horizontal="right"/>
    </xf>
    <xf numFmtId="0" fontId="18" fillId="0" borderId="1580" applyNumberFormat="0" applyFont="0" applyAlignment="0" applyProtection="0"/>
    <xf numFmtId="0" fontId="18" fillId="74" borderId="1572" applyProtection="0">
      <alignment horizontal="right"/>
    </xf>
    <xf numFmtId="0" fontId="23" fillId="0" borderId="3235" applyNumberFormat="0" applyFill="0" applyAlignment="0" applyProtection="0"/>
    <xf numFmtId="0" fontId="44" fillId="119" borderId="644" applyNumberFormat="0" applyAlignment="0" applyProtection="0"/>
    <xf numFmtId="0" fontId="44" fillId="57" borderId="644" applyNumberFormat="0" applyAlignment="0" applyProtection="0"/>
    <xf numFmtId="0" fontId="44" fillId="57" borderId="644" applyNumberFormat="0" applyAlignment="0" applyProtection="0"/>
    <xf numFmtId="0" fontId="44" fillId="119" borderId="636" applyNumberFormat="0" applyAlignment="0" applyProtection="0"/>
    <xf numFmtId="0" fontId="44" fillId="57" borderId="636" applyNumberFormat="0" applyAlignment="0" applyProtection="0"/>
    <xf numFmtId="0" fontId="44" fillId="57" borderId="636" applyNumberFormat="0" applyAlignment="0" applyProtection="0"/>
    <xf numFmtId="0" fontId="44" fillId="57" borderId="636" applyNumberFormat="0" applyAlignment="0" applyProtection="0"/>
    <xf numFmtId="0" fontId="44" fillId="119" borderId="632" applyNumberFormat="0" applyAlignment="0" applyProtection="0"/>
    <xf numFmtId="2" fontId="92" fillId="34" borderId="633"/>
    <xf numFmtId="3" fontId="92" fillId="34" borderId="633">
      <alignment horizontal="right" vertical="center"/>
    </xf>
    <xf numFmtId="4" fontId="92" fillId="35" borderId="635"/>
    <xf numFmtId="3" fontId="92" fillId="35" borderId="635">
      <alignment horizontal="right" vertical="center"/>
    </xf>
    <xf numFmtId="0" fontId="44" fillId="57" borderId="632" applyNumberFormat="0" applyAlignment="0" applyProtection="0"/>
    <xf numFmtId="0" fontId="44" fillId="57" borderId="632" applyNumberFormat="0" applyAlignment="0" applyProtection="0"/>
    <xf numFmtId="215" fontId="156" fillId="0" borderId="634" applyFont="0" applyFill="0" applyAlignment="0">
      <alignment horizontal="fill"/>
    </xf>
    <xf numFmtId="0" fontId="92" fillId="35" borderId="635">
      <alignment horizontal="center" vertical="center"/>
    </xf>
    <xf numFmtId="0" fontId="44" fillId="57" borderId="632" applyNumberFormat="0" applyAlignment="0" applyProtection="0"/>
    <xf numFmtId="0" fontId="44" fillId="57" borderId="668" applyNumberFormat="0" applyAlignment="0" applyProtection="0"/>
    <xf numFmtId="2" fontId="92" fillId="34" borderId="665"/>
    <xf numFmtId="0" fontId="44" fillId="57" borderId="664" applyNumberFormat="0" applyAlignment="0" applyProtection="0"/>
    <xf numFmtId="215" fontId="156" fillId="0" borderId="638" applyFont="0" applyFill="0" applyAlignment="0">
      <alignment horizontal="fill"/>
    </xf>
    <xf numFmtId="0" fontId="44" fillId="57" borderId="668" applyNumberFormat="0" applyAlignment="0" applyProtection="0"/>
    <xf numFmtId="3" fontId="92" fillId="34" borderId="665">
      <alignment horizontal="right" vertical="center"/>
    </xf>
    <xf numFmtId="4" fontId="92" fillId="35" borderId="667"/>
    <xf numFmtId="4" fontId="92" fillId="35" borderId="663"/>
    <xf numFmtId="0" fontId="92" fillId="35" borderId="663">
      <alignment horizontal="center" vertical="center"/>
    </xf>
    <xf numFmtId="0" fontId="44" fillId="57" borderId="664" applyNumberFormat="0" applyAlignment="0" applyProtection="0"/>
    <xf numFmtId="0" fontId="44" fillId="57" borderId="668" applyNumberFormat="0" applyAlignment="0" applyProtection="0"/>
    <xf numFmtId="2" fontId="92" fillId="34" borderId="629"/>
    <xf numFmtId="3" fontId="92" fillId="34" borderId="629">
      <alignment horizontal="right" vertical="center"/>
    </xf>
    <xf numFmtId="0" fontId="44" fillId="119" borderId="668" applyNumberFormat="0" applyAlignment="0" applyProtection="0"/>
    <xf numFmtId="0" fontId="44" fillId="119" borderId="664" applyNumberFormat="0" applyAlignment="0" applyProtection="0"/>
    <xf numFmtId="3" fontId="92" fillId="35" borderId="667">
      <alignment horizontal="right" vertical="center"/>
    </xf>
    <xf numFmtId="4" fontId="92" fillId="35" borderId="631"/>
    <xf numFmtId="3" fontId="92" fillId="35" borderId="631">
      <alignment horizontal="right" vertical="center"/>
    </xf>
    <xf numFmtId="0" fontId="92" fillId="35" borderId="631">
      <alignment horizontal="center" vertical="center"/>
    </xf>
    <xf numFmtId="2" fontId="92" fillId="34" borderId="661"/>
    <xf numFmtId="3" fontId="92" fillId="34" borderId="661">
      <alignment horizontal="right" vertical="center"/>
    </xf>
    <xf numFmtId="3" fontId="92" fillId="35" borderId="663">
      <alignment horizontal="right" vertical="center"/>
    </xf>
    <xf numFmtId="0" fontId="92" fillId="35" borderId="639">
      <alignment horizontal="center" vertical="center"/>
    </xf>
    <xf numFmtId="3" fontId="92" fillId="35" borderId="639">
      <alignment horizontal="right" vertical="center"/>
    </xf>
    <xf numFmtId="4" fontId="92" fillId="35" borderId="639"/>
    <xf numFmtId="3" fontId="92" fillId="34" borderId="637">
      <alignment horizontal="right" vertical="center"/>
    </xf>
    <xf numFmtId="2" fontId="92" fillId="34" borderId="637"/>
    <xf numFmtId="215" fontId="156" fillId="0" borderId="662" applyFont="0" applyFill="0" applyAlignment="0">
      <alignment horizontal="fill"/>
    </xf>
    <xf numFmtId="0" fontId="44" fillId="57" borderId="640" applyNumberFormat="0" applyAlignment="0" applyProtection="0"/>
    <xf numFmtId="0" fontId="92" fillId="35" borderId="643">
      <alignment horizontal="center" vertical="center"/>
    </xf>
    <xf numFmtId="215" fontId="156" fillId="0" borderId="642" applyFont="0" applyFill="0" applyAlignment="0">
      <alignment horizontal="fill"/>
    </xf>
    <xf numFmtId="0" fontId="44" fillId="57" borderId="640" applyNumberFormat="0" applyAlignment="0" applyProtection="0"/>
    <xf numFmtId="0" fontId="44" fillId="57" borderId="640" applyNumberFormat="0" applyAlignment="0" applyProtection="0"/>
    <xf numFmtId="3" fontId="92" fillId="35" borderId="643">
      <alignment horizontal="right" vertical="center"/>
    </xf>
    <xf numFmtId="4" fontId="92" fillId="35" borderId="643"/>
    <xf numFmtId="3" fontId="92" fillId="34" borderId="641">
      <alignment horizontal="right" vertical="center"/>
    </xf>
    <xf numFmtId="2" fontId="92" fillId="34" borderId="641"/>
    <xf numFmtId="0" fontId="44" fillId="119" borderId="640" applyNumberFormat="0" applyAlignment="0" applyProtection="0"/>
    <xf numFmtId="0" fontId="44" fillId="57" borderId="644" applyNumberFormat="0" applyAlignment="0" applyProtection="0"/>
    <xf numFmtId="0" fontId="92" fillId="35" borderId="667">
      <alignment horizontal="center" vertical="center"/>
    </xf>
    <xf numFmtId="215" fontId="156" fillId="0" borderId="630" applyFont="0" applyFill="0" applyAlignment="0">
      <alignment horizontal="fill"/>
    </xf>
    <xf numFmtId="215" fontId="156" fillId="0" borderId="666" applyFont="0" applyFill="0" applyAlignment="0">
      <alignment horizontal="fill"/>
    </xf>
    <xf numFmtId="0" fontId="44" fillId="57" borderId="664" applyNumberFormat="0" applyAlignment="0" applyProtection="0"/>
    <xf numFmtId="254" fontId="177" fillId="0" borderId="2344" applyFont="0" applyFill="0" applyBorder="0" applyAlignment="0" applyProtection="0">
      <protection locked="0"/>
    </xf>
    <xf numFmtId="0" fontId="63" fillId="56" borderId="1685" applyNumberFormat="0" applyAlignment="0" applyProtection="0"/>
    <xf numFmtId="0" fontId="63" fillId="56" borderId="2576" applyNumberFormat="0" applyAlignment="0" applyProtection="0"/>
    <xf numFmtId="338" fontId="230" fillId="0" borderId="2791">
      <protection locked="0"/>
    </xf>
    <xf numFmtId="0" fontId="63" fillId="56" borderId="2132" applyNumberFormat="0" applyAlignment="0" applyProtection="0"/>
    <xf numFmtId="0" fontId="63" fillId="56" borderId="3020" applyNumberFormat="0" applyAlignment="0" applyProtection="0"/>
    <xf numFmtId="0" fontId="63" fillId="56" borderId="2132" applyNumberFormat="0" applyAlignment="0" applyProtection="0"/>
    <xf numFmtId="0" fontId="23" fillId="0" borderId="3235" applyNumberFormat="0" applyFill="0" applyAlignment="0" applyProtection="0"/>
    <xf numFmtId="0" fontId="42" fillId="0" borderId="1686" applyNumberFormat="0" applyFill="0" applyAlignment="0" applyProtection="0"/>
    <xf numFmtId="41" fontId="211" fillId="0" borderId="3241" applyFill="0" applyBorder="0" applyProtection="0">
      <alignment horizontal="right" vertical="top"/>
    </xf>
    <xf numFmtId="0" fontId="44" fillId="119" borderId="628" applyNumberFormat="0" applyAlignment="0" applyProtection="0"/>
    <xf numFmtId="0" fontId="44" fillId="57" borderId="628" applyNumberFormat="0" applyAlignment="0" applyProtection="0"/>
    <xf numFmtId="0" fontId="44" fillId="57" borderId="628" applyNumberFormat="0" applyAlignment="0" applyProtection="0"/>
    <xf numFmtId="0" fontId="44" fillId="57" borderId="628" applyNumberFormat="0" applyAlignment="0" applyProtection="0"/>
    <xf numFmtId="0" fontId="63" fillId="56" borderId="1685" applyNumberFormat="0" applyAlignment="0" applyProtection="0"/>
    <xf numFmtId="0" fontId="18" fillId="74" borderId="1572" applyProtection="0">
      <alignment horizontal="right"/>
    </xf>
    <xf numFmtId="3" fontId="92" fillId="35" borderId="2835">
      <alignment horizontal="right" vertical="center"/>
    </xf>
    <xf numFmtId="0" fontId="63" fillId="56" borderId="2576" applyNumberFormat="0" applyAlignment="0" applyProtection="0"/>
    <xf numFmtId="0" fontId="18" fillId="0" borderId="1684"/>
    <xf numFmtId="0" fontId="217" fillId="103" borderId="1901" applyNumberFormat="0" applyAlignment="0" applyProtection="0"/>
    <xf numFmtId="0" fontId="42" fillId="0" borderId="3021" applyNumberFormat="0" applyFill="0" applyAlignment="0" applyProtection="0"/>
    <xf numFmtId="0" fontId="44" fillId="57" borderId="1467" applyNumberFormat="0" applyAlignment="0" applyProtection="0"/>
    <xf numFmtId="0" fontId="63" fillId="56" borderId="1685" applyNumberFormat="0" applyAlignment="0" applyProtection="0"/>
    <xf numFmtId="0" fontId="18" fillId="0" borderId="1684"/>
    <xf numFmtId="0" fontId="42" fillId="0" borderId="1686" applyNumberFormat="0" applyFill="0" applyAlignment="0" applyProtection="0"/>
    <xf numFmtId="2" fontId="92" fillId="34" borderId="625"/>
    <xf numFmtId="3" fontId="92" fillId="34" borderId="625">
      <alignment horizontal="right" vertical="center"/>
    </xf>
    <xf numFmtId="4" fontId="92" fillId="35" borderId="627"/>
    <xf numFmtId="3" fontId="92" fillId="35" borderId="627">
      <alignment horizontal="right" vertical="center"/>
    </xf>
    <xf numFmtId="0" fontId="55" fillId="56" borderId="1683" applyNumberFormat="0" applyAlignment="0" applyProtection="0"/>
    <xf numFmtId="0" fontId="42" fillId="0" borderId="3021" applyNumberFormat="0" applyFill="0" applyAlignment="0" applyProtection="0"/>
    <xf numFmtId="0" fontId="43" fillId="59" borderId="1684" applyNumberFormat="0" applyFont="0" applyAlignment="0" applyProtection="0"/>
    <xf numFmtId="9" fontId="163" fillId="35" borderId="2792">
      <alignment horizontal="center"/>
    </xf>
    <xf numFmtId="4" fontId="92" fillId="35" borderId="1596"/>
    <xf numFmtId="0" fontId="42" fillId="0" borderId="1686" applyNumberFormat="0" applyFill="0" applyAlignment="0" applyProtection="0"/>
    <xf numFmtId="0" fontId="18" fillId="74" borderId="1572" applyProtection="0">
      <alignment horizontal="right"/>
    </xf>
    <xf numFmtId="2" fontId="92" fillId="34" borderId="1909"/>
    <xf numFmtId="0" fontId="44" fillId="57" borderId="1589" applyNumberFormat="0" applyAlignment="0" applyProtection="0"/>
    <xf numFmtId="0" fontId="18" fillId="74" borderId="1572" applyProtection="0">
      <alignment horizontal="right"/>
    </xf>
    <xf numFmtId="0" fontId="44" fillId="57" borderId="1924" applyNumberFormat="0" applyAlignment="0" applyProtection="0"/>
    <xf numFmtId="0" fontId="18" fillId="74" borderId="1572" applyProtection="0">
      <alignment horizontal="right"/>
    </xf>
    <xf numFmtId="3" fontId="92" fillId="34" borderId="1476">
      <alignment horizontal="right" vertical="center"/>
    </xf>
    <xf numFmtId="338" fontId="230" fillId="0" borderId="1575">
      <protection locked="0"/>
    </xf>
    <xf numFmtId="207" fontId="245" fillId="0" borderId="1577">
      <alignment horizontal="center"/>
    </xf>
    <xf numFmtId="0" fontId="238" fillId="0" borderId="1577">
      <alignment horizontal="right"/>
    </xf>
    <xf numFmtId="0" fontId="18" fillId="74" borderId="1572" applyProtection="0">
      <alignment horizontal="right"/>
    </xf>
    <xf numFmtId="0" fontId="44" fillId="57" borderId="1605" applyNumberFormat="0" applyAlignment="0" applyProtection="0"/>
    <xf numFmtId="207" fontId="240" fillId="0" borderId="1578">
      <alignment horizontal="right"/>
    </xf>
    <xf numFmtId="0" fontId="108" fillId="0" borderId="54" applyFont="0" applyFill="0" applyAlignment="0" applyProtection="0"/>
    <xf numFmtId="2" fontId="92" fillId="34" borderId="1897"/>
    <xf numFmtId="0" fontId="103" fillId="71" borderId="56" applyNumberFormat="0" applyBorder="0" applyAlignment="0">
      <alignment vertical="center" wrapText="1"/>
    </xf>
    <xf numFmtId="215" fontId="156" fillId="0" borderId="626" applyFont="0" applyFill="0" applyAlignment="0">
      <alignment horizontal="fill"/>
    </xf>
    <xf numFmtId="0" fontId="18" fillId="0" borderId="2352" applyNumberFormat="0" applyFont="0" applyAlignment="0" applyProtection="0"/>
    <xf numFmtId="0" fontId="44" fillId="119" borderId="1467" applyNumberFormat="0" applyAlignment="0" applyProtection="0"/>
    <xf numFmtId="0" fontId="55" fillId="56" borderId="2130" applyNumberFormat="0" applyAlignment="0" applyProtection="0"/>
    <xf numFmtId="164" fontId="103" fillId="71" borderId="56" applyNumberFormat="0" applyBorder="0" applyAlignment="0">
      <alignment vertical="center" wrapText="1"/>
    </xf>
    <xf numFmtId="0" fontId="43" fillId="59" borderId="1684" applyNumberFormat="0" applyFont="0" applyAlignment="0" applyProtection="0"/>
    <xf numFmtId="0" fontId="42" fillId="0" borderId="1686" applyNumberFormat="0" applyFill="0" applyAlignment="0" applyProtection="0"/>
    <xf numFmtId="338" fontId="230" fillId="0" borderId="1575">
      <protection locked="0"/>
    </xf>
    <xf numFmtId="3" fontId="92" fillId="34" borderId="1504">
      <alignment horizontal="right" vertical="center"/>
    </xf>
    <xf numFmtId="0" fontId="18" fillId="0" borderId="1907" applyNumberFormat="0" applyFont="0" applyAlignment="0" applyProtection="0"/>
    <xf numFmtId="0" fontId="18" fillId="0" borderId="3242" applyNumberFormat="0" applyFont="0" applyAlignment="0" applyProtection="0"/>
    <xf numFmtId="207" fontId="243" fillId="0" borderId="1577">
      <alignment horizontal="left"/>
    </xf>
    <xf numFmtId="0" fontId="42" fillId="0" borderId="1686" applyNumberFormat="0" applyFill="0" applyAlignment="0" applyProtection="0"/>
    <xf numFmtId="0" fontId="18" fillId="0" borderId="1684"/>
    <xf numFmtId="0" fontId="63" fillId="56" borderId="1685" applyNumberFormat="0" applyAlignment="0" applyProtection="0"/>
    <xf numFmtId="0" fontId="42" fillId="0" borderId="1686" applyNumberFormat="0" applyFill="0" applyAlignment="0" applyProtection="0"/>
    <xf numFmtId="0" fontId="43" fillId="59" borderId="1684" applyNumberFormat="0" applyFont="0" applyAlignment="0" applyProtection="0"/>
    <xf numFmtId="0" fontId="42" fillId="0" borderId="1686" applyNumberFormat="0" applyFill="0" applyAlignment="0" applyProtection="0"/>
    <xf numFmtId="0" fontId="63" fillId="56" borderId="2132" applyNumberFormat="0" applyAlignment="0" applyProtection="0"/>
    <xf numFmtId="0" fontId="23" fillId="0" borderId="3235" applyNumberFormat="0" applyFill="0" applyAlignment="0" applyProtection="0"/>
    <xf numFmtId="0" fontId="18" fillId="74" borderId="1572" applyProtection="0">
      <alignment horizontal="right"/>
    </xf>
    <xf numFmtId="0" fontId="92" fillId="35" borderId="627">
      <alignment horizontal="center" vertical="center"/>
    </xf>
    <xf numFmtId="0" fontId="42" fillId="0" borderId="1686" applyNumberFormat="0" applyFill="0" applyAlignment="0" applyProtection="0"/>
    <xf numFmtId="0" fontId="63" fillId="56" borderId="1685" applyNumberFormat="0" applyAlignment="0" applyProtection="0"/>
    <xf numFmtId="41" fontId="211" fillId="0" borderId="1578" applyFill="0" applyBorder="0" applyProtection="0">
      <alignment horizontal="right" vertical="top"/>
    </xf>
    <xf numFmtId="0" fontId="55" fillId="56" borderId="1683" applyNumberFormat="0" applyAlignment="0" applyProtection="0"/>
    <xf numFmtId="0" fontId="63" fillId="56" borderId="1685" applyNumberFormat="0" applyAlignment="0" applyProtection="0"/>
    <xf numFmtId="0" fontId="18" fillId="0" borderId="1684"/>
    <xf numFmtId="10" fontId="23" fillId="37" borderId="56" applyNumberFormat="0" applyBorder="0" applyAlignment="0" applyProtection="0"/>
    <xf numFmtId="10" fontId="23" fillId="37" borderId="56" applyNumberFormat="0" applyBorder="0" applyAlignment="0" applyProtection="0"/>
    <xf numFmtId="10" fontId="23" fillId="37" borderId="56" applyNumberFormat="0" applyBorder="0" applyAlignment="0" applyProtection="0"/>
    <xf numFmtId="10" fontId="23" fillId="37" borderId="56" applyNumberFormat="0" applyBorder="0" applyAlignment="0" applyProtection="0"/>
    <xf numFmtId="214" fontId="148" fillId="74" borderId="1145" applyFont="0" applyFill="0" applyBorder="0" applyAlignment="0" applyProtection="0">
      <alignment horizontal="right"/>
    </xf>
    <xf numFmtId="0" fontId="63" fillId="56" borderId="1685" applyNumberFormat="0" applyAlignment="0" applyProtection="0"/>
    <xf numFmtId="0" fontId="55" fillId="56" borderId="1683" applyNumberFormat="0" applyAlignment="0" applyProtection="0"/>
    <xf numFmtId="0" fontId="42" fillId="0" borderId="1686" applyNumberFormat="0" applyFill="0" applyAlignment="0" applyProtection="0"/>
    <xf numFmtId="0" fontId="63" fillId="56" borderId="1685" applyNumberFormat="0" applyAlignment="0" applyProtection="0"/>
    <xf numFmtId="0" fontId="55" fillId="56" borderId="1683" applyNumberFormat="0" applyAlignment="0" applyProtection="0"/>
    <xf numFmtId="0" fontId="63" fillId="56" borderId="1685" applyNumberFormat="0" applyAlignment="0" applyProtection="0"/>
    <xf numFmtId="0" fontId="18" fillId="74" borderId="1572" applyProtection="0">
      <alignment horizontal="right"/>
    </xf>
    <xf numFmtId="10" fontId="23" fillId="37" borderId="56" applyNumberFormat="0" applyBorder="0" applyAlignment="0" applyProtection="0"/>
    <xf numFmtId="10" fontId="23" fillId="37" borderId="56" applyNumberFormat="0" applyBorder="0" applyAlignment="0" applyProtection="0"/>
    <xf numFmtId="10" fontId="23" fillId="37" borderId="56" applyNumberFormat="0" applyBorder="0" applyAlignment="0" applyProtection="0"/>
    <xf numFmtId="10" fontId="23" fillId="37" borderId="56" applyNumberFormat="0" applyBorder="0" applyAlignment="0" applyProtection="0"/>
    <xf numFmtId="10" fontId="23" fillId="37" borderId="56" applyNumberFormat="0" applyBorder="0" applyAlignment="0" applyProtection="0"/>
    <xf numFmtId="16" fontId="148" fillId="74" borderId="1145" applyFont="0" applyFill="0" applyBorder="0" applyAlignment="0" applyProtection="0">
      <alignment horizontal="right"/>
    </xf>
    <xf numFmtId="0" fontId="42" fillId="0" borderId="1686" applyNumberFormat="0" applyFill="0" applyAlignment="0" applyProtection="0"/>
    <xf numFmtId="0" fontId="63" fillId="56" borderId="1685" applyNumberFormat="0" applyAlignment="0" applyProtection="0"/>
    <xf numFmtId="0" fontId="55" fillId="56" borderId="1683" applyNumberFormat="0" applyAlignment="0" applyProtection="0"/>
    <xf numFmtId="0" fontId="42" fillId="0" borderId="1686" applyNumberFormat="0" applyFill="0" applyAlignment="0" applyProtection="0"/>
    <xf numFmtId="0" fontId="55" fillId="56" borderId="1683" applyNumberFormat="0" applyAlignment="0" applyProtection="0"/>
    <xf numFmtId="0" fontId="42" fillId="0" borderId="1686" applyNumberFormat="0" applyFill="0" applyAlignment="0" applyProtection="0"/>
    <xf numFmtId="0" fontId="23" fillId="36" borderId="56" applyFont="0" applyBorder="0" applyAlignment="0" applyProtection="0">
      <alignment vertical="top"/>
    </xf>
    <xf numFmtId="0" fontId="63" fillId="56" borderId="1685" applyNumberFormat="0" applyAlignment="0" applyProtection="0"/>
    <xf numFmtId="0" fontId="42" fillId="0" borderId="1686" applyNumberFormat="0" applyFill="0" applyAlignment="0" applyProtection="0"/>
    <xf numFmtId="0" fontId="18" fillId="74" borderId="1572" applyProtection="0">
      <alignment horizontal="right"/>
    </xf>
    <xf numFmtId="0" fontId="44" fillId="57" borderId="1563" applyNumberFormat="0" applyAlignment="0" applyProtection="0"/>
    <xf numFmtId="0" fontId="44" fillId="57" borderId="1551" applyNumberFormat="0" applyAlignment="0" applyProtection="0"/>
    <xf numFmtId="0" fontId="44" fillId="57" borderId="1539" applyNumberFormat="0" applyAlignment="0" applyProtection="0"/>
    <xf numFmtId="3" fontId="92" fillId="34" borderId="1532">
      <alignment horizontal="right" vertical="center"/>
    </xf>
    <xf numFmtId="0" fontId="44" fillId="57" borderId="1527" applyNumberFormat="0" applyAlignment="0" applyProtection="0"/>
    <xf numFmtId="0" fontId="44" fillId="57" borderId="1519" applyNumberFormat="0" applyAlignment="0" applyProtection="0"/>
    <xf numFmtId="3" fontId="92" fillId="34" borderId="1544">
      <alignment horizontal="right" vertical="center"/>
    </xf>
    <xf numFmtId="0" fontId="44" fillId="57" borderId="1515" applyNumberFormat="0" applyAlignment="0" applyProtection="0"/>
    <xf numFmtId="4" fontId="92" fillId="35" borderId="1514"/>
    <xf numFmtId="0" fontId="92" fillId="35" borderId="1514">
      <alignment horizontal="center" vertical="center"/>
    </xf>
    <xf numFmtId="215" fontId="156" fillId="0" borderId="1509" applyFont="0" applyFill="0" applyAlignment="0">
      <alignment horizontal="fill"/>
    </xf>
    <xf numFmtId="0" fontId="44" fillId="119" borderId="1487" applyNumberFormat="0" applyAlignment="0" applyProtection="0"/>
    <xf numFmtId="0" fontId="42" fillId="0" borderId="2133" applyNumberFormat="0" applyFill="0" applyAlignment="0" applyProtection="0"/>
    <xf numFmtId="0" fontId="18" fillId="74" borderId="1572" applyProtection="0">
      <alignment horizontal="right"/>
    </xf>
    <xf numFmtId="0" fontId="18" fillId="0" borderId="1684"/>
    <xf numFmtId="10" fontId="23" fillId="37" borderId="56" applyNumberFormat="0" applyBorder="0" applyAlignment="0" applyProtection="0"/>
    <xf numFmtId="10" fontId="23" fillId="37" borderId="56" applyNumberFormat="0" applyBorder="0" applyAlignment="0" applyProtection="0"/>
    <xf numFmtId="10" fontId="23" fillId="37" borderId="56" applyNumberFormat="0" applyBorder="0" applyAlignment="0" applyProtection="0"/>
    <xf numFmtId="10" fontId="23" fillId="37" borderId="56" applyNumberFormat="0" applyBorder="0" applyAlignment="0" applyProtection="0"/>
    <xf numFmtId="10" fontId="23" fillId="37" borderId="56" applyNumberFormat="0" applyBorder="0" applyAlignment="0" applyProtection="0"/>
    <xf numFmtId="214" fontId="148" fillId="74" borderId="1145" applyFont="0" applyFill="0" applyBorder="0" applyAlignment="0" applyProtection="0">
      <alignment horizontal="right"/>
    </xf>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0" fontId="60" fillId="43" borderId="1683" applyNumberFormat="0" applyAlignment="0" applyProtection="0"/>
    <xf numFmtId="0" fontId="43" fillId="59" borderId="1684" applyNumberFormat="0" applyFont="0" applyAlignment="0" applyProtection="0"/>
    <xf numFmtId="0" fontId="63" fillId="56" borderId="1685" applyNumberFormat="0" applyAlignment="0" applyProtection="0"/>
    <xf numFmtId="0" fontId="60" fillId="43" borderId="1683" applyNumberFormat="0" applyAlignment="0" applyProtection="0"/>
    <xf numFmtId="0" fontId="42" fillId="0" borderId="2133" applyNumberFormat="0" applyFill="0" applyAlignment="0" applyProtection="0"/>
    <xf numFmtId="0" fontId="23" fillId="36" borderId="56" applyFont="0" applyBorder="0" applyAlignment="0" applyProtection="0">
      <alignment vertical="top"/>
    </xf>
    <xf numFmtId="0" fontId="63" fillId="56" borderId="1685" applyNumberFormat="0" applyAlignment="0" applyProtection="0"/>
    <xf numFmtId="0" fontId="42" fillId="0" borderId="1686" applyNumberFormat="0" applyFill="0" applyAlignment="0" applyProtection="0"/>
    <xf numFmtId="0" fontId="44" fillId="119" borderId="1559" applyNumberFormat="0" applyAlignment="0" applyProtection="0"/>
    <xf numFmtId="0" fontId="44" fillId="57" borderId="1708" applyNumberFormat="0" applyAlignment="0" applyProtection="0"/>
    <xf numFmtId="0" fontId="18" fillId="74" borderId="1572" applyProtection="0">
      <alignment horizontal="right"/>
    </xf>
    <xf numFmtId="0" fontId="42" fillId="0" borderId="1686" applyNumberFormat="0" applyFill="0" applyAlignment="0" applyProtection="0"/>
    <xf numFmtId="0" fontId="92" fillId="35" borderId="1554">
      <alignment horizontal="center" vertical="center"/>
    </xf>
    <xf numFmtId="0" fontId="44" fillId="119" borderId="1535" applyNumberFormat="0" applyAlignment="0" applyProtection="0"/>
    <xf numFmtId="0" fontId="92" fillId="35" borderId="1534">
      <alignment horizontal="center" vertical="center"/>
    </xf>
    <xf numFmtId="0" fontId="92" fillId="35" borderId="1530">
      <alignment horizontal="center" vertical="center"/>
    </xf>
    <xf numFmtId="0" fontId="44" fillId="57" borderId="1519" applyNumberFormat="0" applyAlignment="0" applyProtection="0"/>
    <xf numFmtId="0" fontId="44" fillId="57" borderId="1547" applyNumberFormat="0" applyAlignment="0" applyProtection="0"/>
    <xf numFmtId="0" fontId="44" fillId="57" borderId="1515" applyNumberFormat="0" applyAlignment="0" applyProtection="0"/>
    <xf numFmtId="3" fontId="92" fillId="35" borderId="1514">
      <alignment horizontal="right" vertical="center"/>
    </xf>
    <xf numFmtId="0" fontId="44" fillId="57" borderId="1511" applyNumberFormat="0" applyAlignment="0" applyProtection="0"/>
    <xf numFmtId="0" fontId="44" fillId="57" borderId="1499" applyNumberFormat="0" applyAlignment="0" applyProtection="0"/>
    <xf numFmtId="0" fontId="60" fillId="43" borderId="1683" applyNumberFormat="0" applyAlignment="0" applyProtection="0"/>
    <xf numFmtId="0" fontId="23" fillId="98" borderId="1573" applyNumberFormat="0" applyFont="0" applyAlignment="0" applyProtection="0"/>
    <xf numFmtId="0" fontId="23" fillId="98" borderId="1901" applyNumberFormat="0" applyFont="0" applyAlignment="0" applyProtection="0"/>
    <xf numFmtId="0" fontId="18" fillId="74" borderId="1572" applyProtection="0">
      <alignment horizontal="right"/>
      <protection locked="0"/>
    </xf>
    <xf numFmtId="10" fontId="23" fillId="37" borderId="56" applyNumberFormat="0" applyBorder="0" applyAlignment="0" applyProtection="0"/>
    <xf numFmtId="10" fontId="23" fillId="37" borderId="56" applyNumberFormat="0" applyBorder="0" applyAlignment="0" applyProtection="0"/>
    <xf numFmtId="10" fontId="23" fillId="37" borderId="56" applyNumberFormat="0" applyBorder="0" applyAlignment="0" applyProtection="0"/>
    <xf numFmtId="10" fontId="23" fillId="37" borderId="56" applyNumberFormat="0" applyBorder="0" applyAlignment="0" applyProtection="0"/>
    <xf numFmtId="10" fontId="23" fillId="37" borderId="56" applyNumberFormat="0" applyBorder="0" applyAlignment="0" applyProtection="0"/>
    <xf numFmtId="16" fontId="148" fillId="74" borderId="1145" applyFont="0" applyFill="0" applyBorder="0" applyAlignment="0" applyProtection="0">
      <alignment horizontal="right"/>
    </xf>
    <xf numFmtId="0" fontId="44" fillId="57" borderId="1708" applyNumberFormat="0" applyAlignment="0" applyProtection="0"/>
    <xf numFmtId="0" fontId="60" fillId="43" borderId="1683" applyNumberFormat="0" applyAlignment="0" applyProtection="0"/>
    <xf numFmtId="4" fontId="92" fillId="35" borderId="3255"/>
    <xf numFmtId="338" fontId="230" fillId="0" borderId="2791">
      <protection locked="0"/>
    </xf>
    <xf numFmtId="0" fontId="42" fillId="0" borderId="1686" applyNumberFormat="0" applyFill="0" applyAlignment="0" applyProtection="0"/>
    <xf numFmtId="0" fontId="63" fillId="56" borderId="1685" applyNumberFormat="0" applyAlignment="0" applyProtection="0"/>
    <xf numFmtId="0" fontId="43" fillId="59" borderId="1684" applyNumberFormat="0" applyFont="0" applyAlignment="0" applyProtection="0"/>
    <xf numFmtId="0" fontId="63" fillId="56" borderId="1685" applyNumberFormat="0" applyAlignment="0" applyProtection="0"/>
    <xf numFmtId="0" fontId="60" fillId="43" borderId="1683" applyNumberFormat="0" applyAlignment="0" applyProtection="0"/>
    <xf numFmtId="0" fontId="42" fillId="0" borderId="1686" applyNumberFormat="0" applyFill="0" applyAlignment="0" applyProtection="0"/>
    <xf numFmtId="0" fontId="23" fillId="36" borderId="56" applyFont="0" applyBorder="0" applyAlignment="0" applyProtection="0">
      <alignment vertical="top"/>
    </xf>
    <xf numFmtId="0" fontId="42" fillId="0" borderId="1686" applyNumberFormat="0" applyFill="0" applyAlignment="0" applyProtection="0"/>
    <xf numFmtId="0" fontId="42" fillId="0" borderId="1686" applyNumberFormat="0" applyFill="0" applyAlignment="0" applyProtection="0"/>
    <xf numFmtId="0" fontId="18" fillId="74" borderId="1572" applyProtection="0">
      <alignment horizontal="right"/>
    </xf>
    <xf numFmtId="4" fontId="92" fillId="35" borderId="1562"/>
    <xf numFmtId="0" fontId="18" fillId="74" borderId="1572" applyProtection="0">
      <alignment horizontal="right"/>
    </xf>
    <xf numFmtId="0" fontId="18" fillId="74" borderId="1572" applyFont="0" applyFill="0" applyBorder="0" applyAlignment="0" applyProtection="0"/>
    <xf numFmtId="0" fontId="18" fillId="74" borderId="1572" applyFont="0" applyFill="0" applyBorder="0" applyAlignment="0" applyProtection="0"/>
    <xf numFmtId="3" fontId="92" fillId="34" borderId="1548">
      <alignment horizontal="right" vertical="center"/>
    </xf>
    <xf numFmtId="4" fontId="92" fillId="35" borderId="1538"/>
    <xf numFmtId="4" fontId="92" fillId="35" borderId="1542"/>
    <xf numFmtId="0" fontId="44" fillId="57" borderId="1523" applyNumberFormat="0" applyAlignment="0" applyProtection="0"/>
    <xf numFmtId="4" fontId="92" fillId="35" borderId="1518"/>
    <xf numFmtId="0" fontId="44" fillId="57" borderId="1531" applyNumberFormat="0" applyAlignment="0" applyProtection="0"/>
    <xf numFmtId="0" fontId="44" fillId="119" borderId="1511" applyNumberFormat="0" applyAlignment="0" applyProtection="0"/>
    <xf numFmtId="0" fontId="44" fillId="57" borderId="1511" applyNumberFormat="0" applyAlignment="0" applyProtection="0"/>
    <xf numFmtId="0" fontId="44" fillId="119" borderId="1495" applyNumberFormat="0" applyAlignment="0" applyProtection="0"/>
    <xf numFmtId="0" fontId="44" fillId="57" borderId="1487" applyNumberFormat="0" applyAlignment="0" applyProtection="0"/>
    <xf numFmtId="0" fontId="63" fillId="56" borderId="2132" applyNumberFormat="0" applyAlignment="0" applyProtection="0"/>
    <xf numFmtId="0" fontId="44" fillId="57" borderId="1491" applyNumberFormat="0" applyAlignment="0" applyProtection="0"/>
    <xf numFmtId="215" fontId="156" fillId="0" borderId="1489" applyFont="0" applyFill="0" applyAlignment="0">
      <alignment horizontal="fill"/>
    </xf>
    <xf numFmtId="0" fontId="231" fillId="35" borderId="2907">
      <alignment horizontal="right"/>
    </xf>
    <xf numFmtId="0" fontId="92" fillId="35" borderId="1486">
      <alignment horizontal="center" vertical="center"/>
    </xf>
    <xf numFmtId="0" fontId="63" fillId="56" borderId="2132" applyNumberFormat="0" applyAlignment="0" applyProtection="0"/>
    <xf numFmtId="0" fontId="63" fillId="56" borderId="2132" applyNumberFormat="0" applyAlignment="0" applyProtection="0"/>
    <xf numFmtId="1" fontId="37" fillId="0" borderId="2009">
      <alignment vertical="center"/>
    </xf>
    <xf numFmtId="348" fontId="120" fillId="107" borderId="56" applyProtection="0">
      <alignment horizontal="center" vertical="center"/>
    </xf>
    <xf numFmtId="348" fontId="120" fillId="107" borderId="56" applyProtection="0">
      <alignment horizontal="center" vertical="center"/>
    </xf>
    <xf numFmtId="0" fontId="63" fillId="56" borderId="2132" applyNumberFormat="0" applyAlignment="0" applyProtection="0"/>
    <xf numFmtId="0" fontId="63" fillId="56" borderId="2576" applyNumberFormat="0" applyAlignment="0" applyProtection="0"/>
    <xf numFmtId="0" fontId="231" fillId="35" borderId="56">
      <alignment horizontal="right"/>
    </xf>
    <xf numFmtId="0" fontId="55" fillId="56" borderId="2574" applyNumberFormat="0" applyAlignment="0" applyProtection="0"/>
    <xf numFmtId="0" fontId="231" fillId="35" borderId="56">
      <alignment horizontal="right"/>
    </xf>
    <xf numFmtId="2" fontId="92" fillId="34" borderId="2813"/>
    <xf numFmtId="0" fontId="63" fillId="56" borderId="2576" applyNumberFormat="0" applyAlignment="0" applyProtection="0"/>
    <xf numFmtId="0" fontId="44" fillId="119" borderId="1483" applyNumberFormat="0" applyAlignment="0" applyProtection="0"/>
    <xf numFmtId="0" fontId="43" fillId="59" borderId="1684" applyNumberFormat="0" applyFont="0" applyAlignment="0" applyProtection="0"/>
    <xf numFmtId="0" fontId="18" fillId="74" borderId="56" applyFont="0" applyFill="0" applyBorder="0" applyAlignment="0" applyProtection="0"/>
    <xf numFmtId="0" fontId="18" fillId="74" borderId="56" applyFont="0" applyFill="0" applyBorder="0" applyAlignment="0" applyProtection="0"/>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63" fillId="56" borderId="2576" applyNumberFormat="0" applyAlignment="0" applyProtection="0"/>
    <xf numFmtId="0" fontId="63" fillId="56" borderId="3020" applyNumberFormat="0" applyAlignment="0" applyProtection="0"/>
    <xf numFmtId="0" fontId="44" fillId="57" borderId="2808" applyNumberFormat="0" applyAlignment="0" applyProtection="0"/>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23" fillId="98" borderId="1038" applyNumberFormat="0" applyFont="0" applyAlignment="0" applyProtection="0"/>
    <xf numFmtId="9" fontId="163" fillId="35" borderId="1040">
      <alignment horizontal="center"/>
    </xf>
    <xf numFmtId="207" fontId="240" fillId="0" borderId="1042">
      <alignment horizontal="right"/>
    </xf>
    <xf numFmtId="207" fontId="244" fillId="0" borderId="1905">
      <alignment horizontal="center"/>
    </xf>
    <xf numFmtId="0" fontId="44" fillId="57" borderId="1928" applyNumberFormat="0" applyAlignment="0" applyProtection="0"/>
    <xf numFmtId="338" fontId="230" fillId="0" borderId="1902">
      <protection locked="0"/>
    </xf>
    <xf numFmtId="0" fontId="63" fillId="56" borderId="1685" applyNumberFormat="0" applyAlignment="0" applyProtection="0"/>
    <xf numFmtId="0" fontId="42" fillId="0" borderId="1686" applyNumberFormat="0" applyFill="0" applyAlignment="0" applyProtection="0"/>
    <xf numFmtId="0" fontId="63" fillId="56" borderId="3020" applyNumberFormat="0" applyAlignment="0" applyProtection="0"/>
    <xf numFmtId="9" fontId="163" fillId="35" borderId="1903">
      <alignment horizontal="center"/>
    </xf>
    <xf numFmtId="2" fontId="92" fillId="34" borderId="1949"/>
    <xf numFmtId="338" fontId="230" fillId="0" borderId="2791">
      <protection locked="0"/>
    </xf>
    <xf numFmtId="207" fontId="240" fillId="0" borderId="1905">
      <alignment horizontal="right"/>
    </xf>
    <xf numFmtId="4" fontId="92" fillId="35" borderId="1258"/>
    <xf numFmtId="215" fontId="156" fillId="0" borderId="1257" applyFont="0" applyFill="0" applyAlignment="0">
      <alignment horizontal="fill"/>
    </xf>
    <xf numFmtId="0" fontId="44" fillId="57" borderId="1271" applyNumberFormat="0" applyAlignment="0" applyProtection="0"/>
    <xf numFmtId="0" fontId="44" fillId="57" borderId="1255" applyNumberFormat="0" applyAlignment="0" applyProtection="0"/>
    <xf numFmtId="2" fontId="92" fillId="34" borderId="1272"/>
    <xf numFmtId="16" fontId="148" fillId="74" borderId="1145" applyFont="0" applyFill="0" applyBorder="0" applyAlignment="0" applyProtection="0">
      <alignment horizontal="right"/>
    </xf>
    <xf numFmtId="0" fontId="44" fillId="119" borderId="1271" applyNumberFormat="0" applyAlignment="0" applyProtection="0"/>
    <xf numFmtId="3" fontId="92" fillId="35" borderId="1258">
      <alignment horizontal="right" vertical="center"/>
    </xf>
    <xf numFmtId="0" fontId="44" fillId="57" borderId="1255" applyNumberFormat="0" applyAlignment="0" applyProtection="0"/>
    <xf numFmtId="0" fontId="42" fillId="0" borderId="1686" applyNumberFormat="0" applyFill="0" applyAlignment="0" applyProtection="0"/>
    <xf numFmtId="0" fontId="63" fillId="56" borderId="2132" applyNumberFormat="0" applyAlignment="0" applyProtection="0"/>
    <xf numFmtId="0" fontId="63" fillId="56" borderId="1685" applyNumberFormat="0" applyAlignment="0" applyProtection="0"/>
    <xf numFmtId="0" fontId="92" fillId="35" borderId="1258">
      <alignment horizontal="center" vertical="center"/>
    </xf>
    <xf numFmtId="41" fontId="211" fillId="0" borderId="2794" applyFill="0" applyBorder="0" applyProtection="0">
      <alignment horizontal="right" vertical="top"/>
    </xf>
    <xf numFmtId="207" fontId="240" fillId="0" borderId="2794">
      <alignment horizontal="right"/>
    </xf>
    <xf numFmtId="0" fontId="63" fillId="56" borderId="3020" applyNumberFormat="0" applyAlignment="0" applyProtection="0"/>
    <xf numFmtId="0" fontId="42" fillId="0" borderId="2577" applyNumberFormat="0" applyFill="0" applyAlignment="0" applyProtection="0"/>
    <xf numFmtId="0" fontId="55" fillId="56" borderId="2574" applyNumberFormat="0" applyAlignment="0" applyProtection="0"/>
    <xf numFmtId="201" fontId="137" fillId="0" borderId="2458" applyNumberFormat="0" applyFont="0" applyFill="0" applyAlignment="0" applyProtection="0"/>
    <xf numFmtId="0" fontId="63" fillId="56" borderId="1685" applyNumberFormat="0" applyAlignment="0" applyProtection="0"/>
    <xf numFmtId="0" fontId="44" fillId="57" borderId="1912" applyNumberFormat="0" applyAlignment="0" applyProtection="0"/>
    <xf numFmtId="0" fontId="18" fillId="0" borderId="1044" applyNumberFormat="0" applyFont="0" applyAlignment="0" applyProtection="0"/>
    <xf numFmtId="0" fontId="238" fillId="0" borderId="1041">
      <alignment horizontal="right"/>
    </xf>
    <xf numFmtId="0" fontId="63" fillId="56" borderId="3020" applyNumberFormat="0" applyAlignment="0" applyProtection="0"/>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238" fillId="0" borderId="1041">
      <alignment horizontal="right"/>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xf>
    <xf numFmtId="0" fontId="18" fillId="74" borderId="56" applyProtection="0">
      <alignment horizontal="right"/>
    </xf>
    <xf numFmtId="0" fontId="23" fillId="98" borderId="1038" applyNumberFormat="0" applyFont="0" applyAlignment="0" applyProtection="0"/>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41" fontId="211" fillId="0" borderId="1905" applyFill="0" applyBorder="0" applyProtection="0">
      <alignment horizontal="right" vertical="top"/>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44" fillId="57" borderId="2840" applyNumberFormat="0" applyAlignment="0" applyProtection="0"/>
    <xf numFmtId="0" fontId="18" fillId="74" borderId="56" applyFont="0" applyFill="0" applyBorder="0" applyAlignment="0" applyProtection="0"/>
    <xf numFmtId="41" fontId="211" fillId="0" borderId="1042" applyFill="0" applyBorder="0" applyProtection="0">
      <alignment horizontal="right" vertical="top"/>
    </xf>
    <xf numFmtId="0" fontId="238" fillId="0" borderId="1041">
      <alignment horizontal="right"/>
    </xf>
    <xf numFmtId="0" fontId="18" fillId="74" borderId="56" applyFont="0" applyFill="0" applyBorder="0" applyAlignment="0" applyProtection="0"/>
    <xf numFmtId="0" fontId="44" fillId="57" borderId="1467" applyNumberFormat="0" applyAlignment="0" applyProtection="0"/>
    <xf numFmtId="0" fontId="42" fillId="0" borderId="2133" applyNumberFormat="0" applyFill="0" applyAlignment="0" applyProtection="0"/>
    <xf numFmtId="348" fontId="120" fillId="107" borderId="56" applyProtection="0">
      <alignment horizontal="center" vertical="center"/>
    </xf>
    <xf numFmtId="0" fontId="63" fillId="56" borderId="3020" applyNumberFormat="0" applyAlignment="0" applyProtection="0"/>
    <xf numFmtId="0" fontId="42" fillId="0" borderId="2133" applyNumberFormat="0" applyFill="0" applyAlignment="0" applyProtection="0"/>
    <xf numFmtId="0" fontId="42" fillId="0" borderId="2133" applyNumberFormat="0" applyFill="0" applyAlignment="0" applyProtection="0"/>
    <xf numFmtId="207" fontId="240" fillId="0" borderId="3241">
      <alignment horizontal="left"/>
    </xf>
    <xf numFmtId="0" fontId="231" fillId="35" borderId="56">
      <alignment horizontal="right"/>
    </xf>
    <xf numFmtId="0" fontId="63" fillId="56" borderId="2132" applyNumberFormat="0" applyAlignment="0" applyProtection="0"/>
    <xf numFmtId="0" fontId="42" fillId="0" borderId="2133" applyNumberFormat="0" applyFill="0" applyAlignment="0" applyProtection="0"/>
    <xf numFmtId="1" fontId="37" fillId="0" borderId="2009">
      <alignment vertical="center"/>
    </xf>
    <xf numFmtId="348" fontId="120" fillId="107" borderId="56" applyProtection="0">
      <alignment horizontal="center" vertical="center"/>
    </xf>
    <xf numFmtId="3" fontId="92" fillId="34" borderId="1512">
      <alignment horizontal="right" vertical="center"/>
    </xf>
    <xf numFmtId="3" fontId="92" fillId="35" borderId="2803">
      <alignment horizontal="right" vertical="center"/>
    </xf>
    <xf numFmtId="0" fontId="44" fillId="57" borderId="1543" applyNumberFormat="0" applyAlignment="0" applyProtection="0"/>
    <xf numFmtId="4" fontId="92" fillId="35" borderId="1522"/>
    <xf numFmtId="3" fontId="92" fillId="34" borderId="1528">
      <alignment horizontal="right" vertical="center"/>
    </xf>
    <xf numFmtId="0" fontId="44" fillId="57" borderId="1535" applyNumberFormat="0" applyAlignment="0" applyProtection="0"/>
    <xf numFmtId="0" fontId="44" fillId="57" borderId="1547" applyNumberFormat="0" applyAlignment="0" applyProtection="0"/>
    <xf numFmtId="3" fontId="92" fillId="34" borderId="1552">
      <alignment horizontal="right" vertical="center"/>
    </xf>
    <xf numFmtId="0" fontId="42" fillId="0" borderId="1686" applyNumberFormat="0" applyFill="0" applyAlignment="0" applyProtection="0"/>
    <xf numFmtId="1" fontId="37" fillId="0" borderId="1145">
      <alignment vertical="center"/>
    </xf>
    <xf numFmtId="0" fontId="23" fillId="36" borderId="56" applyFont="0" applyBorder="0" applyAlignment="0" applyProtection="0">
      <alignment vertical="top"/>
    </xf>
    <xf numFmtId="0" fontId="217" fillId="103" borderId="1573" applyNumberFormat="0" applyAlignment="0" applyProtection="0"/>
    <xf numFmtId="0" fontId="92" fillId="35" borderId="1494">
      <alignment horizontal="center" vertical="center"/>
    </xf>
    <xf numFmtId="0" fontId="63" fillId="56" borderId="2576" applyNumberFormat="0" applyAlignment="0" applyProtection="0"/>
    <xf numFmtId="3" fontId="92" fillId="34" borderId="1488">
      <alignment horizontal="right" vertical="center"/>
    </xf>
    <xf numFmtId="0" fontId="237" fillId="0" borderId="2350">
      <alignment horizontal="right" wrapText="1"/>
    </xf>
    <xf numFmtId="0" fontId="23" fillId="98" borderId="1573" applyNumberFormat="0" applyFont="0" applyAlignment="0" applyProtection="0"/>
    <xf numFmtId="0" fontId="18" fillId="74" borderId="1572" applyProtection="0">
      <alignment horizontal="right"/>
    </xf>
    <xf numFmtId="348" fontId="120" fillId="107" borderId="1572" applyProtection="0">
      <alignment horizontal="center" vertical="center"/>
    </xf>
    <xf numFmtId="0" fontId="18" fillId="74" borderId="1572" applyProtection="0">
      <alignment horizontal="right"/>
    </xf>
    <xf numFmtId="3" fontId="18" fillId="105" borderId="1145" applyProtection="0">
      <alignment horizontal="right" vertical="center"/>
    </xf>
    <xf numFmtId="1" fontId="37" fillId="0" borderId="1145">
      <alignment vertical="center"/>
    </xf>
    <xf numFmtId="0" fontId="44" fillId="119" borderId="2368" applyNumberFormat="0" applyAlignment="0" applyProtection="0"/>
    <xf numFmtId="9" fontId="163" fillId="35" borderId="1903">
      <alignment horizontal="center"/>
    </xf>
    <xf numFmtId="0" fontId="63" fillId="56" borderId="3020" applyNumberFormat="0" applyAlignment="0" applyProtection="0"/>
    <xf numFmtId="1" fontId="37" fillId="0" borderId="2009">
      <alignment vertical="center"/>
    </xf>
    <xf numFmtId="1" fontId="37" fillId="0" borderId="3345">
      <alignment vertical="center"/>
    </xf>
    <xf numFmtId="4" fontId="92" fillId="35" borderId="1526"/>
    <xf numFmtId="215" fontId="156" fillId="0" borderId="1513" applyFont="0" applyFill="0" applyAlignment="0">
      <alignment horizontal="fill"/>
    </xf>
    <xf numFmtId="0" fontId="103" fillId="71" borderId="3453" applyNumberFormat="0" applyBorder="0" applyAlignment="0">
      <alignment vertical="center" wrapText="1"/>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92" fillId="35" borderId="1498">
      <alignment horizontal="center" vertical="center"/>
    </xf>
    <xf numFmtId="0" fontId="44" fillId="57" borderId="1515" applyNumberFormat="0" applyAlignment="0" applyProtection="0"/>
    <xf numFmtId="0" fontId="217" fillId="103" borderId="1573" applyNumberFormat="0" applyAlignment="0" applyProtection="0"/>
    <xf numFmtId="0" fontId="43" fillId="59" borderId="1684" applyNumberFormat="0" applyFont="0" applyAlignment="0" applyProtection="0"/>
    <xf numFmtId="0" fontId="60" fillId="43" borderId="1683" applyNumberFormat="0" applyAlignment="0" applyProtection="0"/>
    <xf numFmtId="0" fontId="43" fillId="59" borderId="2131" applyNumberFormat="0" applyFont="0" applyAlignment="0" applyProtection="0"/>
    <xf numFmtId="338" fontId="230" fillId="0" borderId="1902">
      <protection locked="0"/>
    </xf>
    <xf numFmtId="207" fontId="240" fillId="0" borderId="1905">
      <alignment horizontal="left"/>
    </xf>
    <xf numFmtId="215" fontId="156" fillId="0" borderId="2136" applyFont="0" applyFill="0" applyAlignment="0">
      <alignment horizontal="fill"/>
    </xf>
    <xf numFmtId="0" fontId="18" fillId="74" borderId="1572" applyProtection="0">
      <alignment horizontal="right"/>
    </xf>
    <xf numFmtId="0" fontId="18" fillId="74" borderId="1572" applyProtection="0">
      <alignment horizontal="right"/>
    </xf>
    <xf numFmtId="0" fontId="18" fillId="74" borderId="1572" applyProtection="0">
      <alignment horizontal="right"/>
    </xf>
    <xf numFmtId="0" fontId="18" fillId="74" borderId="1572" applyProtection="0">
      <alignment horizontal="right"/>
    </xf>
    <xf numFmtId="0" fontId="18" fillId="74" borderId="1572" applyProtection="0">
      <alignment horizontal="right"/>
    </xf>
    <xf numFmtId="0" fontId="18" fillId="74" borderId="1572" applyProtection="0">
      <alignment horizontal="right"/>
    </xf>
    <xf numFmtId="0" fontId="18" fillId="74" borderId="1572" applyProtection="0">
      <alignment horizontal="right"/>
    </xf>
    <xf numFmtId="0" fontId="18" fillId="74" borderId="1572" applyProtection="0">
      <alignment horizontal="right"/>
      <protection locked="0"/>
    </xf>
    <xf numFmtId="0" fontId="18" fillId="74" borderId="1572" applyProtection="0">
      <alignment horizontal="right"/>
      <protection locked="0"/>
    </xf>
    <xf numFmtId="0" fontId="18" fillId="74" borderId="1572" applyProtection="0">
      <alignment horizontal="right"/>
      <protection locked="0"/>
    </xf>
    <xf numFmtId="0" fontId="18" fillId="74" borderId="1572" applyProtection="0">
      <alignment horizontal="right"/>
      <protection locked="0"/>
    </xf>
    <xf numFmtId="0" fontId="18" fillId="74" borderId="1572" applyProtection="0">
      <alignment horizontal="right"/>
      <protection locked="0"/>
    </xf>
    <xf numFmtId="0" fontId="18" fillId="74" borderId="1572" applyProtection="0">
      <alignment horizontal="right"/>
      <protection locked="0"/>
    </xf>
    <xf numFmtId="0" fontId="18" fillId="74" borderId="1572" applyProtection="0">
      <alignment horizontal="right"/>
      <protection locked="0"/>
    </xf>
    <xf numFmtId="0" fontId="18" fillId="74" borderId="1572" applyProtection="0">
      <alignment horizontal="right"/>
      <protection locked="0"/>
    </xf>
    <xf numFmtId="0" fontId="18" fillId="74" borderId="1572" applyProtection="0">
      <alignment horizontal="right"/>
      <protection locked="0"/>
    </xf>
    <xf numFmtId="0" fontId="23" fillId="0" borderId="1571" applyNumberFormat="0" applyFill="0" applyAlignment="0" applyProtection="0"/>
    <xf numFmtId="0" fontId="18" fillId="74" borderId="1572" applyProtection="0">
      <alignment horizontal="right"/>
      <protection locked="0"/>
    </xf>
    <xf numFmtId="0" fontId="18" fillId="74" borderId="1572" applyProtection="0">
      <alignment horizontal="right"/>
      <protection locked="0"/>
    </xf>
    <xf numFmtId="0" fontId="18" fillId="74" borderId="1572" applyProtection="0">
      <alignment horizontal="right"/>
    </xf>
    <xf numFmtId="0" fontId="18" fillId="74" borderId="1572" applyProtection="0">
      <alignment horizontal="right"/>
    </xf>
    <xf numFmtId="0" fontId="18" fillId="74" borderId="1572" applyProtection="0">
      <alignment horizontal="right"/>
    </xf>
    <xf numFmtId="0" fontId="23" fillId="0" borderId="1571" applyNumberFormat="0" applyFill="0" applyAlignment="0" applyProtection="0"/>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74" borderId="1572" applyProtection="0">
      <alignment horizontal="right"/>
      <protection locked="0"/>
    </xf>
    <xf numFmtId="10" fontId="23" fillId="37" borderId="56" applyNumberFormat="0" applyBorder="0" applyAlignment="0" applyProtection="0"/>
    <xf numFmtId="10" fontId="23" fillId="37" borderId="56" applyNumberFormat="0" applyBorder="0" applyAlignment="0" applyProtection="0"/>
    <xf numFmtId="10" fontId="23" fillId="37" borderId="56" applyNumberFormat="0" applyBorder="0" applyAlignment="0" applyProtection="0"/>
    <xf numFmtId="10" fontId="23" fillId="37" borderId="56" applyNumberFormat="0" applyBorder="0" applyAlignment="0" applyProtection="0"/>
    <xf numFmtId="10" fontId="23" fillId="37" borderId="56" applyNumberFormat="0" applyBorder="0" applyAlignment="0" applyProtection="0"/>
    <xf numFmtId="0" fontId="92" fillId="35" borderId="1711">
      <alignment horizontal="center" vertical="center"/>
    </xf>
    <xf numFmtId="3" fontId="92" fillId="34" borderId="1705">
      <alignment horizontal="right" vertical="center"/>
    </xf>
    <xf numFmtId="3" fontId="92" fillId="35" borderId="1731">
      <alignment horizontal="right" vertical="center"/>
    </xf>
    <xf numFmtId="3" fontId="92" fillId="34" borderId="1729">
      <alignment horizontal="right" vertical="center"/>
    </xf>
    <xf numFmtId="0" fontId="92" fillId="35" borderId="1699">
      <alignment horizontal="center" vertical="center"/>
    </xf>
    <xf numFmtId="3" fontId="92" fillId="35" borderId="1699">
      <alignment horizontal="right" vertical="center"/>
    </xf>
    <xf numFmtId="4" fontId="92" fillId="35" borderId="1699"/>
    <xf numFmtId="3" fontId="92" fillId="35" borderId="1735">
      <alignment horizontal="right" vertical="center"/>
    </xf>
    <xf numFmtId="0" fontId="44" fillId="57" borderId="1732" applyNumberFormat="0" applyAlignment="0" applyProtection="0"/>
    <xf numFmtId="3" fontId="92" fillId="34" borderId="1733">
      <alignment horizontal="right" vertical="center"/>
    </xf>
    <xf numFmtId="2" fontId="92" fillId="34" borderId="1733"/>
    <xf numFmtId="215" fontId="156" fillId="0" borderId="1702" applyFont="0" applyFill="0" applyAlignment="0">
      <alignment horizontal="fill"/>
    </xf>
    <xf numFmtId="4" fontId="92" fillId="35" borderId="1703"/>
    <xf numFmtId="0" fontId="44" fillId="57" borderId="1704" applyNumberFormat="0" applyAlignment="0" applyProtection="0"/>
    <xf numFmtId="0" fontId="44" fillId="57" borderId="1704" applyNumberFormat="0" applyAlignment="0" applyProtection="0"/>
    <xf numFmtId="0" fontId="44" fillId="119" borderId="1704" applyNumberFormat="0" applyAlignment="0" applyProtection="0"/>
    <xf numFmtId="0" fontId="44" fillId="119" borderId="1712" applyNumberFormat="0" applyAlignment="0" applyProtection="0"/>
    <xf numFmtId="0" fontId="44" fillId="57" borderId="1712" applyNumberFormat="0" applyAlignment="0" applyProtection="0"/>
    <xf numFmtId="0" fontId="60" fillId="43" borderId="1683" applyNumberFormat="0" applyAlignment="0" applyProtection="0"/>
    <xf numFmtId="0" fontId="55" fillId="56" borderId="1683" applyNumberFormat="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63" fillId="56" borderId="1685" applyNumberFormat="0" applyAlignment="0" applyProtection="0"/>
    <xf numFmtId="0" fontId="63" fillId="56" borderId="1685" applyNumberFormat="0" applyAlignment="0" applyProtection="0"/>
    <xf numFmtId="0" fontId="43" fillId="59" borderId="1684" applyNumberFormat="0" applyFont="0" applyAlignment="0" applyProtection="0"/>
    <xf numFmtId="0" fontId="43" fillId="59" borderId="1684" applyNumberFormat="0" applyFont="0" applyAlignment="0" applyProtection="0"/>
    <xf numFmtId="0" fontId="63" fillId="56" borderId="1685" applyNumberFormat="0" applyAlignment="0" applyProtection="0"/>
    <xf numFmtId="0" fontId="42" fillId="0" borderId="1686" applyNumberFormat="0" applyFill="0" applyAlignment="0" applyProtection="0"/>
    <xf numFmtId="0" fontId="55" fillId="56" borderId="1683" applyNumberFormat="0" applyAlignment="0" applyProtection="0"/>
    <xf numFmtId="0" fontId="42" fillId="0" borderId="1686" applyNumberFormat="0" applyFill="0" applyAlignment="0" applyProtection="0"/>
    <xf numFmtId="0" fontId="55" fillId="56" borderId="1683" applyNumberFormat="0" applyAlignment="0" applyProtection="0"/>
    <xf numFmtId="0" fontId="60" fillId="43" borderId="1683" applyNumberFormat="0" applyAlignment="0" applyProtection="0"/>
    <xf numFmtId="0" fontId="63" fillId="56" borderId="1685" applyNumberFormat="0" applyAlignment="0" applyProtection="0"/>
    <xf numFmtId="0" fontId="55" fillId="56" borderId="1683" applyNumberFormat="0" applyAlignment="0" applyProtection="0"/>
    <xf numFmtId="0" fontId="43" fillId="59" borderId="1684" applyNumberFormat="0" applyFont="0" applyAlignment="0" applyProtection="0"/>
    <xf numFmtId="0" fontId="63" fillId="56" borderId="1685" applyNumberFormat="0" applyAlignment="0" applyProtection="0"/>
    <xf numFmtId="0" fontId="63" fillId="56" borderId="1685" applyNumberFormat="0" applyAlignment="0" applyProtection="0"/>
    <xf numFmtId="0" fontId="63" fillId="56" borderId="1685" applyNumberFormat="0" applyAlignment="0" applyProtection="0"/>
    <xf numFmtId="0" fontId="60" fillId="43" borderId="1683" applyNumberFormat="0" applyAlignment="0" applyProtection="0"/>
    <xf numFmtId="0" fontId="42" fillId="0" borderId="1686" applyNumberFormat="0" applyFill="0" applyAlignment="0" applyProtection="0"/>
    <xf numFmtId="0" fontId="60" fillId="43" borderId="1683" applyNumberFormat="0" applyAlignment="0" applyProtection="0"/>
    <xf numFmtId="1" fontId="37" fillId="0" borderId="1145">
      <alignment vertical="center"/>
    </xf>
    <xf numFmtId="0" fontId="42" fillId="0" borderId="1686" applyNumberFormat="0" applyFill="0" applyAlignment="0" applyProtection="0"/>
    <xf numFmtId="0" fontId="55" fillId="56" borderId="1683" applyNumberFormat="0" applyAlignment="0" applyProtection="0"/>
    <xf numFmtId="0" fontId="42" fillId="0" borderId="1686" applyNumberFormat="0" applyFill="0" applyAlignment="0" applyProtection="0"/>
    <xf numFmtId="0" fontId="43" fillId="59" borderId="1684" applyNumberFormat="0" applyFont="0" applyAlignment="0" applyProtection="0"/>
    <xf numFmtId="0" fontId="60" fillId="43" borderId="1683" applyNumberFormat="0" applyAlignment="0" applyProtection="0"/>
    <xf numFmtId="0" fontId="55" fillId="56" borderId="1683" applyNumberFormat="0" applyAlignment="0" applyProtection="0"/>
    <xf numFmtId="0" fontId="60" fillId="43" borderId="1683" applyNumberFormat="0" applyAlignment="0" applyProtection="0"/>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63" fillId="56" borderId="1685" applyNumberFormat="0" applyAlignment="0" applyProtection="0"/>
    <xf numFmtId="0" fontId="63" fillId="56" borderId="1685" applyNumberFormat="0" applyAlignment="0" applyProtection="0"/>
    <xf numFmtId="0" fontId="63" fillId="56" borderId="1685" applyNumberFormat="0" applyAlignment="0" applyProtection="0"/>
    <xf numFmtId="0" fontId="238" fillId="0" borderId="1577">
      <alignment horizontal="right"/>
    </xf>
    <xf numFmtId="215" fontId="156" fillId="0" borderId="1570" applyFont="0" applyFill="0" applyAlignment="0">
      <alignment horizontal="fill"/>
    </xf>
    <xf numFmtId="0" fontId="18" fillId="0" borderId="1684"/>
    <xf numFmtId="3" fontId="92" fillId="34" borderId="1709">
      <alignment horizontal="right" vertical="center"/>
    </xf>
    <xf numFmtId="0" fontId="42" fillId="0" borderId="1686" applyNumberFormat="0" applyFill="0" applyAlignment="0" applyProtection="0"/>
    <xf numFmtId="0" fontId="237" fillId="0" borderId="1578">
      <alignment horizontal="right" wrapText="1"/>
    </xf>
    <xf numFmtId="0" fontId="238" fillId="0" borderId="1577">
      <alignment horizontal="right"/>
    </xf>
    <xf numFmtId="0" fontId="55" fillId="56" borderId="1683" applyNumberFormat="0" applyAlignment="0" applyProtection="0"/>
    <xf numFmtId="0" fontId="238" fillId="0" borderId="1577">
      <alignment horizontal="right"/>
    </xf>
    <xf numFmtId="207" fontId="240" fillId="0" borderId="1578">
      <alignment horizontal="right"/>
    </xf>
    <xf numFmtId="0" fontId="231" fillId="35" borderId="1572">
      <alignment horizontal="right"/>
    </xf>
    <xf numFmtId="338" fontId="230" fillId="0" borderId="1575">
      <protection locked="0"/>
    </xf>
    <xf numFmtId="0" fontId="55" fillId="56" borderId="1683" applyNumberFormat="0" applyAlignment="0" applyProtection="0"/>
    <xf numFmtId="201" fontId="137" fillId="0" borderId="1568" applyNumberFormat="0" applyFont="0" applyFill="0" applyAlignment="0" applyProtection="0"/>
    <xf numFmtId="0" fontId="63" fillId="56" borderId="1685" applyNumberFormat="0" applyAlignment="0" applyProtection="0"/>
    <xf numFmtId="0" fontId="237" fillId="0" borderId="1578">
      <alignment horizontal="right" wrapText="1"/>
    </xf>
    <xf numFmtId="0" fontId="42" fillId="0" borderId="1686" applyNumberFormat="0" applyFill="0" applyAlignment="0" applyProtection="0"/>
    <xf numFmtId="0" fontId="55" fillId="56" borderId="1683" applyNumberFormat="0" applyAlignment="0" applyProtection="0"/>
    <xf numFmtId="0" fontId="43" fillId="59" borderId="1684" applyNumberFormat="0" applyFont="0" applyAlignment="0" applyProtection="0"/>
    <xf numFmtId="0" fontId="63" fillId="56" borderId="1685" applyNumberFormat="0" applyAlignment="0" applyProtection="0"/>
    <xf numFmtId="0" fontId="63" fillId="56" borderId="1685" applyNumberFormat="0" applyAlignment="0" applyProtection="0"/>
    <xf numFmtId="0" fontId="63" fillId="56" borderId="1685" applyNumberFormat="0" applyAlignment="0" applyProtection="0"/>
    <xf numFmtId="254" fontId="177" fillId="0" borderId="1569" applyFont="0" applyFill="0" applyBorder="0" applyAlignment="0" applyProtection="0">
      <protection locked="0"/>
    </xf>
    <xf numFmtId="0" fontId="63" fillId="56" borderId="1685" applyNumberFormat="0" applyAlignment="0" applyProtection="0"/>
    <xf numFmtId="0" fontId="43" fillId="59" borderId="1684" applyNumberFormat="0" applyFont="0" applyAlignment="0" applyProtection="0"/>
    <xf numFmtId="0" fontId="42" fillId="0" borderId="1686" applyNumberFormat="0" applyFill="0" applyAlignment="0" applyProtection="0"/>
    <xf numFmtId="214" fontId="148" fillId="74" borderId="1145" applyFont="0" applyFill="0" applyBorder="0" applyAlignment="0" applyProtection="0">
      <alignment horizontal="right"/>
    </xf>
    <xf numFmtId="0" fontId="42" fillId="0" borderId="1686" applyNumberFormat="0" applyFill="0" applyAlignment="0" applyProtection="0"/>
    <xf numFmtId="0" fontId="63" fillId="56" borderId="1685" applyNumberFormat="0" applyAlignment="0" applyProtection="0"/>
    <xf numFmtId="0" fontId="43" fillId="59" borderId="1684" applyNumberFormat="0" applyFont="0" applyAlignment="0" applyProtection="0"/>
    <xf numFmtId="0" fontId="43" fillId="59" borderId="1684" applyNumberFormat="0" applyFont="0" applyAlignment="0" applyProtection="0"/>
    <xf numFmtId="0" fontId="42" fillId="0" borderId="1686" applyNumberFormat="0" applyFill="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63" fillId="56" borderId="1685" applyNumberFormat="0" applyAlignment="0" applyProtection="0"/>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3" fontId="92" fillId="35" borderId="1562">
      <alignment horizontal="right" vertical="center"/>
    </xf>
    <xf numFmtId="0" fontId="44" fillId="57" borderId="1559" applyNumberFormat="0" applyAlignment="0" applyProtection="0"/>
    <xf numFmtId="0" fontId="44" fillId="57" borderId="1559" applyNumberFormat="0" applyAlignment="0" applyProtection="0"/>
    <xf numFmtId="4" fontId="92" fillId="35" borderId="1558"/>
    <xf numFmtId="3" fontId="92" fillId="35" borderId="1558">
      <alignment horizontal="right" vertical="center"/>
    </xf>
    <xf numFmtId="0" fontId="92" fillId="35" borderId="1558">
      <alignment horizontal="center" vertical="center"/>
    </xf>
    <xf numFmtId="215" fontId="156" fillId="0" borderId="1557" applyFont="0" applyFill="0" applyAlignment="0">
      <alignment horizontal="fill"/>
    </xf>
    <xf numFmtId="4" fontId="92" fillId="35" borderId="1550"/>
    <xf numFmtId="3" fontId="92" fillId="35" borderId="1538">
      <alignment horizontal="right" vertical="center"/>
    </xf>
    <xf numFmtId="3" fontId="92" fillId="34" borderId="1540">
      <alignment horizontal="right" vertical="center"/>
    </xf>
    <xf numFmtId="0" fontId="44" fillId="57" borderId="1523" applyNumberFormat="0" applyAlignment="0" applyProtection="0"/>
    <xf numFmtId="3" fontId="92" fillId="35" borderId="1518">
      <alignment horizontal="right" vertical="center"/>
    </xf>
    <xf numFmtId="0" fontId="92" fillId="35" borderId="1518">
      <alignment horizontal="center" vertical="center"/>
    </xf>
    <xf numFmtId="215" fontId="156" fillId="0" borderId="1517" applyFont="0" applyFill="0" applyAlignment="0">
      <alignment horizontal="fill"/>
    </xf>
    <xf numFmtId="0" fontId="44" fillId="119" borderId="1515" applyNumberFormat="0" applyAlignment="0" applyProtection="0"/>
    <xf numFmtId="2" fontId="92" fillId="34" borderId="1512"/>
    <xf numFmtId="0" fontId="44" fillId="57" borderId="1511" applyNumberFormat="0" applyAlignment="0" applyProtection="0"/>
    <xf numFmtId="4" fontId="92" fillId="35" borderId="1510"/>
    <xf numFmtId="3" fontId="92" fillId="35" borderId="1510">
      <alignment horizontal="right" vertical="center"/>
    </xf>
    <xf numFmtId="2" fontId="92" fillId="34" borderId="1496"/>
    <xf numFmtId="3" fontId="92" fillId="34" borderId="1496">
      <alignment horizontal="right" vertical="center"/>
    </xf>
    <xf numFmtId="4" fontId="92" fillId="35" borderId="1498"/>
    <xf numFmtId="0" fontId="44" fillId="57" borderId="1487" applyNumberFormat="0" applyAlignment="0" applyProtection="0"/>
    <xf numFmtId="0" fontId="63" fillId="56" borderId="3020" applyNumberFormat="0" applyAlignment="0" applyProtection="0"/>
    <xf numFmtId="49" fontId="237" fillId="0" borderId="2350">
      <alignment horizontal="right" wrapText="1"/>
    </xf>
    <xf numFmtId="338" fontId="230" fillId="0" borderId="2347">
      <protection locked="0"/>
    </xf>
    <xf numFmtId="0" fontId="237" fillId="0" borderId="2350">
      <alignment horizontal="right" wrapText="1"/>
    </xf>
    <xf numFmtId="0" fontId="63" fillId="56" borderId="2132" applyNumberFormat="0" applyAlignment="0" applyProtection="0"/>
    <xf numFmtId="0" fontId="63" fillId="56" borderId="2132" applyNumberFormat="0" applyAlignment="0" applyProtection="0"/>
    <xf numFmtId="0" fontId="23" fillId="98" borderId="2790" applyNumberFormat="0" applyFont="0" applyAlignment="0" applyProtection="0"/>
    <xf numFmtId="215" fontId="156" fillId="0" borderId="3254" applyFont="0" applyFill="0" applyAlignment="0">
      <alignment horizontal="fill"/>
    </xf>
    <xf numFmtId="41" fontId="211" fillId="0" borderId="3241" applyFill="0" applyBorder="0" applyProtection="0">
      <alignment horizontal="right" vertical="top"/>
    </xf>
    <xf numFmtId="0" fontId="55" fillId="56" borderId="3018" applyNumberFormat="0" applyAlignment="0" applyProtection="0"/>
    <xf numFmtId="0" fontId="63" fillId="56" borderId="2132" applyNumberFormat="0" applyAlignment="0" applyProtection="0"/>
    <xf numFmtId="0" fontId="60" fillId="43" borderId="2130" applyNumberFormat="0" applyAlignment="0" applyProtection="0"/>
    <xf numFmtId="0" fontId="63" fillId="56" borderId="2576" applyNumberFormat="0" applyAlignment="0" applyProtection="0"/>
    <xf numFmtId="338" fontId="230" fillId="0" borderId="2347">
      <protection locked="0"/>
    </xf>
    <xf numFmtId="201" fontId="137" fillId="0" borderId="2014" applyNumberFormat="0" applyFont="0" applyFill="0" applyAlignment="0" applyProtection="0"/>
    <xf numFmtId="348" fontId="120" fillId="107" borderId="56" applyProtection="0">
      <alignment horizontal="center" vertical="center"/>
    </xf>
    <xf numFmtId="0" fontId="23" fillId="0" borderId="2789" applyNumberFormat="0" applyFill="0" applyAlignment="0" applyProtection="0"/>
    <xf numFmtId="0" fontId="63" fillId="56" borderId="2132" applyNumberFormat="0" applyAlignment="0" applyProtection="0"/>
    <xf numFmtId="0" fontId="42" fillId="0" borderId="2577" applyNumberFormat="0" applyFill="0" applyAlignment="0" applyProtection="0"/>
    <xf numFmtId="4" fontId="92" fillId="35" borderId="2815"/>
    <xf numFmtId="254" fontId="177" fillId="0" borderId="2344" applyFont="0" applyFill="0" applyBorder="0" applyAlignment="0" applyProtection="0">
      <protection locked="0"/>
    </xf>
    <xf numFmtId="41" fontId="211" fillId="0" borderId="2794" applyFill="0" applyBorder="0" applyProtection="0">
      <alignment horizontal="right" vertical="top"/>
    </xf>
    <xf numFmtId="0" fontId="63" fillId="56" borderId="2132" applyNumberFormat="0" applyAlignment="0" applyProtection="0"/>
    <xf numFmtId="0" fontId="231" fillId="35" borderId="56">
      <alignment horizontal="right"/>
    </xf>
    <xf numFmtId="0" fontId="238" fillId="0" borderId="2349">
      <alignment horizontal="right"/>
    </xf>
    <xf numFmtId="1" fontId="37" fillId="0" borderId="2009">
      <alignment vertical="center"/>
    </xf>
    <xf numFmtId="0" fontId="42" fillId="0" borderId="2577" applyNumberFormat="0" applyFill="0" applyAlignment="0" applyProtection="0"/>
    <xf numFmtId="207" fontId="240" fillId="0" borderId="2350">
      <alignment horizontal="right"/>
    </xf>
    <xf numFmtId="0" fontId="63" fillId="56" borderId="2132" applyNumberFormat="0" applyAlignment="0" applyProtection="0"/>
    <xf numFmtId="0" fontId="43" fillId="59" borderId="2575" applyNumberFormat="0" applyFont="0" applyAlignment="0" applyProtection="0"/>
    <xf numFmtId="0" fontId="44" fillId="57" borderId="1483" applyNumberFormat="0" applyAlignment="0" applyProtection="0"/>
    <xf numFmtId="0" fontId="44" fillId="57" borderId="1475" applyNumberFormat="0" applyAlignment="0" applyProtection="0"/>
    <xf numFmtId="0" fontId="44" fillId="57" borderId="1475" applyNumberFormat="0" applyAlignment="0" applyProtection="0"/>
    <xf numFmtId="0" fontId="44" fillId="57" borderId="1475" applyNumberFormat="0" applyAlignment="0" applyProtection="0"/>
    <xf numFmtId="0" fontId="44" fillId="119" borderId="1471" applyNumberFormat="0" applyAlignment="0" applyProtection="0"/>
    <xf numFmtId="2" fontId="92" fillId="34" borderId="1472"/>
    <xf numFmtId="3" fontId="92" fillId="34" borderId="1472">
      <alignment horizontal="right" vertical="center"/>
    </xf>
    <xf numFmtId="4" fontId="92" fillId="35" borderId="1474"/>
    <xf numFmtId="4" fontId="92" fillId="35" borderId="1502"/>
    <xf numFmtId="2" fontId="92" fillId="34" borderId="1468"/>
    <xf numFmtId="3" fontId="92" fillId="34" borderId="1468">
      <alignment horizontal="right" vertical="center"/>
    </xf>
    <xf numFmtId="0" fontId="44" fillId="119" borderId="1507" applyNumberFormat="0" applyAlignment="0" applyProtection="0"/>
    <xf numFmtId="215" fontId="156" fillId="0" borderId="1469" applyFont="0" applyFill="0" applyAlignment="0">
      <alignment horizontal="fill"/>
    </xf>
    <xf numFmtId="215" fontId="156" fillId="0" borderId="1505" applyFont="0" applyFill="0" applyAlignment="0">
      <alignment horizontal="fill"/>
    </xf>
    <xf numFmtId="0" fontId="44" fillId="57" borderId="1503" applyNumberFormat="0" applyAlignment="0" applyProtection="0"/>
    <xf numFmtId="0" fontId="63" fillId="56" borderId="2576" applyNumberFormat="0" applyAlignment="0" applyProtection="0"/>
    <xf numFmtId="2" fontId="92" fillId="34" borderId="3285"/>
    <xf numFmtId="0" fontId="18" fillId="0" borderId="107" applyFont="0" applyFill="0" applyBorder="0" applyAlignment="0" applyProtection="0"/>
    <xf numFmtId="0" fontId="63" fillId="56" borderId="3020"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576" applyNumberFormat="0" applyAlignment="0" applyProtection="0"/>
    <xf numFmtId="0" fontId="42" fillId="0" borderId="3021" applyNumberFormat="0" applyFill="0" applyAlignment="0" applyProtection="0"/>
    <xf numFmtId="3" fontId="92" fillId="34" borderId="2365">
      <alignment horizontal="right" vertical="center"/>
    </xf>
    <xf numFmtId="215" fontId="156" fillId="0" borderId="2394" applyFont="0" applyFill="0" applyAlignment="0">
      <alignment horizontal="fill"/>
    </xf>
    <xf numFmtId="4" fontId="92" fillId="35" borderId="2355"/>
    <xf numFmtId="207" fontId="240" fillId="0" borderId="3241">
      <alignment horizontal="left"/>
    </xf>
    <xf numFmtId="0" fontId="42" fillId="0" borderId="3021" applyNumberFormat="0" applyFill="0" applyAlignment="0" applyProtection="0"/>
    <xf numFmtId="0" fontId="42" fillId="0" borderId="3021" applyNumberFormat="0" applyFill="0" applyAlignment="0" applyProtection="0"/>
    <xf numFmtId="338" fontId="230" fillId="0" borderId="2347">
      <protection locked="0"/>
    </xf>
    <xf numFmtId="338" fontId="230" fillId="0" borderId="2347">
      <protection locked="0"/>
    </xf>
    <xf numFmtId="338" fontId="230" fillId="0" borderId="2347">
      <protection locked="0"/>
    </xf>
    <xf numFmtId="338" fontId="230" fillId="0" borderId="2347">
      <protection locked="0"/>
    </xf>
    <xf numFmtId="338" fontId="230" fillId="0" borderId="2347">
      <protection locked="0"/>
    </xf>
    <xf numFmtId="338" fontId="230" fillId="0" borderId="2347">
      <protection locked="0"/>
    </xf>
    <xf numFmtId="41" fontId="211" fillId="0" borderId="3241" applyFill="0" applyBorder="0" applyProtection="0">
      <alignment horizontal="right" vertical="top"/>
    </xf>
    <xf numFmtId="41" fontId="211" fillId="0" borderId="3241" applyFill="0" applyBorder="0" applyProtection="0">
      <alignment horizontal="right" vertical="top"/>
    </xf>
    <xf numFmtId="41" fontId="211" fillId="0" borderId="3241" applyFill="0" applyBorder="0" applyProtection="0">
      <alignment horizontal="right" vertical="top"/>
    </xf>
    <xf numFmtId="207" fontId="245" fillId="0" borderId="3240">
      <alignment horizontal="center"/>
    </xf>
    <xf numFmtId="207" fontId="245" fillId="0" borderId="3240">
      <alignment horizontal="center"/>
    </xf>
    <xf numFmtId="0" fontId="23" fillId="0" borderId="3235" applyNumberFormat="0" applyFill="0" applyAlignment="0" applyProtection="0"/>
    <xf numFmtId="329" fontId="171" fillId="0" borderId="50"/>
    <xf numFmtId="324" fontId="171" fillId="0" borderId="50"/>
    <xf numFmtId="321" fontId="171" fillId="0" borderId="50"/>
    <xf numFmtId="338" fontId="230" fillId="0" borderId="1039">
      <protection locked="0"/>
    </xf>
    <xf numFmtId="338" fontId="230" fillId="0" borderId="1039">
      <protection locked="0"/>
    </xf>
    <xf numFmtId="9" fontId="163" fillId="35" borderId="1040">
      <alignment horizontal="center"/>
    </xf>
    <xf numFmtId="0" fontId="18" fillId="74" borderId="56" applyFont="0" applyFill="0" applyBorder="0" applyAlignment="0" applyProtection="0"/>
    <xf numFmtId="207" fontId="240" fillId="0" borderId="1042">
      <alignment horizontal="left"/>
    </xf>
    <xf numFmtId="207" fontId="240" fillId="0" borderId="2794">
      <alignment horizontal="left"/>
    </xf>
    <xf numFmtId="0" fontId="18" fillId="0" borderId="1043" applyNumberFormat="0" applyFont="0" applyAlignment="0" applyProtection="0"/>
    <xf numFmtId="0" fontId="23" fillId="98" borderId="1901" applyNumberFormat="0" applyFont="0" applyAlignment="0" applyProtection="0"/>
    <xf numFmtId="0" fontId="18" fillId="0" borderId="1044" applyNumberFormat="0" applyFont="0" applyAlignment="0" applyProtection="0"/>
    <xf numFmtId="0" fontId="18" fillId="0" borderId="2795" applyNumberFormat="0" applyFont="0" applyAlignment="0" applyProtection="0"/>
    <xf numFmtId="41" fontId="211" fillId="0" borderId="2794" applyFill="0" applyBorder="0" applyProtection="0">
      <alignment horizontal="right" vertical="top"/>
    </xf>
    <xf numFmtId="207" fontId="243" fillId="0" borderId="2793">
      <alignment horizontal="left"/>
    </xf>
    <xf numFmtId="0" fontId="23" fillId="98" borderId="2790" applyNumberFormat="0" applyFont="0" applyAlignment="0" applyProtection="0"/>
    <xf numFmtId="0" fontId="23" fillId="98" borderId="2790" applyNumberFormat="0" applyFont="0" applyAlignment="0" applyProtection="0"/>
    <xf numFmtId="0" fontId="18" fillId="0" borderId="107" applyFont="0" applyFill="0" applyBorder="0" applyAlignment="0" applyProtection="0"/>
    <xf numFmtId="41" fontId="211" fillId="0" borderId="2794" applyFill="0" applyBorder="0" applyProtection="0">
      <alignment horizontal="right" vertical="top"/>
    </xf>
    <xf numFmtId="207" fontId="244" fillId="0" borderId="2794">
      <alignment horizontal="center"/>
    </xf>
    <xf numFmtId="207" fontId="245" fillId="0" borderId="2793">
      <alignment horizontal="center"/>
    </xf>
    <xf numFmtId="0" fontId="238" fillId="0" borderId="1904">
      <alignment horizontal="right"/>
    </xf>
    <xf numFmtId="215" fontId="156" fillId="0" borderId="2838" applyFont="0" applyFill="0" applyAlignment="0">
      <alignment horizontal="fill"/>
    </xf>
    <xf numFmtId="0" fontId="44" fillId="57" borderId="2816" applyNumberFormat="0" applyAlignment="0" applyProtection="0"/>
    <xf numFmtId="0" fontId="18" fillId="0" borderId="1907" applyNumberFormat="0" applyFont="0" applyAlignment="0" applyProtection="0"/>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protection locked="0"/>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18" fillId="74" borderId="56" applyProtection="0">
      <alignment horizontal="right"/>
    </xf>
    <xf numFmtId="0" fontId="44" fillId="57" borderId="2360" applyNumberFormat="0" applyAlignment="0" applyProtection="0"/>
    <xf numFmtId="2" fontId="92" fillId="34" borderId="2357"/>
    <xf numFmtId="0" fontId="23" fillId="98" borderId="1038" applyNumberFormat="0" applyFont="0" applyAlignment="0" applyProtection="0"/>
    <xf numFmtId="0" fontId="217" fillId="103" borderId="1038" applyNumberFormat="0" applyAlignment="0" applyProtection="0"/>
    <xf numFmtId="0" fontId="42" fillId="0" borderId="1686" applyNumberFormat="0" applyFill="0" applyAlignment="0" applyProtection="0"/>
    <xf numFmtId="338" fontId="230" fillId="0" borderId="1039">
      <protection locked="0"/>
    </xf>
    <xf numFmtId="338" fontId="230" fillId="0" borderId="1039">
      <protection locked="0"/>
    </xf>
    <xf numFmtId="207" fontId="240" fillId="0" borderId="1042">
      <alignment horizontal="left"/>
    </xf>
    <xf numFmtId="207" fontId="243" fillId="0" borderId="1041">
      <alignment horizontal="left"/>
    </xf>
    <xf numFmtId="207" fontId="243" fillId="0" borderId="1041">
      <alignment horizontal="left"/>
    </xf>
    <xf numFmtId="41" fontId="211" fillId="0" borderId="2794" applyFill="0" applyBorder="0" applyProtection="0">
      <alignment horizontal="right" vertical="top"/>
    </xf>
    <xf numFmtId="207" fontId="244" fillId="0" borderId="1042">
      <alignment horizontal="center"/>
    </xf>
    <xf numFmtId="207" fontId="245" fillId="0" borderId="1041">
      <alignment horizontal="center"/>
    </xf>
    <xf numFmtId="207" fontId="245" fillId="0" borderId="1041">
      <alignment horizontal="center"/>
    </xf>
    <xf numFmtId="41" fontId="211" fillId="0" borderId="1042" applyFill="0" applyBorder="0" applyProtection="0">
      <alignment horizontal="right" vertical="top"/>
    </xf>
    <xf numFmtId="41" fontId="211" fillId="0" borderId="1042" applyFill="0" applyBorder="0" applyProtection="0">
      <alignment horizontal="right" vertical="top"/>
    </xf>
    <xf numFmtId="41" fontId="211" fillId="0" borderId="1042" applyFill="0" applyBorder="0" applyProtection="0">
      <alignment horizontal="right" vertical="top"/>
    </xf>
    <xf numFmtId="0" fontId="44" fillId="119" borderId="1924" applyNumberFormat="0" applyAlignment="0" applyProtection="0"/>
    <xf numFmtId="0" fontId="18" fillId="0" borderId="1043" applyNumberFormat="0" applyFont="0" applyAlignment="0" applyProtection="0"/>
    <xf numFmtId="207" fontId="243" fillId="0" borderId="2793">
      <alignment horizontal="left"/>
    </xf>
    <xf numFmtId="338" fontId="230" fillId="0" borderId="1039">
      <protection locked="0"/>
    </xf>
    <xf numFmtId="338" fontId="230" fillId="0" borderId="1039">
      <protection locked="0"/>
    </xf>
    <xf numFmtId="338" fontId="230" fillId="0" borderId="1039">
      <protection locked="0"/>
    </xf>
    <xf numFmtId="338" fontId="230" fillId="0" borderId="1039">
      <protection locked="0"/>
    </xf>
    <xf numFmtId="338" fontId="230" fillId="0" borderId="1039">
      <protection locked="0"/>
    </xf>
    <xf numFmtId="0" fontId="42" fillId="0" borderId="2133" applyNumberFormat="0" applyFill="0" applyAlignment="0" applyProtection="0"/>
    <xf numFmtId="0" fontId="23" fillId="0" borderId="1900" applyNumberFormat="0" applyFill="0" applyAlignment="0" applyProtection="0"/>
    <xf numFmtId="207" fontId="244" fillId="0" borderId="1042">
      <alignment horizontal="center"/>
    </xf>
    <xf numFmtId="207" fontId="245" fillId="0" borderId="1041">
      <alignment horizontal="center"/>
    </xf>
    <xf numFmtId="41" fontId="211" fillId="0" borderId="1042" applyFill="0" applyBorder="0" applyProtection="0">
      <alignment horizontal="right" vertical="top"/>
    </xf>
    <xf numFmtId="41" fontId="211" fillId="0" borderId="1042" applyFill="0" applyBorder="0" applyProtection="0">
      <alignment horizontal="right" vertical="top"/>
    </xf>
    <xf numFmtId="41" fontId="211" fillId="0" borderId="1042" applyFill="0" applyBorder="0" applyProtection="0">
      <alignment horizontal="right" vertical="top"/>
    </xf>
    <xf numFmtId="2" fontId="92" fillId="34" borderId="1925"/>
    <xf numFmtId="0" fontId="18" fillId="0" borderId="1043" applyNumberFormat="0" applyFont="0" applyAlignment="0" applyProtection="0"/>
    <xf numFmtId="0" fontId="18" fillId="0" borderId="1044" applyNumberFormat="0" applyFont="0" applyAlignment="0" applyProtection="0"/>
    <xf numFmtId="207" fontId="243" fillId="0" borderId="1041">
      <alignment horizontal="left"/>
    </xf>
    <xf numFmtId="207" fontId="243" fillId="0" borderId="1041">
      <alignment horizontal="left"/>
    </xf>
    <xf numFmtId="207" fontId="244" fillId="0" borderId="1042">
      <alignment horizontal="center"/>
    </xf>
    <xf numFmtId="41" fontId="211" fillId="0" borderId="1042" applyFill="0" applyBorder="0" applyProtection="0">
      <alignment horizontal="right" vertical="top"/>
    </xf>
    <xf numFmtId="0" fontId="18" fillId="0" borderId="1043" applyNumberFormat="0" applyFont="0" applyAlignment="0" applyProtection="0"/>
    <xf numFmtId="0" fontId="18" fillId="0" borderId="2795" applyNumberFormat="0" applyFont="0" applyAlignment="0" applyProtection="0"/>
    <xf numFmtId="1" fontId="37" fillId="0" borderId="3345">
      <alignment vertical="center"/>
    </xf>
    <xf numFmtId="0" fontId="63" fillId="56" borderId="1685" applyNumberFormat="0" applyAlignment="0" applyProtection="0"/>
    <xf numFmtId="207" fontId="243" fillId="0" borderId="1904">
      <alignment horizontal="left"/>
    </xf>
    <xf numFmtId="338" fontId="230" fillId="0" borderId="1902">
      <protection locked="0"/>
    </xf>
    <xf numFmtId="0" fontId="92" fillId="35" borderId="1047">
      <alignment horizontal="center" vertical="center"/>
    </xf>
    <xf numFmtId="0" fontId="44" fillId="57" borderId="1952" applyNumberFormat="0" applyAlignment="0" applyProtection="0"/>
    <xf numFmtId="0" fontId="42" fillId="0" borderId="2133" applyNumberFormat="0" applyFill="0" applyAlignment="0" applyProtection="0"/>
    <xf numFmtId="0" fontId="60" fillId="43" borderId="1683" applyNumberFormat="0" applyAlignment="0" applyProtection="0"/>
    <xf numFmtId="0" fontId="55" fillId="56" borderId="3018" applyNumberFormat="0" applyAlignment="0" applyProtection="0"/>
    <xf numFmtId="0" fontId="63" fillId="56" borderId="2132" applyNumberFormat="0" applyAlignment="0" applyProtection="0"/>
    <xf numFmtId="0" fontId="18" fillId="0" borderId="2351" applyNumberFormat="0" applyFont="0" applyAlignment="0" applyProtection="0"/>
    <xf numFmtId="254" fontId="177" fillId="0" borderId="1569" applyFont="0" applyFill="0" applyBorder="0" applyAlignment="0" applyProtection="0">
      <protection locked="0"/>
    </xf>
    <xf numFmtId="0" fontId="42" fillId="0" borderId="1686" applyNumberFormat="0" applyFill="0" applyAlignment="0" applyProtection="0"/>
    <xf numFmtId="0" fontId="63" fillId="56" borderId="1685" applyNumberFormat="0" applyAlignment="0" applyProtection="0"/>
    <xf numFmtId="215" fontId="156" fillId="0" borderId="1046" applyFont="0" applyFill="0" applyAlignment="0">
      <alignment horizontal="fill"/>
    </xf>
    <xf numFmtId="0" fontId="60" fillId="43" borderId="1683" applyNumberFormat="0" applyAlignment="0" applyProtection="0"/>
    <xf numFmtId="1" fontId="37" fillId="0" borderId="2009">
      <alignment vertical="center"/>
    </xf>
    <xf numFmtId="207" fontId="240" fillId="0" borderId="2794">
      <alignment horizontal="left"/>
    </xf>
    <xf numFmtId="0" fontId="63" fillId="56" borderId="2132" applyNumberFormat="0" applyAlignment="0" applyProtection="0"/>
    <xf numFmtId="0" fontId="63" fillId="56" borderId="1685" applyNumberFormat="0" applyAlignment="0" applyProtection="0"/>
    <xf numFmtId="0" fontId="92" fillId="35" borderId="1927">
      <alignment horizontal="center" vertical="center"/>
    </xf>
    <xf numFmtId="0" fontId="42" fillId="0" borderId="3021" applyNumberFormat="0" applyFill="0" applyAlignment="0" applyProtection="0"/>
    <xf numFmtId="0" fontId="60" fillId="43" borderId="2130" applyNumberFormat="0" applyAlignment="0" applyProtection="0"/>
    <xf numFmtId="0" fontId="63" fillId="56" borderId="1685" applyNumberFormat="0" applyAlignment="0" applyProtection="0"/>
    <xf numFmtId="0" fontId="63" fillId="56" borderId="3020" applyNumberFormat="0" applyAlignment="0" applyProtection="0"/>
    <xf numFmtId="207" fontId="244" fillId="0" borderId="3241">
      <alignment horizontal="center"/>
    </xf>
    <xf numFmtId="3" fontId="92" fillId="35" borderId="3255">
      <alignment horizontal="right" vertical="center"/>
    </xf>
    <xf numFmtId="3" fontId="92" fillId="35" borderId="1047">
      <alignment horizontal="right" vertical="center"/>
    </xf>
    <xf numFmtId="4" fontId="92" fillId="35" borderId="1047"/>
    <xf numFmtId="3" fontId="92" fillId="34" borderId="1045">
      <alignment horizontal="right" vertical="center"/>
    </xf>
    <xf numFmtId="2" fontId="92" fillId="34" borderId="1045"/>
    <xf numFmtId="0" fontId="55" fillId="56" borderId="1683" applyNumberFormat="0" applyAlignment="0" applyProtection="0"/>
    <xf numFmtId="0" fontId="55" fillId="56" borderId="1683" applyNumberFormat="0" applyAlignment="0" applyProtection="0"/>
    <xf numFmtId="338" fontId="230" fillId="0" borderId="2791">
      <protection locked="0"/>
    </xf>
    <xf numFmtId="0" fontId="43" fillId="59" borderId="1684" applyNumberFormat="0" applyFont="0" applyAlignment="0" applyProtection="0"/>
    <xf numFmtId="338" fontId="230" fillId="0" borderId="3238">
      <protection locked="0"/>
    </xf>
    <xf numFmtId="0" fontId="238" fillId="0" borderId="2793">
      <alignment horizontal="right"/>
    </xf>
    <xf numFmtId="0" fontId="44" fillId="57" borderId="1048" applyNumberFormat="0" applyAlignment="0" applyProtection="0"/>
    <xf numFmtId="0" fontId="44" fillId="57" borderId="1048" applyNumberFormat="0" applyAlignment="0" applyProtection="0"/>
    <xf numFmtId="0" fontId="44" fillId="57" borderId="1048" applyNumberFormat="0" applyAlignment="0" applyProtection="0"/>
    <xf numFmtId="0" fontId="44" fillId="119" borderId="1048" applyNumberFormat="0" applyAlignment="0" applyProtection="0"/>
    <xf numFmtId="0" fontId="108" fillId="0" borderId="2578" applyFont="0" applyFill="0" applyAlignment="0" applyProtection="0"/>
    <xf numFmtId="0" fontId="63" fillId="56" borderId="2132" applyNumberFormat="0" applyAlignment="0" applyProtection="0"/>
    <xf numFmtId="0" fontId="42" fillId="0" borderId="3021" applyNumberFormat="0" applyFill="0" applyAlignment="0" applyProtection="0"/>
    <xf numFmtId="0" fontId="44" fillId="57" borderId="1084" applyNumberFormat="0" applyAlignment="0" applyProtection="0"/>
    <xf numFmtId="215" fontId="156" fillId="0" borderId="1086" applyFont="0" applyFill="0" applyAlignment="0">
      <alignment horizontal="fill"/>
    </xf>
    <xf numFmtId="215" fontId="156" fillId="0" borderId="1050" applyFont="0" applyFill="0" applyAlignment="0">
      <alignment horizontal="fill"/>
    </xf>
    <xf numFmtId="0" fontId="92" fillId="35" borderId="1087">
      <alignment horizontal="center" vertical="center"/>
    </xf>
    <xf numFmtId="0" fontId="44" fillId="57" borderId="1064" applyNumberFormat="0" applyAlignment="0" applyProtection="0"/>
    <xf numFmtId="0" fontId="44" fillId="119" borderId="1060" applyNumberFormat="0" applyAlignment="0" applyProtection="0"/>
    <xf numFmtId="2" fontId="92" fillId="34" borderId="1061"/>
    <xf numFmtId="3" fontId="92" fillId="34" borderId="1061">
      <alignment horizontal="right" vertical="center"/>
    </xf>
    <xf numFmtId="4" fontId="92" fillId="35" borderId="1063"/>
    <xf numFmtId="3" fontId="92" fillId="35" borderId="1063">
      <alignment horizontal="right" vertical="center"/>
    </xf>
    <xf numFmtId="0" fontId="44" fillId="57" borderId="1060" applyNumberFormat="0" applyAlignment="0" applyProtection="0"/>
    <xf numFmtId="0" fontId="44" fillId="57" borderId="1060" applyNumberFormat="0" applyAlignment="0" applyProtection="0"/>
    <xf numFmtId="0" fontId="44" fillId="57" borderId="3252" applyNumberFormat="0" applyAlignment="0" applyProtection="0"/>
    <xf numFmtId="215" fontId="156" fillId="0" borderId="1062" applyFont="0" applyFill="0" applyAlignment="0">
      <alignment horizontal="fill"/>
    </xf>
    <xf numFmtId="0" fontId="55" fillId="56" borderId="1683" applyNumberFormat="0" applyAlignment="0" applyProtection="0"/>
    <xf numFmtId="215" fontId="156" fillId="0" borderId="1689" applyFont="0" applyFill="0" applyAlignment="0">
      <alignment horizontal="fill"/>
    </xf>
    <xf numFmtId="3" fontId="92" fillId="34" borderId="1081">
      <alignment horizontal="right" vertical="center"/>
    </xf>
    <xf numFmtId="2" fontId="92" fillId="34" borderId="1081"/>
    <xf numFmtId="0" fontId="92" fillId="35" borderId="1051">
      <alignment horizontal="center" vertical="center"/>
    </xf>
    <xf numFmtId="3" fontId="92" fillId="35" borderId="1051">
      <alignment horizontal="right" vertical="center"/>
    </xf>
    <xf numFmtId="4" fontId="92" fillId="35" borderId="1051"/>
    <xf numFmtId="3" fontId="92" fillId="35" borderId="1087">
      <alignment horizontal="right" vertical="center"/>
    </xf>
    <xf numFmtId="0" fontId="44" fillId="119" borderId="1084" applyNumberFormat="0" applyAlignment="0" applyProtection="0"/>
    <xf numFmtId="0" fontId="44" fillId="119" borderId="1088" applyNumberFormat="0" applyAlignment="0" applyProtection="0"/>
    <xf numFmtId="3" fontId="92" fillId="34" borderId="1049">
      <alignment horizontal="right" vertical="center"/>
    </xf>
    <xf numFmtId="2" fontId="92" fillId="34" borderId="1049"/>
    <xf numFmtId="0" fontId="44" fillId="57" borderId="1088" applyNumberFormat="0" applyAlignment="0" applyProtection="0"/>
    <xf numFmtId="0" fontId="44" fillId="57" borderId="1084" applyNumberFormat="0" applyAlignment="0" applyProtection="0"/>
    <xf numFmtId="0" fontId="92" fillId="35" borderId="1083">
      <alignment horizontal="center" vertical="center"/>
    </xf>
    <xf numFmtId="4" fontId="92" fillId="35" borderId="1083"/>
    <xf numFmtId="4" fontId="92" fillId="35" borderId="1087"/>
    <xf numFmtId="3" fontId="92" fillId="34" borderId="1085">
      <alignment horizontal="right" vertical="center"/>
    </xf>
    <xf numFmtId="0" fontId="44" fillId="57" borderId="1088" applyNumberFormat="0" applyAlignment="0" applyProtection="0"/>
    <xf numFmtId="215" fontId="156" fillId="0" borderId="1058" applyFont="0" applyFill="0" applyAlignment="0">
      <alignment horizontal="fill"/>
    </xf>
    <xf numFmtId="0" fontId="44" fillId="57" borderId="1084" applyNumberFormat="0" applyAlignment="0" applyProtection="0"/>
    <xf numFmtId="2" fontId="92" fillId="34" borderId="1085"/>
    <xf numFmtId="0" fontId="44" fillId="57" borderId="1088" applyNumberFormat="0" applyAlignment="0" applyProtection="0"/>
    <xf numFmtId="0" fontId="44" fillId="57" borderId="1052" applyNumberFormat="0" applyAlignment="0" applyProtection="0"/>
    <xf numFmtId="0" fontId="92" fillId="35" borderId="1055">
      <alignment horizontal="center" vertical="center"/>
    </xf>
    <xf numFmtId="215" fontId="156" fillId="0" borderId="1054" applyFont="0" applyFill="0" applyAlignment="0">
      <alignment horizontal="fill"/>
    </xf>
    <xf numFmtId="0" fontId="44" fillId="57" borderId="1052" applyNumberFormat="0" applyAlignment="0" applyProtection="0"/>
    <xf numFmtId="0" fontId="44" fillId="57" borderId="1052" applyNumberFormat="0" applyAlignment="0" applyProtection="0"/>
    <xf numFmtId="3" fontId="92" fillId="35" borderId="1055">
      <alignment horizontal="right" vertical="center"/>
    </xf>
    <xf numFmtId="4" fontId="92" fillId="35" borderId="1055"/>
    <xf numFmtId="3" fontId="92" fillId="34" borderId="1053">
      <alignment horizontal="right" vertical="center"/>
    </xf>
    <xf numFmtId="2" fontId="92" fillId="34" borderId="1053"/>
    <xf numFmtId="0" fontId="44" fillId="119" borderId="1052" applyNumberFormat="0" applyAlignment="0" applyProtection="0"/>
    <xf numFmtId="0" fontId="44" fillId="57" borderId="1056" applyNumberFormat="0" applyAlignment="0" applyProtection="0"/>
    <xf numFmtId="0" fontId="44" fillId="57" borderId="1056" applyNumberFormat="0" applyAlignment="0" applyProtection="0"/>
    <xf numFmtId="0" fontId="44" fillId="57" borderId="1056" applyNumberFormat="0" applyAlignment="0" applyProtection="0"/>
    <xf numFmtId="0" fontId="44" fillId="119" borderId="1056" applyNumberFormat="0" applyAlignment="0" applyProtection="0"/>
    <xf numFmtId="0" fontId="44" fillId="57" borderId="1064" applyNumberFormat="0" applyAlignment="0" applyProtection="0"/>
    <xf numFmtId="0" fontId="42" fillId="0" borderId="1686" applyNumberFormat="0" applyFill="0" applyAlignment="0" applyProtection="0"/>
    <xf numFmtId="0" fontId="55" fillId="56" borderId="2574" applyNumberFormat="0" applyAlignment="0" applyProtection="0"/>
    <xf numFmtId="215" fontId="156" fillId="0" borderId="2580" applyFont="0" applyFill="0" applyAlignment="0">
      <alignment horizontal="fill"/>
    </xf>
    <xf numFmtId="0" fontId="63" fillId="56" borderId="2132" applyNumberFormat="0" applyAlignment="0" applyProtection="0"/>
    <xf numFmtId="0" fontId="63" fillId="56" borderId="2576" applyNumberFormat="0" applyAlignment="0" applyProtection="0"/>
    <xf numFmtId="0" fontId="42" fillId="0" borderId="2577" applyNumberFormat="0" applyFill="0" applyAlignment="0" applyProtection="0"/>
    <xf numFmtId="0" fontId="63" fillId="56" borderId="1685" applyNumberFormat="0" applyAlignment="0" applyProtection="0"/>
    <xf numFmtId="0" fontId="63" fillId="56" borderId="3020" applyNumberFormat="0" applyAlignment="0" applyProtection="0"/>
    <xf numFmtId="0" fontId="237" fillId="0" borderId="2350">
      <alignment horizontal="right" wrapText="1"/>
    </xf>
    <xf numFmtId="0" fontId="42" fillId="0" borderId="2577" applyNumberFormat="0" applyFill="0" applyAlignment="0" applyProtection="0"/>
    <xf numFmtId="4" fontId="92" fillId="35" borderId="1919"/>
    <xf numFmtId="0" fontId="43" fillId="59" borderId="1684" applyNumberFormat="0" applyFont="0" applyAlignment="0" applyProtection="0"/>
    <xf numFmtId="0" fontId="63" fillId="56" borderId="1685" applyNumberFormat="0" applyAlignment="0" applyProtection="0"/>
    <xf numFmtId="0" fontId="42" fillId="0" borderId="1686" applyNumberFormat="0" applyFill="0" applyAlignment="0" applyProtection="0"/>
    <xf numFmtId="9" fontId="163" fillId="35" borderId="2792">
      <alignment horizontal="center"/>
    </xf>
    <xf numFmtId="338" fontId="230" fillId="0" borderId="1902">
      <protection locked="0"/>
    </xf>
    <xf numFmtId="0" fontId="63" fillId="56" borderId="2576" applyNumberFormat="0" applyAlignment="0" applyProtection="0"/>
    <xf numFmtId="0" fontId="42" fillId="0" borderId="2133" applyNumberFormat="0" applyFill="0" applyAlignment="0" applyProtection="0"/>
    <xf numFmtId="0" fontId="63" fillId="56" borderId="1685" applyNumberFormat="0" applyAlignment="0" applyProtection="0"/>
    <xf numFmtId="3" fontId="92" fillId="35" borderId="1951">
      <alignment horizontal="right" vertical="center"/>
    </xf>
    <xf numFmtId="0" fontId="23" fillId="0" borderId="2789" applyNumberFormat="0" applyFill="0" applyAlignment="0" applyProtection="0"/>
    <xf numFmtId="0" fontId="63" fillId="56" borderId="2576" applyNumberFormat="0" applyAlignment="0" applyProtection="0"/>
    <xf numFmtId="0" fontId="42" fillId="0" borderId="1686" applyNumberFormat="0" applyFill="0" applyAlignment="0" applyProtection="0"/>
    <xf numFmtId="0" fontId="60" fillId="43" borderId="1683" applyNumberFormat="0" applyAlignment="0" applyProtection="0"/>
    <xf numFmtId="0" fontId="23" fillId="98" borderId="1901" applyNumberFormat="0" applyFont="0" applyAlignment="0" applyProtection="0"/>
    <xf numFmtId="0" fontId="63" fillId="56" borderId="2576" applyNumberFormat="0" applyAlignment="0" applyProtection="0"/>
    <xf numFmtId="0" fontId="238" fillId="0" borderId="1904">
      <alignment horizontal="right"/>
    </xf>
    <xf numFmtId="0" fontId="238" fillId="0" borderId="1904">
      <alignment horizontal="right"/>
    </xf>
    <xf numFmtId="207" fontId="244" fillId="0" borderId="1905">
      <alignment horizontal="center"/>
    </xf>
    <xf numFmtId="0" fontId="63" fillId="56" borderId="1685" applyNumberFormat="0" applyAlignment="0" applyProtection="0"/>
    <xf numFmtId="0" fontId="238" fillId="0" borderId="1904">
      <alignment horizontal="right"/>
    </xf>
    <xf numFmtId="0" fontId="42" fillId="0" borderId="2133" applyNumberFormat="0" applyFill="0" applyAlignment="0" applyProtection="0"/>
    <xf numFmtId="0" fontId="63" fillId="56" borderId="2576" applyNumberFormat="0" applyAlignment="0" applyProtection="0"/>
    <xf numFmtId="49" fontId="237" fillId="0" borderId="2350">
      <alignment horizontal="right" wrapText="1"/>
    </xf>
    <xf numFmtId="0" fontId="63" fillId="56" borderId="1685" applyNumberFormat="0" applyAlignment="0" applyProtection="0"/>
    <xf numFmtId="0" fontId="55" fillId="56" borderId="2574" applyNumberFormat="0" applyAlignment="0" applyProtection="0"/>
    <xf numFmtId="0" fontId="42" fillId="0" borderId="1686" applyNumberFormat="0" applyFill="0" applyAlignment="0" applyProtection="0"/>
    <xf numFmtId="0" fontId="63" fillId="56" borderId="2576" applyNumberFormat="0" applyAlignment="0" applyProtection="0"/>
    <xf numFmtId="0" fontId="42" fillId="0" borderId="1686" applyNumberFormat="0" applyFill="0" applyAlignment="0" applyProtection="0"/>
    <xf numFmtId="0" fontId="63" fillId="56" borderId="1685" applyNumberFormat="0" applyAlignment="0" applyProtection="0"/>
    <xf numFmtId="0" fontId="63" fillId="56" borderId="2132" applyNumberFormat="0" applyAlignment="0" applyProtection="0"/>
    <xf numFmtId="0" fontId="63" fillId="56" borderId="1685" applyNumberFormat="0" applyAlignment="0" applyProtection="0"/>
    <xf numFmtId="0" fontId="63" fillId="56" borderId="2576" applyNumberFormat="0" applyAlignment="0" applyProtection="0"/>
    <xf numFmtId="0" fontId="63" fillId="56" borderId="2132" applyNumberFormat="0" applyAlignment="0" applyProtection="0"/>
    <xf numFmtId="0" fontId="42" fillId="0" borderId="1686" applyNumberFormat="0" applyFill="0" applyAlignment="0" applyProtection="0"/>
    <xf numFmtId="0" fontId="63" fillId="56" borderId="2576" applyNumberFormat="0" applyAlignment="0" applyProtection="0"/>
    <xf numFmtId="0" fontId="44" fillId="57" borderId="1916" applyNumberFormat="0" applyAlignment="0" applyProtection="0"/>
    <xf numFmtId="0" fontId="63" fillId="56" borderId="1685" applyNumberFormat="0" applyAlignment="0" applyProtection="0"/>
    <xf numFmtId="0" fontId="43" fillId="59" borderId="1684" applyNumberFormat="0" applyFont="0" applyAlignment="0" applyProtection="0"/>
    <xf numFmtId="0" fontId="60" fillId="43" borderId="1683" applyNumberFormat="0" applyAlignment="0" applyProtection="0"/>
    <xf numFmtId="0" fontId="238" fillId="0" borderId="2793">
      <alignment horizontal="right"/>
    </xf>
    <xf numFmtId="0" fontId="42" fillId="0" borderId="2577" applyNumberFormat="0" applyFill="0" applyAlignment="0" applyProtection="0"/>
    <xf numFmtId="0" fontId="63" fillId="56" borderId="2576" applyNumberFormat="0" applyAlignment="0" applyProtection="0"/>
    <xf numFmtId="254" fontId="177" fillId="0" borderId="1898" applyFont="0" applyFill="0" applyBorder="0" applyAlignment="0" applyProtection="0">
      <protection locked="0"/>
    </xf>
    <xf numFmtId="215" fontId="156" fillId="0" borderId="1910" applyFont="0" applyFill="0" applyAlignment="0">
      <alignment horizontal="fill"/>
    </xf>
    <xf numFmtId="0" fontId="42" fillId="0" borderId="3021" applyNumberFormat="0" applyFill="0" applyAlignment="0" applyProtection="0"/>
    <xf numFmtId="0" fontId="42" fillId="0" borderId="2133" applyNumberFormat="0" applyFill="0" applyAlignment="0" applyProtection="0"/>
    <xf numFmtId="0" fontId="44" fillId="57" borderId="1920" applyNumberFormat="0" applyAlignment="0" applyProtection="0"/>
    <xf numFmtId="0" fontId="42" fillId="0" borderId="1686" applyNumberFormat="0" applyFill="0" applyAlignment="0" applyProtection="0"/>
    <xf numFmtId="0" fontId="237" fillId="0" borderId="2794">
      <alignment horizontal="right" wrapText="1"/>
    </xf>
    <xf numFmtId="0" fontId="42" fillId="0" borderId="1686" applyNumberFormat="0" applyFill="0" applyAlignment="0" applyProtection="0"/>
    <xf numFmtId="0" fontId="42" fillId="0" borderId="3021" applyNumberFormat="0" applyFill="0" applyAlignment="0" applyProtection="0"/>
    <xf numFmtId="0" fontId="63" fillId="56" borderId="2132" applyNumberFormat="0" applyAlignment="0" applyProtection="0"/>
    <xf numFmtId="215" fontId="156" fillId="0" borderId="1461" applyFont="0" applyFill="0" applyAlignment="0">
      <alignment horizontal="fill"/>
    </xf>
    <xf numFmtId="0" fontId="63" fillId="56" borderId="3020" applyNumberFormat="0" applyAlignment="0" applyProtection="0"/>
    <xf numFmtId="207" fontId="243" fillId="0" borderId="2349">
      <alignment horizontal="left"/>
    </xf>
    <xf numFmtId="0" fontId="42" fillId="0" borderId="2577" applyNumberFormat="0" applyFill="0" applyAlignment="0" applyProtection="0"/>
    <xf numFmtId="0" fontId="63" fillId="56" borderId="3020" applyNumberFormat="0" applyAlignment="0" applyProtection="0"/>
    <xf numFmtId="0" fontId="55" fillId="56" borderId="3018" applyNumberFormat="0" applyAlignment="0" applyProtection="0"/>
    <xf numFmtId="0" fontId="43" fillId="59" borderId="3019" applyNumberFormat="0" applyFont="0" applyAlignment="0" applyProtection="0"/>
    <xf numFmtId="0" fontId="63" fillId="56" borderId="2576" applyNumberFormat="0" applyAlignment="0" applyProtection="0"/>
    <xf numFmtId="0" fontId="42" fillId="0" borderId="1686" applyNumberFormat="0" applyFill="0" applyAlignment="0" applyProtection="0"/>
    <xf numFmtId="0" fontId="42" fillId="0" borderId="2577" applyNumberFormat="0" applyFill="0" applyAlignment="0" applyProtection="0"/>
    <xf numFmtId="0" fontId="63" fillId="56" borderId="2132" applyNumberFormat="0" applyAlignment="0" applyProtection="0"/>
    <xf numFmtId="0" fontId="55" fillId="56" borderId="2130" applyNumberFormat="0" applyAlignment="0" applyProtection="0"/>
    <xf numFmtId="0" fontId="63" fillId="56" borderId="1685" applyNumberFormat="0" applyAlignment="0" applyProtection="0"/>
    <xf numFmtId="215" fontId="156" fillId="0" borderId="1066" applyFont="0" applyFill="0" applyAlignment="0">
      <alignment horizontal="fill"/>
    </xf>
    <xf numFmtId="207" fontId="245" fillId="0" borderId="2349">
      <alignment horizontal="center"/>
    </xf>
    <xf numFmtId="0" fontId="92" fillId="35" borderId="1067">
      <alignment horizontal="center" vertical="center"/>
    </xf>
    <xf numFmtId="3" fontId="92" fillId="35" borderId="1067">
      <alignment horizontal="right" vertical="center"/>
    </xf>
    <xf numFmtId="4" fontId="92" fillId="35" borderId="1067"/>
    <xf numFmtId="0" fontId="23" fillId="0" borderId="2789" applyNumberFormat="0" applyFill="0" applyAlignment="0" applyProtection="0"/>
    <xf numFmtId="3" fontId="92" fillId="34" borderId="1065">
      <alignment horizontal="right" vertical="center"/>
    </xf>
    <xf numFmtId="2" fontId="92" fillId="34" borderId="1065"/>
    <xf numFmtId="0" fontId="23" fillId="0" borderId="2789" applyNumberFormat="0" applyFill="0" applyAlignment="0" applyProtection="0"/>
    <xf numFmtId="0" fontId="23" fillId="98" borderId="3236" applyNumberFormat="0" applyFont="0" applyAlignment="0" applyProtection="0"/>
    <xf numFmtId="0" fontId="217" fillId="103" borderId="2346" applyNumberFormat="0" applyAlignment="0" applyProtection="0"/>
    <xf numFmtId="0" fontId="55" fillId="56" borderId="2130" applyNumberFormat="0" applyAlignment="0" applyProtection="0"/>
    <xf numFmtId="207" fontId="240" fillId="0" borderId="2913">
      <alignment horizontal="left"/>
    </xf>
    <xf numFmtId="1" fontId="37" fillId="0" borderId="2453">
      <alignment vertical="center"/>
    </xf>
    <xf numFmtId="0" fontId="60" fillId="43" borderId="1683" applyNumberFormat="0" applyAlignment="0" applyProtection="0"/>
    <xf numFmtId="215" fontId="156" fillId="0" borderId="1070" applyFont="0" applyFill="0" applyAlignment="0">
      <alignment horizontal="fill"/>
    </xf>
    <xf numFmtId="0" fontId="43" fillId="59" borderId="2131" applyNumberFormat="0" applyFont="0" applyAlignment="0" applyProtection="0"/>
    <xf numFmtId="0" fontId="42" fillId="0" borderId="2577" applyNumberFormat="0" applyFill="0" applyAlignment="0" applyProtection="0"/>
    <xf numFmtId="0" fontId="42" fillId="0" borderId="2577" applyNumberFormat="0" applyFill="0" applyAlignment="0" applyProtection="0"/>
    <xf numFmtId="0" fontId="217" fillId="103" borderId="1901" applyNumberFormat="0" applyAlignment="0" applyProtection="0"/>
    <xf numFmtId="0" fontId="42" fillId="0" borderId="3021" applyNumberFormat="0" applyFill="0" applyAlignment="0" applyProtection="0"/>
    <xf numFmtId="0" fontId="42" fillId="0" borderId="1686"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60" fillId="43" borderId="1683" applyNumberFormat="0" applyAlignment="0" applyProtection="0"/>
    <xf numFmtId="0" fontId="43" fillId="59" borderId="3019" applyNumberFormat="0" applyFont="0" applyAlignment="0" applyProtection="0"/>
    <xf numFmtId="0" fontId="44" fillId="57" borderId="1068" applyNumberFormat="0" applyAlignment="0" applyProtection="0"/>
    <xf numFmtId="0" fontId="44" fillId="57" borderId="1068" applyNumberFormat="0" applyAlignment="0" applyProtection="0"/>
    <xf numFmtId="3" fontId="92" fillId="35" borderId="1071">
      <alignment horizontal="right" vertical="center"/>
    </xf>
    <xf numFmtId="4" fontId="92" fillId="35" borderId="1071"/>
    <xf numFmtId="3" fontId="92" fillId="34" borderId="1069">
      <alignment horizontal="right" vertical="center"/>
    </xf>
    <xf numFmtId="2" fontId="92" fillId="34" borderId="1069"/>
    <xf numFmtId="0" fontId="44" fillId="119" borderId="1068" applyNumberFormat="0" applyAlignment="0" applyProtection="0"/>
    <xf numFmtId="0" fontId="42" fillId="0" borderId="3021" applyNumberFormat="0" applyFill="0" applyAlignment="0" applyProtection="0"/>
    <xf numFmtId="0" fontId="44" fillId="57" borderId="1072" applyNumberFormat="0" applyAlignment="0" applyProtection="0"/>
    <xf numFmtId="0" fontId="44" fillId="57" borderId="1072" applyNumberFormat="0" applyAlignment="0" applyProtection="0"/>
    <xf numFmtId="0" fontId="44" fillId="57" borderId="1072" applyNumberFormat="0" applyAlignment="0" applyProtection="0"/>
    <xf numFmtId="0" fontId="44" fillId="119" borderId="1072" applyNumberFormat="0" applyAlignment="0" applyProtection="0"/>
    <xf numFmtId="215" fontId="156" fillId="0" borderId="1074" applyFont="0" applyFill="0" applyAlignment="0">
      <alignment horizontal="fill"/>
    </xf>
    <xf numFmtId="0" fontId="92" fillId="35" borderId="1075">
      <alignment horizontal="center" vertical="center"/>
    </xf>
    <xf numFmtId="3" fontId="92" fillId="35" borderId="1075">
      <alignment horizontal="right" vertical="center"/>
    </xf>
    <xf numFmtId="4" fontId="92" fillId="35" borderId="1075"/>
    <xf numFmtId="3" fontId="92" fillId="34" borderId="1073">
      <alignment horizontal="right" vertical="center"/>
    </xf>
    <xf numFmtId="2" fontId="92" fillId="34" borderId="1073"/>
    <xf numFmtId="0" fontId="44" fillId="57" borderId="1076" applyNumberFormat="0" applyAlignment="0" applyProtection="0"/>
    <xf numFmtId="215" fontId="156" fillId="0" borderId="1078" applyFont="0" applyFill="0" applyAlignment="0">
      <alignment horizontal="fill"/>
    </xf>
    <xf numFmtId="0" fontId="44" fillId="57" borderId="1076" applyNumberFormat="0" applyAlignment="0" applyProtection="0"/>
    <xf numFmtId="0" fontId="44" fillId="57" borderId="1076" applyNumberFormat="0" applyAlignment="0" applyProtection="0"/>
    <xf numFmtId="3" fontId="92" fillId="35" borderId="1079">
      <alignment horizontal="right" vertical="center"/>
    </xf>
    <xf numFmtId="4" fontId="92" fillId="35" borderId="1079"/>
    <xf numFmtId="3" fontId="92" fillId="34" borderId="1077">
      <alignment horizontal="right" vertical="center"/>
    </xf>
    <xf numFmtId="0" fontId="44" fillId="57" borderId="1080" applyNumberFormat="0" applyAlignment="0" applyProtection="0"/>
    <xf numFmtId="0" fontId="44" fillId="57" borderId="1080" applyNumberFormat="0" applyAlignment="0" applyProtection="0"/>
    <xf numFmtId="0" fontId="44" fillId="57" borderId="1080" applyNumberFormat="0" applyAlignment="0" applyProtection="0"/>
    <xf numFmtId="0" fontId="44" fillId="119" borderId="1080" applyNumberFormat="0" applyAlignment="0" applyProtection="0"/>
    <xf numFmtId="215" fontId="156" fillId="0" borderId="1090" applyFont="0" applyFill="0" applyAlignment="0">
      <alignment horizontal="fill"/>
    </xf>
    <xf numFmtId="2" fontId="92" fillId="34" borderId="1105"/>
    <xf numFmtId="0" fontId="44" fillId="57" borderId="1092" applyNumberFormat="0" applyAlignment="0" applyProtection="0"/>
    <xf numFmtId="0" fontId="92" fillId="35" borderId="1095">
      <alignment horizontal="center" vertical="center"/>
    </xf>
    <xf numFmtId="215" fontId="156" fillId="0" borderId="1094" applyFont="0" applyFill="0" applyAlignment="0">
      <alignment horizontal="fill"/>
    </xf>
    <xf numFmtId="0" fontId="44" fillId="57" borderId="1092" applyNumberFormat="0" applyAlignment="0" applyProtection="0"/>
    <xf numFmtId="0" fontId="44" fillId="57" borderId="1092" applyNumberFormat="0" applyAlignment="0" applyProtection="0"/>
    <xf numFmtId="3" fontId="92" fillId="35" borderId="1095">
      <alignment horizontal="right" vertical="center"/>
    </xf>
    <xf numFmtId="4" fontId="92" fillId="35" borderId="1095"/>
    <xf numFmtId="3" fontId="92" fillId="34" borderId="1093">
      <alignment horizontal="right" vertical="center"/>
    </xf>
    <xf numFmtId="2" fontId="92" fillId="34" borderId="1093"/>
    <xf numFmtId="0" fontId="44" fillId="119" borderId="1092" applyNumberFormat="0" applyAlignment="0" applyProtection="0"/>
    <xf numFmtId="0" fontId="44" fillId="57" borderId="1096" applyNumberFormat="0" applyAlignment="0" applyProtection="0"/>
    <xf numFmtId="0" fontId="44" fillId="57" borderId="1096" applyNumberFormat="0" applyAlignment="0" applyProtection="0"/>
    <xf numFmtId="0" fontId="44" fillId="57" borderId="1096" applyNumberFormat="0" applyAlignment="0" applyProtection="0"/>
    <xf numFmtId="0" fontId="44" fillId="119" borderId="1096" applyNumberFormat="0" applyAlignment="0" applyProtection="0"/>
    <xf numFmtId="215" fontId="156" fillId="0" borderId="1098" applyFont="0" applyFill="0" applyAlignment="0">
      <alignment horizontal="fill"/>
    </xf>
    <xf numFmtId="0" fontId="92" fillId="35" borderId="1099">
      <alignment horizontal="center" vertical="center"/>
    </xf>
    <xf numFmtId="3" fontId="92" fillId="35" borderId="1099">
      <alignment horizontal="right" vertical="center"/>
    </xf>
    <xf numFmtId="4" fontId="92" fillId="35" borderId="1099"/>
    <xf numFmtId="3" fontId="92" fillId="34" borderId="1097">
      <alignment horizontal="right" vertical="center"/>
    </xf>
    <xf numFmtId="2" fontId="92" fillId="34" borderId="1097"/>
    <xf numFmtId="0" fontId="44" fillId="57" borderId="1100" applyNumberFormat="0" applyAlignment="0" applyProtection="0"/>
    <xf numFmtId="0" fontId="92" fillId="35" borderId="1103">
      <alignment horizontal="center" vertical="center"/>
    </xf>
    <xf numFmtId="215" fontId="156" fillId="0" borderId="1102" applyFont="0" applyFill="0" applyAlignment="0">
      <alignment horizontal="fill"/>
    </xf>
    <xf numFmtId="0" fontId="44" fillId="57" borderId="1100" applyNumberFormat="0" applyAlignment="0" applyProtection="0"/>
    <xf numFmtId="0" fontId="44" fillId="57" borderId="1100" applyNumberFormat="0" applyAlignment="0" applyProtection="0"/>
    <xf numFmtId="3" fontId="92" fillId="35" borderId="1103">
      <alignment horizontal="right" vertical="center"/>
    </xf>
    <xf numFmtId="4" fontId="92" fillId="35" borderId="1103"/>
    <xf numFmtId="3" fontId="92" fillId="34" borderId="1101">
      <alignment horizontal="right" vertical="center"/>
    </xf>
    <xf numFmtId="2" fontId="92" fillId="34" borderId="1101"/>
    <xf numFmtId="0" fontId="44" fillId="119" borderId="1100" applyNumberFormat="0" applyAlignment="0" applyProtection="0"/>
    <xf numFmtId="0" fontId="44" fillId="57" borderId="1104" applyNumberFormat="0" applyAlignment="0" applyProtection="0"/>
    <xf numFmtId="0" fontId="44" fillId="57" borderId="1104" applyNumberFormat="0" applyAlignment="0" applyProtection="0"/>
    <xf numFmtId="0" fontId="44" fillId="57" borderId="1104" applyNumberFormat="0" applyAlignment="0" applyProtection="0"/>
    <xf numFmtId="0" fontId="44" fillId="119" borderId="1104" applyNumberFormat="0" applyAlignment="0" applyProtection="0"/>
    <xf numFmtId="0" fontId="44" fillId="57" borderId="1108" applyNumberFormat="0" applyAlignment="0" applyProtection="0"/>
    <xf numFmtId="0" fontId="92" fillId="35" borderId="1111">
      <alignment horizontal="center" vertical="center"/>
    </xf>
    <xf numFmtId="215" fontId="156" fillId="0" borderId="1110" applyFont="0" applyFill="0" applyAlignment="0">
      <alignment horizontal="fill"/>
    </xf>
    <xf numFmtId="0" fontId="44" fillId="57" borderId="1128" applyNumberFormat="0" applyAlignment="0" applyProtection="0"/>
    <xf numFmtId="0" fontId="44" fillId="119" borderId="1124" applyNumberFormat="0" applyAlignment="0" applyProtection="0"/>
    <xf numFmtId="2" fontId="92" fillId="34" borderId="1125"/>
    <xf numFmtId="3" fontId="92" fillId="34" borderId="1125">
      <alignment horizontal="right" vertical="center"/>
    </xf>
    <xf numFmtId="4" fontId="92" fillId="35" borderId="1127"/>
    <xf numFmtId="3" fontId="92" fillId="35" borderId="1127">
      <alignment horizontal="right" vertical="center"/>
    </xf>
    <xf numFmtId="0" fontId="44" fillId="57" borderId="1124" applyNumberFormat="0" applyAlignment="0" applyProtection="0"/>
    <xf numFmtId="0" fontId="44" fillId="57" borderId="1124" applyNumberFormat="0" applyAlignment="0" applyProtection="0"/>
    <xf numFmtId="215" fontId="156" fillId="0" borderId="1126" applyFont="0" applyFill="0" applyAlignment="0">
      <alignment horizontal="fill"/>
    </xf>
    <xf numFmtId="0" fontId="92" fillId="35" borderId="1127">
      <alignment horizontal="center" vertical="center"/>
    </xf>
    <xf numFmtId="0" fontId="44" fillId="57" borderId="1124" applyNumberFormat="0" applyAlignment="0" applyProtection="0"/>
    <xf numFmtId="2" fontId="92" fillId="34" borderId="1121"/>
    <xf numFmtId="3" fontId="92" fillId="34" borderId="1121">
      <alignment horizontal="right" vertical="center"/>
    </xf>
    <xf numFmtId="4" fontId="92" fillId="35" borderId="1123"/>
    <xf numFmtId="3" fontId="92" fillId="35" borderId="1123">
      <alignment horizontal="right" vertical="center"/>
    </xf>
    <xf numFmtId="0" fontId="92" fillId="35" borderId="1123">
      <alignment horizontal="center" vertical="center"/>
    </xf>
    <xf numFmtId="0" fontId="92" fillId="35" borderId="1115">
      <alignment horizontal="center" vertical="center"/>
    </xf>
    <xf numFmtId="3" fontId="92" fillId="35" borderId="1115">
      <alignment horizontal="right" vertical="center"/>
    </xf>
    <xf numFmtId="0" fontId="44" fillId="57" borderId="1120" applyNumberFormat="0" applyAlignment="0" applyProtection="0"/>
    <xf numFmtId="0" fontId="44" fillId="57" borderId="1120" applyNumberFormat="0" applyAlignment="0" applyProtection="0"/>
    <xf numFmtId="0" fontId="44" fillId="57" borderId="1120" applyNumberFormat="0" applyAlignment="0" applyProtection="0"/>
    <xf numFmtId="0" fontId="44" fillId="119" borderId="1120" applyNumberFormat="0" applyAlignment="0" applyProtection="0"/>
    <xf numFmtId="0" fontId="44" fillId="57" borderId="1128" applyNumberFormat="0" applyAlignment="0" applyProtection="0"/>
    <xf numFmtId="0" fontId="44" fillId="57" borderId="1128" applyNumberFormat="0" applyAlignment="0" applyProtection="0"/>
    <xf numFmtId="0" fontId="44" fillId="119" borderId="1128" applyNumberFormat="0" applyAlignment="0" applyProtection="0"/>
    <xf numFmtId="215" fontId="156" fillId="0" borderId="1130" applyFont="0" applyFill="0" applyAlignment="0">
      <alignment horizontal="fill"/>
    </xf>
    <xf numFmtId="0" fontId="92" fillId="35" borderId="1131">
      <alignment horizontal="center" vertical="center"/>
    </xf>
    <xf numFmtId="3" fontId="92" fillId="35" borderId="1131">
      <alignment horizontal="right" vertical="center"/>
    </xf>
    <xf numFmtId="4" fontId="92" fillId="35" borderId="1131"/>
    <xf numFmtId="3" fontId="92" fillId="34" borderId="1129">
      <alignment horizontal="right" vertical="center"/>
    </xf>
    <xf numFmtId="2" fontId="92" fillId="34" borderId="1129"/>
    <xf numFmtId="0" fontId="44" fillId="57" borderId="1132" applyNumberFormat="0" applyAlignment="0" applyProtection="0"/>
    <xf numFmtId="0" fontId="92" fillId="35" borderId="1135">
      <alignment horizontal="center" vertical="center"/>
    </xf>
    <xf numFmtId="215" fontId="156" fillId="0" borderId="1134" applyFont="0" applyFill="0" applyAlignment="0">
      <alignment horizontal="fill"/>
    </xf>
    <xf numFmtId="0" fontId="44" fillId="57" borderId="1132" applyNumberFormat="0" applyAlignment="0" applyProtection="0"/>
    <xf numFmtId="0" fontId="44" fillId="57" borderId="1132" applyNumberFormat="0" applyAlignment="0" applyProtection="0"/>
    <xf numFmtId="3" fontId="92" fillId="35" borderId="1135">
      <alignment horizontal="right" vertical="center"/>
    </xf>
    <xf numFmtId="4" fontId="92" fillId="35" borderId="1135"/>
    <xf numFmtId="0" fontId="44" fillId="119" borderId="1132" applyNumberFormat="0" applyAlignment="0" applyProtection="0"/>
    <xf numFmtId="2" fontId="92" fillId="34" borderId="1133"/>
    <xf numFmtId="0" fontId="44" fillId="57" borderId="1136" applyNumberFormat="0" applyAlignment="0" applyProtection="0"/>
    <xf numFmtId="0" fontId="44" fillId="57" borderId="1136" applyNumberFormat="0" applyAlignment="0" applyProtection="0"/>
    <xf numFmtId="0" fontId="44" fillId="57" borderId="1136" applyNumberFormat="0" applyAlignment="0" applyProtection="0"/>
    <xf numFmtId="0" fontId="44" fillId="119" borderId="1136" applyNumberFormat="0" applyAlignment="0" applyProtection="0"/>
    <xf numFmtId="215" fontId="156" fillId="0" borderId="1138" applyFont="0" applyFill="0" applyAlignment="0">
      <alignment horizontal="fill"/>
    </xf>
    <xf numFmtId="0" fontId="92" fillId="35" borderId="1139">
      <alignment horizontal="center" vertical="center"/>
    </xf>
    <xf numFmtId="3" fontId="92" fillId="35" borderId="1139">
      <alignment horizontal="right" vertical="center"/>
    </xf>
    <xf numFmtId="4" fontId="92" fillId="35" borderId="1139"/>
    <xf numFmtId="3" fontId="92" fillId="34" borderId="1137">
      <alignment horizontal="right" vertical="center"/>
    </xf>
    <xf numFmtId="2" fontId="92" fillId="34" borderId="1137"/>
    <xf numFmtId="0" fontId="44" fillId="57" borderId="1140" applyNumberFormat="0" applyAlignment="0" applyProtection="0"/>
    <xf numFmtId="0" fontId="92" fillId="35" borderId="1143">
      <alignment horizontal="center" vertical="center"/>
    </xf>
    <xf numFmtId="215" fontId="156" fillId="0" borderId="1142" applyFont="0" applyFill="0" applyAlignment="0">
      <alignment horizontal="fill"/>
    </xf>
    <xf numFmtId="0" fontId="44" fillId="57" borderId="1140" applyNumberFormat="0" applyAlignment="0" applyProtection="0"/>
    <xf numFmtId="0" fontId="44" fillId="57" borderId="1140" applyNumberFormat="0" applyAlignment="0" applyProtection="0"/>
    <xf numFmtId="3" fontId="92" fillId="35" borderId="1143">
      <alignment horizontal="right" vertical="center"/>
    </xf>
    <xf numFmtId="4" fontId="92" fillId="35" borderId="1143"/>
    <xf numFmtId="3" fontId="92" fillId="34" borderId="1141">
      <alignment horizontal="right" vertical="center"/>
    </xf>
    <xf numFmtId="2" fontId="92" fillId="34" borderId="1141"/>
    <xf numFmtId="0" fontId="44" fillId="119" borderId="1140" applyNumberFormat="0" applyAlignment="0" applyProtection="0"/>
    <xf numFmtId="0" fontId="44" fillId="57" borderId="1144" applyNumberFormat="0" applyAlignment="0" applyProtection="0"/>
    <xf numFmtId="0" fontId="44" fillId="57" borderId="1144" applyNumberFormat="0" applyAlignment="0" applyProtection="0"/>
    <xf numFmtId="0" fontId="44" fillId="57" borderId="1144" applyNumberFormat="0" applyAlignment="0" applyProtection="0"/>
    <xf numFmtId="0" fontId="44" fillId="119" borderId="1144" applyNumberFormat="0" applyAlignment="0" applyProtection="0"/>
    <xf numFmtId="1" fontId="37" fillId="0" borderId="2897">
      <alignment vertical="center"/>
    </xf>
    <xf numFmtId="0" fontId="42" fillId="0" borderId="3021" applyNumberFormat="0" applyFill="0" applyAlignment="0" applyProtection="0"/>
    <xf numFmtId="0" fontId="42" fillId="0" borderId="1686" applyNumberFormat="0" applyFill="0" applyAlignment="0" applyProtection="0"/>
    <xf numFmtId="0" fontId="60" fillId="43" borderId="2574" applyNumberFormat="0" applyAlignment="0" applyProtection="0"/>
    <xf numFmtId="0" fontId="63" fillId="56" borderId="2132" applyNumberFormat="0" applyAlignment="0" applyProtection="0"/>
    <xf numFmtId="0" fontId="42" fillId="0" borderId="2577" applyNumberFormat="0" applyFill="0" applyAlignment="0" applyProtection="0"/>
    <xf numFmtId="0" fontId="63" fillId="56" borderId="3020" applyNumberFormat="0" applyAlignment="0" applyProtection="0"/>
    <xf numFmtId="0" fontId="42" fillId="0" borderId="1686" applyNumberFormat="0" applyFill="0" applyAlignment="0" applyProtection="0"/>
    <xf numFmtId="338" fontId="230" fillId="0" borderId="3238">
      <protection locked="0"/>
    </xf>
    <xf numFmtId="1" fontId="37" fillId="0" borderId="2009">
      <alignment vertical="center"/>
    </xf>
    <xf numFmtId="0" fontId="217" fillId="103" borderId="1901" applyNumberFormat="0" applyAlignment="0" applyProtection="0"/>
    <xf numFmtId="0" fontId="63" fillId="56" borderId="2132" applyNumberFormat="0" applyAlignment="0" applyProtection="0"/>
    <xf numFmtId="0" fontId="108" fillId="0" borderId="1148" applyFont="0" applyFill="0" applyAlignment="0" applyProtection="0"/>
    <xf numFmtId="0" fontId="237" fillId="0" borderId="3241">
      <alignment horizontal="right" wrapText="1"/>
    </xf>
    <xf numFmtId="2" fontId="92" fillId="34" borderId="2837"/>
    <xf numFmtId="0" fontId="108" fillId="0" borderId="1146" applyFont="0" applyFill="0" applyAlignment="0" applyProtection="0"/>
    <xf numFmtId="0" fontId="43" fillId="59" borderId="1684" applyNumberFormat="0" applyFont="0" applyAlignment="0" applyProtection="0"/>
    <xf numFmtId="0" fontId="63" fillId="56" borderId="3020" applyNumberFormat="0" applyAlignment="0" applyProtection="0"/>
    <xf numFmtId="0" fontId="43" fillId="59" borderId="1684" applyNumberFormat="0" applyFont="0" applyAlignment="0" applyProtection="0"/>
    <xf numFmtId="0" fontId="42" fillId="0" borderId="3021" applyNumberFormat="0" applyFill="0" applyAlignment="0" applyProtection="0"/>
    <xf numFmtId="1" fontId="37" fillId="0" borderId="1145">
      <alignment vertical="center"/>
    </xf>
    <xf numFmtId="1" fontId="37" fillId="0" borderId="1145">
      <alignment vertical="center"/>
    </xf>
    <xf numFmtId="0" fontId="42" fillId="0" borderId="1686" applyNumberFormat="0" applyFill="0" applyAlignment="0" applyProtection="0"/>
    <xf numFmtId="207" fontId="240" fillId="0" borderId="1905">
      <alignment horizontal="right"/>
    </xf>
    <xf numFmtId="0" fontId="238" fillId="0" borderId="3240">
      <alignment horizontal="right"/>
    </xf>
    <xf numFmtId="1" fontId="37" fillId="0" borderId="1145">
      <alignment vertical="center"/>
    </xf>
    <xf numFmtId="4" fontId="92" fillId="35" borderId="1915"/>
    <xf numFmtId="0" fontId="42" fillId="0" borderId="2133" applyNumberFormat="0" applyFill="0" applyAlignment="0" applyProtection="0"/>
    <xf numFmtId="0" fontId="42" fillId="0" borderId="1686" applyNumberFormat="0" applyFill="0" applyAlignment="0" applyProtection="0"/>
    <xf numFmtId="0" fontId="60" fillId="43" borderId="1683" applyNumberFormat="0" applyAlignment="0" applyProtection="0"/>
    <xf numFmtId="0" fontId="63" fillId="56" borderId="3020" applyNumberFormat="0" applyAlignment="0" applyProtection="0"/>
    <xf numFmtId="0" fontId="42" fillId="0" borderId="1686" applyNumberFormat="0" applyFill="0" applyAlignment="0" applyProtection="0"/>
    <xf numFmtId="0" fontId="43" fillId="59" borderId="1684" applyNumberFormat="0" applyFont="0" applyAlignment="0" applyProtection="0"/>
    <xf numFmtId="0" fontId="63" fillId="56" borderId="1685" applyNumberFormat="0" applyAlignment="0" applyProtection="0"/>
    <xf numFmtId="0" fontId="44" fillId="119" borderId="1952" applyNumberFormat="0" applyAlignment="0" applyProtection="0"/>
    <xf numFmtId="0" fontId="23" fillId="98" borderId="2790" applyNumberFormat="0" applyFont="0" applyAlignment="0" applyProtection="0"/>
    <xf numFmtId="0" fontId="42" fillId="0" borderId="1686" applyNumberFormat="0" applyFill="0" applyAlignment="0" applyProtection="0"/>
    <xf numFmtId="207" fontId="245" fillId="0" borderId="3240">
      <alignment horizontal="center"/>
    </xf>
    <xf numFmtId="0" fontId="63" fillId="56" borderId="2576" applyNumberFormat="0" applyAlignment="0" applyProtection="0"/>
    <xf numFmtId="0" fontId="63" fillId="56" borderId="1685" applyNumberFormat="0" applyAlignment="0" applyProtection="0"/>
    <xf numFmtId="214" fontId="148" fillId="74" borderId="1145" applyFont="0" applyFill="0" applyBorder="0" applyAlignment="0" applyProtection="0">
      <alignment horizontal="right"/>
    </xf>
    <xf numFmtId="215" fontId="156" fillId="0" borderId="1149" applyFont="0" applyFill="0" applyAlignment="0">
      <alignment horizontal="fill"/>
    </xf>
    <xf numFmtId="3" fontId="92" fillId="34" borderId="1909">
      <alignment horizontal="right" vertical="center"/>
    </xf>
    <xf numFmtId="4" fontId="92" fillId="35" borderId="3251"/>
    <xf numFmtId="0" fontId="63" fillId="56" borderId="2576" applyNumberFormat="0" applyAlignment="0" applyProtection="0"/>
    <xf numFmtId="0" fontId="42" fillId="0" borderId="3021" applyNumberFormat="0" applyFill="0" applyAlignment="0" applyProtection="0"/>
    <xf numFmtId="0" fontId="42" fillId="0" borderId="2133" applyNumberFormat="0" applyFill="0" applyAlignment="0" applyProtection="0"/>
    <xf numFmtId="207" fontId="245" fillId="0" borderId="1904">
      <alignment horizontal="center"/>
    </xf>
    <xf numFmtId="0" fontId="238" fillId="0" borderId="1904">
      <alignment horizontal="right"/>
    </xf>
    <xf numFmtId="0" fontId="108" fillId="0" borderId="2134" applyFont="0" applyFill="0" applyAlignment="0" applyProtection="0"/>
    <xf numFmtId="0" fontId="63" fillId="56" borderId="2576" applyNumberFormat="0" applyAlignment="0" applyProtection="0"/>
    <xf numFmtId="0" fontId="60" fillId="43" borderId="2130" applyNumberFormat="0" applyAlignment="0" applyProtection="0"/>
    <xf numFmtId="0" fontId="23" fillId="98" borderId="1901" applyNumberFormat="0" applyFont="0" applyAlignment="0" applyProtection="0"/>
    <xf numFmtId="215" fontId="156" fillId="0" borderId="1148" applyFont="0" applyFill="0" applyAlignment="0">
      <alignment horizontal="fill"/>
    </xf>
    <xf numFmtId="0" fontId="42" fillId="0" borderId="2133" applyNumberFormat="0" applyFill="0" applyAlignment="0" applyProtection="0"/>
    <xf numFmtId="0" fontId="23" fillId="0" borderId="1900" applyNumberFormat="0" applyFill="0" applyAlignment="0" applyProtection="0"/>
    <xf numFmtId="0" fontId="60" fillId="43" borderId="2574" applyNumberFormat="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338" fontId="230" fillId="0" borderId="2791">
      <protection locked="0"/>
    </xf>
    <xf numFmtId="338" fontId="230" fillId="0" borderId="1902">
      <protection locked="0"/>
    </xf>
    <xf numFmtId="0" fontId="43" fillId="59" borderId="2575" applyNumberFormat="0" applyFont="0" applyAlignment="0" applyProtection="0"/>
    <xf numFmtId="0" fontId="63" fillId="56" borderId="2576" applyNumberFormat="0" applyAlignment="0" applyProtection="0"/>
    <xf numFmtId="0" fontId="63" fillId="56" borderId="2576" applyNumberFormat="0" applyAlignment="0" applyProtection="0"/>
    <xf numFmtId="0" fontId="42" fillId="0" borderId="1686" applyNumberFormat="0" applyFill="0" applyAlignment="0" applyProtection="0"/>
    <xf numFmtId="0" fontId="55" fillId="56" borderId="1683" applyNumberFormat="0" applyAlignment="0" applyProtection="0"/>
    <xf numFmtId="0" fontId="44" fillId="57" borderId="1275" applyNumberFormat="0" applyAlignment="0" applyProtection="0"/>
    <xf numFmtId="4" fontId="92" fillId="35" borderId="1266"/>
    <xf numFmtId="3" fontId="92" fillId="35" borderId="1266">
      <alignment horizontal="right" vertical="center"/>
    </xf>
    <xf numFmtId="0" fontId="44" fillId="57" borderId="1263" applyNumberFormat="0" applyAlignment="0" applyProtection="0"/>
    <xf numFmtId="0" fontId="44" fillId="57" borderId="1299" applyNumberFormat="0" applyAlignment="0" applyProtection="0"/>
    <xf numFmtId="0" fontId="44" fillId="119" borderId="1299" applyNumberFormat="0" applyAlignment="0" applyProtection="0"/>
    <xf numFmtId="0" fontId="44" fillId="119" borderId="1295" applyNumberFormat="0" applyAlignment="0" applyProtection="0"/>
    <xf numFmtId="3" fontId="92" fillId="35" borderId="1298">
      <alignment horizontal="right" vertical="center"/>
    </xf>
    <xf numFmtId="4" fontId="92" fillId="35" borderId="1270"/>
    <xf numFmtId="0" fontId="63" fillId="56" borderId="1685" applyNumberFormat="0" applyAlignment="0" applyProtection="0"/>
    <xf numFmtId="215" fontId="156" fillId="0" borderId="1273" applyFont="0" applyFill="0" applyAlignment="0">
      <alignment horizontal="fill"/>
    </xf>
    <xf numFmtId="0" fontId="44" fillId="57" borderId="3252" applyNumberFormat="0" applyAlignment="0" applyProtection="0"/>
    <xf numFmtId="207" fontId="240" fillId="0" borderId="2469">
      <alignment horizontal="left"/>
    </xf>
    <xf numFmtId="2" fontId="92" fillId="34" borderId="1256"/>
    <xf numFmtId="3" fontId="92" fillId="34" borderId="1256">
      <alignment horizontal="right" vertical="center"/>
    </xf>
    <xf numFmtId="0" fontId="42" fillId="0" borderId="3021" applyNumberFormat="0" applyFill="0" applyAlignment="0" applyProtection="0"/>
    <xf numFmtId="0" fontId="63" fillId="56" borderId="2132" applyNumberFormat="0" applyAlignment="0" applyProtection="0"/>
    <xf numFmtId="0" fontId="42" fillId="0" borderId="2577" applyNumberFormat="0" applyFill="0" applyAlignment="0" applyProtection="0"/>
    <xf numFmtId="0" fontId="42" fillId="0" borderId="1686" applyNumberFormat="0" applyFill="0" applyAlignment="0" applyProtection="0"/>
    <xf numFmtId="0" fontId="217" fillId="103" borderId="1901" applyNumberFormat="0" applyAlignment="0" applyProtection="0"/>
    <xf numFmtId="0" fontId="23" fillId="98" borderId="1901" applyNumberFormat="0" applyFont="0" applyAlignment="0" applyProtection="0"/>
    <xf numFmtId="338" fontId="230" fillId="0" borderId="2791">
      <protection locked="0"/>
    </xf>
    <xf numFmtId="0" fontId="23" fillId="0" borderId="1900" applyNumberFormat="0" applyFill="0" applyAlignment="0" applyProtection="0"/>
    <xf numFmtId="0" fontId="23" fillId="98" borderId="2790" applyNumberFormat="0" applyFont="0" applyAlignment="0" applyProtection="0"/>
    <xf numFmtId="338" fontId="230" fillId="0" borderId="2347">
      <protection locked="0"/>
    </xf>
    <xf numFmtId="0" fontId="23" fillId="98" borderId="2346" applyNumberFormat="0" applyFont="0" applyAlignment="0" applyProtection="0"/>
    <xf numFmtId="0" fontId="44" fillId="119" borderId="2396" applyNumberFormat="0" applyAlignment="0" applyProtection="0"/>
    <xf numFmtId="0" fontId="44" fillId="119" borderId="2372" applyNumberFormat="0" applyAlignment="0" applyProtection="0"/>
    <xf numFmtId="215" fontId="156" fillId="0" borderId="2362" applyFont="0" applyFill="0" applyAlignment="0">
      <alignment horizontal="fill"/>
    </xf>
    <xf numFmtId="0" fontId="44" fillId="57" borderId="2368" applyNumberFormat="0" applyAlignment="0" applyProtection="0"/>
    <xf numFmtId="0" fontId="63" fillId="56" borderId="3020" applyNumberFormat="0" applyAlignment="0" applyProtection="0"/>
    <xf numFmtId="207" fontId="243" fillId="0" borderId="3240">
      <alignment horizontal="left"/>
    </xf>
    <xf numFmtId="338" fontId="230" fillId="0" borderId="2347">
      <protection locked="0"/>
    </xf>
    <xf numFmtId="0" fontId="92" fillId="35" borderId="2367">
      <alignment horizontal="center" vertical="center"/>
    </xf>
    <xf numFmtId="0" fontId="238" fillId="0" borderId="3240">
      <alignment horizontal="right"/>
    </xf>
    <xf numFmtId="338" fontId="230" fillId="0" borderId="2347">
      <protection locked="0"/>
    </xf>
    <xf numFmtId="0" fontId="23" fillId="0" borderId="2345" applyNumberFormat="0" applyFill="0" applyAlignment="0" applyProtection="0"/>
    <xf numFmtId="0" fontId="44" fillId="57" borderId="3284" applyNumberFormat="0" applyAlignment="0" applyProtection="0"/>
    <xf numFmtId="0" fontId="237" fillId="0" borderId="3241">
      <alignment horizontal="right" wrapText="1"/>
    </xf>
    <xf numFmtId="215" fontId="156" fillId="0" borderId="2390" applyFont="0" applyFill="0" applyAlignment="0">
      <alignment horizontal="fill"/>
    </xf>
    <xf numFmtId="338" fontId="230" fillId="0" borderId="2347">
      <protection locked="0"/>
    </xf>
    <xf numFmtId="0" fontId="108" fillId="0" borderId="1687" applyFont="0" applyFill="0" applyAlignment="0" applyProtection="0"/>
    <xf numFmtId="0" fontId="42" fillId="0" borderId="2577" applyNumberFormat="0" applyFill="0" applyAlignment="0" applyProtection="0"/>
    <xf numFmtId="0" fontId="92" fillId="35" borderId="2807">
      <alignment horizontal="center" vertical="center"/>
    </xf>
    <xf numFmtId="0" fontId="63" fillId="56" borderId="2576" applyNumberFormat="0" applyAlignment="0" applyProtection="0"/>
    <xf numFmtId="0" fontId="43" fillId="59" borderId="3019" applyNumberFormat="0" applyFont="0" applyAlignment="0" applyProtection="0"/>
    <xf numFmtId="0" fontId="63" fillId="56" borderId="2576" applyNumberFormat="0" applyAlignment="0" applyProtection="0"/>
    <xf numFmtId="0" fontId="63" fillId="56" borderId="3020" applyNumberFormat="0" applyAlignment="0" applyProtection="0"/>
    <xf numFmtId="0" fontId="42" fillId="0" borderId="2133" applyNumberFormat="0" applyFill="0" applyAlignment="0" applyProtection="0"/>
    <xf numFmtId="207" fontId="243" fillId="0" borderId="3240">
      <alignment horizontal="left"/>
    </xf>
    <xf numFmtId="0" fontId="217" fillId="103" borderId="3236" applyNumberFormat="0" applyAlignment="0" applyProtection="0"/>
    <xf numFmtId="0" fontId="44" fillId="57" borderId="2808" applyNumberFormat="0" applyAlignment="0" applyProtection="0"/>
    <xf numFmtId="4" fontId="92" fillId="35" borderId="2807"/>
    <xf numFmtId="0" fontId="44" fillId="57" borderId="2804" applyNumberFormat="0" applyAlignment="0" applyProtection="0"/>
    <xf numFmtId="41" fontId="211" fillId="0" borderId="1905" applyFill="0" applyBorder="0" applyProtection="0">
      <alignment horizontal="right" vertical="top"/>
    </xf>
    <xf numFmtId="0" fontId="18" fillId="0" borderId="2796" applyNumberFormat="0" applyFont="0" applyAlignment="0" applyProtection="0"/>
    <xf numFmtId="0" fontId="23" fillId="0" borderId="1900" applyNumberFormat="0" applyFill="0" applyAlignment="0" applyProtection="0"/>
    <xf numFmtId="0" fontId="23" fillId="98" borderId="2346" applyNumberFormat="0" applyFont="0" applyAlignment="0" applyProtection="0"/>
    <xf numFmtId="41" fontId="211" fillId="0" borderId="2350" applyFill="0" applyBorder="0" applyProtection="0">
      <alignment horizontal="right" vertical="top"/>
    </xf>
    <xf numFmtId="3" fontId="92" fillId="34" borderId="2389">
      <alignment horizontal="right" vertical="center"/>
    </xf>
    <xf numFmtId="0" fontId="44" fillId="57" borderId="2364" applyNumberFormat="0" applyAlignment="0" applyProtection="0"/>
    <xf numFmtId="41" fontId="211" fillId="0" borderId="3241" applyFill="0" applyBorder="0" applyProtection="0">
      <alignment horizontal="right" vertical="top"/>
    </xf>
    <xf numFmtId="303" fontId="211" fillId="0" borderId="1148" applyBorder="0"/>
    <xf numFmtId="0" fontId="18" fillId="0" borderId="107" applyFont="0" applyFill="0" applyBorder="0" applyAlignment="0" applyProtection="0"/>
    <xf numFmtId="207" fontId="240" fillId="0" borderId="2350">
      <alignment horizontal="left"/>
    </xf>
    <xf numFmtId="2" fontId="92" fillId="34" borderId="2393"/>
    <xf numFmtId="2" fontId="92" fillId="34" borderId="2389"/>
    <xf numFmtId="0" fontId="18" fillId="0" borderId="2351" applyNumberFormat="0" applyFont="0" applyAlignment="0" applyProtection="0"/>
    <xf numFmtId="0" fontId="92" fillId="35" borderId="211">
      <alignment horizontal="center" vertical="center"/>
    </xf>
    <xf numFmtId="3" fontId="92" fillId="35" borderId="211">
      <alignment horizontal="right" vertical="center"/>
    </xf>
    <xf numFmtId="4" fontId="92" fillId="35" borderId="211"/>
    <xf numFmtId="326" fontId="171" fillId="0" borderId="1148"/>
    <xf numFmtId="329" fontId="171" fillId="0" borderId="1148"/>
    <xf numFmtId="332" fontId="171" fillId="0" borderId="1148"/>
    <xf numFmtId="4" fontId="92" fillId="35" borderId="1150"/>
    <xf numFmtId="9" fontId="163" fillId="35" borderId="2792">
      <alignment horizontal="center"/>
    </xf>
    <xf numFmtId="256" fontId="22" fillId="0" borderId="1145">
      <alignment horizontal="left" vertical="center"/>
    </xf>
    <xf numFmtId="256" fontId="22" fillId="0" borderId="1145">
      <alignment horizontal="left" vertical="center"/>
    </xf>
    <xf numFmtId="256" fontId="19" fillId="36" borderId="1148" applyNumberFormat="0" applyFill="0" applyBorder="0" applyAlignment="0" applyProtection="0"/>
    <xf numFmtId="0" fontId="19" fillId="36" borderId="1148" applyNumberFormat="0" applyFill="0" applyBorder="0" applyAlignment="0" applyProtection="0"/>
    <xf numFmtId="0" fontId="60" fillId="43" borderId="3018" applyNumberFormat="0" applyAlignment="0" applyProtection="0"/>
    <xf numFmtId="0" fontId="92" fillId="35" borderId="1298">
      <alignment horizontal="center" vertical="center"/>
    </xf>
    <xf numFmtId="4" fontId="92" fillId="35" borderId="2363"/>
    <xf numFmtId="0" fontId="44" fillId="57" borderId="2368" applyNumberFormat="0" applyAlignment="0" applyProtection="0"/>
    <xf numFmtId="9" fontId="163" fillId="35" borderId="2348">
      <alignment horizontal="center"/>
    </xf>
    <xf numFmtId="0" fontId="44" fillId="57" borderId="3248" applyNumberFormat="0" applyAlignment="0" applyProtection="0"/>
    <xf numFmtId="0" fontId="23" fillId="0" borderId="2345" applyNumberFormat="0" applyFill="0" applyAlignment="0" applyProtection="0"/>
    <xf numFmtId="0" fontId="63" fillId="56" borderId="3020" applyNumberFormat="0" applyAlignment="0" applyProtection="0"/>
    <xf numFmtId="0" fontId="23" fillId="98" borderId="2346" applyNumberFormat="0" applyFont="0" applyAlignment="0" applyProtection="0"/>
    <xf numFmtId="207" fontId="243" fillId="0" borderId="3240">
      <alignment horizontal="left"/>
    </xf>
    <xf numFmtId="0" fontId="92" fillId="35" borderId="2395">
      <alignment horizontal="center" vertical="center"/>
    </xf>
    <xf numFmtId="303" fontId="211" fillId="0" borderId="1148" applyBorder="0"/>
    <xf numFmtId="3" fontId="92" fillId="34" borderId="2353">
      <alignment horizontal="right" vertical="center"/>
    </xf>
    <xf numFmtId="207" fontId="244" fillId="0" borderId="2350">
      <alignment horizontal="center"/>
    </xf>
    <xf numFmtId="0" fontId="217" fillId="103" borderId="2346" applyNumberFormat="0" applyAlignment="0" applyProtection="0"/>
    <xf numFmtId="207" fontId="240" fillId="0" borderId="3241">
      <alignment horizontal="right"/>
    </xf>
    <xf numFmtId="0" fontId="238" fillId="0" borderId="3240">
      <alignment horizontal="right"/>
    </xf>
    <xf numFmtId="2" fontId="92" fillId="34" borderId="1460"/>
    <xf numFmtId="41" fontId="211" fillId="0" borderId="3241" applyFill="0" applyBorder="0" applyProtection="0">
      <alignment horizontal="right" vertical="top"/>
    </xf>
    <xf numFmtId="0" fontId="44" fillId="57" borderId="2360" applyNumberFormat="0" applyAlignment="0" applyProtection="0"/>
    <xf numFmtId="256" fontId="22" fillId="0" borderId="1145">
      <alignment horizontal="left" vertical="center"/>
    </xf>
    <xf numFmtId="0" fontId="22" fillId="0" borderId="1145">
      <alignment horizontal="left" vertical="center"/>
    </xf>
    <xf numFmtId="0" fontId="18" fillId="56" borderId="1145" applyAlignment="0" applyProtection="0"/>
    <xf numFmtId="49" fontId="237" fillId="0" borderId="2794">
      <alignment horizontal="right" wrapText="1"/>
    </xf>
    <xf numFmtId="256" fontId="22" fillId="0" borderId="1145">
      <alignment horizontal="left" vertical="center"/>
    </xf>
    <xf numFmtId="256" fontId="22" fillId="0" borderId="1145">
      <alignment horizontal="left" vertical="center"/>
    </xf>
    <xf numFmtId="256" fontId="22" fillId="0" borderId="1145">
      <alignment horizontal="left" vertical="center"/>
    </xf>
    <xf numFmtId="0" fontId="22" fillId="0" borderId="1145">
      <alignment horizontal="left" vertical="center"/>
    </xf>
    <xf numFmtId="256" fontId="22" fillId="0" borderId="1145">
      <alignment horizontal="left" vertical="center"/>
    </xf>
    <xf numFmtId="256" fontId="22" fillId="0" borderId="1145">
      <alignment horizontal="left" vertical="center"/>
    </xf>
    <xf numFmtId="256" fontId="22" fillId="0" borderId="1145">
      <alignment horizontal="left" vertical="center"/>
    </xf>
    <xf numFmtId="0" fontId="22" fillId="0" borderId="1145">
      <alignment horizontal="left" vertical="center"/>
    </xf>
    <xf numFmtId="256" fontId="22" fillId="0" borderId="1145">
      <alignment horizontal="left" vertical="center"/>
    </xf>
    <xf numFmtId="0" fontId="42" fillId="0" borderId="3021" applyNumberFormat="0" applyFill="0" applyAlignment="0" applyProtection="0"/>
    <xf numFmtId="0" fontId="44" fillId="57" borderId="1151" applyNumberFormat="0" applyAlignment="0" applyProtection="0"/>
    <xf numFmtId="0" fontId="63" fillId="56" borderId="2576" applyNumberFormat="0" applyAlignment="0" applyProtection="0"/>
    <xf numFmtId="1" fontId="37" fillId="0" borderId="1145">
      <alignment vertical="center"/>
    </xf>
    <xf numFmtId="0" fontId="92" fillId="35" borderId="3255">
      <alignment horizontal="center" vertical="center"/>
    </xf>
    <xf numFmtId="0" fontId="63" fillId="56" borderId="1685" applyNumberFormat="0" applyAlignment="0" applyProtection="0"/>
    <xf numFmtId="3" fontId="92" fillId="35" borderId="1154">
      <alignment horizontal="right" vertical="center"/>
    </xf>
    <xf numFmtId="4" fontId="92" fillId="35" borderId="1154"/>
    <xf numFmtId="3" fontId="92" fillId="34" borderId="1152">
      <alignment horizontal="right" vertical="center"/>
    </xf>
    <xf numFmtId="2" fontId="92" fillId="34" borderId="1152"/>
    <xf numFmtId="0" fontId="44" fillId="119" borderId="1151"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217" fillId="103" borderId="2790" applyNumberFormat="0" applyAlignment="0" applyProtection="0"/>
    <xf numFmtId="3" fontId="92" fillId="34" borderId="208">
      <alignment horizontal="right" vertical="center"/>
    </xf>
    <xf numFmtId="2" fontId="92" fillId="34" borderId="208"/>
    <xf numFmtId="215" fontId="156" fillId="0" borderId="1148" applyFont="0" applyFill="0" applyAlignment="0">
      <alignment horizontal="fill"/>
    </xf>
    <xf numFmtId="0" fontId="44" fillId="57" borderId="1155" applyNumberFormat="0" applyAlignment="0" applyProtection="0"/>
    <xf numFmtId="0" fontId="44" fillId="119" borderId="1155" applyNumberFormat="0" applyAlignment="0" applyProtection="0"/>
    <xf numFmtId="207" fontId="240" fillId="0" borderId="3241">
      <alignment horizontal="left"/>
    </xf>
    <xf numFmtId="49" fontId="237" fillId="0" borderId="3241">
      <alignment horizontal="right" wrapText="1"/>
    </xf>
    <xf numFmtId="0" fontId="55" fillId="56" borderId="2130" applyNumberFormat="0" applyAlignment="0" applyProtection="0"/>
    <xf numFmtId="215" fontId="156" fillId="0" borderId="2802" applyFont="0" applyFill="0" applyAlignment="0">
      <alignment horizontal="fill"/>
    </xf>
    <xf numFmtId="0" fontId="63" fillId="56" borderId="2132" applyNumberFormat="0" applyAlignment="0" applyProtection="0"/>
    <xf numFmtId="0" fontId="63" fillId="56" borderId="2132" applyNumberFormat="0" applyAlignment="0" applyProtection="0"/>
    <xf numFmtId="0" fontId="44" fillId="57" borderId="1191" applyNumberFormat="0" applyAlignment="0" applyProtection="0"/>
    <xf numFmtId="215" fontId="156" fillId="0" borderId="1193" applyFont="0" applyFill="0" applyAlignment="0">
      <alignment horizontal="fill"/>
    </xf>
    <xf numFmtId="215" fontId="156" fillId="0" borderId="1157" applyFont="0" applyFill="0" applyAlignment="0">
      <alignment horizontal="fill"/>
    </xf>
    <xf numFmtId="0" fontId="92" fillId="35" borderId="1194">
      <alignment horizontal="center" vertical="center"/>
    </xf>
    <xf numFmtId="0" fontId="44" fillId="57" borderId="1171" applyNumberFormat="0" applyAlignment="0" applyProtection="0"/>
    <xf numFmtId="0" fontId="44" fillId="119" borderId="1167" applyNumberFormat="0" applyAlignment="0" applyProtection="0"/>
    <xf numFmtId="2" fontId="92" fillId="34" borderId="1168"/>
    <xf numFmtId="4" fontId="92" fillId="35" borderId="1170"/>
    <xf numFmtId="0" fontId="44" fillId="57" borderId="1167" applyNumberFormat="0" applyAlignment="0" applyProtection="0"/>
    <xf numFmtId="3" fontId="18" fillId="105" borderId="1145" applyProtection="0">
      <alignment horizontal="right" vertical="center"/>
    </xf>
    <xf numFmtId="214" fontId="148" fillId="74" borderId="1145" applyFont="0" applyFill="0" applyBorder="0" applyAlignment="0" applyProtection="0">
      <alignment horizontal="right"/>
    </xf>
    <xf numFmtId="16" fontId="148" fillId="74" borderId="1145" applyFont="0" applyFill="0" applyBorder="0" applyAlignment="0" applyProtection="0">
      <alignment horizontal="right"/>
    </xf>
    <xf numFmtId="214" fontId="148" fillId="74" borderId="1145" applyFont="0" applyFill="0" applyBorder="0" applyAlignment="0" applyProtection="0">
      <alignment horizontal="right"/>
    </xf>
    <xf numFmtId="16" fontId="148" fillId="74" borderId="1145" applyFont="0" applyFill="0" applyBorder="0" applyAlignment="0" applyProtection="0">
      <alignment horizontal="right"/>
    </xf>
    <xf numFmtId="0" fontId="44" fillId="57" borderId="1167" applyNumberFormat="0" applyAlignment="0" applyProtection="0"/>
    <xf numFmtId="3" fontId="92" fillId="35" borderId="1166">
      <alignment horizontal="right" vertical="center"/>
    </xf>
    <xf numFmtId="2" fontId="92" fillId="34" borderId="1188"/>
    <xf numFmtId="3" fontId="92" fillId="35" borderId="1194">
      <alignment horizontal="right" vertical="center"/>
    </xf>
    <xf numFmtId="0" fontId="44" fillId="57" borderId="1195" applyNumberFormat="0" applyAlignment="0" applyProtection="0"/>
    <xf numFmtId="0" fontId="44" fillId="57" borderId="1163" applyNumberFormat="0" applyAlignment="0" applyProtection="0"/>
    <xf numFmtId="207" fontId="240" fillId="0" borderId="1905">
      <alignment horizontal="right"/>
    </xf>
    <xf numFmtId="0" fontId="55" fillId="56" borderId="2574" applyNumberFormat="0" applyAlignment="0" applyProtection="0"/>
    <xf numFmtId="0" fontId="42" fillId="0" borderId="2577" applyNumberFormat="0" applyFill="0" applyAlignment="0" applyProtection="0"/>
    <xf numFmtId="164" fontId="103" fillId="71" borderId="1572" applyNumberFormat="0" applyBorder="0" applyAlignment="0">
      <alignment vertical="center" wrapText="1"/>
    </xf>
    <xf numFmtId="0" fontId="92" fillId="35" borderId="1923">
      <alignment horizontal="center" vertical="center"/>
    </xf>
    <xf numFmtId="207" fontId="244" fillId="0" borderId="3241">
      <alignment horizontal="center"/>
    </xf>
    <xf numFmtId="0" fontId="63" fillId="56" borderId="2132" applyNumberFormat="0" applyAlignment="0" applyProtection="0"/>
    <xf numFmtId="0" fontId="63" fillId="56" borderId="2132" applyNumberFormat="0" applyAlignment="0" applyProtection="0"/>
    <xf numFmtId="338" fontId="230" fillId="0" borderId="1902">
      <protection locked="0"/>
    </xf>
    <xf numFmtId="0" fontId="42" fillId="0" borderId="3021" applyNumberFormat="0" applyFill="0" applyAlignment="0" applyProtection="0"/>
    <xf numFmtId="207" fontId="243" fillId="0" borderId="1904">
      <alignment horizontal="left"/>
    </xf>
    <xf numFmtId="0" fontId="108" fillId="0" borderId="1146" applyFont="0" applyFill="0" applyAlignment="0" applyProtection="0"/>
    <xf numFmtId="338" fontId="230" fillId="0" borderId="1039">
      <protection locked="0"/>
    </xf>
    <xf numFmtId="0" fontId="23" fillId="98" borderId="1573" applyNumberFormat="0" applyFont="0" applyAlignment="0" applyProtection="0"/>
    <xf numFmtId="0" fontId="23" fillId="98" borderId="1573" applyNumberFormat="0" applyFont="0" applyAlignment="0" applyProtection="0"/>
    <xf numFmtId="0" fontId="92" fillId="35" borderId="1691">
      <alignment horizontal="center" vertical="center"/>
    </xf>
    <xf numFmtId="49" fontId="237" fillId="0" borderId="1578">
      <alignment horizontal="right" wrapText="1"/>
    </xf>
    <xf numFmtId="207" fontId="243" fillId="0" borderId="1577">
      <alignment horizontal="left"/>
    </xf>
    <xf numFmtId="207" fontId="245" fillId="0" borderId="1577">
      <alignment horizontal="center"/>
    </xf>
    <xf numFmtId="3" fontId="92" fillId="34" borderId="1688">
      <alignment horizontal="right" vertical="center"/>
    </xf>
    <xf numFmtId="0" fontId="19" fillId="36" borderId="1689" applyNumberFormat="0" applyFill="0" applyBorder="0" applyAlignment="0" applyProtection="0"/>
    <xf numFmtId="0" fontId="19" fillId="36" borderId="1689" applyNumberFormat="0" applyFill="0" applyBorder="0" applyAlignment="0" applyProtection="0"/>
    <xf numFmtId="10" fontId="23" fillId="37" borderId="1572" applyNumberFormat="0" applyBorder="0" applyAlignment="0" applyProtection="0"/>
    <xf numFmtId="10" fontId="23" fillId="37" borderId="1572" applyNumberFormat="0" applyBorder="0" applyAlignment="0" applyProtection="0"/>
    <xf numFmtId="10" fontId="23" fillId="37" borderId="1572" applyNumberFormat="0" applyBorder="0" applyAlignment="0" applyProtection="0"/>
    <xf numFmtId="0" fontId="18" fillId="35" borderId="1566" applyNumberFormat="0" applyAlignment="0">
      <protection locked="0"/>
    </xf>
    <xf numFmtId="201" fontId="137" fillId="0" borderId="1568" applyNumberFormat="0" applyFont="0" applyFill="0" applyAlignment="0" applyProtection="0"/>
    <xf numFmtId="201" fontId="137" fillId="0" borderId="1567" applyNumberFormat="0" applyFont="0" applyFill="0" applyAlignment="0" applyProtection="0"/>
    <xf numFmtId="207" fontId="240" fillId="0" borderId="1578">
      <alignment horizontal="left"/>
    </xf>
    <xf numFmtId="0" fontId="18" fillId="74" borderId="1572" applyProtection="0">
      <alignment horizontal="right"/>
    </xf>
    <xf numFmtId="0" fontId="18" fillId="74" borderId="1572" applyProtection="0">
      <alignment horizontal="right"/>
    </xf>
    <xf numFmtId="0" fontId="18" fillId="74" borderId="1572" applyProtection="0">
      <alignment horizontal="right"/>
    </xf>
    <xf numFmtId="0" fontId="18" fillId="74" borderId="1572" applyProtection="0">
      <alignment horizontal="right"/>
    </xf>
    <xf numFmtId="0" fontId="18" fillId="56" borderId="1145" applyAlignment="0" applyProtection="0"/>
    <xf numFmtId="49" fontId="237" fillId="0" borderId="1578">
      <alignment horizontal="right" wrapText="1"/>
    </xf>
    <xf numFmtId="0" fontId="238" fillId="0" borderId="1577">
      <alignment horizontal="right"/>
    </xf>
    <xf numFmtId="0" fontId="60" fillId="43" borderId="1683" applyNumberFormat="0" applyAlignment="0" applyProtection="0"/>
    <xf numFmtId="0" fontId="60" fillId="43" borderId="1683" applyNumberFormat="0" applyAlignment="0" applyProtection="0"/>
    <xf numFmtId="9" fontId="163" fillId="35" borderId="1576">
      <alignment horizontal="center"/>
    </xf>
    <xf numFmtId="0" fontId="23" fillId="98" borderId="1573" applyNumberFormat="0" applyFont="0" applyAlignment="0" applyProtection="0"/>
    <xf numFmtId="0" fontId="18" fillId="74" borderId="1572" applyProtection="0">
      <alignment horizontal="right"/>
    </xf>
    <xf numFmtId="0" fontId="18" fillId="74" borderId="1572" applyProtection="0">
      <alignment horizontal="right"/>
    </xf>
    <xf numFmtId="0" fontId="23" fillId="98" borderId="2790" applyNumberFormat="0" applyFont="0" applyAlignment="0" applyProtection="0"/>
    <xf numFmtId="9" fontId="163" fillId="35" borderId="3239">
      <alignment horizontal="center"/>
    </xf>
    <xf numFmtId="338" fontId="230" fillId="0" borderId="2347">
      <protection locked="0"/>
    </xf>
    <xf numFmtId="0" fontId="63" fillId="56" borderId="2576" applyNumberFormat="0" applyAlignment="0" applyProtection="0"/>
    <xf numFmtId="207" fontId="243" fillId="0" borderId="1904">
      <alignment horizontal="left"/>
    </xf>
    <xf numFmtId="0" fontId="63" fillId="56" borderId="2132" applyNumberFormat="0" applyAlignment="0" applyProtection="0"/>
    <xf numFmtId="0" fontId="55" fillId="56" borderId="1683" applyNumberFormat="0" applyAlignment="0" applyProtection="0"/>
    <xf numFmtId="0" fontId="44" fillId="119" borderId="1255" applyNumberFormat="0" applyAlignment="0" applyProtection="0"/>
    <xf numFmtId="0" fontId="18" fillId="0" borderId="3243" applyNumberFormat="0" applyFont="0" applyAlignment="0" applyProtection="0"/>
    <xf numFmtId="41" fontId="211" fillId="0" borderId="3241" applyFill="0" applyBorder="0" applyProtection="0">
      <alignment horizontal="right" vertical="top"/>
    </xf>
    <xf numFmtId="338" fontId="230" fillId="0" borderId="1575">
      <protection locked="0"/>
    </xf>
    <xf numFmtId="207" fontId="243" fillId="0" borderId="2793">
      <alignment horizontal="left"/>
    </xf>
    <xf numFmtId="0" fontId="63" fillId="56" borderId="2576" applyNumberFormat="0" applyAlignment="0" applyProtection="0"/>
    <xf numFmtId="41" fontId="211" fillId="0" borderId="1578" applyFill="0" applyBorder="0" applyProtection="0">
      <alignment horizontal="right" vertical="top"/>
    </xf>
    <xf numFmtId="0" fontId="18" fillId="74" borderId="1572" applyProtection="0">
      <alignment horizontal="right"/>
    </xf>
    <xf numFmtId="256" fontId="22" fillId="0" borderId="1145">
      <alignment horizontal="left" vertical="center"/>
    </xf>
    <xf numFmtId="0" fontId="92" fillId="35" borderId="1604">
      <alignment horizontal="center" vertical="center"/>
    </xf>
    <xf numFmtId="0" fontId="63" fillId="56" borderId="3020" applyNumberFormat="0" applyAlignment="0" applyProtection="0"/>
    <xf numFmtId="0" fontId="23" fillId="0" borderId="2789" applyNumberFormat="0" applyFill="0" applyAlignment="0" applyProtection="0"/>
    <xf numFmtId="0" fontId="44" fillId="57" borderId="1151" applyNumberFormat="0" applyAlignment="0" applyProtection="0"/>
    <xf numFmtId="0" fontId="238" fillId="0" borderId="2349">
      <alignment horizontal="right"/>
    </xf>
    <xf numFmtId="256" fontId="22" fillId="0" borderId="1145">
      <alignment horizontal="left" vertical="center"/>
    </xf>
    <xf numFmtId="49" fontId="237" fillId="0" borderId="2794">
      <alignment horizontal="right" wrapText="1"/>
    </xf>
    <xf numFmtId="256" fontId="22" fillId="0" borderId="1145">
      <alignment horizontal="left" vertical="center"/>
    </xf>
    <xf numFmtId="0" fontId="22" fillId="0" borderId="1145">
      <alignment horizontal="left" vertical="center"/>
    </xf>
    <xf numFmtId="0" fontId="44" fillId="57" borderId="2372" applyNumberFormat="0" applyAlignment="0" applyProtection="0"/>
    <xf numFmtId="338" fontId="230" fillId="0" borderId="3238">
      <protection locked="0"/>
    </xf>
    <xf numFmtId="0" fontId="23" fillId="0" borderId="1900" applyNumberFormat="0" applyFill="0" applyAlignment="0" applyProtection="0"/>
    <xf numFmtId="256" fontId="19" fillId="36" borderId="1148" applyNumberFormat="0" applyFill="0" applyBorder="0" applyAlignment="0" applyProtection="0"/>
    <xf numFmtId="256" fontId="22" fillId="0" borderId="1145">
      <alignment horizontal="left" vertical="center"/>
    </xf>
    <xf numFmtId="9" fontId="163" fillId="35" borderId="1903">
      <alignment horizontal="center"/>
    </xf>
    <xf numFmtId="2" fontId="92" fillId="34" borderId="2361"/>
    <xf numFmtId="0" fontId="44" fillId="119" borderId="2356" applyNumberFormat="0" applyAlignment="0" applyProtection="0"/>
    <xf numFmtId="3" fontId="92" fillId="34" borderId="1460">
      <alignment horizontal="right" vertical="center"/>
    </xf>
    <xf numFmtId="215" fontId="156" fillId="0" borderId="2354" applyFont="0" applyFill="0" applyAlignment="0">
      <alignment horizontal="fill"/>
    </xf>
    <xf numFmtId="0" fontId="44" fillId="57" borderId="3260" applyNumberFormat="0" applyAlignment="0" applyProtection="0"/>
    <xf numFmtId="0" fontId="238" fillId="0" borderId="2793">
      <alignment horizontal="right"/>
    </xf>
    <xf numFmtId="41" fontId="211" fillId="0" borderId="2794" applyFill="0" applyBorder="0" applyProtection="0">
      <alignment horizontal="right" vertical="top"/>
    </xf>
    <xf numFmtId="0" fontId="18" fillId="0" borderId="2796" applyNumberFormat="0" applyFont="0" applyAlignment="0" applyProtection="0"/>
    <xf numFmtId="338" fontId="230" fillId="0" borderId="1902">
      <protection locked="0"/>
    </xf>
    <xf numFmtId="0" fontId="44" fillId="57" borderId="1255" applyNumberFormat="0" applyAlignment="0" applyProtection="0"/>
    <xf numFmtId="0" fontId="42" fillId="0" borderId="2577" applyNumberFormat="0" applyFill="0" applyAlignment="0" applyProtection="0"/>
    <xf numFmtId="0" fontId="44" fillId="57" borderId="1912" applyNumberFormat="0" applyAlignment="0" applyProtection="0"/>
    <xf numFmtId="215" fontId="156" fillId="0" borderId="1261" applyFont="0" applyFill="0" applyAlignment="0">
      <alignment horizontal="fill"/>
    </xf>
    <xf numFmtId="0" fontId="44" fillId="57" borderId="1259" applyNumberFormat="0" applyAlignment="0" applyProtection="0"/>
    <xf numFmtId="2" fontId="92" fillId="34" borderId="1268"/>
    <xf numFmtId="3" fontId="92" fillId="35" borderId="1262">
      <alignment horizontal="right" vertical="center"/>
    </xf>
    <xf numFmtId="3" fontId="92" fillId="35" borderId="1294">
      <alignment horizontal="right" vertical="center"/>
    </xf>
    <xf numFmtId="0" fontId="63" fillId="56" borderId="1685" applyNumberFormat="0" applyAlignment="0" applyProtection="0"/>
    <xf numFmtId="4" fontId="92" fillId="35" borderId="1298"/>
    <xf numFmtId="215" fontId="156" fillId="0" borderId="1265" applyFont="0" applyFill="0" applyAlignment="0">
      <alignment horizontal="fill"/>
    </xf>
    <xf numFmtId="2" fontId="92" fillId="34" borderId="1296"/>
    <xf numFmtId="0" fontId="44" fillId="57" borderId="1299" applyNumberFormat="0" applyAlignment="0" applyProtection="0"/>
    <xf numFmtId="0" fontId="44" fillId="119" borderId="1267" applyNumberFormat="0" applyAlignment="0" applyProtection="0"/>
    <xf numFmtId="0" fontId="44" fillId="119" borderId="1263" applyNumberFormat="0" applyAlignment="0" applyProtection="0"/>
    <xf numFmtId="41" fontId="211" fillId="0" borderId="1905" applyFill="0" applyBorder="0" applyProtection="0">
      <alignment horizontal="right" vertical="top"/>
    </xf>
    <xf numFmtId="1" fontId="37" fillId="0" borderId="2897">
      <alignment vertical="center"/>
    </xf>
    <xf numFmtId="0" fontId="23" fillId="0" borderId="2345" applyNumberFormat="0" applyFill="0" applyAlignment="0" applyProtection="0"/>
    <xf numFmtId="0" fontId="44" fillId="119" borderId="1259" applyNumberFormat="0" applyAlignment="0" applyProtection="0"/>
    <xf numFmtId="0" fontId="44" fillId="57" borderId="1271" applyNumberFormat="0" applyAlignment="0" applyProtection="0"/>
    <xf numFmtId="2" fontId="92" fillId="34" borderId="1292"/>
    <xf numFmtId="3" fontId="92" fillId="35" borderId="1270">
      <alignment horizontal="right" vertical="center"/>
    </xf>
    <xf numFmtId="0" fontId="43" fillId="59" borderId="1684" applyNumberFormat="0" applyFont="0" applyAlignment="0" applyProtection="0"/>
    <xf numFmtId="0" fontId="92" fillId="35" borderId="1294">
      <alignment horizontal="center" vertical="center"/>
    </xf>
    <xf numFmtId="0" fontId="44" fillId="57" borderId="1263" applyNumberFormat="0" applyAlignment="0" applyProtection="0"/>
    <xf numFmtId="215" fontId="156" fillId="0" borderId="1269" applyFont="0" applyFill="0" applyAlignment="0">
      <alignment horizontal="fill"/>
    </xf>
    <xf numFmtId="3" fontId="92" fillId="34" borderId="1260">
      <alignment horizontal="right" vertical="center"/>
    </xf>
    <xf numFmtId="0" fontId="44" fillId="57" borderId="1267" applyNumberFormat="0" applyAlignment="0" applyProtection="0"/>
    <xf numFmtId="207" fontId="245" fillId="0" borderId="2793">
      <alignment horizontal="center"/>
    </xf>
    <xf numFmtId="3" fontId="92" fillId="34" borderId="1921">
      <alignment horizontal="right" vertical="center"/>
    </xf>
    <xf numFmtId="0" fontId="63" fillId="56" borderId="1685" applyNumberFormat="0" applyAlignment="0" applyProtection="0"/>
    <xf numFmtId="0" fontId="44" fillId="119" borderId="1275" applyNumberFormat="0" applyAlignment="0" applyProtection="0"/>
    <xf numFmtId="3" fontId="92" fillId="34" borderId="1264">
      <alignment horizontal="right" vertical="center"/>
    </xf>
    <xf numFmtId="207" fontId="245" fillId="0" borderId="2793">
      <alignment horizontal="center"/>
    </xf>
    <xf numFmtId="0" fontId="42" fillId="0" borderId="1686" applyNumberFormat="0" applyFill="0" applyAlignment="0" applyProtection="0"/>
    <xf numFmtId="0" fontId="63" fillId="56" borderId="1685" applyNumberFormat="0" applyAlignment="0" applyProtection="0"/>
    <xf numFmtId="1" fontId="37" fillId="0" borderId="2897">
      <alignment vertical="center"/>
    </xf>
    <xf numFmtId="41" fontId="211" fillId="0" borderId="2794" applyFill="0" applyBorder="0" applyProtection="0">
      <alignment horizontal="right" vertical="top"/>
    </xf>
    <xf numFmtId="41" fontId="211" fillId="0" borderId="1905" applyFill="0" applyBorder="0" applyProtection="0">
      <alignment horizontal="right" vertical="top"/>
    </xf>
    <xf numFmtId="0" fontId="63" fillId="56" borderId="3020" applyNumberFormat="0" applyAlignment="0" applyProtection="0"/>
    <xf numFmtId="0" fontId="42" fillId="0" borderId="2133" applyNumberFormat="0" applyFill="0" applyAlignment="0" applyProtection="0"/>
    <xf numFmtId="0" fontId="44" fillId="57" borderId="2396"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44" fillId="57" borderId="1559" applyNumberFormat="0" applyAlignment="0" applyProtection="0"/>
    <xf numFmtId="215" fontId="156" fillId="0" borderId="1561" applyFont="0" applyFill="0" applyAlignment="0">
      <alignment horizontal="fill"/>
    </xf>
    <xf numFmtId="1" fontId="37" fillId="0" borderId="2897">
      <alignment vertical="center"/>
    </xf>
    <xf numFmtId="0" fontId="23" fillId="0" borderId="2789" applyNumberFormat="0" applyFill="0" applyAlignment="0" applyProtection="0"/>
    <xf numFmtId="0" fontId="42" fillId="0" borderId="3021" applyNumberFormat="0" applyFill="0" applyAlignment="0" applyProtection="0"/>
    <xf numFmtId="41" fontId="211" fillId="0" borderId="2350" applyFill="0" applyBorder="0" applyProtection="0">
      <alignment horizontal="right" vertical="top"/>
    </xf>
    <xf numFmtId="0" fontId="92" fillId="35" borderId="1562">
      <alignment horizontal="center" vertical="center"/>
    </xf>
    <xf numFmtId="0" fontId="63" fillId="56" borderId="1685" applyNumberFormat="0" applyAlignment="0" applyProtection="0"/>
    <xf numFmtId="0" fontId="63" fillId="56" borderId="1685" applyNumberFormat="0" applyAlignment="0" applyProtection="0"/>
    <xf numFmtId="338" fontId="230" fillId="0" borderId="2791">
      <protection locked="0"/>
    </xf>
    <xf numFmtId="3" fontId="92" fillId="34" borderId="1556">
      <alignment horizontal="right" vertical="center"/>
    </xf>
    <xf numFmtId="0" fontId="23" fillId="36" borderId="56" applyFont="0" applyBorder="0" applyAlignment="0" applyProtection="0">
      <alignment vertical="top"/>
    </xf>
    <xf numFmtId="0" fontId="63" fillId="56" borderId="1685" applyNumberFormat="0" applyAlignment="0" applyProtection="0"/>
    <xf numFmtId="0" fontId="18" fillId="0" borderId="1907" applyNumberFormat="0" applyFont="0" applyAlignment="0" applyProtection="0"/>
    <xf numFmtId="207" fontId="243" fillId="0" borderId="2793">
      <alignment horizontal="left"/>
    </xf>
    <xf numFmtId="0" fontId="238" fillId="0" borderId="1904">
      <alignment horizontal="right"/>
    </xf>
    <xf numFmtId="338" fontId="230" fillId="0" borderId="3238">
      <protection locked="0"/>
    </xf>
    <xf numFmtId="0" fontId="55" fillId="56" borderId="2130" applyNumberFormat="0" applyAlignment="0" applyProtection="0"/>
    <xf numFmtId="0" fontId="42" fillId="0" borderId="2133" applyNumberFormat="0" applyFill="0" applyAlignment="0" applyProtection="0"/>
    <xf numFmtId="0" fontId="63" fillId="56" borderId="1685" applyNumberFormat="0" applyAlignment="0" applyProtection="0"/>
    <xf numFmtId="0" fontId="42" fillId="0" borderId="3021" applyNumberFormat="0" applyFill="0" applyAlignment="0" applyProtection="0"/>
    <xf numFmtId="1" fontId="37" fillId="0" borderId="2897">
      <alignment vertical="center"/>
    </xf>
    <xf numFmtId="0" fontId="92" fillId="35" borderId="1071">
      <alignment horizontal="center" vertical="center"/>
    </xf>
    <xf numFmtId="0" fontId="42" fillId="0" borderId="3021" applyNumberFormat="0" applyFill="0" applyAlignment="0" applyProtection="0"/>
    <xf numFmtId="0" fontId="55" fillId="56" borderId="2130" applyNumberFormat="0" applyAlignment="0" applyProtection="0"/>
    <xf numFmtId="0" fontId="92" fillId="35" borderId="1919">
      <alignment horizontal="center" vertical="center"/>
    </xf>
    <xf numFmtId="0" fontId="44" fillId="57" borderId="1267" applyNumberFormat="0" applyAlignment="0" applyProtection="0"/>
    <xf numFmtId="0" fontId="44" fillId="57" borderId="1275" applyNumberFormat="0" applyAlignment="0" applyProtection="0"/>
    <xf numFmtId="0" fontId="44" fillId="57" borderId="1295" applyNumberFormat="0" applyAlignment="0" applyProtection="0"/>
    <xf numFmtId="0" fontId="44" fillId="57" borderId="1299" applyNumberFormat="0" applyAlignment="0" applyProtection="0"/>
    <xf numFmtId="0" fontId="44" fillId="57" borderId="1263" applyNumberFormat="0" applyAlignment="0" applyProtection="0"/>
    <xf numFmtId="3" fontId="92" fillId="34" borderId="1296">
      <alignment horizontal="right" vertical="center"/>
    </xf>
    <xf numFmtId="0" fontId="92" fillId="35" borderId="1274">
      <alignment horizontal="center" vertical="center"/>
    </xf>
    <xf numFmtId="3" fontId="92" fillId="34" borderId="1292">
      <alignment horizontal="right" vertical="center"/>
    </xf>
    <xf numFmtId="4" fontId="92" fillId="35" borderId="1262"/>
    <xf numFmtId="3" fontId="92" fillId="34" borderId="1268">
      <alignment horizontal="right" vertical="center"/>
    </xf>
    <xf numFmtId="0" fontId="63" fillId="56" borderId="3020" applyNumberFormat="0" applyAlignment="0" applyProtection="0"/>
    <xf numFmtId="0" fontId="44" fillId="57" borderId="1259" applyNumberFormat="0" applyAlignment="0" applyProtection="0"/>
    <xf numFmtId="0" fontId="44" fillId="57" borderId="1271" applyNumberFormat="0" applyAlignment="0" applyProtection="0"/>
    <xf numFmtId="0" fontId="63" fillId="56" borderId="3020" applyNumberFormat="0" applyAlignment="0" applyProtection="0"/>
    <xf numFmtId="0" fontId="44" fillId="57" borderId="3252" applyNumberFormat="0" applyAlignment="0" applyProtection="0"/>
    <xf numFmtId="0" fontId="42" fillId="0" borderId="1686" applyNumberFormat="0" applyFill="0" applyAlignment="0" applyProtection="0"/>
    <xf numFmtId="0" fontId="63" fillId="56" borderId="2132" applyNumberFormat="0" applyAlignment="0" applyProtection="0"/>
    <xf numFmtId="207" fontId="240" fillId="0" borderId="3241">
      <alignment horizontal="right"/>
    </xf>
    <xf numFmtId="0" fontId="43" fillId="59" borderId="1684" applyNumberFormat="0" applyFont="0" applyAlignment="0" applyProtection="0"/>
    <xf numFmtId="338" fontId="230" fillId="0" borderId="3238">
      <protection locked="0"/>
    </xf>
    <xf numFmtId="2" fontId="92" fillId="34" borderId="1264"/>
    <xf numFmtId="0" fontId="63" fillId="56" borderId="3020" applyNumberFormat="0" applyAlignment="0" applyProtection="0"/>
    <xf numFmtId="0" fontId="44" fillId="57" borderId="1267" applyNumberFormat="0" applyAlignment="0" applyProtection="0"/>
    <xf numFmtId="2" fontId="92" fillId="34" borderId="1260"/>
    <xf numFmtId="0" fontId="44" fillId="57" borderId="1295" applyNumberFormat="0" applyAlignment="0" applyProtection="0"/>
    <xf numFmtId="0" fontId="92" fillId="35" borderId="1266">
      <alignment horizontal="center" vertical="center"/>
    </xf>
    <xf numFmtId="4" fontId="92" fillId="35" borderId="1294"/>
    <xf numFmtId="0" fontId="63" fillId="56" borderId="1685" applyNumberFormat="0" applyAlignment="0" applyProtection="0"/>
    <xf numFmtId="0" fontId="92" fillId="35" borderId="1270">
      <alignment horizontal="center" vertical="center"/>
    </xf>
    <xf numFmtId="0" fontId="92" fillId="35" borderId="1262">
      <alignment horizontal="center" vertical="center"/>
    </xf>
    <xf numFmtId="215" fontId="156" fillId="0" borderId="1293" applyFont="0" applyFill="0" applyAlignment="0">
      <alignment horizontal="fill"/>
    </xf>
    <xf numFmtId="0" fontId="44" fillId="57" borderId="1259" applyNumberFormat="0" applyAlignment="0" applyProtection="0"/>
    <xf numFmtId="214" fontId="148" fillId="74" borderId="1145" applyFont="0" applyFill="0" applyBorder="0" applyAlignment="0" applyProtection="0">
      <alignment horizontal="right"/>
    </xf>
    <xf numFmtId="0" fontId="42" fillId="0" borderId="1686" applyNumberFormat="0" applyFill="0" applyAlignment="0" applyProtection="0"/>
    <xf numFmtId="0" fontId="63" fillId="56" borderId="3020" applyNumberFormat="0" applyAlignment="0" applyProtection="0"/>
    <xf numFmtId="0" fontId="63" fillId="56" borderId="1685" applyNumberFormat="0" applyAlignment="0" applyProtection="0"/>
    <xf numFmtId="0" fontId="42" fillId="0" borderId="1686" applyNumberFormat="0" applyFill="0" applyAlignment="0" applyProtection="0"/>
    <xf numFmtId="0" fontId="238" fillId="0" borderId="1904">
      <alignment horizontal="right"/>
    </xf>
    <xf numFmtId="0" fontId="23" fillId="98" borderId="1901" applyNumberFormat="0" applyFont="0" applyAlignment="0" applyProtection="0"/>
    <xf numFmtId="0" fontId="63" fillId="56" borderId="1685" applyNumberFormat="0" applyAlignment="0" applyProtection="0"/>
    <xf numFmtId="215" fontId="156" fillId="0" borderId="1690" applyFont="0" applyFill="0" applyAlignment="0">
      <alignment horizontal="fill"/>
    </xf>
    <xf numFmtId="338" fontId="230" fillId="0" borderId="1902">
      <protection locked="0"/>
    </xf>
    <xf numFmtId="338" fontId="230" fillId="0" borderId="1902">
      <protection locked="0"/>
    </xf>
    <xf numFmtId="338" fontId="230" fillId="0" borderId="3238">
      <protection locked="0"/>
    </xf>
    <xf numFmtId="2" fontId="92" fillId="34" borderId="1147"/>
    <xf numFmtId="0" fontId="18" fillId="56" borderId="1145" applyAlignment="0" applyProtection="0"/>
    <xf numFmtId="0" fontId="217" fillId="103" borderId="2790" applyNumberFormat="0" applyAlignment="0" applyProtection="0"/>
    <xf numFmtId="0" fontId="108" fillId="0" borderId="1148" applyFont="0" applyFill="0" applyAlignment="0" applyProtection="0"/>
    <xf numFmtId="0" fontId="18" fillId="56" borderId="1145" applyAlignment="0" applyProtection="0"/>
    <xf numFmtId="49" fontId="237" fillId="0" borderId="2794">
      <alignment horizontal="right" wrapText="1"/>
    </xf>
    <xf numFmtId="49" fontId="237" fillId="0" borderId="2794">
      <alignment horizontal="right" wrapText="1"/>
    </xf>
    <xf numFmtId="2" fontId="92" fillId="34" borderId="2353"/>
    <xf numFmtId="3" fontId="92" fillId="35" borderId="2359">
      <alignment horizontal="right" vertical="center"/>
    </xf>
    <xf numFmtId="0" fontId="44" fillId="57" borderId="2392" applyNumberFormat="0" applyAlignment="0" applyProtection="0"/>
    <xf numFmtId="201" fontId="137" fillId="0" borderId="2903" applyNumberFormat="0" applyFont="0" applyFill="0" applyAlignment="0" applyProtection="0"/>
    <xf numFmtId="3" fontId="92" fillId="34" borderId="3232">
      <alignment horizontal="right" vertical="center"/>
    </xf>
    <xf numFmtId="0" fontId="238" fillId="0" borderId="2349">
      <alignment horizontal="right"/>
    </xf>
    <xf numFmtId="0" fontId="63" fillId="56" borderId="3020" applyNumberFormat="0" applyAlignment="0" applyProtection="0"/>
    <xf numFmtId="3" fontId="92" fillId="34" borderId="2357">
      <alignment horizontal="right" vertical="center"/>
    </xf>
    <xf numFmtId="0" fontId="18" fillId="56" borderId="1145" applyAlignment="0" applyProtection="0"/>
    <xf numFmtId="256" fontId="22" fillId="0" borderId="1145">
      <alignment horizontal="left" vertical="center"/>
    </xf>
    <xf numFmtId="256" fontId="22" fillId="0" borderId="1145">
      <alignment horizontal="left" vertical="center"/>
    </xf>
    <xf numFmtId="0" fontId="23" fillId="98" borderId="2346" applyNumberFormat="0" applyFont="0" applyAlignment="0" applyProtection="0"/>
    <xf numFmtId="207" fontId="245" fillId="0" borderId="2349">
      <alignment horizontal="center"/>
    </xf>
    <xf numFmtId="0" fontId="42" fillId="0" borderId="2133" applyNumberFormat="0" applyFill="0" applyAlignment="0" applyProtection="0"/>
    <xf numFmtId="0" fontId="108" fillId="0" borderId="1148" applyFont="0" applyFill="0" applyAlignment="0" applyProtection="0"/>
    <xf numFmtId="0" fontId="44" fillId="57" borderId="2356" applyNumberFormat="0" applyAlignment="0" applyProtection="0"/>
    <xf numFmtId="1" fontId="37" fillId="0" borderId="3345">
      <alignment vertical="center"/>
    </xf>
    <xf numFmtId="4" fontId="92" fillId="35" borderId="1194"/>
    <xf numFmtId="215" fontId="156" fillId="0" borderId="1189" applyFont="0" applyFill="0" applyAlignment="0">
      <alignment horizontal="fill"/>
    </xf>
    <xf numFmtId="0" fontId="92" fillId="35" borderId="1166">
      <alignment horizontal="center" vertical="center"/>
    </xf>
    <xf numFmtId="0" fontId="44" fillId="119" borderId="1191" applyNumberFormat="0" applyAlignment="0" applyProtection="0"/>
    <xf numFmtId="0" fontId="44" fillId="57" borderId="1191" applyNumberFormat="0" applyAlignment="0" applyProtection="0"/>
    <xf numFmtId="3" fontId="92" fillId="34" borderId="1147">
      <alignment horizontal="right" vertical="center"/>
    </xf>
    <xf numFmtId="256" fontId="22" fillId="0" borderId="1145">
      <alignment horizontal="left" vertical="center"/>
    </xf>
    <xf numFmtId="0" fontId="42" fillId="0" borderId="1686" applyNumberFormat="0" applyFill="0" applyAlignment="0" applyProtection="0"/>
    <xf numFmtId="0" fontId="63" fillId="56" borderId="3020" applyNumberFormat="0" applyAlignment="0" applyProtection="0"/>
    <xf numFmtId="0" fontId="63" fillId="56" borderId="2132" applyNumberFormat="0" applyAlignment="0" applyProtection="0"/>
    <xf numFmtId="0" fontId="43" fillId="59" borderId="2131" applyNumberFormat="0" applyFont="0" applyAlignment="0" applyProtection="0"/>
    <xf numFmtId="3" fontId="92" fillId="35" borderId="1274">
      <alignment horizontal="right" vertical="center"/>
    </xf>
    <xf numFmtId="0" fontId="23" fillId="0" borderId="1900" applyNumberFormat="0" applyFill="0" applyAlignment="0" applyProtection="0"/>
    <xf numFmtId="215" fontId="156" fillId="0" borderId="1148" applyFont="0" applyFill="0" applyAlignment="0">
      <alignment horizontal="fill"/>
    </xf>
    <xf numFmtId="256" fontId="22" fillId="0" borderId="1145">
      <alignment horizontal="left" vertical="center"/>
    </xf>
    <xf numFmtId="0" fontId="18" fillId="56" borderId="1145" applyAlignment="0" applyProtection="0"/>
    <xf numFmtId="0" fontId="44" fillId="57" borderId="1159" applyNumberFormat="0" applyAlignment="0" applyProtection="0"/>
    <xf numFmtId="0" fontId="63" fillId="56" borderId="1685" applyNumberFormat="0" applyAlignment="0" applyProtection="0"/>
    <xf numFmtId="215" fontId="156" fillId="0" borderId="1148" applyFont="0" applyFill="0" applyAlignment="0">
      <alignment horizontal="fill"/>
    </xf>
    <xf numFmtId="0" fontId="63" fillId="56" borderId="1685" applyNumberFormat="0" applyAlignment="0" applyProtection="0"/>
    <xf numFmtId="3" fontId="92" fillId="34" borderId="1192">
      <alignment horizontal="right" vertical="center"/>
    </xf>
    <xf numFmtId="2" fontId="92" fillId="34" borderId="1164"/>
    <xf numFmtId="0" fontId="92" fillId="35" borderId="1158">
      <alignment horizontal="center" vertical="center"/>
    </xf>
    <xf numFmtId="0" fontId="44" fillId="119" borderId="1195" applyNumberFormat="0" applyAlignment="0" applyProtection="0"/>
    <xf numFmtId="0" fontId="92" fillId="35" borderId="1190">
      <alignment horizontal="center" vertical="center"/>
    </xf>
    <xf numFmtId="0" fontId="63" fillId="56" borderId="2576" applyNumberFormat="0" applyAlignment="0" applyProtection="0"/>
    <xf numFmtId="0" fontId="42" fillId="0" borderId="2133" applyNumberFormat="0" applyFill="0" applyAlignment="0" applyProtection="0"/>
    <xf numFmtId="201" fontId="137" fillId="0" borderId="1568" applyNumberFormat="0" applyFont="0" applyFill="0" applyAlignment="0" applyProtection="0"/>
    <xf numFmtId="0" fontId="55" fillId="56" borderId="1683" applyNumberFormat="0" applyAlignment="0" applyProtection="0"/>
    <xf numFmtId="0" fontId="23" fillId="98" borderId="1573" applyNumberFormat="0" applyFont="0" applyAlignment="0" applyProtection="0"/>
    <xf numFmtId="0" fontId="23" fillId="98" borderId="1901" applyNumberFormat="0" applyFont="0" applyAlignment="0" applyProtection="0"/>
    <xf numFmtId="256" fontId="22" fillId="0" borderId="1145">
      <alignment horizontal="left" vertical="center"/>
    </xf>
    <xf numFmtId="4" fontId="92" fillId="35" borderId="1951"/>
    <xf numFmtId="0" fontId="55" fillId="56" borderId="1683" applyNumberFormat="0" applyAlignment="0" applyProtection="0"/>
    <xf numFmtId="0" fontId="44" fillId="57" borderId="1151" applyNumberFormat="0" applyAlignment="0" applyProtection="0"/>
    <xf numFmtId="0" fontId="44" fillId="57" borderId="1195" applyNumberFormat="0" applyAlignment="0" applyProtection="0"/>
    <xf numFmtId="3" fontId="92" fillId="34" borderId="1164">
      <alignment horizontal="right" vertical="center"/>
    </xf>
    <xf numFmtId="3" fontId="92" fillId="35" borderId="1190">
      <alignment horizontal="right" vertical="center"/>
    </xf>
    <xf numFmtId="3" fontId="92" fillId="35" borderId="1158">
      <alignment horizontal="right" vertical="center"/>
    </xf>
    <xf numFmtId="3" fontId="92" fillId="34" borderId="1156">
      <alignment horizontal="right" vertical="center"/>
    </xf>
    <xf numFmtId="4" fontId="92" fillId="35" borderId="1190"/>
    <xf numFmtId="207" fontId="240" fillId="0" borderId="2794">
      <alignment horizontal="right"/>
    </xf>
    <xf numFmtId="0" fontId="42" fillId="0" borderId="2133" applyNumberFormat="0" applyFill="0" applyAlignment="0" applyProtection="0"/>
    <xf numFmtId="0" fontId="63" fillId="56" borderId="1685" applyNumberFormat="0" applyAlignment="0" applyProtection="0"/>
    <xf numFmtId="0" fontId="92" fillId="35" borderId="1170">
      <alignment horizontal="center" vertical="center"/>
    </xf>
    <xf numFmtId="4" fontId="92" fillId="35" borderId="1166"/>
    <xf numFmtId="3" fontId="92" fillId="34" borderId="1188">
      <alignment horizontal="right" vertical="center"/>
    </xf>
    <xf numFmtId="4" fontId="92" fillId="35" borderId="1158"/>
    <xf numFmtId="2" fontId="92" fillId="34" borderId="1156"/>
    <xf numFmtId="0" fontId="63" fillId="56" borderId="3020" applyNumberFormat="0" applyAlignment="0" applyProtection="0"/>
    <xf numFmtId="201" fontId="137" fillId="0" borderId="1568" applyNumberFormat="0" applyFont="0" applyFill="0" applyAlignment="0" applyProtection="0"/>
    <xf numFmtId="0" fontId="44" fillId="57" borderId="212" applyNumberFormat="0" applyAlignment="0" applyProtection="0"/>
    <xf numFmtId="0" fontId="42" fillId="0" borderId="1686" applyNumberFormat="0" applyFill="0" applyAlignment="0" applyProtection="0"/>
    <xf numFmtId="3" fontId="92" fillId="34" borderId="1160">
      <alignment horizontal="right" vertical="center"/>
    </xf>
    <xf numFmtId="3" fontId="92" fillId="35" borderId="1162">
      <alignment horizontal="right" vertical="center"/>
    </xf>
    <xf numFmtId="0" fontId="108" fillId="0" borderId="1689" applyFont="0" applyFill="0" applyAlignment="0" applyProtection="0"/>
    <xf numFmtId="0" fontId="92" fillId="35" borderId="215">
      <alignment horizontal="center" vertical="center"/>
    </xf>
    <xf numFmtId="0" fontId="103" fillId="71" borderId="1565" applyNumberFormat="0" applyBorder="0" applyAlignment="0">
      <alignment vertical="center" wrapText="1"/>
    </xf>
    <xf numFmtId="2" fontId="92" fillId="34" borderId="1160"/>
    <xf numFmtId="0" fontId="23" fillId="0" borderId="2789" applyNumberFormat="0" applyFill="0" applyAlignment="0" applyProtection="0"/>
    <xf numFmtId="1" fontId="37" fillId="0" borderId="2009">
      <alignment vertical="center"/>
    </xf>
    <xf numFmtId="0" fontId="18" fillId="74" borderId="1572" applyProtection="0">
      <alignment horizontal="right"/>
    </xf>
    <xf numFmtId="0" fontId="43" fillId="59" borderId="2575" applyNumberFormat="0" applyFont="0" applyAlignment="0" applyProtection="0"/>
    <xf numFmtId="49" fontId="237" fillId="0" borderId="1905">
      <alignment horizontal="right" wrapText="1"/>
    </xf>
    <xf numFmtId="0" fontId="44" fillId="57" borderId="1195" applyNumberFormat="0" applyAlignment="0" applyProtection="0"/>
    <xf numFmtId="338" fontId="230" fillId="0" borderId="1575">
      <protection locked="0"/>
    </xf>
    <xf numFmtId="0" fontId="44" fillId="119" borderId="3264" applyNumberFormat="0" applyAlignment="0" applyProtection="0"/>
    <xf numFmtId="0" fontId="18" fillId="74" borderId="1572" applyProtection="0">
      <alignment horizontal="right"/>
    </xf>
    <xf numFmtId="0" fontId="42" fillId="0" borderId="1686" applyNumberFormat="0" applyFill="0" applyAlignment="0" applyProtection="0"/>
    <xf numFmtId="338" fontId="230" fillId="0" borderId="1039">
      <protection locked="0"/>
    </xf>
    <xf numFmtId="325" fontId="171" fillId="0" borderId="1148"/>
    <xf numFmtId="0" fontId="63" fillId="56" borderId="1685" applyNumberFormat="0" applyAlignment="0" applyProtection="0"/>
    <xf numFmtId="0" fontId="44" fillId="57" borderId="1555" applyNumberFormat="0" applyAlignment="0" applyProtection="0"/>
    <xf numFmtId="10" fontId="23" fillId="37" borderId="1572" applyNumberFormat="0" applyBorder="0" applyAlignment="0" applyProtection="0"/>
    <xf numFmtId="215" fontId="156" fillId="0" borderId="214" applyFont="0" applyFill="0" applyAlignment="0">
      <alignment horizontal="fill"/>
    </xf>
    <xf numFmtId="324" fontId="171" fillId="0" borderId="1148"/>
    <xf numFmtId="0" fontId="55" fillId="56" borderId="3018" applyNumberFormat="0" applyAlignment="0" applyProtection="0"/>
    <xf numFmtId="49" fontId="237" fillId="0" borderId="1578">
      <alignment horizontal="right" wrapText="1"/>
    </xf>
    <xf numFmtId="207" fontId="243" fillId="0" borderId="1577">
      <alignment horizontal="left"/>
    </xf>
    <xf numFmtId="9" fontId="163" fillId="35" borderId="1576">
      <alignment horizontal="center"/>
    </xf>
    <xf numFmtId="0" fontId="18" fillId="74" borderId="1572" applyProtection="0">
      <alignment horizontal="right"/>
      <protection locked="0"/>
    </xf>
    <xf numFmtId="0" fontId="63" fillId="56" borderId="1685" applyNumberFormat="0" applyAlignment="0" applyProtection="0"/>
    <xf numFmtId="0" fontId="44" fillId="57" borderId="1708" applyNumberFormat="0" applyAlignment="0" applyProtection="0"/>
    <xf numFmtId="0" fontId="63" fillId="56" borderId="1685" applyNumberFormat="0" applyAlignment="0" applyProtection="0"/>
    <xf numFmtId="207" fontId="240" fillId="0" borderId="3241">
      <alignment horizontal="left"/>
    </xf>
    <xf numFmtId="0" fontId="92" fillId="35" borderId="1174">
      <alignment horizontal="center" vertical="center"/>
    </xf>
    <xf numFmtId="0" fontId="18" fillId="74" borderId="1572" applyProtection="0">
      <alignment horizontal="right"/>
      <protection locked="0"/>
    </xf>
    <xf numFmtId="0" fontId="18" fillId="74" borderId="1572" applyProtection="0">
      <alignment horizontal="right"/>
    </xf>
    <xf numFmtId="0" fontId="238" fillId="0" borderId="3240">
      <alignment horizontal="right"/>
    </xf>
    <xf numFmtId="0" fontId="18" fillId="74" borderId="1572" applyProtection="0">
      <alignment horizontal="right"/>
    </xf>
    <xf numFmtId="338" fontId="230" fillId="0" borderId="1575">
      <protection locked="0"/>
    </xf>
    <xf numFmtId="0" fontId="44" fillId="57" borderId="1479" applyNumberFormat="0" applyAlignment="0" applyProtection="0"/>
    <xf numFmtId="0" fontId="44" fillId="57" borderId="2368" applyNumberFormat="0" applyAlignment="0" applyProtection="0"/>
    <xf numFmtId="1" fontId="37" fillId="0" borderId="2009">
      <alignment vertical="center"/>
    </xf>
    <xf numFmtId="0" fontId="231" fillId="35" borderId="1572">
      <alignment horizontal="right"/>
    </xf>
    <xf numFmtId="333" fontId="171" fillId="0" borderId="1689"/>
    <xf numFmtId="207" fontId="243" fillId="0" borderId="1904">
      <alignment horizontal="left"/>
    </xf>
    <xf numFmtId="4" fontId="92" fillId="35" borderId="1162"/>
    <xf numFmtId="41" fontId="211" fillId="0" borderId="1578" applyFill="0" applyBorder="0" applyProtection="0">
      <alignment horizontal="right" vertical="top"/>
    </xf>
    <xf numFmtId="0" fontId="23" fillId="0" borderId="1571" applyNumberFormat="0" applyFill="0" applyAlignment="0" applyProtection="0"/>
    <xf numFmtId="0" fontId="44" fillId="57" borderId="2836" applyNumberFormat="0" applyAlignment="0" applyProtection="0"/>
    <xf numFmtId="0" fontId="63" fillId="56" borderId="3020" applyNumberFormat="0" applyAlignment="0" applyProtection="0"/>
    <xf numFmtId="0" fontId="63" fillId="56" borderId="2576" applyNumberFormat="0" applyAlignment="0" applyProtection="0"/>
    <xf numFmtId="0" fontId="92" fillId="35" borderId="1506">
      <alignment horizontal="center" vertical="center"/>
    </xf>
    <xf numFmtId="0" fontId="44" fillId="57" borderId="212" applyNumberFormat="0" applyAlignment="0" applyProtection="0"/>
    <xf numFmtId="0" fontId="44" fillId="57" borderId="212" applyNumberFormat="0" applyAlignment="0" applyProtection="0"/>
    <xf numFmtId="3" fontId="92" fillId="35" borderId="215">
      <alignment horizontal="right" vertical="center"/>
    </xf>
    <xf numFmtId="4" fontId="92" fillId="35" borderId="215"/>
    <xf numFmtId="3" fontId="92" fillId="34" borderId="213">
      <alignment horizontal="right" vertical="center"/>
    </xf>
    <xf numFmtId="2" fontId="92" fillId="34" borderId="213"/>
    <xf numFmtId="0" fontId="44" fillId="119" borderId="212" applyNumberFormat="0" applyAlignment="0" applyProtection="0"/>
    <xf numFmtId="2" fontId="92" fillId="34" borderId="1564"/>
    <xf numFmtId="0" fontId="44" fillId="57" borderId="1159" applyNumberFormat="0" applyAlignment="0" applyProtection="0"/>
    <xf numFmtId="0" fontId="217" fillId="103" borderId="1573" applyNumberFormat="0" applyAlignment="0" applyProtection="0"/>
    <xf numFmtId="0" fontId="19" fillId="36" borderId="1148" applyNumberFormat="0" applyFill="0" applyBorder="0" applyAlignment="0" applyProtection="0"/>
    <xf numFmtId="0" fontId="63" fillId="56" borderId="2132" applyNumberFormat="0" applyAlignment="0" applyProtection="0"/>
    <xf numFmtId="2" fontId="92" fillId="34" borderId="3253"/>
    <xf numFmtId="201" fontId="137" fillId="0" borderId="1568" applyNumberFormat="0" applyFont="0" applyFill="0" applyAlignment="0" applyProtection="0"/>
    <xf numFmtId="1" fontId="37" fillId="0" borderId="3345">
      <alignment vertical="center"/>
    </xf>
    <xf numFmtId="0" fontId="217" fillId="103" borderId="1573" applyNumberFormat="0" applyAlignment="0" applyProtection="0"/>
    <xf numFmtId="0" fontId="42" fillId="0" borderId="1686" applyNumberFormat="0" applyFill="0" applyAlignment="0" applyProtection="0"/>
    <xf numFmtId="1" fontId="37" fillId="0" borderId="1145">
      <alignment vertical="center"/>
    </xf>
    <xf numFmtId="0" fontId="44" fillId="57" borderId="216" applyNumberFormat="0" applyAlignment="0" applyProtection="0"/>
    <xf numFmtId="0" fontId="44" fillId="57" borderId="216" applyNumberFormat="0" applyAlignment="0" applyProtection="0"/>
    <xf numFmtId="0" fontId="44" fillId="57" borderId="216" applyNumberFormat="0" applyAlignment="0" applyProtection="0"/>
    <xf numFmtId="0" fontId="44" fillId="119" borderId="216" applyNumberFormat="0" applyAlignment="0" applyProtection="0"/>
    <xf numFmtId="0" fontId="63" fillId="56" borderId="2132" applyNumberFormat="0" applyAlignment="0" applyProtection="0"/>
    <xf numFmtId="0" fontId="42" fillId="0" borderId="1686" applyNumberFormat="0" applyFill="0" applyAlignment="0" applyProtection="0"/>
    <xf numFmtId="3" fontId="92" fillId="34" borderId="1622">
      <alignment horizontal="right" vertical="center"/>
    </xf>
    <xf numFmtId="10" fontId="23" fillId="37" borderId="1572" applyNumberFormat="0" applyBorder="0" applyAlignment="0" applyProtection="0"/>
    <xf numFmtId="338" fontId="230" fillId="0" borderId="1575">
      <protection locked="0"/>
    </xf>
    <xf numFmtId="3" fontId="92" fillId="35" borderId="1711">
      <alignment horizontal="right" vertical="center"/>
    </xf>
    <xf numFmtId="0" fontId="44" fillId="57" borderId="3288" applyNumberFormat="0" applyAlignment="0" applyProtection="0"/>
    <xf numFmtId="4" fontId="92" fillId="35" borderId="1584"/>
    <xf numFmtId="0" fontId="23" fillId="36" borderId="1572" applyFont="0" applyBorder="0" applyAlignment="0" applyProtection="0">
      <alignment vertical="top"/>
    </xf>
    <xf numFmtId="0" fontId="42" fillId="0" borderId="1686" applyNumberFormat="0" applyFill="0" applyAlignment="0" applyProtection="0"/>
    <xf numFmtId="0" fontId="44" fillId="57" borderId="252" applyNumberFormat="0" applyAlignment="0" applyProtection="0"/>
    <xf numFmtId="215" fontId="156" fillId="0" borderId="254" applyFont="0" applyFill="0" applyAlignment="0">
      <alignment horizontal="fill"/>
    </xf>
    <xf numFmtId="215" fontId="156" fillId="0" borderId="218" applyFont="0" applyFill="0" applyAlignment="0">
      <alignment horizontal="fill"/>
    </xf>
    <xf numFmtId="0" fontId="92" fillId="35" borderId="255">
      <alignment horizontal="center" vertical="center"/>
    </xf>
    <xf numFmtId="0" fontId="44" fillId="57" borderId="232" applyNumberFormat="0" applyAlignment="0" applyProtection="0"/>
    <xf numFmtId="0" fontId="44" fillId="119" borderId="228" applyNumberFormat="0" applyAlignment="0" applyProtection="0"/>
    <xf numFmtId="2" fontId="92" fillId="34" borderId="229"/>
    <xf numFmtId="3" fontId="92" fillId="34" borderId="229">
      <alignment horizontal="right" vertical="center"/>
    </xf>
    <xf numFmtId="4" fontId="92" fillId="35" borderId="231"/>
    <xf numFmtId="3" fontId="92" fillId="35" borderId="231">
      <alignment horizontal="right" vertical="center"/>
    </xf>
    <xf numFmtId="0" fontId="44" fillId="57" borderId="228" applyNumberFormat="0" applyAlignment="0" applyProtection="0"/>
    <xf numFmtId="0" fontId="44" fillId="57" borderId="228" applyNumberFormat="0" applyAlignment="0" applyProtection="0"/>
    <xf numFmtId="201" fontId="137" fillId="0" borderId="2015" applyNumberFormat="0" applyFont="0" applyFill="0" applyAlignment="0" applyProtection="0"/>
    <xf numFmtId="215" fontId="156" fillId="0" borderId="230" applyFont="0" applyFill="0" applyAlignment="0">
      <alignment horizontal="fill"/>
    </xf>
    <xf numFmtId="0" fontId="18" fillId="74" borderId="1572" applyProtection="0">
      <alignment horizontal="right"/>
      <protection locked="0"/>
    </xf>
    <xf numFmtId="0" fontId="18" fillId="0" borderId="3242" applyNumberFormat="0" applyFont="0" applyAlignment="0" applyProtection="0"/>
    <xf numFmtId="0" fontId="63" fillId="56" borderId="1685" applyNumberFormat="0" applyAlignment="0" applyProtection="0"/>
    <xf numFmtId="0" fontId="92" fillId="35" borderId="231">
      <alignment horizontal="center" vertical="center"/>
    </xf>
    <xf numFmtId="0" fontId="44" fillId="57" borderId="228" applyNumberFormat="0" applyAlignment="0" applyProtection="0"/>
    <xf numFmtId="215" fontId="156" fillId="0" borderId="250" applyFont="0" applyFill="0" applyAlignment="0">
      <alignment horizontal="fill"/>
    </xf>
    <xf numFmtId="2" fontId="92" fillId="34" borderId="225"/>
    <xf numFmtId="3" fontId="92" fillId="34" borderId="225">
      <alignment horizontal="right" vertical="center"/>
    </xf>
    <xf numFmtId="4" fontId="92" fillId="35" borderId="227"/>
    <xf numFmtId="3" fontId="92" fillId="35" borderId="227">
      <alignment horizontal="right" vertical="center"/>
    </xf>
    <xf numFmtId="0" fontId="92" fillId="35" borderId="227">
      <alignment horizontal="center" vertical="center"/>
    </xf>
    <xf numFmtId="3" fontId="92" fillId="35" borderId="251">
      <alignment horizontal="right" vertical="center"/>
    </xf>
    <xf numFmtId="3" fontId="92" fillId="34" borderId="249">
      <alignment horizontal="right" vertical="center"/>
    </xf>
    <xf numFmtId="2" fontId="92" fillId="34" borderId="249"/>
    <xf numFmtId="0" fontId="92" fillId="35" borderId="219">
      <alignment horizontal="center" vertical="center"/>
    </xf>
    <xf numFmtId="3" fontId="92" fillId="35" borderId="219">
      <alignment horizontal="right" vertical="center"/>
    </xf>
    <xf numFmtId="4" fontId="92" fillId="35" borderId="219"/>
    <xf numFmtId="3" fontId="92" fillId="35" borderId="255">
      <alignment horizontal="right" vertical="center"/>
    </xf>
    <xf numFmtId="0" fontId="44" fillId="119" borderId="252" applyNumberFormat="0" applyAlignment="0" applyProtection="0"/>
    <xf numFmtId="0" fontId="44" fillId="119" borderId="256" applyNumberFormat="0" applyAlignment="0" applyProtection="0"/>
    <xf numFmtId="3" fontId="92" fillId="34" borderId="217">
      <alignment horizontal="right" vertical="center"/>
    </xf>
    <xf numFmtId="2" fontId="92" fillId="34" borderId="217"/>
    <xf numFmtId="0" fontId="44" fillId="57" borderId="256" applyNumberFormat="0" applyAlignment="0" applyProtection="0"/>
    <xf numFmtId="0" fontId="44" fillId="57" borderId="252" applyNumberFormat="0" applyAlignment="0" applyProtection="0"/>
    <xf numFmtId="0" fontId="92" fillId="35" borderId="251">
      <alignment horizontal="center" vertical="center"/>
    </xf>
    <xf numFmtId="4" fontId="92" fillId="35" borderId="251"/>
    <xf numFmtId="9" fontId="163" fillId="35" borderId="2348">
      <alignment horizontal="center"/>
    </xf>
    <xf numFmtId="4" fontId="92" fillId="35" borderId="255"/>
    <xf numFmtId="3" fontId="92" fillId="34" borderId="253">
      <alignment horizontal="right" vertical="center"/>
    </xf>
    <xf numFmtId="0" fontId="44" fillId="57" borderId="256" applyNumberFormat="0" applyAlignment="0" applyProtection="0"/>
    <xf numFmtId="215" fontId="156" fillId="0" borderId="226" applyFont="0" applyFill="0" applyAlignment="0">
      <alignment horizontal="fill"/>
    </xf>
    <xf numFmtId="0" fontId="44" fillId="57" borderId="252" applyNumberFormat="0" applyAlignment="0" applyProtection="0"/>
    <xf numFmtId="2" fontId="92" fillId="34" borderId="253"/>
    <xf numFmtId="0" fontId="44" fillId="57" borderId="256" applyNumberFormat="0" applyAlignment="0" applyProtection="0"/>
    <xf numFmtId="0" fontId="44" fillId="57" borderId="220" applyNumberFormat="0" applyAlignment="0" applyProtection="0"/>
    <xf numFmtId="0" fontId="92" fillId="35" borderId="223">
      <alignment horizontal="center" vertical="center"/>
    </xf>
    <xf numFmtId="215" fontId="156" fillId="0" borderId="222" applyFont="0" applyFill="0" applyAlignment="0">
      <alignment horizontal="fill"/>
    </xf>
    <xf numFmtId="0" fontId="44" fillId="57" borderId="220" applyNumberFormat="0" applyAlignment="0" applyProtection="0"/>
    <xf numFmtId="0" fontId="44" fillId="57" borderId="220" applyNumberFormat="0" applyAlignment="0" applyProtection="0"/>
    <xf numFmtId="3" fontId="92" fillId="35" borderId="223">
      <alignment horizontal="right" vertical="center"/>
    </xf>
    <xf numFmtId="4" fontId="92" fillId="35" borderId="223"/>
    <xf numFmtId="3" fontId="92" fillId="34" borderId="221">
      <alignment horizontal="right" vertical="center"/>
    </xf>
    <xf numFmtId="2" fontId="92" fillId="34" borderId="221"/>
    <xf numFmtId="0" fontId="44" fillId="119" borderId="220" applyNumberFormat="0" applyAlignment="0" applyProtection="0"/>
    <xf numFmtId="0" fontId="44" fillId="57" borderId="224" applyNumberFormat="0" applyAlignment="0" applyProtection="0"/>
    <xf numFmtId="0" fontId="44" fillId="57" borderId="224" applyNumberFormat="0" applyAlignment="0" applyProtection="0"/>
    <xf numFmtId="0" fontId="44" fillId="57" borderId="224" applyNumberFormat="0" applyAlignment="0" applyProtection="0"/>
    <xf numFmtId="0" fontId="44" fillId="119" borderId="224" applyNumberFormat="0" applyAlignment="0" applyProtection="0"/>
    <xf numFmtId="0" fontId="44" fillId="57" borderId="232" applyNumberFormat="0" applyAlignment="0" applyProtection="0"/>
    <xf numFmtId="0" fontId="44" fillId="57" borderId="232" applyNumberFormat="0" applyAlignment="0" applyProtection="0"/>
    <xf numFmtId="0" fontId="44" fillId="119" borderId="232" applyNumberFormat="0" applyAlignment="0" applyProtection="0"/>
    <xf numFmtId="0" fontId="18" fillId="74" borderId="1572" applyProtection="0">
      <alignment horizontal="right"/>
      <protection locked="0"/>
    </xf>
    <xf numFmtId="0" fontId="63" fillId="56" borderId="1685" applyNumberFormat="0" applyAlignment="0" applyProtection="0"/>
    <xf numFmtId="0" fontId="92" fillId="35" borderId="1178">
      <alignment horizontal="center" vertical="center"/>
    </xf>
    <xf numFmtId="207" fontId="243" fillId="0" borderId="2349">
      <alignment horizontal="left"/>
    </xf>
    <xf numFmtId="0" fontId="60" fillId="43" borderId="2130" applyNumberFormat="0" applyAlignment="0" applyProtection="0"/>
    <xf numFmtId="0" fontId="18" fillId="74" borderId="1572" applyProtection="0">
      <alignment horizontal="right"/>
    </xf>
    <xf numFmtId="0" fontId="60" fillId="43" borderId="2130" applyNumberFormat="0" applyAlignment="0" applyProtection="0"/>
    <xf numFmtId="4" fontId="92" fillId="35" borderId="1707"/>
    <xf numFmtId="207" fontId="245" fillId="0" borderId="2793">
      <alignment horizontal="center"/>
    </xf>
    <xf numFmtId="0" fontId="238" fillId="0" borderId="2793">
      <alignment horizontal="right"/>
    </xf>
    <xf numFmtId="3" fontId="92" fillId="34" borderId="1598">
      <alignment horizontal="right" vertical="center"/>
    </xf>
    <xf numFmtId="0" fontId="18" fillId="74" borderId="1572" applyProtection="0">
      <alignment horizontal="right"/>
      <protection locked="0"/>
    </xf>
    <xf numFmtId="0" fontId="108" fillId="0" borderId="1689" applyFont="0" applyFill="0" applyAlignment="0" applyProtection="0"/>
    <xf numFmtId="49" fontId="237" fillId="0" borderId="1905">
      <alignment horizontal="right" wrapText="1"/>
    </xf>
    <xf numFmtId="0" fontId="44" fillId="119" borderId="2364" applyNumberFormat="0" applyAlignment="0" applyProtection="0"/>
    <xf numFmtId="0" fontId="18" fillId="0" borderId="1579" applyNumberFormat="0" applyFont="0" applyAlignment="0" applyProtection="0"/>
    <xf numFmtId="0" fontId="18" fillId="74" borderId="1572" applyProtection="0">
      <alignment horizontal="right"/>
    </xf>
    <xf numFmtId="0" fontId="42" fillId="0" borderId="3021" applyNumberFormat="0" applyFill="0" applyAlignment="0" applyProtection="0"/>
    <xf numFmtId="0" fontId="18" fillId="74" borderId="1572" applyProtection="0">
      <alignment horizontal="right"/>
    </xf>
    <xf numFmtId="338" fontId="230" fillId="0" borderId="1575">
      <protection locked="0"/>
    </xf>
    <xf numFmtId="0" fontId="42" fillId="0" borderId="1686" applyNumberFormat="0" applyFill="0" applyAlignment="0" applyProtection="0"/>
    <xf numFmtId="338" fontId="230" fillId="0" borderId="1575">
      <protection locked="0"/>
    </xf>
    <xf numFmtId="207" fontId="240" fillId="0" borderId="1578">
      <alignment horizontal="right"/>
    </xf>
    <xf numFmtId="0" fontId="238" fillId="0" borderId="1577">
      <alignment horizontal="right"/>
    </xf>
    <xf numFmtId="0" fontId="42" fillId="0" borderId="3021" applyNumberFormat="0" applyFill="0" applyAlignment="0" applyProtection="0"/>
    <xf numFmtId="0" fontId="238" fillId="0" borderId="2349">
      <alignment horizontal="right"/>
    </xf>
    <xf numFmtId="0" fontId="55" fillId="56" borderId="1683" applyNumberFormat="0" applyAlignment="0" applyProtection="0"/>
    <xf numFmtId="324" fontId="171" fillId="0" borderId="1689"/>
    <xf numFmtId="326" fontId="171" fillId="0" borderId="1689"/>
    <xf numFmtId="338" fontId="230" fillId="0" borderId="1039">
      <protection locked="0"/>
    </xf>
    <xf numFmtId="215" fontId="156" fillId="0" borderId="1525" applyFont="0" applyFill="0" applyAlignment="0">
      <alignment horizontal="fill"/>
    </xf>
    <xf numFmtId="0" fontId="63" fillId="56" borderId="2576" applyNumberFormat="0" applyAlignment="0" applyProtection="0"/>
    <xf numFmtId="0" fontId="238" fillId="0" borderId="2793">
      <alignment horizontal="right"/>
    </xf>
    <xf numFmtId="0" fontId="43" fillId="59" borderId="1684" applyNumberFormat="0" applyFont="0" applyAlignment="0" applyProtection="0"/>
    <xf numFmtId="0" fontId="60" fillId="43" borderId="1683" applyNumberFormat="0" applyAlignment="0" applyProtection="0"/>
    <xf numFmtId="0" fontId="18" fillId="74" borderId="1572" applyProtection="0">
      <alignment horizontal="right"/>
    </xf>
    <xf numFmtId="0" fontId="18" fillId="74" borderId="1572" applyProtection="0">
      <alignment horizontal="right"/>
    </xf>
    <xf numFmtId="0" fontId="18" fillId="74" borderId="1572" applyProtection="0">
      <alignment horizontal="right"/>
      <protection locked="0"/>
    </xf>
    <xf numFmtId="0" fontId="42" fillId="0" borderId="1686" applyNumberFormat="0" applyFill="0" applyAlignment="0" applyProtection="0"/>
    <xf numFmtId="0" fontId="63" fillId="56" borderId="1685" applyNumberFormat="0" applyAlignment="0" applyProtection="0"/>
    <xf numFmtId="201" fontId="137" fillId="0" borderId="1567" applyNumberFormat="0" applyFont="0" applyFill="0" applyAlignment="0" applyProtection="0"/>
    <xf numFmtId="0" fontId="23" fillId="0" borderId="1571" applyNumberFormat="0" applyFill="0" applyAlignment="0" applyProtection="0"/>
    <xf numFmtId="0" fontId="23" fillId="0" borderId="1571" applyNumberFormat="0" applyFill="0" applyAlignment="0" applyProtection="0"/>
    <xf numFmtId="2" fontId="92" fillId="34" borderId="1729"/>
    <xf numFmtId="0" fontId="42" fillId="0" borderId="2133" applyNumberFormat="0" applyFill="0" applyAlignment="0" applyProtection="0"/>
    <xf numFmtId="4" fontId="92" fillId="35" borderId="1927"/>
    <xf numFmtId="0" fontId="18" fillId="74" borderId="1572" applyProtection="0">
      <alignment horizontal="right"/>
    </xf>
    <xf numFmtId="0" fontId="42" fillId="0" borderId="1686" applyNumberFormat="0" applyFill="0" applyAlignment="0" applyProtection="0"/>
    <xf numFmtId="338" fontId="230" fillId="0" borderId="1902">
      <protection locked="0"/>
    </xf>
    <xf numFmtId="0" fontId="42" fillId="0" borderId="2133" applyNumberFormat="0" applyFill="0" applyAlignment="0" applyProtection="0"/>
    <xf numFmtId="0" fontId="63" fillId="56" borderId="2132" applyNumberFormat="0" applyAlignment="0" applyProtection="0"/>
    <xf numFmtId="4" fontId="92" fillId="35" borderId="1711"/>
    <xf numFmtId="0" fontId="18" fillId="74" borderId="1572" applyProtection="0">
      <alignment horizontal="right"/>
    </xf>
    <xf numFmtId="0" fontId="23" fillId="0" borderId="2789" applyNumberFormat="0" applyFill="0" applyAlignment="0" applyProtection="0"/>
    <xf numFmtId="215" fontId="156" fillId="0" borderId="1485" applyFont="0" applyFill="0" applyAlignment="0">
      <alignment horizontal="fill"/>
    </xf>
    <xf numFmtId="338" fontId="230" fillId="0" borderId="1575">
      <protection locked="0"/>
    </xf>
    <xf numFmtId="41" fontId="211" fillId="0" borderId="2794" applyFill="0" applyBorder="0" applyProtection="0">
      <alignment horizontal="right" vertical="top"/>
    </xf>
    <xf numFmtId="338" fontId="230" fillId="0" borderId="2347">
      <protection locked="0"/>
    </xf>
    <xf numFmtId="0" fontId="23" fillId="98" borderId="2790" applyNumberFormat="0" applyFont="0" applyAlignment="0" applyProtection="0"/>
    <xf numFmtId="0" fontId="238" fillId="0" borderId="3240">
      <alignment horizontal="right"/>
    </xf>
    <xf numFmtId="0" fontId="42" fillId="0" borderId="1686" applyNumberFormat="0" applyFill="0" applyAlignment="0" applyProtection="0"/>
    <xf numFmtId="338" fontId="230" fillId="0" borderId="1575">
      <protection locked="0"/>
    </xf>
    <xf numFmtId="0" fontId="18" fillId="0" borderId="1684"/>
    <xf numFmtId="0" fontId="23" fillId="98" borderId="1901" applyNumberFormat="0" applyFont="0" applyAlignment="0" applyProtection="0"/>
    <xf numFmtId="325" fontId="171" fillId="0" borderId="1689"/>
    <xf numFmtId="0" fontId="42" fillId="0" borderId="2577" applyNumberFormat="0" applyFill="0" applyAlignment="0" applyProtection="0"/>
    <xf numFmtId="0" fontId="18" fillId="74" borderId="1572" applyProtection="0">
      <alignment horizontal="right"/>
    </xf>
    <xf numFmtId="0" fontId="42" fillId="0" borderId="1686" applyNumberFormat="0" applyFill="0" applyAlignment="0" applyProtection="0"/>
    <xf numFmtId="0" fontId="18" fillId="74" borderId="1572" applyProtection="0">
      <alignment horizontal="right"/>
    </xf>
    <xf numFmtId="0" fontId="103" fillId="71" borderId="1565" applyNumberFormat="0" applyBorder="0" applyAlignment="0">
      <alignment vertical="center" wrapText="1"/>
    </xf>
    <xf numFmtId="0" fontId="18" fillId="0" borderId="1684"/>
    <xf numFmtId="49" fontId="237" fillId="0" borderId="1905">
      <alignment horizontal="right" wrapText="1"/>
    </xf>
    <xf numFmtId="0" fontId="18" fillId="74" borderId="1572" applyProtection="0">
      <alignment horizontal="right"/>
    </xf>
    <xf numFmtId="0" fontId="60" fillId="43" borderId="2574" applyNumberFormat="0" applyAlignment="0" applyProtection="0"/>
    <xf numFmtId="0" fontId="231" fillId="35" borderId="1572">
      <alignment horizontal="right"/>
    </xf>
    <xf numFmtId="0" fontId="237" fillId="0" borderId="2794">
      <alignment horizontal="right" wrapText="1"/>
    </xf>
    <xf numFmtId="0" fontId="18" fillId="74" borderId="1572" applyProtection="0">
      <alignment horizontal="right"/>
    </xf>
    <xf numFmtId="0" fontId="42" fillId="0" borderId="1686" applyNumberFormat="0" applyFill="0" applyAlignment="0" applyProtection="0"/>
    <xf numFmtId="215" fontId="156" fillId="0" borderId="1501" applyFont="0" applyFill="0" applyAlignment="0">
      <alignment horizontal="fill"/>
    </xf>
    <xf numFmtId="0" fontId="18" fillId="74" borderId="1572" applyProtection="0">
      <alignment horizontal="right"/>
    </xf>
    <xf numFmtId="0" fontId="237" fillId="0" borderId="1905">
      <alignment horizontal="right" wrapText="1"/>
    </xf>
    <xf numFmtId="0" fontId="60" fillId="43" borderId="2130" applyNumberFormat="0" applyAlignment="0" applyProtection="0"/>
    <xf numFmtId="0" fontId="18" fillId="74" borderId="1572" applyProtection="0">
      <alignment horizontal="right"/>
    </xf>
    <xf numFmtId="0" fontId="63" fillId="56" borderId="1685" applyNumberFormat="0" applyAlignment="0" applyProtection="0"/>
    <xf numFmtId="0" fontId="42" fillId="0" borderId="1686" applyNumberFormat="0" applyFill="0" applyAlignment="0" applyProtection="0"/>
    <xf numFmtId="10" fontId="23" fillId="37" borderId="1572" applyNumberFormat="0" applyBorder="0" applyAlignment="0" applyProtection="0"/>
    <xf numFmtId="338" fontId="230" fillId="0" borderId="2347">
      <protection locked="0"/>
    </xf>
    <xf numFmtId="0" fontId="18" fillId="74" borderId="1572" applyProtection="0">
      <alignment horizontal="right"/>
    </xf>
    <xf numFmtId="0" fontId="42" fillId="0" borderId="1686" applyNumberFormat="0" applyFill="0" applyAlignment="0" applyProtection="0"/>
    <xf numFmtId="3" fontId="92" fillId="35" borderId="1059">
      <alignment horizontal="right" vertical="center"/>
    </xf>
    <xf numFmtId="338" fontId="230" fillId="0" borderId="1575">
      <protection locked="0"/>
    </xf>
    <xf numFmtId="0" fontId="92" fillId="35" borderId="1608">
      <alignment horizontal="center" vertical="center"/>
    </xf>
    <xf numFmtId="0" fontId="18" fillId="74" borderId="1572" applyProtection="0">
      <alignment horizontal="right"/>
    </xf>
    <xf numFmtId="0" fontId="42" fillId="0" borderId="1686" applyNumberFormat="0" applyFill="0" applyAlignment="0" applyProtection="0"/>
    <xf numFmtId="0" fontId="18" fillId="74" borderId="1572" applyProtection="0">
      <alignment horizontal="right"/>
    </xf>
    <xf numFmtId="0" fontId="18" fillId="74" borderId="1572" applyProtection="0">
      <alignment horizontal="right"/>
    </xf>
    <xf numFmtId="0" fontId="44" fillId="57" borderId="2396" applyNumberFormat="0" applyAlignment="0" applyProtection="0"/>
    <xf numFmtId="0" fontId="18" fillId="74" borderId="1572" applyProtection="0">
      <alignment horizontal="right"/>
    </xf>
    <xf numFmtId="0" fontId="23" fillId="98" borderId="2346" applyNumberFormat="0" applyFont="0" applyAlignment="0" applyProtection="0"/>
    <xf numFmtId="0" fontId="44" fillId="57" borderId="2836" applyNumberFormat="0" applyAlignment="0" applyProtection="0"/>
    <xf numFmtId="256" fontId="19" fillId="36" borderId="1689" applyNumberFormat="0" applyFill="0" applyBorder="0" applyAlignment="0" applyProtection="0"/>
    <xf numFmtId="0" fontId="18" fillId="74" borderId="1572" applyProtection="0">
      <alignment horizontal="right"/>
      <protection locked="0"/>
    </xf>
    <xf numFmtId="0" fontId="43" fillId="59" borderId="1684" applyNumberFormat="0" applyFont="0" applyAlignment="0" applyProtection="0"/>
    <xf numFmtId="338" fontId="230" fillId="0" borderId="1575">
      <protection locked="0"/>
    </xf>
    <xf numFmtId="4" fontId="92" fillId="35" borderId="1174"/>
    <xf numFmtId="0" fontId="63" fillId="56" borderId="2576" applyNumberFormat="0" applyAlignment="0" applyProtection="0"/>
    <xf numFmtId="0" fontId="63" fillId="56" borderId="1685" applyNumberFormat="0" applyAlignment="0" applyProtection="0"/>
    <xf numFmtId="0" fontId="63" fillId="56" borderId="2576" applyNumberFormat="0" applyAlignment="0" applyProtection="0"/>
    <xf numFmtId="1" fontId="37" fillId="0" borderId="1145">
      <alignment vertical="center"/>
    </xf>
    <xf numFmtId="9" fontId="163" fillId="35" borderId="1576">
      <alignment horizontal="center"/>
    </xf>
    <xf numFmtId="0" fontId="238" fillId="0" borderId="2793">
      <alignment horizontal="right"/>
    </xf>
    <xf numFmtId="0" fontId="23" fillId="0" borderId="2789" applyNumberFormat="0" applyFill="0" applyAlignment="0" applyProtection="0"/>
    <xf numFmtId="3" fontId="92" fillId="34" borderId="1582">
      <alignment horizontal="right" vertical="center"/>
    </xf>
    <xf numFmtId="0" fontId="18" fillId="0" borderId="1684"/>
    <xf numFmtId="0" fontId="63" fillId="56" borderId="1685" applyNumberFormat="0" applyAlignment="0" applyProtection="0"/>
    <xf numFmtId="2" fontId="92" fillId="34" borderId="1172"/>
    <xf numFmtId="3" fontId="92" fillId="34" borderId="1949">
      <alignment horizontal="right" vertical="center"/>
    </xf>
    <xf numFmtId="0" fontId="42" fillId="0" borderId="2577" applyNumberFormat="0" applyFill="0" applyAlignment="0" applyProtection="0"/>
    <xf numFmtId="0" fontId="18" fillId="74" borderId="1572" applyProtection="0">
      <alignment horizontal="right"/>
    </xf>
    <xf numFmtId="0" fontId="23" fillId="0" borderId="3235" applyNumberFormat="0" applyFill="0" applyAlignment="0" applyProtection="0"/>
    <xf numFmtId="2" fontId="92" fillId="34" borderId="1618"/>
    <xf numFmtId="0" fontId="63" fillId="56" borderId="1685" applyNumberFormat="0" applyAlignment="0" applyProtection="0"/>
    <xf numFmtId="0" fontId="55" fillId="56" borderId="1683" applyNumberFormat="0" applyAlignment="0" applyProtection="0"/>
    <xf numFmtId="0" fontId="44" fillId="57" borderId="1471" applyNumberFormat="0" applyAlignment="0" applyProtection="0"/>
    <xf numFmtId="0" fontId="60" fillId="43" borderId="1683" applyNumberFormat="0" applyAlignment="0" applyProtection="0"/>
    <xf numFmtId="0" fontId="238" fillId="0" borderId="2349">
      <alignment horizontal="right"/>
    </xf>
    <xf numFmtId="0" fontId="44" fillId="57" borderId="2356" applyNumberFormat="0" applyAlignment="0" applyProtection="0"/>
    <xf numFmtId="0" fontId="18" fillId="74" borderId="1572" applyFont="0" applyFill="0" applyBorder="0" applyAlignment="0" applyProtection="0"/>
    <xf numFmtId="0" fontId="238" fillId="0" borderId="1904">
      <alignment horizontal="right"/>
    </xf>
    <xf numFmtId="215" fontId="156" fillId="0" borderId="1734" applyFont="0" applyFill="0" applyAlignment="0">
      <alignment horizontal="fill"/>
    </xf>
    <xf numFmtId="338" fontId="230" fillId="0" borderId="1575">
      <protection locked="0"/>
    </xf>
    <xf numFmtId="0" fontId="18" fillId="74" borderId="1572" applyProtection="0">
      <alignment horizontal="right"/>
    </xf>
    <xf numFmtId="41" fontId="211" fillId="0" borderId="1905" applyFill="0" applyBorder="0" applyProtection="0">
      <alignment horizontal="right" vertical="top"/>
    </xf>
    <xf numFmtId="338" fontId="230" fillId="0" borderId="1039">
      <protection locked="0"/>
    </xf>
    <xf numFmtId="0" fontId="18" fillId="74" borderId="1572" applyProtection="0">
      <alignment horizontal="right"/>
      <protection locked="0"/>
    </xf>
    <xf numFmtId="207" fontId="240" fillId="0" borderId="2350">
      <alignment horizontal="left"/>
    </xf>
    <xf numFmtId="3" fontId="92" fillId="35" borderId="1502">
      <alignment horizontal="right" vertical="center"/>
    </xf>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23" fillId="36" borderId="1572" applyFont="0" applyBorder="0" applyAlignment="0" applyProtection="0">
      <alignment vertical="top"/>
    </xf>
    <xf numFmtId="348" fontId="120" fillId="107" borderId="1572" applyProtection="0">
      <alignment horizontal="center" vertical="center"/>
    </xf>
    <xf numFmtId="0" fontId="42" fillId="0" borderId="2133" applyNumberFormat="0" applyFill="0" applyAlignment="0" applyProtection="0"/>
    <xf numFmtId="338" fontId="230" fillId="0" borderId="1902">
      <protection locked="0"/>
    </xf>
    <xf numFmtId="0" fontId="63" fillId="56" borderId="2132" applyNumberFormat="0" applyAlignment="0" applyProtection="0"/>
    <xf numFmtId="0" fontId="18" fillId="74" borderId="1572" applyProtection="0">
      <alignment horizontal="right"/>
      <protection locked="0"/>
    </xf>
    <xf numFmtId="0" fontId="18" fillId="74" borderId="1572" applyProtection="0">
      <alignment horizontal="right"/>
    </xf>
    <xf numFmtId="2" fontId="92" fillId="34" borderId="1480"/>
    <xf numFmtId="0" fontId="43" fillId="59" borderId="2575" applyNumberFormat="0" applyFont="0" applyAlignment="0" applyProtection="0"/>
    <xf numFmtId="0" fontId="238" fillId="0" borderId="1577">
      <alignment horizontal="right"/>
    </xf>
    <xf numFmtId="0" fontId="23" fillId="0" borderId="2345" applyNumberFormat="0" applyFill="0" applyAlignment="0" applyProtection="0"/>
    <xf numFmtId="9" fontId="163" fillId="35" borderId="3239">
      <alignment horizontal="center"/>
    </xf>
    <xf numFmtId="0" fontId="42" fillId="0" borderId="1686" applyNumberFormat="0" applyFill="0" applyAlignment="0" applyProtection="0"/>
    <xf numFmtId="0" fontId="23" fillId="98" borderId="1573" applyNumberFormat="0" applyFont="0" applyAlignment="0" applyProtection="0"/>
    <xf numFmtId="0" fontId="43" fillId="59" borderId="2575" applyNumberFormat="0" applyFont="0" applyAlignment="0" applyProtection="0"/>
    <xf numFmtId="10" fontId="23" fillId="37" borderId="1572" applyNumberFormat="0" applyBorder="0" applyAlignment="0" applyProtection="0"/>
    <xf numFmtId="338" fontId="230" fillId="0" borderId="1575">
      <protection locked="0"/>
    </xf>
    <xf numFmtId="256" fontId="19" fillId="36" borderId="1689" applyNumberFormat="0" applyFill="0" applyBorder="0" applyAlignment="0" applyProtection="0"/>
    <xf numFmtId="0" fontId="23" fillId="98" borderId="3236" applyNumberFormat="0" applyFont="0" applyAlignment="0" applyProtection="0"/>
    <xf numFmtId="338" fontId="230" fillId="0" borderId="1039">
      <protection locked="0"/>
    </xf>
    <xf numFmtId="3" fontId="92" fillId="34" borderId="1594">
      <alignment horizontal="right" vertical="center"/>
    </xf>
    <xf numFmtId="2" fontId="92" fillId="34" borderId="1540"/>
    <xf numFmtId="0" fontId="42" fillId="0" borderId="2577" applyNumberFormat="0" applyFill="0" applyAlignment="0" applyProtection="0"/>
    <xf numFmtId="0" fontId="63" fillId="56" borderId="1685" applyNumberFormat="0" applyAlignment="0" applyProtection="0"/>
    <xf numFmtId="9" fontId="163" fillId="35" borderId="1576">
      <alignment horizontal="center"/>
    </xf>
    <xf numFmtId="207" fontId="245" fillId="0" borderId="1577">
      <alignment horizontal="center"/>
    </xf>
    <xf numFmtId="0" fontId="55" fillId="56" borderId="1683" applyNumberFormat="0" applyAlignment="0" applyProtection="0"/>
    <xf numFmtId="0" fontId="23" fillId="36" borderId="1572" applyFont="0" applyBorder="0" applyAlignment="0" applyProtection="0">
      <alignment vertical="top"/>
    </xf>
    <xf numFmtId="0" fontId="18" fillId="74" borderId="1572" applyProtection="0">
      <alignment horizontal="right"/>
    </xf>
    <xf numFmtId="0" fontId="18" fillId="74" borderId="1572" applyProtection="0">
      <alignment horizontal="right"/>
    </xf>
    <xf numFmtId="0" fontId="18" fillId="74" borderId="1572" applyProtection="0">
      <alignment horizontal="right"/>
    </xf>
    <xf numFmtId="0" fontId="63" fillId="56" borderId="1685" applyNumberFormat="0" applyAlignment="0" applyProtection="0"/>
    <xf numFmtId="9" fontId="163" fillId="35" borderId="1576">
      <alignment horizontal="center"/>
    </xf>
    <xf numFmtId="0" fontId="92" fillId="35" borderId="1951">
      <alignment horizontal="center" vertical="center"/>
    </xf>
    <xf numFmtId="0" fontId="18" fillId="74" borderId="1572" applyProtection="0">
      <alignment horizontal="right"/>
    </xf>
    <xf numFmtId="3" fontId="92" fillId="34" borderId="1464">
      <alignment horizontal="right" vertical="center"/>
    </xf>
    <xf numFmtId="49" fontId="237" fillId="0" borderId="1578">
      <alignment horizontal="right" wrapText="1"/>
    </xf>
    <xf numFmtId="0" fontId="44" fillId="119" borderId="3252" applyNumberFormat="0" applyAlignment="0" applyProtection="0"/>
    <xf numFmtId="338" fontId="230" fillId="0" borderId="1039">
      <protection locked="0"/>
    </xf>
    <xf numFmtId="3" fontId="92" fillId="34" borderId="1508">
      <alignment horizontal="right" vertical="center"/>
    </xf>
    <xf numFmtId="0" fontId="63" fillId="56" borderId="1685" applyNumberFormat="0" applyAlignment="0" applyProtection="0"/>
    <xf numFmtId="338" fontId="230" fillId="0" borderId="1575">
      <protection locked="0"/>
    </xf>
    <xf numFmtId="0" fontId="23" fillId="98" borderId="3236" applyNumberFormat="0" applyFont="0" applyAlignment="0" applyProtection="0"/>
    <xf numFmtId="0" fontId="23" fillId="0" borderId="1037" applyNumberFormat="0" applyFill="0" applyAlignment="0" applyProtection="0"/>
    <xf numFmtId="4" fontId="92" fillId="35" borderId="1574"/>
    <xf numFmtId="0" fontId="18" fillId="74" borderId="1572" applyProtection="0">
      <alignment horizontal="right"/>
      <protection locked="0"/>
    </xf>
    <xf numFmtId="0" fontId="237" fillId="0" borderId="2794">
      <alignment horizontal="right" wrapText="1"/>
    </xf>
    <xf numFmtId="0" fontId="23" fillId="0" borderId="1571" applyNumberFormat="0" applyFill="0" applyAlignment="0" applyProtection="0"/>
    <xf numFmtId="0" fontId="42" fillId="0" borderId="1686" applyNumberFormat="0" applyFill="0" applyAlignment="0" applyProtection="0"/>
    <xf numFmtId="0" fontId="18" fillId="74" borderId="1572" applyProtection="0">
      <alignment horizontal="right"/>
    </xf>
    <xf numFmtId="0" fontId="18" fillId="74" borderId="1572" applyProtection="0">
      <alignment horizontal="right"/>
    </xf>
    <xf numFmtId="0" fontId="18" fillId="74" borderId="1572" applyProtection="0">
      <alignment horizontal="right"/>
      <protection locked="0"/>
    </xf>
    <xf numFmtId="0" fontId="43" fillId="59" borderId="2131" applyNumberFormat="0" applyFont="0" applyAlignment="0" applyProtection="0"/>
    <xf numFmtId="207" fontId="245" fillId="0" borderId="1904">
      <alignment horizontal="center"/>
    </xf>
    <xf numFmtId="0" fontId="18" fillId="74" borderId="1572" applyProtection="0">
      <alignment horizontal="right"/>
    </xf>
    <xf numFmtId="0" fontId="42" fillId="0" borderId="1686" applyNumberFormat="0" applyFill="0" applyAlignment="0" applyProtection="0"/>
    <xf numFmtId="0" fontId="42" fillId="0" borderId="2133" applyNumberFormat="0" applyFill="0" applyAlignment="0" applyProtection="0"/>
    <xf numFmtId="3" fontId="92" fillId="35" borderId="3287">
      <alignment horizontal="right" vertical="center"/>
    </xf>
    <xf numFmtId="0" fontId="60" fillId="43" borderId="1683" applyNumberFormat="0" applyAlignment="0" applyProtection="0"/>
    <xf numFmtId="207" fontId="243" fillId="0" borderId="1577">
      <alignment horizontal="left"/>
    </xf>
    <xf numFmtId="207" fontId="240" fillId="0" borderId="3466">
      <alignment horizontal="left"/>
    </xf>
    <xf numFmtId="0" fontId="23" fillId="0" borderId="1037" applyNumberFormat="0" applyFill="0" applyAlignment="0" applyProtection="0"/>
    <xf numFmtId="41" fontId="211" fillId="0" borderId="1578" applyFill="0" applyBorder="0" applyProtection="0">
      <alignment horizontal="right" vertical="top"/>
    </xf>
    <xf numFmtId="0" fontId="23" fillId="98" borderId="1573" applyNumberFormat="0" applyFont="0" applyAlignment="0" applyProtection="0"/>
    <xf numFmtId="338" fontId="230" fillId="0" borderId="1575">
      <protection locked="0"/>
    </xf>
    <xf numFmtId="0" fontId="43" fillId="59" borderId="1684" applyNumberFormat="0" applyFont="0" applyAlignment="0" applyProtection="0"/>
    <xf numFmtId="0" fontId="18" fillId="0" borderId="107" applyFont="0" applyFill="0" applyBorder="0" applyAlignment="0" applyProtection="0"/>
    <xf numFmtId="215" fontId="156" fillId="0" borderId="3024" applyFont="0" applyFill="0" applyAlignment="0">
      <alignment horizontal="fill"/>
    </xf>
    <xf numFmtId="0" fontId="23" fillId="0" borderId="2345" applyNumberFormat="0" applyFill="0" applyAlignment="0" applyProtection="0"/>
    <xf numFmtId="0" fontId="60" fillId="43" borderId="1683" applyNumberFormat="0" applyAlignment="0" applyProtection="0"/>
    <xf numFmtId="0" fontId="92" fillId="35" borderId="2803">
      <alignment horizontal="center" vertical="center"/>
    </xf>
    <xf numFmtId="338" fontId="230" fillId="0" borderId="3238">
      <protection locked="0"/>
    </xf>
    <xf numFmtId="0" fontId="63" fillId="56" borderId="2132" applyNumberFormat="0" applyAlignment="0" applyProtection="0"/>
    <xf numFmtId="0" fontId="18" fillId="74" borderId="1572" applyProtection="0">
      <alignment horizontal="right"/>
      <protection locked="0"/>
    </xf>
    <xf numFmtId="0" fontId="18" fillId="74" borderId="1572" applyProtection="0">
      <alignment horizontal="right"/>
    </xf>
    <xf numFmtId="0" fontId="43" fillId="59" borderId="1684" applyNumberFormat="0" applyFont="0" applyAlignment="0" applyProtection="0"/>
    <xf numFmtId="0" fontId="18" fillId="0" borderId="1684"/>
    <xf numFmtId="0" fontId="18" fillId="0" borderId="1044" applyNumberFormat="0" applyFont="0" applyAlignment="0" applyProtection="0"/>
    <xf numFmtId="0" fontId="18" fillId="74" borderId="1572" applyProtection="0">
      <alignment horizontal="right"/>
      <protection locked="0"/>
    </xf>
    <xf numFmtId="0" fontId="92" fillId="35" borderId="1474">
      <alignment horizontal="center" vertical="center"/>
    </xf>
    <xf numFmtId="215" fontId="156" fillId="0" borderId="1465" applyFont="0" applyFill="0" applyAlignment="0">
      <alignment horizontal="fill"/>
    </xf>
    <xf numFmtId="0" fontId="18" fillId="0" borderId="3242" applyNumberFormat="0" applyFont="0" applyAlignment="0" applyProtection="0"/>
    <xf numFmtId="207" fontId="240" fillId="0" borderId="1578">
      <alignment horizontal="right"/>
    </xf>
    <xf numFmtId="0" fontId="18" fillId="35" borderId="1566" applyNumberFormat="0" applyAlignment="0">
      <protection locked="0"/>
    </xf>
    <xf numFmtId="3" fontId="92" fillId="35" borderId="2363">
      <alignment horizontal="right" vertical="center"/>
    </xf>
    <xf numFmtId="207" fontId="245" fillId="0" borderId="1577">
      <alignment horizontal="center"/>
    </xf>
    <xf numFmtId="207" fontId="243" fillId="0" borderId="1577">
      <alignment horizontal="left"/>
    </xf>
    <xf numFmtId="0" fontId="43" fillId="59" borderId="1684" applyNumberFormat="0" applyFont="0" applyAlignment="0" applyProtection="0"/>
    <xf numFmtId="0" fontId="18" fillId="74" borderId="1572" applyProtection="0">
      <alignment horizontal="right"/>
    </xf>
    <xf numFmtId="215" fontId="156" fillId="0" borderId="1946" applyFont="0" applyFill="0" applyAlignment="0">
      <alignment horizontal="fill"/>
    </xf>
    <xf numFmtId="0" fontId="18" fillId="0" borderId="1684"/>
    <xf numFmtId="0" fontId="23" fillId="98" borderId="1573" applyNumberFormat="0" applyFont="0" applyAlignment="0" applyProtection="0"/>
    <xf numFmtId="0" fontId="18" fillId="0" borderId="1684"/>
    <xf numFmtId="0" fontId="238" fillId="0" borderId="1041">
      <alignment horizontal="right"/>
    </xf>
    <xf numFmtId="0" fontId="238" fillId="0" borderId="1577">
      <alignment horizontal="right"/>
    </xf>
    <xf numFmtId="0" fontId="18" fillId="0" borderId="1906" applyNumberFormat="0" applyFont="0" applyAlignment="0" applyProtection="0"/>
    <xf numFmtId="0" fontId="55" fillId="56" borderId="1683" applyNumberFormat="0" applyAlignment="0" applyProtection="0"/>
    <xf numFmtId="256" fontId="22" fillId="0" borderId="1145">
      <alignment horizontal="left" vertical="center"/>
    </xf>
    <xf numFmtId="0" fontId="44" fillId="119" borderId="3256" applyNumberFormat="0" applyAlignment="0" applyProtection="0"/>
    <xf numFmtId="0" fontId="92" fillId="35" borderId="1620">
      <alignment horizontal="center" vertical="center"/>
    </xf>
    <xf numFmtId="0" fontId="63" fillId="56" borderId="1685" applyNumberFormat="0" applyAlignment="0" applyProtection="0"/>
    <xf numFmtId="0" fontId="18" fillId="74" borderId="1572" applyProtection="0">
      <alignment horizontal="right"/>
    </xf>
    <xf numFmtId="0" fontId="18" fillId="74" borderId="1572" applyProtection="0">
      <alignment horizontal="right"/>
    </xf>
    <xf numFmtId="207" fontId="243" fillId="0" borderId="2349">
      <alignment horizontal="left"/>
    </xf>
    <xf numFmtId="0" fontId="63" fillId="56" borderId="1685" applyNumberFormat="0" applyAlignment="0" applyProtection="0"/>
    <xf numFmtId="207" fontId="243" fillId="0" borderId="1577">
      <alignment horizontal="left"/>
    </xf>
    <xf numFmtId="0" fontId="18" fillId="74" borderId="1572" applyProtection="0">
      <alignment horizontal="right"/>
    </xf>
    <xf numFmtId="0" fontId="60" fillId="43" borderId="1683" applyNumberFormat="0" applyAlignment="0" applyProtection="0"/>
    <xf numFmtId="201" fontId="137" fillId="0" borderId="1568" applyNumberFormat="0" applyFont="0" applyFill="0" applyAlignment="0" applyProtection="0"/>
    <xf numFmtId="0" fontId="44" fillId="57" borderId="2804" applyNumberFormat="0" applyAlignment="0" applyProtection="0"/>
    <xf numFmtId="0" fontId="18" fillId="74" borderId="1572" applyProtection="0">
      <alignment horizontal="right"/>
    </xf>
    <xf numFmtId="0" fontId="18" fillId="74" borderId="1572" applyProtection="0">
      <alignment horizontal="right"/>
    </xf>
    <xf numFmtId="49" fontId="237" fillId="0" borderId="1578">
      <alignment horizontal="right" wrapText="1"/>
    </xf>
    <xf numFmtId="0" fontId="42" fillId="0" borderId="2577" applyNumberFormat="0" applyFill="0" applyAlignment="0" applyProtection="0"/>
    <xf numFmtId="3" fontId="92" fillId="34" borderId="1057">
      <alignment horizontal="right" vertical="center"/>
    </xf>
    <xf numFmtId="0" fontId="18" fillId="74" borderId="1572" applyProtection="0">
      <alignment horizontal="right"/>
    </xf>
    <xf numFmtId="0" fontId="44" fillId="119" borderId="1597" applyNumberFormat="0" applyAlignment="0" applyProtection="0"/>
    <xf numFmtId="0" fontId="63" fillId="56" borderId="2576" applyNumberFormat="0" applyAlignment="0" applyProtection="0"/>
    <xf numFmtId="0" fontId="18" fillId="74" borderId="1572" applyProtection="0">
      <alignment horizontal="right"/>
    </xf>
    <xf numFmtId="0" fontId="18" fillId="0" borderId="2351" applyNumberFormat="0" applyFont="0" applyAlignment="0" applyProtection="0"/>
    <xf numFmtId="207" fontId="240" fillId="0" borderId="2794">
      <alignment horizontal="left"/>
    </xf>
    <xf numFmtId="0" fontId="44" fillId="119" borderId="1928" applyNumberFormat="0" applyAlignment="0" applyProtection="0"/>
    <xf numFmtId="10" fontId="23" fillId="37" borderId="1572" applyNumberFormat="0" applyBorder="0" applyAlignment="0" applyProtection="0"/>
    <xf numFmtId="0" fontId="18" fillId="74" borderId="1572" applyProtection="0">
      <alignment horizontal="right"/>
    </xf>
    <xf numFmtId="0" fontId="44" fillId="57" borderId="1625" applyNumberFormat="0" applyAlignment="0" applyProtection="0"/>
    <xf numFmtId="0" fontId="18" fillId="74" borderId="1572" applyProtection="0">
      <alignment horizontal="right"/>
    </xf>
    <xf numFmtId="0" fontId="42" fillId="0" borderId="1686" applyNumberFormat="0" applyFill="0" applyAlignment="0" applyProtection="0"/>
    <xf numFmtId="338" fontId="230" fillId="0" borderId="2791">
      <protection locked="0"/>
    </xf>
    <xf numFmtId="338" fontId="230" fillId="0" borderId="1575">
      <protection locked="0"/>
    </xf>
    <xf numFmtId="0" fontId="63" fillId="56" borderId="1685" applyNumberFormat="0" applyAlignment="0" applyProtection="0"/>
    <xf numFmtId="0" fontId="217" fillId="103" borderId="1573" applyNumberFormat="0" applyAlignment="0" applyProtection="0"/>
    <xf numFmtId="207" fontId="240" fillId="0" borderId="1578">
      <alignment horizontal="left"/>
    </xf>
    <xf numFmtId="0" fontId="42" fillId="0" borderId="1686" applyNumberFormat="0" applyFill="0" applyAlignment="0" applyProtection="0"/>
    <xf numFmtId="0" fontId="18" fillId="74" borderId="1572" applyProtection="0">
      <alignment horizontal="right"/>
      <protection locked="0"/>
    </xf>
    <xf numFmtId="0" fontId="44" fillId="119" borderId="1589" applyNumberFormat="0" applyAlignment="0" applyProtection="0"/>
    <xf numFmtId="0" fontId="18" fillId="74" borderId="1572" applyProtection="0">
      <alignment horizontal="right"/>
    </xf>
    <xf numFmtId="0" fontId="44" fillId="119" borderId="1463" applyNumberFormat="0" applyAlignment="0" applyProtection="0"/>
    <xf numFmtId="3" fontId="92" fillId="35" borderId="3251">
      <alignment horizontal="right" vertical="center"/>
    </xf>
    <xf numFmtId="0" fontId="42" fillId="0" borderId="1686" applyNumberFormat="0" applyFill="0" applyAlignment="0" applyProtection="0"/>
    <xf numFmtId="0" fontId="18" fillId="74" borderId="1572" applyProtection="0">
      <alignment horizontal="right"/>
    </xf>
    <xf numFmtId="0" fontId="44" fillId="57" borderId="1601" applyNumberFormat="0" applyAlignment="0" applyProtection="0"/>
    <xf numFmtId="0" fontId="23" fillId="98" borderId="1573" applyNumberFormat="0" applyFont="0" applyAlignment="0" applyProtection="0"/>
    <xf numFmtId="0" fontId="18" fillId="74" borderId="1572" applyProtection="0">
      <alignment horizontal="right"/>
    </xf>
    <xf numFmtId="0" fontId="18" fillId="74" borderId="1572" applyProtection="0">
      <alignment horizontal="right"/>
    </xf>
    <xf numFmtId="254" fontId="177" fillId="0" borderId="209" applyFont="0" applyFill="0" applyBorder="0" applyAlignment="0" applyProtection="0">
      <protection locked="0"/>
    </xf>
    <xf numFmtId="215" fontId="156" fillId="0" borderId="234" applyFont="0" applyFill="0" applyAlignment="0">
      <alignment horizontal="fill"/>
    </xf>
    <xf numFmtId="254" fontId="177" fillId="0" borderId="209" applyFont="0" applyFill="0" applyBorder="0" applyAlignment="0" applyProtection="0">
      <protection locked="0"/>
    </xf>
    <xf numFmtId="3" fontId="92" fillId="34" borderId="2393">
      <alignment horizontal="right" vertical="center"/>
    </xf>
    <xf numFmtId="0" fontId="44" fillId="57" borderId="1952" applyNumberFormat="0" applyAlignment="0" applyProtection="0"/>
    <xf numFmtId="0" fontId="42" fillId="0" borderId="2577" applyNumberFormat="0" applyFill="0" applyAlignment="0" applyProtection="0"/>
    <xf numFmtId="338" fontId="230" fillId="0" borderId="3238">
      <protection locked="0"/>
    </xf>
    <xf numFmtId="0" fontId="63" fillId="56" borderId="2132" applyNumberFormat="0" applyAlignment="0" applyProtection="0"/>
    <xf numFmtId="338" fontId="230" fillId="0" borderId="2791">
      <protection locked="0"/>
    </xf>
    <xf numFmtId="207" fontId="243" fillId="0" borderId="1904">
      <alignment horizontal="left"/>
    </xf>
    <xf numFmtId="0" fontId="92" fillId="35" borderId="235">
      <alignment horizontal="center" vertical="center"/>
    </xf>
    <xf numFmtId="3" fontId="92" fillId="35" borderId="235">
      <alignment horizontal="right" vertical="center"/>
    </xf>
    <xf numFmtId="4" fontId="92" fillId="35" borderId="235"/>
    <xf numFmtId="3" fontId="92" fillId="34" borderId="233">
      <alignment horizontal="right" vertical="center"/>
    </xf>
    <xf numFmtId="2" fontId="92" fillId="34" borderId="233"/>
    <xf numFmtId="0" fontId="18" fillId="74" borderId="1572" applyProtection="0">
      <alignment horizontal="right"/>
    </xf>
    <xf numFmtId="0" fontId="18" fillId="74" borderId="1572" applyProtection="0">
      <alignment horizontal="right"/>
    </xf>
    <xf numFmtId="164" fontId="103" fillId="71" borderId="2019" applyNumberFormat="0" applyBorder="0" applyAlignment="0">
      <alignment vertical="center" wrapText="1"/>
    </xf>
    <xf numFmtId="0" fontId="238" fillId="0" borderId="3240">
      <alignment horizontal="right"/>
    </xf>
    <xf numFmtId="338" fontId="230" fillId="0" borderId="2791">
      <protection locked="0"/>
    </xf>
    <xf numFmtId="0" fontId="60" fillId="43" borderId="1683" applyNumberFormat="0" applyAlignment="0" applyProtection="0"/>
    <xf numFmtId="0" fontId="63" fillId="56" borderId="1685" applyNumberFormat="0" applyAlignment="0" applyProtection="0"/>
    <xf numFmtId="0" fontId="42" fillId="0" borderId="2577" applyNumberFormat="0" applyFill="0" applyAlignment="0" applyProtection="0"/>
    <xf numFmtId="207" fontId="245" fillId="0" borderId="3240">
      <alignment horizontal="center"/>
    </xf>
    <xf numFmtId="0" fontId="44" fillId="57" borderId="2840" applyNumberFormat="0" applyAlignment="0" applyProtection="0"/>
    <xf numFmtId="215" fontId="156" fillId="0" borderId="1899" applyFont="0" applyFill="0" applyAlignment="0">
      <alignment horizontal="fill"/>
    </xf>
    <xf numFmtId="0" fontId="42" fillId="0" borderId="2577" applyNumberFormat="0" applyFill="0" applyAlignment="0" applyProtection="0"/>
    <xf numFmtId="0" fontId="42" fillId="0" borderId="3021" applyNumberFormat="0" applyFill="0" applyAlignment="0" applyProtection="0"/>
    <xf numFmtId="0" fontId="42" fillId="0" borderId="1686" applyNumberFormat="0" applyFill="0" applyAlignment="0" applyProtection="0"/>
    <xf numFmtId="338" fontId="230" fillId="0" borderId="2791">
      <protection locked="0"/>
    </xf>
    <xf numFmtId="207" fontId="240" fillId="0" borderId="1905">
      <alignment horizontal="left"/>
    </xf>
    <xf numFmtId="0" fontId="42" fillId="0" borderId="2133" applyNumberFormat="0" applyFill="0" applyAlignment="0" applyProtection="0"/>
    <xf numFmtId="0" fontId="63" fillId="56" borderId="1685" applyNumberFormat="0" applyAlignment="0" applyProtection="0"/>
    <xf numFmtId="0" fontId="42" fillId="0" borderId="3021" applyNumberFormat="0" applyFill="0" applyAlignment="0" applyProtection="0"/>
    <xf numFmtId="0" fontId="63" fillId="56" borderId="3020" applyNumberFormat="0" applyAlignment="0" applyProtection="0"/>
    <xf numFmtId="215" fontId="156" fillId="0" borderId="1922" applyFont="0" applyFill="0" applyAlignment="0">
      <alignment horizontal="fill"/>
    </xf>
    <xf numFmtId="0" fontId="44" fillId="57" borderId="1068" applyNumberFormat="0" applyAlignment="0" applyProtection="0"/>
    <xf numFmtId="49" fontId="237" fillId="0" borderId="3241">
      <alignment horizontal="right" wrapText="1"/>
    </xf>
    <xf numFmtId="41" fontId="211" fillId="0" borderId="2794" applyFill="0" applyBorder="0" applyProtection="0">
      <alignment horizontal="right" vertical="top"/>
    </xf>
    <xf numFmtId="0" fontId="42" fillId="0" borderId="2577" applyNumberFormat="0" applyFill="0" applyAlignment="0" applyProtection="0"/>
    <xf numFmtId="215" fontId="156" fillId="0" borderId="1297" applyFont="0" applyFill="0" applyAlignment="0">
      <alignment horizontal="fill"/>
    </xf>
    <xf numFmtId="215" fontId="156" fillId="0" borderId="1153" applyFont="0" applyFill="0" applyAlignment="0">
      <alignment horizontal="fill"/>
    </xf>
    <xf numFmtId="0" fontId="42" fillId="0" borderId="1686" applyNumberFormat="0" applyFill="0" applyAlignment="0" applyProtection="0"/>
    <xf numFmtId="0" fontId="108" fillId="0" borderId="1146" applyFont="0" applyFill="0" applyAlignment="0" applyProtection="0"/>
    <xf numFmtId="2" fontId="92" fillId="34" borderId="1945"/>
    <xf numFmtId="0" fontId="44" fillId="57" borderId="236" applyNumberFormat="0" applyAlignment="0" applyProtection="0"/>
    <xf numFmtId="0" fontId="44" fillId="57" borderId="1621" applyNumberFormat="0" applyAlignment="0" applyProtection="0"/>
    <xf numFmtId="0" fontId="18" fillId="0" borderId="1579" applyNumberFormat="0" applyFont="0" applyAlignment="0" applyProtection="0"/>
    <xf numFmtId="0" fontId="92" fillId="35" borderId="239">
      <alignment horizontal="center" vertical="center"/>
    </xf>
    <xf numFmtId="0" fontId="42" fillId="0" borderId="3021" applyNumberFormat="0" applyFill="0" applyAlignment="0" applyProtection="0"/>
    <xf numFmtId="0" fontId="18" fillId="74" borderId="1572" applyProtection="0">
      <alignment horizontal="right"/>
      <protection locked="0"/>
    </xf>
    <xf numFmtId="0" fontId="237" fillId="0" borderId="1905">
      <alignment horizontal="right" wrapText="1"/>
    </xf>
    <xf numFmtId="0" fontId="63" fillId="56" borderId="3020" applyNumberFormat="0" applyAlignment="0" applyProtection="0"/>
    <xf numFmtId="0" fontId="18" fillId="74" borderId="1572" applyProtection="0">
      <alignment horizontal="right"/>
    </xf>
    <xf numFmtId="0" fontId="23" fillId="0" borderId="2789" applyNumberFormat="0" applyFill="0" applyAlignment="0" applyProtection="0"/>
    <xf numFmtId="0" fontId="18" fillId="0" borderId="1684"/>
    <xf numFmtId="2" fontId="92" fillId="34" borderId="1556"/>
    <xf numFmtId="0" fontId="18" fillId="68" borderId="1685" applyNumberFormat="0">
      <alignment vertical="center"/>
    </xf>
    <xf numFmtId="0" fontId="63" fillId="56" borderId="3020" applyNumberFormat="0" applyAlignment="0" applyProtection="0"/>
    <xf numFmtId="215" fontId="156" fillId="0" borderId="238" applyFont="0" applyFill="0" applyAlignment="0">
      <alignment horizontal="fill"/>
    </xf>
    <xf numFmtId="322" fontId="171" fillId="0" borderId="1689"/>
    <xf numFmtId="0" fontId="18" fillId="74" borderId="1572" applyProtection="0">
      <alignment horizontal="right"/>
      <protection locked="0"/>
    </xf>
    <xf numFmtId="3" fontId="92" fillId="35" borderId="1707">
      <alignment horizontal="right" vertical="center"/>
    </xf>
    <xf numFmtId="0" fontId="238" fillId="0" borderId="3240">
      <alignment horizontal="right"/>
    </xf>
    <xf numFmtId="338" fontId="230" fillId="0" borderId="2347">
      <protection locked="0"/>
    </xf>
    <xf numFmtId="3" fontId="92" fillId="35" borderId="1174">
      <alignment horizontal="right" vertical="center"/>
    </xf>
    <xf numFmtId="0" fontId="18" fillId="74" borderId="1572" applyProtection="0">
      <alignment horizontal="right"/>
      <protection locked="0"/>
    </xf>
    <xf numFmtId="0" fontId="18" fillId="74" borderId="1572" applyProtection="0">
      <alignment horizontal="right"/>
    </xf>
    <xf numFmtId="256" fontId="22" fillId="0" borderId="1145">
      <alignment horizontal="left" vertical="center"/>
    </xf>
    <xf numFmtId="4" fontId="92" fillId="35" borderId="1691"/>
    <xf numFmtId="215" fontId="156" fillId="0" borderId="1930" applyFont="0" applyFill="0" applyAlignment="0">
      <alignment horizontal="fill"/>
    </xf>
    <xf numFmtId="329" fontId="171" fillId="0" borderId="1689"/>
    <xf numFmtId="0" fontId="92" fillId="35" borderId="1592">
      <alignment horizontal="center" vertical="center"/>
    </xf>
    <xf numFmtId="0" fontId="44" fillId="57" borderId="2836" applyNumberFormat="0" applyAlignment="0" applyProtection="0"/>
    <xf numFmtId="0" fontId="23" fillId="98" borderId="2346" applyNumberFormat="0" applyFont="0" applyAlignment="0" applyProtection="0"/>
    <xf numFmtId="0" fontId="18" fillId="0" borderId="1684"/>
    <xf numFmtId="0" fontId="43" fillId="59" borderId="1684" applyNumberFormat="0" applyFont="0" applyAlignment="0" applyProtection="0"/>
    <xf numFmtId="0" fontId="44" fillId="57" borderId="236" applyNumberFormat="0" applyAlignment="0" applyProtection="0"/>
    <xf numFmtId="0" fontId="44" fillId="57" borderId="236" applyNumberFormat="0" applyAlignment="0" applyProtection="0"/>
    <xf numFmtId="3" fontId="92" fillId="35" borderId="239">
      <alignment horizontal="right" vertical="center"/>
    </xf>
    <xf numFmtId="4" fontId="92" fillId="35" borderId="239"/>
    <xf numFmtId="3" fontId="92" fillId="34" borderId="237">
      <alignment horizontal="right" vertical="center"/>
    </xf>
    <xf numFmtId="2" fontId="92" fillId="34" borderId="237"/>
    <xf numFmtId="0" fontId="44" fillId="119" borderId="236" applyNumberFormat="0" applyAlignment="0" applyProtection="0"/>
    <xf numFmtId="10" fontId="23" fillId="37" borderId="1572" applyNumberFormat="0" applyBorder="0" applyAlignment="0" applyProtection="0"/>
    <xf numFmtId="0" fontId="44" fillId="57" borderId="240" applyNumberFormat="0" applyAlignment="0" applyProtection="0"/>
    <xf numFmtId="0" fontId="44" fillId="57" borderId="240" applyNumberFormat="0" applyAlignment="0" applyProtection="0"/>
    <xf numFmtId="0" fontId="44" fillId="57" borderId="240" applyNumberFormat="0" applyAlignment="0" applyProtection="0"/>
    <xf numFmtId="0" fontId="44" fillId="119" borderId="240" applyNumberFormat="0" applyAlignment="0" applyProtection="0"/>
    <xf numFmtId="215" fontId="156" fillId="0" borderId="242" applyFont="0" applyFill="0" applyAlignment="0">
      <alignment horizontal="fill"/>
    </xf>
    <xf numFmtId="0" fontId="92" fillId="35" borderId="243">
      <alignment horizontal="center" vertical="center"/>
    </xf>
    <xf numFmtId="3" fontId="92" fillId="35" borderId="243">
      <alignment horizontal="right" vertical="center"/>
    </xf>
    <xf numFmtId="4" fontId="92" fillId="35" borderId="243"/>
    <xf numFmtId="3" fontId="92" fillId="34" borderId="241">
      <alignment horizontal="right" vertical="center"/>
    </xf>
    <xf numFmtId="2" fontId="92" fillId="34" borderId="241"/>
    <xf numFmtId="0" fontId="44" fillId="57" borderId="244" applyNumberFormat="0" applyAlignment="0" applyProtection="0"/>
    <xf numFmtId="0" fontId="92" fillId="35" borderId="247">
      <alignment horizontal="center" vertical="center"/>
    </xf>
    <xf numFmtId="215" fontId="156" fillId="0" borderId="246" applyFont="0" applyFill="0" applyAlignment="0">
      <alignment horizontal="fill"/>
    </xf>
    <xf numFmtId="0" fontId="44" fillId="57" borderId="244" applyNumberFormat="0" applyAlignment="0" applyProtection="0"/>
    <xf numFmtId="0" fontId="44" fillId="57" borderId="244" applyNumberFormat="0" applyAlignment="0" applyProtection="0"/>
    <xf numFmtId="3" fontId="92" fillId="35" borderId="247">
      <alignment horizontal="right" vertical="center"/>
    </xf>
    <xf numFmtId="4" fontId="92" fillId="35" borderId="247"/>
    <xf numFmtId="3" fontId="92" fillId="34" borderId="245">
      <alignment horizontal="right" vertical="center"/>
    </xf>
    <xf numFmtId="2" fontId="92" fillId="34" borderId="245"/>
    <xf numFmtId="0" fontId="44" fillId="119" borderId="244" applyNumberFormat="0" applyAlignment="0" applyProtection="0"/>
    <xf numFmtId="0" fontId="44" fillId="57" borderId="248" applyNumberFormat="0" applyAlignment="0" applyProtection="0"/>
    <xf numFmtId="0" fontId="44" fillId="57" borderId="248" applyNumberFormat="0" applyAlignment="0" applyProtection="0"/>
    <xf numFmtId="0" fontId="44" fillId="57" borderId="248" applyNumberFormat="0" applyAlignment="0" applyProtection="0"/>
    <xf numFmtId="0" fontId="44" fillId="119" borderId="248" applyNumberFormat="0" applyAlignment="0" applyProtection="0"/>
    <xf numFmtId="164" fontId="103" fillId="71" borderId="86" applyNumberFormat="0" applyBorder="0" applyAlignment="0">
      <alignment vertical="center" wrapText="1"/>
    </xf>
    <xf numFmtId="215" fontId="156" fillId="0" borderId="258" applyFont="0" applyFill="0" applyAlignment="0">
      <alignment horizontal="fill"/>
    </xf>
    <xf numFmtId="2" fontId="92" fillId="34" borderId="273"/>
    <xf numFmtId="3" fontId="92" fillId="34" borderId="273">
      <alignment horizontal="right" vertical="center"/>
    </xf>
    <xf numFmtId="4" fontId="92" fillId="35" borderId="275"/>
    <xf numFmtId="3" fontId="92" fillId="35" borderId="275">
      <alignment horizontal="right" vertical="center"/>
    </xf>
    <xf numFmtId="0" fontId="92" fillId="35" borderId="275">
      <alignment horizontal="center" vertical="center"/>
    </xf>
    <xf numFmtId="0" fontId="92" fillId="35" borderId="259">
      <alignment horizontal="center" vertical="center"/>
    </xf>
    <xf numFmtId="3" fontId="92" fillId="35" borderId="259">
      <alignment horizontal="right" vertical="center"/>
    </xf>
    <xf numFmtId="4" fontId="92" fillId="35" borderId="259"/>
    <xf numFmtId="215" fontId="156" fillId="0" borderId="274" applyFont="0" applyFill="0" applyAlignment="0">
      <alignment horizontal="fill"/>
    </xf>
    <xf numFmtId="3" fontId="92" fillId="34" borderId="257">
      <alignment horizontal="right" vertical="center"/>
    </xf>
    <xf numFmtId="2" fontId="92" fillId="34" borderId="257"/>
    <xf numFmtId="0" fontId="108" fillId="0" borderId="40" applyFont="0" applyFill="0" applyAlignment="0" applyProtection="0"/>
    <xf numFmtId="0" fontId="103" fillId="71" borderId="86" applyNumberFormat="0" applyBorder="0" applyAlignment="0">
      <alignment vertical="center" wrapText="1"/>
    </xf>
    <xf numFmtId="0" fontId="44" fillId="57" borderId="260" applyNumberFormat="0" applyAlignment="0" applyProtection="0"/>
    <xf numFmtId="0" fontId="92" fillId="35" borderId="263">
      <alignment horizontal="center" vertical="center"/>
    </xf>
    <xf numFmtId="215" fontId="156" fillId="0" borderId="262" applyFont="0" applyFill="0" applyAlignment="0">
      <alignment horizontal="fill"/>
    </xf>
    <xf numFmtId="0" fontId="44" fillId="57" borderId="260" applyNumberFormat="0" applyAlignment="0" applyProtection="0"/>
    <xf numFmtId="0" fontId="44" fillId="57" borderId="260" applyNumberFormat="0" applyAlignment="0" applyProtection="0"/>
    <xf numFmtId="3" fontId="92" fillId="35" borderId="263">
      <alignment horizontal="right" vertical="center"/>
    </xf>
    <xf numFmtId="4" fontId="92" fillId="35" borderId="263"/>
    <xf numFmtId="3" fontId="92" fillId="34" borderId="261">
      <alignment horizontal="right" vertical="center"/>
    </xf>
    <xf numFmtId="2" fontId="92" fillId="34" borderId="261"/>
    <xf numFmtId="0" fontId="44" fillId="119" borderId="260" applyNumberFormat="0" applyAlignment="0" applyProtection="0"/>
    <xf numFmtId="0" fontId="44" fillId="57" borderId="264" applyNumberFormat="0" applyAlignment="0" applyProtection="0"/>
    <xf numFmtId="0" fontId="44" fillId="57" borderId="264" applyNumberFormat="0" applyAlignment="0" applyProtection="0"/>
    <xf numFmtId="0" fontId="44" fillId="57" borderId="264" applyNumberFormat="0" applyAlignment="0" applyProtection="0"/>
    <xf numFmtId="0" fontId="44" fillId="119" borderId="264" applyNumberFormat="0" applyAlignment="0" applyProtection="0"/>
    <xf numFmtId="215" fontId="156" fillId="0" borderId="266" applyFont="0" applyFill="0" applyAlignment="0">
      <alignment horizontal="fill"/>
    </xf>
    <xf numFmtId="0" fontId="92" fillId="35" borderId="267">
      <alignment horizontal="center" vertical="center"/>
    </xf>
    <xf numFmtId="3" fontId="92" fillId="35" borderId="267">
      <alignment horizontal="right" vertical="center"/>
    </xf>
    <xf numFmtId="4" fontId="92" fillId="35" borderId="267"/>
    <xf numFmtId="3" fontId="92" fillId="34" borderId="265">
      <alignment horizontal="right" vertical="center"/>
    </xf>
    <xf numFmtId="2" fontId="92" fillId="34" borderId="265"/>
    <xf numFmtId="0" fontId="44" fillId="57" borderId="268" applyNumberFormat="0" applyAlignment="0" applyProtection="0"/>
    <xf numFmtId="0" fontId="92" fillId="35" borderId="271">
      <alignment horizontal="center" vertical="center"/>
    </xf>
    <xf numFmtId="215" fontId="156" fillId="0" borderId="270" applyFont="0" applyFill="0" applyAlignment="0">
      <alignment horizontal="fill"/>
    </xf>
    <xf numFmtId="0" fontId="44" fillId="57" borderId="268" applyNumberFormat="0" applyAlignment="0" applyProtection="0"/>
    <xf numFmtId="0" fontId="44" fillId="57" borderId="268" applyNumberFormat="0" applyAlignment="0" applyProtection="0"/>
    <xf numFmtId="3" fontId="92" fillId="35" borderId="271">
      <alignment horizontal="right" vertical="center"/>
    </xf>
    <xf numFmtId="4" fontId="92" fillId="35" borderId="271"/>
    <xf numFmtId="3" fontId="92" fillId="34" borderId="269">
      <alignment horizontal="right" vertical="center"/>
    </xf>
    <xf numFmtId="2" fontId="92" fillId="34" borderId="269"/>
    <xf numFmtId="0" fontId="44" fillId="119" borderId="268" applyNumberFormat="0" applyAlignment="0" applyProtection="0"/>
    <xf numFmtId="0" fontId="44" fillId="57" borderId="272" applyNumberFormat="0" applyAlignment="0" applyProtection="0"/>
    <xf numFmtId="0" fontId="44" fillId="57" borderId="272" applyNumberFormat="0" applyAlignment="0" applyProtection="0"/>
    <xf numFmtId="0" fontId="44" fillId="57" borderId="272" applyNumberFormat="0" applyAlignment="0" applyProtection="0"/>
    <xf numFmtId="0" fontId="44" fillId="119" borderId="272" applyNumberFormat="0" applyAlignment="0" applyProtection="0"/>
    <xf numFmtId="0" fontId="44" fillId="57" borderId="276" applyNumberFormat="0" applyAlignment="0" applyProtection="0"/>
    <xf numFmtId="0" fontId="92" fillId="35" borderId="279">
      <alignment horizontal="center" vertical="center"/>
    </xf>
    <xf numFmtId="215" fontId="156" fillId="0" borderId="278" applyFont="0" applyFill="0" applyAlignment="0">
      <alignment horizontal="fill"/>
    </xf>
    <xf numFmtId="0" fontId="44" fillId="57" borderId="276" applyNumberFormat="0" applyAlignment="0" applyProtection="0"/>
    <xf numFmtId="0" fontId="44" fillId="57" borderId="276" applyNumberFormat="0" applyAlignment="0" applyProtection="0"/>
    <xf numFmtId="3" fontId="92" fillId="35" borderId="279">
      <alignment horizontal="right" vertical="center"/>
    </xf>
    <xf numFmtId="4" fontId="92" fillId="35" borderId="279"/>
    <xf numFmtId="3" fontId="92" fillId="34" borderId="277">
      <alignment horizontal="right" vertical="center"/>
    </xf>
    <xf numFmtId="2" fontId="92" fillId="34" borderId="277"/>
    <xf numFmtId="0" fontId="44" fillId="119" borderId="276" applyNumberFormat="0" applyAlignment="0" applyProtection="0"/>
    <xf numFmtId="0" fontId="44" fillId="57" borderId="280" applyNumberFormat="0" applyAlignment="0" applyProtection="0"/>
    <xf numFmtId="0" fontId="44" fillId="57" borderId="280" applyNumberFormat="0" applyAlignment="0" applyProtection="0"/>
    <xf numFmtId="0" fontId="44" fillId="57" borderId="280" applyNumberFormat="0" applyAlignment="0" applyProtection="0"/>
    <xf numFmtId="0" fontId="44" fillId="119" borderId="280" applyNumberFormat="0" applyAlignment="0" applyProtection="0"/>
    <xf numFmtId="215" fontId="156" fillId="0" borderId="282" applyFont="0" applyFill="0" applyAlignment="0">
      <alignment horizontal="fill"/>
    </xf>
    <xf numFmtId="0" fontId="44" fillId="57" borderId="296" applyNumberFormat="0" applyAlignment="0" applyProtection="0"/>
    <xf numFmtId="0" fontId="44" fillId="119" borderId="292" applyNumberFormat="0" applyAlignment="0" applyProtection="0"/>
    <xf numFmtId="2" fontId="92" fillId="34" borderId="293"/>
    <xf numFmtId="3" fontId="92" fillId="34" borderId="293">
      <alignment horizontal="right" vertical="center"/>
    </xf>
    <xf numFmtId="4" fontId="92" fillId="35" borderId="295"/>
    <xf numFmtId="3" fontId="92" fillId="35" borderId="295">
      <alignment horizontal="right" vertical="center"/>
    </xf>
    <xf numFmtId="0" fontId="44" fillId="57" borderId="292" applyNumberFormat="0" applyAlignment="0" applyProtection="0"/>
    <xf numFmtId="0" fontId="44" fillId="57" borderId="292" applyNumberFormat="0" applyAlignment="0" applyProtection="0"/>
    <xf numFmtId="215" fontId="156" fillId="0" borderId="294" applyFont="0" applyFill="0" applyAlignment="0">
      <alignment horizontal="fill"/>
    </xf>
    <xf numFmtId="0" fontId="92" fillId="35" borderId="295">
      <alignment horizontal="center" vertical="center"/>
    </xf>
    <xf numFmtId="0" fontId="44" fillId="57" borderId="292" applyNumberFormat="0" applyAlignment="0" applyProtection="0"/>
    <xf numFmtId="2" fontId="92" fillId="34" borderId="289"/>
    <xf numFmtId="3" fontId="92" fillId="34" borderId="289">
      <alignment horizontal="right" vertical="center"/>
    </xf>
    <xf numFmtId="4" fontId="92" fillId="35" borderId="291"/>
    <xf numFmtId="3" fontId="92" fillId="35" borderId="291">
      <alignment horizontal="right" vertical="center"/>
    </xf>
    <xf numFmtId="0" fontId="92" fillId="35" borderId="291">
      <alignment horizontal="center" vertical="center"/>
    </xf>
    <xf numFmtId="0" fontId="92" fillId="35" borderId="283">
      <alignment horizontal="center" vertical="center"/>
    </xf>
    <xf numFmtId="3" fontId="92" fillId="35" borderId="283">
      <alignment horizontal="right" vertical="center"/>
    </xf>
    <xf numFmtId="4" fontId="92" fillId="35" borderId="283"/>
    <xf numFmtId="3" fontId="92" fillId="34" borderId="281">
      <alignment horizontal="right" vertical="center"/>
    </xf>
    <xf numFmtId="2" fontId="92" fillId="34" borderId="281"/>
    <xf numFmtId="215" fontId="156" fillId="0" borderId="290" applyFont="0" applyFill="0" applyAlignment="0">
      <alignment horizontal="fill"/>
    </xf>
    <xf numFmtId="0" fontId="44" fillId="57" borderId="284" applyNumberFormat="0" applyAlignment="0" applyProtection="0"/>
    <xf numFmtId="0" fontId="92" fillId="35" borderId="287">
      <alignment horizontal="center" vertical="center"/>
    </xf>
    <xf numFmtId="215" fontId="156" fillId="0" borderId="286" applyFont="0" applyFill="0" applyAlignment="0">
      <alignment horizontal="fill"/>
    </xf>
    <xf numFmtId="0" fontId="44" fillId="57" borderId="284" applyNumberFormat="0" applyAlignment="0" applyProtection="0"/>
    <xf numFmtId="0" fontId="44" fillId="57" borderId="284" applyNumberFormat="0" applyAlignment="0" applyProtection="0"/>
    <xf numFmtId="3" fontId="92" fillId="35" borderId="287">
      <alignment horizontal="right" vertical="center"/>
    </xf>
    <xf numFmtId="4" fontId="92" fillId="35" borderId="287"/>
    <xf numFmtId="3" fontId="92" fillId="34" borderId="285">
      <alignment horizontal="right" vertical="center"/>
    </xf>
    <xf numFmtId="2" fontId="92" fillId="34" borderId="285"/>
    <xf numFmtId="0" fontId="44" fillId="119" borderId="284" applyNumberFormat="0" applyAlignment="0" applyProtection="0"/>
    <xf numFmtId="0" fontId="44" fillId="57" borderId="288" applyNumberFormat="0" applyAlignment="0" applyProtection="0"/>
    <xf numFmtId="0" fontId="44" fillId="57" borderId="288" applyNumberFormat="0" applyAlignment="0" applyProtection="0"/>
    <xf numFmtId="0" fontId="44" fillId="57" borderId="288" applyNumberFormat="0" applyAlignment="0" applyProtection="0"/>
    <xf numFmtId="0" fontId="44" fillId="119" borderId="288" applyNumberFormat="0" applyAlignment="0" applyProtection="0"/>
    <xf numFmtId="0" fontId="44" fillId="57" borderId="296" applyNumberFormat="0" applyAlignment="0" applyProtection="0"/>
    <xf numFmtId="0" fontId="44" fillId="57" borderId="296" applyNumberFormat="0" applyAlignment="0" applyProtection="0"/>
    <xf numFmtId="0" fontId="44" fillId="119" borderId="296" applyNumberFormat="0" applyAlignment="0" applyProtection="0"/>
    <xf numFmtId="215" fontId="156" fillId="0" borderId="298" applyFont="0" applyFill="0" applyAlignment="0">
      <alignment horizontal="fill"/>
    </xf>
    <xf numFmtId="0" fontId="92" fillId="35" borderId="299">
      <alignment horizontal="center" vertical="center"/>
    </xf>
    <xf numFmtId="3" fontId="92" fillId="35" borderId="299">
      <alignment horizontal="right" vertical="center"/>
    </xf>
    <xf numFmtId="4" fontId="92" fillId="35" borderId="299"/>
    <xf numFmtId="3" fontId="92" fillId="34" borderId="297">
      <alignment horizontal="right" vertical="center"/>
    </xf>
    <xf numFmtId="2" fontId="92" fillId="34" borderId="297"/>
    <xf numFmtId="0" fontId="44" fillId="57" borderId="300" applyNumberFormat="0" applyAlignment="0" applyProtection="0"/>
    <xf numFmtId="0" fontId="92" fillId="35" borderId="303">
      <alignment horizontal="center" vertical="center"/>
    </xf>
    <xf numFmtId="215" fontId="156" fillId="0" borderId="302" applyFont="0" applyFill="0" applyAlignment="0">
      <alignment horizontal="fill"/>
    </xf>
    <xf numFmtId="0" fontId="44" fillId="57" borderId="300" applyNumberFormat="0" applyAlignment="0" applyProtection="0"/>
    <xf numFmtId="0" fontId="44" fillId="57" borderId="300" applyNumberFormat="0" applyAlignment="0" applyProtection="0"/>
    <xf numFmtId="3" fontId="92" fillId="35" borderId="303">
      <alignment horizontal="right" vertical="center"/>
    </xf>
    <xf numFmtId="4" fontId="92" fillId="35" borderId="303"/>
    <xf numFmtId="3" fontId="92" fillId="34" borderId="301">
      <alignment horizontal="right" vertical="center"/>
    </xf>
    <xf numFmtId="2" fontId="92" fillId="34" borderId="301"/>
    <xf numFmtId="0" fontId="44" fillId="119" borderId="300" applyNumberFormat="0" applyAlignment="0" applyProtection="0"/>
    <xf numFmtId="0" fontId="44" fillId="57" borderId="304" applyNumberFormat="0" applyAlignment="0" applyProtection="0"/>
    <xf numFmtId="0" fontId="44" fillId="57" borderId="304" applyNumberFormat="0" applyAlignment="0" applyProtection="0"/>
    <xf numFmtId="0" fontId="44" fillId="57" borderId="304" applyNumberFormat="0" applyAlignment="0" applyProtection="0"/>
    <xf numFmtId="0" fontId="44" fillId="119" borderId="304" applyNumberFormat="0" applyAlignment="0" applyProtection="0"/>
    <xf numFmtId="215" fontId="156" fillId="0" borderId="306" applyFont="0" applyFill="0" applyAlignment="0">
      <alignment horizontal="fill"/>
    </xf>
    <xf numFmtId="0" fontId="92" fillId="35" borderId="307">
      <alignment horizontal="center" vertical="center"/>
    </xf>
    <xf numFmtId="3" fontId="92" fillId="35" borderId="307">
      <alignment horizontal="right" vertical="center"/>
    </xf>
    <xf numFmtId="4" fontId="92" fillId="35" borderId="307"/>
    <xf numFmtId="3" fontId="92" fillId="34" borderId="305">
      <alignment horizontal="right" vertical="center"/>
    </xf>
    <xf numFmtId="2" fontId="92" fillId="34" borderId="305"/>
    <xf numFmtId="0" fontId="44" fillId="57" borderId="308" applyNumberFormat="0" applyAlignment="0" applyProtection="0"/>
    <xf numFmtId="0" fontId="92" fillId="35" borderId="311">
      <alignment horizontal="center" vertical="center"/>
    </xf>
    <xf numFmtId="215" fontId="156" fillId="0" borderId="310" applyFont="0" applyFill="0" applyAlignment="0">
      <alignment horizontal="fill"/>
    </xf>
    <xf numFmtId="0" fontId="44" fillId="57" borderId="308" applyNumberFormat="0" applyAlignment="0" applyProtection="0"/>
    <xf numFmtId="0" fontId="44" fillId="57" borderId="308" applyNumberFormat="0" applyAlignment="0" applyProtection="0"/>
    <xf numFmtId="3" fontId="92" fillId="35" borderId="311">
      <alignment horizontal="right" vertical="center"/>
    </xf>
    <xf numFmtId="4" fontId="92" fillId="35" borderId="311"/>
    <xf numFmtId="3" fontId="92" fillId="34" borderId="309">
      <alignment horizontal="right" vertical="center"/>
    </xf>
    <xf numFmtId="2" fontId="92" fillId="34" borderId="309"/>
    <xf numFmtId="0" fontId="44" fillId="119" borderId="308" applyNumberFormat="0" applyAlignment="0" applyProtection="0"/>
    <xf numFmtId="0" fontId="44" fillId="57" borderId="312" applyNumberFormat="0" applyAlignment="0" applyProtection="0"/>
    <xf numFmtId="0" fontId="44" fillId="57" borderId="312" applyNumberFormat="0" applyAlignment="0" applyProtection="0"/>
    <xf numFmtId="0" fontId="44" fillId="57" borderId="312" applyNumberFormat="0" applyAlignment="0" applyProtection="0"/>
    <xf numFmtId="0" fontId="44" fillId="119" borderId="312" applyNumberFormat="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42" fillId="0" borderId="39" applyNumberFormat="0" applyFill="0" applyAlignment="0" applyProtection="0"/>
    <xf numFmtId="0" fontId="42" fillId="0" borderId="39" applyNumberFormat="0" applyFill="0" applyAlignment="0" applyProtection="0"/>
    <xf numFmtId="1" fontId="37" fillId="0" borderId="37">
      <alignment vertical="center"/>
    </xf>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18" fillId="68" borderId="38" applyNumberFormat="0">
      <alignment vertical="center"/>
    </xf>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1" fontId="37" fillId="0" borderId="37">
      <alignment vertical="center"/>
    </xf>
    <xf numFmtId="0" fontId="63" fillId="56" borderId="38" applyNumberFormat="0" applyAlignment="0" applyProtection="0"/>
    <xf numFmtId="0" fontId="42" fillId="0" borderId="39" applyNumberFormat="0" applyFill="0" applyAlignment="0" applyProtection="0"/>
    <xf numFmtId="164" fontId="103" fillId="71" borderId="86" applyNumberFormat="0" applyBorder="0" applyAlignment="0">
      <alignment vertical="center" wrapText="1"/>
    </xf>
    <xf numFmtId="0" fontId="18" fillId="35" borderId="63" applyNumberFormat="0" applyAlignment="0">
      <protection locked="0"/>
    </xf>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43" fillId="59" borderId="31" applyNumberFormat="0" applyFont="0" applyAlignment="0" applyProtection="0"/>
    <xf numFmtId="0" fontId="43" fillId="59" borderId="31" applyNumberFormat="0" applyFont="0" applyAlignment="0" applyProtection="0"/>
    <xf numFmtId="0" fontId="63" fillId="56" borderId="38" applyNumberFormat="0" applyAlignment="0" applyProtection="0"/>
    <xf numFmtId="0" fontId="63" fillId="56" borderId="38" applyNumberFormat="0" applyAlignment="0" applyProtection="0"/>
    <xf numFmtId="0" fontId="60" fillId="43" borderId="36" applyNumberFormat="0" applyAlignment="0" applyProtection="0"/>
    <xf numFmtId="0" fontId="55" fillId="56" borderId="36" applyNumberFormat="0" applyAlignment="0" applyProtection="0"/>
    <xf numFmtId="1" fontId="37" fillId="0" borderId="37">
      <alignment vertical="center"/>
    </xf>
    <xf numFmtId="0" fontId="63" fillId="56" borderId="38" applyNumberFormat="0" applyAlignment="0" applyProtection="0"/>
    <xf numFmtId="0" fontId="60" fillId="43" borderId="36" applyNumberFormat="0" applyAlignment="0" applyProtection="0"/>
    <xf numFmtId="0" fontId="42" fillId="0" borderId="39" applyNumberFormat="0" applyFill="0" applyAlignment="0" applyProtection="0"/>
    <xf numFmtId="0" fontId="108" fillId="0" borderId="90" applyFont="0" applyFill="0" applyAlignment="0" applyProtection="0"/>
    <xf numFmtId="201" fontId="137" fillId="0" borderId="66" applyNumberFormat="0" applyFont="0" applyFill="0" applyAlignment="0" applyProtection="0"/>
    <xf numFmtId="0" fontId="43" fillId="59" borderId="31" applyNumberFormat="0" applyFont="0" applyAlignment="0" applyProtection="0"/>
    <xf numFmtId="0" fontId="55" fillId="56" borderId="36" applyNumberFormat="0" applyAlignment="0" applyProtection="0"/>
    <xf numFmtId="0" fontId="60" fillId="43" borderId="36" applyNumberFormat="0" applyAlignment="0" applyProtection="0"/>
    <xf numFmtId="201" fontId="137" fillId="0" borderId="68" applyNumberFormat="0" applyFont="0" applyFill="0" applyAlignment="0" applyProtection="0"/>
    <xf numFmtId="0" fontId="108" fillId="0" borderId="40" applyFont="0" applyFill="0" applyAlignment="0" applyProtection="0"/>
    <xf numFmtId="214" fontId="148" fillId="74" borderId="37" applyFont="0" applyFill="0" applyBorder="0" applyAlignment="0" applyProtection="0">
      <alignment horizontal="right"/>
    </xf>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108" fillId="0" borderId="50" applyFont="0" applyFill="0" applyAlignment="0" applyProtection="0"/>
    <xf numFmtId="0" fontId="63" fillId="56" borderId="38" applyNumberFormat="0" applyAlignment="0" applyProtection="0"/>
    <xf numFmtId="1" fontId="37" fillId="0" borderId="37">
      <alignment vertical="center"/>
    </xf>
    <xf numFmtId="1" fontId="37" fillId="0" borderId="37">
      <alignment vertical="center"/>
    </xf>
    <xf numFmtId="0" fontId="43" fillId="59" borderId="31" applyNumberFormat="0" applyFont="0" applyAlignment="0" applyProtection="0"/>
    <xf numFmtId="0" fontId="63" fillId="56" borderId="38" applyNumberFormat="0" applyAlignment="0" applyProtection="0"/>
    <xf numFmtId="16" fontId="148" fillId="74" borderId="37" applyFont="0" applyFill="0" applyBorder="0" applyAlignment="0" applyProtection="0">
      <alignment horizontal="right"/>
    </xf>
    <xf numFmtId="0" fontId="60" fillId="43" borderId="36" applyNumberFormat="0" applyAlignment="0" applyProtection="0"/>
    <xf numFmtId="0" fontId="63" fillId="56" borderId="38" applyNumberFormat="0" applyAlignment="0" applyProtection="0"/>
    <xf numFmtId="1" fontId="37" fillId="0" borderId="37">
      <alignment vertical="center"/>
    </xf>
    <xf numFmtId="0" fontId="63" fillId="56" borderId="38" applyNumberFormat="0" applyAlignment="0" applyProtection="0"/>
    <xf numFmtId="1" fontId="37" fillId="0" borderId="37">
      <alignment vertical="center"/>
    </xf>
    <xf numFmtId="0" fontId="42" fillId="0" borderId="39" applyNumberFormat="0" applyFill="0" applyAlignment="0" applyProtection="0"/>
    <xf numFmtId="0" fontId="63" fillId="56" borderId="38"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43" fillId="59" borderId="31" applyNumberFormat="0" applyFont="0" applyAlignment="0" applyProtection="0"/>
    <xf numFmtId="0" fontId="55" fillId="56" borderId="36" applyNumberFormat="0" applyAlignment="0" applyProtection="0"/>
    <xf numFmtId="214" fontId="148" fillId="74" borderId="37" applyFont="0" applyFill="0" applyBorder="0" applyAlignment="0" applyProtection="0">
      <alignment horizontal="right"/>
    </xf>
    <xf numFmtId="0" fontId="42" fillId="0" borderId="39" applyNumberFormat="0" applyFill="0" applyAlignment="0" applyProtection="0"/>
    <xf numFmtId="0" fontId="42" fillId="0" borderId="39" applyNumberFormat="0" applyFill="0" applyAlignment="0" applyProtection="0"/>
    <xf numFmtId="0" fontId="43" fillId="59" borderId="31" applyNumberFormat="0" applyFon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254" fontId="177" fillId="0" borderId="69" applyFont="0" applyFill="0" applyBorder="0" applyAlignment="0" applyProtection="0">
      <protection locked="0"/>
    </xf>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55" fillId="56" borderId="36" applyNumberFormat="0" applyAlignment="0" applyProtection="0"/>
    <xf numFmtId="0" fontId="42" fillId="0" borderId="39" applyNumberFormat="0" applyFill="0" applyAlignment="0" applyProtection="0"/>
    <xf numFmtId="0" fontId="60" fillId="43" borderId="36" applyNumberFormat="0" applyAlignment="0" applyProtection="0"/>
    <xf numFmtId="0" fontId="63" fillId="56" borderId="38" applyNumberFormat="0" applyAlignment="0" applyProtection="0"/>
    <xf numFmtId="1" fontId="37" fillId="0" borderId="37">
      <alignment vertical="center"/>
    </xf>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3" fillId="59" borderId="31" applyNumberFormat="0" applyFont="0" applyAlignment="0" applyProtection="0"/>
    <xf numFmtId="0" fontId="43" fillId="59" borderId="31" applyNumberFormat="0" applyFont="0" applyAlignment="0" applyProtection="0"/>
    <xf numFmtId="0" fontId="55" fillId="56" borderId="36" applyNumberFormat="0" applyAlignment="0" applyProtection="0"/>
    <xf numFmtId="0" fontId="42" fillId="0" borderId="39" applyNumberFormat="0" applyFill="0" applyAlignment="0" applyProtection="0"/>
    <xf numFmtId="0" fontId="237" fillId="0" borderId="95">
      <alignment horizontal="right" wrapText="1"/>
    </xf>
    <xf numFmtId="0" fontId="63" fillId="56" borderId="38" applyNumberFormat="0" applyAlignment="0" applyProtection="0"/>
    <xf numFmtId="201" fontId="137" fillId="0" borderId="68" applyNumberFormat="0" applyFont="0" applyFill="0" applyAlignment="0" applyProtection="0"/>
    <xf numFmtId="201" fontId="137" fillId="0" borderId="66" applyNumberFormat="0" applyFont="0" applyFill="0" applyAlignment="0" applyProtection="0"/>
    <xf numFmtId="0" fontId="103" fillId="71" borderId="86" applyNumberFormat="0" applyBorder="0" applyAlignment="0">
      <alignment vertical="center" wrapText="1"/>
    </xf>
    <xf numFmtId="0" fontId="55" fillId="56" borderId="36" applyNumberFormat="0" applyAlignment="0" applyProtection="0"/>
    <xf numFmtId="338" fontId="230" fillId="0" borderId="92">
      <protection locked="0"/>
    </xf>
    <xf numFmtId="0" fontId="231" fillId="35" borderId="86">
      <alignment horizontal="right"/>
    </xf>
    <xf numFmtId="254" fontId="177" fillId="0" borderId="69" applyFont="0" applyFill="0" applyBorder="0" applyAlignment="0" applyProtection="0">
      <protection locked="0"/>
    </xf>
    <xf numFmtId="207" fontId="240" fillId="0" borderId="95">
      <alignment horizontal="left"/>
    </xf>
    <xf numFmtId="207" fontId="240" fillId="0" borderId="95">
      <alignment horizontal="right"/>
    </xf>
    <xf numFmtId="0" fontId="238" fillId="0" borderId="94">
      <alignment horizontal="right"/>
    </xf>
    <xf numFmtId="0" fontId="55" fillId="56" borderId="36" applyNumberFormat="0" applyAlignment="0" applyProtection="0"/>
    <xf numFmtId="0" fontId="238" fillId="0" borderId="94">
      <alignment horizontal="right"/>
    </xf>
    <xf numFmtId="0" fontId="237" fillId="0" borderId="95">
      <alignment horizontal="right" wrapText="1"/>
    </xf>
    <xf numFmtId="0" fontId="42" fillId="0" borderId="39" applyNumberFormat="0" applyFill="0" applyAlignment="0" applyProtection="0"/>
    <xf numFmtId="16" fontId="148" fillId="74" borderId="37" applyFont="0" applyFill="0" applyBorder="0" applyAlignment="0" applyProtection="0">
      <alignment horizontal="right"/>
    </xf>
    <xf numFmtId="3" fontId="92" fillId="34" borderId="437">
      <alignment horizontal="right" vertical="center"/>
    </xf>
    <xf numFmtId="214" fontId="148" fillId="74" borderId="37" applyFont="0" applyFill="0" applyBorder="0" applyAlignment="0" applyProtection="0">
      <alignment horizontal="right"/>
    </xf>
    <xf numFmtId="0" fontId="18" fillId="0" borderId="31"/>
    <xf numFmtId="215" fontId="156" fillId="0" borderId="314" applyFont="0" applyFill="0" applyAlignment="0">
      <alignment horizontal="fill"/>
    </xf>
    <xf numFmtId="0" fontId="238" fillId="0" borderId="94">
      <alignment horizontal="right"/>
    </xf>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60" fillId="43" borderId="36" applyNumberFormat="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42" fillId="0" borderId="39" applyNumberFormat="0" applyFill="0" applyAlignment="0" applyProtection="0"/>
    <xf numFmtId="0" fontId="63" fillId="56" borderId="38" applyNumberFormat="0" applyAlignment="0" applyProtection="0"/>
    <xf numFmtId="1" fontId="37" fillId="0" borderId="37">
      <alignment vertical="center"/>
    </xf>
    <xf numFmtId="0" fontId="60" fillId="43" borderId="36" applyNumberFormat="0" applyAlignment="0" applyProtection="0"/>
    <xf numFmtId="0" fontId="42" fillId="0" borderId="39" applyNumberFormat="0" applyFill="0" applyAlignment="0" applyProtection="0"/>
    <xf numFmtId="0" fontId="60" fillId="43" borderId="36" applyNumberFormat="0" applyAlignment="0" applyProtection="0"/>
    <xf numFmtId="0" fontId="63" fillId="56" borderId="38" applyNumberFormat="0" applyAlignment="0" applyProtection="0"/>
    <xf numFmtId="1" fontId="37" fillId="0" borderId="37">
      <alignment vertical="center"/>
    </xf>
    <xf numFmtId="0" fontId="42" fillId="0" borderId="39" applyNumberFormat="0" applyFill="0" applyAlignment="0" applyProtection="0"/>
    <xf numFmtId="0" fontId="42" fillId="0" borderId="39" applyNumberFormat="0" applyFill="0" applyAlignment="0" applyProtection="0"/>
    <xf numFmtId="0" fontId="43" fillId="59" borderId="31" applyNumberFormat="0" applyFont="0" applyAlignment="0" applyProtection="0"/>
    <xf numFmtId="0" fontId="63" fillId="56" borderId="38" applyNumberFormat="0" applyAlignment="0" applyProtection="0"/>
    <xf numFmtId="0" fontId="60" fillId="43" borderId="36" applyNumberFormat="0" applyAlignment="0" applyProtection="0"/>
    <xf numFmtId="0" fontId="43" fillId="59" borderId="31" applyNumberFormat="0" applyFont="0" applyAlignment="0" applyProtection="0"/>
    <xf numFmtId="0" fontId="43" fillId="59" borderId="31" applyNumberFormat="0" applyFont="0" applyAlignment="0" applyProtection="0"/>
    <xf numFmtId="0" fontId="43" fillId="59" borderId="31" applyNumberFormat="0" applyFont="0" applyAlignment="0" applyProtection="0"/>
    <xf numFmtId="1" fontId="37" fillId="0" borderId="37">
      <alignment vertical="center"/>
    </xf>
    <xf numFmtId="0" fontId="55" fillId="56" borderId="36" applyNumberFormat="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55" fillId="56" borderId="36" applyNumberFormat="0" applyAlignment="0" applyProtection="0"/>
    <xf numFmtId="0" fontId="60" fillId="43" borderId="36" applyNumberFormat="0" applyAlignment="0" applyProtection="0"/>
    <xf numFmtId="254" fontId="177" fillId="0" borderId="69" applyFont="0" applyFill="0" applyBorder="0" applyAlignment="0" applyProtection="0">
      <protection locked="0"/>
    </xf>
    <xf numFmtId="0" fontId="60" fillId="43" borderId="36"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55" fillId="56" borderId="36" applyNumberFormat="0" applyAlignment="0" applyProtection="0"/>
    <xf numFmtId="1" fontId="37" fillId="0" borderId="37">
      <alignment vertical="center"/>
    </xf>
    <xf numFmtId="0" fontId="60" fillId="43" borderId="36" applyNumberFormat="0" applyAlignment="0" applyProtection="0"/>
    <xf numFmtId="0" fontId="60" fillId="43" borderId="36" applyNumberFormat="0" applyAlignment="0" applyProtection="0"/>
    <xf numFmtId="215" fontId="156" fillId="0" borderId="90" applyFont="0" applyFill="0" applyAlignment="0">
      <alignment horizontal="fill"/>
    </xf>
    <xf numFmtId="0" fontId="42" fillId="0" borderId="39" applyNumberFormat="0" applyFill="0" applyAlignment="0" applyProtection="0"/>
    <xf numFmtId="0" fontId="238" fillId="0" borderId="94">
      <alignment horizontal="right"/>
    </xf>
    <xf numFmtId="0" fontId="18" fillId="35" borderId="63" applyNumberFormat="0" applyAlignment="0">
      <protection locked="0"/>
    </xf>
    <xf numFmtId="0" fontId="63" fillId="56" borderId="38" applyNumberFormat="0" applyAlignment="0" applyProtection="0"/>
    <xf numFmtId="0" fontId="63" fillId="56" borderId="38" applyNumberFormat="0" applyAlignment="0" applyProtection="0"/>
    <xf numFmtId="0" fontId="18" fillId="35" borderId="63" applyNumberFormat="0" applyAlignment="0">
      <protection locked="0"/>
    </xf>
    <xf numFmtId="0" fontId="42" fillId="0" borderId="39" applyNumberFormat="0" applyFill="0" applyAlignment="0" applyProtection="0"/>
    <xf numFmtId="0" fontId="43" fillId="59" borderId="31" applyNumberFormat="0" applyFont="0" applyAlignment="0" applyProtection="0"/>
    <xf numFmtId="0" fontId="63" fillId="56" borderId="38" applyNumberFormat="0" applyAlignment="0" applyProtection="0"/>
    <xf numFmtId="0" fontId="43" fillId="59" borderId="31" applyNumberFormat="0" applyFon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0" fillId="43" borderId="36" applyNumberFormat="0" applyAlignment="0" applyProtection="0"/>
    <xf numFmtId="0" fontId="55" fillId="56" borderId="36" applyNumberFormat="0" applyAlignment="0" applyProtection="0"/>
    <xf numFmtId="0" fontId="42" fillId="0" borderId="39" applyNumberFormat="0" applyFill="0" applyAlignment="0" applyProtection="0"/>
    <xf numFmtId="0" fontId="55" fillId="56" borderId="36" applyNumberFormat="0" applyAlignment="0" applyProtection="0"/>
    <xf numFmtId="0" fontId="42" fillId="0" borderId="39" applyNumberFormat="0" applyFill="0" applyAlignment="0" applyProtection="0"/>
    <xf numFmtId="0" fontId="63" fillId="56" borderId="38" applyNumberFormat="0" applyAlignment="0" applyProtection="0"/>
    <xf numFmtId="0" fontId="43" fillId="59" borderId="31" applyNumberFormat="0" applyFont="0" applyAlignment="0" applyProtection="0"/>
    <xf numFmtId="0" fontId="43" fillId="59" borderId="31" applyNumberFormat="0" applyFont="0" applyAlignment="0" applyProtection="0"/>
    <xf numFmtId="0" fontId="63" fillId="56" borderId="38"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0" fillId="43" borderId="36" applyNumberFormat="0" applyAlignment="0" applyProtection="0"/>
    <xf numFmtId="0" fontId="42" fillId="0" borderId="39" applyNumberFormat="0" applyFill="0" applyAlignment="0" applyProtection="0"/>
    <xf numFmtId="0" fontId="63" fillId="56" borderId="38" applyNumberFormat="0" applyAlignment="0" applyProtection="0"/>
    <xf numFmtId="0" fontId="43" fillId="59" borderId="31" applyNumberFormat="0" applyFont="0" applyAlignment="0" applyProtection="0"/>
    <xf numFmtId="0" fontId="60" fillId="43" borderId="36" applyNumberFormat="0" applyAlignment="0" applyProtection="0"/>
    <xf numFmtId="0" fontId="55" fillId="56" borderId="36" applyNumberFormat="0" applyAlignment="0" applyProtection="0"/>
    <xf numFmtId="0" fontId="42" fillId="0" borderId="39" applyNumberFormat="0" applyFill="0" applyAlignment="0" applyProtection="0"/>
    <xf numFmtId="0" fontId="63" fillId="56" borderId="38" applyNumberFormat="0" applyAlignment="0" applyProtection="0"/>
    <xf numFmtId="0" fontId="43" fillId="59" borderId="31" applyNumberFormat="0" applyFont="0" applyAlignment="0" applyProtection="0"/>
    <xf numFmtId="0" fontId="60" fillId="43" borderId="36" applyNumberFormat="0" applyAlignment="0" applyProtection="0"/>
    <xf numFmtId="0" fontId="55" fillId="56" borderId="36"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3" fillId="59" borderId="31" applyNumberFormat="0" applyFont="0" applyAlignment="0" applyProtection="0"/>
    <xf numFmtId="0" fontId="60" fillId="43" borderId="36" applyNumberFormat="0" applyAlignment="0" applyProtection="0"/>
    <xf numFmtId="0" fontId="55" fillId="56" borderId="36" applyNumberFormat="0" applyAlignment="0" applyProtection="0"/>
    <xf numFmtId="0" fontId="42" fillId="0" borderId="39" applyNumberFormat="0" applyFill="0" applyAlignment="0" applyProtection="0"/>
    <xf numFmtId="0" fontId="63" fillId="56" borderId="38" applyNumberFormat="0" applyAlignment="0" applyProtection="0"/>
    <xf numFmtId="0" fontId="43" fillId="59" borderId="31" applyNumberFormat="0" applyFont="0" applyAlignment="0" applyProtection="0"/>
    <xf numFmtId="0" fontId="60" fillId="43" borderId="36" applyNumberFormat="0" applyAlignment="0" applyProtection="0"/>
    <xf numFmtId="0" fontId="55" fillId="56" borderId="36" applyNumberFormat="0" applyAlignment="0" applyProtection="0"/>
    <xf numFmtId="0" fontId="42" fillId="0" borderId="39" applyNumberFormat="0" applyFill="0" applyAlignment="0" applyProtection="0"/>
    <xf numFmtId="0" fontId="63" fillId="56" borderId="38" applyNumberFormat="0" applyAlignment="0" applyProtection="0"/>
    <xf numFmtId="0" fontId="43" fillId="59" borderId="31" applyNumberFormat="0" applyFont="0" applyAlignment="0" applyProtection="0"/>
    <xf numFmtId="0" fontId="60" fillId="43" borderId="36" applyNumberFormat="0" applyAlignment="0" applyProtection="0"/>
    <xf numFmtId="0" fontId="55" fillId="56" borderId="36" applyNumberFormat="0" applyAlignment="0" applyProtection="0"/>
    <xf numFmtId="0" fontId="42" fillId="0" borderId="39" applyNumberFormat="0" applyFill="0" applyAlignment="0" applyProtection="0"/>
    <xf numFmtId="0" fontId="55" fillId="56" borderId="36" applyNumberFormat="0" applyAlignment="0" applyProtection="0"/>
    <xf numFmtId="0" fontId="42" fillId="0" borderId="39" applyNumberFormat="0" applyFill="0" applyAlignment="0" applyProtection="0"/>
    <xf numFmtId="0" fontId="63" fillId="56" borderId="38" applyNumberFormat="0" applyAlignment="0" applyProtection="0"/>
    <xf numFmtId="0" fontId="43" fillId="59" borderId="31" applyNumberFormat="0" applyFont="0" applyAlignment="0" applyProtection="0"/>
    <xf numFmtId="0" fontId="43" fillId="59" borderId="31" applyNumberFormat="0" applyFont="0" applyAlignment="0" applyProtection="0"/>
    <xf numFmtId="0" fontId="63" fillId="56" borderId="38"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0" fillId="43" borderId="36" applyNumberFormat="0" applyAlignment="0" applyProtection="0"/>
    <xf numFmtId="0" fontId="42" fillId="0" borderId="39" applyNumberFormat="0" applyFill="0" applyAlignment="0" applyProtection="0"/>
    <xf numFmtId="0" fontId="63" fillId="56" borderId="38" applyNumberFormat="0" applyAlignment="0" applyProtection="0"/>
    <xf numFmtId="0" fontId="43" fillId="59" borderId="31" applyNumberFormat="0" applyFont="0" applyAlignment="0" applyProtection="0"/>
    <xf numFmtId="0" fontId="60" fillId="43" borderId="36" applyNumberFormat="0" applyAlignment="0" applyProtection="0"/>
    <xf numFmtId="0" fontId="55" fillId="56" borderId="36" applyNumberFormat="0" applyAlignment="0" applyProtection="0"/>
    <xf numFmtId="0" fontId="42" fillId="0" borderId="39" applyNumberFormat="0" applyFill="0" applyAlignment="0" applyProtection="0"/>
    <xf numFmtId="0" fontId="63" fillId="56" borderId="38" applyNumberFormat="0" applyAlignment="0" applyProtection="0"/>
    <xf numFmtId="0" fontId="43" fillId="59" borderId="31" applyNumberFormat="0" applyFont="0" applyAlignment="0" applyProtection="0"/>
    <xf numFmtId="0" fontId="60" fillId="43" borderId="36" applyNumberFormat="0" applyAlignment="0" applyProtection="0"/>
    <xf numFmtId="0" fontId="55" fillId="56" borderId="36" applyNumberFormat="0" applyAlignment="0" applyProtection="0"/>
    <xf numFmtId="0" fontId="44" fillId="119" borderId="440" applyNumberFormat="0" applyAlignment="0" applyProtection="0"/>
    <xf numFmtId="0" fontId="44" fillId="57" borderId="440" applyNumberFormat="0" applyAlignment="0" applyProtection="0"/>
    <xf numFmtId="0" fontId="44" fillId="57" borderId="440" applyNumberFormat="0" applyAlignment="0" applyProtection="0"/>
    <xf numFmtId="0" fontId="44" fillId="119" borderId="432" applyNumberFormat="0" applyAlignment="0" applyProtection="0"/>
    <xf numFmtId="0" fontId="44" fillId="57" borderId="432" applyNumberFormat="0" applyAlignment="0" applyProtection="0"/>
    <xf numFmtId="0" fontId="44" fillId="57" borderId="432" applyNumberFormat="0" applyAlignment="0" applyProtection="0"/>
    <xf numFmtId="0" fontId="44" fillId="57" borderId="432" applyNumberFormat="0" applyAlignment="0" applyProtection="0"/>
    <xf numFmtId="0" fontId="44" fillId="119" borderId="428" applyNumberFormat="0" applyAlignment="0" applyProtection="0"/>
    <xf numFmtId="2" fontId="92" fillId="34" borderId="429"/>
    <xf numFmtId="3" fontId="92" fillId="34" borderId="429">
      <alignment horizontal="right" vertical="center"/>
    </xf>
    <xf numFmtId="4" fontId="92" fillId="35" borderId="431"/>
    <xf numFmtId="3" fontId="92" fillId="35" borderId="431">
      <alignment horizontal="right" vertical="center"/>
    </xf>
    <xf numFmtId="0" fontId="44" fillId="57" borderId="428" applyNumberFormat="0" applyAlignment="0" applyProtection="0"/>
    <xf numFmtId="0" fontId="44" fillId="57" borderId="428" applyNumberFormat="0" applyAlignment="0" applyProtection="0"/>
    <xf numFmtId="215" fontId="156" fillId="0" borderId="430" applyFont="0" applyFill="0" applyAlignment="0">
      <alignment horizontal="fill"/>
    </xf>
    <xf numFmtId="0" fontId="92" fillId="35" borderId="431">
      <alignment horizontal="center" vertical="center"/>
    </xf>
    <xf numFmtId="0" fontId="44" fillId="57" borderId="428" applyNumberFormat="0" applyAlignment="0" applyProtection="0"/>
    <xf numFmtId="0" fontId="44" fillId="57" borderId="464" applyNumberFormat="0" applyAlignment="0" applyProtection="0"/>
    <xf numFmtId="2" fontId="92" fillId="34" borderId="461"/>
    <xf numFmtId="0" fontId="44" fillId="57" borderId="460" applyNumberFormat="0" applyAlignment="0" applyProtection="0"/>
    <xf numFmtId="215" fontId="156" fillId="0" borderId="434" applyFont="0" applyFill="0" applyAlignment="0">
      <alignment horizontal="fill"/>
    </xf>
    <xf numFmtId="0" fontId="44" fillId="57" borderId="464" applyNumberFormat="0" applyAlignment="0" applyProtection="0"/>
    <xf numFmtId="3" fontId="92" fillId="34" borderId="461">
      <alignment horizontal="right" vertical="center"/>
    </xf>
    <xf numFmtId="4" fontId="92" fillId="35" borderId="463"/>
    <xf numFmtId="4" fontId="92" fillId="35" borderId="459"/>
    <xf numFmtId="0" fontId="92" fillId="35" borderId="459">
      <alignment horizontal="center" vertical="center"/>
    </xf>
    <xf numFmtId="0" fontId="44" fillId="57" borderId="460" applyNumberFormat="0" applyAlignment="0" applyProtection="0"/>
    <xf numFmtId="0" fontId="44" fillId="57" borderId="464" applyNumberFormat="0" applyAlignment="0" applyProtection="0"/>
    <xf numFmtId="2" fontId="92" fillId="34" borderId="425"/>
    <xf numFmtId="3" fontId="92" fillId="34" borderId="425">
      <alignment horizontal="right" vertical="center"/>
    </xf>
    <xf numFmtId="0" fontId="44" fillId="119" borderId="464" applyNumberFormat="0" applyAlignment="0" applyProtection="0"/>
    <xf numFmtId="0" fontId="44" fillId="119" borderId="460" applyNumberFormat="0" applyAlignment="0" applyProtection="0"/>
    <xf numFmtId="3" fontId="92" fillId="35" borderId="463">
      <alignment horizontal="right" vertical="center"/>
    </xf>
    <xf numFmtId="4" fontId="92" fillId="35" borderId="427"/>
    <xf numFmtId="3" fontId="92" fillId="35" borderId="427">
      <alignment horizontal="right" vertical="center"/>
    </xf>
    <xf numFmtId="0" fontId="92" fillId="35" borderId="427">
      <alignment horizontal="center" vertical="center"/>
    </xf>
    <xf numFmtId="2" fontId="92" fillId="34" borderId="457"/>
    <xf numFmtId="3" fontId="92" fillId="34" borderId="457">
      <alignment horizontal="right" vertical="center"/>
    </xf>
    <xf numFmtId="3" fontId="92" fillId="35" borderId="459">
      <alignment horizontal="right" vertical="center"/>
    </xf>
    <xf numFmtId="0" fontId="92" fillId="35" borderId="435">
      <alignment horizontal="center" vertical="center"/>
    </xf>
    <xf numFmtId="3" fontId="92" fillId="35" borderId="435">
      <alignment horizontal="right" vertical="center"/>
    </xf>
    <xf numFmtId="4" fontId="92" fillId="35" borderId="435"/>
    <xf numFmtId="3" fontId="92" fillId="34" borderId="433">
      <alignment horizontal="right" vertical="center"/>
    </xf>
    <xf numFmtId="2" fontId="92" fillId="34" borderId="433"/>
    <xf numFmtId="215" fontId="156" fillId="0" borderId="458" applyFont="0" applyFill="0" applyAlignment="0">
      <alignment horizontal="fill"/>
    </xf>
    <xf numFmtId="0" fontId="44" fillId="57" borderId="436" applyNumberFormat="0" applyAlignment="0" applyProtection="0"/>
    <xf numFmtId="0" fontId="92" fillId="35" borderId="439">
      <alignment horizontal="center" vertical="center"/>
    </xf>
    <xf numFmtId="16" fontId="148" fillId="74" borderId="37" applyFont="0" applyFill="0" applyBorder="0" applyAlignment="0" applyProtection="0">
      <alignment horizontal="right"/>
    </xf>
    <xf numFmtId="214" fontId="148" fillId="74" borderId="37" applyFont="0" applyFill="0" applyBorder="0" applyAlignment="0" applyProtection="0">
      <alignment horizontal="right"/>
    </xf>
    <xf numFmtId="16" fontId="148" fillId="74" borderId="37" applyFont="0" applyFill="0" applyBorder="0" applyAlignment="0" applyProtection="0">
      <alignment horizontal="right"/>
    </xf>
    <xf numFmtId="214" fontId="148" fillId="74" borderId="37" applyFont="0" applyFill="0" applyBorder="0" applyAlignment="0" applyProtection="0">
      <alignment horizontal="right"/>
    </xf>
    <xf numFmtId="215" fontId="156" fillId="0" borderId="438" applyFont="0" applyFill="0" applyAlignment="0">
      <alignment horizontal="fill"/>
    </xf>
    <xf numFmtId="3" fontId="18" fillId="105" borderId="37" applyProtection="0">
      <alignment horizontal="right" vertical="center"/>
    </xf>
    <xf numFmtId="0" fontId="44" fillId="57" borderId="436" applyNumberFormat="0" applyAlignment="0" applyProtection="0"/>
    <xf numFmtId="0" fontId="44" fillId="57" borderId="436" applyNumberFormat="0" applyAlignment="0" applyProtection="0"/>
    <xf numFmtId="16" fontId="148" fillId="74" borderId="37" applyFont="0" applyFill="0" applyBorder="0" applyAlignment="0" applyProtection="0">
      <alignment horizontal="right"/>
    </xf>
    <xf numFmtId="2" fontId="92" fillId="34" borderId="437"/>
    <xf numFmtId="0" fontId="44" fillId="119" borderId="436" applyNumberFormat="0" applyAlignment="0" applyProtection="0"/>
    <xf numFmtId="215" fontId="156" fillId="0" borderId="426" applyFont="0" applyFill="0" applyAlignment="0">
      <alignment horizontal="fill"/>
    </xf>
    <xf numFmtId="214" fontId="148" fillId="74" borderId="37" applyFont="0" applyFill="0" applyBorder="0" applyAlignment="0" applyProtection="0">
      <alignment horizontal="right"/>
    </xf>
    <xf numFmtId="0" fontId="44" fillId="119" borderId="424" applyNumberFormat="0" applyAlignment="0" applyProtection="0"/>
    <xf numFmtId="0" fontId="44" fillId="57" borderId="424" applyNumberFormat="0" applyAlignment="0" applyProtection="0"/>
    <xf numFmtId="0" fontId="44" fillId="57" borderId="424" applyNumberFormat="0" applyAlignment="0" applyProtection="0"/>
    <xf numFmtId="0" fontId="44" fillId="57" borderId="424" applyNumberFormat="0" applyAlignment="0" applyProtection="0"/>
    <xf numFmtId="215" fontId="156" fillId="0" borderId="50" applyFont="0" applyFill="0" applyAlignment="0">
      <alignment horizontal="fill"/>
    </xf>
    <xf numFmtId="303" fontId="211" fillId="0" borderId="50" applyBorder="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303" fontId="211" fillId="0" borderId="50" applyBorder="0"/>
    <xf numFmtId="0" fontId="42" fillId="0" borderId="39" applyNumberFormat="0" applyFill="0" applyAlignment="0" applyProtection="0"/>
    <xf numFmtId="0" fontId="108" fillId="0" borderId="50" applyFont="0" applyFill="0" applyAlignment="0" applyProtection="0"/>
    <xf numFmtId="0" fontId="44" fillId="119" borderId="420" applyNumberFormat="0" applyAlignment="0" applyProtection="0"/>
    <xf numFmtId="0" fontId="60" fillId="43" borderId="36" applyNumberFormat="0" applyAlignment="0" applyProtection="0"/>
    <xf numFmtId="2" fontId="92" fillId="34" borderId="421"/>
    <xf numFmtId="3" fontId="92" fillId="34" borderId="421">
      <alignment horizontal="right" vertical="center"/>
    </xf>
    <xf numFmtId="4" fontId="92" fillId="35" borderId="423"/>
    <xf numFmtId="3" fontId="92" fillId="35" borderId="423">
      <alignment horizontal="right" vertical="center"/>
    </xf>
    <xf numFmtId="0" fontId="44" fillId="57" borderId="420" applyNumberFormat="0" applyAlignment="0" applyProtection="0"/>
    <xf numFmtId="0" fontId="44" fillId="57" borderId="420" applyNumberFormat="0" applyAlignment="0" applyProtection="0"/>
    <xf numFmtId="3" fontId="18" fillId="105" borderId="11" applyProtection="0">
      <alignment horizontal="right" vertical="center"/>
    </xf>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60" fillId="43" borderId="36" applyNumberFormat="0" applyAlignment="0" applyProtection="0"/>
    <xf numFmtId="0" fontId="42" fillId="0" borderId="39" applyNumberFormat="0" applyFill="0" applyAlignment="0" applyProtection="0"/>
    <xf numFmtId="0" fontId="60" fillId="43" borderId="36" applyNumberFormat="0" applyAlignment="0" applyProtection="0"/>
    <xf numFmtId="0" fontId="55" fillId="56" borderId="36" applyNumberFormat="0" applyAlignment="0" applyProtection="0"/>
    <xf numFmtId="0" fontId="55" fillId="56" borderId="36" applyNumberFormat="0" applyAlignment="0" applyProtection="0"/>
    <xf numFmtId="0" fontId="55" fillId="56" borderId="36" applyNumberFormat="0" applyAlignment="0" applyProtection="0"/>
    <xf numFmtId="0" fontId="55" fillId="56" borderId="36" applyNumberFormat="0" applyAlignment="0" applyProtection="0"/>
    <xf numFmtId="1" fontId="37" fillId="0" borderId="37">
      <alignment vertical="center"/>
    </xf>
    <xf numFmtId="0" fontId="43" fillId="59" borderId="31" applyNumberFormat="0" applyFont="0" applyAlignment="0" applyProtection="0"/>
    <xf numFmtId="0" fontId="60" fillId="43" borderId="36" applyNumberFormat="0" applyAlignment="0" applyProtection="0"/>
    <xf numFmtId="1" fontId="37" fillId="0" borderId="37">
      <alignment vertical="center"/>
    </xf>
    <xf numFmtId="0" fontId="63" fillId="56" borderId="38" applyNumberFormat="0" applyAlignment="0" applyProtection="0"/>
    <xf numFmtId="0" fontId="55" fillId="56" borderId="36"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108" fillId="0" borderId="50" applyFont="0" applyFill="0" applyAlignment="0" applyProtection="0"/>
    <xf numFmtId="0" fontId="108" fillId="0" borderId="40" applyFont="0" applyFill="0" applyAlignment="0" applyProtection="0"/>
    <xf numFmtId="0" fontId="103" fillId="71" borderId="86" applyNumberFormat="0" applyBorder="0" applyAlignment="0">
      <alignment vertical="center" wrapText="1"/>
    </xf>
    <xf numFmtId="215" fontId="156" fillId="0" borderId="422" applyFont="0" applyFill="0" applyAlignment="0">
      <alignment horizontal="fill"/>
    </xf>
    <xf numFmtId="215" fontId="156" fillId="0" borderId="50" applyFont="0" applyFill="0" applyAlignment="0">
      <alignment horizontal="fill"/>
    </xf>
    <xf numFmtId="0" fontId="63" fillId="56" borderId="38" applyNumberFormat="0" applyAlignment="0" applyProtection="0"/>
    <xf numFmtId="0" fontId="42" fillId="0" borderId="39" applyNumberFormat="0" applyFill="0" applyAlignment="0" applyProtection="0"/>
    <xf numFmtId="164" fontId="103" fillId="71" borderId="86" applyNumberFormat="0" applyBorder="0" applyAlignment="0">
      <alignment vertical="center" wrapText="1"/>
    </xf>
    <xf numFmtId="214" fontId="148" fillId="74" borderId="11" applyFont="0" applyFill="0" applyBorder="0" applyAlignment="0" applyProtection="0">
      <alignment horizontal="right"/>
    </xf>
    <xf numFmtId="16" fontId="148" fillId="74" borderId="11" applyFont="0" applyFill="0" applyBorder="0" applyAlignment="0" applyProtection="0">
      <alignment horizontal="right"/>
    </xf>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214" fontId="148" fillId="74" borderId="11" applyFont="0" applyFill="0" applyBorder="0" applyAlignment="0" applyProtection="0">
      <alignment horizontal="right"/>
    </xf>
    <xf numFmtId="16" fontId="148" fillId="74" borderId="11" applyFont="0" applyFill="0" applyBorder="0" applyAlignment="0" applyProtection="0">
      <alignment horizontal="right"/>
    </xf>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92" fillId="35" borderId="423">
      <alignment horizontal="center" vertical="center"/>
    </xf>
    <xf numFmtId="0" fontId="60" fillId="43" borderId="36" applyNumberFormat="0" applyAlignment="0" applyProtection="0"/>
    <xf numFmtId="0" fontId="42" fillId="0" borderId="39" applyNumberFormat="0" applyFill="0" applyAlignment="0" applyProtection="0"/>
    <xf numFmtId="0" fontId="63" fillId="56" borderId="38" applyNumberFormat="0" applyAlignment="0" applyProtection="0"/>
    <xf numFmtId="0" fontId="44" fillId="57" borderId="420" applyNumberFormat="0" applyAlignment="0" applyProtection="0"/>
    <xf numFmtId="0" fontId="63" fillId="56" borderId="38" applyNumberFormat="0" applyAlignment="0" applyProtection="0"/>
    <xf numFmtId="0" fontId="18" fillId="35" borderId="63" applyNumberFormat="0" applyAlignment="0">
      <protection locked="0"/>
    </xf>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256" fontId="22" fillId="0" borderId="37">
      <alignment horizontal="left" vertical="center"/>
    </xf>
    <xf numFmtId="0" fontId="22" fillId="0" borderId="37">
      <alignment horizontal="left" vertical="center"/>
    </xf>
    <xf numFmtId="256" fontId="22" fillId="0" borderId="37">
      <alignment horizontal="left" vertical="center"/>
    </xf>
    <xf numFmtId="256" fontId="22" fillId="0" borderId="37">
      <alignment horizontal="left" vertical="center"/>
    </xf>
    <xf numFmtId="256" fontId="22" fillId="0" borderId="37">
      <alignment horizontal="left" vertical="center"/>
    </xf>
    <xf numFmtId="256" fontId="22" fillId="0" borderId="37">
      <alignment horizontal="left" vertical="center"/>
    </xf>
    <xf numFmtId="0" fontId="18" fillId="35" borderId="63" applyNumberFormat="0" applyAlignment="0">
      <protection locked="0"/>
    </xf>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256" fontId="22" fillId="0" borderId="37">
      <alignment horizontal="left" vertical="center"/>
    </xf>
    <xf numFmtId="0" fontId="22" fillId="0" borderId="37">
      <alignment horizontal="left" vertical="center"/>
    </xf>
    <xf numFmtId="256" fontId="22" fillId="0" borderId="37">
      <alignment horizontal="left" vertical="center"/>
    </xf>
    <xf numFmtId="256" fontId="22" fillId="0" borderId="37">
      <alignment horizontal="left" vertical="center"/>
    </xf>
    <xf numFmtId="256" fontId="22" fillId="0" borderId="37">
      <alignment horizontal="left" vertical="center"/>
    </xf>
    <xf numFmtId="256" fontId="22" fillId="0" borderId="37">
      <alignment horizontal="left" vertical="center"/>
    </xf>
    <xf numFmtId="0" fontId="23" fillId="36" borderId="86" applyFont="0" applyBorder="0" applyAlignment="0" applyProtection="0">
      <alignment vertical="top"/>
    </xf>
    <xf numFmtId="0" fontId="18" fillId="68" borderId="38" applyNumberFormat="0">
      <alignment vertical="center"/>
    </xf>
    <xf numFmtId="0" fontId="18" fillId="0" borderId="97" applyNumberFormat="0" applyFont="0" applyAlignment="0" applyProtection="0"/>
    <xf numFmtId="0" fontId="18" fillId="35" borderId="63" applyNumberFormat="0" applyAlignment="0">
      <protection locked="0"/>
    </xf>
    <xf numFmtId="0" fontId="18" fillId="0" borderId="96" applyNumberFormat="0" applyFont="0" applyAlignment="0" applyProtection="0"/>
    <xf numFmtId="41" fontId="211" fillId="0" borderId="95" applyFill="0" applyBorder="0" applyProtection="0">
      <alignment horizontal="right" vertical="top"/>
    </xf>
    <xf numFmtId="41" fontId="211" fillId="0" borderId="95" applyFill="0" applyBorder="0" applyProtection="0">
      <alignment horizontal="right" vertical="top"/>
    </xf>
    <xf numFmtId="41" fontId="211" fillId="0" borderId="95" applyFill="0" applyBorder="0" applyProtection="0">
      <alignment horizontal="right" vertical="top"/>
    </xf>
    <xf numFmtId="207" fontId="245" fillId="0" borderId="94">
      <alignment horizontal="center"/>
    </xf>
    <xf numFmtId="207" fontId="245" fillId="0" borderId="94">
      <alignment horizontal="center"/>
    </xf>
    <xf numFmtId="207" fontId="244" fillId="0" borderId="95">
      <alignment horizontal="center"/>
    </xf>
    <xf numFmtId="0" fontId="18" fillId="56" borderId="37" applyAlignment="0" applyProtection="0"/>
    <xf numFmtId="207" fontId="243" fillId="0" borderId="94">
      <alignment horizontal="left"/>
    </xf>
    <xf numFmtId="207" fontId="243" fillId="0" borderId="94">
      <alignment horizontal="left"/>
    </xf>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256" fontId="22" fillId="0" borderId="37">
      <alignment horizontal="left" vertical="center"/>
    </xf>
    <xf numFmtId="0" fontId="22" fillId="0" borderId="37">
      <alignment horizontal="left" vertical="center"/>
    </xf>
    <xf numFmtId="256" fontId="22" fillId="0" borderId="37">
      <alignment horizontal="left" vertical="center"/>
    </xf>
    <xf numFmtId="256" fontId="22" fillId="0" borderId="37">
      <alignment horizontal="left" vertical="center"/>
    </xf>
    <xf numFmtId="256" fontId="22" fillId="0" borderId="37">
      <alignment horizontal="left" vertical="center"/>
    </xf>
    <xf numFmtId="256" fontId="22" fillId="0" borderId="37">
      <alignment horizontal="left" vertical="center"/>
    </xf>
    <xf numFmtId="201" fontId="137" fillId="0" borderId="68" applyNumberFormat="0" applyFont="0" applyFill="0" applyAlignment="0" applyProtection="0"/>
    <xf numFmtId="0" fontId="23" fillId="36" borderId="86" applyFont="0" applyBorder="0" applyAlignment="0" applyProtection="0">
      <alignment vertical="top"/>
    </xf>
    <xf numFmtId="0" fontId="18" fillId="68" borderId="38" applyNumberFormat="0">
      <alignment vertical="center"/>
    </xf>
    <xf numFmtId="0" fontId="18" fillId="0" borderId="97" applyNumberFormat="0" applyFont="0" applyAlignment="0" applyProtection="0"/>
    <xf numFmtId="0" fontId="18" fillId="0" borderId="96" applyNumberFormat="0" applyFont="0" applyAlignment="0" applyProtection="0"/>
    <xf numFmtId="41" fontId="211" fillId="0" borderId="95" applyFill="0" applyBorder="0" applyProtection="0">
      <alignment horizontal="right" vertical="top"/>
    </xf>
    <xf numFmtId="41" fontId="211" fillId="0" borderId="95" applyFill="0" applyBorder="0" applyProtection="0">
      <alignment horizontal="right" vertical="top"/>
    </xf>
    <xf numFmtId="41" fontId="211" fillId="0" borderId="95" applyFill="0" applyBorder="0" applyProtection="0">
      <alignment horizontal="right" vertical="top"/>
    </xf>
    <xf numFmtId="207" fontId="245" fillId="0" borderId="94">
      <alignment horizontal="center"/>
    </xf>
    <xf numFmtId="207" fontId="245" fillId="0" borderId="94">
      <alignment horizontal="center"/>
    </xf>
    <xf numFmtId="207" fontId="244" fillId="0" borderId="95">
      <alignment horizontal="center"/>
    </xf>
    <xf numFmtId="0" fontId="18" fillId="56" borderId="37" applyAlignment="0" applyProtection="0"/>
    <xf numFmtId="0" fontId="18" fillId="68" borderId="38" applyNumberFormat="0">
      <alignment vertical="center"/>
    </xf>
    <xf numFmtId="0" fontId="18" fillId="35" borderId="63" applyNumberFormat="0" applyAlignment="0">
      <protection locked="0"/>
    </xf>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215" fontId="156" fillId="0" borderId="50" applyFont="0" applyFill="0" applyAlignment="0">
      <alignment horizontal="fill"/>
    </xf>
    <xf numFmtId="338" fontId="230" fillId="0" borderId="92">
      <protection locked="0"/>
    </xf>
    <xf numFmtId="338" fontId="230" fillId="0" borderId="92">
      <protection locked="0"/>
    </xf>
    <xf numFmtId="338" fontId="230" fillId="0" borderId="92">
      <protection locked="0"/>
    </xf>
    <xf numFmtId="338" fontId="230" fillId="0" borderId="92">
      <protection locked="0"/>
    </xf>
    <xf numFmtId="338" fontId="230" fillId="0" borderId="92">
      <protection locked="0"/>
    </xf>
    <xf numFmtId="256" fontId="22" fillId="0" borderId="37">
      <alignment horizontal="left" vertical="center"/>
    </xf>
    <xf numFmtId="0" fontId="22" fillId="0" borderId="37">
      <alignment horizontal="left" vertical="center"/>
    </xf>
    <xf numFmtId="256" fontId="22" fillId="0" borderId="37">
      <alignment horizontal="left" vertical="center"/>
    </xf>
    <xf numFmtId="256" fontId="22" fillId="0" borderId="37">
      <alignment horizontal="left" vertical="center"/>
    </xf>
    <xf numFmtId="256" fontId="22" fillId="0" borderId="37">
      <alignment horizontal="left" vertical="center"/>
    </xf>
    <xf numFmtId="256" fontId="22" fillId="0" borderId="37">
      <alignment horizontal="left" vertical="center"/>
    </xf>
    <xf numFmtId="0" fontId="23" fillId="36" borderId="86" applyFont="0" applyBorder="0" applyAlignment="0" applyProtection="0">
      <alignment vertical="top"/>
    </xf>
    <xf numFmtId="0" fontId="18" fillId="68" borderId="38" applyNumberFormat="0">
      <alignment vertical="center"/>
    </xf>
    <xf numFmtId="0" fontId="18" fillId="68" borderId="38" applyNumberFormat="0">
      <alignment vertical="center"/>
    </xf>
    <xf numFmtId="0" fontId="18" fillId="0" borderId="97" applyNumberFormat="0" applyFont="0" applyAlignment="0" applyProtection="0"/>
    <xf numFmtId="0" fontId="18" fillId="68" borderId="38" applyNumberFormat="0">
      <alignment vertical="center"/>
    </xf>
    <xf numFmtId="0" fontId="18" fillId="35" borderId="63" applyNumberFormat="0" applyAlignment="0">
      <protection locked="0"/>
    </xf>
    <xf numFmtId="0" fontId="18" fillId="0" borderId="96" applyNumberFormat="0" applyFont="0" applyAlignment="0" applyProtection="0"/>
    <xf numFmtId="41" fontId="211" fillId="0" borderId="95" applyFill="0" applyBorder="0" applyProtection="0">
      <alignment horizontal="right" vertical="top"/>
    </xf>
    <xf numFmtId="41" fontId="211" fillId="0" borderId="95" applyFill="0" applyBorder="0" applyProtection="0">
      <alignment horizontal="right" vertical="top"/>
    </xf>
    <xf numFmtId="41" fontId="211" fillId="0" borderId="95" applyFill="0" applyBorder="0" applyProtection="0">
      <alignment horizontal="right" vertical="top"/>
    </xf>
    <xf numFmtId="207" fontId="245" fillId="0" borderId="94">
      <alignment horizontal="center"/>
    </xf>
    <xf numFmtId="207" fontId="245" fillId="0" borderId="94">
      <alignment horizontal="center"/>
    </xf>
    <xf numFmtId="207" fontId="244" fillId="0" borderId="95">
      <alignment horizontal="center"/>
    </xf>
    <xf numFmtId="0" fontId="18" fillId="56" borderId="37" applyAlignment="0" applyProtection="0"/>
    <xf numFmtId="207" fontId="243" fillId="0" borderId="94">
      <alignment horizontal="left"/>
    </xf>
    <xf numFmtId="207" fontId="243" fillId="0" borderId="94">
      <alignment horizontal="left"/>
    </xf>
    <xf numFmtId="207" fontId="240" fillId="0" borderId="95">
      <alignment horizontal="left"/>
    </xf>
    <xf numFmtId="207" fontId="240" fillId="0" borderId="95">
      <alignment horizontal="right"/>
    </xf>
    <xf numFmtId="0" fontId="238" fillId="0" borderId="94">
      <alignment horizontal="right"/>
    </xf>
    <xf numFmtId="0" fontId="237" fillId="0" borderId="95">
      <alignment horizontal="right" wrapText="1"/>
    </xf>
    <xf numFmtId="0" fontId="238" fillId="0" borderId="94">
      <alignment horizontal="right"/>
    </xf>
    <xf numFmtId="49" fontId="237" fillId="0" borderId="95">
      <alignment horizontal="right" wrapText="1"/>
    </xf>
    <xf numFmtId="0" fontId="238" fillId="0" borderId="94">
      <alignment horizontal="right"/>
    </xf>
    <xf numFmtId="0" fontId="238" fillId="0" borderId="94">
      <alignment horizontal="right"/>
    </xf>
    <xf numFmtId="0" fontId="42" fillId="0" borderId="39" applyNumberFormat="0" applyFill="0" applyAlignment="0" applyProtection="0"/>
    <xf numFmtId="0" fontId="60" fillId="43" borderId="36" applyNumberFormat="0" applyAlignment="0" applyProtection="0"/>
    <xf numFmtId="0" fontId="42" fillId="0" borderId="39" applyNumberFormat="0" applyFill="0" applyAlignment="0" applyProtection="0"/>
    <xf numFmtId="0" fontId="60" fillId="43" borderId="36" applyNumberFormat="0" applyAlignment="0" applyProtection="0"/>
    <xf numFmtId="0" fontId="60" fillId="43" borderId="36" applyNumberFormat="0" applyAlignment="0" applyProtection="0"/>
    <xf numFmtId="9" fontId="163" fillId="35" borderId="93">
      <alignment horizontal="center"/>
    </xf>
    <xf numFmtId="348" fontId="120" fillId="107" borderId="86" applyProtection="0">
      <alignment horizontal="center" vertical="center"/>
    </xf>
    <xf numFmtId="9" fontId="163" fillId="35" borderId="93">
      <alignment horizontal="center"/>
    </xf>
    <xf numFmtId="348" fontId="120" fillId="107" borderId="86" applyProtection="0">
      <alignment horizontal="center" vertical="center"/>
    </xf>
    <xf numFmtId="0" fontId="231" fillId="35" borderId="86">
      <alignment horizontal="right"/>
    </xf>
    <xf numFmtId="0" fontId="231" fillId="35" borderId="86">
      <alignment horizontal="right"/>
    </xf>
    <xf numFmtId="338" fontId="230" fillId="0" borderId="92">
      <protection locked="0"/>
    </xf>
    <xf numFmtId="338" fontId="230" fillId="0" borderId="92">
      <protection locked="0"/>
    </xf>
    <xf numFmtId="338" fontId="230" fillId="0" borderId="92">
      <protection locked="0"/>
    </xf>
    <xf numFmtId="338" fontId="230" fillId="0" borderId="92">
      <protection locked="0"/>
    </xf>
    <xf numFmtId="338" fontId="230" fillId="0" borderId="92">
      <protection locked="0"/>
    </xf>
    <xf numFmtId="338" fontId="230" fillId="0" borderId="92">
      <protection locked="0"/>
    </xf>
    <xf numFmtId="0" fontId="55" fillId="56" borderId="36" applyNumberFormat="0" applyAlignment="0" applyProtection="0"/>
    <xf numFmtId="0" fontId="55" fillId="56" borderId="36" applyNumberFormat="0" applyAlignment="0" applyProtection="0"/>
    <xf numFmtId="0" fontId="18" fillId="74" borderId="86" applyFont="0" applyFill="0" applyBorder="0" applyAlignment="0" applyProtection="0"/>
    <xf numFmtId="0" fontId="18" fillId="74" borderId="86" applyFont="0" applyFill="0" applyBorder="0" applyAlignment="0" applyProtection="0"/>
    <xf numFmtId="0" fontId="217" fillId="103" borderId="88" applyNumberFormat="0" applyAlignment="0" applyProtection="0"/>
    <xf numFmtId="0" fontId="55" fillId="56" borderId="36" applyNumberFormat="0" applyAlignment="0" applyProtection="0"/>
    <xf numFmtId="0" fontId="23" fillId="98" borderId="88" applyNumberFormat="0" applyFont="0" applyAlignment="0" applyProtection="0"/>
    <xf numFmtId="0" fontId="23" fillId="98" borderId="88" applyNumberFormat="0" applyFont="0" applyAlignment="0" applyProtection="0"/>
    <xf numFmtId="0" fontId="23" fillId="98" borderId="88" applyNumberFormat="0" applyFont="0" applyAlignment="0" applyProtection="0"/>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63" fillId="56" borderId="38" applyNumberFormat="0" applyAlignment="0" applyProtection="0"/>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23" fillId="0" borderId="85" applyNumberFormat="0" applyFill="0" applyAlignment="0" applyProtection="0"/>
    <xf numFmtId="0" fontId="23" fillId="0" borderId="85" applyNumberFormat="0" applyFill="0" applyAlignment="0" applyProtection="0"/>
    <xf numFmtId="0" fontId="23" fillId="0" borderId="85" applyNumberFormat="0" applyFill="0" applyAlignment="0" applyProtection="0"/>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303" fontId="211" fillId="0" borderId="50" applyBorder="0"/>
    <xf numFmtId="0" fontId="23" fillId="0" borderId="85" applyNumberFormat="0" applyFill="0" applyAlignment="0" applyProtection="0"/>
    <xf numFmtId="0" fontId="23" fillId="0" borderId="85" applyNumberFormat="0" applyFill="0" applyAlignment="0" applyProtection="0"/>
    <xf numFmtId="0" fontId="23" fillId="0" borderId="85" applyNumberFormat="0" applyFill="0" applyAlignment="0" applyProtection="0"/>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protection locked="0"/>
    </xf>
    <xf numFmtId="0" fontId="18" fillId="74" borderId="86" applyProtection="0">
      <alignment horizontal="right"/>
      <protection locked="0"/>
    </xf>
    <xf numFmtId="0" fontId="23" fillId="0" borderId="85" applyNumberFormat="0" applyFill="0" applyAlignment="0" applyProtection="0"/>
    <xf numFmtId="0" fontId="18" fillId="74" borderId="86" applyProtection="0">
      <alignment horizontal="right"/>
      <protection locked="0"/>
    </xf>
    <xf numFmtId="0" fontId="23" fillId="0" borderId="85" applyNumberFormat="0" applyFill="0" applyAlignment="0" applyProtection="0"/>
    <xf numFmtId="0" fontId="23" fillId="0" borderId="85" applyNumberFormat="0" applyFill="0" applyAlignment="0" applyProtection="0"/>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63" fillId="56" borderId="38" applyNumberFormat="0" applyAlignment="0" applyProtection="0"/>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63" fillId="56" borderId="38" applyNumberFormat="0" applyAlignment="0" applyProtection="0"/>
    <xf numFmtId="0" fontId="23" fillId="98" borderId="88" applyNumberFormat="0" applyFont="0" applyAlignment="0" applyProtection="0"/>
    <xf numFmtId="0" fontId="23" fillId="98" borderId="88" applyNumberFormat="0" applyFont="0" applyAlignment="0" applyProtection="0"/>
    <xf numFmtId="0" fontId="23" fillId="98" borderId="88" applyNumberFormat="0" applyFont="0" applyAlignment="0" applyProtection="0"/>
    <xf numFmtId="0" fontId="55" fillId="56" borderId="36" applyNumberFormat="0" applyAlignment="0" applyProtection="0"/>
    <xf numFmtId="0" fontId="217" fillId="103" borderId="88" applyNumberFormat="0" applyAlignment="0" applyProtection="0"/>
    <xf numFmtId="0" fontId="18" fillId="74" borderId="86" applyFont="0" applyFill="0" applyBorder="0" applyAlignment="0" applyProtection="0"/>
    <xf numFmtId="0" fontId="23" fillId="98" borderId="88" applyNumberFormat="0" applyFont="0" applyAlignment="0" applyProtection="0"/>
    <xf numFmtId="0" fontId="23" fillId="98" borderId="88" applyNumberFormat="0" applyFont="0" applyAlignment="0" applyProtection="0"/>
    <xf numFmtId="0" fontId="23" fillId="98" borderId="88" applyNumberFormat="0" applyFont="0" applyAlignment="0" applyProtection="0"/>
    <xf numFmtId="0" fontId="217" fillId="103" borderId="88" applyNumberFormat="0" applyAlignment="0" applyProtection="0"/>
    <xf numFmtId="0" fontId="18" fillId="74" borderId="86" applyFont="0" applyFill="0" applyBorder="0" applyAlignment="0" applyProtection="0"/>
    <xf numFmtId="0" fontId="55" fillId="56" borderId="36" applyNumberFormat="0" applyAlignment="0" applyProtection="0"/>
    <xf numFmtId="0" fontId="55" fillId="56" borderId="36" applyNumberFormat="0" applyAlignment="0" applyProtection="0"/>
    <xf numFmtId="348" fontId="120" fillId="107" borderId="86" applyProtection="0">
      <alignment horizontal="center" vertical="center"/>
    </xf>
    <xf numFmtId="338" fontId="230" fillId="0" borderId="92">
      <protection locked="0"/>
    </xf>
    <xf numFmtId="338" fontId="230" fillId="0" borderId="92">
      <protection locked="0"/>
    </xf>
    <xf numFmtId="338" fontId="230" fillId="0" borderId="92">
      <protection locked="0"/>
    </xf>
    <xf numFmtId="338" fontId="230" fillId="0" borderId="92">
      <protection locked="0"/>
    </xf>
    <xf numFmtId="338" fontId="230" fillId="0" borderId="92">
      <protection locked="0"/>
    </xf>
    <xf numFmtId="338" fontId="230" fillId="0" borderId="92">
      <protection locked="0"/>
    </xf>
    <xf numFmtId="0" fontId="42" fillId="0" borderId="39" applyNumberFormat="0" applyFill="0" applyAlignment="0" applyProtection="0"/>
    <xf numFmtId="0" fontId="231" fillId="35" borderId="86">
      <alignment horizontal="right"/>
    </xf>
    <xf numFmtId="0" fontId="238" fillId="0" borderId="94">
      <alignment horizontal="right"/>
    </xf>
    <xf numFmtId="207" fontId="240" fillId="0" borderId="95">
      <alignment horizontal="right"/>
    </xf>
    <xf numFmtId="207" fontId="243" fillId="0" borderId="94">
      <alignment horizontal="left"/>
    </xf>
    <xf numFmtId="207" fontId="243" fillId="0" borderId="94">
      <alignment horizontal="left"/>
    </xf>
    <xf numFmtId="348" fontId="120" fillId="107" borderId="86" applyProtection="0">
      <alignment horizontal="center" vertical="center"/>
    </xf>
    <xf numFmtId="9" fontId="163" fillId="35" borderId="93">
      <alignment horizontal="center"/>
    </xf>
    <xf numFmtId="0" fontId="60" fillId="43" borderId="36" applyNumberFormat="0" applyAlignment="0" applyProtection="0"/>
    <xf numFmtId="207" fontId="244" fillId="0" borderId="95">
      <alignment horizontal="center"/>
    </xf>
    <xf numFmtId="207" fontId="245" fillId="0" borderId="94">
      <alignment horizontal="center"/>
    </xf>
    <xf numFmtId="207" fontId="245" fillId="0" borderId="94">
      <alignment horizontal="center"/>
    </xf>
    <xf numFmtId="41" fontId="211" fillId="0" borderId="95" applyFill="0" applyBorder="0" applyProtection="0">
      <alignment horizontal="right" vertical="top"/>
    </xf>
    <xf numFmtId="41" fontId="211" fillId="0" borderId="95" applyFill="0" applyBorder="0" applyProtection="0">
      <alignment horizontal="right" vertical="top"/>
    </xf>
    <xf numFmtId="41" fontId="211" fillId="0" borderId="95" applyFill="0" applyBorder="0" applyProtection="0">
      <alignment horizontal="right" vertical="top"/>
    </xf>
    <xf numFmtId="0" fontId="18" fillId="0" borderId="96" applyNumberFormat="0" applyFont="0" applyAlignment="0" applyProtection="0"/>
    <xf numFmtId="0" fontId="60" fillId="43" borderId="36" applyNumberFormat="0" applyAlignment="0" applyProtection="0"/>
    <xf numFmtId="0" fontId="42" fillId="0" borderId="39" applyNumberFormat="0" applyFill="0" applyAlignment="0" applyProtection="0"/>
    <xf numFmtId="0" fontId="18" fillId="0" borderId="97" applyNumberFormat="0" applyFont="0" applyAlignment="0" applyProtection="0"/>
    <xf numFmtId="0" fontId="23" fillId="36" borderId="86" applyFont="0" applyBorder="0" applyAlignment="0" applyProtection="0">
      <alignment vertical="top"/>
    </xf>
    <xf numFmtId="0" fontId="238" fillId="0" borderId="94">
      <alignment horizontal="right"/>
    </xf>
    <xf numFmtId="49" fontId="237" fillId="0" borderId="95">
      <alignment horizontal="right" wrapText="1"/>
    </xf>
    <xf numFmtId="0" fontId="238" fillId="0" borderId="94">
      <alignment horizontal="right"/>
    </xf>
    <xf numFmtId="0" fontId="237" fillId="0" borderId="95">
      <alignment horizontal="right" wrapText="1"/>
    </xf>
    <xf numFmtId="0" fontId="238" fillId="0" borderId="94">
      <alignment horizontal="right"/>
    </xf>
    <xf numFmtId="207" fontId="240" fillId="0" borderId="95">
      <alignment horizontal="right"/>
    </xf>
    <xf numFmtId="207" fontId="240" fillId="0" borderId="95">
      <alignment horizontal="left"/>
    </xf>
    <xf numFmtId="207" fontId="243" fillId="0" borderId="94">
      <alignment horizontal="left"/>
    </xf>
    <xf numFmtId="207" fontId="243" fillId="0" borderId="94">
      <alignment horizontal="left"/>
    </xf>
    <xf numFmtId="0" fontId="108" fillId="0" borderId="50" applyFont="0" applyFill="0" applyAlignment="0" applyProtection="0"/>
    <xf numFmtId="0" fontId="18" fillId="35" borderId="63" applyNumberFormat="0" applyAlignment="0">
      <protection locked="0"/>
    </xf>
    <xf numFmtId="0" fontId="18" fillId="68" borderId="38" applyNumberFormat="0">
      <alignment vertical="center"/>
    </xf>
    <xf numFmtId="49" fontId="237" fillId="0" borderId="95">
      <alignment horizontal="right" wrapText="1"/>
    </xf>
    <xf numFmtId="201" fontId="137" fillId="0" borderId="66" applyNumberFormat="0" applyFont="0" applyFill="0" applyAlignment="0" applyProtection="0"/>
    <xf numFmtId="9" fontId="163" fillId="35" borderId="93">
      <alignment horizontal="center"/>
    </xf>
    <xf numFmtId="0" fontId="60" fillId="43" borderId="36" applyNumberFormat="0" applyAlignment="0" applyProtection="0"/>
    <xf numFmtId="0" fontId="60" fillId="43" borderId="36" applyNumberFormat="0" applyAlignment="0" applyProtection="0"/>
    <xf numFmtId="0" fontId="238" fillId="0" borderId="94">
      <alignment horizontal="right"/>
    </xf>
    <xf numFmtId="49" fontId="237" fillId="0" borderId="95">
      <alignment horizontal="right" wrapText="1"/>
    </xf>
    <xf numFmtId="0" fontId="18" fillId="56" borderId="37" applyAlignment="0" applyProtection="0"/>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207" fontId="240" fillId="0" borderId="95">
      <alignment horizontal="left"/>
    </xf>
    <xf numFmtId="201" fontId="137" fillId="0" borderId="66" applyNumberFormat="0" applyFont="0" applyFill="0" applyAlignment="0" applyProtection="0"/>
    <xf numFmtId="201" fontId="137" fillId="0" borderId="68" applyNumberFormat="0" applyFont="0" applyFill="0" applyAlignment="0" applyProtection="0"/>
    <xf numFmtId="0" fontId="60" fillId="43" borderId="36" applyNumberFormat="0" applyAlignment="0" applyProtection="0"/>
    <xf numFmtId="0" fontId="18" fillId="35" borderId="63" applyNumberFormat="0" applyAlignment="0">
      <protection locked="0"/>
    </xf>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0" fontId="19" fillId="36" borderId="50" applyNumberFormat="0" applyFill="0" applyBorder="0" applyAlignment="0" applyProtection="0"/>
    <xf numFmtId="256" fontId="19" fillId="36" borderId="50" applyNumberFormat="0" applyFill="0" applyBorder="0" applyAlignment="0" applyProtection="0"/>
    <xf numFmtId="0" fontId="19" fillId="36" borderId="50" applyNumberFormat="0" applyFill="0" applyBorder="0" applyAlignment="0" applyProtection="0"/>
    <xf numFmtId="0" fontId="19" fillId="36" borderId="50" applyNumberFormat="0" applyFill="0" applyBorder="0" applyAlignment="0" applyProtection="0"/>
    <xf numFmtId="256" fontId="19" fillId="36" borderId="50" applyNumberFormat="0" applyFill="0" applyBorder="0" applyAlignment="0" applyProtection="0"/>
    <xf numFmtId="256" fontId="19" fillId="36" borderId="50" applyNumberFormat="0" applyFill="0" applyBorder="0" applyAlignment="0" applyProtection="0"/>
    <xf numFmtId="256" fontId="19" fillId="36" borderId="50" applyNumberFormat="0" applyFill="0" applyBorder="0" applyAlignment="0" applyProtection="0"/>
    <xf numFmtId="256" fontId="22" fillId="0" borderId="37">
      <alignment horizontal="left" vertical="center"/>
    </xf>
    <xf numFmtId="0" fontId="22" fillId="0" borderId="37">
      <alignment horizontal="left" vertical="center"/>
    </xf>
    <xf numFmtId="256" fontId="22" fillId="0" borderId="37">
      <alignment horizontal="left" vertical="center"/>
    </xf>
    <xf numFmtId="256" fontId="22" fillId="0" borderId="37">
      <alignment horizontal="left" vertical="center"/>
    </xf>
    <xf numFmtId="256" fontId="22" fillId="0" borderId="37">
      <alignment horizontal="left" vertical="center"/>
    </xf>
    <xf numFmtId="256" fontId="22" fillId="0" borderId="37">
      <alignment horizontal="left" vertical="center"/>
    </xf>
    <xf numFmtId="2" fontId="92" fillId="34" borderId="417"/>
    <xf numFmtId="3" fontId="92" fillId="34" borderId="417">
      <alignment horizontal="right" vertical="center"/>
    </xf>
    <xf numFmtId="0" fontId="23" fillId="36" borderId="86" applyFont="0" applyBorder="0" applyAlignment="0" applyProtection="0">
      <alignment vertical="top"/>
    </xf>
    <xf numFmtId="0" fontId="18" fillId="68" borderId="38" applyNumberFormat="0">
      <alignment vertical="center"/>
    </xf>
    <xf numFmtId="0" fontId="18" fillId="0" borderId="97" applyNumberFormat="0" applyFont="0" applyAlignment="0" applyProtection="0"/>
    <xf numFmtId="0" fontId="18" fillId="0" borderId="96" applyNumberFormat="0" applyFont="0" applyAlignment="0" applyProtection="0"/>
    <xf numFmtId="41" fontId="211" fillId="0" borderId="95" applyFill="0" applyBorder="0" applyProtection="0">
      <alignment horizontal="right" vertical="top"/>
    </xf>
    <xf numFmtId="41" fontId="211" fillId="0" borderId="95" applyFill="0" applyBorder="0" applyProtection="0">
      <alignment horizontal="right" vertical="top"/>
    </xf>
    <xf numFmtId="41" fontId="211" fillId="0" borderId="95" applyFill="0" applyBorder="0" applyProtection="0">
      <alignment horizontal="right" vertical="top"/>
    </xf>
    <xf numFmtId="207" fontId="245" fillId="0" borderId="94">
      <alignment horizontal="center"/>
    </xf>
    <xf numFmtId="207" fontId="245" fillId="0" borderId="94">
      <alignment horizontal="center"/>
    </xf>
    <xf numFmtId="207" fontId="244" fillId="0" borderId="95">
      <alignment horizontal="center"/>
    </xf>
    <xf numFmtId="0" fontId="18" fillId="56" borderId="37" applyAlignment="0" applyProtection="0"/>
    <xf numFmtId="207" fontId="243" fillId="0" borderId="94">
      <alignment horizontal="left"/>
    </xf>
    <xf numFmtId="207" fontId="243" fillId="0" borderId="94">
      <alignment horizontal="left"/>
    </xf>
    <xf numFmtId="207" fontId="240" fillId="0" borderId="95">
      <alignment horizontal="left"/>
    </xf>
    <xf numFmtId="207" fontId="240" fillId="0" borderId="95">
      <alignment horizontal="right"/>
    </xf>
    <xf numFmtId="0" fontId="238" fillId="0" borderId="94">
      <alignment horizontal="right"/>
    </xf>
    <xf numFmtId="0" fontId="237" fillId="0" borderId="95">
      <alignment horizontal="right" wrapText="1"/>
    </xf>
    <xf numFmtId="0" fontId="238" fillId="0" borderId="94">
      <alignment horizontal="right"/>
    </xf>
    <xf numFmtId="49" fontId="237" fillId="0" borderId="95">
      <alignment horizontal="right" wrapText="1"/>
    </xf>
    <xf numFmtId="0" fontId="238" fillId="0" borderId="94">
      <alignment horizontal="right"/>
    </xf>
    <xf numFmtId="0" fontId="42" fillId="0" borderId="39" applyNumberFormat="0" applyFill="0" applyAlignment="0" applyProtection="0"/>
    <xf numFmtId="0" fontId="60" fillId="43" borderId="36" applyNumberFormat="0" applyAlignment="0" applyProtection="0"/>
    <xf numFmtId="0" fontId="60" fillId="43" borderId="36" applyNumberFormat="0" applyAlignment="0" applyProtection="0"/>
    <xf numFmtId="9" fontId="163" fillId="35" borderId="93">
      <alignment horizontal="center"/>
    </xf>
    <xf numFmtId="348" fontId="120" fillId="107" borderId="86" applyProtection="0">
      <alignment horizontal="center" vertical="center"/>
    </xf>
    <xf numFmtId="0" fontId="231" fillId="35" borderId="86">
      <alignment horizontal="right"/>
    </xf>
    <xf numFmtId="338" fontId="230" fillId="0" borderId="92">
      <protection locked="0"/>
    </xf>
    <xf numFmtId="338" fontId="230" fillId="0" borderId="92">
      <protection locked="0"/>
    </xf>
    <xf numFmtId="338" fontId="230" fillId="0" borderId="92">
      <protection locked="0"/>
    </xf>
    <xf numFmtId="338" fontId="230" fillId="0" borderId="92">
      <protection locked="0"/>
    </xf>
    <xf numFmtId="338" fontId="230" fillId="0" borderId="92">
      <protection locked="0"/>
    </xf>
    <xf numFmtId="338" fontId="230" fillId="0" borderId="92">
      <protection locked="0"/>
    </xf>
    <xf numFmtId="4" fontId="92" fillId="35" borderId="419"/>
    <xf numFmtId="3" fontId="92" fillId="35" borderId="419">
      <alignment horizontal="right" vertical="center"/>
    </xf>
    <xf numFmtId="0" fontId="92" fillId="35" borderId="419">
      <alignment horizontal="center" vertical="center"/>
    </xf>
    <xf numFmtId="0" fontId="18" fillId="0" borderId="107" applyFont="0" applyFill="0" applyBorder="0" applyAlignment="0" applyProtection="0"/>
    <xf numFmtId="0" fontId="55" fillId="56" borderId="36" applyNumberFormat="0" applyAlignment="0" applyProtection="0"/>
    <xf numFmtId="0" fontId="55" fillId="56" borderId="36" applyNumberFormat="0" applyAlignment="0" applyProtection="0"/>
    <xf numFmtId="333" fontId="171" fillId="0" borderId="50"/>
    <xf numFmtId="332" fontId="171" fillId="0" borderId="50"/>
    <xf numFmtId="329" fontId="171" fillId="0" borderId="50"/>
    <xf numFmtId="326" fontId="171" fillId="0" borderId="50"/>
    <xf numFmtId="325" fontId="171" fillId="0" borderId="50"/>
    <xf numFmtId="324" fontId="171" fillId="0" borderId="50"/>
    <xf numFmtId="323" fontId="171" fillId="0" borderId="50"/>
    <xf numFmtId="322" fontId="171" fillId="0" borderId="50"/>
    <xf numFmtId="321" fontId="171" fillId="0" borderId="50"/>
    <xf numFmtId="3" fontId="18" fillId="105" borderId="37" applyProtection="0">
      <alignment horizontal="right" vertical="center"/>
    </xf>
    <xf numFmtId="0" fontId="18" fillId="74" borderId="86" applyFont="0" applyFill="0" applyBorder="0" applyAlignment="0" applyProtection="0"/>
    <xf numFmtId="0" fontId="217" fillId="103" borderId="88" applyNumberFormat="0" applyAlignment="0" applyProtection="0"/>
    <xf numFmtId="0" fontId="55" fillId="56" borderId="36" applyNumberFormat="0" applyAlignment="0" applyProtection="0"/>
    <xf numFmtId="0" fontId="23" fillId="98" borderId="88" applyNumberFormat="0" applyFont="0" applyAlignment="0" applyProtection="0"/>
    <xf numFmtId="0" fontId="23" fillId="98" borderId="88" applyNumberFormat="0" applyFont="0" applyAlignment="0" applyProtection="0"/>
    <xf numFmtId="0" fontId="23" fillId="98" borderId="88" applyNumberFormat="0" applyFont="0" applyAlignment="0" applyProtection="0"/>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23" fillId="0" borderId="85" applyNumberFormat="0" applyFill="0" applyAlignment="0" applyProtection="0"/>
    <xf numFmtId="0" fontId="23" fillId="0" borderId="85" applyNumberFormat="0" applyFill="0" applyAlignment="0" applyProtection="0"/>
    <xf numFmtId="0" fontId="23" fillId="0" borderId="85" applyNumberFormat="0" applyFill="0" applyAlignment="0" applyProtection="0"/>
    <xf numFmtId="303" fontId="211" fillId="0" borderId="50" applyBorder="0"/>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303" fontId="211" fillId="0" borderId="90" applyBorder="0"/>
    <xf numFmtId="0" fontId="23" fillId="0" borderId="85" applyNumberFormat="0" applyFill="0" applyAlignment="0" applyProtection="0"/>
    <xf numFmtId="0" fontId="23" fillId="0" borderId="85" applyNumberFormat="0" applyFill="0" applyAlignment="0" applyProtection="0"/>
    <xf numFmtId="0" fontId="23" fillId="0" borderId="85" applyNumberFormat="0" applyFill="0" applyAlignment="0" applyProtection="0"/>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23" fillId="98" borderId="88" applyNumberFormat="0" applyFont="0" applyAlignment="0" applyProtection="0"/>
    <xf numFmtId="0" fontId="23" fillId="98" borderId="88" applyNumberFormat="0" applyFont="0" applyAlignment="0" applyProtection="0"/>
    <xf numFmtId="0" fontId="23" fillId="98" borderId="88" applyNumberFormat="0" applyFont="0" applyAlignment="0" applyProtection="0"/>
    <xf numFmtId="0" fontId="217" fillId="103" borderId="88" applyNumberFormat="0" applyAlignment="0" applyProtection="0"/>
    <xf numFmtId="0" fontId="18" fillId="74" borderId="86" applyFont="0" applyFill="0" applyBorder="0" applyAlignment="0" applyProtection="0"/>
    <xf numFmtId="3" fontId="18" fillId="105" borderId="37" applyProtection="0">
      <alignment horizontal="right" vertical="center"/>
    </xf>
    <xf numFmtId="321" fontId="171" fillId="0" borderId="90"/>
    <xf numFmtId="322" fontId="171" fillId="0" borderId="90"/>
    <xf numFmtId="323" fontId="171" fillId="0" borderId="90"/>
    <xf numFmtId="324" fontId="171" fillId="0" borderId="90"/>
    <xf numFmtId="325" fontId="171" fillId="0" borderId="90"/>
    <xf numFmtId="326" fontId="171" fillId="0" borderId="90"/>
    <xf numFmtId="329" fontId="171" fillId="0" borderId="90"/>
    <xf numFmtId="332" fontId="171" fillId="0" borderId="90"/>
    <xf numFmtId="333" fontId="171" fillId="0" borderId="90"/>
    <xf numFmtId="0" fontId="92" fillId="35" borderId="315">
      <alignment horizontal="center" vertical="center"/>
    </xf>
    <xf numFmtId="3" fontId="92" fillId="35" borderId="315">
      <alignment horizontal="right" vertical="center"/>
    </xf>
    <xf numFmtId="4" fontId="92" fillId="35" borderId="315"/>
    <xf numFmtId="338" fontId="230" fillId="0" borderId="92">
      <protection locked="0"/>
    </xf>
    <xf numFmtId="338" fontId="230" fillId="0" borderId="92">
      <protection locked="0"/>
    </xf>
    <xf numFmtId="338" fontId="230" fillId="0" borderId="92">
      <protection locked="0"/>
    </xf>
    <xf numFmtId="338" fontId="230" fillId="0" borderId="92">
      <protection locked="0"/>
    </xf>
    <xf numFmtId="338" fontId="230" fillId="0" borderId="92">
      <protection locked="0"/>
    </xf>
    <xf numFmtId="338" fontId="230" fillId="0" borderId="92">
      <protection locked="0"/>
    </xf>
    <xf numFmtId="0" fontId="231" fillId="35" borderId="86">
      <alignment horizontal="right"/>
    </xf>
    <xf numFmtId="348" fontId="120" fillId="107" borderId="86" applyProtection="0">
      <alignment horizontal="center" vertical="center"/>
    </xf>
    <xf numFmtId="9" fontId="163" fillId="35" borderId="93">
      <alignment horizontal="center"/>
    </xf>
    <xf numFmtId="0" fontId="238" fillId="0" borderId="94">
      <alignment horizontal="right"/>
    </xf>
    <xf numFmtId="49" fontId="237" fillId="0" borderId="95">
      <alignment horizontal="right" wrapText="1"/>
    </xf>
    <xf numFmtId="0" fontId="238" fillId="0" borderId="94">
      <alignment horizontal="right"/>
    </xf>
    <xf numFmtId="0" fontId="237" fillId="0" borderId="95">
      <alignment horizontal="right" wrapText="1"/>
    </xf>
    <xf numFmtId="0" fontId="238" fillId="0" borderId="94">
      <alignment horizontal="right"/>
    </xf>
    <xf numFmtId="207" fontId="240" fillId="0" borderId="95">
      <alignment horizontal="right"/>
    </xf>
    <xf numFmtId="207" fontId="240" fillId="0" borderId="95">
      <alignment horizontal="left"/>
    </xf>
    <xf numFmtId="207" fontId="243" fillId="0" borderId="94">
      <alignment horizontal="left"/>
    </xf>
    <xf numFmtId="207" fontId="243" fillId="0" borderId="94">
      <alignment horizontal="left"/>
    </xf>
    <xf numFmtId="0" fontId="18" fillId="56" borderId="37" applyAlignment="0" applyProtection="0"/>
    <xf numFmtId="207" fontId="244" fillId="0" borderId="95">
      <alignment horizontal="center"/>
    </xf>
    <xf numFmtId="207" fontId="245" fillId="0" borderId="94">
      <alignment horizontal="center"/>
    </xf>
    <xf numFmtId="207" fontId="245" fillId="0" borderId="94">
      <alignment horizontal="center"/>
    </xf>
    <xf numFmtId="41" fontId="211" fillId="0" borderId="95" applyFill="0" applyBorder="0" applyProtection="0">
      <alignment horizontal="right" vertical="top"/>
    </xf>
    <xf numFmtId="41" fontId="211" fillId="0" borderId="95" applyFill="0" applyBorder="0" applyProtection="0">
      <alignment horizontal="right" vertical="top"/>
    </xf>
    <xf numFmtId="41" fontId="211" fillId="0" borderId="95" applyFill="0" applyBorder="0" applyProtection="0">
      <alignment horizontal="right" vertical="top"/>
    </xf>
    <xf numFmtId="0" fontId="18" fillId="0" borderId="96" applyNumberFormat="0" applyFont="0" applyAlignment="0" applyProtection="0"/>
    <xf numFmtId="0" fontId="18" fillId="0" borderId="97" applyNumberFormat="0" applyFont="0" applyAlignment="0" applyProtection="0"/>
    <xf numFmtId="0" fontId="23" fillId="36" borderId="86" applyFont="0" applyBorder="0" applyAlignment="0" applyProtection="0">
      <alignment vertical="top"/>
    </xf>
    <xf numFmtId="3" fontId="92" fillId="34" borderId="313">
      <alignment horizontal="right" vertical="center"/>
    </xf>
    <xf numFmtId="2" fontId="92" fillId="34" borderId="313"/>
    <xf numFmtId="256" fontId="22" fillId="0" borderId="37">
      <alignment horizontal="left" vertical="center"/>
    </xf>
    <xf numFmtId="256" fontId="22" fillId="0" borderId="37">
      <alignment horizontal="left" vertical="center"/>
    </xf>
    <xf numFmtId="256" fontId="22" fillId="0" borderId="37">
      <alignment horizontal="left" vertical="center"/>
    </xf>
    <xf numFmtId="256" fontId="22" fillId="0" borderId="37">
      <alignment horizontal="left" vertical="center"/>
    </xf>
    <xf numFmtId="0" fontId="22" fillId="0" borderId="37">
      <alignment horizontal="left" vertical="center"/>
    </xf>
    <xf numFmtId="256" fontId="22" fillId="0" borderId="37">
      <alignment horizontal="left" vertical="center"/>
    </xf>
    <xf numFmtId="256" fontId="19" fillId="36" borderId="90" applyNumberFormat="0" applyFill="0" applyBorder="0" applyAlignment="0" applyProtection="0"/>
    <xf numFmtId="256" fontId="19" fillId="36" borderId="90" applyNumberFormat="0" applyFill="0" applyBorder="0" applyAlignment="0" applyProtection="0"/>
    <xf numFmtId="256" fontId="19" fillId="36" borderId="90" applyNumberFormat="0" applyFill="0" applyBorder="0" applyAlignment="0" applyProtection="0"/>
    <xf numFmtId="0" fontId="19" fillId="36" borderId="90" applyNumberFormat="0" applyFill="0" applyBorder="0" applyAlignment="0" applyProtection="0"/>
    <xf numFmtId="0" fontId="19" fillId="36" borderId="90" applyNumberFormat="0" applyFill="0" applyBorder="0" applyAlignment="0" applyProtection="0"/>
    <xf numFmtId="256" fontId="19" fillId="36" borderId="90" applyNumberFormat="0" applyFill="0" applyBorder="0" applyAlignment="0" applyProtection="0"/>
    <xf numFmtId="0" fontId="19" fillId="36" borderId="90" applyNumberFormat="0" applyFill="0" applyBorder="0" applyAlignment="0" applyProtection="0"/>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0" fontId="18" fillId="35" borderId="63" applyNumberFormat="0" applyAlignment="0">
      <protection locked="0"/>
    </xf>
    <xf numFmtId="201" fontId="137" fillId="0" borderId="68" applyNumberFormat="0" applyFont="0" applyFill="0" applyAlignment="0" applyProtection="0"/>
    <xf numFmtId="201" fontId="137" fillId="0" borderId="66" applyNumberFormat="0" applyFont="0" applyFill="0" applyAlignment="0" applyProtection="0"/>
    <xf numFmtId="207" fontId="240" fillId="0" borderId="95">
      <alignment horizontal="lef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56" borderId="37" applyAlignment="0" applyProtection="0"/>
    <xf numFmtId="49" fontId="237" fillId="0" borderId="95">
      <alignment horizontal="right" wrapText="1"/>
    </xf>
    <xf numFmtId="0" fontId="238" fillId="0" borderId="94">
      <alignment horizontal="right"/>
    </xf>
    <xf numFmtId="9" fontId="163" fillId="35" borderId="93">
      <alignment horizontal="center"/>
    </xf>
    <xf numFmtId="0" fontId="92" fillId="35" borderId="463">
      <alignment horizontal="center" vertical="center"/>
    </xf>
    <xf numFmtId="0" fontId="42" fillId="0" borderId="39" applyNumberFormat="0" applyFill="0" applyAlignment="0" applyProtection="0"/>
    <xf numFmtId="201" fontId="137" fillId="0" borderId="66" applyNumberFormat="0" applyFont="0" applyFill="0" applyAlignment="0" applyProtection="0"/>
    <xf numFmtId="49" fontId="237" fillId="0" borderId="95">
      <alignment horizontal="right" wrapText="1"/>
    </xf>
    <xf numFmtId="0" fontId="18" fillId="35" borderId="63" applyNumberFormat="0" applyAlignment="0">
      <protection locked="0"/>
    </xf>
    <xf numFmtId="0" fontId="108" fillId="0" borderId="90" applyFont="0" applyFill="0" applyAlignment="0" applyProtection="0"/>
    <xf numFmtId="207" fontId="243" fillId="0" borderId="94">
      <alignment horizontal="left"/>
    </xf>
    <xf numFmtId="207" fontId="243" fillId="0" borderId="94">
      <alignment horizontal="left"/>
    </xf>
    <xf numFmtId="207" fontId="240" fillId="0" borderId="95">
      <alignment horizontal="left"/>
    </xf>
    <xf numFmtId="207" fontId="240" fillId="0" borderId="95">
      <alignment horizontal="right"/>
    </xf>
    <xf numFmtId="0" fontId="238" fillId="0" borderId="94">
      <alignment horizontal="right"/>
    </xf>
    <xf numFmtId="0" fontId="237" fillId="0" borderId="95">
      <alignment horizontal="right" wrapText="1"/>
    </xf>
    <xf numFmtId="0" fontId="238" fillId="0" borderId="94">
      <alignment horizontal="right"/>
    </xf>
    <xf numFmtId="49" fontId="237" fillId="0" borderId="95">
      <alignment horizontal="right" wrapText="1"/>
    </xf>
    <xf numFmtId="0" fontId="238" fillId="0" borderId="94">
      <alignment horizontal="right"/>
    </xf>
    <xf numFmtId="0" fontId="23" fillId="36" borderId="86" applyFont="0" applyBorder="0" applyAlignment="0" applyProtection="0">
      <alignment vertical="top"/>
    </xf>
    <xf numFmtId="0" fontId="18" fillId="0" borderId="97" applyNumberFormat="0" applyFont="0" applyAlignment="0" applyProtection="0"/>
    <xf numFmtId="0" fontId="18" fillId="0" borderId="96" applyNumberFormat="0" applyFont="0" applyAlignment="0" applyProtection="0"/>
    <xf numFmtId="41" fontId="211" fillId="0" borderId="95" applyFill="0" applyBorder="0" applyProtection="0">
      <alignment horizontal="right" vertical="top"/>
    </xf>
    <xf numFmtId="41" fontId="211" fillId="0" borderId="95" applyFill="0" applyBorder="0" applyProtection="0">
      <alignment horizontal="right" vertical="top"/>
    </xf>
    <xf numFmtId="41" fontId="211" fillId="0" borderId="95" applyFill="0" applyBorder="0" applyProtection="0">
      <alignment horizontal="right" vertical="top"/>
    </xf>
    <xf numFmtId="207" fontId="245" fillId="0" borderId="94">
      <alignment horizontal="center"/>
    </xf>
    <xf numFmtId="207" fontId="245" fillId="0" borderId="94">
      <alignment horizontal="center"/>
    </xf>
    <xf numFmtId="207" fontId="244" fillId="0" borderId="95">
      <alignment horizontal="center"/>
    </xf>
    <xf numFmtId="9" fontId="163" fillId="35" borderId="93">
      <alignment horizontal="center"/>
    </xf>
    <xf numFmtId="348" fontId="120" fillId="107" borderId="86" applyProtection="0">
      <alignment horizontal="center" vertical="center"/>
    </xf>
    <xf numFmtId="207" fontId="243" fillId="0" borderId="94">
      <alignment horizontal="left"/>
    </xf>
    <xf numFmtId="207" fontId="243" fillId="0" borderId="94">
      <alignment horizontal="left"/>
    </xf>
    <xf numFmtId="207" fontId="240" fillId="0" borderId="95">
      <alignment horizontal="right"/>
    </xf>
    <xf numFmtId="0" fontId="238" fillId="0" borderId="94">
      <alignment horizontal="right"/>
    </xf>
    <xf numFmtId="0" fontId="231" fillId="35" borderId="86">
      <alignment horizontal="right"/>
    </xf>
    <xf numFmtId="338" fontId="230" fillId="0" borderId="92">
      <protection locked="0"/>
    </xf>
    <xf numFmtId="338" fontId="230" fillId="0" borderId="92">
      <protection locked="0"/>
    </xf>
    <xf numFmtId="338" fontId="230" fillId="0" borderId="92">
      <protection locked="0"/>
    </xf>
    <xf numFmtId="338" fontId="230" fillId="0" borderId="92">
      <protection locked="0"/>
    </xf>
    <xf numFmtId="338" fontId="230" fillId="0" borderId="92">
      <protection locked="0"/>
    </xf>
    <xf numFmtId="338" fontId="230" fillId="0" borderId="92">
      <protection locked="0"/>
    </xf>
    <xf numFmtId="348" fontId="120" fillId="107" borderId="86" applyProtection="0">
      <alignment horizontal="center" vertical="center"/>
    </xf>
    <xf numFmtId="0" fontId="18" fillId="74" borderId="86" applyFont="0" applyFill="0" applyBorder="0" applyAlignment="0" applyProtection="0"/>
    <xf numFmtId="0" fontId="217" fillId="103" borderId="88" applyNumberFormat="0" applyAlignment="0" applyProtection="0"/>
    <xf numFmtId="0" fontId="23" fillId="98" borderId="88" applyNumberFormat="0" applyFont="0" applyAlignment="0" applyProtection="0"/>
    <xf numFmtId="0" fontId="23" fillId="98" borderId="88" applyNumberFormat="0" applyFont="0" applyAlignment="0" applyProtection="0"/>
    <xf numFmtId="0" fontId="23" fillId="98" borderId="88" applyNumberFormat="0" applyFont="0" applyAlignment="0" applyProtection="0"/>
    <xf numFmtId="0" fontId="18" fillId="74" borderId="86" applyFont="0" applyFill="0" applyBorder="0" applyAlignment="0" applyProtection="0"/>
    <xf numFmtId="0" fontId="217" fillId="103" borderId="88" applyNumberFormat="0" applyAlignment="0" applyProtection="0"/>
    <xf numFmtId="0" fontId="23" fillId="98" borderId="88" applyNumberFormat="0" applyFont="0" applyAlignment="0" applyProtection="0"/>
    <xf numFmtId="0" fontId="23" fillId="98" borderId="88" applyNumberFormat="0" applyFont="0" applyAlignment="0" applyProtection="0"/>
    <xf numFmtId="0" fontId="23" fillId="98" borderId="88" applyNumberFormat="0" applyFont="0" applyAlignment="0" applyProtection="0"/>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23" fillId="0" borderId="85" applyNumberFormat="0" applyFill="0" applyAlignment="0" applyProtection="0"/>
    <xf numFmtId="0" fontId="23" fillId="0" borderId="85" applyNumberFormat="0" applyFill="0" applyAlignment="0" applyProtection="0"/>
    <xf numFmtId="0" fontId="18" fillId="74" borderId="86" applyProtection="0">
      <alignment horizontal="right"/>
      <protection locked="0"/>
    </xf>
    <xf numFmtId="0" fontId="23" fillId="0" borderId="85" applyNumberFormat="0" applyFill="0" applyAlignment="0" applyProtection="0"/>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23" fillId="0" borderId="85" applyNumberFormat="0" applyFill="0" applyAlignment="0" applyProtection="0"/>
    <xf numFmtId="0" fontId="23" fillId="0" borderId="85" applyNumberFormat="0" applyFill="0" applyAlignment="0" applyProtection="0"/>
    <xf numFmtId="0" fontId="23" fillId="0" borderId="85" applyNumberFormat="0" applyFill="0" applyAlignment="0" applyProtection="0"/>
    <xf numFmtId="303" fontId="211" fillId="0" borderId="90" applyBorder="0"/>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63" fillId="56" borderId="38" applyNumberFormat="0" applyAlignment="0" applyProtection="0"/>
    <xf numFmtId="0" fontId="18" fillId="74" borderId="86" applyProtection="0">
      <alignment horizontal="right"/>
    </xf>
    <xf numFmtId="0" fontId="18" fillId="0" borderId="31"/>
    <xf numFmtId="0" fontId="23" fillId="0" borderId="85" applyNumberFormat="0" applyFill="0" applyAlignment="0" applyProtection="0"/>
    <xf numFmtId="0" fontId="23" fillId="0" borderId="85" applyNumberFormat="0" applyFill="0" applyAlignment="0" applyProtection="0"/>
    <xf numFmtId="0" fontId="23" fillId="0" borderId="85" applyNumberFormat="0" applyFill="0" applyAlignment="0" applyProtection="0"/>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protection locked="0"/>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18" fillId="74" borderId="86" applyProtection="0">
      <alignment horizontal="right"/>
    </xf>
    <xf numFmtId="0" fontId="23" fillId="98" borderId="88" applyNumberFormat="0" applyFont="0" applyAlignment="0" applyProtection="0"/>
    <xf numFmtId="0" fontId="23" fillId="98" borderId="88" applyNumberFormat="0" applyFont="0" applyAlignment="0" applyProtection="0"/>
    <xf numFmtId="0" fontId="23" fillId="98" borderId="88" applyNumberFormat="0" applyFont="0" applyAlignment="0" applyProtection="0"/>
    <xf numFmtId="0" fontId="217" fillId="103" borderId="88" applyNumberFormat="0" applyAlignment="0" applyProtection="0"/>
    <xf numFmtId="0" fontId="18" fillId="74" borderId="86" applyFont="0" applyFill="0" applyBorder="0" applyAlignment="0" applyProtection="0"/>
    <xf numFmtId="0" fontId="18" fillId="74" borderId="86" applyFont="0" applyFill="0" applyBorder="0" applyAlignment="0" applyProtection="0"/>
    <xf numFmtId="0" fontId="44" fillId="57" borderId="440" applyNumberFormat="0" applyAlignment="0" applyProtection="0"/>
    <xf numFmtId="338" fontId="230" fillId="0" borderId="92">
      <protection locked="0"/>
    </xf>
    <xf numFmtId="338" fontId="230" fillId="0" borderId="92">
      <protection locked="0"/>
    </xf>
    <xf numFmtId="338" fontId="230" fillId="0" borderId="92">
      <protection locked="0"/>
    </xf>
    <xf numFmtId="338" fontId="230" fillId="0" borderId="92">
      <protection locked="0"/>
    </xf>
    <xf numFmtId="338" fontId="230" fillId="0" borderId="92">
      <protection locked="0"/>
    </xf>
    <xf numFmtId="338" fontId="230" fillId="0" borderId="92">
      <protection locked="0"/>
    </xf>
    <xf numFmtId="0" fontId="231" fillId="35" borderId="86">
      <alignment horizontal="right"/>
    </xf>
    <xf numFmtId="0" fontId="231" fillId="35" borderId="86">
      <alignment horizontal="right"/>
    </xf>
    <xf numFmtId="348" fontId="120" fillId="107" borderId="86" applyProtection="0">
      <alignment horizontal="center" vertical="center"/>
    </xf>
    <xf numFmtId="9" fontId="163" fillId="35" borderId="93">
      <alignment horizontal="center"/>
    </xf>
    <xf numFmtId="348" fontId="120" fillId="107" borderId="86" applyProtection="0">
      <alignment horizontal="center" vertical="center"/>
    </xf>
    <xf numFmtId="9" fontId="163" fillId="35" borderId="93">
      <alignment horizontal="center"/>
    </xf>
    <xf numFmtId="0" fontId="238" fillId="0" borderId="94">
      <alignment horizontal="right"/>
    </xf>
    <xf numFmtId="0" fontId="238" fillId="0" borderId="94">
      <alignment horizontal="right"/>
    </xf>
    <xf numFmtId="49" fontId="237" fillId="0" borderId="95">
      <alignment horizontal="right" wrapText="1"/>
    </xf>
    <xf numFmtId="0" fontId="238" fillId="0" borderId="94">
      <alignment horizontal="right"/>
    </xf>
    <xf numFmtId="0" fontId="237" fillId="0" borderId="95">
      <alignment horizontal="right" wrapText="1"/>
    </xf>
    <xf numFmtId="0" fontId="238" fillId="0" borderId="94">
      <alignment horizontal="right"/>
    </xf>
    <xf numFmtId="207" fontId="240" fillId="0" borderId="95">
      <alignment horizontal="right"/>
    </xf>
    <xf numFmtId="207" fontId="240" fillId="0" borderId="95">
      <alignment horizontal="left"/>
    </xf>
    <xf numFmtId="207" fontId="243" fillId="0" borderId="94">
      <alignment horizontal="left"/>
    </xf>
    <xf numFmtId="207" fontId="243" fillId="0" borderId="94">
      <alignment horizontal="left"/>
    </xf>
    <xf numFmtId="0" fontId="18" fillId="56" borderId="37" applyAlignment="0" applyProtection="0"/>
    <xf numFmtId="207" fontId="244" fillId="0" borderId="95">
      <alignment horizontal="center"/>
    </xf>
    <xf numFmtId="207" fontId="245" fillId="0" borderId="94">
      <alignment horizontal="center"/>
    </xf>
    <xf numFmtId="207" fontId="245" fillId="0" borderId="94">
      <alignment horizontal="center"/>
    </xf>
    <xf numFmtId="41" fontId="211" fillId="0" borderId="95" applyFill="0" applyBorder="0" applyProtection="0">
      <alignment horizontal="right" vertical="top"/>
    </xf>
    <xf numFmtId="41" fontId="211" fillId="0" borderId="95" applyFill="0" applyBorder="0" applyProtection="0">
      <alignment horizontal="right" vertical="top"/>
    </xf>
    <xf numFmtId="41" fontId="211" fillId="0" borderId="95" applyFill="0" applyBorder="0" applyProtection="0">
      <alignment horizontal="right" vertical="top"/>
    </xf>
    <xf numFmtId="0" fontId="18" fillId="0" borderId="96" applyNumberFormat="0" applyFont="0" applyAlignment="0" applyProtection="0"/>
    <xf numFmtId="0" fontId="18" fillId="35" borderId="63" applyNumberFormat="0" applyAlignment="0">
      <protection locked="0"/>
    </xf>
    <xf numFmtId="0" fontId="18" fillId="0" borderId="97" applyNumberFormat="0" applyFont="0" applyAlignment="0" applyProtection="0"/>
    <xf numFmtId="0" fontId="23" fillId="36" borderId="86" applyFont="0" applyBorder="0" applyAlignment="0" applyProtection="0">
      <alignment vertical="top"/>
    </xf>
    <xf numFmtId="0" fontId="42" fillId="0" borderId="39" applyNumberFormat="0" applyFill="0" applyAlignment="0" applyProtection="0"/>
    <xf numFmtId="256" fontId="22" fillId="0" borderId="37">
      <alignment horizontal="left" vertical="center"/>
    </xf>
    <xf numFmtId="256" fontId="22" fillId="0" borderId="37">
      <alignment horizontal="left" vertical="center"/>
    </xf>
    <xf numFmtId="256" fontId="22" fillId="0" borderId="37">
      <alignment horizontal="left" vertical="center"/>
    </xf>
    <xf numFmtId="256" fontId="22" fillId="0" borderId="37">
      <alignment horizontal="left" vertical="center"/>
    </xf>
    <xf numFmtId="0" fontId="22" fillId="0" borderId="37">
      <alignment horizontal="left" vertical="center"/>
    </xf>
    <xf numFmtId="256" fontId="22" fillId="0" borderId="37">
      <alignment horizontal="left" vertical="center"/>
    </xf>
    <xf numFmtId="338" fontId="230" fillId="0" borderId="92">
      <protection locked="0"/>
    </xf>
    <xf numFmtId="338" fontId="230" fillId="0" borderId="92">
      <protection locked="0"/>
    </xf>
    <xf numFmtId="338" fontId="230" fillId="0" borderId="92">
      <protection locked="0"/>
    </xf>
    <xf numFmtId="338" fontId="230" fillId="0" borderId="92">
      <protection locked="0"/>
    </xf>
    <xf numFmtId="338" fontId="230" fillId="0" borderId="92">
      <protection locked="0"/>
    </xf>
    <xf numFmtId="215" fontId="156" fillId="0" borderId="90" applyFont="0" applyFill="0" applyAlignment="0">
      <alignment horizontal="fill"/>
    </xf>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0" fontId="18" fillId="35" borderId="63" applyNumberFormat="0" applyAlignment="0">
      <protection locked="0"/>
    </xf>
    <xf numFmtId="0" fontId="43" fillId="59" borderId="31" applyNumberFormat="0" applyFont="0" applyAlignment="0" applyProtection="0"/>
    <xf numFmtId="0" fontId="18" fillId="56" borderId="37" applyAlignment="0" applyProtection="0"/>
    <xf numFmtId="207" fontId="244" fillId="0" borderId="95">
      <alignment horizontal="center"/>
    </xf>
    <xf numFmtId="207" fontId="245" fillId="0" borderId="94">
      <alignment horizontal="center"/>
    </xf>
    <xf numFmtId="207" fontId="245" fillId="0" borderId="94">
      <alignment horizontal="center"/>
    </xf>
    <xf numFmtId="41" fontId="211" fillId="0" borderId="95" applyFill="0" applyBorder="0" applyProtection="0">
      <alignment horizontal="right" vertical="top"/>
    </xf>
    <xf numFmtId="41" fontId="211" fillId="0" borderId="95" applyFill="0" applyBorder="0" applyProtection="0">
      <alignment horizontal="right" vertical="top"/>
    </xf>
    <xf numFmtId="41" fontId="211" fillId="0" borderId="95" applyFill="0" applyBorder="0" applyProtection="0">
      <alignment horizontal="right" vertical="top"/>
    </xf>
    <xf numFmtId="0" fontId="18" fillId="0" borderId="96" applyNumberFormat="0" applyFont="0" applyAlignment="0" applyProtection="0"/>
    <xf numFmtId="0" fontId="18" fillId="0" borderId="97" applyNumberFormat="0" applyFont="0" applyAlignment="0" applyProtection="0"/>
    <xf numFmtId="0" fontId="23" fillId="36" borderId="86" applyFont="0" applyBorder="0" applyAlignment="0" applyProtection="0">
      <alignment vertical="top"/>
    </xf>
    <xf numFmtId="201" fontId="137" fillId="0" borderId="68" applyNumberFormat="0" applyFont="0" applyFill="0" applyAlignment="0" applyProtection="0"/>
    <xf numFmtId="0" fontId="63" fillId="56" borderId="38" applyNumberFormat="0" applyAlignment="0" applyProtection="0"/>
    <xf numFmtId="256" fontId="22" fillId="0" borderId="37">
      <alignment horizontal="left" vertical="center"/>
    </xf>
    <xf numFmtId="256" fontId="22" fillId="0" borderId="37">
      <alignment horizontal="left" vertical="center"/>
    </xf>
    <xf numFmtId="256" fontId="22" fillId="0" borderId="37">
      <alignment horizontal="left" vertical="center"/>
    </xf>
    <xf numFmtId="256" fontId="22" fillId="0" borderId="37">
      <alignment horizontal="left" vertical="center"/>
    </xf>
    <xf numFmtId="0" fontId="22" fillId="0" borderId="37">
      <alignment horizontal="left" vertical="center"/>
    </xf>
    <xf numFmtId="256" fontId="22" fillId="0" borderId="37">
      <alignment horizontal="left" vertical="center"/>
    </xf>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207" fontId="243" fillId="0" borderId="94">
      <alignment horizontal="left"/>
    </xf>
    <xf numFmtId="207" fontId="243" fillId="0" borderId="94">
      <alignment horizontal="left"/>
    </xf>
    <xf numFmtId="0" fontId="18" fillId="56" borderId="37" applyAlignment="0" applyProtection="0"/>
    <xf numFmtId="207" fontId="244" fillId="0" borderId="95">
      <alignment horizontal="center"/>
    </xf>
    <xf numFmtId="207" fontId="245" fillId="0" borderId="94">
      <alignment horizontal="center"/>
    </xf>
    <xf numFmtId="207" fontId="245" fillId="0" borderId="94">
      <alignment horizontal="center"/>
    </xf>
    <xf numFmtId="41" fontId="211" fillId="0" borderId="95" applyFill="0" applyBorder="0" applyProtection="0">
      <alignment horizontal="right" vertical="top"/>
    </xf>
    <xf numFmtId="41" fontId="211" fillId="0" borderId="95" applyFill="0" applyBorder="0" applyProtection="0">
      <alignment horizontal="right" vertical="top"/>
    </xf>
    <xf numFmtId="41" fontId="211" fillId="0" borderId="95" applyFill="0" applyBorder="0" applyProtection="0">
      <alignment horizontal="right" vertical="top"/>
    </xf>
    <xf numFmtId="0" fontId="18" fillId="0" borderId="96" applyNumberFormat="0" applyFont="0" applyAlignment="0" applyProtection="0"/>
    <xf numFmtId="0" fontId="18" fillId="35" borderId="63" applyNumberFormat="0" applyAlignment="0">
      <protection locked="0"/>
    </xf>
    <xf numFmtId="0" fontId="18" fillId="0" borderId="97" applyNumberFormat="0" applyFont="0" applyAlignment="0" applyProtection="0"/>
    <xf numFmtId="0" fontId="23" fillId="36" borderId="86" applyFont="0" applyBorder="0" applyAlignment="0" applyProtection="0">
      <alignment vertical="top"/>
    </xf>
    <xf numFmtId="256" fontId="22" fillId="0" borderId="37">
      <alignment horizontal="left" vertical="center"/>
    </xf>
    <xf numFmtId="256" fontId="22" fillId="0" borderId="37">
      <alignment horizontal="left" vertical="center"/>
    </xf>
    <xf numFmtId="256" fontId="22" fillId="0" borderId="37">
      <alignment horizontal="left" vertical="center"/>
    </xf>
    <xf numFmtId="256" fontId="22" fillId="0" borderId="37">
      <alignment horizontal="left" vertical="center"/>
    </xf>
    <xf numFmtId="0" fontId="22" fillId="0" borderId="37">
      <alignment horizontal="left" vertical="center"/>
    </xf>
    <xf numFmtId="256" fontId="22" fillId="0" borderId="37">
      <alignment horizontal="left" vertical="center"/>
    </xf>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0" fontId="18" fillId="35" borderId="63" applyNumberFormat="0" applyAlignment="0">
      <protection locked="0"/>
    </xf>
    <xf numFmtId="256" fontId="22" fillId="0" borderId="37">
      <alignment horizontal="left" vertical="center"/>
    </xf>
    <xf numFmtId="256" fontId="22" fillId="0" borderId="37">
      <alignment horizontal="left" vertical="center"/>
    </xf>
    <xf numFmtId="256" fontId="22" fillId="0" borderId="37">
      <alignment horizontal="left" vertical="center"/>
    </xf>
    <xf numFmtId="256" fontId="22" fillId="0" borderId="37">
      <alignment horizontal="left" vertical="center"/>
    </xf>
    <xf numFmtId="0" fontId="22" fillId="0" borderId="37">
      <alignment horizontal="left" vertical="center"/>
    </xf>
    <xf numFmtId="256" fontId="22" fillId="0" borderId="37">
      <alignment horizontal="left" vertical="center"/>
    </xf>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10" fontId="23" fillId="37" borderId="86" applyNumberFormat="0" applyBorder="0" applyAlignment="0" applyProtection="0"/>
    <xf numFmtId="0" fontId="18" fillId="35" borderId="63" applyNumberFormat="0" applyAlignment="0">
      <protection locked="0"/>
    </xf>
    <xf numFmtId="1" fontId="37" fillId="0" borderId="37">
      <alignment vertical="center"/>
    </xf>
    <xf numFmtId="0" fontId="44" fillId="57" borderId="316" applyNumberFormat="0" applyAlignment="0" applyProtection="0"/>
    <xf numFmtId="0" fontId="42" fillId="0" borderId="39" applyNumberFormat="0" applyFill="0" applyAlignment="0" applyProtection="0"/>
    <xf numFmtId="0" fontId="92" fillId="35" borderId="319">
      <alignment horizontal="center" vertical="center"/>
    </xf>
    <xf numFmtId="0" fontId="63" fillId="56" borderId="38" applyNumberFormat="0" applyAlignment="0" applyProtection="0"/>
    <xf numFmtId="0" fontId="18" fillId="0" borderId="107" applyFont="0" applyFill="0" applyBorder="0" applyAlignment="0" applyProtection="0"/>
    <xf numFmtId="0" fontId="173" fillId="0" borderId="107" applyBorder="0" applyProtection="0">
      <alignment horizontal="right" vertical="center"/>
    </xf>
    <xf numFmtId="4" fontId="92" fillId="35" borderId="439"/>
    <xf numFmtId="0" fontId="44" fillId="57" borderId="460" applyNumberFormat="0" applyAlignment="0" applyProtection="0"/>
    <xf numFmtId="0" fontId="63" fillId="56" borderId="38" applyNumberFormat="0" applyAlignment="0" applyProtection="0"/>
    <xf numFmtId="0" fontId="63" fillId="56" borderId="38" applyNumberFormat="0" applyAlignment="0" applyProtection="0"/>
    <xf numFmtId="0" fontId="18" fillId="0" borderId="107" applyFont="0" applyFill="0" applyBorder="0" applyAlignment="0" applyProtection="0"/>
    <xf numFmtId="0" fontId="42" fillId="0" borderId="39" applyNumberFormat="0" applyFill="0" applyAlignment="0" applyProtection="0"/>
    <xf numFmtId="0" fontId="63" fillId="56" borderId="38" applyNumberFormat="0" applyAlignment="0" applyProtection="0"/>
    <xf numFmtId="3" fontId="92" fillId="35" borderId="439">
      <alignment horizontal="right" vertical="center"/>
    </xf>
    <xf numFmtId="215" fontId="156" fillId="0" borderId="462" applyFont="0" applyFill="0" applyAlignment="0">
      <alignment horizontal="fill"/>
    </xf>
    <xf numFmtId="164" fontId="103" fillId="71" borderId="86" applyNumberFormat="0" applyBorder="0" applyAlignment="0">
      <alignment vertical="center" wrapText="1"/>
    </xf>
    <xf numFmtId="164" fontId="103" fillId="71" borderId="56" applyNumberFormat="0" applyBorder="0" applyAlignment="0">
      <alignment vertical="center" wrapText="1"/>
    </xf>
    <xf numFmtId="0" fontId="18" fillId="0" borderId="107" applyFont="0" applyFill="0" applyBorder="0" applyAlignment="0" applyProtection="0"/>
    <xf numFmtId="0" fontId="18" fillId="0" borderId="107" applyFont="0" applyFill="0" applyBorder="0" applyAlignment="0" applyProtection="0"/>
    <xf numFmtId="215" fontId="156" fillId="0" borderId="90" applyFont="0" applyFill="0" applyAlignment="0">
      <alignment horizontal="fill"/>
    </xf>
    <xf numFmtId="215" fontId="156" fillId="0" borderId="318" applyFont="0" applyFill="0" applyAlignment="0">
      <alignment horizontal="fill"/>
    </xf>
    <xf numFmtId="0" fontId="103" fillId="71" borderId="86" applyNumberFormat="0" applyBorder="0" applyAlignment="0">
      <alignment vertical="center" wrapText="1"/>
    </xf>
    <xf numFmtId="0" fontId="108" fillId="0" borderId="40" applyFont="0" applyFill="0" applyAlignment="0" applyProtection="0"/>
    <xf numFmtId="0" fontId="108" fillId="0" borderId="90" applyFont="0" applyFill="0" applyAlignment="0" applyProtection="0"/>
    <xf numFmtId="0" fontId="60" fillId="43" borderId="36" applyNumberFormat="0" applyAlignment="0" applyProtection="0"/>
    <xf numFmtId="338" fontId="230" fillId="0" borderId="92">
      <protection locked="0"/>
    </xf>
    <xf numFmtId="0" fontId="18" fillId="0" borderId="107" applyFont="0" applyFill="0" applyBorder="0" applyAlignment="0" applyProtection="0"/>
    <xf numFmtId="1" fontId="37" fillId="0" borderId="37">
      <alignment vertical="center"/>
    </xf>
    <xf numFmtId="1" fontId="37" fillId="0" borderId="37">
      <alignment vertical="center"/>
    </xf>
    <xf numFmtId="0" fontId="18" fillId="0" borderId="107" applyFont="0" applyFill="0" applyBorder="0" applyAlignment="0" applyProtection="0"/>
    <xf numFmtId="0" fontId="18" fillId="0" borderId="107" applyFont="0" applyFill="0" applyBorder="0" applyAlignment="0" applyProtection="0"/>
    <xf numFmtId="0" fontId="43" fillId="59" borderId="31" applyNumberFormat="0" applyFon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108" fillId="0" borderId="40" applyFont="0" applyFill="0" applyAlignment="0" applyProtection="0"/>
    <xf numFmtId="0" fontId="44" fillId="57" borderId="316" applyNumberFormat="0" applyAlignment="0" applyProtection="0"/>
    <xf numFmtId="0" fontId="44" fillId="57" borderId="316" applyNumberFormat="0" applyAlignment="0" applyProtection="0"/>
    <xf numFmtId="3" fontId="92" fillId="35" borderId="319">
      <alignment horizontal="right" vertical="center"/>
    </xf>
    <xf numFmtId="4" fontId="92" fillId="35" borderId="319"/>
    <xf numFmtId="3" fontId="92" fillId="34" borderId="317">
      <alignment horizontal="right" vertical="center"/>
    </xf>
    <xf numFmtId="2" fontId="92" fillId="34" borderId="317"/>
    <xf numFmtId="0" fontId="44" fillId="119" borderId="316" applyNumberFormat="0" applyAlignment="0" applyProtection="0"/>
    <xf numFmtId="15" fontId="148" fillId="74" borderId="107" applyFont="0" applyFill="0" applyBorder="0" applyAlignment="0" applyProtection="0">
      <alignment horizontal="right"/>
    </xf>
    <xf numFmtId="0" fontId="108" fillId="0" borderId="90" applyFont="0" applyFill="0" applyAlignment="0" applyProtection="0"/>
    <xf numFmtId="0" fontId="18" fillId="0" borderId="107" applyFont="0" applyFill="0" applyBorder="0" applyAlignment="0" applyProtection="0"/>
    <xf numFmtId="0" fontId="18" fillId="0" borderId="107" applyFont="0" applyFill="0" applyBorder="0" applyAlignment="0" applyProtection="0"/>
    <xf numFmtId="318" fontId="68" fillId="0" borderId="107" applyFill="0" applyAlignment="0" applyProtection="0">
      <alignment horizontal="center"/>
    </xf>
    <xf numFmtId="303" fontId="211" fillId="0" borderId="90" applyBorder="0"/>
    <xf numFmtId="10" fontId="18" fillId="85" borderId="107" applyNumberFormat="0" applyAlignment="0">
      <alignment horizontal="right"/>
    </xf>
    <xf numFmtId="256" fontId="216" fillId="0" borderId="107" applyNumberFormat="0" applyFill="0" applyAlignment="0" applyProtection="0"/>
    <xf numFmtId="0" fontId="216" fillId="0" borderId="107" applyNumberFormat="0" applyFill="0" applyAlignment="0" applyProtection="0"/>
    <xf numFmtId="37" fontId="18" fillId="0" borderId="107" applyNumberFormat="0" applyFont="0" applyFill="0" applyAlignment="0" applyProtection="0"/>
    <xf numFmtId="15" fontId="148" fillId="74" borderId="107" applyFont="0" applyFill="0" applyBorder="0" applyAlignment="0" applyProtection="0">
      <alignment horizontal="right"/>
    </xf>
    <xf numFmtId="0" fontId="174" fillId="85" borderId="107" applyBorder="0" applyProtection="0">
      <alignment horizontal="centerContinuous" vertical="center"/>
    </xf>
    <xf numFmtId="0" fontId="23" fillId="37" borderId="107" applyNumberFormat="0" applyFont="0" applyAlignment="0" applyProtection="0">
      <alignment horizontal="center"/>
      <protection locked="0"/>
    </xf>
    <xf numFmtId="0" fontId="63" fillId="56" borderId="38" applyNumberFormat="0" applyAlignment="0" applyProtection="0"/>
    <xf numFmtId="303" fontId="211" fillId="0" borderId="90" applyBorder="0"/>
    <xf numFmtId="215" fontId="156" fillId="0" borderId="90" applyFont="0" applyFill="0" applyAlignment="0">
      <alignment horizontal="fill"/>
    </xf>
    <xf numFmtId="0" fontId="44" fillId="57" borderId="320" applyNumberFormat="0" applyAlignment="0" applyProtection="0"/>
    <xf numFmtId="0" fontId="44" fillId="57" borderId="320" applyNumberFormat="0" applyAlignment="0" applyProtection="0"/>
    <xf numFmtId="0" fontId="44" fillId="57" borderId="320" applyNumberFormat="0" applyAlignment="0" applyProtection="0"/>
    <xf numFmtId="0" fontId="44" fillId="119" borderId="320"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3" fillId="59" borderId="31" applyNumberFormat="0" applyFont="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4" fillId="57" borderId="356" applyNumberFormat="0" applyAlignment="0" applyProtection="0"/>
    <xf numFmtId="215" fontId="156" fillId="0" borderId="358" applyFont="0" applyFill="0" applyAlignment="0">
      <alignment horizontal="fill"/>
    </xf>
    <xf numFmtId="215" fontId="156" fillId="0" borderId="322" applyFont="0" applyFill="0" applyAlignment="0">
      <alignment horizontal="fill"/>
    </xf>
    <xf numFmtId="0" fontId="92" fillId="35" borderId="359">
      <alignment horizontal="center" vertical="center"/>
    </xf>
    <xf numFmtId="0" fontId="44" fillId="57" borderId="336" applyNumberFormat="0" applyAlignment="0" applyProtection="0"/>
    <xf numFmtId="0" fontId="44" fillId="119" borderId="332" applyNumberFormat="0" applyAlignment="0" applyProtection="0"/>
    <xf numFmtId="2" fontId="92" fillId="34" borderId="333"/>
    <xf numFmtId="3" fontId="92" fillId="34" borderId="333">
      <alignment horizontal="right" vertical="center"/>
    </xf>
    <xf numFmtId="4" fontId="92" fillId="35" borderId="335"/>
    <xf numFmtId="3" fontId="92" fillId="35" borderId="335">
      <alignment horizontal="right" vertical="center"/>
    </xf>
    <xf numFmtId="0" fontId="44" fillId="57" borderId="332" applyNumberFormat="0" applyAlignment="0" applyProtection="0"/>
    <xf numFmtId="0" fontId="44" fillId="57" borderId="332" applyNumberFormat="0" applyAlignment="0" applyProtection="0"/>
    <xf numFmtId="3" fontId="18" fillId="105" borderId="37" applyProtection="0">
      <alignment horizontal="right" vertical="center"/>
    </xf>
    <xf numFmtId="215" fontId="156" fillId="0" borderId="334" applyFont="0" applyFill="0" applyAlignment="0">
      <alignment horizontal="fill"/>
    </xf>
    <xf numFmtId="214" fontId="148" fillId="74" borderId="37" applyFont="0" applyFill="0" applyBorder="0" applyAlignment="0" applyProtection="0">
      <alignment horizontal="right"/>
    </xf>
    <xf numFmtId="16" fontId="148" fillId="74" borderId="37" applyFont="0" applyFill="0" applyBorder="0" applyAlignment="0" applyProtection="0">
      <alignment horizontal="right"/>
    </xf>
    <xf numFmtId="214" fontId="148" fillId="74" borderId="37" applyFont="0" applyFill="0" applyBorder="0" applyAlignment="0" applyProtection="0">
      <alignment horizontal="right"/>
    </xf>
    <xf numFmtId="16" fontId="148" fillId="74" borderId="37" applyFont="0" applyFill="0" applyBorder="0" applyAlignment="0" applyProtection="0">
      <alignment horizontal="right"/>
    </xf>
    <xf numFmtId="0" fontId="92" fillId="35" borderId="335">
      <alignment horizontal="center" vertical="center"/>
    </xf>
    <xf numFmtId="0" fontId="44" fillId="57" borderId="332" applyNumberFormat="0" applyAlignment="0" applyProtection="0"/>
    <xf numFmtId="215" fontId="156" fillId="0" borderId="354" applyFont="0" applyFill="0" applyAlignment="0">
      <alignment horizontal="fill"/>
    </xf>
    <xf numFmtId="2" fontId="92" fillId="34" borderId="329"/>
    <xf numFmtId="3" fontId="92" fillId="34" borderId="329">
      <alignment horizontal="right" vertical="center"/>
    </xf>
    <xf numFmtId="4" fontId="92" fillId="35" borderId="331"/>
    <xf numFmtId="3" fontId="92" fillId="35" borderId="331">
      <alignment horizontal="right" vertical="center"/>
    </xf>
    <xf numFmtId="0" fontId="92" fillId="35" borderId="331">
      <alignment horizontal="center" vertical="center"/>
    </xf>
    <xf numFmtId="0" fontId="18" fillId="0" borderId="107" applyFont="0" applyFill="0" applyBorder="0" applyAlignment="0" applyProtection="0"/>
    <xf numFmtId="3" fontId="92" fillId="35" borderId="355">
      <alignment horizontal="right" vertical="center"/>
    </xf>
    <xf numFmtId="3" fontId="92" fillId="34" borderId="353">
      <alignment horizontal="right" vertical="center"/>
    </xf>
    <xf numFmtId="2" fontId="92" fillId="34" borderId="353"/>
    <xf numFmtId="0" fontId="18" fillId="0" borderId="107" applyFont="0" applyFill="0" applyBorder="0" applyAlignment="0" applyProtection="0"/>
    <xf numFmtId="0" fontId="92" fillId="35" borderId="323">
      <alignment horizontal="center" vertical="center"/>
    </xf>
    <xf numFmtId="3" fontId="92" fillId="35" borderId="323">
      <alignment horizontal="right" vertical="center"/>
    </xf>
    <xf numFmtId="4" fontId="92" fillId="35" borderId="323"/>
    <xf numFmtId="3" fontId="92" fillId="35" borderId="359">
      <alignment horizontal="right" vertical="center"/>
    </xf>
    <xf numFmtId="0" fontId="44" fillId="119" borderId="356" applyNumberFormat="0" applyAlignment="0" applyProtection="0"/>
    <xf numFmtId="0" fontId="44" fillId="119" borderId="360" applyNumberFormat="0" applyAlignment="0" applyProtection="0"/>
    <xf numFmtId="3" fontId="92" fillId="34" borderId="321">
      <alignment horizontal="right" vertical="center"/>
    </xf>
    <xf numFmtId="2" fontId="92" fillId="34" borderId="321"/>
    <xf numFmtId="0" fontId="44" fillId="57" borderId="360" applyNumberFormat="0" applyAlignment="0" applyProtection="0"/>
    <xf numFmtId="0" fontId="44" fillId="57" borderId="356" applyNumberFormat="0" applyAlignment="0" applyProtection="0"/>
    <xf numFmtId="0" fontId="92" fillId="35" borderId="355">
      <alignment horizontal="center" vertical="center"/>
    </xf>
    <xf numFmtId="4" fontId="92" fillId="35" borderId="355"/>
    <xf numFmtId="0" fontId="18" fillId="0" borderId="107" applyFont="0" applyFill="0" applyBorder="0" applyAlignment="0" applyProtection="0"/>
    <xf numFmtId="4" fontId="92" fillId="35" borderId="359"/>
    <xf numFmtId="3" fontId="92" fillId="34" borderId="357">
      <alignment horizontal="right" vertical="center"/>
    </xf>
    <xf numFmtId="0" fontId="44" fillId="57" borderId="360" applyNumberFormat="0" applyAlignment="0" applyProtection="0"/>
    <xf numFmtId="215" fontId="156" fillId="0" borderId="330" applyFont="0" applyFill="0" applyAlignment="0">
      <alignment horizontal="fill"/>
    </xf>
    <xf numFmtId="0" fontId="44" fillId="57" borderId="356" applyNumberFormat="0" applyAlignment="0" applyProtection="0"/>
    <xf numFmtId="2" fontId="92" fillId="34" borderId="357"/>
    <xf numFmtId="0" fontId="44" fillId="57" borderId="360" applyNumberFormat="0" applyAlignment="0" applyProtection="0"/>
    <xf numFmtId="0" fontId="44" fillId="57" borderId="324" applyNumberFormat="0" applyAlignment="0" applyProtection="0"/>
    <xf numFmtId="0" fontId="92" fillId="35" borderId="327">
      <alignment horizontal="center" vertical="center"/>
    </xf>
    <xf numFmtId="215" fontId="156" fillId="0" borderId="326" applyFont="0" applyFill="0" applyAlignment="0">
      <alignment horizontal="fill"/>
    </xf>
    <xf numFmtId="0" fontId="44" fillId="57" borderId="324" applyNumberFormat="0" applyAlignment="0" applyProtection="0"/>
    <xf numFmtId="0" fontId="44" fillId="57" borderId="324" applyNumberFormat="0" applyAlignment="0" applyProtection="0"/>
    <xf numFmtId="3" fontId="92" fillId="35" borderId="327">
      <alignment horizontal="right" vertical="center"/>
    </xf>
    <xf numFmtId="4" fontId="92" fillId="35" borderId="327"/>
    <xf numFmtId="3" fontId="92" fillId="34" borderId="325">
      <alignment horizontal="right" vertical="center"/>
    </xf>
    <xf numFmtId="2" fontId="92" fillId="34" borderId="325"/>
    <xf numFmtId="0" fontId="44" fillId="119" borderId="324" applyNumberFormat="0" applyAlignment="0" applyProtection="0"/>
    <xf numFmtId="0" fontId="44" fillId="57" borderId="328" applyNumberFormat="0" applyAlignment="0" applyProtection="0"/>
    <xf numFmtId="0" fontId="44" fillId="57" borderId="328" applyNumberFormat="0" applyAlignment="0" applyProtection="0"/>
    <xf numFmtId="0" fontId="44" fillId="57" borderId="328" applyNumberFormat="0" applyAlignment="0" applyProtection="0"/>
    <xf numFmtId="0" fontId="44" fillId="119" borderId="328" applyNumberFormat="0" applyAlignment="0" applyProtection="0"/>
    <xf numFmtId="0" fontId="44" fillId="57" borderId="336" applyNumberFormat="0" applyAlignment="0" applyProtection="0"/>
    <xf numFmtId="0" fontId="44" fillId="57" borderId="336" applyNumberFormat="0" applyAlignment="0" applyProtection="0"/>
    <xf numFmtId="0" fontId="44" fillId="119" borderId="336" applyNumberFormat="0" applyAlignment="0" applyProtection="0"/>
    <xf numFmtId="0" fontId="42" fillId="0" borderId="39" applyNumberFormat="0" applyFill="0" applyAlignment="0" applyProtection="0"/>
    <xf numFmtId="0" fontId="18" fillId="68" borderId="38" applyNumberFormat="0">
      <alignment vertical="center"/>
    </xf>
    <xf numFmtId="0" fontId="43" fillId="59" borderId="31" applyNumberFormat="0" applyFont="0" applyAlignment="0" applyProtection="0"/>
    <xf numFmtId="0" fontId="42" fillId="0" borderId="39" applyNumberFormat="0" applyFill="0" applyAlignment="0" applyProtection="0"/>
    <xf numFmtId="0" fontId="42" fillId="0" borderId="39" applyNumberFormat="0" applyFill="0" applyAlignment="0" applyProtection="0"/>
    <xf numFmtId="0" fontId="55" fillId="56" borderId="36" applyNumberFormat="0" applyAlignment="0" applyProtection="0"/>
    <xf numFmtId="0" fontId="63" fillId="56" borderId="38" applyNumberFormat="0" applyAlignment="0" applyProtection="0"/>
    <xf numFmtId="0" fontId="43" fillId="59" borderId="31" applyNumberFormat="0" applyFont="0" applyAlignment="0" applyProtection="0"/>
    <xf numFmtId="0" fontId="238" fillId="0" borderId="94">
      <alignment horizontal="right"/>
    </xf>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1" fontId="37" fillId="0" borderId="37">
      <alignment vertical="center"/>
    </xf>
    <xf numFmtId="0" fontId="60" fillId="43" borderId="36"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1" fontId="37" fillId="0" borderId="37">
      <alignment vertical="center"/>
    </xf>
    <xf numFmtId="0" fontId="42" fillId="0" borderId="39" applyNumberFormat="0" applyFill="0" applyAlignment="0" applyProtection="0"/>
    <xf numFmtId="1" fontId="37" fillId="0" borderId="11">
      <alignment vertical="center"/>
    </xf>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201" fontId="137" fillId="0" borderId="66" applyNumberFormat="0" applyFont="0" applyFill="0" applyAlignment="0" applyProtection="0"/>
    <xf numFmtId="0" fontId="43" fillId="59" borderId="31" applyNumberFormat="0" applyFont="0" applyAlignment="0" applyProtection="0"/>
    <xf numFmtId="0" fontId="42" fillId="0" borderId="39" applyNumberFormat="0" applyFill="0" applyAlignment="0" applyProtection="0"/>
    <xf numFmtId="0" fontId="63" fillId="56" borderId="38" applyNumberFormat="0" applyAlignment="0" applyProtection="0"/>
    <xf numFmtId="0" fontId="55" fillId="56" borderId="36" applyNumberFormat="0" applyAlignment="0" applyProtection="0"/>
    <xf numFmtId="0" fontId="42" fillId="0" borderId="39" applyNumberFormat="0" applyFill="0" applyAlignment="0" applyProtection="0"/>
    <xf numFmtId="0" fontId="55" fillId="56" borderId="36" applyNumberFormat="0" applyAlignment="0" applyProtection="0"/>
    <xf numFmtId="16" fontId="148" fillId="74" borderId="37" applyFont="0" applyFill="0" applyBorder="0" applyAlignment="0" applyProtection="0">
      <alignment horizontal="right"/>
    </xf>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3" fillId="59" borderId="31" applyNumberFormat="0" applyFon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3" fillId="59" borderId="31" applyNumberFormat="0" applyFon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43" fillId="59" borderId="31" applyNumberFormat="0" applyFont="0" applyAlignment="0" applyProtection="0"/>
    <xf numFmtId="215" fontId="156" fillId="0" borderId="50" applyFont="0" applyFill="0" applyAlignment="0">
      <alignment horizontal="fill"/>
    </xf>
    <xf numFmtId="254" fontId="177" fillId="0" borderId="69" applyFont="0" applyFill="0" applyBorder="0" applyAlignment="0" applyProtection="0">
      <protection locked="0"/>
    </xf>
    <xf numFmtId="0" fontId="63" fillId="56" borderId="38" applyNumberFormat="0" applyAlignment="0" applyProtection="0"/>
    <xf numFmtId="0" fontId="60" fillId="43" borderId="36" applyNumberFormat="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60" fillId="43" borderId="36"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238" fillId="0" borderId="94">
      <alignment horizontal="right"/>
    </xf>
    <xf numFmtId="0" fontId="42" fillId="0" borderId="39" applyNumberFormat="0" applyFill="0" applyAlignment="0" applyProtection="0"/>
    <xf numFmtId="0" fontId="63" fillId="56" borderId="38" applyNumberFormat="0" applyAlignment="0" applyProtection="0"/>
    <xf numFmtId="0" fontId="60" fillId="43" borderId="36" applyNumberFormat="0" applyAlignment="0" applyProtection="0"/>
    <xf numFmtId="0" fontId="63" fillId="56" borderId="38" applyNumberFormat="0" applyAlignment="0" applyProtection="0"/>
    <xf numFmtId="0" fontId="42" fillId="0" borderId="39" applyNumberFormat="0" applyFill="0" applyAlignment="0" applyProtection="0"/>
    <xf numFmtId="0" fontId="18" fillId="35" borderId="63" applyNumberFormat="0" applyAlignment="0">
      <protection locked="0"/>
    </xf>
    <xf numFmtId="0" fontId="42" fillId="0" borderId="39" applyNumberFormat="0" applyFill="0" applyAlignment="0" applyProtection="0"/>
    <xf numFmtId="0" fontId="60" fillId="43" borderId="36" applyNumberForma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55" fillId="56" borderId="36" applyNumberFormat="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60" fillId="43" borderId="36" applyNumberFormat="0" applyAlignment="0" applyProtection="0"/>
    <xf numFmtId="0" fontId="60" fillId="43" borderId="36"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60" fillId="43" borderId="36"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3" fillId="59" borderId="31" applyNumberFormat="0" applyFon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3" fillId="59" borderId="31" applyNumberFormat="0" applyFont="0" applyAlignment="0" applyProtection="0"/>
    <xf numFmtId="0" fontId="60" fillId="43" borderId="36" applyNumberFormat="0" applyAlignment="0" applyProtection="0"/>
    <xf numFmtId="0" fontId="43" fillId="59" borderId="31" applyNumberFormat="0" applyFont="0" applyAlignment="0" applyProtection="0"/>
    <xf numFmtId="0" fontId="42" fillId="0" borderId="39" applyNumberFormat="0" applyFill="0" applyAlignment="0" applyProtection="0"/>
    <xf numFmtId="0" fontId="42" fillId="0" borderId="39" applyNumberFormat="0" applyFill="0" applyAlignment="0" applyProtection="0"/>
    <xf numFmtId="0" fontId="55" fillId="56" borderId="36" applyNumberFormat="0" applyAlignment="0" applyProtection="0"/>
    <xf numFmtId="0" fontId="63" fillId="56" borderId="38" applyNumberFormat="0" applyAlignment="0" applyProtection="0"/>
    <xf numFmtId="1" fontId="37" fillId="0" borderId="37">
      <alignment vertical="center"/>
    </xf>
    <xf numFmtId="0" fontId="63" fillId="56" borderId="38" applyNumberFormat="0" applyAlignment="0" applyProtection="0"/>
    <xf numFmtId="0" fontId="63" fillId="56" borderId="38" applyNumberFormat="0" applyAlignment="0" applyProtection="0"/>
    <xf numFmtId="0" fontId="60" fillId="43" borderId="36" applyNumberFormat="0" applyAlignment="0" applyProtection="0"/>
    <xf numFmtId="0" fontId="42" fillId="0" borderId="39" applyNumberFormat="0" applyFill="0" applyAlignment="0" applyProtection="0"/>
    <xf numFmtId="0" fontId="63" fillId="56" borderId="38" applyNumberFormat="0" applyAlignment="0" applyProtection="0"/>
    <xf numFmtId="0" fontId="18" fillId="35" borderId="63" applyNumberFormat="0" applyAlignment="0">
      <protection locked="0"/>
    </xf>
    <xf numFmtId="201" fontId="137" fillId="0" borderId="66" applyNumberFormat="0" applyFont="0" applyFill="0" applyAlignment="0" applyProtection="0"/>
    <xf numFmtId="201" fontId="137" fillId="0" borderId="68" applyNumberFormat="0" applyFont="0" applyFill="0" applyAlignment="0" applyProtection="0"/>
    <xf numFmtId="0" fontId="108" fillId="0" borderId="40" applyFont="0" applyFill="0" applyAlignment="0" applyProtection="0"/>
    <xf numFmtId="0" fontId="63" fillId="56" borderId="38" applyNumberFormat="0" applyAlignment="0" applyProtection="0"/>
    <xf numFmtId="0" fontId="43" fillId="59" borderId="31" applyNumberFormat="0" applyFon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0" fillId="43" borderId="36" applyNumberFormat="0" applyAlignment="0" applyProtection="0"/>
    <xf numFmtId="0" fontId="42" fillId="0" borderId="39" applyNumberFormat="0" applyFill="0" applyAlignment="0" applyProtection="0"/>
    <xf numFmtId="0" fontId="43" fillId="59" borderId="31" applyNumberFormat="0" applyFont="0" applyAlignment="0" applyProtection="0"/>
    <xf numFmtId="0" fontId="42" fillId="0" borderId="39" applyNumberFormat="0" applyFill="0" applyAlignment="0" applyProtection="0"/>
    <xf numFmtId="0" fontId="63" fillId="56" borderId="38" applyNumberFormat="0" applyAlignment="0" applyProtection="0"/>
    <xf numFmtId="0" fontId="60" fillId="43" borderId="36" applyNumberFormat="0" applyAlignment="0" applyProtection="0"/>
    <xf numFmtId="0" fontId="63" fillId="56" borderId="38" applyNumberFormat="0" applyAlignment="0" applyProtection="0"/>
    <xf numFmtId="0" fontId="43" fillId="59" borderId="31" applyNumberFormat="0" applyFon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43" fillId="59" borderId="31" applyNumberFormat="0" applyFont="0" applyAlignment="0" applyProtection="0"/>
    <xf numFmtId="0" fontId="237" fillId="0" borderId="95">
      <alignment horizontal="right" wrapText="1"/>
    </xf>
    <xf numFmtId="0" fontId="55" fillId="56" borderId="36"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201" fontId="137" fillId="0" borderId="68" applyNumberFormat="0" applyFont="0" applyFill="0" applyAlignment="0" applyProtection="0"/>
    <xf numFmtId="201" fontId="137" fillId="0" borderId="66" applyNumberFormat="0" applyFont="0" applyFill="0" applyAlignment="0" applyProtection="0"/>
    <xf numFmtId="254" fontId="177" fillId="0" borderId="69" applyFont="0" applyFill="0" applyBorder="0" applyAlignment="0" applyProtection="0">
      <protection locked="0"/>
    </xf>
    <xf numFmtId="215" fontId="156" fillId="0" borderId="338" applyFont="0" applyFill="0" applyAlignment="0">
      <alignment horizontal="fill"/>
    </xf>
    <xf numFmtId="254" fontId="177" fillId="0" borderId="69" applyFont="0" applyFill="0" applyBorder="0" applyAlignment="0" applyProtection="0">
      <protection locked="0"/>
    </xf>
    <xf numFmtId="0" fontId="18" fillId="35" borderId="63" applyNumberFormat="0" applyAlignment="0">
      <protection locked="0"/>
    </xf>
    <xf numFmtId="0" fontId="18" fillId="0" borderId="31"/>
    <xf numFmtId="0" fontId="18" fillId="0" borderId="107" applyFont="0" applyFill="0" applyBorder="0" applyAlignment="0" applyProtection="0"/>
    <xf numFmtId="0" fontId="92" fillId="35" borderId="339">
      <alignment horizontal="center" vertical="center"/>
    </xf>
    <xf numFmtId="3" fontId="92" fillId="35" borderId="339">
      <alignment horizontal="right" vertical="center"/>
    </xf>
    <xf numFmtId="4" fontId="92" fillId="35" borderId="339"/>
    <xf numFmtId="3" fontId="92" fillId="34" borderId="337">
      <alignment horizontal="right" vertical="center"/>
    </xf>
    <xf numFmtId="2" fontId="92" fillId="34" borderId="337"/>
    <xf numFmtId="0" fontId="18" fillId="35" borderId="63" applyNumberFormat="0" applyAlignment="0">
      <protection locked="0"/>
    </xf>
    <xf numFmtId="201" fontId="137" fillId="0" borderId="68" applyNumberFormat="0" applyFont="0" applyFill="0" applyAlignment="0" applyProtection="0"/>
    <xf numFmtId="201" fontId="137" fillId="0" borderId="66" applyNumberFormat="0" applyFont="0" applyFill="0" applyAlignment="0" applyProtection="0"/>
    <xf numFmtId="201" fontId="137" fillId="0" borderId="66" applyNumberFormat="0" applyFont="0" applyFill="0" applyAlignment="0" applyProtection="0"/>
    <xf numFmtId="0" fontId="18" fillId="35" borderId="63" applyNumberFormat="0" applyAlignment="0">
      <protection locked="0"/>
    </xf>
    <xf numFmtId="0" fontId="18" fillId="0" borderId="31"/>
    <xf numFmtId="0" fontId="18" fillId="35" borderId="63" applyNumberFormat="0" applyAlignment="0">
      <protection locked="0"/>
    </xf>
    <xf numFmtId="0" fontId="18" fillId="35" borderId="63" applyNumberFormat="0" applyAlignment="0">
      <protection locked="0"/>
    </xf>
    <xf numFmtId="201" fontId="137" fillId="0" borderId="68" applyNumberFormat="0" applyFont="0" applyFill="0" applyAlignment="0" applyProtection="0"/>
    <xf numFmtId="0" fontId="18" fillId="35" borderId="63" applyNumberFormat="0" applyAlignment="0">
      <protection locked="0"/>
    </xf>
    <xf numFmtId="0" fontId="18" fillId="35" borderId="63" applyNumberFormat="0" applyAlignment="0">
      <protection locked="0"/>
    </xf>
    <xf numFmtId="0" fontId="18" fillId="35" borderId="63" applyNumberFormat="0" applyAlignment="0">
      <protection locked="0"/>
    </xf>
    <xf numFmtId="0" fontId="43" fillId="59" borderId="31" applyNumberFormat="0" applyFont="0" applyAlignment="0" applyProtection="0"/>
    <xf numFmtId="0" fontId="44" fillId="57" borderId="340" applyNumberFormat="0" applyAlignment="0" applyProtection="0"/>
    <xf numFmtId="0" fontId="42" fillId="0" borderId="39" applyNumberFormat="0" applyFill="0" applyAlignment="0" applyProtection="0"/>
    <xf numFmtId="0" fontId="92" fillId="35" borderId="343">
      <alignment horizontal="center" vertical="center"/>
    </xf>
    <xf numFmtId="0" fontId="42" fillId="0" borderId="39" applyNumberFormat="0" applyFill="0" applyAlignment="0" applyProtection="0"/>
    <xf numFmtId="0" fontId="55" fillId="56" borderId="36" applyNumberFormat="0" applyAlignment="0" applyProtection="0"/>
    <xf numFmtId="0" fontId="55" fillId="56" borderId="36"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215" fontId="156" fillId="0" borderId="342" applyFont="0" applyFill="0" applyAlignment="0">
      <alignment horizontal="fill"/>
    </xf>
    <xf numFmtId="0" fontId="108" fillId="0" borderId="40" applyFont="0" applyFill="0" applyAlignment="0" applyProtection="0"/>
    <xf numFmtId="0" fontId="55" fillId="56"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201" fontId="137" fillId="0" borderId="68" applyNumberFormat="0" applyFont="0" applyFill="0" applyAlignment="0" applyProtection="0"/>
    <xf numFmtId="0" fontId="44" fillId="57" borderId="340" applyNumberFormat="0" applyAlignment="0" applyProtection="0"/>
    <xf numFmtId="0" fontId="44" fillId="57" borderId="340" applyNumberFormat="0" applyAlignment="0" applyProtection="0"/>
    <xf numFmtId="3" fontId="92" fillId="35" borderId="343">
      <alignment horizontal="right" vertical="center"/>
    </xf>
    <xf numFmtId="4" fontId="92" fillId="35" borderId="343"/>
    <xf numFmtId="3" fontId="92" fillId="34" borderId="341">
      <alignment horizontal="right" vertical="center"/>
    </xf>
    <xf numFmtId="2" fontId="92" fillId="34" borderId="341"/>
    <xf numFmtId="0" fontId="44" fillId="119" borderId="340" applyNumberFormat="0" applyAlignment="0" applyProtection="0"/>
    <xf numFmtId="0" fontId="44" fillId="57" borderId="344" applyNumberFormat="0" applyAlignment="0" applyProtection="0"/>
    <xf numFmtId="0" fontId="44" fillId="57" borderId="344" applyNumberFormat="0" applyAlignment="0" applyProtection="0"/>
    <xf numFmtId="0" fontId="44" fillId="57" borderId="344" applyNumberFormat="0" applyAlignment="0" applyProtection="0"/>
    <xf numFmtId="0" fontId="44" fillId="119" borderId="344" applyNumberFormat="0" applyAlignment="0" applyProtection="0"/>
    <xf numFmtId="215" fontId="156" fillId="0" borderId="346" applyFont="0" applyFill="0" applyAlignment="0">
      <alignment horizontal="fill"/>
    </xf>
    <xf numFmtId="0" fontId="92" fillId="35" borderId="347">
      <alignment horizontal="center" vertical="center"/>
    </xf>
    <xf numFmtId="3" fontId="92" fillId="35" borderId="347">
      <alignment horizontal="right" vertical="center"/>
    </xf>
    <xf numFmtId="4" fontId="92" fillId="35" borderId="347"/>
    <xf numFmtId="3" fontId="92" fillId="34" borderId="345">
      <alignment horizontal="right" vertical="center"/>
    </xf>
    <xf numFmtId="2" fontId="92" fillId="34" borderId="345"/>
    <xf numFmtId="0" fontId="44" fillId="57" borderId="348" applyNumberFormat="0" applyAlignment="0" applyProtection="0"/>
    <xf numFmtId="0" fontId="92" fillId="35" borderId="351">
      <alignment horizontal="center" vertical="center"/>
    </xf>
    <xf numFmtId="215" fontId="156" fillId="0" borderId="350" applyFont="0" applyFill="0" applyAlignment="0">
      <alignment horizontal="fill"/>
    </xf>
    <xf numFmtId="0" fontId="44" fillId="57" borderId="348" applyNumberFormat="0" applyAlignment="0" applyProtection="0"/>
    <xf numFmtId="0" fontId="44" fillId="57" borderId="348" applyNumberFormat="0" applyAlignment="0" applyProtection="0"/>
    <xf numFmtId="3" fontId="92" fillId="35" borderId="351">
      <alignment horizontal="right" vertical="center"/>
    </xf>
    <xf numFmtId="4" fontId="92" fillId="35" borderId="351"/>
    <xf numFmtId="3" fontId="92" fillId="34" borderId="349">
      <alignment horizontal="right" vertical="center"/>
    </xf>
    <xf numFmtId="2" fontId="92" fillId="34" borderId="349"/>
    <xf numFmtId="0" fontId="44" fillId="119" borderId="348" applyNumberFormat="0" applyAlignment="0" applyProtection="0"/>
    <xf numFmtId="0" fontId="44" fillId="57" borderId="352" applyNumberFormat="0" applyAlignment="0" applyProtection="0"/>
    <xf numFmtId="0" fontId="44" fillId="57" borderId="352" applyNumberFormat="0" applyAlignment="0" applyProtection="0"/>
    <xf numFmtId="0" fontId="44" fillId="57" borderId="352" applyNumberFormat="0" applyAlignment="0" applyProtection="0"/>
    <xf numFmtId="0" fontId="44" fillId="119" borderId="352" applyNumberFormat="0" applyAlignment="0" applyProtection="0"/>
    <xf numFmtId="164" fontId="103" fillId="71" borderId="86" applyNumberFormat="0" applyBorder="0" applyAlignment="0">
      <alignment vertical="center" wrapText="1"/>
    </xf>
    <xf numFmtId="215" fontId="156" fillId="0" borderId="362" applyFont="0" applyFill="0" applyAlignment="0">
      <alignment horizontal="fill"/>
    </xf>
    <xf numFmtId="2" fontId="92" fillId="34" borderId="377"/>
    <xf numFmtId="3" fontId="92" fillId="34" borderId="377">
      <alignment horizontal="right" vertical="center"/>
    </xf>
    <xf numFmtId="4" fontId="92" fillId="35" borderId="379"/>
    <xf numFmtId="3" fontId="92" fillId="35" borderId="379">
      <alignment horizontal="right" vertical="center"/>
    </xf>
    <xf numFmtId="0" fontId="92" fillId="35" borderId="379">
      <alignment horizontal="center" vertical="center"/>
    </xf>
    <xf numFmtId="0" fontId="18" fillId="0" borderId="107" applyFont="0" applyFill="0" applyBorder="0" applyAlignment="0" applyProtection="0"/>
    <xf numFmtId="0" fontId="92" fillId="35" borderId="363">
      <alignment horizontal="center" vertical="center"/>
    </xf>
    <xf numFmtId="3" fontId="92" fillId="35" borderId="363">
      <alignment horizontal="right" vertical="center"/>
    </xf>
    <xf numFmtId="4" fontId="92" fillId="35" borderId="363"/>
    <xf numFmtId="215" fontId="156" fillId="0" borderId="378" applyFont="0" applyFill="0" applyAlignment="0">
      <alignment horizontal="fill"/>
    </xf>
    <xf numFmtId="3" fontId="92" fillId="34" borderId="361">
      <alignment horizontal="right" vertical="center"/>
    </xf>
    <xf numFmtId="2" fontId="92" fillId="34" borderId="361"/>
    <xf numFmtId="0" fontId="108" fillId="0" borderId="40" applyFont="0" applyFill="0" applyAlignment="0" applyProtection="0"/>
    <xf numFmtId="0" fontId="103" fillId="71" borderId="86" applyNumberFormat="0" applyBorder="0" applyAlignment="0">
      <alignment vertical="center" wrapText="1"/>
    </xf>
    <xf numFmtId="0" fontId="44" fillId="57" borderId="364" applyNumberFormat="0" applyAlignment="0" applyProtection="0"/>
    <xf numFmtId="0" fontId="92" fillId="35" borderId="367">
      <alignment horizontal="center" vertical="center"/>
    </xf>
    <xf numFmtId="215" fontId="156" fillId="0" borderId="366" applyFont="0" applyFill="0" applyAlignment="0">
      <alignment horizontal="fill"/>
    </xf>
    <xf numFmtId="0" fontId="44" fillId="57" borderId="364" applyNumberFormat="0" applyAlignment="0" applyProtection="0"/>
    <xf numFmtId="0" fontId="44" fillId="57" borderId="364" applyNumberFormat="0" applyAlignment="0" applyProtection="0"/>
    <xf numFmtId="3" fontId="92" fillId="35" borderId="367">
      <alignment horizontal="right" vertical="center"/>
    </xf>
    <xf numFmtId="4" fontId="92" fillId="35" borderId="367"/>
    <xf numFmtId="3" fontId="92" fillId="34" borderId="365">
      <alignment horizontal="right" vertical="center"/>
    </xf>
    <xf numFmtId="2" fontId="92" fillId="34" borderId="365"/>
    <xf numFmtId="0" fontId="44" fillId="119" borderId="364" applyNumberFormat="0" applyAlignment="0" applyProtection="0"/>
    <xf numFmtId="0" fontId="44" fillId="57" borderId="368" applyNumberFormat="0" applyAlignment="0" applyProtection="0"/>
    <xf numFmtId="0" fontId="44" fillId="57" borderId="368" applyNumberFormat="0" applyAlignment="0" applyProtection="0"/>
    <xf numFmtId="0" fontId="44" fillId="57" borderId="368" applyNumberFormat="0" applyAlignment="0" applyProtection="0"/>
    <xf numFmtId="0" fontId="44" fillId="119" borderId="368" applyNumberFormat="0" applyAlignment="0" applyProtection="0"/>
    <xf numFmtId="215" fontId="156" fillId="0" borderId="370" applyFont="0" applyFill="0" applyAlignment="0">
      <alignment horizontal="fill"/>
    </xf>
    <xf numFmtId="0" fontId="92" fillId="35" borderId="371">
      <alignment horizontal="center" vertical="center"/>
    </xf>
    <xf numFmtId="3" fontId="92" fillId="35" borderId="371">
      <alignment horizontal="right" vertical="center"/>
    </xf>
    <xf numFmtId="4" fontId="92" fillId="35" borderId="371"/>
    <xf numFmtId="3" fontId="92" fillId="34" borderId="369">
      <alignment horizontal="right" vertical="center"/>
    </xf>
    <xf numFmtId="2" fontId="92" fillId="34" borderId="369"/>
    <xf numFmtId="0" fontId="44" fillId="57" borderId="372" applyNumberFormat="0" applyAlignment="0" applyProtection="0"/>
    <xf numFmtId="0" fontId="92" fillId="35" borderId="375">
      <alignment horizontal="center" vertical="center"/>
    </xf>
    <xf numFmtId="215" fontId="156" fillId="0" borderId="374" applyFont="0" applyFill="0" applyAlignment="0">
      <alignment horizontal="fill"/>
    </xf>
    <xf numFmtId="0" fontId="44" fillId="57" borderId="372" applyNumberFormat="0" applyAlignment="0" applyProtection="0"/>
    <xf numFmtId="0" fontId="44" fillId="57" borderId="372" applyNumberFormat="0" applyAlignment="0" applyProtection="0"/>
    <xf numFmtId="3" fontId="92" fillId="35" borderId="375">
      <alignment horizontal="right" vertical="center"/>
    </xf>
    <xf numFmtId="4" fontId="92" fillId="35" borderId="375"/>
    <xf numFmtId="3" fontId="92" fillId="34" borderId="373">
      <alignment horizontal="right" vertical="center"/>
    </xf>
    <xf numFmtId="2" fontId="92" fillId="34" borderId="373"/>
    <xf numFmtId="0" fontId="44" fillId="119" borderId="372" applyNumberFormat="0" applyAlignment="0" applyProtection="0"/>
    <xf numFmtId="0" fontId="44" fillId="57" borderId="376" applyNumberFormat="0" applyAlignment="0" applyProtection="0"/>
    <xf numFmtId="0" fontId="44" fillId="57" borderId="376" applyNumberFormat="0" applyAlignment="0" applyProtection="0"/>
    <xf numFmtId="0" fontId="44" fillId="57" borderId="376" applyNumberFormat="0" applyAlignment="0" applyProtection="0"/>
    <xf numFmtId="0" fontId="44" fillId="119" borderId="376" applyNumberFormat="0" applyAlignment="0" applyProtection="0"/>
    <xf numFmtId="0" fontId="44" fillId="57" borderId="380" applyNumberFormat="0" applyAlignment="0" applyProtection="0"/>
    <xf numFmtId="0" fontId="92" fillId="35" borderId="383">
      <alignment horizontal="center" vertical="center"/>
    </xf>
    <xf numFmtId="215" fontId="156" fillId="0" borderId="382" applyFont="0" applyFill="0" applyAlignment="0">
      <alignment horizontal="fill"/>
    </xf>
    <xf numFmtId="0" fontId="44" fillId="57" borderId="380" applyNumberFormat="0" applyAlignment="0" applyProtection="0"/>
    <xf numFmtId="0" fontId="44" fillId="57" borderId="380" applyNumberFormat="0" applyAlignment="0" applyProtection="0"/>
    <xf numFmtId="3" fontId="92" fillId="35" borderId="383">
      <alignment horizontal="right" vertical="center"/>
    </xf>
    <xf numFmtId="4" fontId="92" fillId="35" borderId="383"/>
    <xf numFmtId="3" fontId="92" fillId="34" borderId="381">
      <alignment horizontal="right" vertical="center"/>
    </xf>
    <xf numFmtId="2" fontId="92" fillId="34" borderId="381"/>
    <xf numFmtId="0" fontId="44" fillId="119" borderId="380" applyNumberFormat="0" applyAlignment="0" applyProtection="0"/>
    <xf numFmtId="0" fontId="44" fillId="57" borderId="384" applyNumberFormat="0" applyAlignment="0" applyProtection="0"/>
    <xf numFmtId="0" fontId="44" fillId="57" borderId="384" applyNumberFormat="0" applyAlignment="0" applyProtection="0"/>
    <xf numFmtId="0" fontId="44" fillId="57" borderId="384" applyNumberFormat="0" applyAlignment="0" applyProtection="0"/>
    <xf numFmtId="0" fontId="44" fillId="119" borderId="384" applyNumberFormat="0" applyAlignment="0" applyProtection="0"/>
    <xf numFmtId="215" fontId="156" fillId="0" borderId="386" applyFont="0" applyFill="0" applyAlignment="0">
      <alignment horizontal="fill"/>
    </xf>
    <xf numFmtId="0" fontId="44" fillId="57" borderId="400" applyNumberFormat="0" applyAlignment="0" applyProtection="0"/>
    <xf numFmtId="0" fontId="44" fillId="119" borderId="396" applyNumberFormat="0" applyAlignment="0" applyProtection="0"/>
    <xf numFmtId="2" fontId="92" fillId="34" borderId="397"/>
    <xf numFmtId="3" fontId="92" fillId="34" borderId="397">
      <alignment horizontal="right" vertical="center"/>
    </xf>
    <xf numFmtId="4" fontId="92" fillId="35" borderId="399"/>
    <xf numFmtId="3" fontId="92" fillId="35" borderId="399">
      <alignment horizontal="right" vertical="center"/>
    </xf>
    <xf numFmtId="0" fontId="44" fillId="57" borderId="396" applyNumberFormat="0" applyAlignment="0" applyProtection="0"/>
    <xf numFmtId="0" fontId="44" fillId="57" borderId="396" applyNumberFormat="0" applyAlignment="0" applyProtection="0"/>
    <xf numFmtId="215" fontId="156" fillId="0" borderId="398" applyFont="0" applyFill="0" applyAlignment="0">
      <alignment horizontal="fill"/>
    </xf>
    <xf numFmtId="0" fontId="92" fillId="35" borderId="399">
      <alignment horizontal="center" vertical="center"/>
    </xf>
    <xf numFmtId="0" fontId="44" fillId="57" borderId="396" applyNumberFormat="0" applyAlignment="0" applyProtection="0"/>
    <xf numFmtId="2" fontId="92" fillId="34" borderId="393"/>
    <xf numFmtId="3" fontId="92" fillId="34" borderId="393">
      <alignment horizontal="right" vertical="center"/>
    </xf>
    <xf numFmtId="4" fontId="92" fillId="35" borderId="395"/>
    <xf numFmtId="3" fontId="92" fillId="35" borderId="395">
      <alignment horizontal="right" vertical="center"/>
    </xf>
    <xf numFmtId="0" fontId="92" fillId="35" borderId="395">
      <alignment horizontal="center" vertical="center"/>
    </xf>
    <xf numFmtId="0" fontId="92" fillId="35" borderId="387">
      <alignment horizontal="center" vertical="center"/>
    </xf>
    <xf numFmtId="3" fontId="92" fillId="35" borderId="387">
      <alignment horizontal="right" vertical="center"/>
    </xf>
    <xf numFmtId="4" fontId="92" fillId="35" borderId="387"/>
    <xf numFmtId="3" fontId="92" fillId="34" borderId="385">
      <alignment horizontal="right" vertical="center"/>
    </xf>
    <xf numFmtId="2" fontId="92" fillId="34" borderId="385"/>
    <xf numFmtId="215" fontId="156" fillId="0" borderId="394" applyFont="0" applyFill="0" applyAlignment="0">
      <alignment horizontal="fill"/>
    </xf>
    <xf numFmtId="0" fontId="44" fillId="57" borderId="388" applyNumberFormat="0" applyAlignment="0" applyProtection="0"/>
    <xf numFmtId="0" fontId="92" fillId="35" borderId="391">
      <alignment horizontal="center" vertical="center"/>
    </xf>
    <xf numFmtId="215" fontId="156" fillId="0" borderId="390" applyFont="0" applyFill="0" applyAlignment="0">
      <alignment horizontal="fill"/>
    </xf>
    <xf numFmtId="0" fontId="44" fillId="57" borderId="388" applyNumberFormat="0" applyAlignment="0" applyProtection="0"/>
    <xf numFmtId="0" fontId="44" fillId="57" borderId="388" applyNumberFormat="0" applyAlignment="0" applyProtection="0"/>
    <xf numFmtId="3" fontId="92" fillId="35" borderId="391">
      <alignment horizontal="right" vertical="center"/>
    </xf>
    <xf numFmtId="4" fontId="92" fillId="35" borderId="391"/>
    <xf numFmtId="3" fontId="92" fillId="34" borderId="389">
      <alignment horizontal="right" vertical="center"/>
    </xf>
    <xf numFmtId="2" fontId="92" fillId="34" borderId="389"/>
    <xf numFmtId="0" fontId="44" fillId="119" borderId="388" applyNumberFormat="0" applyAlignment="0" applyProtection="0"/>
    <xf numFmtId="0" fontId="44" fillId="57" borderId="392" applyNumberFormat="0" applyAlignment="0" applyProtection="0"/>
    <xf numFmtId="0" fontId="44" fillId="57" borderId="392" applyNumberFormat="0" applyAlignment="0" applyProtection="0"/>
    <xf numFmtId="0" fontId="44" fillId="57" borderId="392" applyNumberFormat="0" applyAlignment="0" applyProtection="0"/>
    <xf numFmtId="0" fontId="44" fillId="119" borderId="392" applyNumberFormat="0" applyAlignment="0" applyProtection="0"/>
    <xf numFmtId="0" fontId="44" fillId="57" borderId="400" applyNumberFormat="0" applyAlignment="0" applyProtection="0"/>
    <xf numFmtId="0" fontId="44" fillId="57" borderId="400" applyNumberFormat="0" applyAlignment="0" applyProtection="0"/>
    <xf numFmtId="0" fontId="44" fillId="119" borderId="400" applyNumberFormat="0" applyAlignment="0" applyProtection="0"/>
    <xf numFmtId="215" fontId="156" fillId="0" borderId="402" applyFont="0" applyFill="0" applyAlignment="0">
      <alignment horizontal="fill"/>
    </xf>
    <xf numFmtId="0" fontId="92" fillId="35" borderId="403">
      <alignment horizontal="center" vertical="center"/>
    </xf>
    <xf numFmtId="3" fontId="92" fillId="35" borderId="403">
      <alignment horizontal="right" vertical="center"/>
    </xf>
    <xf numFmtId="4" fontId="92" fillId="35" borderId="403"/>
    <xf numFmtId="3" fontId="92" fillId="34" borderId="401">
      <alignment horizontal="right" vertical="center"/>
    </xf>
    <xf numFmtId="2" fontId="92" fillId="34" borderId="401"/>
    <xf numFmtId="0" fontId="44" fillId="57" borderId="404" applyNumberFormat="0" applyAlignment="0" applyProtection="0"/>
    <xf numFmtId="0" fontId="92" fillId="35" borderId="407">
      <alignment horizontal="center" vertical="center"/>
    </xf>
    <xf numFmtId="215" fontId="156" fillId="0" borderId="406" applyFont="0" applyFill="0" applyAlignment="0">
      <alignment horizontal="fill"/>
    </xf>
    <xf numFmtId="0" fontId="44" fillId="57" borderId="404" applyNumberFormat="0" applyAlignment="0" applyProtection="0"/>
    <xf numFmtId="0" fontId="44" fillId="57" borderId="404" applyNumberFormat="0" applyAlignment="0" applyProtection="0"/>
    <xf numFmtId="3" fontId="92" fillId="35" borderId="407">
      <alignment horizontal="right" vertical="center"/>
    </xf>
    <xf numFmtId="4" fontId="92" fillId="35" borderId="407"/>
    <xf numFmtId="3" fontId="92" fillId="34" borderId="405">
      <alignment horizontal="right" vertical="center"/>
    </xf>
    <xf numFmtId="2" fontId="92" fillId="34" borderId="405"/>
    <xf numFmtId="0" fontId="44" fillId="119" borderId="404" applyNumberFormat="0" applyAlignment="0" applyProtection="0"/>
    <xf numFmtId="0" fontId="44" fillId="57" borderId="408" applyNumberFormat="0" applyAlignment="0" applyProtection="0"/>
    <xf numFmtId="0" fontId="44" fillId="57" borderId="408" applyNumberFormat="0" applyAlignment="0" applyProtection="0"/>
    <xf numFmtId="0" fontId="44" fillId="57" borderId="408" applyNumberFormat="0" applyAlignment="0" applyProtection="0"/>
    <xf numFmtId="0" fontId="44" fillId="119" borderId="408" applyNumberFormat="0" applyAlignment="0" applyProtection="0"/>
    <xf numFmtId="215" fontId="156" fillId="0" borderId="410" applyFont="0" applyFill="0" applyAlignment="0">
      <alignment horizontal="fill"/>
    </xf>
    <xf numFmtId="0" fontId="92" fillId="35" borderId="411">
      <alignment horizontal="center" vertical="center"/>
    </xf>
    <xf numFmtId="3" fontId="92" fillId="35" borderId="411">
      <alignment horizontal="right" vertical="center"/>
    </xf>
    <xf numFmtId="4" fontId="92" fillId="35" borderId="411"/>
    <xf numFmtId="3" fontId="92" fillId="34" borderId="409">
      <alignment horizontal="right" vertical="center"/>
    </xf>
    <xf numFmtId="2" fontId="92" fillId="34" borderId="409"/>
    <xf numFmtId="0" fontId="44" fillId="57" borderId="412" applyNumberFormat="0" applyAlignment="0" applyProtection="0"/>
    <xf numFmtId="0" fontId="92" fillId="35" borderId="415">
      <alignment horizontal="center" vertical="center"/>
    </xf>
    <xf numFmtId="215" fontId="156" fillId="0" borderId="414" applyFont="0" applyFill="0" applyAlignment="0">
      <alignment horizontal="fill"/>
    </xf>
    <xf numFmtId="0" fontId="44" fillId="57" borderId="412" applyNumberFormat="0" applyAlignment="0" applyProtection="0"/>
    <xf numFmtId="0" fontId="44" fillId="57" borderId="412" applyNumberFormat="0" applyAlignment="0" applyProtection="0"/>
    <xf numFmtId="3" fontId="92" fillId="35" borderId="415">
      <alignment horizontal="right" vertical="center"/>
    </xf>
    <xf numFmtId="4" fontId="92" fillId="35" borderId="415"/>
    <xf numFmtId="3" fontId="92" fillId="34" borderId="413">
      <alignment horizontal="right" vertical="center"/>
    </xf>
    <xf numFmtId="2" fontId="92" fillId="34" borderId="413"/>
    <xf numFmtId="0" fontId="44" fillId="119" borderId="412" applyNumberFormat="0" applyAlignment="0" applyProtection="0"/>
    <xf numFmtId="0" fontId="44" fillId="57" borderId="416" applyNumberFormat="0" applyAlignment="0" applyProtection="0"/>
    <xf numFmtId="0" fontId="44" fillId="57" borderId="416" applyNumberFormat="0" applyAlignment="0" applyProtection="0"/>
    <xf numFmtId="0" fontId="44" fillId="57" borderId="416" applyNumberFormat="0" applyAlignment="0" applyProtection="0"/>
    <xf numFmtId="0" fontId="44" fillId="119" borderId="41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0" fillId="43" borderId="36" applyNumberFormat="0" applyAlignment="0" applyProtection="0"/>
    <xf numFmtId="0" fontId="42" fillId="0" borderId="39" applyNumberFormat="0" applyFill="0" applyAlignment="0" applyProtection="0"/>
    <xf numFmtId="0" fontId="60" fillId="43" borderId="36" applyNumberFormat="0" applyAlignment="0" applyProtection="0"/>
    <xf numFmtId="0" fontId="55" fillId="56" borderId="36" applyNumberFormat="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60" fillId="43" borderId="36" applyNumberFormat="0" applyAlignment="0" applyProtection="0"/>
    <xf numFmtId="0" fontId="60" fillId="43" borderId="36" applyNumberFormat="0" applyAlignment="0" applyProtection="0"/>
    <xf numFmtId="0" fontId="55" fillId="56" borderId="36"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60" fillId="43" borderId="36" applyNumberFormat="0" applyAlignment="0" applyProtection="0"/>
    <xf numFmtId="0" fontId="43" fillId="59" borderId="31" applyNumberFormat="0" applyFont="0" applyAlignment="0" applyProtection="0"/>
    <xf numFmtId="0" fontId="60" fillId="43" borderId="36" applyNumberFormat="0" applyAlignment="0" applyProtection="0"/>
    <xf numFmtId="0" fontId="55" fillId="56" borderId="36" applyNumberFormat="0" applyAlignment="0" applyProtection="0"/>
    <xf numFmtId="0" fontId="43" fillId="59" borderId="31" applyNumberFormat="0" applyFont="0" applyAlignment="0" applyProtection="0"/>
    <xf numFmtId="0" fontId="60" fillId="43" borderId="36" applyNumberFormat="0" applyAlignment="0" applyProtection="0"/>
    <xf numFmtId="0" fontId="55" fillId="56" borderId="36" applyNumberFormat="0" applyAlignment="0" applyProtection="0"/>
    <xf numFmtId="0" fontId="43" fillId="59" borderId="31" applyNumberFormat="0" applyFont="0" applyAlignment="0" applyProtection="0"/>
    <xf numFmtId="0" fontId="60" fillId="43" borderId="36" applyNumberFormat="0" applyAlignment="0" applyProtection="0"/>
    <xf numFmtId="0" fontId="55" fillId="56" borderId="36" applyNumberFormat="0" applyAlignment="0" applyProtection="0"/>
    <xf numFmtId="0" fontId="55" fillId="56" borderId="36" applyNumberFormat="0" applyAlignment="0" applyProtection="0"/>
    <xf numFmtId="0" fontId="43" fillId="59" borderId="31" applyNumberFormat="0" applyFont="0" applyAlignment="0" applyProtection="0"/>
    <xf numFmtId="0" fontId="43" fillId="59" borderId="31" applyNumberFormat="0" applyFont="0" applyAlignment="0" applyProtection="0"/>
    <xf numFmtId="0" fontId="43" fillId="59" borderId="31" applyNumberFormat="0" applyFont="0" applyAlignment="0" applyProtection="0"/>
    <xf numFmtId="0" fontId="55" fillId="56" borderId="36" applyNumberFormat="0" applyAlignment="0" applyProtection="0"/>
    <xf numFmtId="0" fontId="43" fillId="59" borderId="31" applyNumberFormat="0" applyFont="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0" fillId="43" borderId="36" applyNumberFormat="0" applyAlignment="0" applyProtection="0"/>
    <xf numFmtId="0" fontId="63" fillId="56" borderId="38" applyNumberFormat="0" applyAlignment="0" applyProtection="0"/>
    <xf numFmtId="0" fontId="55" fillId="56" borderId="36" applyNumberFormat="0" applyAlignment="0" applyProtection="0"/>
    <xf numFmtId="0" fontId="55" fillId="56" borderId="36" applyNumberFormat="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0" fillId="43" borderId="36" applyNumberFormat="0" applyAlignment="0" applyProtection="0"/>
    <xf numFmtId="0" fontId="42" fillId="0" borderId="39" applyNumberFormat="0" applyFill="0" applyAlignment="0" applyProtection="0"/>
    <xf numFmtId="0" fontId="60" fillId="43" borderId="36" applyNumberFormat="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3" fillId="59" borderId="31" applyNumberFormat="0" applyFont="0" applyAlignment="0" applyProtection="0"/>
    <xf numFmtId="0" fontId="63" fillId="56" borderId="38" applyNumberFormat="0" applyAlignment="0" applyProtection="0"/>
    <xf numFmtId="0" fontId="43" fillId="59" borderId="31" applyNumberFormat="0" applyFon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42" fillId="0" borderId="39" applyNumberFormat="0" applyFill="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3" fillId="59" borderId="31" applyNumberFormat="0" applyFon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18" fillId="68" borderId="38" applyNumberFormat="0">
      <alignment vertical="center"/>
    </xf>
    <xf numFmtId="0" fontId="18" fillId="35" borderId="63" applyNumberFormat="0" applyAlignment="0">
      <protection locked="0"/>
    </xf>
    <xf numFmtId="201" fontId="137" fillId="0" borderId="66" applyNumberFormat="0" applyFont="0" applyFill="0" applyAlignment="0" applyProtection="0"/>
    <xf numFmtId="201" fontId="137" fillId="0" borderId="68" applyNumberFormat="0" applyFont="0" applyFill="0" applyAlignment="0" applyProtection="0"/>
    <xf numFmtId="0" fontId="108" fillId="0" borderId="40" applyFont="0" applyFill="0" applyAlignment="0" applyProtection="0"/>
    <xf numFmtId="0" fontId="60" fillId="43" borderId="36"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0" fillId="43" borderId="36" applyNumberFormat="0" applyAlignment="0" applyProtection="0"/>
    <xf numFmtId="0" fontId="60" fillId="43" borderId="36" applyNumberFormat="0" applyAlignment="0" applyProtection="0"/>
    <xf numFmtId="0" fontId="42" fillId="0" borderId="39" applyNumberFormat="0" applyFill="0" applyAlignment="0" applyProtection="0"/>
    <xf numFmtId="0" fontId="63" fillId="56" borderId="38" applyNumberFormat="0" applyAlignment="0" applyProtection="0"/>
    <xf numFmtId="0" fontId="43" fillId="59" borderId="31" applyNumberFormat="0" applyFon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60" fillId="43" borderId="36" applyNumberFormat="0" applyAlignment="0" applyProtection="0"/>
    <xf numFmtId="0" fontId="55" fillId="56" borderId="36" applyNumberFormat="0" applyAlignment="0" applyProtection="0"/>
    <xf numFmtId="0" fontId="43" fillId="59" borderId="31" applyNumberFormat="0" applyFont="0" applyAlignment="0" applyProtection="0"/>
    <xf numFmtId="0" fontId="42" fillId="0" borderId="39" applyNumberFormat="0" applyFill="0" applyAlignment="0" applyProtection="0"/>
    <xf numFmtId="0" fontId="60" fillId="43" borderId="36" applyNumberFormat="0" applyAlignment="0" applyProtection="0"/>
    <xf numFmtId="0" fontId="43" fillId="59" borderId="31" applyNumberFormat="0" applyFont="0" applyAlignment="0" applyProtection="0"/>
    <xf numFmtId="0" fontId="42" fillId="0" borderId="39" applyNumberFormat="0" applyFill="0" applyAlignment="0" applyProtection="0"/>
    <xf numFmtId="0" fontId="42" fillId="0" borderId="39" applyNumberFormat="0" applyFill="0" applyAlignment="0" applyProtection="0"/>
    <xf numFmtId="0" fontId="55" fillId="56" borderId="36" applyNumberFormat="0" applyAlignment="0" applyProtection="0"/>
    <xf numFmtId="0" fontId="42" fillId="0" borderId="39" applyNumberFormat="0" applyFill="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3" fillId="59" borderId="31" applyNumberFormat="0" applyFont="0" applyAlignment="0" applyProtection="0"/>
    <xf numFmtId="0" fontId="43" fillId="59" borderId="31" applyNumberFormat="0" applyFont="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43" fillId="59" borderId="31" applyNumberFormat="0" applyFon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55" fillId="56" borderId="36"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0" fillId="43" borderId="36"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3" fillId="59" borderId="31" applyNumberFormat="0" applyFon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42" fillId="0" borderId="39" applyNumberFormat="0" applyFill="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60" fillId="43" borderId="36"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55" fillId="56" borderId="36" applyNumberFormat="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0" fillId="43" borderId="36" applyNumberFormat="0" applyAlignment="0" applyProtection="0"/>
    <xf numFmtId="0" fontId="63" fillId="56" borderId="38" applyNumberFormat="0" applyAlignment="0" applyProtection="0"/>
    <xf numFmtId="0" fontId="63" fillId="56" borderId="38" applyNumberFormat="0" applyAlignment="0" applyProtection="0"/>
    <xf numFmtId="0" fontId="43" fillId="59" borderId="31" applyNumberFormat="0" applyFon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55" fillId="56" borderId="36" applyNumberFormat="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3" fillId="59" borderId="31" applyNumberFormat="0" applyFon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0" fillId="43" borderId="36"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201" fontId="137" fillId="0" borderId="68" applyNumberFormat="0" applyFont="0" applyFill="0" applyAlignment="0" applyProtection="0"/>
    <xf numFmtId="201" fontId="137" fillId="0" borderId="66" applyNumberFormat="0" applyFont="0" applyFill="0" applyAlignment="0" applyProtection="0"/>
    <xf numFmtId="254" fontId="177" fillId="0" borderId="69" applyFont="0" applyFill="0" applyBorder="0" applyAlignment="0" applyProtection="0">
      <protection locked="0"/>
    </xf>
    <xf numFmtId="215" fontId="156" fillId="0" borderId="442" applyFont="0" applyFill="0" applyAlignment="0">
      <alignment horizontal="fill"/>
    </xf>
    <xf numFmtId="254" fontId="177" fillId="0" borderId="69" applyFont="0" applyFill="0" applyBorder="0" applyAlignment="0" applyProtection="0">
      <protection locked="0"/>
    </xf>
    <xf numFmtId="0" fontId="18" fillId="68" borderId="38" applyNumberFormat="0">
      <alignment vertical="center"/>
    </xf>
    <xf numFmtId="0" fontId="18" fillId="35" borderId="63" applyNumberFormat="0" applyAlignment="0">
      <protection locked="0"/>
    </xf>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63" fillId="56" borderId="38" applyNumberFormat="0" applyAlignment="0" applyProtection="0"/>
    <xf numFmtId="0" fontId="55" fillId="56" borderId="36" applyNumberFormat="0" applyAlignment="0" applyProtection="0"/>
    <xf numFmtId="0" fontId="55" fillId="56" borderId="36" applyNumberFormat="0" applyAlignment="0" applyProtection="0"/>
    <xf numFmtId="0" fontId="55" fillId="56" borderId="36" applyNumberFormat="0" applyAlignment="0" applyProtection="0"/>
    <xf numFmtId="0" fontId="92" fillId="35" borderId="443">
      <alignment horizontal="center" vertical="center"/>
    </xf>
    <xf numFmtId="3" fontId="92" fillId="35" borderId="443">
      <alignment horizontal="right" vertical="center"/>
    </xf>
    <xf numFmtId="4" fontId="92" fillId="35" borderId="443"/>
    <xf numFmtId="0" fontId="60" fillId="43" borderId="36" applyNumberFormat="0" applyAlignment="0" applyProtection="0"/>
    <xf numFmtId="0" fontId="60" fillId="43" borderId="36" applyNumberFormat="0" applyAlignment="0" applyProtection="0"/>
    <xf numFmtId="0" fontId="42" fillId="0" borderId="39" applyNumberFormat="0" applyFill="0" applyAlignment="0" applyProtection="0"/>
    <xf numFmtId="0" fontId="18" fillId="68" borderId="38" applyNumberFormat="0">
      <alignment vertical="center"/>
    </xf>
    <xf numFmtId="3" fontId="92" fillId="34" borderId="441">
      <alignment horizontal="right" vertical="center"/>
    </xf>
    <xf numFmtId="2" fontId="92" fillId="34" borderId="441"/>
    <xf numFmtId="0" fontId="18" fillId="35" borderId="63" applyNumberFormat="0" applyAlignment="0">
      <protection locked="0"/>
    </xf>
    <xf numFmtId="0" fontId="60" fillId="43" borderId="36" applyNumberFormat="0" applyAlignment="0" applyProtection="0"/>
    <xf numFmtId="201" fontId="137" fillId="0" borderId="68" applyNumberFormat="0" applyFont="0" applyFill="0" applyAlignment="0" applyProtection="0"/>
    <xf numFmtId="201" fontId="137" fillId="0" borderId="66" applyNumberFormat="0" applyFont="0" applyFill="0" applyAlignment="0" applyProtection="0"/>
    <xf numFmtId="0" fontId="60" fillId="43" borderId="36" applyNumberFormat="0" applyAlignment="0" applyProtection="0"/>
    <xf numFmtId="0" fontId="60" fillId="43" borderId="36" applyNumberFormat="0" applyAlignment="0" applyProtection="0"/>
    <xf numFmtId="201" fontId="137" fillId="0" borderId="66" applyNumberFormat="0" applyFont="0" applyFill="0" applyAlignment="0" applyProtection="0"/>
    <xf numFmtId="0" fontId="18" fillId="68" borderId="38" applyNumberFormat="0">
      <alignment vertical="center"/>
    </xf>
    <xf numFmtId="0" fontId="18" fillId="35" borderId="63" applyNumberFormat="0" applyAlignment="0">
      <protection locked="0"/>
    </xf>
    <xf numFmtId="0" fontId="42" fillId="0" borderId="39" applyNumberFormat="0" applyFill="0" applyAlignment="0" applyProtection="0"/>
    <xf numFmtId="0" fontId="60" fillId="43" borderId="36" applyNumberFormat="0" applyAlignment="0" applyProtection="0"/>
    <xf numFmtId="0" fontId="60" fillId="43" borderId="36" applyNumberFormat="0" applyAlignment="0" applyProtection="0"/>
    <xf numFmtId="0" fontId="42" fillId="0" borderId="39" applyNumberFormat="0" applyFill="0" applyAlignment="0" applyProtection="0"/>
    <xf numFmtId="0" fontId="55" fillId="56" borderId="36" applyNumberFormat="0" applyAlignment="0" applyProtection="0"/>
    <xf numFmtId="0" fontId="55" fillId="56" borderId="36" applyNumberFormat="0" applyAlignment="0" applyProtection="0"/>
    <xf numFmtId="0" fontId="55" fillId="56" borderId="36" applyNumberFormat="0" applyAlignment="0" applyProtection="0"/>
    <xf numFmtId="0" fontId="63" fillId="56" borderId="38" applyNumberFormat="0" applyAlignment="0" applyProtection="0"/>
    <xf numFmtId="0" fontId="63" fillId="56" borderId="38" applyNumberFormat="0" applyAlignment="0" applyProtection="0"/>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18" fillId="0" borderId="31"/>
    <xf numFmtId="0" fontId="63" fillId="56" borderId="38" applyNumberFormat="0" applyAlignment="0" applyProtection="0"/>
    <xf numFmtId="0" fontId="55" fillId="56" borderId="36" applyNumberFormat="0" applyAlignment="0" applyProtection="0"/>
    <xf numFmtId="0" fontId="55" fillId="56" borderId="36" applyNumberFormat="0" applyAlignment="0" applyProtection="0"/>
    <xf numFmtId="0" fontId="55" fillId="56" borderId="36" applyNumberFormat="0" applyAlignment="0" applyProtection="0"/>
    <xf numFmtId="0" fontId="60" fillId="43" borderId="36" applyNumberFormat="0" applyAlignment="0" applyProtection="0"/>
    <xf numFmtId="0" fontId="60" fillId="43" borderId="36" applyNumberFormat="0" applyAlignment="0" applyProtection="0"/>
    <xf numFmtId="0" fontId="42" fillId="0" borderId="39" applyNumberFormat="0" applyFill="0" applyAlignment="0" applyProtection="0"/>
    <xf numFmtId="0" fontId="60" fillId="43" borderId="36" applyNumberFormat="0" applyAlignment="0" applyProtection="0"/>
    <xf numFmtId="0" fontId="42" fillId="0" borderId="39" applyNumberFormat="0" applyFill="0" applyAlignment="0" applyProtection="0"/>
    <xf numFmtId="0" fontId="18" fillId="35" borderId="63" applyNumberFormat="0" applyAlignment="0">
      <protection locked="0"/>
    </xf>
    <xf numFmtId="0" fontId="18" fillId="68" borderId="38" applyNumberFormat="0">
      <alignment vertical="center"/>
    </xf>
    <xf numFmtId="0" fontId="18" fillId="68" borderId="38" applyNumberFormat="0">
      <alignment vertical="center"/>
    </xf>
    <xf numFmtId="0" fontId="18" fillId="68" borderId="38" applyNumberFormat="0">
      <alignment vertical="center"/>
    </xf>
    <xf numFmtId="0" fontId="18" fillId="35" borderId="63" applyNumberFormat="0" applyAlignment="0">
      <protection locked="0"/>
    </xf>
    <xf numFmtId="0" fontId="18" fillId="68" borderId="38" applyNumberFormat="0">
      <alignment vertical="center"/>
    </xf>
    <xf numFmtId="0" fontId="18" fillId="68" borderId="38" applyNumberFormat="0">
      <alignment vertical="center"/>
    </xf>
    <xf numFmtId="201" fontId="137" fillId="0" borderId="68" applyNumberFormat="0" applyFont="0" applyFill="0" applyAlignment="0" applyProtection="0"/>
    <xf numFmtId="0" fontId="18" fillId="35" borderId="63" applyNumberFormat="0" applyAlignment="0">
      <protection locked="0"/>
    </xf>
    <xf numFmtId="0" fontId="18" fillId="68" borderId="38" applyNumberFormat="0">
      <alignment vertical="center"/>
    </xf>
    <xf numFmtId="0" fontId="18" fillId="35" borderId="63" applyNumberFormat="0" applyAlignment="0">
      <protection locked="0"/>
    </xf>
    <xf numFmtId="0" fontId="18" fillId="35" borderId="63" applyNumberFormat="0" applyAlignment="0">
      <protection locked="0"/>
    </xf>
    <xf numFmtId="0" fontId="63" fillId="56" borderId="38" applyNumberFormat="0" applyAlignment="0" applyProtection="0"/>
    <xf numFmtId="0" fontId="44" fillId="57" borderId="444" applyNumberFormat="0" applyAlignment="0" applyProtection="0"/>
    <xf numFmtId="0" fontId="63" fillId="56" borderId="38" applyNumberFormat="0" applyAlignment="0" applyProtection="0"/>
    <xf numFmtId="0" fontId="42" fillId="0" borderId="39" applyNumberFormat="0" applyFill="0" applyAlignment="0" applyProtection="0"/>
    <xf numFmtId="0" fontId="60" fillId="43" borderId="36" applyNumberFormat="0" applyAlignment="0" applyProtection="0"/>
    <xf numFmtId="0" fontId="92" fillId="35" borderId="447">
      <alignment horizontal="center" vertical="center"/>
    </xf>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215" fontId="156" fillId="0" borderId="446" applyFont="0" applyFill="0" applyAlignment="0">
      <alignment horizontal="fill"/>
    </xf>
    <xf numFmtId="0" fontId="108" fillId="0" borderId="40" applyFont="0" applyFill="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63" fillId="56" borderId="38" applyNumberFormat="0" applyAlignment="0" applyProtection="0"/>
    <xf numFmtId="0" fontId="42" fillId="0" borderId="39" applyNumberFormat="0" applyFill="0" applyAlignment="0" applyProtection="0"/>
    <xf numFmtId="0" fontId="55" fillId="56" borderId="36" applyNumberFormat="0" applyAlignment="0" applyProtection="0"/>
    <xf numFmtId="0" fontId="63" fillId="56" borderId="38" applyNumberFormat="0" applyAlignment="0" applyProtection="0"/>
    <xf numFmtId="0" fontId="60" fillId="43" borderId="36" applyNumberFormat="0" applyAlignment="0" applyProtection="0"/>
    <xf numFmtId="0" fontId="43" fillId="59" borderId="31" applyNumberFormat="0" applyFont="0" applyAlignment="0" applyProtection="0"/>
    <xf numFmtId="0" fontId="55" fillId="56" borderId="36" applyNumberFormat="0" applyAlignment="0" applyProtection="0"/>
    <xf numFmtId="0" fontId="55" fillId="56" borderId="36" applyNumberFormat="0" applyAlignment="0" applyProtection="0"/>
    <xf numFmtId="0" fontId="55" fillId="56" borderId="36" applyNumberFormat="0" applyAlignment="0" applyProtection="0"/>
    <xf numFmtId="0" fontId="55" fillId="56" borderId="36" applyNumberFormat="0" applyAlignment="0" applyProtection="0"/>
    <xf numFmtId="0" fontId="60" fillId="43" borderId="36" applyNumberFormat="0" applyAlignment="0" applyProtection="0"/>
    <xf numFmtId="0" fontId="42" fillId="0" borderId="39" applyNumberFormat="0" applyFill="0" applyAlignment="0" applyProtection="0"/>
    <xf numFmtId="0" fontId="60" fillId="43" borderId="36" applyNumberFormat="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42" fillId="0" borderId="39" applyNumberFormat="0" applyFill="0" applyAlignment="0" applyProtection="0"/>
    <xf numFmtId="0" fontId="44" fillId="57" borderId="444" applyNumberFormat="0" applyAlignment="0" applyProtection="0"/>
    <xf numFmtId="0" fontId="44" fillId="57" borderId="444" applyNumberFormat="0" applyAlignment="0" applyProtection="0"/>
    <xf numFmtId="3" fontId="92" fillId="35" borderId="447">
      <alignment horizontal="right" vertical="center"/>
    </xf>
    <xf numFmtId="4" fontId="92" fillId="35" borderId="447"/>
    <xf numFmtId="3" fontId="92" fillId="34" borderId="445">
      <alignment horizontal="right" vertical="center"/>
    </xf>
    <xf numFmtId="2" fontId="92" fillId="34" borderId="445"/>
    <xf numFmtId="0" fontId="60" fillId="43" borderId="36" applyNumberFormat="0" applyAlignment="0" applyProtection="0"/>
    <xf numFmtId="0" fontId="44" fillId="119" borderId="444" applyNumberFormat="0" applyAlignment="0" applyProtection="0"/>
    <xf numFmtId="0" fontId="42" fillId="0" borderId="39" applyNumberFormat="0" applyFill="0" applyAlignment="0" applyProtection="0"/>
    <xf numFmtId="0" fontId="42" fillId="0" borderId="39" applyNumberFormat="0" applyFill="0" applyAlignment="0" applyProtection="0"/>
    <xf numFmtId="0" fontId="63" fillId="56" borderId="38" applyNumberFormat="0" applyAlignment="0" applyProtection="0"/>
    <xf numFmtId="0" fontId="63" fillId="56" borderId="38" applyNumberFormat="0" applyAlignment="0" applyProtection="0"/>
    <xf numFmtId="0" fontId="63" fillId="56" borderId="38" applyNumberFormat="0" applyAlignment="0" applyProtection="0"/>
    <xf numFmtId="0" fontId="44" fillId="57" borderId="448" applyNumberFormat="0" applyAlignment="0" applyProtection="0"/>
    <xf numFmtId="0" fontId="44" fillId="57" borderId="448" applyNumberFormat="0" applyAlignment="0" applyProtection="0"/>
    <xf numFmtId="0" fontId="44" fillId="57" borderId="448" applyNumberFormat="0" applyAlignment="0" applyProtection="0"/>
    <xf numFmtId="0" fontId="44" fillId="119" borderId="448" applyNumberFormat="0" applyAlignment="0" applyProtection="0"/>
    <xf numFmtId="215" fontId="156" fillId="0" borderId="450" applyFont="0" applyFill="0" applyAlignment="0">
      <alignment horizontal="fill"/>
    </xf>
    <xf numFmtId="0" fontId="92" fillId="35" borderId="451">
      <alignment horizontal="center" vertical="center"/>
    </xf>
    <xf numFmtId="3" fontId="92" fillId="35" borderId="451">
      <alignment horizontal="right" vertical="center"/>
    </xf>
    <xf numFmtId="4" fontId="92" fillId="35" borderId="451"/>
    <xf numFmtId="3" fontId="92" fillId="34" borderId="449">
      <alignment horizontal="right" vertical="center"/>
    </xf>
    <xf numFmtId="2" fontId="92" fillId="34" borderId="449"/>
    <xf numFmtId="0" fontId="44" fillId="57" borderId="452" applyNumberFormat="0" applyAlignment="0" applyProtection="0"/>
    <xf numFmtId="0" fontId="92" fillId="35" borderId="455">
      <alignment horizontal="center" vertical="center"/>
    </xf>
    <xf numFmtId="215" fontId="156" fillId="0" borderId="454" applyFont="0" applyFill="0" applyAlignment="0">
      <alignment horizontal="fill"/>
    </xf>
    <xf numFmtId="0" fontId="44" fillId="57" borderId="452" applyNumberFormat="0" applyAlignment="0" applyProtection="0"/>
    <xf numFmtId="0" fontId="44" fillId="57" borderId="452" applyNumberFormat="0" applyAlignment="0" applyProtection="0"/>
    <xf numFmtId="3" fontId="92" fillId="35" borderId="455">
      <alignment horizontal="right" vertical="center"/>
    </xf>
    <xf numFmtId="4" fontId="92" fillId="35" borderId="455"/>
    <xf numFmtId="3" fontId="92" fillId="34" borderId="453">
      <alignment horizontal="right" vertical="center"/>
    </xf>
    <xf numFmtId="2" fontId="92" fillId="34" borderId="453"/>
    <xf numFmtId="0" fontId="44" fillId="119" borderId="452" applyNumberFormat="0" applyAlignment="0" applyProtection="0"/>
    <xf numFmtId="0" fontId="44" fillId="57" borderId="456" applyNumberFormat="0" applyAlignment="0" applyProtection="0"/>
    <xf numFmtId="0" fontId="44" fillId="57" borderId="456" applyNumberFormat="0" applyAlignment="0" applyProtection="0"/>
    <xf numFmtId="0" fontId="44" fillId="57" borderId="456" applyNumberFormat="0" applyAlignment="0" applyProtection="0"/>
    <xf numFmtId="0" fontId="44" fillId="119" borderId="456" applyNumberFormat="0" applyAlignment="0" applyProtection="0"/>
    <xf numFmtId="164" fontId="103" fillId="71" borderId="56" applyNumberFormat="0" applyBorder="0" applyAlignment="0">
      <alignment vertical="center" wrapText="1"/>
    </xf>
    <xf numFmtId="215" fontId="156" fillId="0" borderId="466" applyFont="0" applyFill="0" applyAlignment="0">
      <alignment horizontal="fill"/>
    </xf>
    <xf numFmtId="2" fontId="92" fillId="34" borderId="481"/>
    <xf numFmtId="3" fontId="92" fillId="34" borderId="481">
      <alignment horizontal="right" vertical="center"/>
    </xf>
    <xf numFmtId="4" fontId="92" fillId="35" borderId="483"/>
    <xf numFmtId="3" fontId="92" fillId="35" borderId="483">
      <alignment horizontal="right" vertical="center"/>
    </xf>
    <xf numFmtId="0" fontId="92" fillId="35" borderId="483">
      <alignment horizontal="center" vertical="center"/>
    </xf>
    <xf numFmtId="0" fontId="92" fillId="35" borderId="467">
      <alignment horizontal="center" vertical="center"/>
    </xf>
    <xf numFmtId="3" fontId="92" fillId="35" borderId="467">
      <alignment horizontal="right" vertical="center"/>
    </xf>
    <xf numFmtId="4" fontId="92" fillId="35" borderId="467"/>
    <xf numFmtId="215" fontId="156" fillId="0" borderId="482" applyFont="0" applyFill="0" applyAlignment="0">
      <alignment horizontal="fill"/>
    </xf>
    <xf numFmtId="3" fontId="92" fillId="34" borderId="465">
      <alignment horizontal="right" vertical="center"/>
    </xf>
    <xf numFmtId="2" fontId="92" fillId="34" borderId="465"/>
    <xf numFmtId="0" fontId="108" fillId="0" borderId="40" applyFont="0" applyFill="0" applyAlignment="0" applyProtection="0"/>
    <xf numFmtId="0" fontId="103" fillId="71" borderId="56" applyNumberFormat="0" applyBorder="0" applyAlignment="0">
      <alignment vertical="center" wrapText="1"/>
    </xf>
    <xf numFmtId="0" fontId="44" fillId="57" borderId="468" applyNumberFormat="0" applyAlignment="0" applyProtection="0"/>
    <xf numFmtId="0" fontId="92" fillId="35" borderId="471">
      <alignment horizontal="center" vertical="center"/>
    </xf>
    <xf numFmtId="215" fontId="156" fillId="0" borderId="470" applyFont="0" applyFill="0" applyAlignment="0">
      <alignment horizontal="fill"/>
    </xf>
    <xf numFmtId="0" fontId="44" fillId="57" borderId="468" applyNumberFormat="0" applyAlignment="0" applyProtection="0"/>
    <xf numFmtId="0" fontId="44" fillId="57" borderId="468" applyNumberFormat="0" applyAlignment="0" applyProtection="0"/>
    <xf numFmtId="3" fontId="92" fillId="35" borderId="471">
      <alignment horizontal="right" vertical="center"/>
    </xf>
    <xf numFmtId="4" fontId="92" fillId="35" borderId="471"/>
    <xf numFmtId="3" fontId="92" fillId="34" borderId="469">
      <alignment horizontal="right" vertical="center"/>
    </xf>
    <xf numFmtId="2" fontId="92" fillId="34" borderId="469"/>
    <xf numFmtId="0" fontId="44" fillId="119" borderId="468" applyNumberFormat="0" applyAlignment="0" applyProtection="0"/>
    <xf numFmtId="0" fontId="44" fillId="57" borderId="472" applyNumberFormat="0" applyAlignment="0" applyProtection="0"/>
    <xf numFmtId="0" fontId="44" fillId="57" borderId="472" applyNumberFormat="0" applyAlignment="0" applyProtection="0"/>
    <xf numFmtId="0" fontId="44" fillId="57" borderId="472" applyNumberFormat="0" applyAlignment="0" applyProtection="0"/>
    <xf numFmtId="0" fontId="44" fillId="119" borderId="472" applyNumberFormat="0" applyAlignment="0" applyProtection="0"/>
    <xf numFmtId="215" fontId="156" fillId="0" borderId="474" applyFont="0" applyFill="0" applyAlignment="0">
      <alignment horizontal="fill"/>
    </xf>
    <xf numFmtId="0" fontId="92" fillId="35" borderId="475">
      <alignment horizontal="center" vertical="center"/>
    </xf>
    <xf numFmtId="3" fontId="92" fillId="35" borderId="475">
      <alignment horizontal="right" vertical="center"/>
    </xf>
    <xf numFmtId="4" fontId="92" fillId="35" borderId="475"/>
    <xf numFmtId="3" fontId="92" fillId="34" borderId="473">
      <alignment horizontal="right" vertical="center"/>
    </xf>
    <xf numFmtId="2" fontId="92" fillId="34" borderId="473"/>
    <xf numFmtId="0" fontId="44" fillId="57" borderId="476" applyNumberFormat="0" applyAlignment="0" applyProtection="0"/>
    <xf numFmtId="0" fontId="92" fillId="35" borderId="479">
      <alignment horizontal="center" vertical="center"/>
    </xf>
    <xf numFmtId="215" fontId="156" fillId="0" borderId="478" applyFont="0" applyFill="0" applyAlignment="0">
      <alignment horizontal="fill"/>
    </xf>
    <xf numFmtId="0" fontId="44" fillId="57" borderId="476" applyNumberFormat="0" applyAlignment="0" applyProtection="0"/>
    <xf numFmtId="0" fontId="44" fillId="57" borderId="476" applyNumberFormat="0" applyAlignment="0" applyProtection="0"/>
    <xf numFmtId="3" fontId="92" fillId="35" borderId="479">
      <alignment horizontal="right" vertical="center"/>
    </xf>
    <xf numFmtId="4" fontId="92" fillId="35" borderId="479"/>
    <xf numFmtId="3" fontId="92" fillId="34" borderId="477">
      <alignment horizontal="right" vertical="center"/>
    </xf>
    <xf numFmtId="2" fontId="92" fillId="34" borderId="477"/>
    <xf numFmtId="0" fontId="44" fillId="119" borderId="476" applyNumberFormat="0" applyAlignment="0" applyProtection="0"/>
    <xf numFmtId="0" fontId="44" fillId="57" borderId="480" applyNumberFormat="0" applyAlignment="0" applyProtection="0"/>
    <xf numFmtId="0" fontId="44" fillId="57" borderId="480" applyNumberFormat="0" applyAlignment="0" applyProtection="0"/>
    <xf numFmtId="0" fontId="44" fillId="57" borderId="480" applyNumberFormat="0" applyAlignment="0" applyProtection="0"/>
    <xf numFmtId="0" fontId="44" fillId="119" borderId="480" applyNumberFormat="0" applyAlignment="0" applyProtection="0"/>
    <xf numFmtId="0" fontId="44" fillId="57" borderId="484" applyNumberFormat="0" applyAlignment="0" applyProtection="0"/>
    <xf numFmtId="0" fontId="92" fillId="35" borderId="487">
      <alignment horizontal="center" vertical="center"/>
    </xf>
    <xf numFmtId="215" fontId="156" fillId="0" borderId="486" applyFont="0" applyFill="0" applyAlignment="0">
      <alignment horizontal="fill"/>
    </xf>
    <xf numFmtId="0" fontId="44" fillId="57" borderId="484" applyNumberFormat="0" applyAlignment="0" applyProtection="0"/>
    <xf numFmtId="0" fontId="44" fillId="57" borderId="484" applyNumberFormat="0" applyAlignment="0" applyProtection="0"/>
    <xf numFmtId="3" fontId="92" fillId="35" borderId="487">
      <alignment horizontal="right" vertical="center"/>
    </xf>
    <xf numFmtId="4" fontId="92" fillId="35" borderId="487"/>
    <xf numFmtId="3" fontId="92" fillId="34" borderId="485">
      <alignment horizontal="right" vertical="center"/>
    </xf>
    <xf numFmtId="2" fontId="92" fillId="34" borderId="485"/>
    <xf numFmtId="0" fontId="44" fillId="119" borderId="484" applyNumberFormat="0" applyAlignment="0" applyProtection="0"/>
    <xf numFmtId="0" fontId="44" fillId="57" borderId="488" applyNumberFormat="0" applyAlignment="0" applyProtection="0"/>
    <xf numFmtId="0" fontId="44" fillId="57" borderId="488" applyNumberFormat="0" applyAlignment="0" applyProtection="0"/>
    <xf numFmtId="0" fontId="44" fillId="57" borderId="488" applyNumberFormat="0" applyAlignment="0" applyProtection="0"/>
    <xf numFmtId="0" fontId="44" fillId="119" borderId="488" applyNumberFormat="0" applyAlignment="0" applyProtection="0"/>
    <xf numFmtId="215" fontId="156" fillId="0" borderId="490" applyFont="0" applyFill="0" applyAlignment="0">
      <alignment horizontal="fill"/>
    </xf>
    <xf numFmtId="0" fontId="44" fillId="57" borderId="504" applyNumberFormat="0" applyAlignment="0" applyProtection="0"/>
    <xf numFmtId="0" fontId="44" fillId="119" borderId="500" applyNumberFormat="0" applyAlignment="0" applyProtection="0"/>
    <xf numFmtId="2" fontId="92" fillId="34" borderId="501"/>
    <xf numFmtId="3" fontId="92" fillId="34" borderId="501">
      <alignment horizontal="right" vertical="center"/>
    </xf>
    <xf numFmtId="4" fontId="92" fillId="35" borderId="503"/>
    <xf numFmtId="3" fontId="92" fillId="35" borderId="503">
      <alignment horizontal="right" vertical="center"/>
    </xf>
    <xf numFmtId="0" fontId="44" fillId="57" borderId="500" applyNumberFormat="0" applyAlignment="0" applyProtection="0"/>
    <xf numFmtId="0" fontId="44" fillId="57" borderId="500" applyNumberFormat="0" applyAlignment="0" applyProtection="0"/>
    <xf numFmtId="215" fontId="156" fillId="0" borderId="502" applyFont="0" applyFill="0" applyAlignment="0">
      <alignment horizontal="fill"/>
    </xf>
    <xf numFmtId="0" fontId="92" fillId="35" borderId="503">
      <alignment horizontal="center" vertical="center"/>
    </xf>
    <xf numFmtId="0" fontId="44" fillId="57" borderId="500" applyNumberFormat="0" applyAlignment="0" applyProtection="0"/>
    <xf numFmtId="2" fontId="92" fillId="34" borderId="497"/>
    <xf numFmtId="3" fontId="92" fillId="34" borderId="497">
      <alignment horizontal="right" vertical="center"/>
    </xf>
    <xf numFmtId="4" fontId="92" fillId="35" borderId="499"/>
    <xf numFmtId="3" fontId="92" fillId="35" borderId="499">
      <alignment horizontal="right" vertical="center"/>
    </xf>
    <xf numFmtId="0" fontId="92" fillId="35" borderId="499">
      <alignment horizontal="center" vertical="center"/>
    </xf>
    <xf numFmtId="0" fontId="92" fillId="35" borderId="491">
      <alignment horizontal="center" vertical="center"/>
    </xf>
    <xf numFmtId="3" fontId="92" fillId="35" borderId="491">
      <alignment horizontal="right" vertical="center"/>
    </xf>
    <xf numFmtId="4" fontId="92" fillId="35" borderId="491"/>
    <xf numFmtId="3" fontId="92" fillId="34" borderId="489">
      <alignment horizontal="right" vertical="center"/>
    </xf>
    <xf numFmtId="2" fontId="92" fillId="34" borderId="489"/>
    <xf numFmtId="215" fontId="156" fillId="0" borderId="498" applyFont="0" applyFill="0" applyAlignment="0">
      <alignment horizontal="fill"/>
    </xf>
    <xf numFmtId="0" fontId="44" fillId="57" borderId="492" applyNumberFormat="0" applyAlignment="0" applyProtection="0"/>
    <xf numFmtId="0" fontId="92" fillId="35" borderId="495">
      <alignment horizontal="center" vertical="center"/>
    </xf>
    <xf numFmtId="215" fontId="156" fillId="0" borderId="494" applyFont="0" applyFill="0" applyAlignment="0">
      <alignment horizontal="fill"/>
    </xf>
    <xf numFmtId="0" fontId="44" fillId="57" borderId="492" applyNumberFormat="0" applyAlignment="0" applyProtection="0"/>
    <xf numFmtId="0" fontId="44" fillId="57" borderId="492" applyNumberFormat="0" applyAlignment="0" applyProtection="0"/>
    <xf numFmtId="3" fontId="92" fillId="35" borderId="495">
      <alignment horizontal="right" vertical="center"/>
    </xf>
    <xf numFmtId="4" fontId="92" fillId="35" borderId="495"/>
    <xf numFmtId="3" fontId="92" fillId="34" borderId="493">
      <alignment horizontal="right" vertical="center"/>
    </xf>
    <xf numFmtId="2" fontId="92" fillId="34" borderId="493"/>
    <xf numFmtId="0" fontId="44" fillId="119" borderId="492" applyNumberFormat="0" applyAlignment="0" applyProtection="0"/>
    <xf numFmtId="0" fontId="44" fillId="57" borderId="496" applyNumberFormat="0" applyAlignment="0" applyProtection="0"/>
    <xf numFmtId="0" fontId="44" fillId="57" borderId="496" applyNumberFormat="0" applyAlignment="0" applyProtection="0"/>
    <xf numFmtId="0" fontId="44" fillId="57" borderId="496" applyNumberFormat="0" applyAlignment="0" applyProtection="0"/>
    <xf numFmtId="0" fontId="44" fillId="119" borderId="496" applyNumberFormat="0" applyAlignment="0" applyProtection="0"/>
    <xf numFmtId="0" fontId="44" fillId="57" borderId="504" applyNumberFormat="0" applyAlignment="0" applyProtection="0"/>
    <xf numFmtId="0" fontId="44" fillId="57" borderId="504" applyNumberFormat="0" applyAlignment="0" applyProtection="0"/>
    <xf numFmtId="0" fontId="44" fillId="119" borderId="504" applyNumberFormat="0" applyAlignment="0" applyProtection="0"/>
    <xf numFmtId="215" fontId="156" fillId="0" borderId="506" applyFont="0" applyFill="0" applyAlignment="0">
      <alignment horizontal="fill"/>
    </xf>
    <xf numFmtId="0" fontId="92" fillId="35" borderId="507">
      <alignment horizontal="center" vertical="center"/>
    </xf>
    <xf numFmtId="3" fontId="92" fillId="35" borderId="507">
      <alignment horizontal="right" vertical="center"/>
    </xf>
    <xf numFmtId="4" fontId="92" fillId="35" borderId="507"/>
    <xf numFmtId="3" fontId="92" fillId="34" borderId="505">
      <alignment horizontal="right" vertical="center"/>
    </xf>
    <xf numFmtId="2" fontId="92" fillId="34" borderId="505"/>
    <xf numFmtId="0" fontId="44" fillId="57" borderId="508" applyNumberFormat="0" applyAlignment="0" applyProtection="0"/>
    <xf numFmtId="0" fontId="92" fillId="35" borderId="511">
      <alignment horizontal="center" vertical="center"/>
    </xf>
    <xf numFmtId="215" fontId="156" fillId="0" borderId="510" applyFont="0" applyFill="0" applyAlignment="0">
      <alignment horizontal="fill"/>
    </xf>
    <xf numFmtId="0" fontId="44" fillId="57" borderId="508" applyNumberFormat="0" applyAlignment="0" applyProtection="0"/>
    <xf numFmtId="0" fontId="44" fillId="57" borderId="508" applyNumberFormat="0" applyAlignment="0" applyProtection="0"/>
    <xf numFmtId="3" fontId="92" fillId="35" borderId="511">
      <alignment horizontal="right" vertical="center"/>
    </xf>
    <xf numFmtId="4" fontId="92" fillId="35" borderId="511"/>
    <xf numFmtId="3" fontId="92" fillId="34" borderId="509">
      <alignment horizontal="right" vertical="center"/>
    </xf>
    <xf numFmtId="2" fontId="92" fillId="34" borderId="509"/>
    <xf numFmtId="0" fontId="44" fillId="119" borderId="508" applyNumberFormat="0" applyAlignment="0" applyProtection="0"/>
    <xf numFmtId="0" fontId="44" fillId="57" borderId="512" applyNumberFormat="0" applyAlignment="0" applyProtection="0"/>
    <xf numFmtId="0" fontId="44" fillId="57" borderId="512" applyNumberFormat="0" applyAlignment="0" applyProtection="0"/>
    <xf numFmtId="0" fontId="44" fillId="57" borderId="512" applyNumberFormat="0" applyAlignment="0" applyProtection="0"/>
    <xf numFmtId="0" fontId="44" fillId="119" borderId="512" applyNumberFormat="0" applyAlignment="0" applyProtection="0"/>
    <xf numFmtId="215" fontId="156" fillId="0" borderId="514" applyFont="0" applyFill="0" applyAlignment="0">
      <alignment horizontal="fill"/>
    </xf>
    <xf numFmtId="0" fontId="92" fillId="35" borderId="515">
      <alignment horizontal="center" vertical="center"/>
    </xf>
    <xf numFmtId="3" fontId="92" fillId="35" borderId="515">
      <alignment horizontal="right" vertical="center"/>
    </xf>
    <xf numFmtId="4" fontId="92" fillId="35" borderId="515"/>
    <xf numFmtId="3" fontId="92" fillId="34" borderId="513">
      <alignment horizontal="right" vertical="center"/>
    </xf>
    <xf numFmtId="2" fontId="92" fillId="34" borderId="513"/>
    <xf numFmtId="0" fontId="44" fillId="57" borderId="516" applyNumberFormat="0" applyAlignment="0" applyProtection="0"/>
    <xf numFmtId="0" fontId="92" fillId="35" borderId="519">
      <alignment horizontal="center" vertical="center"/>
    </xf>
    <xf numFmtId="215" fontId="156" fillId="0" borderId="518" applyFont="0" applyFill="0" applyAlignment="0">
      <alignment horizontal="fill"/>
    </xf>
    <xf numFmtId="0" fontId="44" fillId="57" borderId="516" applyNumberFormat="0" applyAlignment="0" applyProtection="0"/>
    <xf numFmtId="0" fontId="44" fillId="57" borderId="516" applyNumberFormat="0" applyAlignment="0" applyProtection="0"/>
    <xf numFmtId="3" fontId="92" fillId="35" borderId="519">
      <alignment horizontal="right" vertical="center"/>
    </xf>
    <xf numFmtId="4" fontId="92" fillId="35" borderId="519"/>
    <xf numFmtId="3" fontId="92" fillId="34" borderId="517">
      <alignment horizontal="right" vertical="center"/>
    </xf>
    <xf numFmtId="2" fontId="92" fillId="34" borderId="517"/>
    <xf numFmtId="0" fontId="44" fillId="119" borderId="516" applyNumberFormat="0" applyAlignment="0" applyProtection="0"/>
    <xf numFmtId="0" fontId="44" fillId="57" borderId="520" applyNumberFormat="0" applyAlignment="0" applyProtection="0"/>
    <xf numFmtId="0" fontId="44" fillId="57" borderId="520" applyNumberFormat="0" applyAlignment="0" applyProtection="0"/>
    <xf numFmtId="0" fontId="44" fillId="57" borderId="520" applyNumberFormat="0" applyAlignment="0" applyProtection="0"/>
    <xf numFmtId="0" fontId="44" fillId="119" borderId="520" applyNumberFormat="0" applyAlignment="0" applyProtection="0"/>
    <xf numFmtId="0" fontId="108" fillId="0" borderId="50" applyFont="0" applyFill="0" applyAlignment="0" applyProtection="0"/>
    <xf numFmtId="215" fontId="156" fillId="0" borderId="522" applyFont="0" applyFill="0" applyAlignment="0">
      <alignment horizontal="fill"/>
    </xf>
    <xf numFmtId="215" fontId="156" fillId="0" borderId="50" applyFont="0" applyFill="0" applyAlignment="0">
      <alignment horizontal="fill"/>
    </xf>
    <xf numFmtId="303" fontId="211" fillId="0" borderId="50" applyBorder="0"/>
    <xf numFmtId="321" fontId="171" fillId="0" borderId="50"/>
    <xf numFmtId="322" fontId="171" fillId="0" borderId="50"/>
    <xf numFmtId="323" fontId="171" fillId="0" borderId="50"/>
    <xf numFmtId="324" fontId="171" fillId="0" borderId="50"/>
    <xf numFmtId="325" fontId="171" fillId="0" borderId="50"/>
    <xf numFmtId="326" fontId="171" fillId="0" borderId="50"/>
    <xf numFmtId="329" fontId="171" fillId="0" borderId="50"/>
    <xf numFmtId="332" fontId="171" fillId="0" borderId="50"/>
    <xf numFmtId="333" fontId="171" fillId="0" borderId="50"/>
    <xf numFmtId="0" fontId="18" fillId="0" borderId="107" applyFont="0" applyFill="0" applyBorder="0" applyAlignment="0" applyProtection="0"/>
    <xf numFmtId="0" fontId="92" fillId="35" borderId="523">
      <alignment horizontal="center" vertical="center"/>
    </xf>
    <xf numFmtId="3" fontId="92" fillId="35" borderId="523">
      <alignment horizontal="right" vertical="center"/>
    </xf>
    <xf numFmtId="4" fontId="92" fillId="35" borderId="523"/>
    <xf numFmtId="3" fontId="92" fillId="34" borderId="521">
      <alignment horizontal="right" vertical="center"/>
    </xf>
    <xf numFmtId="2" fontId="92" fillId="34" borderId="521"/>
    <xf numFmtId="256" fontId="19" fillId="36" borderId="50" applyNumberFormat="0" applyFill="0" applyBorder="0" applyAlignment="0" applyProtection="0"/>
    <xf numFmtId="256" fontId="19" fillId="36" borderId="50" applyNumberFormat="0" applyFill="0" applyBorder="0" applyAlignment="0" applyProtection="0"/>
    <xf numFmtId="256" fontId="19" fillId="36" borderId="50" applyNumberFormat="0" applyFill="0" applyBorder="0" applyAlignment="0" applyProtection="0"/>
    <xf numFmtId="0" fontId="19" fillId="36" borderId="50" applyNumberFormat="0" applyFill="0" applyBorder="0" applyAlignment="0" applyProtection="0"/>
    <xf numFmtId="0" fontId="19" fillId="36" borderId="50" applyNumberFormat="0" applyFill="0" applyBorder="0" applyAlignment="0" applyProtection="0"/>
    <xf numFmtId="256" fontId="19" fillId="36" borderId="50" applyNumberFormat="0" applyFill="0" applyBorder="0" applyAlignment="0" applyProtection="0"/>
    <xf numFmtId="0" fontId="19" fillId="36" borderId="50" applyNumberFormat="0" applyFill="0" applyBorder="0" applyAlignment="0" applyProtection="0"/>
    <xf numFmtId="0" fontId="108" fillId="0" borderId="50" applyFont="0" applyFill="0" applyAlignment="0" applyProtection="0"/>
    <xf numFmtId="303" fontId="211" fillId="0" borderId="50" applyBorder="0"/>
    <xf numFmtId="215" fontId="156" fillId="0" borderId="50" applyFont="0" applyFill="0" applyAlignment="0">
      <alignment horizontal="fill"/>
    </xf>
    <xf numFmtId="0" fontId="44" fillId="57" borderId="524" applyNumberFormat="0" applyAlignment="0" applyProtection="0"/>
    <xf numFmtId="0" fontId="92" fillId="35" borderId="527">
      <alignment horizontal="center" vertical="center"/>
    </xf>
    <xf numFmtId="215" fontId="156" fillId="0" borderId="50" applyFont="0" applyFill="0" applyAlignment="0">
      <alignment horizontal="fill"/>
    </xf>
    <xf numFmtId="215" fontId="156" fillId="0" borderId="526" applyFont="0" applyFill="0" applyAlignment="0">
      <alignment horizontal="fill"/>
    </xf>
    <xf numFmtId="0" fontId="108" fillId="0" borderId="50" applyFont="0" applyFill="0" applyAlignment="0" applyProtection="0"/>
    <xf numFmtId="0" fontId="44" fillId="57" borderId="524" applyNumberFormat="0" applyAlignment="0" applyProtection="0"/>
    <xf numFmtId="0" fontId="44" fillId="57" borderId="524" applyNumberFormat="0" applyAlignment="0" applyProtection="0"/>
    <xf numFmtId="3" fontId="92" fillId="35" borderId="527">
      <alignment horizontal="right" vertical="center"/>
    </xf>
    <xf numFmtId="4" fontId="92" fillId="35" borderId="527"/>
    <xf numFmtId="3" fontId="92" fillId="34" borderId="525">
      <alignment horizontal="right" vertical="center"/>
    </xf>
    <xf numFmtId="2" fontId="92" fillId="34" borderId="525"/>
    <xf numFmtId="0" fontId="44" fillId="119" borderId="524" applyNumberFormat="0" applyAlignment="0" applyProtection="0"/>
    <xf numFmtId="0" fontId="108" fillId="0" borderId="50" applyFont="0" applyFill="0" applyAlignment="0" applyProtection="0"/>
    <xf numFmtId="303" fontId="211" fillId="0" borderId="50" applyBorder="0"/>
    <xf numFmtId="303" fontId="211" fillId="0" borderId="50" applyBorder="0"/>
    <xf numFmtId="215" fontId="156" fillId="0" borderId="50" applyFont="0" applyFill="0" applyAlignment="0">
      <alignment horizontal="fill"/>
    </xf>
    <xf numFmtId="0" fontId="44" fillId="57" borderId="528" applyNumberFormat="0" applyAlignment="0" applyProtection="0"/>
    <xf numFmtId="0" fontId="44" fillId="57" borderId="528" applyNumberFormat="0" applyAlignment="0" applyProtection="0"/>
    <xf numFmtId="0" fontId="44" fillId="57" borderId="528" applyNumberFormat="0" applyAlignment="0" applyProtection="0"/>
    <xf numFmtId="0" fontId="44" fillId="119" borderId="528" applyNumberFormat="0" applyAlignment="0" applyProtection="0"/>
    <xf numFmtId="0" fontId="44" fillId="57" borderId="564" applyNumberFormat="0" applyAlignment="0" applyProtection="0"/>
    <xf numFmtId="215" fontId="156" fillId="0" borderId="566" applyFont="0" applyFill="0" applyAlignment="0">
      <alignment horizontal="fill"/>
    </xf>
    <xf numFmtId="215" fontId="156" fillId="0" borderId="530" applyFont="0" applyFill="0" applyAlignment="0">
      <alignment horizontal="fill"/>
    </xf>
    <xf numFmtId="0" fontId="92" fillId="35" borderId="567">
      <alignment horizontal="center" vertical="center"/>
    </xf>
    <xf numFmtId="0" fontId="44" fillId="57" borderId="544" applyNumberFormat="0" applyAlignment="0" applyProtection="0"/>
    <xf numFmtId="0" fontId="44" fillId="119" borderId="540" applyNumberFormat="0" applyAlignment="0" applyProtection="0"/>
    <xf numFmtId="2" fontId="92" fillId="34" borderId="541"/>
    <xf numFmtId="3" fontId="92" fillId="34" borderId="541">
      <alignment horizontal="right" vertical="center"/>
    </xf>
    <xf numFmtId="4" fontId="92" fillId="35" borderId="543"/>
    <xf numFmtId="3" fontId="92" fillId="35" borderId="543">
      <alignment horizontal="right" vertical="center"/>
    </xf>
    <xf numFmtId="0" fontId="44" fillId="57" borderId="540" applyNumberFormat="0" applyAlignment="0" applyProtection="0"/>
    <xf numFmtId="0" fontId="44" fillId="57" borderId="540" applyNumberFormat="0" applyAlignment="0" applyProtection="0"/>
    <xf numFmtId="215" fontId="156" fillId="0" borderId="542" applyFont="0" applyFill="0" applyAlignment="0">
      <alignment horizontal="fill"/>
    </xf>
    <xf numFmtId="0" fontId="92" fillId="35" borderId="543">
      <alignment horizontal="center" vertical="center"/>
    </xf>
    <xf numFmtId="0" fontId="44" fillId="57" borderId="540" applyNumberFormat="0" applyAlignment="0" applyProtection="0"/>
    <xf numFmtId="215" fontId="156" fillId="0" borderId="562" applyFont="0" applyFill="0" applyAlignment="0">
      <alignment horizontal="fill"/>
    </xf>
    <xf numFmtId="2" fontId="92" fillId="34" borderId="537"/>
    <xf numFmtId="3" fontId="92" fillId="34" borderId="537">
      <alignment horizontal="right" vertical="center"/>
    </xf>
    <xf numFmtId="4" fontId="92" fillId="35" borderId="539"/>
    <xf numFmtId="3" fontId="92" fillId="35" borderId="539">
      <alignment horizontal="right" vertical="center"/>
    </xf>
    <xf numFmtId="0" fontId="92" fillId="35" borderId="539">
      <alignment horizontal="center" vertical="center"/>
    </xf>
    <xf numFmtId="3" fontId="92" fillId="35" borderId="563">
      <alignment horizontal="right" vertical="center"/>
    </xf>
    <xf numFmtId="3" fontId="92" fillId="34" borderId="561">
      <alignment horizontal="right" vertical="center"/>
    </xf>
    <xf numFmtId="2" fontId="92" fillId="34" borderId="561"/>
    <xf numFmtId="0" fontId="92" fillId="35" borderId="531">
      <alignment horizontal="center" vertical="center"/>
    </xf>
    <xf numFmtId="3" fontId="92" fillId="35" borderId="531">
      <alignment horizontal="right" vertical="center"/>
    </xf>
    <xf numFmtId="4" fontId="92" fillId="35" borderId="531"/>
    <xf numFmtId="3" fontId="92" fillId="35" borderId="567">
      <alignment horizontal="right" vertical="center"/>
    </xf>
    <xf numFmtId="0" fontId="44" fillId="119" borderId="564" applyNumberFormat="0" applyAlignment="0" applyProtection="0"/>
    <xf numFmtId="0" fontId="44" fillId="119" borderId="568" applyNumberFormat="0" applyAlignment="0" applyProtection="0"/>
    <xf numFmtId="3" fontId="92" fillId="34" borderId="529">
      <alignment horizontal="right" vertical="center"/>
    </xf>
    <xf numFmtId="2" fontId="92" fillId="34" borderId="529"/>
    <xf numFmtId="0" fontId="44" fillId="57" borderId="568" applyNumberFormat="0" applyAlignment="0" applyProtection="0"/>
    <xf numFmtId="0" fontId="44" fillId="57" borderId="564" applyNumberFormat="0" applyAlignment="0" applyProtection="0"/>
    <xf numFmtId="0" fontId="92" fillId="35" borderId="563">
      <alignment horizontal="center" vertical="center"/>
    </xf>
    <xf numFmtId="4" fontId="92" fillId="35" borderId="563"/>
    <xf numFmtId="4" fontId="92" fillId="35" borderId="567"/>
    <xf numFmtId="3" fontId="92" fillId="34" borderId="565">
      <alignment horizontal="right" vertical="center"/>
    </xf>
    <xf numFmtId="0" fontId="44" fillId="57" borderId="568" applyNumberFormat="0" applyAlignment="0" applyProtection="0"/>
    <xf numFmtId="215" fontId="156" fillId="0" borderId="538" applyFont="0" applyFill="0" applyAlignment="0">
      <alignment horizontal="fill"/>
    </xf>
    <xf numFmtId="0" fontId="44" fillId="57" borderId="564" applyNumberFormat="0" applyAlignment="0" applyProtection="0"/>
    <xf numFmtId="2" fontId="92" fillId="34" borderId="565"/>
    <xf numFmtId="0" fontId="44" fillId="57" borderId="568" applyNumberFormat="0" applyAlignment="0" applyProtection="0"/>
    <xf numFmtId="0" fontId="44" fillId="57" borderId="532" applyNumberFormat="0" applyAlignment="0" applyProtection="0"/>
    <xf numFmtId="0" fontId="92" fillId="35" borderId="535">
      <alignment horizontal="center" vertical="center"/>
    </xf>
    <xf numFmtId="215" fontId="156" fillId="0" borderId="534" applyFont="0" applyFill="0" applyAlignment="0">
      <alignment horizontal="fill"/>
    </xf>
    <xf numFmtId="0" fontId="44" fillId="57" borderId="532" applyNumberFormat="0" applyAlignment="0" applyProtection="0"/>
    <xf numFmtId="0" fontId="44" fillId="57" borderId="532" applyNumberFormat="0" applyAlignment="0" applyProtection="0"/>
    <xf numFmtId="3" fontId="92" fillId="35" borderId="535">
      <alignment horizontal="right" vertical="center"/>
    </xf>
    <xf numFmtId="4" fontId="92" fillId="35" borderId="535"/>
    <xf numFmtId="3" fontId="92" fillId="34" borderId="533">
      <alignment horizontal="right" vertical="center"/>
    </xf>
    <xf numFmtId="2" fontId="92" fillId="34" borderId="533"/>
    <xf numFmtId="0" fontId="44" fillId="119" borderId="532" applyNumberFormat="0" applyAlignment="0" applyProtection="0"/>
    <xf numFmtId="0" fontId="44" fillId="57" borderId="536" applyNumberFormat="0" applyAlignment="0" applyProtection="0"/>
    <xf numFmtId="0" fontId="44" fillId="57" borderId="536" applyNumberFormat="0" applyAlignment="0" applyProtection="0"/>
    <xf numFmtId="0" fontId="44" fillId="57" borderId="536" applyNumberFormat="0" applyAlignment="0" applyProtection="0"/>
    <xf numFmtId="0" fontId="44" fillId="119" borderId="536" applyNumberFormat="0" applyAlignment="0" applyProtection="0"/>
    <xf numFmtId="0" fontId="44" fillId="57" borderId="544" applyNumberFormat="0" applyAlignment="0" applyProtection="0"/>
    <xf numFmtId="0" fontId="44" fillId="57" borderId="544" applyNumberFormat="0" applyAlignment="0" applyProtection="0"/>
    <xf numFmtId="0" fontId="44" fillId="119" borderId="544" applyNumberFormat="0" applyAlignment="0" applyProtection="0"/>
    <xf numFmtId="215" fontId="156" fillId="0" borderId="546" applyFont="0" applyFill="0" applyAlignment="0">
      <alignment horizontal="fill"/>
    </xf>
    <xf numFmtId="0" fontId="92" fillId="35" borderId="547">
      <alignment horizontal="center" vertical="center"/>
    </xf>
    <xf numFmtId="3" fontId="92" fillId="35" borderId="547">
      <alignment horizontal="right" vertical="center"/>
    </xf>
    <xf numFmtId="4" fontId="92" fillId="35" borderId="547"/>
    <xf numFmtId="3" fontId="92" fillId="34" borderId="545">
      <alignment horizontal="right" vertical="center"/>
    </xf>
    <xf numFmtId="2" fontId="92" fillId="34" borderId="545"/>
    <xf numFmtId="0" fontId="44" fillId="57" borderId="548" applyNumberFormat="0" applyAlignment="0" applyProtection="0"/>
    <xf numFmtId="0" fontId="92" fillId="35" borderId="551">
      <alignment horizontal="center" vertical="center"/>
    </xf>
    <xf numFmtId="215" fontId="156" fillId="0" borderId="550" applyFont="0" applyFill="0" applyAlignment="0">
      <alignment horizontal="fill"/>
    </xf>
    <xf numFmtId="0" fontId="44" fillId="57" borderId="548" applyNumberFormat="0" applyAlignment="0" applyProtection="0"/>
    <xf numFmtId="0" fontId="44" fillId="57" borderId="548" applyNumberFormat="0" applyAlignment="0" applyProtection="0"/>
    <xf numFmtId="3" fontId="92" fillId="35" borderId="551">
      <alignment horizontal="right" vertical="center"/>
    </xf>
    <xf numFmtId="4" fontId="92" fillId="35" borderId="551"/>
    <xf numFmtId="3" fontId="92" fillId="34" borderId="549">
      <alignment horizontal="right" vertical="center"/>
    </xf>
    <xf numFmtId="2" fontId="92" fillId="34" borderId="549"/>
    <xf numFmtId="0" fontId="44" fillId="119" borderId="548" applyNumberFormat="0" applyAlignment="0" applyProtection="0"/>
    <xf numFmtId="0" fontId="44" fillId="57" borderId="552" applyNumberFormat="0" applyAlignment="0" applyProtection="0"/>
    <xf numFmtId="0" fontId="44" fillId="57" borderId="552" applyNumberFormat="0" applyAlignment="0" applyProtection="0"/>
    <xf numFmtId="0" fontId="44" fillId="57" borderId="552" applyNumberFormat="0" applyAlignment="0" applyProtection="0"/>
    <xf numFmtId="0" fontId="44" fillId="119" borderId="552" applyNumberFormat="0" applyAlignment="0" applyProtection="0"/>
    <xf numFmtId="215" fontId="156" fillId="0" borderId="554" applyFont="0" applyFill="0" applyAlignment="0">
      <alignment horizontal="fill"/>
    </xf>
    <xf numFmtId="0" fontId="92" fillId="35" borderId="555">
      <alignment horizontal="center" vertical="center"/>
    </xf>
    <xf numFmtId="3" fontId="92" fillId="35" borderId="555">
      <alignment horizontal="right" vertical="center"/>
    </xf>
    <xf numFmtId="4" fontId="92" fillId="35" borderId="555"/>
    <xf numFmtId="3" fontId="92" fillId="34" borderId="553">
      <alignment horizontal="right" vertical="center"/>
    </xf>
    <xf numFmtId="2" fontId="92" fillId="34" borderId="553"/>
    <xf numFmtId="0" fontId="44" fillId="57" borderId="556" applyNumberFormat="0" applyAlignment="0" applyProtection="0"/>
    <xf numFmtId="0" fontId="92" fillId="35" borderId="559">
      <alignment horizontal="center" vertical="center"/>
    </xf>
    <xf numFmtId="215" fontId="156" fillId="0" borderId="558" applyFont="0" applyFill="0" applyAlignment="0">
      <alignment horizontal="fill"/>
    </xf>
    <xf numFmtId="0" fontId="44" fillId="57" borderId="556" applyNumberFormat="0" applyAlignment="0" applyProtection="0"/>
    <xf numFmtId="0" fontId="44" fillId="57" borderId="556" applyNumberFormat="0" applyAlignment="0" applyProtection="0"/>
    <xf numFmtId="3" fontId="92" fillId="35" borderId="559">
      <alignment horizontal="right" vertical="center"/>
    </xf>
    <xf numFmtId="4" fontId="92" fillId="35" borderId="559"/>
    <xf numFmtId="3" fontId="92" fillId="34" borderId="557">
      <alignment horizontal="right" vertical="center"/>
    </xf>
    <xf numFmtId="2" fontId="92" fillId="34" borderId="557"/>
    <xf numFmtId="0" fontId="44" fillId="119" borderId="556" applyNumberFormat="0" applyAlignment="0" applyProtection="0"/>
    <xf numFmtId="0" fontId="44" fillId="57" borderId="560" applyNumberFormat="0" applyAlignment="0" applyProtection="0"/>
    <xf numFmtId="0" fontId="44" fillId="57" borderId="560" applyNumberFormat="0" applyAlignment="0" applyProtection="0"/>
    <xf numFmtId="0" fontId="44" fillId="57" borderId="560" applyNumberFormat="0" applyAlignment="0" applyProtection="0"/>
    <xf numFmtId="0" fontId="44" fillId="119" borderId="560" applyNumberFormat="0" applyAlignment="0" applyProtection="0"/>
    <xf numFmtId="164" fontId="103" fillId="71" borderId="86" applyNumberFormat="0" applyBorder="0" applyAlignment="0">
      <alignment vertical="center" wrapText="1"/>
    </xf>
    <xf numFmtId="215" fontId="156" fillId="0" borderId="570" applyFont="0" applyFill="0" applyAlignment="0">
      <alignment horizontal="fill"/>
    </xf>
    <xf numFmtId="2" fontId="92" fillId="34" borderId="585"/>
    <xf numFmtId="3" fontId="92" fillId="34" borderId="585">
      <alignment horizontal="right" vertical="center"/>
    </xf>
    <xf numFmtId="4" fontId="92" fillId="35" borderId="587"/>
    <xf numFmtId="3" fontId="92" fillId="35" borderId="587">
      <alignment horizontal="right" vertical="center"/>
    </xf>
    <xf numFmtId="0" fontId="92" fillId="35" borderId="587">
      <alignment horizontal="center" vertical="center"/>
    </xf>
    <xf numFmtId="0" fontId="92" fillId="35" borderId="571">
      <alignment horizontal="center" vertical="center"/>
    </xf>
    <xf numFmtId="3" fontId="92" fillId="35" borderId="571">
      <alignment horizontal="right" vertical="center"/>
    </xf>
    <xf numFmtId="4" fontId="92" fillId="35" borderId="571"/>
    <xf numFmtId="215" fontId="156" fillId="0" borderId="586" applyFont="0" applyFill="0" applyAlignment="0">
      <alignment horizontal="fill"/>
    </xf>
    <xf numFmtId="3" fontId="92" fillId="34" borderId="569">
      <alignment horizontal="right" vertical="center"/>
    </xf>
    <xf numFmtId="2" fontId="92" fillId="34" borderId="569"/>
    <xf numFmtId="0" fontId="103" fillId="71" borderId="86" applyNumberFormat="0" applyBorder="0" applyAlignment="0">
      <alignment vertical="center" wrapText="1"/>
    </xf>
    <xf numFmtId="0" fontId="44" fillId="57" borderId="572" applyNumberFormat="0" applyAlignment="0" applyProtection="0"/>
    <xf numFmtId="0" fontId="92" fillId="35" borderId="575">
      <alignment horizontal="center" vertical="center"/>
    </xf>
    <xf numFmtId="215" fontId="156" fillId="0" borderId="574" applyFont="0" applyFill="0" applyAlignment="0">
      <alignment horizontal="fill"/>
    </xf>
    <xf numFmtId="0" fontId="44" fillId="57" borderId="572" applyNumberFormat="0" applyAlignment="0" applyProtection="0"/>
    <xf numFmtId="0" fontId="44" fillId="57" borderId="572" applyNumberFormat="0" applyAlignment="0" applyProtection="0"/>
    <xf numFmtId="3" fontId="92" fillId="35" borderId="575">
      <alignment horizontal="right" vertical="center"/>
    </xf>
    <xf numFmtId="4" fontId="92" fillId="35" borderId="575"/>
    <xf numFmtId="3" fontId="92" fillId="34" borderId="573">
      <alignment horizontal="right" vertical="center"/>
    </xf>
    <xf numFmtId="2" fontId="92" fillId="34" borderId="573"/>
    <xf numFmtId="0" fontId="44" fillId="119" borderId="572" applyNumberFormat="0" applyAlignment="0" applyProtection="0"/>
    <xf numFmtId="0" fontId="44" fillId="57" borderId="576" applyNumberFormat="0" applyAlignment="0" applyProtection="0"/>
    <xf numFmtId="0" fontId="44" fillId="57" borderId="576" applyNumberFormat="0" applyAlignment="0" applyProtection="0"/>
    <xf numFmtId="0" fontId="44" fillId="57" borderId="576" applyNumberFormat="0" applyAlignment="0" applyProtection="0"/>
    <xf numFmtId="0" fontId="44" fillId="119" borderId="576" applyNumberFormat="0" applyAlignment="0" applyProtection="0"/>
    <xf numFmtId="215" fontId="156" fillId="0" borderId="578" applyFont="0" applyFill="0" applyAlignment="0">
      <alignment horizontal="fill"/>
    </xf>
    <xf numFmtId="0" fontId="92" fillId="35" borderId="579">
      <alignment horizontal="center" vertical="center"/>
    </xf>
    <xf numFmtId="3" fontId="92" fillId="35" borderId="579">
      <alignment horizontal="right" vertical="center"/>
    </xf>
    <xf numFmtId="4" fontId="92" fillId="35" borderId="579"/>
    <xf numFmtId="3" fontId="92" fillId="34" borderId="577">
      <alignment horizontal="right" vertical="center"/>
    </xf>
    <xf numFmtId="2" fontId="92" fillId="34" borderId="577"/>
    <xf numFmtId="0" fontId="44" fillId="57" borderId="580" applyNumberFormat="0" applyAlignment="0" applyProtection="0"/>
    <xf numFmtId="0" fontId="92" fillId="35" borderId="583">
      <alignment horizontal="center" vertical="center"/>
    </xf>
    <xf numFmtId="215" fontId="156" fillId="0" borderId="582" applyFont="0" applyFill="0" applyAlignment="0">
      <alignment horizontal="fill"/>
    </xf>
    <xf numFmtId="0" fontId="44" fillId="57" borderId="580" applyNumberFormat="0" applyAlignment="0" applyProtection="0"/>
    <xf numFmtId="0" fontId="44" fillId="57" borderId="580" applyNumberFormat="0" applyAlignment="0" applyProtection="0"/>
    <xf numFmtId="3" fontId="92" fillId="35" borderId="583">
      <alignment horizontal="right" vertical="center"/>
    </xf>
    <xf numFmtId="4" fontId="92" fillId="35" borderId="583"/>
    <xf numFmtId="3" fontId="92" fillId="34" borderId="581">
      <alignment horizontal="right" vertical="center"/>
    </xf>
    <xf numFmtId="2" fontId="92" fillId="34" borderId="581"/>
    <xf numFmtId="0" fontId="44" fillId="119" borderId="580" applyNumberFormat="0" applyAlignment="0" applyProtection="0"/>
    <xf numFmtId="0" fontId="44" fillId="57" borderId="584" applyNumberFormat="0" applyAlignment="0" applyProtection="0"/>
    <xf numFmtId="0" fontId="44" fillId="57" borderId="584" applyNumberFormat="0" applyAlignment="0" applyProtection="0"/>
    <xf numFmtId="0" fontId="44" fillId="57" borderId="584" applyNumberFormat="0" applyAlignment="0" applyProtection="0"/>
    <xf numFmtId="0" fontId="44" fillId="119" borderId="584" applyNumberFormat="0" applyAlignment="0" applyProtection="0"/>
    <xf numFmtId="0" fontId="44" fillId="57" borderId="588" applyNumberFormat="0" applyAlignment="0" applyProtection="0"/>
    <xf numFmtId="0" fontId="92" fillId="35" borderId="591">
      <alignment horizontal="center" vertical="center"/>
    </xf>
    <xf numFmtId="215" fontId="156" fillId="0" borderId="590" applyFont="0" applyFill="0" applyAlignment="0">
      <alignment horizontal="fill"/>
    </xf>
    <xf numFmtId="0" fontId="44" fillId="57" borderId="588" applyNumberFormat="0" applyAlignment="0" applyProtection="0"/>
    <xf numFmtId="0" fontId="44" fillId="57" borderId="588" applyNumberFormat="0" applyAlignment="0" applyProtection="0"/>
    <xf numFmtId="3" fontId="92" fillId="35" borderId="591">
      <alignment horizontal="right" vertical="center"/>
    </xf>
    <xf numFmtId="4" fontId="92" fillId="35" borderId="591"/>
    <xf numFmtId="3" fontId="92" fillId="34" borderId="589">
      <alignment horizontal="right" vertical="center"/>
    </xf>
    <xf numFmtId="2" fontId="92" fillId="34" borderId="589"/>
    <xf numFmtId="0" fontId="44" fillId="119" borderId="588" applyNumberFormat="0" applyAlignment="0" applyProtection="0"/>
    <xf numFmtId="0" fontId="44" fillId="57" borderId="592" applyNumberFormat="0" applyAlignment="0" applyProtection="0"/>
    <xf numFmtId="0" fontId="44" fillId="57" borderId="592" applyNumberFormat="0" applyAlignment="0" applyProtection="0"/>
    <xf numFmtId="0" fontId="44" fillId="57" borderId="592" applyNumberFormat="0" applyAlignment="0" applyProtection="0"/>
    <xf numFmtId="0" fontId="44" fillId="119" borderId="592" applyNumberFormat="0" applyAlignment="0" applyProtection="0"/>
    <xf numFmtId="215" fontId="156" fillId="0" borderId="594" applyFont="0" applyFill="0" applyAlignment="0">
      <alignment horizontal="fill"/>
    </xf>
    <xf numFmtId="0" fontId="44" fillId="57" borderId="608" applyNumberFormat="0" applyAlignment="0" applyProtection="0"/>
    <xf numFmtId="0" fontId="44" fillId="119" borderId="604" applyNumberFormat="0" applyAlignment="0" applyProtection="0"/>
    <xf numFmtId="2" fontId="92" fillId="34" borderId="605"/>
    <xf numFmtId="3" fontId="92" fillId="34" borderId="605">
      <alignment horizontal="right" vertical="center"/>
    </xf>
    <xf numFmtId="4" fontId="92" fillId="35" borderId="607"/>
    <xf numFmtId="3" fontId="92" fillId="35" borderId="607">
      <alignment horizontal="right" vertical="center"/>
    </xf>
    <xf numFmtId="0" fontId="44" fillId="57" borderId="604" applyNumberFormat="0" applyAlignment="0" applyProtection="0"/>
    <xf numFmtId="0" fontId="44" fillId="57" borderId="604" applyNumberFormat="0" applyAlignment="0" applyProtection="0"/>
    <xf numFmtId="215" fontId="156" fillId="0" borderId="606" applyFont="0" applyFill="0" applyAlignment="0">
      <alignment horizontal="fill"/>
    </xf>
    <xf numFmtId="0" fontId="92" fillId="35" borderId="607">
      <alignment horizontal="center" vertical="center"/>
    </xf>
    <xf numFmtId="0" fontId="44" fillId="57" borderId="604" applyNumberFormat="0" applyAlignment="0" applyProtection="0"/>
    <xf numFmtId="2" fontId="92" fillId="34" borderId="601"/>
    <xf numFmtId="3" fontId="92" fillId="34" borderId="601">
      <alignment horizontal="right" vertical="center"/>
    </xf>
    <xf numFmtId="4" fontId="92" fillId="35" borderId="603"/>
    <xf numFmtId="3" fontId="92" fillId="35" borderId="603">
      <alignment horizontal="right" vertical="center"/>
    </xf>
    <xf numFmtId="0" fontId="92" fillId="35" borderId="603">
      <alignment horizontal="center" vertical="center"/>
    </xf>
    <xf numFmtId="0" fontId="92" fillId="35" borderId="595">
      <alignment horizontal="center" vertical="center"/>
    </xf>
    <xf numFmtId="3" fontId="92" fillId="35" borderId="595">
      <alignment horizontal="right" vertical="center"/>
    </xf>
    <xf numFmtId="4" fontId="92" fillId="35" borderId="595"/>
    <xf numFmtId="3" fontId="92" fillId="34" borderId="593">
      <alignment horizontal="right" vertical="center"/>
    </xf>
    <xf numFmtId="2" fontId="92" fillId="34" borderId="593"/>
    <xf numFmtId="215" fontId="156" fillId="0" borderId="602" applyFont="0" applyFill="0" applyAlignment="0">
      <alignment horizontal="fill"/>
    </xf>
    <xf numFmtId="0" fontId="44" fillId="57" borderId="596" applyNumberFormat="0" applyAlignment="0" applyProtection="0"/>
    <xf numFmtId="0" fontId="92" fillId="35" borderId="599">
      <alignment horizontal="center" vertical="center"/>
    </xf>
    <xf numFmtId="215" fontId="156" fillId="0" borderId="598" applyFont="0" applyFill="0" applyAlignment="0">
      <alignment horizontal="fill"/>
    </xf>
    <xf numFmtId="0" fontId="44" fillId="57" borderId="596" applyNumberFormat="0" applyAlignment="0" applyProtection="0"/>
    <xf numFmtId="0" fontId="44" fillId="57" borderId="596" applyNumberFormat="0" applyAlignment="0" applyProtection="0"/>
    <xf numFmtId="3" fontId="92" fillId="35" borderId="599">
      <alignment horizontal="right" vertical="center"/>
    </xf>
    <xf numFmtId="4" fontId="92" fillId="35" borderId="599"/>
    <xf numFmtId="3" fontId="92" fillId="34" borderId="597">
      <alignment horizontal="right" vertical="center"/>
    </xf>
    <xf numFmtId="2" fontId="92" fillId="34" borderId="597"/>
    <xf numFmtId="0" fontId="44" fillId="119" borderId="596" applyNumberFormat="0" applyAlignment="0" applyProtection="0"/>
    <xf numFmtId="0" fontId="44" fillId="57" borderId="600" applyNumberFormat="0" applyAlignment="0" applyProtection="0"/>
    <xf numFmtId="0" fontId="44" fillId="57" borderId="600" applyNumberFormat="0" applyAlignment="0" applyProtection="0"/>
    <xf numFmtId="0" fontId="44" fillId="57" borderId="600" applyNumberFormat="0" applyAlignment="0" applyProtection="0"/>
    <xf numFmtId="0" fontId="44" fillId="119" borderId="600" applyNumberFormat="0" applyAlignment="0" applyProtection="0"/>
    <xf numFmtId="0" fontId="44" fillId="57" borderId="608" applyNumberFormat="0" applyAlignment="0" applyProtection="0"/>
    <xf numFmtId="0" fontId="44" fillId="57" borderId="608" applyNumberFormat="0" applyAlignment="0" applyProtection="0"/>
    <xf numFmtId="0" fontId="44" fillId="119" borderId="608" applyNumberFormat="0" applyAlignment="0" applyProtection="0"/>
    <xf numFmtId="215" fontId="156" fillId="0" borderId="610" applyFont="0" applyFill="0" applyAlignment="0">
      <alignment horizontal="fill"/>
    </xf>
    <xf numFmtId="0" fontId="92" fillId="35" borderId="611">
      <alignment horizontal="center" vertical="center"/>
    </xf>
    <xf numFmtId="3" fontId="92" fillId="35" borderId="611">
      <alignment horizontal="right" vertical="center"/>
    </xf>
    <xf numFmtId="4" fontId="92" fillId="35" borderId="611"/>
    <xf numFmtId="3" fontId="92" fillId="34" borderId="609">
      <alignment horizontal="right" vertical="center"/>
    </xf>
    <xf numFmtId="2" fontId="92" fillId="34" borderId="609"/>
    <xf numFmtId="0" fontId="44" fillId="57" borderId="612" applyNumberFormat="0" applyAlignment="0" applyProtection="0"/>
    <xf numFmtId="0" fontId="92" fillId="35" borderId="615">
      <alignment horizontal="center" vertical="center"/>
    </xf>
    <xf numFmtId="215" fontId="156" fillId="0" borderId="614" applyFont="0" applyFill="0" applyAlignment="0">
      <alignment horizontal="fill"/>
    </xf>
    <xf numFmtId="0" fontId="44" fillId="57" borderId="612" applyNumberFormat="0" applyAlignment="0" applyProtection="0"/>
    <xf numFmtId="0" fontId="44" fillId="57" borderId="612" applyNumberFormat="0" applyAlignment="0" applyProtection="0"/>
    <xf numFmtId="3" fontId="92" fillId="35" borderId="615">
      <alignment horizontal="right" vertical="center"/>
    </xf>
    <xf numFmtId="4" fontId="92" fillId="35" borderId="615"/>
    <xf numFmtId="3" fontId="92" fillId="34" borderId="613">
      <alignment horizontal="right" vertical="center"/>
    </xf>
    <xf numFmtId="2" fontId="92" fillId="34" borderId="613"/>
    <xf numFmtId="0" fontId="44" fillId="119" borderId="612" applyNumberFormat="0" applyAlignment="0" applyProtection="0"/>
    <xf numFmtId="0" fontId="44" fillId="57" borderId="616" applyNumberFormat="0" applyAlignment="0" applyProtection="0"/>
    <xf numFmtId="0" fontId="44" fillId="57" borderId="616" applyNumberFormat="0" applyAlignment="0" applyProtection="0"/>
    <xf numFmtId="0" fontId="44" fillId="57" borderId="616" applyNumberFormat="0" applyAlignment="0" applyProtection="0"/>
    <xf numFmtId="0" fontId="44" fillId="119" borderId="616" applyNumberFormat="0" applyAlignment="0" applyProtection="0"/>
    <xf numFmtId="215" fontId="156" fillId="0" borderId="618" applyFont="0" applyFill="0" applyAlignment="0">
      <alignment horizontal="fill"/>
    </xf>
    <xf numFmtId="0" fontId="92" fillId="35" borderId="619">
      <alignment horizontal="center" vertical="center"/>
    </xf>
    <xf numFmtId="3" fontId="92" fillId="35" borderId="619">
      <alignment horizontal="right" vertical="center"/>
    </xf>
    <xf numFmtId="4" fontId="92" fillId="35" borderId="619"/>
    <xf numFmtId="3" fontId="92" fillId="34" borderId="617">
      <alignment horizontal="right" vertical="center"/>
    </xf>
    <xf numFmtId="2" fontId="92" fillId="34" borderId="617"/>
    <xf numFmtId="0" fontId="44" fillId="57" borderId="620" applyNumberFormat="0" applyAlignment="0" applyProtection="0"/>
    <xf numFmtId="0" fontId="92" fillId="35" borderId="623">
      <alignment horizontal="center" vertical="center"/>
    </xf>
    <xf numFmtId="215" fontId="156" fillId="0" borderId="622" applyFont="0" applyFill="0" applyAlignment="0">
      <alignment horizontal="fill"/>
    </xf>
    <xf numFmtId="0" fontId="44" fillId="57" borderId="620" applyNumberFormat="0" applyAlignment="0" applyProtection="0"/>
    <xf numFmtId="0" fontId="44" fillId="57" borderId="620" applyNumberFormat="0" applyAlignment="0" applyProtection="0"/>
    <xf numFmtId="3" fontId="92" fillId="35" borderId="623">
      <alignment horizontal="right" vertical="center"/>
    </xf>
    <xf numFmtId="4" fontId="92" fillId="35" borderId="623"/>
    <xf numFmtId="3" fontId="92" fillId="34" borderId="621">
      <alignment horizontal="right" vertical="center"/>
    </xf>
    <xf numFmtId="2" fontId="92" fillId="34" borderId="621"/>
    <xf numFmtId="0" fontId="44" fillId="119" borderId="620" applyNumberFormat="0" applyAlignment="0" applyProtection="0"/>
    <xf numFmtId="0" fontId="44" fillId="57" borderId="624" applyNumberFormat="0" applyAlignment="0" applyProtection="0"/>
    <xf numFmtId="0" fontId="44" fillId="57" borderId="624" applyNumberFormat="0" applyAlignment="0" applyProtection="0"/>
    <xf numFmtId="0" fontId="44" fillId="57" borderId="624" applyNumberFormat="0" applyAlignment="0" applyProtection="0"/>
    <xf numFmtId="0" fontId="44" fillId="119" borderId="624" applyNumberFormat="0" applyAlignment="0" applyProtection="0"/>
    <xf numFmtId="0" fontId="18" fillId="74" borderId="1572" applyProtection="0">
      <alignment horizontal="right"/>
      <protection locked="0"/>
    </xf>
    <xf numFmtId="0" fontId="42" fillId="0" borderId="2577" applyNumberFormat="0" applyFill="0" applyAlignment="0" applyProtection="0"/>
    <xf numFmtId="0" fontId="43" fillId="59" borderId="1684" applyNumberFormat="0" applyFont="0" applyAlignment="0" applyProtection="0"/>
    <xf numFmtId="49" fontId="237" fillId="0" borderId="1578">
      <alignment horizontal="right" wrapText="1"/>
    </xf>
    <xf numFmtId="0" fontId="18" fillId="74" borderId="1572" applyProtection="0">
      <alignment horizontal="right"/>
    </xf>
    <xf numFmtId="41" fontId="211" fillId="0" borderId="1578" applyFill="0" applyBorder="0" applyProtection="0">
      <alignment horizontal="right" vertical="top"/>
    </xf>
    <xf numFmtId="338" fontId="230" fillId="0" borderId="1575">
      <protection locked="0"/>
    </xf>
    <xf numFmtId="0" fontId="18" fillId="74" borderId="1572" applyProtection="0">
      <alignment horizontal="right"/>
    </xf>
    <xf numFmtId="0" fontId="63" fillId="56" borderId="1685" applyNumberFormat="0" applyAlignment="0" applyProtection="0"/>
    <xf numFmtId="207" fontId="243" fillId="0" borderId="1577">
      <alignment horizontal="left"/>
    </xf>
    <xf numFmtId="0" fontId="60" fillId="43" borderId="3018" applyNumberFormat="0" applyAlignment="0" applyProtection="0"/>
    <xf numFmtId="0" fontId="18" fillId="0" borderId="107" applyFont="0" applyFill="0" applyBorder="0" applyAlignment="0" applyProtection="0"/>
    <xf numFmtId="338" fontId="230" fillId="0" borderId="1575">
      <protection locked="0"/>
    </xf>
    <xf numFmtId="207" fontId="244" fillId="0" borderId="1905">
      <alignment horizontal="center"/>
    </xf>
    <xf numFmtId="41" fontId="211" fillId="0" borderId="2350" applyFill="0" applyBorder="0" applyProtection="0">
      <alignment horizontal="right" vertical="top"/>
    </xf>
    <xf numFmtId="0" fontId="42" fillId="0" borderId="3021" applyNumberFormat="0" applyFill="0" applyAlignment="0" applyProtection="0"/>
    <xf numFmtId="4" fontId="92" fillId="35" borderId="1604"/>
    <xf numFmtId="0" fontId="231" fillId="35" borderId="3460">
      <alignment horizontal="right"/>
    </xf>
    <xf numFmtId="0" fontId="63" fillId="56" borderId="1685" applyNumberFormat="0" applyAlignment="0" applyProtection="0"/>
    <xf numFmtId="0" fontId="18" fillId="74" borderId="1572" applyProtection="0">
      <alignment horizontal="right"/>
      <protection locked="0"/>
    </xf>
    <xf numFmtId="0" fontId="18" fillId="74" borderId="1572" applyProtection="0">
      <alignment horizontal="right"/>
    </xf>
    <xf numFmtId="0" fontId="23" fillId="98" borderId="1038" applyNumberFormat="0" applyFont="0" applyAlignment="0" applyProtection="0"/>
    <xf numFmtId="0" fontId="18" fillId="35" borderId="1566" applyNumberFormat="0" applyAlignment="0">
      <protection locked="0"/>
    </xf>
    <xf numFmtId="0" fontId="18" fillId="0" borderId="1684"/>
    <xf numFmtId="41" fontId="211" fillId="0" borderId="1578" applyFill="0" applyBorder="0" applyProtection="0">
      <alignment horizontal="right" vertical="top"/>
    </xf>
    <xf numFmtId="0" fontId="18" fillId="74" borderId="1572" applyProtection="0">
      <alignment horizontal="right"/>
      <protection locked="0"/>
    </xf>
    <xf numFmtId="0" fontId="42" fillId="0" borderId="1686" applyNumberFormat="0" applyFill="0" applyAlignment="0" applyProtection="0"/>
    <xf numFmtId="0" fontId="44" fillId="57" borderId="1625" applyNumberFormat="0" applyAlignment="0" applyProtection="0"/>
    <xf numFmtId="0" fontId="63" fillId="56" borderId="1685" applyNumberFormat="0" applyAlignment="0" applyProtection="0"/>
    <xf numFmtId="0" fontId="238" fillId="0" borderId="1904">
      <alignment horizontal="right"/>
    </xf>
    <xf numFmtId="0" fontId="42" fillId="0" borderId="2577" applyNumberFormat="0" applyFill="0" applyAlignment="0" applyProtection="0"/>
    <xf numFmtId="0" fontId="60" fillId="43" borderId="1683" applyNumberFormat="0" applyAlignment="0" applyProtection="0"/>
    <xf numFmtId="0" fontId="18" fillId="74" borderId="1572" applyProtection="0">
      <alignment horizontal="right"/>
      <protection locked="0"/>
    </xf>
    <xf numFmtId="1" fontId="37" fillId="0" borderId="1145">
      <alignment vertical="center"/>
    </xf>
    <xf numFmtId="338" fontId="230" fillId="0" borderId="1575">
      <protection locked="0"/>
    </xf>
    <xf numFmtId="0" fontId="63" fillId="56" borderId="1685" applyNumberFormat="0" applyAlignment="0" applyProtection="0"/>
    <xf numFmtId="0" fontId="44" fillId="57" borderId="1732" applyNumberFormat="0" applyAlignment="0" applyProtection="0"/>
    <xf numFmtId="0" fontId="63" fillId="56" borderId="1685" applyNumberFormat="0" applyAlignment="0" applyProtection="0"/>
    <xf numFmtId="0" fontId="63" fillId="56" borderId="1685" applyNumberFormat="0" applyAlignment="0" applyProtection="0"/>
    <xf numFmtId="207" fontId="245" fillId="0" borderId="1904">
      <alignment horizontal="center"/>
    </xf>
    <xf numFmtId="0" fontId="44" fillId="119" borderId="3284" applyNumberFormat="0" applyAlignment="0" applyProtection="0"/>
    <xf numFmtId="0" fontId="42" fillId="0" borderId="1686" applyNumberFormat="0" applyFill="0" applyAlignment="0" applyProtection="0"/>
    <xf numFmtId="0" fontId="42" fillId="0" borderId="2133" applyNumberFormat="0" applyFill="0" applyAlignment="0" applyProtection="0"/>
    <xf numFmtId="0" fontId="18" fillId="74" borderId="1572" applyProtection="0">
      <alignment horizontal="right"/>
    </xf>
    <xf numFmtId="0" fontId="42" fillId="0" borderId="1686" applyNumberFormat="0" applyFill="0" applyAlignment="0" applyProtection="0"/>
    <xf numFmtId="1" fontId="37" fillId="0" borderId="2453">
      <alignment vertical="center"/>
    </xf>
    <xf numFmtId="0" fontId="18" fillId="74" borderId="1572" applyProtection="0">
      <alignment horizontal="right"/>
      <protection locked="0"/>
    </xf>
    <xf numFmtId="0" fontId="55" fillId="56" borderId="1683" applyNumberFormat="0" applyAlignment="0" applyProtection="0"/>
    <xf numFmtId="0" fontId="42" fillId="0" borderId="1686" applyNumberFormat="0" applyFill="0" applyAlignment="0" applyProtection="0"/>
    <xf numFmtId="254" fontId="177" fillId="0" borderId="1898" applyFont="0" applyFill="0" applyBorder="0" applyAlignment="0" applyProtection="0">
      <protection locked="0"/>
    </xf>
    <xf numFmtId="4" fontId="92" fillId="35" borderId="1600"/>
    <xf numFmtId="0" fontId="63" fillId="56" borderId="1685" applyNumberFormat="0" applyAlignment="0" applyProtection="0"/>
    <xf numFmtId="0" fontId="55" fillId="56" borderId="1683" applyNumberFormat="0" applyAlignment="0" applyProtection="0"/>
    <xf numFmtId="0" fontId="60" fillId="43" borderId="1683" applyNumberFormat="0" applyAlignment="0" applyProtection="0"/>
    <xf numFmtId="0" fontId="18" fillId="74" borderId="1572" applyProtection="0">
      <alignment horizontal="right"/>
      <protection locked="0"/>
    </xf>
    <xf numFmtId="0" fontId="42" fillId="0" borderId="1686" applyNumberFormat="0" applyFill="0" applyAlignment="0" applyProtection="0"/>
    <xf numFmtId="0" fontId="18" fillId="74" borderId="1572" applyProtection="0">
      <alignment horizontal="right"/>
    </xf>
    <xf numFmtId="2" fontId="92" fillId="34" borderId="1582"/>
    <xf numFmtId="10" fontId="23" fillId="37" borderId="1572" applyNumberFormat="0" applyBorder="0" applyAlignment="0" applyProtection="0"/>
    <xf numFmtId="0" fontId="42" fillId="0" borderId="1686" applyNumberFormat="0" applyFill="0" applyAlignment="0" applyProtection="0"/>
    <xf numFmtId="0" fontId="18" fillId="74" borderId="1572" applyProtection="0">
      <alignment horizontal="right"/>
      <protection locked="0"/>
    </xf>
    <xf numFmtId="0" fontId="18" fillId="74" borderId="1572" applyProtection="0">
      <alignment horizontal="right"/>
      <protection locked="0"/>
    </xf>
    <xf numFmtId="0" fontId="18" fillId="74" borderId="1572" applyProtection="0">
      <alignment horizontal="right"/>
    </xf>
    <xf numFmtId="0" fontId="44" fillId="57" borderId="1463" applyNumberFormat="0" applyAlignment="0" applyProtection="0"/>
    <xf numFmtId="164" fontId="103" fillId="71" borderId="1572" applyNumberFormat="0" applyBorder="0" applyAlignment="0">
      <alignment vertical="center" wrapText="1"/>
    </xf>
    <xf numFmtId="215" fontId="156" fillId="0" borderId="1595" applyFont="0" applyFill="0" applyAlignment="0">
      <alignment horizontal="fill"/>
    </xf>
    <xf numFmtId="0" fontId="42" fillId="0" borderId="1686" applyNumberFormat="0" applyFill="0" applyAlignment="0" applyProtection="0"/>
    <xf numFmtId="0" fontId="18" fillId="74" borderId="1572" applyProtection="0">
      <alignment horizontal="right"/>
    </xf>
    <xf numFmtId="0" fontId="63" fillId="56" borderId="1685" applyNumberFormat="0" applyAlignment="0" applyProtection="0"/>
    <xf numFmtId="0" fontId="63" fillId="56" borderId="1685" applyNumberFormat="0" applyAlignment="0" applyProtection="0"/>
    <xf numFmtId="0" fontId="43" fillId="59" borderId="1684" applyNumberFormat="0" applyFont="0" applyAlignment="0" applyProtection="0"/>
    <xf numFmtId="0" fontId="18" fillId="0" borderId="1580" applyNumberFormat="0" applyFont="0" applyAlignment="0" applyProtection="0"/>
    <xf numFmtId="0" fontId="42" fillId="0" borderId="2133" applyNumberFormat="0" applyFill="0" applyAlignment="0" applyProtection="0"/>
    <xf numFmtId="0" fontId="42" fillId="0" borderId="2133" applyNumberFormat="0" applyFill="0" applyAlignment="0" applyProtection="0"/>
    <xf numFmtId="338" fontId="230" fillId="0" borderId="2347">
      <protection locked="0"/>
    </xf>
    <xf numFmtId="256" fontId="22" fillId="0" borderId="1145">
      <alignment horizontal="left" vertical="center"/>
    </xf>
    <xf numFmtId="9" fontId="163" fillId="35" borderId="1903">
      <alignment horizontal="center"/>
    </xf>
    <xf numFmtId="0" fontId="55" fillId="56" borderId="2574" applyNumberFormat="0" applyAlignment="0" applyProtection="0"/>
    <xf numFmtId="0" fontId="42" fillId="0" borderId="2577" applyNumberFormat="0" applyFill="0" applyAlignment="0" applyProtection="0"/>
    <xf numFmtId="1" fontId="37" fillId="0" borderId="1145">
      <alignment vertical="center"/>
    </xf>
    <xf numFmtId="0" fontId="238" fillId="0" borderId="2793">
      <alignment horizontal="right"/>
    </xf>
    <xf numFmtId="215" fontId="156" fillId="0" borderId="646" applyFont="0" applyFill="0" applyAlignment="0">
      <alignment horizontal="fill"/>
    </xf>
    <xf numFmtId="0" fontId="63" fillId="56" borderId="1685" applyNumberFormat="0" applyAlignment="0" applyProtection="0"/>
    <xf numFmtId="0" fontId="18" fillId="74" borderId="1572" applyProtection="0">
      <alignment horizontal="right"/>
      <protection locked="0"/>
    </xf>
    <xf numFmtId="4" fontId="92" fillId="35" borderId="2371"/>
    <xf numFmtId="0" fontId="63" fillId="56" borderId="1685" applyNumberFormat="0" applyAlignment="0" applyProtection="0"/>
    <xf numFmtId="207" fontId="243" fillId="0" borderId="1904">
      <alignment horizontal="left"/>
    </xf>
    <xf numFmtId="0" fontId="42" fillId="0" borderId="3021" applyNumberFormat="0" applyFill="0" applyAlignment="0" applyProtection="0"/>
    <xf numFmtId="3" fontId="92" fillId="35" borderId="3237">
      <alignment horizontal="right" vertical="center"/>
    </xf>
    <xf numFmtId="9" fontId="163" fillId="35" borderId="3239">
      <alignment horizontal="center"/>
    </xf>
    <xf numFmtId="0" fontId="63" fillId="56" borderId="2576" applyNumberFormat="0" applyAlignment="0" applyProtection="0"/>
    <xf numFmtId="0" fontId="43" fillId="59" borderId="1684" applyNumberFormat="0" applyFont="0" applyAlignment="0" applyProtection="0"/>
    <xf numFmtId="0" fontId="42" fillId="0" borderId="2577" applyNumberFormat="0" applyFill="0" applyAlignment="0" applyProtection="0"/>
    <xf numFmtId="207" fontId="240" fillId="0" borderId="1905">
      <alignment horizontal="left"/>
    </xf>
    <xf numFmtId="0" fontId="92" fillId="35" borderId="647">
      <alignment horizontal="center" vertical="center"/>
    </xf>
    <xf numFmtId="3" fontId="92" fillId="35" borderId="647">
      <alignment horizontal="right" vertical="center"/>
    </xf>
    <xf numFmtId="4" fontId="92" fillId="35" borderId="647"/>
    <xf numFmtId="0" fontId="43" fillId="59" borderId="3019" applyNumberFormat="0" applyFont="0" applyAlignment="0" applyProtection="0"/>
    <xf numFmtId="0" fontId="63" fillId="56" borderId="1685" applyNumberFormat="0" applyAlignment="0" applyProtection="0"/>
    <xf numFmtId="3" fontId="92" fillId="34" borderId="645">
      <alignment horizontal="right" vertical="center"/>
    </xf>
    <xf numFmtId="2" fontId="92" fillId="34" borderId="645"/>
    <xf numFmtId="0" fontId="18" fillId="0" borderId="1684"/>
    <xf numFmtId="0" fontId="42" fillId="0" borderId="2577" applyNumberFormat="0" applyFill="0" applyAlignment="0" applyProtection="0"/>
    <xf numFmtId="1" fontId="37" fillId="0" borderId="1145">
      <alignment vertical="center"/>
    </xf>
    <xf numFmtId="0" fontId="63" fillId="56" borderId="1685" applyNumberFormat="0" applyAlignment="0" applyProtection="0"/>
    <xf numFmtId="0" fontId="18" fillId="74" borderId="1572" applyProtection="0">
      <alignment horizontal="right"/>
    </xf>
    <xf numFmtId="0" fontId="60" fillId="43" borderId="2574" applyNumberFormat="0" applyAlignment="0" applyProtection="0"/>
    <xf numFmtId="0" fontId="63" fillId="56" borderId="3020" applyNumberFormat="0" applyAlignment="0" applyProtection="0"/>
    <xf numFmtId="0" fontId="44" fillId="119" borderId="2836" applyNumberFormat="0" applyAlignment="0" applyProtection="0"/>
    <xf numFmtId="207" fontId="245" fillId="0" borderId="1904">
      <alignment horizontal="center"/>
    </xf>
    <xf numFmtId="0" fontId="238" fillId="0" borderId="1904">
      <alignment horizontal="right"/>
    </xf>
    <xf numFmtId="0" fontId="42" fillId="0" borderId="2577" applyNumberFormat="0" applyFill="0" applyAlignment="0" applyProtection="0"/>
    <xf numFmtId="0" fontId="42" fillId="0" borderId="1686" applyNumberFormat="0" applyFill="0" applyAlignment="0" applyProtection="0"/>
    <xf numFmtId="0" fontId="42" fillId="0" borderId="1686" applyNumberFormat="0" applyFill="0" applyAlignment="0" applyProtection="0"/>
    <xf numFmtId="0" fontId="43" fillId="59" borderId="2575" applyNumberFormat="0" applyFont="0" applyAlignment="0" applyProtection="0"/>
    <xf numFmtId="0" fontId="44" fillId="57" borderId="1952" applyNumberFormat="0" applyAlignment="0" applyProtection="0"/>
    <xf numFmtId="0" fontId="92" fillId="35" borderId="1915">
      <alignment horizontal="center" vertical="center"/>
    </xf>
    <xf numFmtId="207" fontId="243" fillId="0" borderId="2793">
      <alignment horizontal="left"/>
    </xf>
    <xf numFmtId="0" fontId="60" fillId="43" borderId="3018" applyNumberFormat="0" applyAlignment="0" applyProtection="0"/>
    <xf numFmtId="0" fontId="42" fillId="0" borderId="1686" applyNumberFormat="0" applyFill="0" applyAlignment="0" applyProtection="0"/>
    <xf numFmtId="0" fontId="63" fillId="56" borderId="2576" applyNumberFormat="0" applyAlignment="0" applyProtection="0"/>
    <xf numFmtId="215" fontId="156" fillId="0" borderId="3234" applyFont="0" applyFill="0" applyAlignment="0">
      <alignment horizontal="fill"/>
    </xf>
    <xf numFmtId="0" fontId="63" fillId="56" borderId="3020" applyNumberFormat="0" applyAlignment="0" applyProtection="0"/>
    <xf numFmtId="164" fontId="103" fillId="71" borderId="2463" applyNumberFormat="0" applyBorder="0" applyAlignment="0">
      <alignment vertical="center" wrapText="1"/>
    </xf>
    <xf numFmtId="0" fontId="23" fillId="98" borderId="3236" applyNumberFormat="0" applyFont="0" applyAlignment="0" applyProtection="0"/>
    <xf numFmtId="0" fontId="44" fillId="119" borderId="2804" applyNumberFormat="0" applyAlignment="0" applyProtection="0"/>
    <xf numFmtId="207" fontId="243" fillId="0" borderId="3240">
      <alignment horizontal="left"/>
    </xf>
    <xf numFmtId="0" fontId="43" fillId="59" borderId="2131" applyNumberFormat="0" applyFont="0" applyAlignment="0" applyProtection="0"/>
    <xf numFmtId="0" fontId="238" fillId="0" borderId="2349">
      <alignment horizontal="right"/>
    </xf>
    <xf numFmtId="0" fontId="18" fillId="74" borderId="1572" applyProtection="0">
      <alignment horizontal="right"/>
    </xf>
    <xf numFmtId="201" fontId="137" fillId="0" borderId="1567" applyNumberFormat="0" applyFont="0" applyFill="0" applyAlignment="0" applyProtection="0"/>
    <xf numFmtId="0" fontId="63" fillId="56" borderId="1685" applyNumberFormat="0" applyAlignment="0" applyProtection="0"/>
    <xf numFmtId="0" fontId="63" fillId="56" borderId="1685" applyNumberFormat="0" applyAlignment="0" applyProtection="0"/>
    <xf numFmtId="0" fontId="18" fillId="74" borderId="1572" applyProtection="0">
      <alignment horizontal="right"/>
      <protection locked="0"/>
    </xf>
    <xf numFmtId="201" fontId="137" fillId="0" borderId="1568" applyNumberFormat="0" applyFont="0" applyFill="0" applyAlignment="0" applyProtection="0"/>
    <xf numFmtId="0" fontId="42" fillId="0" borderId="3021" applyNumberFormat="0" applyFill="0" applyAlignment="0" applyProtection="0"/>
    <xf numFmtId="0" fontId="18" fillId="74" borderId="1572" applyProtection="0">
      <alignment horizontal="right"/>
    </xf>
    <xf numFmtId="16" fontId="148" fillId="74" borderId="1145" applyFont="0" applyFill="0" applyBorder="0" applyAlignment="0" applyProtection="0">
      <alignment horizontal="right"/>
    </xf>
    <xf numFmtId="0" fontId="18" fillId="74" borderId="1572" applyProtection="0">
      <alignment horizontal="right"/>
    </xf>
    <xf numFmtId="0" fontId="18" fillId="0" borderId="1684"/>
    <xf numFmtId="1" fontId="37" fillId="0" borderId="1145">
      <alignment vertical="center"/>
    </xf>
    <xf numFmtId="0" fontId="44" fillId="57" borderId="648" applyNumberFormat="0" applyAlignment="0" applyProtection="0"/>
    <xf numFmtId="0" fontId="42" fillId="0" borderId="2577" applyNumberFormat="0" applyFill="0" applyAlignment="0" applyProtection="0"/>
    <xf numFmtId="0" fontId="42" fillId="0" borderId="3021" applyNumberFormat="0" applyFill="0" applyAlignment="0" applyProtection="0"/>
    <xf numFmtId="207" fontId="245" fillId="0" borderId="1577">
      <alignment horizontal="center"/>
    </xf>
    <xf numFmtId="0" fontId="92" fillId="35" borderId="651">
      <alignment horizontal="center" vertical="center"/>
    </xf>
    <xf numFmtId="0" fontId="18" fillId="74" borderId="1572" applyProtection="0">
      <alignment horizontal="right"/>
    </xf>
    <xf numFmtId="0" fontId="42" fillId="0" borderId="2577" applyNumberFormat="0" applyFill="0" applyAlignment="0" applyProtection="0"/>
    <xf numFmtId="207" fontId="243" fillId="0" borderId="1577">
      <alignment horizontal="left"/>
    </xf>
    <xf numFmtId="207" fontId="240" fillId="0" borderId="3466">
      <alignment horizontal="right"/>
    </xf>
    <xf numFmtId="0" fontId="63" fillId="56" borderId="2132" applyNumberFormat="0" applyAlignment="0" applyProtection="0"/>
    <xf numFmtId="0" fontId="92" fillId="35" borderId="2811">
      <alignment horizontal="center" vertical="center"/>
    </xf>
    <xf numFmtId="0" fontId="42" fillId="0" borderId="1686" applyNumberFormat="0" applyFill="0" applyAlignment="0" applyProtection="0"/>
    <xf numFmtId="41" fontId="211" fillId="0" borderId="1905" applyFill="0" applyBorder="0" applyProtection="0">
      <alignment horizontal="right" vertical="top"/>
    </xf>
    <xf numFmtId="215" fontId="156" fillId="0" borderId="650" applyFont="0" applyFill="0" applyAlignment="0">
      <alignment horizontal="fill"/>
    </xf>
    <xf numFmtId="0" fontId="108" fillId="0" borderId="54" applyFont="0" applyFill="0" applyAlignment="0" applyProtection="0"/>
    <xf numFmtId="0" fontId="44" fillId="57" borderId="1605" applyNumberFormat="0" applyAlignment="0" applyProtection="0"/>
    <xf numFmtId="0" fontId="42" fillId="0" borderId="2133" applyNumberFormat="0" applyFill="0" applyAlignment="0" applyProtection="0"/>
    <xf numFmtId="0" fontId="18" fillId="74" borderId="1572" applyProtection="0">
      <alignment horizontal="right"/>
    </xf>
    <xf numFmtId="0" fontId="238" fillId="0" borderId="1577">
      <alignment horizontal="right"/>
    </xf>
    <xf numFmtId="207" fontId="245" fillId="0" borderId="1577">
      <alignment horizontal="center"/>
    </xf>
    <xf numFmtId="338" fontId="230" fillId="0" borderId="1575">
      <protection locked="0"/>
    </xf>
    <xf numFmtId="3" fontId="92" fillId="35" borderId="1478">
      <alignment horizontal="right" vertical="center"/>
    </xf>
    <xf numFmtId="0" fontId="18" fillId="74" borderId="1572" applyProtection="0">
      <alignment horizontal="right"/>
    </xf>
    <xf numFmtId="0" fontId="42" fillId="0" borderId="2133" applyNumberFormat="0" applyFill="0" applyAlignment="0" applyProtection="0"/>
    <xf numFmtId="0" fontId="44" fillId="57" borderId="1589" applyNumberFormat="0" applyAlignment="0" applyProtection="0"/>
    <xf numFmtId="207" fontId="244" fillId="0" borderId="2350">
      <alignment horizontal="center"/>
    </xf>
    <xf numFmtId="0" fontId="23" fillId="0" borderId="2345" applyNumberFormat="0" applyFill="0" applyAlignment="0" applyProtection="0"/>
    <xf numFmtId="0" fontId="18" fillId="74" borderId="1572" applyProtection="0">
      <alignment horizontal="right"/>
    </xf>
    <xf numFmtId="3" fontId="92" fillId="35" borderId="1596">
      <alignment horizontal="right" vertical="center"/>
    </xf>
    <xf numFmtId="9" fontId="163" fillId="35" borderId="2792">
      <alignment horizontal="center"/>
    </xf>
    <xf numFmtId="0" fontId="63" fillId="56" borderId="1685" applyNumberFormat="0" applyAlignment="0" applyProtection="0"/>
    <xf numFmtId="0" fontId="44" fillId="57" borderId="648" applyNumberFormat="0" applyAlignment="0" applyProtection="0"/>
    <xf numFmtId="0" fontId="44" fillId="57" borderId="648" applyNumberFormat="0" applyAlignment="0" applyProtection="0"/>
    <xf numFmtId="3" fontId="92" fillId="35" borderId="651">
      <alignment horizontal="right" vertical="center"/>
    </xf>
    <xf numFmtId="4" fontId="92" fillId="35" borderId="651"/>
    <xf numFmtId="3" fontId="92" fillId="34" borderId="649">
      <alignment horizontal="right" vertical="center"/>
    </xf>
    <xf numFmtId="2" fontId="92" fillId="34" borderId="649"/>
    <xf numFmtId="0" fontId="42" fillId="0" borderId="1686" applyNumberFormat="0" applyFill="0" applyAlignment="0" applyProtection="0"/>
    <xf numFmtId="0" fontId="44" fillId="119" borderId="648" applyNumberFormat="0" applyAlignment="0" applyProtection="0"/>
    <xf numFmtId="0" fontId="18" fillId="74" borderId="1572" applyProtection="0">
      <alignment horizontal="right"/>
    </xf>
    <xf numFmtId="0" fontId="63" fillId="56" borderId="1685" applyNumberFormat="0" applyAlignment="0" applyProtection="0"/>
    <xf numFmtId="0" fontId="44" fillId="57" borderId="652" applyNumberFormat="0" applyAlignment="0" applyProtection="0"/>
    <xf numFmtId="0" fontId="44" fillId="57" borderId="652" applyNumberFormat="0" applyAlignment="0" applyProtection="0"/>
    <xf numFmtId="0" fontId="44" fillId="57" borderId="652" applyNumberFormat="0" applyAlignment="0" applyProtection="0"/>
    <xf numFmtId="0" fontId="44" fillId="119" borderId="652" applyNumberFormat="0" applyAlignment="0" applyProtection="0"/>
    <xf numFmtId="215" fontId="156" fillId="0" borderId="654" applyFont="0" applyFill="0" applyAlignment="0">
      <alignment horizontal="fill"/>
    </xf>
    <xf numFmtId="0" fontId="92" fillId="35" borderId="655">
      <alignment horizontal="center" vertical="center"/>
    </xf>
    <xf numFmtId="3" fontId="92" fillId="35" borderId="655">
      <alignment horizontal="right" vertical="center"/>
    </xf>
    <xf numFmtId="4" fontId="92" fillId="35" borderId="655"/>
    <xf numFmtId="3" fontId="92" fillId="34" borderId="653">
      <alignment horizontal="right" vertical="center"/>
    </xf>
    <xf numFmtId="2" fontId="92" fillId="34" borderId="653"/>
    <xf numFmtId="0" fontId="44" fillId="57" borderId="656" applyNumberFormat="0" applyAlignment="0" applyProtection="0"/>
    <xf numFmtId="0" fontId="92" fillId="35" borderId="659">
      <alignment horizontal="center" vertical="center"/>
    </xf>
    <xf numFmtId="215" fontId="156" fillId="0" borderId="658" applyFont="0" applyFill="0" applyAlignment="0">
      <alignment horizontal="fill"/>
    </xf>
    <xf numFmtId="0" fontId="44" fillId="57" borderId="656" applyNumberFormat="0" applyAlignment="0" applyProtection="0"/>
    <xf numFmtId="0" fontId="44" fillId="57" borderId="656" applyNumberFormat="0" applyAlignment="0" applyProtection="0"/>
    <xf numFmtId="3" fontId="92" fillId="35" borderId="659">
      <alignment horizontal="right" vertical="center"/>
    </xf>
    <xf numFmtId="4" fontId="92" fillId="35" borderId="659"/>
    <xf numFmtId="3" fontId="92" fillId="34" borderId="657">
      <alignment horizontal="right" vertical="center"/>
    </xf>
    <xf numFmtId="2" fontId="92" fillId="34" borderId="657"/>
    <xf numFmtId="0" fontId="44" fillId="119" borderId="656" applyNumberFormat="0" applyAlignment="0" applyProtection="0"/>
    <xf numFmtId="0" fontId="44" fillId="57" borderId="660" applyNumberFormat="0" applyAlignment="0" applyProtection="0"/>
    <xf numFmtId="0" fontId="44" fillId="57" borderId="660" applyNumberFormat="0" applyAlignment="0" applyProtection="0"/>
    <xf numFmtId="0" fontId="44" fillId="57" borderId="660" applyNumberFormat="0" applyAlignment="0" applyProtection="0"/>
    <xf numFmtId="0" fontId="44" fillId="119" borderId="660" applyNumberFormat="0" applyAlignment="0" applyProtection="0"/>
    <xf numFmtId="215" fontId="156" fillId="0" borderId="670" applyFont="0" applyFill="0" applyAlignment="0">
      <alignment horizontal="fill"/>
    </xf>
    <xf numFmtId="2" fontId="92" fillId="34" borderId="685"/>
    <xf numFmtId="3" fontId="92" fillId="34" borderId="685">
      <alignment horizontal="right" vertical="center"/>
    </xf>
    <xf numFmtId="4" fontId="92" fillId="35" borderId="687"/>
    <xf numFmtId="3" fontId="92" fillId="35" borderId="687">
      <alignment horizontal="right" vertical="center"/>
    </xf>
    <xf numFmtId="0" fontId="92" fillId="35" borderId="687">
      <alignment horizontal="center" vertical="center"/>
    </xf>
    <xf numFmtId="0" fontId="92" fillId="35" borderId="671">
      <alignment horizontal="center" vertical="center"/>
    </xf>
    <xf numFmtId="3" fontId="92" fillId="35" borderId="671">
      <alignment horizontal="right" vertical="center"/>
    </xf>
    <xf numFmtId="4" fontId="92" fillId="35" borderId="671"/>
    <xf numFmtId="215" fontId="156" fillId="0" borderId="686" applyFont="0" applyFill="0" applyAlignment="0">
      <alignment horizontal="fill"/>
    </xf>
    <xf numFmtId="3" fontId="92" fillId="34" borderId="669">
      <alignment horizontal="right" vertical="center"/>
    </xf>
    <xf numFmtId="2" fontId="92" fillId="34" borderId="669"/>
    <xf numFmtId="0" fontId="44" fillId="57" borderId="1479" applyNumberFormat="0" applyAlignment="0" applyProtection="0"/>
    <xf numFmtId="0" fontId="44" fillId="57" borderId="672" applyNumberFormat="0" applyAlignment="0" applyProtection="0"/>
    <xf numFmtId="0" fontId="92" fillId="35" borderId="675">
      <alignment horizontal="center" vertical="center"/>
    </xf>
    <xf numFmtId="215" fontId="156" fillId="0" borderId="674" applyFont="0" applyFill="0" applyAlignment="0">
      <alignment horizontal="fill"/>
    </xf>
    <xf numFmtId="0" fontId="44" fillId="57" borderId="672" applyNumberFormat="0" applyAlignment="0" applyProtection="0"/>
    <xf numFmtId="0" fontId="44" fillId="57" borderId="672" applyNumberFormat="0" applyAlignment="0" applyProtection="0"/>
    <xf numFmtId="3" fontId="92" fillId="35" borderId="675">
      <alignment horizontal="right" vertical="center"/>
    </xf>
    <xf numFmtId="4" fontId="92" fillId="35" borderId="675"/>
    <xf numFmtId="3" fontId="92" fillId="34" borderId="673">
      <alignment horizontal="right" vertical="center"/>
    </xf>
    <xf numFmtId="2" fontId="92" fillId="34" borderId="673"/>
    <xf numFmtId="0" fontId="44" fillId="119" borderId="672" applyNumberFormat="0" applyAlignment="0" applyProtection="0"/>
    <xf numFmtId="0" fontId="44" fillId="57" borderId="676" applyNumberFormat="0" applyAlignment="0" applyProtection="0"/>
    <xf numFmtId="0" fontId="44" fillId="57" borderId="676" applyNumberFormat="0" applyAlignment="0" applyProtection="0"/>
    <xf numFmtId="0" fontId="44" fillId="57" borderId="676" applyNumberFormat="0" applyAlignment="0" applyProtection="0"/>
    <xf numFmtId="0" fontId="44" fillId="119" borderId="676" applyNumberFormat="0" applyAlignment="0" applyProtection="0"/>
    <xf numFmtId="215" fontId="156" fillId="0" borderId="678" applyFont="0" applyFill="0" applyAlignment="0">
      <alignment horizontal="fill"/>
    </xf>
    <xf numFmtId="0" fontId="92" fillId="35" borderId="679">
      <alignment horizontal="center" vertical="center"/>
    </xf>
    <xf numFmtId="3" fontId="92" fillId="35" borderId="679">
      <alignment horizontal="right" vertical="center"/>
    </xf>
    <xf numFmtId="4" fontId="92" fillId="35" borderId="679"/>
    <xf numFmtId="3" fontId="92" fillId="34" borderId="677">
      <alignment horizontal="right" vertical="center"/>
    </xf>
    <xf numFmtId="2" fontId="92" fillId="34" borderId="677"/>
    <xf numFmtId="0" fontId="44" fillId="57" borderId="680" applyNumberFormat="0" applyAlignment="0" applyProtection="0"/>
    <xf numFmtId="0" fontId="92" fillId="35" borderId="683">
      <alignment horizontal="center" vertical="center"/>
    </xf>
    <xf numFmtId="215" fontId="156" fillId="0" borderId="682" applyFont="0" applyFill="0" applyAlignment="0">
      <alignment horizontal="fill"/>
    </xf>
    <xf numFmtId="0" fontId="44" fillId="57" borderId="680" applyNumberFormat="0" applyAlignment="0" applyProtection="0"/>
    <xf numFmtId="0" fontId="44" fillId="57" borderId="680" applyNumberFormat="0" applyAlignment="0" applyProtection="0"/>
    <xf numFmtId="3" fontId="92" fillId="35" borderId="683">
      <alignment horizontal="right" vertical="center"/>
    </xf>
    <xf numFmtId="4" fontId="92" fillId="35" borderId="683"/>
    <xf numFmtId="3" fontId="92" fillId="34" borderId="681">
      <alignment horizontal="right" vertical="center"/>
    </xf>
    <xf numFmtId="2" fontId="92" fillId="34" borderId="681"/>
    <xf numFmtId="0" fontId="44" fillId="119" borderId="680" applyNumberFormat="0" applyAlignment="0" applyProtection="0"/>
    <xf numFmtId="0" fontId="44" fillId="57" borderId="684" applyNumberFormat="0" applyAlignment="0" applyProtection="0"/>
    <xf numFmtId="0" fontId="44" fillId="57" borderId="684" applyNumberFormat="0" applyAlignment="0" applyProtection="0"/>
    <xf numFmtId="0" fontId="44" fillId="57" borderId="684" applyNumberFormat="0" applyAlignment="0" applyProtection="0"/>
    <xf numFmtId="0" fontId="44" fillId="119" borderId="684" applyNumberFormat="0" applyAlignment="0" applyProtection="0"/>
    <xf numFmtId="0" fontId="44" fillId="57" borderId="688" applyNumberFormat="0" applyAlignment="0" applyProtection="0"/>
    <xf numFmtId="0" fontId="92" fillId="35" borderId="691">
      <alignment horizontal="center" vertical="center"/>
    </xf>
    <xf numFmtId="215" fontId="156" fillId="0" borderId="690" applyFont="0" applyFill="0" applyAlignment="0">
      <alignment horizontal="fill"/>
    </xf>
    <xf numFmtId="0" fontId="44" fillId="57" borderId="688" applyNumberFormat="0" applyAlignment="0" applyProtection="0"/>
    <xf numFmtId="0" fontId="44" fillId="57" borderId="688" applyNumberFormat="0" applyAlignment="0" applyProtection="0"/>
    <xf numFmtId="3" fontId="92" fillId="35" borderId="691">
      <alignment horizontal="right" vertical="center"/>
    </xf>
    <xf numFmtId="4" fontId="92" fillId="35" borderId="691"/>
    <xf numFmtId="3" fontId="92" fillId="34" borderId="689">
      <alignment horizontal="right" vertical="center"/>
    </xf>
    <xf numFmtId="2" fontId="92" fillId="34" borderId="689"/>
    <xf numFmtId="0" fontId="44" fillId="119" borderId="688" applyNumberFormat="0" applyAlignment="0" applyProtection="0"/>
    <xf numFmtId="0" fontId="44" fillId="57" borderId="692" applyNumberFormat="0" applyAlignment="0" applyProtection="0"/>
    <xf numFmtId="0" fontId="44" fillId="57" borderId="692" applyNumberFormat="0" applyAlignment="0" applyProtection="0"/>
    <xf numFmtId="0" fontId="44" fillId="57" borderId="692" applyNumberFormat="0" applyAlignment="0" applyProtection="0"/>
    <xf numFmtId="0" fontId="44" fillId="119" borderId="692" applyNumberFormat="0" applyAlignment="0" applyProtection="0"/>
    <xf numFmtId="215" fontId="156" fillId="0" borderId="694" applyFont="0" applyFill="0" applyAlignment="0">
      <alignment horizontal="fill"/>
    </xf>
    <xf numFmtId="0" fontId="44" fillId="57" borderId="708" applyNumberFormat="0" applyAlignment="0" applyProtection="0"/>
    <xf numFmtId="0" fontId="44" fillId="119" borderId="704" applyNumberFormat="0" applyAlignment="0" applyProtection="0"/>
    <xf numFmtId="2" fontId="92" fillId="34" borderId="705"/>
    <xf numFmtId="3" fontId="92" fillId="34" borderId="705">
      <alignment horizontal="right" vertical="center"/>
    </xf>
    <xf numFmtId="4" fontId="92" fillId="35" borderId="707"/>
    <xf numFmtId="3" fontId="92" fillId="35" borderId="707">
      <alignment horizontal="right" vertical="center"/>
    </xf>
    <xf numFmtId="0" fontId="44" fillId="57" borderId="704" applyNumberFormat="0" applyAlignment="0" applyProtection="0"/>
    <xf numFmtId="0" fontId="44" fillId="57" borderId="704" applyNumberFormat="0" applyAlignment="0" applyProtection="0"/>
    <xf numFmtId="215" fontId="156" fillId="0" borderId="706" applyFont="0" applyFill="0" applyAlignment="0">
      <alignment horizontal="fill"/>
    </xf>
    <xf numFmtId="0" fontId="92" fillId="35" borderId="707">
      <alignment horizontal="center" vertical="center"/>
    </xf>
    <xf numFmtId="0" fontId="44" fillId="57" borderId="704" applyNumberFormat="0" applyAlignment="0" applyProtection="0"/>
    <xf numFmtId="2" fontId="92" fillId="34" borderId="701"/>
    <xf numFmtId="3" fontId="92" fillId="34" borderId="701">
      <alignment horizontal="right" vertical="center"/>
    </xf>
    <xf numFmtId="4" fontId="92" fillId="35" borderId="703"/>
    <xf numFmtId="3" fontId="92" fillId="35" borderId="703">
      <alignment horizontal="right" vertical="center"/>
    </xf>
    <xf numFmtId="0" fontId="92" fillId="35" borderId="703">
      <alignment horizontal="center" vertical="center"/>
    </xf>
    <xf numFmtId="0" fontId="92" fillId="35" borderId="695">
      <alignment horizontal="center" vertical="center"/>
    </xf>
    <xf numFmtId="3" fontId="92" fillId="35" borderId="695">
      <alignment horizontal="right" vertical="center"/>
    </xf>
    <xf numFmtId="4" fontId="92" fillId="35" borderId="695"/>
    <xf numFmtId="3" fontId="92" fillId="34" borderId="693">
      <alignment horizontal="right" vertical="center"/>
    </xf>
    <xf numFmtId="2" fontId="92" fillId="34" borderId="693"/>
    <xf numFmtId="215" fontId="156" fillId="0" borderId="702" applyFont="0" applyFill="0" applyAlignment="0">
      <alignment horizontal="fill"/>
    </xf>
    <xf numFmtId="0" fontId="44" fillId="57" borderId="696" applyNumberFormat="0" applyAlignment="0" applyProtection="0"/>
    <xf numFmtId="0" fontId="92" fillId="35" borderId="699">
      <alignment horizontal="center" vertical="center"/>
    </xf>
    <xf numFmtId="215" fontId="156" fillId="0" borderId="698" applyFont="0" applyFill="0" applyAlignment="0">
      <alignment horizontal="fill"/>
    </xf>
    <xf numFmtId="0" fontId="44" fillId="57" borderId="696" applyNumberFormat="0" applyAlignment="0" applyProtection="0"/>
    <xf numFmtId="0" fontId="44" fillId="57" borderId="696" applyNumberFormat="0" applyAlignment="0" applyProtection="0"/>
    <xf numFmtId="3" fontId="92" fillId="35" borderId="699">
      <alignment horizontal="right" vertical="center"/>
    </xf>
    <xf numFmtId="4" fontId="92" fillId="35" borderId="699"/>
    <xf numFmtId="3" fontId="92" fillId="34" borderId="697">
      <alignment horizontal="right" vertical="center"/>
    </xf>
    <xf numFmtId="2" fontId="92" fillId="34" borderId="697"/>
    <xf numFmtId="0" fontId="44" fillId="119" borderId="696" applyNumberFormat="0" applyAlignment="0" applyProtection="0"/>
    <xf numFmtId="0" fontId="44" fillId="57" borderId="700" applyNumberFormat="0" applyAlignment="0" applyProtection="0"/>
    <xf numFmtId="0" fontId="44" fillId="57" borderId="700" applyNumberFormat="0" applyAlignment="0" applyProtection="0"/>
    <xf numFmtId="0" fontId="44" fillId="57" borderId="700" applyNumberFormat="0" applyAlignment="0" applyProtection="0"/>
    <xf numFmtId="0" fontId="44" fillId="119" borderId="700" applyNumberFormat="0" applyAlignment="0" applyProtection="0"/>
    <xf numFmtId="0" fontId="44" fillId="57" borderId="708" applyNumberFormat="0" applyAlignment="0" applyProtection="0"/>
    <xf numFmtId="0" fontId="44" fillId="57" borderId="708" applyNumberFormat="0" applyAlignment="0" applyProtection="0"/>
    <xf numFmtId="0" fontId="44" fillId="119" borderId="708" applyNumberFormat="0" applyAlignment="0" applyProtection="0"/>
    <xf numFmtId="215" fontId="156" fillId="0" borderId="710" applyFont="0" applyFill="0" applyAlignment="0">
      <alignment horizontal="fill"/>
    </xf>
    <xf numFmtId="0" fontId="92" fillId="35" borderId="711">
      <alignment horizontal="center" vertical="center"/>
    </xf>
    <xf numFmtId="3" fontId="92" fillId="35" borderId="711">
      <alignment horizontal="right" vertical="center"/>
    </xf>
    <xf numFmtId="4" fontId="92" fillId="35" borderId="711"/>
    <xf numFmtId="3" fontId="92" fillId="34" borderId="709">
      <alignment horizontal="right" vertical="center"/>
    </xf>
    <xf numFmtId="2" fontId="92" fillId="34" borderId="709"/>
    <xf numFmtId="0" fontId="44" fillId="57" borderId="712" applyNumberFormat="0" applyAlignment="0" applyProtection="0"/>
    <xf numFmtId="0" fontId="92" fillId="35" borderId="715">
      <alignment horizontal="center" vertical="center"/>
    </xf>
    <xf numFmtId="215" fontId="156" fillId="0" borderId="714" applyFont="0" applyFill="0" applyAlignment="0">
      <alignment horizontal="fill"/>
    </xf>
    <xf numFmtId="0" fontId="44" fillId="57" borderId="712" applyNumberFormat="0" applyAlignment="0" applyProtection="0"/>
    <xf numFmtId="0" fontId="44" fillId="57" borderId="712" applyNumberFormat="0" applyAlignment="0" applyProtection="0"/>
    <xf numFmtId="3" fontId="92" fillId="35" borderId="715">
      <alignment horizontal="right" vertical="center"/>
    </xf>
    <xf numFmtId="4" fontId="92" fillId="35" borderId="715"/>
    <xf numFmtId="3" fontId="92" fillId="34" borderId="713">
      <alignment horizontal="right" vertical="center"/>
    </xf>
    <xf numFmtId="2" fontId="92" fillId="34" borderId="713"/>
    <xf numFmtId="0" fontId="44" fillId="119" borderId="712" applyNumberFormat="0" applyAlignment="0" applyProtection="0"/>
    <xf numFmtId="0" fontId="44" fillId="57" borderId="716" applyNumberFormat="0" applyAlignment="0" applyProtection="0"/>
    <xf numFmtId="0" fontId="44" fillId="57" borderId="716" applyNumberFormat="0" applyAlignment="0" applyProtection="0"/>
    <xf numFmtId="0" fontId="44" fillId="57" borderId="716" applyNumberFormat="0" applyAlignment="0" applyProtection="0"/>
    <xf numFmtId="0" fontId="44" fillId="119" borderId="716" applyNumberFormat="0" applyAlignment="0" applyProtection="0"/>
    <xf numFmtId="215" fontId="156" fillId="0" borderId="718" applyFont="0" applyFill="0" applyAlignment="0">
      <alignment horizontal="fill"/>
    </xf>
    <xf numFmtId="0" fontId="92" fillId="35" borderId="719">
      <alignment horizontal="center" vertical="center"/>
    </xf>
    <xf numFmtId="3" fontId="92" fillId="35" borderId="719">
      <alignment horizontal="right" vertical="center"/>
    </xf>
    <xf numFmtId="4" fontId="92" fillId="35" borderId="719"/>
    <xf numFmtId="3" fontId="92" fillId="34" borderId="717">
      <alignment horizontal="right" vertical="center"/>
    </xf>
    <xf numFmtId="2" fontId="92" fillId="34" borderId="717"/>
    <xf numFmtId="0" fontId="44" fillId="57" borderId="720" applyNumberFormat="0" applyAlignment="0" applyProtection="0"/>
    <xf numFmtId="0" fontId="92" fillId="35" borderId="723">
      <alignment horizontal="center" vertical="center"/>
    </xf>
    <xf numFmtId="215" fontId="156" fillId="0" borderId="722" applyFont="0" applyFill="0" applyAlignment="0">
      <alignment horizontal="fill"/>
    </xf>
    <xf numFmtId="0" fontId="44" fillId="57" borderId="720" applyNumberFormat="0" applyAlignment="0" applyProtection="0"/>
    <xf numFmtId="0" fontId="44" fillId="57" borderId="720" applyNumberFormat="0" applyAlignment="0" applyProtection="0"/>
    <xf numFmtId="3" fontId="92" fillId="35" borderId="723">
      <alignment horizontal="right" vertical="center"/>
    </xf>
    <xf numFmtId="4" fontId="92" fillId="35" borderId="723"/>
    <xf numFmtId="3" fontId="92" fillId="34" borderId="721">
      <alignment horizontal="right" vertical="center"/>
    </xf>
    <xf numFmtId="2" fontId="92" fillId="34" borderId="721"/>
    <xf numFmtId="0" fontId="44" fillId="119" borderId="720" applyNumberFormat="0" applyAlignment="0" applyProtection="0"/>
    <xf numFmtId="0" fontId="44" fillId="57" borderId="724" applyNumberFormat="0" applyAlignment="0" applyProtection="0"/>
    <xf numFmtId="0" fontId="44" fillId="57" borderId="724" applyNumberFormat="0" applyAlignment="0" applyProtection="0"/>
    <xf numFmtId="0" fontId="44" fillId="57" borderId="724" applyNumberFormat="0" applyAlignment="0" applyProtection="0"/>
    <xf numFmtId="0" fontId="44" fillId="119" borderId="724" applyNumberFormat="0" applyAlignment="0" applyProtection="0"/>
    <xf numFmtId="0" fontId="63" fillId="56" borderId="1685" applyNumberFormat="0" applyAlignment="0" applyProtection="0"/>
    <xf numFmtId="215" fontId="156" fillId="0" borderId="3262" applyFont="0" applyFill="0" applyAlignment="0">
      <alignment horizontal="fill"/>
    </xf>
    <xf numFmtId="4" fontId="92" fillId="35" borderId="1923"/>
    <xf numFmtId="0" fontId="42" fillId="0" borderId="2133" applyNumberFormat="0" applyFill="0" applyAlignment="0" applyProtection="0"/>
    <xf numFmtId="0" fontId="217" fillId="103" borderId="3236" applyNumberFormat="0" applyAlignment="0" applyProtection="0"/>
    <xf numFmtId="4" fontId="92" fillId="35" borderId="1588"/>
    <xf numFmtId="0" fontId="18" fillId="74" borderId="1572" applyProtection="0">
      <alignment horizontal="right"/>
    </xf>
    <xf numFmtId="0" fontId="63" fillId="56" borderId="1685" applyNumberFormat="0" applyAlignment="0" applyProtection="0"/>
    <xf numFmtId="1" fontId="37" fillId="0" borderId="3345">
      <alignment vertical="center"/>
    </xf>
    <xf numFmtId="0" fontId="63" fillId="56" borderId="1685" applyNumberFormat="0" applyAlignment="0" applyProtection="0"/>
    <xf numFmtId="0" fontId="55" fillId="56" borderId="1683" applyNumberFormat="0" applyAlignment="0" applyProtection="0"/>
    <xf numFmtId="215" fontId="156" fillId="0" borderId="1583" applyFont="0" applyFill="0" applyAlignment="0">
      <alignment horizontal="fill"/>
    </xf>
    <xf numFmtId="3" fontId="92" fillId="35" borderId="1506">
      <alignment horizontal="right" vertical="center"/>
    </xf>
    <xf numFmtId="0" fontId="18" fillId="0" borderId="1684"/>
    <xf numFmtId="0" fontId="42" fillId="0" borderId="1686" applyNumberFormat="0" applyFill="0" applyAlignment="0" applyProtection="0"/>
    <xf numFmtId="0" fontId="42" fillId="0" borderId="1686" applyNumberFormat="0" applyFill="0" applyAlignment="0" applyProtection="0"/>
    <xf numFmtId="0" fontId="63" fillId="56" borderId="3020" applyNumberFormat="0" applyAlignment="0" applyProtection="0"/>
    <xf numFmtId="0" fontId="42" fillId="0" borderId="2577" applyNumberFormat="0" applyFill="0" applyAlignment="0" applyProtection="0"/>
    <xf numFmtId="0" fontId="18" fillId="74" borderId="1572" applyProtection="0">
      <alignment horizontal="right"/>
    </xf>
    <xf numFmtId="348" fontId="120" fillId="107" borderId="1572" applyProtection="0">
      <alignment horizontal="center" vertical="center"/>
    </xf>
    <xf numFmtId="0" fontId="55" fillId="56" borderId="1683" applyNumberFormat="0" applyAlignment="0" applyProtection="0"/>
    <xf numFmtId="0" fontId="238" fillId="0" borderId="1577">
      <alignment horizontal="right"/>
    </xf>
    <xf numFmtId="207" fontId="245" fillId="0" borderId="2793">
      <alignment horizontal="center"/>
    </xf>
    <xf numFmtId="0" fontId="60" fillId="43" borderId="1683" applyNumberFormat="0" applyAlignment="0" applyProtection="0"/>
    <xf numFmtId="0" fontId="55" fillId="56" borderId="1683" applyNumberFormat="0" applyAlignment="0" applyProtection="0"/>
    <xf numFmtId="0" fontId="23" fillId="0" borderId="1571" applyNumberFormat="0" applyFill="0" applyAlignment="0" applyProtection="0"/>
    <xf numFmtId="0" fontId="42" fillId="0" borderId="3021" applyNumberFormat="0" applyFill="0" applyAlignment="0" applyProtection="0"/>
    <xf numFmtId="10" fontId="23" fillId="37" borderId="1572" applyNumberFormat="0" applyBorder="0" applyAlignment="0" applyProtection="0"/>
    <xf numFmtId="3" fontId="92" fillId="34" borderId="3253">
      <alignment horizontal="right" vertical="center"/>
    </xf>
    <xf numFmtId="0" fontId="23" fillId="0" borderId="1571" applyNumberFormat="0" applyFill="0" applyAlignment="0" applyProtection="0"/>
    <xf numFmtId="10" fontId="23" fillId="37" borderId="1572" applyNumberFormat="0" applyBorder="0" applyAlignment="0" applyProtection="0"/>
    <xf numFmtId="207" fontId="240" fillId="0" borderId="1578">
      <alignment horizontal="right"/>
    </xf>
    <xf numFmtId="0" fontId="237" fillId="0" borderId="1905">
      <alignment horizontal="right" wrapText="1"/>
    </xf>
    <xf numFmtId="0" fontId="238" fillId="0" borderId="1577">
      <alignment horizontal="right"/>
    </xf>
    <xf numFmtId="0" fontId="63" fillId="56" borderId="3020" applyNumberFormat="0" applyAlignment="0" applyProtection="0"/>
    <xf numFmtId="0" fontId="63" fillId="56" borderId="2132" applyNumberFormat="0" applyAlignment="0" applyProtection="0"/>
    <xf numFmtId="1" fontId="37" fillId="0" borderId="2453">
      <alignment vertical="center"/>
    </xf>
    <xf numFmtId="41" fontId="211" fillId="0" borderId="1578" applyFill="0" applyBorder="0" applyProtection="0">
      <alignment horizontal="right" vertical="top"/>
    </xf>
    <xf numFmtId="10" fontId="23" fillId="37" borderId="1572" applyNumberFormat="0" applyBorder="0" applyAlignment="0" applyProtection="0"/>
    <xf numFmtId="201" fontId="137" fillId="0" borderId="3456" applyNumberFormat="0" applyFont="0" applyFill="0" applyAlignment="0" applyProtection="0"/>
    <xf numFmtId="0" fontId="42" fillId="0" borderId="3021" applyNumberFormat="0" applyFill="0" applyAlignment="0" applyProtection="0"/>
    <xf numFmtId="0" fontId="18" fillId="74" borderId="1572" applyProtection="0">
      <alignment horizontal="right"/>
      <protection locked="0"/>
    </xf>
    <xf numFmtId="0" fontId="18" fillId="0" borderId="1684"/>
    <xf numFmtId="207" fontId="240" fillId="0" borderId="1578">
      <alignment horizontal="right"/>
    </xf>
    <xf numFmtId="0" fontId="23" fillId="98" borderId="2346" applyNumberFormat="0" applyFont="0" applyAlignment="0" applyProtection="0"/>
    <xf numFmtId="0" fontId="44" fillId="57" borderId="1163" applyNumberFormat="0" applyAlignment="0" applyProtection="0"/>
    <xf numFmtId="0" fontId="44" fillId="119" borderId="3260" applyNumberFormat="0" applyAlignment="0" applyProtection="0"/>
    <xf numFmtId="0" fontId="18" fillId="74" borderId="1572" applyProtection="0">
      <alignment horizontal="right"/>
    </xf>
    <xf numFmtId="0" fontId="42" fillId="0" borderId="1686" applyNumberFormat="0" applyFill="0" applyAlignment="0" applyProtection="0"/>
    <xf numFmtId="0" fontId="42" fillId="0" borderId="1686" applyNumberFormat="0" applyFill="0" applyAlignment="0" applyProtection="0"/>
    <xf numFmtId="215" fontId="156" fillId="0" borderId="1253" applyFont="0" applyFill="0" applyAlignment="0">
      <alignment horizontal="fill"/>
    </xf>
    <xf numFmtId="10" fontId="23" fillId="37" borderId="1572" applyNumberFormat="0" applyBorder="0" applyAlignment="0" applyProtection="0"/>
    <xf numFmtId="0" fontId="43" fillId="59" borderId="3019" applyNumberFormat="0" applyFont="0" applyAlignment="0" applyProtection="0"/>
    <xf numFmtId="0" fontId="63" fillId="56" borderId="1685" applyNumberFormat="0" applyAlignment="0" applyProtection="0"/>
    <xf numFmtId="207" fontId="240" fillId="0" borderId="1578">
      <alignment horizontal="right"/>
    </xf>
    <xf numFmtId="0" fontId="18" fillId="74" borderId="1572" applyProtection="0">
      <alignment horizontal="right"/>
      <protection locked="0"/>
    </xf>
    <xf numFmtId="338" fontId="230" fillId="0" borderId="2791">
      <protection locked="0"/>
    </xf>
    <xf numFmtId="0" fontId="18" fillId="0" borderId="1906" applyNumberFormat="0" applyFont="0" applyAlignment="0" applyProtection="0"/>
    <xf numFmtId="0" fontId="18" fillId="74" borderId="1572" applyProtection="0">
      <alignment horizontal="right"/>
    </xf>
    <xf numFmtId="0" fontId="18" fillId="74" borderId="1572" applyProtection="0">
      <alignment horizontal="right"/>
    </xf>
    <xf numFmtId="207" fontId="240" fillId="0" borderId="1578">
      <alignment horizontal="left"/>
    </xf>
    <xf numFmtId="201" fontId="137" fillId="0" borderId="1568" applyNumberFormat="0" applyFont="0" applyFill="0" applyAlignment="0" applyProtection="0"/>
    <xf numFmtId="201" fontId="137" fillId="0" borderId="1567" applyNumberFormat="0" applyFont="0" applyFill="0" applyAlignment="0" applyProtection="0"/>
    <xf numFmtId="41" fontId="211" fillId="0" borderId="1578" applyFill="0" applyBorder="0" applyProtection="0">
      <alignment horizontal="right" vertical="top"/>
    </xf>
    <xf numFmtId="0" fontId="63" fillId="56" borderId="1685" applyNumberFormat="0" applyAlignment="0" applyProtection="0"/>
    <xf numFmtId="9" fontId="163" fillId="35" borderId="2348">
      <alignment horizontal="center"/>
    </xf>
    <xf numFmtId="1" fontId="37" fillId="0" borderId="1145">
      <alignment vertical="center"/>
    </xf>
    <xf numFmtId="2" fontId="92" fillId="34" borderId="1492"/>
    <xf numFmtId="3" fontId="92" fillId="34" borderId="849">
      <alignment horizontal="right" vertical="center"/>
    </xf>
    <xf numFmtId="0" fontId="44" fillId="119" borderId="1163" applyNumberFormat="0" applyAlignment="0" applyProtection="0"/>
    <xf numFmtId="3" fontId="92" fillId="34" borderId="2833">
      <alignment horizontal="right" vertical="center"/>
    </xf>
    <xf numFmtId="215" fontId="156" fillId="0" borderId="726" applyFont="0" applyFill="0" applyAlignment="0">
      <alignment horizontal="fill"/>
    </xf>
    <xf numFmtId="338" fontId="230" fillId="0" borderId="2347">
      <protection locked="0"/>
    </xf>
    <xf numFmtId="0" fontId="18" fillId="74" borderId="1572" applyProtection="0">
      <alignment horizontal="right"/>
    </xf>
    <xf numFmtId="254" fontId="177" fillId="0" borderId="1569" applyFont="0" applyFill="0" applyBorder="0" applyAlignment="0" applyProtection="0">
      <protection locked="0"/>
    </xf>
    <xf numFmtId="0" fontId="60" fillId="43" borderId="1683" applyNumberFormat="0" applyAlignment="0" applyProtection="0"/>
    <xf numFmtId="0" fontId="18" fillId="74" borderId="1572" applyProtection="0">
      <alignment horizontal="right"/>
    </xf>
    <xf numFmtId="207" fontId="245" fillId="0" borderId="1577">
      <alignment horizontal="center"/>
    </xf>
    <xf numFmtId="41" fontId="211" fillId="0" borderId="1578" applyFill="0" applyBorder="0" applyProtection="0">
      <alignment horizontal="right" vertical="top"/>
    </xf>
    <xf numFmtId="16" fontId="148" fillId="74" borderId="1682" applyFont="0" applyFill="0" applyBorder="0" applyAlignment="0" applyProtection="0">
      <alignment horizontal="right"/>
    </xf>
    <xf numFmtId="0" fontId="18" fillId="74" borderId="1572" applyProtection="0">
      <alignment horizontal="right"/>
    </xf>
    <xf numFmtId="0" fontId="42" fillId="0" borderId="1686" applyNumberFormat="0" applyFill="0" applyAlignment="0" applyProtection="0"/>
    <xf numFmtId="0" fontId="92" fillId="35" borderId="1482">
      <alignment horizontal="center" vertical="center"/>
    </xf>
    <xf numFmtId="0" fontId="18" fillId="74" borderId="1572" applyProtection="0">
      <alignment horizontal="right"/>
    </xf>
    <xf numFmtId="0" fontId="18" fillId="68" borderId="1685" applyNumberFormat="0">
      <alignment vertical="center"/>
    </xf>
    <xf numFmtId="0" fontId="23" fillId="98" borderId="1573" applyNumberFormat="0" applyFont="0" applyAlignment="0" applyProtection="0"/>
    <xf numFmtId="0" fontId="18" fillId="74" borderId="1572" applyProtection="0">
      <alignment horizontal="right"/>
      <protection locked="0"/>
    </xf>
    <xf numFmtId="9" fontId="163" fillId="35" borderId="1576">
      <alignment horizontal="center"/>
    </xf>
    <xf numFmtId="324" fontId="171" fillId="0" borderId="50"/>
    <xf numFmtId="10" fontId="23" fillId="37" borderId="1572" applyNumberFormat="0" applyBorder="0" applyAlignment="0" applyProtection="0"/>
    <xf numFmtId="303" fontId="211" fillId="0" borderId="1689" applyBorder="0"/>
    <xf numFmtId="207" fontId="243" fillId="0" borderId="1577">
      <alignment horizontal="left"/>
    </xf>
    <xf numFmtId="10" fontId="23" fillId="37" borderId="1572" applyNumberFormat="0" applyBorder="0" applyAlignment="0" applyProtection="0"/>
    <xf numFmtId="0" fontId="44" fillId="119" borderId="1593" applyNumberFormat="0" applyAlignment="0" applyProtection="0"/>
    <xf numFmtId="0" fontId="18" fillId="74" borderId="1572" applyProtection="0">
      <alignment horizontal="right"/>
    </xf>
    <xf numFmtId="0" fontId="18" fillId="0" borderId="3242" applyNumberFormat="0" applyFont="0" applyAlignment="0" applyProtection="0"/>
    <xf numFmtId="0" fontId="42" fillId="0" borderId="1686" applyNumberFormat="0" applyFill="0" applyAlignment="0" applyProtection="0"/>
    <xf numFmtId="0" fontId="18" fillId="74" borderId="1572" applyProtection="0">
      <alignment horizontal="right"/>
    </xf>
    <xf numFmtId="348" fontId="120" fillId="107" borderId="1572" applyProtection="0">
      <alignment horizontal="center" vertical="center"/>
    </xf>
    <xf numFmtId="0" fontId="23" fillId="98" borderId="2790" applyNumberFormat="0" applyFont="0" applyAlignment="0" applyProtection="0"/>
    <xf numFmtId="207" fontId="245" fillId="0" borderId="2349">
      <alignment horizontal="center"/>
    </xf>
    <xf numFmtId="0" fontId="18" fillId="74" borderId="1572" applyProtection="0">
      <alignment horizontal="right"/>
      <protection locked="0"/>
    </xf>
    <xf numFmtId="0" fontId="42" fillId="0" borderId="1686" applyNumberFormat="0" applyFill="0" applyAlignment="0" applyProtection="0"/>
    <xf numFmtId="0" fontId="18" fillId="74" borderId="1572" applyProtection="0">
      <alignment horizontal="right"/>
      <protection locked="0"/>
    </xf>
    <xf numFmtId="0" fontId="63" fillId="56" borderId="3020" applyNumberFormat="0" applyAlignment="0" applyProtection="0"/>
    <xf numFmtId="0" fontId="18" fillId="74" borderId="1572" applyProtection="0">
      <alignment horizontal="right"/>
    </xf>
    <xf numFmtId="0" fontId="18" fillId="35" borderId="1566" applyNumberFormat="0" applyAlignment="0">
      <protection locked="0"/>
    </xf>
    <xf numFmtId="0" fontId="18" fillId="74" borderId="1572" applyProtection="0">
      <alignment horizontal="right"/>
    </xf>
    <xf numFmtId="0" fontId="42" fillId="0" borderId="1686" applyNumberFormat="0" applyFill="0" applyAlignment="0" applyProtection="0"/>
    <xf numFmtId="0" fontId="44" fillId="57" borderId="3288" applyNumberFormat="0" applyAlignment="0" applyProtection="0"/>
    <xf numFmtId="3" fontId="92" fillId="35" borderId="1923">
      <alignment horizontal="right" vertical="center"/>
    </xf>
    <xf numFmtId="0" fontId="43" fillId="59" borderId="1684" applyNumberFormat="0" applyFont="0" applyAlignment="0" applyProtection="0"/>
    <xf numFmtId="201" fontId="137" fillId="0" borderId="1568" applyNumberFormat="0" applyFont="0" applyFill="0" applyAlignment="0" applyProtection="0"/>
    <xf numFmtId="3" fontId="92" fillId="35" borderId="1574">
      <alignment horizontal="right" vertical="center"/>
    </xf>
    <xf numFmtId="41" fontId="211" fillId="0" borderId="1578" applyFill="0" applyBorder="0" applyProtection="0">
      <alignment horizontal="right" vertical="top"/>
    </xf>
    <xf numFmtId="2" fontId="92" fillId="34" borderId="3281"/>
    <xf numFmtId="10" fontId="23" fillId="37" borderId="1572" applyNumberFormat="0" applyBorder="0" applyAlignment="0" applyProtection="0"/>
    <xf numFmtId="215" fontId="156" fillId="0" borderId="1914" applyFont="0" applyFill="0" applyAlignment="0">
      <alignment horizontal="fill"/>
    </xf>
    <xf numFmtId="207" fontId="243" fillId="0" borderId="1904">
      <alignment horizontal="left"/>
    </xf>
    <xf numFmtId="0" fontId="55" fillId="56" borderId="1683" applyNumberFormat="0" applyAlignment="0" applyProtection="0"/>
    <xf numFmtId="0" fontId="60" fillId="43" borderId="1683" applyNumberFormat="0" applyAlignment="0" applyProtection="0"/>
    <xf numFmtId="0" fontId="18" fillId="74" borderId="1572" applyProtection="0">
      <alignment horizontal="right"/>
    </xf>
    <xf numFmtId="207" fontId="245" fillId="0" borderId="1577">
      <alignment horizontal="center"/>
    </xf>
    <xf numFmtId="2" fontId="92" fillId="34" borderId="3257"/>
    <xf numFmtId="207" fontId="240" fillId="0" borderId="1578">
      <alignment horizontal="right"/>
    </xf>
    <xf numFmtId="0" fontId="18" fillId="74" borderId="1572" applyProtection="0">
      <alignment horizontal="right"/>
    </xf>
    <xf numFmtId="0" fontId="63" fillId="56" borderId="1685" applyNumberFormat="0" applyAlignment="0" applyProtection="0"/>
    <xf numFmtId="338" fontId="230" fillId="0" borderId="1575">
      <protection locked="0"/>
    </xf>
    <xf numFmtId="0" fontId="18" fillId="74" borderId="1572" applyProtection="0">
      <alignment horizontal="right"/>
      <protection locked="0"/>
    </xf>
    <xf numFmtId="0" fontId="63" fillId="56" borderId="2132" applyNumberFormat="0" applyAlignment="0" applyProtection="0"/>
    <xf numFmtId="0" fontId="63" fillId="56" borderId="1685" applyNumberFormat="0" applyAlignment="0" applyProtection="0"/>
    <xf numFmtId="0" fontId="44" fillId="57" borderId="1948" applyNumberFormat="0" applyAlignment="0" applyProtection="0"/>
    <xf numFmtId="0" fontId="44" fillId="119" borderId="1621" applyNumberFormat="0" applyAlignment="0" applyProtection="0"/>
    <xf numFmtId="0" fontId="44" fillId="57" borderId="1585" applyNumberFormat="0" applyAlignment="0" applyProtection="0"/>
    <xf numFmtId="0" fontId="42" fillId="0" borderId="1686" applyNumberFormat="0" applyFill="0" applyAlignment="0" applyProtection="0"/>
    <xf numFmtId="0" fontId="63" fillId="56" borderId="1685" applyNumberFormat="0" applyAlignment="0" applyProtection="0"/>
    <xf numFmtId="0" fontId="18" fillId="74" borderId="1572" applyProtection="0">
      <alignment horizontal="right"/>
    </xf>
    <xf numFmtId="0" fontId="18" fillId="0" borderId="1684"/>
    <xf numFmtId="41" fontId="211" fillId="0" borderId="1905" applyFill="0" applyBorder="0" applyProtection="0">
      <alignment horizontal="right" vertical="top"/>
    </xf>
    <xf numFmtId="0" fontId="42" fillId="0" borderId="1686" applyNumberFormat="0" applyFill="0" applyAlignment="0" applyProtection="0"/>
    <xf numFmtId="0" fontId="63" fillId="56" borderId="1685" applyNumberFormat="0" applyAlignment="0" applyProtection="0"/>
    <xf numFmtId="0" fontId="44" fillId="57" borderId="1928" applyNumberFormat="0" applyAlignment="0" applyProtection="0"/>
    <xf numFmtId="0" fontId="44" fillId="57" borderId="1471" applyNumberFormat="0" applyAlignment="0" applyProtection="0"/>
    <xf numFmtId="0" fontId="42" fillId="0" borderId="1686" applyNumberFormat="0" applyFill="0" applyAlignment="0" applyProtection="0"/>
    <xf numFmtId="0" fontId="23" fillId="36" borderId="1572" applyFont="0" applyBorder="0" applyAlignment="0" applyProtection="0">
      <alignment vertical="top"/>
    </xf>
    <xf numFmtId="0" fontId="18" fillId="74" borderId="1572" applyProtection="0">
      <alignment horizontal="right"/>
    </xf>
    <xf numFmtId="0" fontId="42" fillId="0" borderId="1686" applyNumberFormat="0" applyFill="0" applyAlignment="0" applyProtection="0"/>
    <xf numFmtId="0" fontId="44" fillId="57" borderId="1601" applyNumberFormat="0" applyAlignment="0" applyProtection="0"/>
    <xf numFmtId="215" fontId="156" fillId="0" borderId="1587" applyFont="0" applyFill="0" applyAlignment="0">
      <alignment horizontal="fill"/>
    </xf>
    <xf numFmtId="0" fontId="18" fillId="74" borderId="1572" applyProtection="0">
      <alignment horizontal="right"/>
    </xf>
    <xf numFmtId="0" fontId="18" fillId="0" borderId="1580" applyNumberFormat="0" applyFont="0" applyAlignment="0" applyProtection="0"/>
    <xf numFmtId="207" fontId="244" fillId="0" borderId="3241">
      <alignment horizontal="center"/>
    </xf>
    <xf numFmtId="41" fontId="211" fillId="0" borderId="1578" applyFill="0" applyBorder="0" applyProtection="0">
      <alignment horizontal="right" vertical="top"/>
    </xf>
    <xf numFmtId="0" fontId="18" fillId="74" borderId="1572" applyProtection="0">
      <alignment horizontal="right"/>
    </xf>
    <xf numFmtId="256" fontId="22" fillId="0" borderId="1145">
      <alignment horizontal="left" vertical="center"/>
    </xf>
    <xf numFmtId="0" fontId="18" fillId="74" borderId="1572" applyProtection="0">
      <alignment horizontal="right"/>
      <protection locked="0"/>
    </xf>
    <xf numFmtId="0" fontId="18" fillId="0" borderId="1684"/>
    <xf numFmtId="0" fontId="22" fillId="0" borderId="1145">
      <alignment horizontal="left" vertical="center"/>
    </xf>
    <xf numFmtId="0" fontId="43" fillId="59" borderId="1684" applyNumberFormat="0" applyFont="0" applyAlignment="0" applyProtection="0"/>
    <xf numFmtId="0" fontId="238" fillId="0" borderId="1577">
      <alignment horizontal="right"/>
    </xf>
    <xf numFmtId="0" fontId="42" fillId="0" borderId="3021" applyNumberFormat="0" applyFill="0" applyAlignment="0" applyProtection="0"/>
    <xf numFmtId="0" fontId="42" fillId="0" borderId="1686" applyNumberFormat="0" applyFill="0" applyAlignment="0" applyProtection="0"/>
    <xf numFmtId="0" fontId="18" fillId="74" borderId="1572" applyProtection="0">
      <alignment horizontal="right"/>
    </xf>
    <xf numFmtId="0" fontId="63" fillId="56" borderId="1685" applyNumberFormat="0" applyAlignment="0" applyProtection="0"/>
    <xf numFmtId="0" fontId="231" fillId="35" borderId="1572">
      <alignment horizontal="right"/>
    </xf>
    <xf numFmtId="0" fontId="63" fillId="56" borderId="2132" applyNumberFormat="0" applyAlignment="0" applyProtection="0"/>
    <xf numFmtId="0" fontId="18" fillId="74" borderId="1572" applyProtection="0">
      <alignment horizontal="right"/>
    </xf>
    <xf numFmtId="0" fontId="18" fillId="0" borderId="1579" applyNumberFormat="0" applyFont="0" applyAlignment="0" applyProtection="0"/>
    <xf numFmtId="0" fontId="18" fillId="74" borderId="1572" applyProtection="0">
      <alignment horizontal="right"/>
    </xf>
    <xf numFmtId="207" fontId="245" fillId="0" borderId="3240">
      <alignment horizontal="center"/>
    </xf>
    <xf numFmtId="0" fontId="44" fillId="119" borderId="852" applyNumberFormat="0" applyAlignment="0" applyProtection="0"/>
    <xf numFmtId="0" fontId="44" fillId="57" borderId="852" applyNumberFormat="0" applyAlignment="0" applyProtection="0"/>
    <xf numFmtId="0" fontId="44" fillId="57" borderId="852" applyNumberFormat="0" applyAlignment="0" applyProtection="0"/>
    <xf numFmtId="0" fontId="44" fillId="119" borderId="844" applyNumberFormat="0" applyAlignment="0" applyProtection="0"/>
    <xf numFmtId="0" fontId="44" fillId="57" borderId="844" applyNumberFormat="0" applyAlignment="0" applyProtection="0"/>
    <xf numFmtId="0" fontId="44" fillId="57" borderId="844" applyNumberFormat="0" applyAlignment="0" applyProtection="0"/>
    <xf numFmtId="0" fontId="44" fillId="57" borderId="844" applyNumberFormat="0" applyAlignment="0" applyProtection="0"/>
    <xf numFmtId="0" fontId="44" fillId="119" borderId="840" applyNumberFormat="0" applyAlignment="0" applyProtection="0"/>
    <xf numFmtId="2" fontId="92" fillId="34" borderId="841"/>
    <xf numFmtId="3" fontId="92" fillId="34" borderId="841">
      <alignment horizontal="right" vertical="center"/>
    </xf>
    <xf numFmtId="4" fontId="92" fillId="35" borderId="843"/>
    <xf numFmtId="3" fontId="92" fillId="35" borderId="843">
      <alignment horizontal="right" vertical="center"/>
    </xf>
    <xf numFmtId="0" fontId="44" fillId="57" borderId="840" applyNumberFormat="0" applyAlignment="0" applyProtection="0"/>
    <xf numFmtId="0" fontId="44" fillId="57" borderId="840" applyNumberFormat="0" applyAlignment="0" applyProtection="0"/>
    <xf numFmtId="215" fontId="156" fillId="0" borderId="842" applyFont="0" applyFill="0" applyAlignment="0">
      <alignment horizontal="fill"/>
    </xf>
    <xf numFmtId="0" fontId="92" fillId="35" borderId="843">
      <alignment horizontal="center" vertical="center"/>
    </xf>
    <xf numFmtId="0" fontId="44" fillId="57" borderId="840" applyNumberFormat="0" applyAlignment="0" applyProtection="0"/>
    <xf numFmtId="0" fontId="44" fillId="57" borderId="876" applyNumberFormat="0" applyAlignment="0" applyProtection="0"/>
    <xf numFmtId="2" fontId="92" fillId="34" borderId="873"/>
    <xf numFmtId="0" fontId="44" fillId="57" borderId="872" applyNumberFormat="0" applyAlignment="0" applyProtection="0"/>
    <xf numFmtId="215" fontId="156" fillId="0" borderId="846" applyFont="0" applyFill="0" applyAlignment="0">
      <alignment horizontal="fill"/>
    </xf>
    <xf numFmtId="0" fontId="44" fillId="57" borderId="876" applyNumberFormat="0" applyAlignment="0" applyProtection="0"/>
    <xf numFmtId="3" fontId="92" fillId="34" borderId="873">
      <alignment horizontal="right" vertical="center"/>
    </xf>
    <xf numFmtId="4" fontId="92" fillId="35" borderId="875"/>
    <xf numFmtId="4" fontId="92" fillId="35" borderId="871"/>
    <xf numFmtId="0" fontId="92" fillId="35" borderId="871">
      <alignment horizontal="center" vertical="center"/>
    </xf>
    <xf numFmtId="0" fontId="44" fillId="57" borderId="872" applyNumberFormat="0" applyAlignment="0" applyProtection="0"/>
    <xf numFmtId="0" fontId="44" fillId="57" borderId="876" applyNumberFormat="0" applyAlignment="0" applyProtection="0"/>
    <xf numFmtId="2" fontId="92" fillId="34" borderId="837"/>
    <xf numFmtId="3" fontId="92" fillId="34" borderId="837">
      <alignment horizontal="right" vertical="center"/>
    </xf>
    <xf numFmtId="0" fontId="44" fillId="119" borderId="876" applyNumberFormat="0" applyAlignment="0" applyProtection="0"/>
    <xf numFmtId="0" fontId="44" fillId="119" borderId="872" applyNumberFormat="0" applyAlignment="0" applyProtection="0"/>
    <xf numFmtId="3" fontId="92" fillId="35" borderId="875">
      <alignment horizontal="right" vertical="center"/>
    </xf>
    <xf numFmtId="4" fontId="92" fillId="35" borderId="839"/>
    <xf numFmtId="3" fontId="92" fillId="35" borderId="839">
      <alignment horizontal="right" vertical="center"/>
    </xf>
    <xf numFmtId="0" fontId="92" fillId="35" borderId="839">
      <alignment horizontal="center" vertical="center"/>
    </xf>
    <xf numFmtId="2" fontId="92" fillId="34" borderId="869"/>
    <xf numFmtId="3" fontId="92" fillId="34" borderId="869">
      <alignment horizontal="right" vertical="center"/>
    </xf>
    <xf numFmtId="3" fontId="92" fillId="35" borderId="871">
      <alignment horizontal="right" vertical="center"/>
    </xf>
    <xf numFmtId="0" fontId="92" fillId="35" borderId="847">
      <alignment horizontal="center" vertical="center"/>
    </xf>
    <xf numFmtId="3" fontId="92" fillId="35" borderId="847">
      <alignment horizontal="right" vertical="center"/>
    </xf>
    <xf numFmtId="4" fontId="92" fillId="35" borderId="847"/>
    <xf numFmtId="3" fontId="92" fillId="34" borderId="845">
      <alignment horizontal="right" vertical="center"/>
    </xf>
    <xf numFmtId="2" fontId="92" fillId="34" borderId="845"/>
    <xf numFmtId="215" fontId="156" fillId="0" borderId="870" applyFont="0" applyFill="0" applyAlignment="0">
      <alignment horizontal="fill"/>
    </xf>
    <xf numFmtId="0" fontId="44" fillId="57" borderId="848" applyNumberFormat="0" applyAlignment="0" applyProtection="0"/>
    <xf numFmtId="0" fontId="92" fillId="35" borderId="851">
      <alignment horizontal="center" vertical="center"/>
    </xf>
    <xf numFmtId="0" fontId="44" fillId="57" borderId="1171" applyNumberFormat="0" applyAlignment="0" applyProtection="0"/>
    <xf numFmtId="215" fontId="156" fillId="0" borderId="850" applyFont="0" applyFill="0" applyAlignment="0">
      <alignment horizontal="fill"/>
    </xf>
    <xf numFmtId="0" fontId="44" fillId="57" borderId="848" applyNumberFormat="0" applyAlignment="0" applyProtection="0"/>
    <xf numFmtId="0" fontId="44" fillId="57" borderId="848" applyNumberFormat="0" applyAlignment="0" applyProtection="0"/>
    <xf numFmtId="2" fontId="92" fillId="34" borderId="849"/>
    <xf numFmtId="0" fontId="44" fillId="119" borderId="848" applyNumberFormat="0" applyAlignment="0" applyProtection="0"/>
    <xf numFmtId="215" fontId="156" fillId="0" borderId="838" applyFont="0" applyFill="0" applyAlignment="0">
      <alignment horizontal="fill"/>
    </xf>
    <xf numFmtId="0" fontId="44" fillId="119" borderId="836" applyNumberFormat="0" applyAlignment="0" applyProtection="0"/>
    <xf numFmtId="0" fontId="44" fillId="57" borderId="836" applyNumberFormat="0" applyAlignment="0" applyProtection="0"/>
    <xf numFmtId="0" fontId="44" fillId="57" borderId="836" applyNumberFormat="0" applyAlignment="0" applyProtection="0"/>
    <xf numFmtId="0" fontId="44" fillId="57" borderId="836" applyNumberFormat="0" applyAlignment="0" applyProtection="0"/>
    <xf numFmtId="215" fontId="156" fillId="0" borderId="1918" applyFont="0" applyFill="0" applyAlignment="0">
      <alignment horizontal="fill"/>
    </xf>
    <xf numFmtId="0" fontId="63" fillId="56" borderId="1685" applyNumberFormat="0" applyAlignment="0" applyProtection="0"/>
    <xf numFmtId="0" fontId="63" fillId="56" borderId="1685" applyNumberFormat="0" applyAlignment="0" applyProtection="0"/>
    <xf numFmtId="338" fontId="230" fillId="0" borderId="1902">
      <protection locked="0"/>
    </xf>
    <xf numFmtId="0" fontId="44" fillId="119" borderId="832" applyNumberFormat="0" applyAlignment="0" applyProtection="0"/>
    <xf numFmtId="0" fontId="92" fillId="35" borderId="1695">
      <alignment horizontal="center" vertical="center"/>
    </xf>
    <xf numFmtId="2" fontId="92" fillId="34" borderId="833"/>
    <xf numFmtId="3" fontId="92" fillId="34" borderId="833">
      <alignment horizontal="right" vertical="center"/>
    </xf>
    <xf numFmtId="4" fontId="92" fillId="35" borderId="835"/>
    <xf numFmtId="3" fontId="92" fillId="35" borderId="835">
      <alignment horizontal="right" vertical="center"/>
    </xf>
    <xf numFmtId="0" fontId="44" fillId="57" borderId="832" applyNumberFormat="0" applyAlignment="0" applyProtection="0"/>
    <xf numFmtId="0" fontId="44" fillId="57" borderId="832" applyNumberFormat="0" applyAlignment="0" applyProtection="0"/>
    <xf numFmtId="0" fontId="63" fillId="56" borderId="3020" applyNumberFormat="0" applyAlignment="0" applyProtection="0"/>
    <xf numFmtId="0" fontId="42" fillId="0" borderId="1686" applyNumberFormat="0" applyFill="0" applyAlignment="0" applyProtection="0"/>
    <xf numFmtId="207" fontId="245" fillId="0" borderId="2793">
      <alignment horizontal="center"/>
    </xf>
    <xf numFmtId="207" fontId="245" fillId="0" borderId="1577">
      <alignment horizontal="center"/>
    </xf>
    <xf numFmtId="0" fontId="18" fillId="74" borderId="1572" applyProtection="0">
      <alignment horizontal="right"/>
    </xf>
    <xf numFmtId="0" fontId="63" fillId="56" borderId="3020" applyNumberFormat="0" applyAlignment="0" applyProtection="0"/>
    <xf numFmtId="0" fontId="60" fillId="43" borderId="2130" applyNumberFormat="0" applyAlignment="0" applyProtection="0"/>
    <xf numFmtId="4" fontId="92" fillId="35" borderId="3283"/>
    <xf numFmtId="4" fontId="92" fillId="35" borderId="1592"/>
    <xf numFmtId="0" fontId="18" fillId="74" borderId="1572" applyProtection="0">
      <alignment horizontal="right"/>
    </xf>
    <xf numFmtId="0" fontId="44" fillId="57" borderId="1507" applyNumberFormat="0" applyAlignment="0" applyProtection="0"/>
    <xf numFmtId="256" fontId="22" fillId="0" borderId="1145">
      <alignment horizontal="left" vertical="center"/>
    </xf>
    <xf numFmtId="0" fontId="92" fillId="35" borderId="1462">
      <alignment horizontal="center" vertical="center"/>
    </xf>
    <xf numFmtId="9" fontId="163" fillId="35" borderId="1576">
      <alignment horizontal="center"/>
    </xf>
    <xf numFmtId="0" fontId="60" fillId="43" borderId="1683" applyNumberFormat="0" applyAlignment="0" applyProtection="0"/>
    <xf numFmtId="0" fontId="44" fillId="57" borderId="3264" applyNumberFormat="0" applyAlignment="0" applyProtection="0"/>
    <xf numFmtId="41" fontId="211" fillId="0" borderId="2350" applyFill="0" applyBorder="0" applyProtection="0">
      <alignment horizontal="right" vertical="top"/>
    </xf>
    <xf numFmtId="0" fontId="18" fillId="74" borderId="1572" applyProtection="0">
      <alignment horizontal="right"/>
    </xf>
    <xf numFmtId="4" fontId="92" fillId="35" borderId="1608"/>
    <xf numFmtId="3" fontId="92" fillId="35" borderId="1482">
      <alignment horizontal="right" vertical="center"/>
    </xf>
    <xf numFmtId="215" fontId="156" fillId="0" borderId="834" applyFont="0" applyFill="0" applyAlignment="0">
      <alignment horizontal="fill"/>
    </xf>
    <xf numFmtId="207" fontId="245" fillId="0" borderId="2349">
      <alignment horizontal="center"/>
    </xf>
    <xf numFmtId="0" fontId="42" fillId="0" borderId="1686" applyNumberFormat="0" applyFill="0" applyAlignment="0" applyProtection="0"/>
    <xf numFmtId="2" fontId="92" fillId="34" borderId="1500"/>
    <xf numFmtId="0" fontId="42" fillId="0" borderId="1686" applyNumberFormat="0" applyFill="0" applyAlignment="0" applyProtection="0"/>
    <xf numFmtId="338" fontId="230" fillId="0" borderId="1575">
      <protection locked="0"/>
    </xf>
    <xf numFmtId="0" fontId="92" fillId="35" borderId="2815">
      <alignment horizontal="center" vertical="center"/>
    </xf>
    <xf numFmtId="0" fontId="63" fillId="56" borderId="2576" applyNumberFormat="0" applyAlignment="0" applyProtection="0"/>
    <xf numFmtId="10" fontId="23" fillId="37" borderId="1572" applyNumberFormat="0" applyBorder="0" applyAlignment="0" applyProtection="0"/>
    <xf numFmtId="207" fontId="244" fillId="0" borderId="1578">
      <alignment horizontal="center"/>
    </xf>
    <xf numFmtId="0" fontId="44" fillId="57" borderId="1171"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18" fillId="74" borderId="1572" applyProtection="0">
      <alignment horizontal="right"/>
    </xf>
    <xf numFmtId="0" fontId="92" fillId="35" borderId="835">
      <alignment horizontal="center" vertical="center"/>
    </xf>
    <xf numFmtId="207" fontId="244" fillId="0" borderId="1578">
      <alignment horizontal="center"/>
    </xf>
    <xf numFmtId="0" fontId="63" fillId="56" borderId="1685" applyNumberFormat="0" applyAlignment="0" applyProtection="0"/>
    <xf numFmtId="0" fontId="44" fillId="57" borderId="832" applyNumberFormat="0" applyAlignment="0" applyProtection="0"/>
    <xf numFmtId="1" fontId="37" fillId="0" borderId="1682">
      <alignment vertical="center"/>
    </xf>
    <xf numFmtId="0" fontId="18" fillId="0" borderId="1684"/>
    <xf numFmtId="0" fontId="60" fillId="43" borderId="1683" applyNumberFormat="0" applyAlignment="0" applyProtection="0"/>
    <xf numFmtId="0" fontId="63" fillId="56" borderId="1685" applyNumberFormat="0" applyAlignment="0" applyProtection="0"/>
    <xf numFmtId="0" fontId="60" fillId="43" borderId="1683" applyNumberFormat="0" applyAlignment="0" applyProtection="0"/>
    <xf numFmtId="215" fontId="156" fillId="0" borderId="1689" applyFont="0" applyFill="0" applyAlignment="0">
      <alignment horizontal="fill"/>
    </xf>
    <xf numFmtId="0" fontId="63" fillId="56" borderId="1685" applyNumberFormat="0" applyAlignment="0" applyProtection="0"/>
    <xf numFmtId="0" fontId="63" fillId="56" borderId="1685" applyNumberFormat="0" applyAlignment="0" applyProtection="0"/>
    <xf numFmtId="0" fontId="63" fillId="56" borderId="1685" applyNumberFormat="0" applyAlignment="0" applyProtection="0"/>
    <xf numFmtId="0" fontId="43" fillId="59" borderId="1684" applyNumberFormat="0" applyFont="0" applyAlignment="0" applyProtection="0"/>
    <xf numFmtId="0" fontId="18" fillId="35" borderId="1566" applyNumberFormat="0" applyAlignment="0">
      <protection locked="0"/>
    </xf>
    <xf numFmtId="254" fontId="177" fillId="0" borderId="1569" applyFont="0" applyFill="0" applyBorder="0" applyAlignment="0" applyProtection="0">
      <protection locked="0"/>
    </xf>
    <xf numFmtId="0" fontId="42" fillId="0" borderId="1686" applyNumberFormat="0" applyFill="0" applyAlignment="0" applyProtection="0"/>
    <xf numFmtId="0" fontId="23" fillId="0" borderId="1571"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108" fillId="0" borderId="1689" applyFont="0" applyFill="0" applyAlignment="0" applyProtection="0"/>
    <xf numFmtId="0" fontId="44" fillId="57" borderId="1696" applyNumberFormat="0" applyAlignment="0" applyProtection="0"/>
    <xf numFmtId="0" fontId="55" fillId="56" borderId="1683" applyNumberFormat="0" applyAlignment="0" applyProtection="0"/>
    <xf numFmtId="0" fontId="63" fillId="56" borderId="1685" applyNumberFormat="0" applyAlignment="0" applyProtection="0"/>
    <xf numFmtId="0" fontId="60" fillId="43" borderId="1683" applyNumberFormat="0" applyAlignment="0" applyProtection="0"/>
    <xf numFmtId="0" fontId="55" fillId="56" borderId="1683" applyNumberFormat="0" applyAlignment="0" applyProtection="0"/>
    <xf numFmtId="0" fontId="18" fillId="35" borderId="1566" applyNumberFormat="0" applyAlignment="0">
      <protection locked="0"/>
    </xf>
    <xf numFmtId="0" fontId="43" fillId="59" borderId="1684" applyNumberFormat="0" applyFont="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63" fillId="56" borderId="1685" applyNumberFormat="0" applyAlignment="0" applyProtection="0"/>
    <xf numFmtId="0" fontId="18" fillId="74" borderId="1572" applyProtection="0">
      <alignment horizontal="right"/>
      <protection locked="0"/>
    </xf>
    <xf numFmtId="0" fontId="63" fillId="56" borderId="1685" applyNumberFormat="0" applyAlignment="0" applyProtection="0"/>
    <xf numFmtId="4" fontId="92" fillId="35" borderId="1554"/>
    <xf numFmtId="0" fontId="44" fillId="57" borderId="1547" applyNumberFormat="0" applyAlignment="0" applyProtection="0"/>
    <xf numFmtId="215" fontId="156" fillId="0" borderId="1541" applyFont="0" applyFill="0" applyAlignment="0">
      <alignment horizontal="fill"/>
    </xf>
    <xf numFmtId="4" fontId="92" fillId="35" borderId="1530"/>
    <xf numFmtId="3" fontId="92" fillId="35" borderId="1522">
      <alignment horizontal="right" vertical="center"/>
    </xf>
    <xf numFmtId="3" fontId="92" fillId="35" borderId="1546">
      <alignment horizontal="right" vertical="center"/>
    </xf>
    <xf numFmtId="3" fontId="92" fillId="34" borderId="1524">
      <alignment horizontal="right" vertical="center"/>
    </xf>
    <xf numFmtId="0" fontId="60" fillId="43" borderId="2574" applyNumberFormat="0" applyAlignment="0" applyProtection="0"/>
    <xf numFmtId="0" fontId="42" fillId="0" borderId="1686" applyNumberFormat="0" applyFill="0" applyAlignment="0" applyProtection="0"/>
    <xf numFmtId="0" fontId="44" fillId="57" borderId="1692" applyNumberFormat="0" applyAlignment="0" applyProtection="0"/>
    <xf numFmtId="303" fontId="211" fillId="0" borderId="1689" applyBorder="0"/>
    <xf numFmtId="0" fontId="44" fillId="119" borderId="1696" applyNumberFormat="0" applyAlignment="0" applyProtection="0"/>
    <xf numFmtId="0" fontId="55" fillId="56" borderId="1683" applyNumberFormat="0" applyAlignment="0" applyProtection="0"/>
    <xf numFmtId="0" fontId="63" fillId="56" borderId="1685" applyNumberFormat="0" applyAlignment="0" applyProtection="0"/>
    <xf numFmtId="0" fontId="42" fillId="0" borderId="1686" applyNumberFormat="0" applyFill="0" applyAlignment="0" applyProtection="0"/>
    <xf numFmtId="0" fontId="60" fillId="43" borderId="1683" applyNumberFormat="0" applyAlignment="0" applyProtection="0"/>
    <xf numFmtId="0" fontId="63" fillId="56" borderId="2576" applyNumberFormat="0" applyAlignment="0" applyProtection="0"/>
    <xf numFmtId="0" fontId="55" fillId="56" borderId="1683" applyNumberFormat="0" applyAlignment="0" applyProtection="0"/>
    <xf numFmtId="0" fontId="63" fillId="56" borderId="1685" applyNumberFormat="0" applyAlignment="0" applyProtection="0"/>
    <xf numFmtId="1" fontId="37" fillId="0" borderId="2453">
      <alignment vertical="center"/>
    </xf>
    <xf numFmtId="0" fontId="42" fillId="0" borderId="1686" applyNumberFormat="0" applyFill="0" applyAlignment="0" applyProtection="0"/>
    <xf numFmtId="0" fontId="43" fillId="59" borderId="1684" applyNumberFormat="0" applyFont="0" applyAlignment="0" applyProtection="0"/>
    <xf numFmtId="0" fontId="42" fillId="0" borderId="1686" applyNumberFormat="0" applyFill="0" applyAlignment="0" applyProtection="0"/>
    <xf numFmtId="0" fontId="44" fillId="57" borderId="1563" applyNumberFormat="0" applyAlignment="0" applyProtection="0"/>
    <xf numFmtId="0" fontId="44" fillId="57" borderId="1551" applyNumberFormat="0" applyAlignment="0" applyProtection="0"/>
    <xf numFmtId="0" fontId="44" fillId="57" borderId="1539" applyNumberFormat="0" applyAlignment="0" applyProtection="0"/>
    <xf numFmtId="4" fontId="92" fillId="35" borderId="1534"/>
    <xf numFmtId="0" fontId="44" fillId="57" borderId="1527" applyNumberFormat="0" applyAlignment="0" applyProtection="0"/>
    <xf numFmtId="215" fontId="156" fillId="0" borderId="1521" applyFont="0" applyFill="0" applyAlignment="0">
      <alignment horizontal="fill"/>
    </xf>
    <xf numFmtId="2" fontId="92" fillId="34" borderId="1544"/>
    <xf numFmtId="214" fontId="148" fillId="74" borderId="1145" applyFont="0" applyFill="0" applyBorder="0" applyAlignment="0" applyProtection="0">
      <alignment horizontal="right"/>
    </xf>
    <xf numFmtId="0" fontId="18" fillId="74" borderId="1572" applyProtection="0">
      <alignment horizontal="right"/>
    </xf>
    <xf numFmtId="0" fontId="42" fillId="0" borderId="1686" applyNumberFormat="0" applyFill="0" applyAlignment="0" applyProtection="0"/>
    <xf numFmtId="3" fontId="92" fillId="35" borderId="1695">
      <alignment horizontal="right" vertical="center"/>
    </xf>
    <xf numFmtId="0" fontId="63" fillId="56" borderId="1685" applyNumberFormat="0" applyAlignment="0" applyProtection="0"/>
    <xf numFmtId="215" fontId="156" fillId="0" borderId="1698" applyFont="0" applyFill="0" applyAlignment="0">
      <alignment horizontal="fill"/>
    </xf>
    <xf numFmtId="0" fontId="55" fillId="56" borderId="1683"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1" fontId="37" fillId="0" borderId="1145">
      <alignment vertical="center"/>
    </xf>
    <xf numFmtId="0" fontId="43" fillId="59" borderId="1684" applyNumberFormat="0" applyFont="0" applyAlignment="0" applyProtection="0"/>
    <xf numFmtId="0" fontId="42" fillId="0" borderId="1686" applyNumberFormat="0" applyFill="0" applyAlignment="0" applyProtection="0"/>
    <xf numFmtId="0" fontId="42" fillId="0" borderId="1686" applyNumberFormat="0" applyFill="0" applyAlignment="0" applyProtection="0"/>
    <xf numFmtId="0" fontId="108" fillId="0" borderId="1689" applyFont="0" applyFill="0" applyAlignment="0" applyProtection="0"/>
    <xf numFmtId="0" fontId="42" fillId="0" borderId="1686" applyNumberFormat="0" applyFill="0" applyAlignment="0" applyProtection="0"/>
    <xf numFmtId="0" fontId="18" fillId="68" borderId="1685" applyNumberFormat="0">
      <alignment vertical="center"/>
    </xf>
    <xf numFmtId="0" fontId="55" fillId="56" borderId="1683" applyNumberFormat="0" applyAlignment="0" applyProtection="0"/>
    <xf numFmtId="0" fontId="18" fillId="74" borderId="1572" applyProtection="0">
      <alignment horizontal="right"/>
    </xf>
    <xf numFmtId="2" fontId="92" fillId="34" borderId="1560"/>
    <xf numFmtId="0" fontId="44" fillId="57" borderId="1551" applyNumberFormat="0" applyAlignment="0" applyProtection="0"/>
    <xf numFmtId="2" fontId="92" fillId="34" borderId="1536"/>
    <xf numFmtId="0" fontId="92" fillId="35" borderId="1542">
      <alignment horizontal="center" vertical="center"/>
    </xf>
    <xf numFmtId="0" fontId="44" fillId="57" borderId="1527" applyNumberFormat="0" applyAlignment="0" applyProtection="0"/>
    <xf numFmtId="2" fontId="92" fillId="34" borderId="1516"/>
    <xf numFmtId="215" fontId="156" fillId="0" borderId="1533" applyFont="0" applyFill="0" applyAlignment="0">
      <alignment horizontal="fill"/>
    </xf>
    <xf numFmtId="0" fontId="44" fillId="57" borderId="1499" applyNumberFormat="0" applyAlignment="0" applyProtection="0"/>
    <xf numFmtId="4" fontId="92" fillId="35" borderId="1490"/>
    <xf numFmtId="215" fontId="156" fillId="0" borderId="1493" applyFont="0" applyFill="0" applyAlignment="0">
      <alignment horizontal="fill"/>
    </xf>
    <xf numFmtId="4" fontId="92" fillId="35" borderId="1486"/>
    <xf numFmtId="0" fontId="103" fillId="71" borderId="2019" applyNumberFormat="0" applyBorder="0" applyAlignment="0">
      <alignment vertical="center" wrapText="1"/>
    </xf>
    <xf numFmtId="0" fontId="238" fillId="0" borderId="2793">
      <alignment horizontal="right"/>
    </xf>
    <xf numFmtId="0" fontId="42" fillId="0" borderId="2577" applyNumberFormat="0" applyFill="0" applyAlignment="0" applyProtection="0"/>
    <xf numFmtId="0" fontId="55" fillId="56" borderId="3018" applyNumberFormat="0" applyAlignment="0" applyProtection="0"/>
    <xf numFmtId="0" fontId="18" fillId="0" borderId="3243" applyNumberFormat="0" applyFont="0" applyAlignment="0" applyProtection="0"/>
    <xf numFmtId="207" fontId="243" fillId="0" borderId="2349">
      <alignment horizontal="left"/>
    </xf>
    <xf numFmtId="9" fontId="163" fillId="35" borderId="1040">
      <alignment horizontal="center"/>
    </xf>
    <xf numFmtId="207" fontId="240" fillId="0" borderId="1042">
      <alignment horizontal="right"/>
    </xf>
    <xf numFmtId="0" fontId="23" fillId="98" borderId="1038" applyNumberFormat="0" applyFont="0" applyAlignment="0" applyProtection="0"/>
    <xf numFmtId="3" fontId="92" fillId="34" borderId="2361">
      <alignment horizontal="right" vertical="center"/>
    </xf>
    <xf numFmtId="3" fontId="92" fillId="35" borderId="2371">
      <alignment horizontal="right" vertical="center"/>
    </xf>
    <xf numFmtId="201" fontId="137" fillId="0" borderId="1568" applyNumberFormat="0" applyFont="0" applyFill="0" applyAlignment="0" applyProtection="0"/>
    <xf numFmtId="0" fontId="23" fillId="0" borderId="1037" applyNumberFormat="0" applyFill="0" applyAlignment="0" applyProtection="0"/>
    <xf numFmtId="0" fontId="18" fillId="0" borderId="1579" applyNumberFormat="0" applyFont="0" applyAlignment="0" applyProtection="0"/>
    <xf numFmtId="0" fontId="63" fillId="56" borderId="1685" applyNumberFormat="0" applyAlignment="0" applyProtection="0"/>
    <xf numFmtId="0" fontId="23" fillId="0" borderId="1037" applyNumberFormat="0" applyFill="0" applyAlignment="0" applyProtection="0"/>
    <xf numFmtId="0" fontId="44" fillId="57" borderId="2364" applyNumberFormat="0" applyAlignment="0" applyProtection="0"/>
    <xf numFmtId="215" fontId="156" fillId="0" borderId="2806" applyFont="0" applyFill="0" applyAlignment="0">
      <alignment horizontal="fill"/>
    </xf>
    <xf numFmtId="0" fontId="44" fillId="57" borderId="3284" applyNumberFormat="0" applyAlignment="0" applyProtection="0"/>
    <xf numFmtId="0" fontId="42" fillId="0" borderId="1686" applyNumberFormat="0" applyFill="0" applyAlignment="0" applyProtection="0"/>
    <xf numFmtId="41" fontId="211" fillId="0" borderId="1042" applyFill="0" applyBorder="0" applyProtection="0">
      <alignment horizontal="right" vertical="top"/>
    </xf>
    <xf numFmtId="207" fontId="240" fillId="0" borderId="1042">
      <alignment horizontal="right"/>
    </xf>
    <xf numFmtId="49" fontId="237" fillId="0" borderId="1042">
      <alignment horizontal="right" wrapText="1"/>
    </xf>
    <xf numFmtId="0" fontId="23" fillId="98" borderId="1038" applyNumberFormat="0" applyFont="0" applyAlignment="0" applyProtection="0"/>
    <xf numFmtId="338" fontId="230" fillId="0" borderId="1039">
      <protection locked="0"/>
    </xf>
    <xf numFmtId="0" fontId="23" fillId="98" borderId="2346" applyNumberFormat="0" applyFont="0" applyAlignment="0" applyProtection="0"/>
    <xf numFmtId="0" fontId="63" fillId="56" borderId="2576" applyNumberFormat="0" applyAlignment="0" applyProtection="0"/>
    <xf numFmtId="0" fontId="63" fillId="56" borderId="1685" applyNumberFormat="0" applyAlignment="0" applyProtection="0"/>
    <xf numFmtId="215" fontId="156" fillId="0" borderId="2358" applyFont="0" applyFill="0" applyAlignment="0">
      <alignment horizontal="fill"/>
    </xf>
    <xf numFmtId="0" fontId="18" fillId="68" borderId="1685" applyNumberFormat="0">
      <alignment vertical="center"/>
    </xf>
    <xf numFmtId="0" fontId="42" fillId="0" borderId="1686" applyNumberFormat="0" applyFill="0" applyAlignment="0" applyProtection="0"/>
    <xf numFmtId="207" fontId="243" fillId="0" borderId="3240">
      <alignment horizontal="left"/>
    </xf>
    <xf numFmtId="9" fontId="163" fillId="35" borderId="3239">
      <alignment horizontal="center"/>
    </xf>
    <xf numFmtId="207" fontId="243" fillId="0" borderId="2349">
      <alignment horizontal="left"/>
    </xf>
    <xf numFmtId="0" fontId="23" fillId="98" borderId="3236" applyNumberFormat="0" applyFont="0" applyAlignment="0" applyProtection="0"/>
    <xf numFmtId="9" fontId="163" fillId="35" borderId="1040">
      <alignment horizontal="center"/>
    </xf>
    <xf numFmtId="0" fontId="237" fillId="0" borderId="1042">
      <alignment horizontal="right" wrapText="1"/>
    </xf>
    <xf numFmtId="0" fontId="63" fillId="56" borderId="2132" applyNumberFormat="0" applyAlignment="0" applyProtection="0"/>
    <xf numFmtId="0" fontId="42" fillId="0" borderId="3021" applyNumberFormat="0" applyFill="0" applyAlignment="0" applyProtection="0"/>
    <xf numFmtId="0" fontId="60" fillId="43" borderId="2574" applyNumberFormat="0" applyAlignment="0" applyProtection="0"/>
    <xf numFmtId="0" fontId="23" fillId="98" borderId="2790" applyNumberFormat="0" applyFont="0" applyAlignment="0" applyProtection="0"/>
    <xf numFmtId="0" fontId="60" fillId="43" borderId="3018" applyNumberFormat="0" applyAlignment="0" applyProtection="0"/>
    <xf numFmtId="201" fontId="137" fillId="0" borderId="3455" applyNumberFormat="0" applyFont="0" applyFill="0" applyAlignment="0" applyProtection="0"/>
    <xf numFmtId="0" fontId="237" fillId="0" borderId="2025">
      <alignment horizontal="right" wrapText="1"/>
    </xf>
    <xf numFmtId="0" fontId="63" fillId="56" borderId="2576" applyNumberFormat="0" applyAlignment="0" applyProtection="0"/>
    <xf numFmtId="0" fontId="60" fillId="43" borderId="3018" applyNumberFormat="0" applyAlignment="0" applyProtection="0"/>
    <xf numFmtId="0" fontId="42" fillId="0" borderId="1686" applyNumberFormat="0" applyFill="0" applyAlignment="0" applyProtection="0"/>
    <xf numFmtId="0" fontId="63" fillId="56" borderId="2576" applyNumberFormat="0" applyAlignment="0" applyProtection="0"/>
    <xf numFmtId="207" fontId="240" fillId="0" borderId="2469">
      <alignment horizontal="right"/>
    </xf>
    <xf numFmtId="0" fontId="18" fillId="0" borderId="3242" applyNumberFormat="0" applyFont="0" applyAlignment="0" applyProtection="0"/>
    <xf numFmtId="0" fontId="63" fillId="56" borderId="2132" applyNumberFormat="0" applyAlignment="0" applyProtection="0"/>
    <xf numFmtId="2" fontId="92" fillId="34" borderId="3249"/>
    <xf numFmtId="3" fontId="92" fillId="34" borderId="3281">
      <alignment horizontal="right" vertical="center"/>
    </xf>
    <xf numFmtId="207" fontId="245" fillId="0" borderId="2349">
      <alignment horizontal="center"/>
    </xf>
    <xf numFmtId="0" fontId="238" fillId="0" borderId="1041">
      <alignment horizontal="right"/>
    </xf>
    <xf numFmtId="0" fontId="43" fillId="59" borderId="1684" applyNumberFormat="0" applyFont="0" applyAlignment="0" applyProtection="0"/>
    <xf numFmtId="214" fontId="148" fillId="74" borderId="1682" applyFont="0" applyFill="0" applyBorder="0" applyAlignment="0" applyProtection="0">
      <alignment horizontal="right"/>
    </xf>
    <xf numFmtId="0" fontId="23" fillId="0" borderId="1037" applyNumberFormat="0" applyFill="0" applyAlignment="0" applyProtection="0"/>
    <xf numFmtId="256" fontId="22" fillId="0" borderId="1145">
      <alignment horizontal="left" vertical="center"/>
    </xf>
    <xf numFmtId="0" fontId="42" fillId="0" borderId="2133" applyNumberFormat="0" applyFill="0" applyAlignment="0" applyProtection="0"/>
    <xf numFmtId="0" fontId="23" fillId="0" borderId="1037" applyNumberFormat="0" applyFill="0" applyAlignment="0" applyProtection="0"/>
    <xf numFmtId="338" fontId="230" fillId="0" borderId="2347">
      <protection locked="0"/>
    </xf>
    <xf numFmtId="0" fontId="92" fillId="35" borderId="2391">
      <alignment horizontal="center" vertical="center"/>
    </xf>
    <xf numFmtId="0" fontId="23" fillId="98" borderId="1038" applyNumberFormat="0" applyFont="0" applyAlignment="0" applyProtection="0"/>
    <xf numFmtId="338" fontId="230" fillId="0" borderId="1039">
      <protection locked="0"/>
    </xf>
    <xf numFmtId="207" fontId="243" fillId="0" borderId="1041">
      <alignment horizontal="left"/>
    </xf>
    <xf numFmtId="4" fontId="92" fillId="35" borderId="2395"/>
    <xf numFmtId="0" fontId="44" fillId="57" borderId="3260" applyNumberFormat="0" applyAlignment="0" applyProtection="0"/>
    <xf numFmtId="0" fontId="23" fillId="0" borderId="1037" applyNumberFormat="0" applyFill="0" applyAlignment="0" applyProtection="0"/>
    <xf numFmtId="0" fontId="60" fillId="43" borderId="1683" applyNumberFormat="0" applyAlignment="0" applyProtection="0"/>
    <xf numFmtId="256" fontId="22" fillId="0" borderId="1145">
      <alignment horizontal="left" vertical="center"/>
    </xf>
    <xf numFmtId="0" fontId="63" fillId="56" borderId="2576" applyNumberFormat="0" applyAlignment="0" applyProtection="0"/>
    <xf numFmtId="0" fontId="23" fillId="36" borderId="1572" applyFont="0" applyBorder="0" applyAlignment="0" applyProtection="0">
      <alignment vertical="top"/>
    </xf>
    <xf numFmtId="0" fontId="44" fillId="57" borderId="3284" applyNumberFormat="0" applyAlignment="0" applyProtection="0"/>
    <xf numFmtId="49" fontId="237" fillId="0" borderId="2350">
      <alignment horizontal="right" wrapText="1"/>
    </xf>
    <xf numFmtId="0" fontId="23" fillId="98" borderId="1038" applyNumberFormat="0" applyFont="0" applyAlignment="0" applyProtection="0"/>
    <xf numFmtId="0" fontId="237" fillId="0" borderId="1042">
      <alignment horizontal="right" wrapText="1"/>
    </xf>
    <xf numFmtId="207" fontId="243" fillId="0" borderId="1041">
      <alignment horizontal="left"/>
    </xf>
    <xf numFmtId="41" fontId="211" fillId="0" borderId="1042" applyFill="0" applyBorder="0" applyProtection="0">
      <alignment horizontal="right" vertical="top"/>
    </xf>
    <xf numFmtId="0" fontId="18" fillId="0" borderId="1044" applyNumberFormat="0" applyFont="0" applyAlignment="0" applyProtection="0"/>
    <xf numFmtId="3" fontId="92" fillId="34" borderId="2837">
      <alignment horizontal="right" vertical="center"/>
    </xf>
    <xf numFmtId="207" fontId="240" fillId="0" borderId="1042">
      <alignment horizontal="left"/>
    </xf>
    <xf numFmtId="2" fontId="92" fillId="34" borderId="3245"/>
    <xf numFmtId="207" fontId="243" fillId="0" borderId="1904">
      <alignment horizontal="left"/>
    </xf>
    <xf numFmtId="41" fontId="211" fillId="0" borderId="1042" applyFill="0" applyBorder="0" applyProtection="0">
      <alignment horizontal="right" vertical="top"/>
    </xf>
    <xf numFmtId="207" fontId="245" fillId="0" borderId="1041">
      <alignment horizontal="center"/>
    </xf>
    <xf numFmtId="0" fontId="18" fillId="0" borderId="107" applyFont="0" applyFill="0" applyBorder="0" applyAlignment="0" applyProtection="0"/>
    <xf numFmtId="0" fontId="238" fillId="0" borderId="1041">
      <alignment horizontal="right"/>
    </xf>
    <xf numFmtId="0" fontId="63" fillId="56" borderId="2132" applyNumberFormat="0" applyAlignment="0" applyProtection="0"/>
    <xf numFmtId="0" fontId="43" fillId="59" borderId="2131" applyNumberFormat="0" applyFont="0" applyAlignment="0" applyProtection="0"/>
    <xf numFmtId="0" fontId="42" fillId="0" borderId="2133" applyNumberFormat="0" applyFill="0" applyAlignment="0" applyProtection="0"/>
    <xf numFmtId="3" fontId="92" fillId="35" borderId="2815">
      <alignment horizontal="right" vertical="center"/>
    </xf>
    <xf numFmtId="0" fontId="42" fillId="0" borderId="2577" applyNumberFormat="0" applyFill="0" applyAlignment="0" applyProtection="0"/>
    <xf numFmtId="215" fontId="156" fillId="0" borderId="1545" applyFont="0" applyFill="0" applyAlignment="0">
      <alignment horizontal="fill"/>
    </xf>
    <xf numFmtId="2" fontId="92" fillId="34" borderId="1520"/>
    <xf numFmtId="0" fontId="44" fillId="119" borderId="1527" applyNumberFormat="0" applyAlignment="0" applyProtection="0"/>
    <xf numFmtId="215" fontId="156" fillId="0" borderId="1537" applyFont="0" applyFill="0" applyAlignment="0">
      <alignment horizontal="fill"/>
    </xf>
    <xf numFmtId="215" fontId="156" fillId="0" borderId="1549" applyFont="0" applyFill="0" applyAlignment="0">
      <alignment horizontal="fill"/>
    </xf>
    <xf numFmtId="0" fontId="44" fillId="119" borderId="1551" applyNumberFormat="0" applyAlignment="0" applyProtection="0"/>
    <xf numFmtId="0" fontId="42" fillId="0" borderId="1686" applyNumberFormat="0" applyFill="0" applyAlignment="0" applyProtection="0"/>
    <xf numFmtId="0" fontId="63" fillId="56" borderId="2132" applyNumberFormat="0" applyAlignment="0" applyProtection="0"/>
    <xf numFmtId="0" fontId="42" fillId="0" borderId="1686" applyNumberFormat="0" applyFill="0" applyAlignment="0" applyProtection="0"/>
    <xf numFmtId="0" fontId="63" fillId="56" borderId="1685" applyNumberFormat="0" applyAlignment="0" applyProtection="0"/>
    <xf numFmtId="41" fontId="211" fillId="0" borderId="2350" applyFill="0" applyBorder="0" applyProtection="0">
      <alignment horizontal="right" vertical="top"/>
    </xf>
    <xf numFmtId="0" fontId="55" fillId="56" borderId="2130" applyNumberFormat="0" applyAlignment="0" applyProtection="0"/>
    <xf numFmtId="4" fontId="92" fillId="35" borderId="1494"/>
    <xf numFmtId="0" fontId="60" fillId="43" borderId="2130" applyNumberFormat="0" applyAlignment="0" applyProtection="0"/>
    <xf numFmtId="0" fontId="18" fillId="74" borderId="1572" applyProtection="0">
      <alignment horizontal="right"/>
    </xf>
    <xf numFmtId="0" fontId="42" fillId="0" borderId="1686" applyNumberFormat="0" applyFill="0" applyAlignment="0" applyProtection="0"/>
    <xf numFmtId="2" fontId="92" fillId="34" borderId="1484"/>
    <xf numFmtId="0" fontId="60" fillId="43" borderId="3018" applyNumberFormat="0" applyAlignment="0" applyProtection="0"/>
    <xf numFmtId="0" fontId="60" fillId="43" borderId="2574" applyNumberFormat="0" applyAlignment="0" applyProtection="0"/>
    <xf numFmtId="0" fontId="63" fillId="56" borderId="2132" applyNumberFormat="0" applyAlignment="0" applyProtection="0"/>
    <xf numFmtId="0" fontId="92" fillId="35" borderId="1526">
      <alignment horizontal="center" vertical="center"/>
    </xf>
    <xf numFmtId="0" fontId="44" fillId="57" borderId="2372" applyNumberFormat="0" applyAlignment="0" applyProtection="0"/>
    <xf numFmtId="0" fontId="44" fillId="57" borderId="1495" applyNumberFormat="0" applyAlignment="0" applyProtection="0"/>
    <xf numFmtId="0" fontId="18" fillId="0" borderId="1684"/>
    <xf numFmtId="0" fontId="60" fillId="43" borderId="1683" applyNumberFormat="0" applyAlignment="0" applyProtection="0"/>
    <xf numFmtId="0" fontId="63" fillId="56" borderId="1685" applyNumberFormat="0" applyAlignment="0" applyProtection="0"/>
    <xf numFmtId="3" fontId="92" fillId="34" borderId="1693">
      <alignment horizontal="right" vertical="center"/>
    </xf>
    <xf numFmtId="0" fontId="63" fillId="56" borderId="1685" applyNumberFormat="0" applyAlignment="0" applyProtection="0"/>
    <xf numFmtId="2" fontId="92" fillId="34" borderId="1709"/>
    <xf numFmtId="2" fontId="92" fillId="34" borderId="1697"/>
    <xf numFmtId="4" fontId="92" fillId="35" borderId="1731"/>
    <xf numFmtId="215" fontId="156" fillId="0" borderId="1706" applyFont="0" applyFill="0" applyAlignment="0">
      <alignment horizontal="fill"/>
    </xf>
    <xf numFmtId="0" fontId="44" fillId="57" borderId="1700" applyNumberFormat="0" applyAlignment="0" applyProtection="0"/>
    <xf numFmtId="0" fontId="44" fillId="57" borderId="1700" applyNumberFormat="0" applyAlignment="0" applyProtection="0"/>
    <xf numFmtId="2" fontId="92" fillId="34" borderId="1701"/>
    <xf numFmtId="0" fontId="44" fillId="119" borderId="1732" applyNumberFormat="0" applyAlignment="0" applyProtection="0"/>
    <xf numFmtId="0" fontId="63" fillId="56" borderId="1685" applyNumberFormat="0" applyAlignment="0" applyProtection="0"/>
    <xf numFmtId="0" fontId="60" fillId="43" borderId="1683" applyNumberFormat="0" applyAlignment="0" applyProtection="0"/>
    <xf numFmtId="0" fontId="63" fillId="56" borderId="1685" applyNumberFormat="0" applyAlignment="0" applyProtection="0"/>
    <xf numFmtId="0" fontId="43" fillId="59" borderId="1684" applyNumberFormat="0" applyFont="0" applyAlignment="0" applyProtection="0"/>
    <xf numFmtId="0" fontId="42" fillId="0" borderId="1686" applyNumberFormat="0" applyFill="0" applyAlignment="0" applyProtection="0"/>
    <xf numFmtId="0" fontId="43" fillId="59" borderId="1684" applyNumberFormat="0" applyFont="0" applyAlignment="0" applyProtection="0"/>
    <xf numFmtId="2" fontId="92" fillId="34" borderId="829"/>
    <xf numFmtId="3" fontId="92" fillId="34" borderId="829">
      <alignment horizontal="right" vertical="center"/>
    </xf>
    <xf numFmtId="0" fontId="42" fillId="0" borderId="1686" applyNumberFormat="0" applyFill="0" applyAlignment="0" applyProtection="0"/>
    <xf numFmtId="0" fontId="63" fillId="56" borderId="1685" applyNumberFormat="0" applyAlignment="0" applyProtection="0"/>
    <xf numFmtId="0" fontId="18" fillId="35" borderId="1566" applyNumberFormat="0" applyAlignment="0">
      <protection locked="0"/>
    </xf>
    <xf numFmtId="1" fontId="37" fillId="0" borderId="1145">
      <alignment vertical="center"/>
    </xf>
    <xf numFmtId="0" fontId="44" fillId="119" borderId="1555" applyNumberFormat="0" applyAlignment="0" applyProtection="0"/>
    <xf numFmtId="3" fontId="92" fillId="35" borderId="1550">
      <alignment horizontal="right" vertical="center"/>
    </xf>
    <xf numFmtId="0" fontId="44" fillId="57" borderId="1535" applyNumberFormat="0" applyAlignment="0" applyProtection="0"/>
    <xf numFmtId="0" fontId="44" fillId="57" borderId="1531" applyNumberFormat="0" applyAlignment="0" applyProtection="0"/>
    <xf numFmtId="0" fontId="44" fillId="57" borderId="1523" applyNumberFormat="0" applyAlignment="0" applyProtection="0"/>
    <xf numFmtId="0" fontId="44" fillId="57" borderId="1543" applyNumberFormat="0" applyAlignment="0" applyProtection="0"/>
    <xf numFmtId="0" fontId="92" fillId="35" borderId="1510">
      <alignment horizontal="center" vertical="center"/>
    </xf>
    <xf numFmtId="0" fontId="44" fillId="57" borderId="1491" applyNumberFormat="0" applyAlignment="0" applyProtection="0"/>
    <xf numFmtId="3" fontId="92" fillId="35" borderId="1498">
      <alignment horizontal="right" vertical="center"/>
    </xf>
    <xf numFmtId="0" fontId="42" fillId="0" borderId="2577" applyNumberFormat="0" applyFill="0" applyAlignment="0" applyProtection="0"/>
    <xf numFmtId="0" fontId="92" fillId="35" borderId="1490">
      <alignment horizontal="center" vertical="center"/>
    </xf>
    <xf numFmtId="0" fontId="63" fillId="56" borderId="2132" applyNumberFormat="0" applyAlignment="0" applyProtection="0"/>
    <xf numFmtId="0" fontId="238" fillId="0" borderId="2349">
      <alignment horizontal="right"/>
    </xf>
    <xf numFmtId="0" fontId="42" fillId="0" borderId="2133" applyNumberFormat="0" applyFill="0" applyAlignment="0" applyProtection="0"/>
    <xf numFmtId="0" fontId="63" fillId="56" borderId="3020" applyNumberFormat="0" applyAlignment="0" applyProtection="0"/>
    <xf numFmtId="0" fontId="18" fillId="0" borderId="2351" applyNumberFormat="0" applyFont="0" applyAlignment="0" applyProtection="0"/>
    <xf numFmtId="0" fontId="44" fillId="57" borderId="1483" applyNumberFormat="0" applyAlignment="0" applyProtection="0"/>
    <xf numFmtId="4" fontId="92" fillId="35" borderId="831"/>
    <xf numFmtId="3" fontId="92" fillId="35" borderId="831">
      <alignment horizontal="right" vertical="center"/>
    </xf>
    <xf numFmtId="0" fontId="92" fillId="35" borderId="831">
      <alignment horizontal="center" vertical="center"/>
    </xf>
    <xf numFmtId="2" fontId="92" fillId="34" borderId="2365"/>
    <xf numFmtId="0" fontId="238" fillId="0" borderId="1041">
      <alignment horizontal="right"/>
    </xf>
    <xf numFmtId="207" fontId="243" fillId="0" borderId="1041">
      <alignment horizontal="left"/>
    </xf>
    <xf numFmtId="207" fontId="244" fillId="0" borderId="1042">
      <alignment horizontal="center"/>
    </xf>
    <xf numFmtId="338" fontId="230" fillId="0" borderId="3238">
      <protection locked="0"/>
    </xf>
    <xf numFmtId="0" fontId="23" fillId="0" borderId="1900" applyNumberFormat="0" applyFill="0" applyAlignment="0" applyProtection="0"/>
    <xf numFmtId="49" fontId="237" fillId="0" borderId="1042">
      <alignment horizontal="right" wrapText="1"/>
    </xf>
    <xf numFmtId="207" fontId="245" fillId="0" borderId="1041">
      <alignment horizontal="center"/>
    </xf>
    <xf numFmtId="338" fontId="230" fillId="0" borderId="1039">
      <protection locked="0"/>
    </xf>
    <xf numFmtId="0" fontId="217" fillId="103" borderId="1038" applyNumberFormat="0" applyAlignment="0" applyProtection="0"/>
    <xf numFmtId="4" fontId="92" fillId="35" borderId="2359"/>
    <xf numFmtId="0" fontId="23" fillId="0" borderId="1037" applyNumberFormat="0" applyFill="0" applyAlignment="0" applyProtection="0"/>
    <xf numFmtId="1" fontId="37" fillId="0" borderId="1145">
      <alignment vertical="center"/>
    </xf>
    <xf numFmtId="0" fontId="44" fillId="57" borderId="2372" applyNumberFormat="0" applyAlignment="0" applyProtection="0"/>
    <xf numFmtId="16" fontId="148" fillId="74" borderId="1682" applyFont="0" applyFill="0" applyBorder="0" applyAlignment="0" applyProtection="0">
      <alignment horizontal="right"/>
    </xf>
    <xf numFmtId="0" fontId="55" fillId="56" borderId="1683" applyNumberFormat="0" applyAlignment="0" applyProtection="0"/>
    <xf numFmtId="0" fontId="43" fillId="59" borderId="2575" applyNumberFormat="0" applyFont="0" applyAlignment="0" applyProtection="0"/>
    <xf numFmtId="4" fontId="92" fillId="35" borderId="1947"/>
    <xf numFmtId="0" fontId="63" fillId="56" borderId="1685" applyNumberFormat="0" applyAlignment="0" applyProtection="0"/>
    <xf numFmtId="338" fontId="230" fillId="0" borderId="2791">
      <protection locked="0"/>
    </xf>
    <xf numFmtId="0" fontId="63" fillId="56" borderId="2576" applyNumberFormat="0" applyAlignment="0" applyProtection="0"/>
    <xf numFmtId="0" fontId="44" fillId="57" borderId="3260" applyNumberFormat="0" applyAlignment="0" applyProtection="0"/>
    <xf numFmtId="0" fontId="63" fillId="56" borderId="1685" applyNumberFormat="0" applyAlignment="0" applyProtection="0"/>
    <xf numFmtId="49" fontId="237" fillId="0" borderId="2350">
      <alignment horizontal="right" wrapText="1"/>
    </xf>
    <xf numFmtId="0" fontId="238" fillId="0" borderId="3240">
      <alignment horizontal="right"/>
    </xf>
    <xf numFmtId="1" fontId="37" fillId="0" borderId="1145">
      <alignment vertical="center"/>
    </xf>
    <xf numFmtId="0" fontId="44" fillId="57" borderId="1487" applyNumberFormat="0" applyAlignment="0" applyProtection="0"/>
    <xf numFmtId="256" fontId="22" fillId="0" borderId="1145">
      <alignment horizontal="left" vertical="center"/>
    </xf>
    <xf numFmtId="0" fontId="18" fillId="0" borderId="1580" applyNumberFormat="0" applyFont="0" applyAlignment="0" applyProtection="0"/>
    <xf numFmtId="0" fontId="42" fillId="0" borderId="3021" applyNumberFormat="0" applyFill="0" applyAlignment="0" applyProtection="0"/>
    <xf numFmtId="0" fontId="237" fillId="0" borderId="3241">
      <alignment horizontal="right" wrapText="1"/>
    </xf>
    <xf numFmtId="0" fontId="18" fillId="0" borderId="2352" applyNumberFormat="0" applyFont="0" applyAlignment="0" applyProtection="0"/>
    <xf numFmtId="0" fontId="23" fillId="98" borderId="2346" applyNumberFormat="0" applyFont="0" applyAlignment="0" applyProtection="0"/>
    <xf numFmtId="338" fontId="230" fillId="0" borderId="1039">
      <protection locked="0"/>
    </xf>
    <xf numFmtId="207" fontId="243" fillId="0" borderId="1041">
      <alignment horizontal="left"/>
    </xf>
    <xf numFmtId="207" fontId="244" fillId="0" borderId="1042">
      <alignment horizontal="center"/>
    </xf>
    <xf numFmtId="0" fontId="238" fillId="0" borderId="1041">
      <alignment horizontal="right"/>
    </xf>
    <xf numFmtId="0" fontId="60" fillId="43" borderId="1683" applyNumberFormat="0" applyAlignment="0" applyProtection="0"/>
    <xf numFmtId="0" fontId="18" fillId="0" borderId="2795" applyNumberFormat="0" applyFont="0" applyAlignment="0" applyProtection="0"/>
    <xf numFmtId="0" fontId="23" fillId="0" borderId="1900" applyNumberFormat="0" applyFill="0" applyAlignment="0" applyProtection="0"/>
    <xf numFmtId="207" fontId="245" fillId="0" borderId="1041">
      <alignment horizontal="center"/>
    </xf>
    <xf numFmtId="207" fontId="243" fillId="0" borderId="1041">
      <alignment horizontal="left"/>
    </xf>
    <xf numFmtId="49" fontId="237" fillId="0" borderId="1042">
      <alignment horizontal="right" wrapText="1"/>
    </xf>
    <xf numFmtId="0" fontId="23" fillId="0" borderId="3235" applyNumberFormat="0" applyFill="0" applyAlignment="0" applyProtection="0"/>
    <xf numFmtId="0" fontId="92" fillId="35" borderId="727">
      <alignment horizontal="center" vertical="center"/>
    </xf>
    <xf numFmtId="3" fontId="92" fillId="35" borderId="727">
      <alignment horizontal="right" vertical="center"/>
    </xf>
    <xf numFmtId="4" fontId="92" fillId="35" borderId="727"/>
    <xf numFmtId="0" fontId="44" fillId="119" borderId="1475" applyNumberFormat="0" applyAlignment="0" applyProtection="0"/>
    <xf numFmtId="0" fontId="44" fillId="119" borderId="2812" applyNumberFormat="0" applyAlignment="0" applyProtection="0"/>
    <xf numFmtId="0" fontId="42" fillId="0" borderId="2133" applyNumberFormat="0" applyFill="0" applyAlignment="0" applyProtection="0"/>
    <xf numFmtId="215" fontId="156" fillId="0" borderId="3458" applyFont="0" applyFill="0" applyAlignment="0">
      <alignment horizontal="fill"/>
    </xf>
    <xf numFmtId="2" fontId="92" fillId="34" borderId="2369"/>
    <xf numFmtId="0" fontId="42" fillId="0" borderId="2133" applyNumberFormat="0" applyFill="0" applyAlignment="0" applyProtection="0"/>
    <xf numFmtId="0" fontId="44" fillId="57" borderId="1495" applyNumberFormat="0" applyAlignment="0" applyProtection="0"/>
    <xf numFmtId="0" fontId="44" fillId="57" borderId="1491" applyNumberFormat="0" applyAlignment="0" applyProtection="0"/>
    <xf numFmtId="0" fontId="92" fillId="35" borderId="1546">
      <alignment horizontal="center" vertical="center"/>
    </xf>
    <xf numFmtId="0" fontId="44" fillId="119" borderId="1519" applyNumberFormat="0" applyAlignment="0" applyProtection="0"/>
    <xf numFmtId="0" fontId="44" fillId="57" borderId="1531" applyNumberFormat="0" applyAlignment="0" applyProtection="0"/>
    <xf numFmtId="0" fontId="44" fillId="57" borderId="1535" applyNumberFormat="0" applyAlignment="0" applyProtection="0"/>
    <xf numFmtId="0" fontId="92" fillId="35" borderId="1550">
      <alignment horizontal="center" vertical="center"/>
    </xf>
    <xf numFmtId="0" fontId="44" fillId="57" borderId="1555" applyNumberFormat="0" applyAlignment="0" applyProtection="0"/>
    <xf numFmtId="0" fontId="42" fillId="0" borderId="1686" applyNumberFormat="0" applyFill="0" applyAlignment="0" applyProtection="0"/>
    <xf numFmtId="164" fontId="103" fillId="71" borderId="1565" applyNumberFormat="0" applyBorder="0" applyAlignment="0">
      <alignment vertical="center" wrapText="1"/>
    </xf>
    <xf numFmtId="1" fontId="37" fillId="0" borderId="1145">
      <alignment vertical="center"/>
    </xf>
    <xf numFmtId="3" fontId="92" fillId="34" borderId="725">
      <alignment horizontal="right" vertical="center"/>
    </xf>
    <xf numFmtId="2" fontId="92" fillId="34" borderId="725"/>
    <xf numFmtId="0" fontId="42" fillId="0" borderId="1686" applyNumberFormat="0" applyFill="0" applyAlignment="0" applyProtection="0"/>
    <xf numFmtId="0" fontId="60" fillId="43" borderId="1683" applyNumberFormat="0" applyAlignment="0" applyProtection="0"/>
    <xf numFmtId="0" fontId="42" fillId="0" borderId="1686" applyNumberFormat="0" applyFill="0" applyAlignment="0" applyProtection="0"/>
    <xf numFmtId="0" fontId="43" fillId="59" borderId="1684" applyNumberFormat="0" applyFont="0" applyAlignment="0" applyProtection="0"/>
    <xf numFmtId="0" fontId="43" fillId="59" borderId="1684" applyNumberFormat="0" applyFont="0" applyAlignment="0" applyProtection="0"/>
    <xf numFmtId="0" fontId="42" fillId="0" borderId="1686" applyNumberFormat="0" applyFill="0" applyAlignment="0" applyProtection="0"/>
    <xf numFmtId="0" fontId="44" fillId="119" borderId="1736" applyNumberFormat="0" applyAlignment="0" applyProtection="0"/>
    <xf numFmtId="0" fontId="44" fillId="119" borderId="1700" applyNumberFormat="0" applyAlignment="0" applyProtection="0"/>
    <xf numFmtId="3" fontId="92" fillId="35" borderId="1703">
      <alignment horizontal="right" vertical="center"/>
    </xf>
    <xf numFmtId="0" fontId="92" fillId="35" borderId="1703">
      <alignment horizontal="center" vertical="center"/>
    </xf>
    <xf numFmtId="0" fontId="44" fillId="57" borderId="1732" applyNumberFormat="0" applyAlignment="0" applyProtection="0"/>
    <xf numFmtId="4" fontId="92" fillId="35" borderId="1735"/>
    <xf numFmtId="0" fontId="44" fillId="57" borderId="1736" applyNumberFormat="0" applyAlignment="0" applyProtection="0"/>
    <xf numFmtId="303" fontId="211" fillId="0" borderId="1689" applyBorder="0"/>
    <xf numFmtId="2" fontId="92" fillId="34" borderId="1693"/>
    <xf numFmtId="0" fontId="63" fillId="56" borderId="1685" applyNumberFormat="0" applyAlignment="0" applyProtection="0"/>
    <xf numFmtId="0" fontId="42" fillId="0" borderId="1686" applyNumberFormat="0" applyFill="0" applyAlignment="0" applyProtection="0"/>
    <xf numFmtId="0" fontId="18" fillId="0" borderId="1684"/>
    <xf numFmtId="0" fontId="63" fillId="56" borderId="2576" applyNumberFormat="0" applyAlignment="0" applyProtection="0"/>
    <xf numFmtId="0" fontId="42" fillId="0" borderId="1686" applyNumberFormat="0" applyFill="0" applyAlignment="0" applyProtection="0"/>
    <xf numFmtId="215" fontId="156" fillId="0" borderId="1497" applyFont="0" applyFill="0" applyAlignment="0">
      <alignment horizontal="fill"/>
    </xf>
    <xf numFmtId="0" fontId="92" fillId="35" borderId="2363">
      <alignment horizontal="center" vertical="center"/>
    </xf>
    <xf numFmtId="3" fontId="92" fillId="35" borderId="1526">
      <alignment horizontal="right" vertical="center"/>
    </xf>
    <xf numFmtId="0" fontId="238" fillId="0" borderId="2349">
      <alignment horizontal="right"/>
    </xf>
    <xf numFmtId="0" fontId="42" fillId="0" borderId="2133" applyNumberFormat="0" applyFill="0" applyAlignment="0" applyProtection="0"/>
    <xf numFmtId="0" fontId="92" fillId="35" borderId="875">
      <alignment horizontal="center" vertical="center"/>
    </xf>
    <xf numFmtId="0" fontId="42" fillId="0" borderId="2133" applyNumberFormat="0" applyFill="0" applyAlignment="0" applyProtection="0"/>
    <xf numFmtId="1" fontId="37" fillId="0" borderId="1145">
      <alignment vertical="center"/>
    </xf>
    <xf numFmtId="3" fontId="92" fillId="34" borderId="1484">
      <alignment horizontal="right" vertical="center"/>
    </xf>
    <xf numFmtId="0" fontId="18" fillId="74" borderId="1572" applyProtection="0">
      <alignment horizontal="right"/>
    </xf>
    <xf numFmtId="2" fontId="92" fillId="34" borderId="1488"/>
    <xf numFmtId="3" fontId="92" fillId="35" borderId="1494">
      <alignment horizontal="right" vertical="center"/>
    </xf>
    <xf numFmtId="0" fontId="42" fillId="0" borderId="2133" applyNumberFormat="0" applyFill="0" applyAlignment="0" applyProtection="0"/>
    <xf numFmtId="4" fontId="92" fillId="35" borderId="3259"/>
    <xf numFmtId="0" fontId="60" fillId="43" borderId="1683" applyNumberFormat="0" applyAlignment="0" applyProtection="0"/>
    <xf numFmtId="0" fontId="63" fillId="56" borderId="1685" applyNumberFormat="0" applyAlignment="0" applyProtection="0"/>
    <xf numFmtId="0" fontId="55" fillId="56" borderId="1683" applyNumberFormat="0" applyAlignment="0" applyProtection="0"/>
    <xf numFmtId="2" fontId="92" fillId="34" borderId="1552"/>
    <xf numFmtId="0" fontId="44" fillId="119" borderId="1547" applyNumberFormat="0" applyAlignment="0" applyProtection="0"/>
    <xf numFmtId="0" fontId="92" fillId="35" borderId="1538">
      <alignment horizontal="center" vertical="center"/>
    </xf>
    <xf numFmtId="2" fontId="92" fillId="34" borderId="1528"/>
    <xf numFmtId="3" fontId="92" fillId="34" borderId="1520">
      <alignment horizontal="right" vertical="center"/>
    </xf>
    <xf numFmtId="0" fontId="44" fillId="57" borderId="1543" applyNumberFormat="0" applyAlignment="0" applyProtection="0"/>
    <xf numFmtId="0" fontId="42" fillId="0" borderId="2577" applyNumberFormat="0" applyFill="0" applyAlignment="0" applyProtection="0"/>
    <xf numFmtId="0" fontId="18" fillId="0" borderId="2352" applyNumberFormat="0" applyFont="0" applyAlignment="0" applyProtection="0"/>
    <xf numFmtId="0" fontId="42" fillId="0" borderId="2133" applyNumberFormat="0" applyFill="0" applyAlignment="0" applyProtection="0"/>
    <xf numFmtId="0" fontId="63" fillId="56" borderId="3020" applyNumberFormat="0" applyAlignment="0" applyProtection="0"/>
    <xf numFmtId="0" fontId="63" fillId="56" borderId="2132" applyNumberFormat="0" applyAlignment="0" applyProtection="0"/>
    <xf numFmtId="0" fontId="237" fillId="0" borderId="1042">
      <alignment horizontal="right" wrapText="1"/>
    </xf>
    <xf numFmtId="41" fontId="211" fillId="0" borderId="1042" applyFill="0" applyBorder="0" applyProtection="0">
      <alignment horizontal="right" vertical="top"/>
    </xf>
    <xf numFmtId="207" fontId="240" fillId="0" borderId="1042">
      <alignment horizontal="right"/>
    </xf>
    <xf numFmtId="4" fontId="92" fillId="35" borderId="3247"/>
    <xf numFmtId="0" fontId="42" fillId="0" borderId="3021" applyNumberFormat="0" applyFill="0" applyAlignment="0" applyProtection="0"/>
    <xf numFmtId="49" fontId="237" fillId="0" borderId="1042">
      <alignment horizontal="right" wrapText="1"/>
    </xf>
    <xf numFmtId="9" fontId="163" fillId="35" borderId="1040">
      <alignment horizontal="center"/>
    </xf>
    <xf numFmtId="0" fontId="23" fillId="0" borderId="1900" applyNumberFormat="0" applyFill="0" applyAlignment="0" applyProtection="0"/>
    <xf numFmtId="215" fontId="156" fillId="0" borderId="2814" applyFont="0" applyFill="0" applyAlignment="0">
      <alignment horizontal="fill"/>
    </xf>
    <xf numFmtId="41" fontId="211" fillId="0" borderId="1042" applyFill="0" applyBorder="0" applyProtection="0">
      <alignment horizontal="right" vertical="top"/>
    </xf>
    <xf numFmtId="207" fontId="243" fillId="0" borderId="1041">
      <alignment horizontal="left"/>
    </xf>
    <xf numFmtId="0" fontId="238" fillId="0" borderId="1041">
      <alignment horizontal="right"/>
    </xf>
    <xf numFmtId="0" fontId="23" fillId="98" borderId="1038" applyNumberFormat="0" applyFont="0" applyAlignment="0" applyProtection="0"/>
    <xf numFmtId="0" fontId="63" fillId="56" borderId="2132" applyNumberFormat="0" applyAlignment="0" applyProtection="0"/>
    <xf numFmtId="0" fontId="63" fillId="56" borderId="1685" applyNumberFormat="0" applyAlignment="0" applyProtection="0"/>
    <xf numFmtId="0" fontId="42" fillId="0" borderId="3021" applyNumberFormat="0" applyFill="0" applyAlignment="0" applyProtection="0"/>
    <xf numFmtId="256" fontId="22" fillId="0" borderId="1145">
      <alignment horizontal="left" vertical="center"/>
    </xf>
    <xf numFmtId="0" fontId="42" fillId="0" borderId="2133" applyNumberFormat="0" applyFill="0" applyAlignment="0" applyProtection="0"/>
    <xf numFmtId="0" fontId="63" fillId="56" borderId="1685" applyNumberFormat="0" applyAlignment="0" applyProtection="0"/>
    <xf numFmtId="207" fontId="240" fillId="0" borderId="1042">
      <alignment horizontal="left"/>
    </xf>
    <xf numFmtId="338" fontId="230" fillId="0" borderId="1039">
      <protection locked="0"/>
    </xf>
    <xf numFmtId="0" fontId="23" fillId="98" borderId="1038" applyNumberFormat="0" applyFont="0" applyAlignment="0" applyProtection="0"/>
    <xf numFmtId="41" fontId="211" fillId="0" borderId="1578" applyFill="0" applyBorder="0" applyProtection="0">
      <alignment horizontal="right" vertical="top"/>
    </xf>
    <xf numFmtId="0" fontId="42" fillId="0" borderId="2133" applyNumberFormat="0" applyFill="0" applyAlignment="0" applyProtection="0"/>
    <xf numFmtId="0" fontId="23" fillId="0" borderId="1037" applyNumberFormat="0" applyFill="0" applyAlignment="0" applyProtection="0"/>
    <xf numFmtId="256" fontId="22" fillId="0" borderId="1145">
      <alignment horizontal="left" vertical="center"/>
    </xf>
    <xf numFmtId="1" fontId="37" fillId="0" borderId="2453">
      <alignment vertical="center"/>
    </xf>
    <xf numFmtId="0" fontId="23" fillId="98" borderId="3236" applyNumberFormat="0" applyFont="0" applyAlignment="0" applyProtection="0"/>
    <xf numFmtId="0" fontId="42" fillId="0" borderId="1686" applyNumberFormat="0" applyFill="0" applyAlignment="0" applyProtection="0"/>
    <xf numFmtId="338" fontId="230" fillId="0" borderId="2347">
      <protection locked="0"/>
    </xf>
    <xf numFmtId="49" fontId="237" fillId="0" borderId="1042">
      <alignment horizontal="right" wrapText="1"/>
    </xf>
    <xf numFmtId="3" fontId="92" fillId="35" borderId="2391">
      <alignment horizontal="right" vertical="center"/>
    </xf>
    <xf numFmtId="207" fontId="240" fillId="0" borderId="1905">
      <alignment horizontal="right"/>
    </xf>
    <xf numFmtId="0" fontId="42" fillId="0" borderId="2577" applyNumberFormat="0" applyFill="0" applyAlignment="0" applyProtection="0"/>
    <xf numFmtId="41" fontId="211" fillId="0" borderId="2350" applyFill="0" applyBorder="0" applyProtection="0">
      <alignment horizontal="right" vertical="top"/>
    </xf>
    <xf numFmtId="0" fontId="238" fillId="0" borderId="1041">
      <alignment horizontal="right"/>
    </xf>
    <xf numFmtId="0" fontId="237" fillId="0" borderId="2350">
      <alignment horizontal="right" wrapText="1"/>
    </xf>
    <xf numFmtId="0" fontId="44" fillId="57" borderId="1692" applyNumberFormat="0" applyAlignment="0" applyProtection="0"/>
    <xf numFmtId="0" fontId="63" fillId="56" borderId="1685" applyNumberFormat="0" applyAlignment="0" applyProtection="0"/>
    <xf numFmtId="0" fontId="23" fillId="0" borderId="1037" applyNumberFormat="0" applyFill="0" applyAlignment="0" applyProtection="0"/>
    <xf numFmtId="0" fontId="23" fillId="98" borderId="2346" applyNumberFormat="0" applyFont="0" applyAlignment="0" applyProtection="0"/>
    <xf numFmtId="0" fontId="44" fillId="57" borderId="2356" applyNumberFormat="0" applyAlignment="0" applyProtection="0"/>
    <xf numFmtId="338" fontId="230" fillId="0" borderId="1039">
      <protection locked="0"/>
    </xf>
    <xf numFmtId="0" fontId="238" fillId="0" borderId="1041">
      <alignment horizontal="right"/>
    </xf>
    <xf numFmtId="0" fontId="238" fillId="0" borderId="1041">
      <alignment horizontal="right"/>
    </xf>
    <xf numFmtId="207" fontId="245" fillId="0" borderId="1041">
      <alignment horizontal="center"/>
    </xf>
    <xf numFmtId="0" fontId="44" fillId="57" borderId="2816" applyNumberFormat="0" applyAlignment="0" applyProtection="0"/>
    <xf numFmtId="0" fontId="237" fillId="0" borderId="1905">
      <alignment horizontal="right" wrapText="1"/>
    </xf>
    <xf numFmtId="338" fontId="230" fillId="0" borderId="2791">
      <protection locked="0"/>
    </xf>
    <xf numFmtId="0" fontId="23" fillId="0" borderId="1900" applyNumberFormat="0" applyFill="0" applyAlignment="0" applyProtection="0"/>
    <xf numFmtId="4" fontId="92" fillId="35" borderId="2367"/>
    <xf numFmtId="0" fontId="23" fillId="98" borderId="2346" applyNumberFormat="0" applyFont="0" applyAlignment="0" applyProtection="0"/>
    <xf numFmtId="0" fontId="23" fillId="0" borderId="1037" applyNumberFormat="0" applyFill="0" applyAlignment="0" applyProtection="0"/>
    <xf numFmtId="0" fontId="63" fillId="56" borderId="1685" applyNumberFormat="0" applyAlignment="0" applyProtection="0"/>
    <xf numFmtId="0" fontId="42" fillId="0" borderId="1686" applyNumberFormat="0" applyFill="0" applyAlignment="0" applyProtection="0"/>
    <xf numFmtId="256" fontId="22" fillId="0" borderId="1145">
      <alignment horizontal="left" vertical="center"/>
    </xf>
    <xf numFmtId="207" fontId="245" fillId="0" borderId="3240">
      <alignment horizontal="center"/>
    </xf>
    <xf numFmtId="207" fontId="245" fillId="0" borderId="3240">
      <alignment horizontal="center"/>
    </xf>
    <xf numFmtId="3" fontId="92" fillId="35" borderId="2367">
      <alignment horizontal="right" vertical="center"/>
    </xf>
    <xf numFmtId="0" fontId="217" fillId="103" borderId="1038" applyNumberFormat="0" applyAlignment="0" applyProtection="0"/>
    <xf numFmtId="0" fontId="238" fillId="0" borderId="1041">
      <alignment horizontal="right"/>
    </xf>
    <xf numFmtId="0" fontId="18" fillId="0" borderId="1043" applyNumberFormat="0" applyFont="0" applyAlignment="0" applyProtection="0"/>
    <xf numFmtId="0" fontId="44" fillId="57" borderId="852" applyNumberFormat="0" applyAlignment="0" applyProtection="0"/>
    <xf numFmtId="3" fontId="92" fillId="35" borderId="3259">
      <alignment horizontal="right" vertical="center"/>
    </xf>
    <xf numFmtId="0" fontId="60" fillId="43" borderId="2130" applyNumberFormat="0" applyAlignment="0" applyProtection="0"/>
    <xf numFmtId="0" fontId="63" fillId="56" borderId="2576" applyNumberFormat="0" applyAlignment="0" applyProtection="0"/>
    <xf numFmtId="1" fontId="37" fillId="0" borderId="2897">
      <alignment vertical="center"/>
    </xf>
    <xf numFmtId="1" fontId="37" fillId="0" borderId="2897">
      <alignment vertical="center"/>
    </xf>
    <xf numFmtId="0" fontId="63" fillId="56" borderId="3020" applyNumberFormat="0" applyAlignment="0" applyProtection="0"/>
    <xf numFmtId="0" fontId="55" fillId="56" borderId="2574" applyNumberFormat="0" applyAlignment="0" applyProtection="0"/>
    <xf numFmtId="3" fontId="92" fillId="35" borderId="1486">
      <alignment horizontal="right" vertical="center"/>
    </xf>
    <xf numFmtId="0" fontId="44" fillId="119" borderId="1491" applyNumberFormat="0" applyAlignment="0" applyProtection="0"/>
    <xf numFmtId="3" fontId="92" fillId="35" borderId="1490">
      <alignment horizontal="right" vertical="center"/>
    </xf>
    <xf numFmtId="0" fontId="44" fillId="57" borderId="1499" applyNumberFormat="0" applyAlignment="0" applyProtection="0"/>
    <xf numFmtId="0" fontId="44" fillId="119" borderId="1531" applyNumberFormat="0" applyAlignment="0" applyProtection="0"/>
    <xf numFmtId="3" fontId="92" fillId="34" borderId="1516">
      <alignment horizontal="right" vertical="center"/>
    </xf>
    <xf numFmtId="0" fontId="44" fillId="119" borderId="1523" applyNumberFormat="0" applyAlignment="0" applyProtection="0"/>
    <xf numFmtId="3" fontId="92" fillId="35" borderId="1542">
      <alignment horizontal="right" vertical="center"/>
    </xf>
    <xf numFmtId="3" fontId="92" fillId="34" borderId="1536">
      <alignment horizontal="right" vertical="center"/>
    </xf>
    <xf numFmtId="2" fontId="92" fillId="34" borderId="1548"/>
    <xf numFmtId="3" fontId="92" fillId="34" borderId="1560">
      <alignment horizontal="right" vertical="center"/>
    </xf>
    <xf numFmtId="0" fontId="18" fillId="74" borderId="1572" applyProtection="0">
      <alignment horizontal="right"/>
    </xf>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43" fillId="59" borderId="1684" applyNumberFormat="0" applyFont="0" applyAlignment="0" applyProtection="0"/>
    <xf numFmtId="0" fontId="55" fillId="56" borderId="1683"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63" fillId="56" borderId="2132" applyNumberFormat="0" applyAlignment="0" applyProtection="0"/>
    <xf numFmtId="0" fontId="55" fillId="56" borderId="1683" applyNumberFormat="0" applyAlignment="0" applyProtection="0"/>
    <xf numFmtId="0" fontId="44" fillId="119" borderId="1708" applyNumberFormat="0" applyAlignment="0" applyProtection="0"/>
    <xf numFmtId="0" fontId="63" fillId="56" borderId="1685" applyNumberFormat="0" applyAlignment="0" applyProtection="0"/>
    <xf numFmtId="4" fontId="92" fillId="35" borderId="1695"/>
    <xf numFmtId="0" fontId="63" fillId="56" borderId="1685" applyNumberFormat="0" applyAlignment="0" applyProtection="0"/>
    <xf numFmtId="0" fontId="18" fillId="74" borderId="1572" applyProtection="0">
      <alignment horizontal="right"/>
      <protection locked="0"/>
    </xf>
    <xf numFmtId="0" fontId="238" fillId="0" borderId="1577">
      <alignment horizontal="right"/>
    </xf>
    <xf numFmtId="0" fontId="44" fillId="119" borderId="1499" applyNumberFormat="0" applyAlignment="0" applyProtection="0"/>
    <xf numFmtId="0" fontId="44" fillId="119" borderId="1543" applyNumberFormat="0" applyAlignment="0" applyProtection="0"/>
    <xf numFmtId="0" fontId="92" fillId="35" borderId="1522">
      <alignment horizontal="center" vertical="center"/>
    </xf>
    <xf numFmtId="215" fontId="156" fillId="0" borderId="1529" applyFont="0" applyFill="0" applyAlignment="0">
      <alignment horizontal="fill"/>
    </xf>
    <xf numFmtId="3" fontId="92" fillId="35" borderId="1534">
      <alignment horizontal="right" vertical="center"/>
    </xf>
    <xf numFmtId="0" fontId="44" fillId="57" borderId="1539" applyNumberFormat="0" applyAlignment="0" applyProtection="0"/>
    <xf numFmtId="215" fontId="156" fillId="0" borderId="1553" applyFont="0" applyFill="0" applyAlignment="0">
      <alignment horizontal="fill"/>
    </xf>
    <xf numFmtId="0" fontId="44" fillId="57" borderId="1563"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18" fillId="74" borderId="1572" applyProtection="0">
      <alignment horizontal="right"/>
    </xf>
    <xf numFmtId="0" fontId="42" fillId="0" borderId="1686" applyNumberFormat="0" applyFill="0" applyAlignment="0" applyProtection="0"/>
    <xf numFmtId="1" fontId="37" fillId="0" borderId="1145">
      <alignment vertical="center"/>
    </xf>
    <xf numFmtId="0" fontId="60" fillId="43" borderId="1683" applyNumberFormat="0" applyAlignment="0" applyProtection="0"/>
    <xf numFmtId="0" fontId="63" fillId="56" borderId="1685" applyNumberFormat="0" applyAlignment="0" applyProtection="0"/>
    <xf numFmtId="0" fontId="60" fillId="43" borderId="1683" applyNumberFormat="0" applyAlignment="0" applyProtection="0"/>
    <xf numFmtId="0" fontId="42" fillId="0" borderId="1686" applyNumberFormat="0" applyFill="0" applyAlignment="0" applyProtection="0"/>
    <xf numFmtId="0" fontId="55" fillId="56" borderId="1683" applyNumberFormat="0" applyAlignment="0" applyProtection="0"/>
    <xf numFmtId="0" fontId="42" fillId="0" borderId="1686" applyNumberFormat="0" applyFill="0" applyAlignment="0" applyProtection="0"/>
    <xf numFmtId="0" fontId="44" fillId="57" borderId="1692" applyNumberFormat="0" applyAlignment="0" applyProtection="0"/>
    <xf numFmtId="0" fontId="42" fillId="0" borderId="1686" applyNumberFormat="0" applyFill="0" applyAlignment="0" applyProtection="0"/>
    <xf numFmtId="0" fontId="231" fillId="35" borderId="2463">
      <alignment horizontal="right"/>
    </xf>
    <xf numFmtId="2" fontId="92" fillId="34" borderId="1524"/>
    <xf numFmtId="4" fontId="92" fillId="35" borderId="1546"/>
    <xf numFmtId="0" fontId="44" fillId="57" borderId="1519" applyNumberFormat="0" applyAlignment="0" applyProtection="0"/>
    <xf numFmtId="3" fontId="92" fillId="35" borderId="1530">
      <alignment horizontal="right" vertical="center"/>
    </xf>
    <xf numFmtId="2" fontId="92" fillId="34" borderId="1532"/>
    <xf numFmtId="0" fontId="44" fillId="119" borderId="1539" applyNumberFormat="0" applyAlignment="0" applyProtection="0"/>
    <xf numFmtId="3" fontId="92" fillId="35" borderId="1554">
      <alignment horizontal="right" vertical="center"/>
    </xf>
    <xf numFmtId="0" fontId="44" fillId="119" borderId="1563" applyNumberFormat="0" applyAlignment="0" applyProtection="0"/>
    <xf numFmtId="0" fontId="18" fillId="74" borderId="1572" applyProtection="0">
      <alignment horizontal="right"/>
    </xf>
    <xf numFmtId="0" fontId="42" fillId="0" borderId="1686" applyNumberFormat="0" applyFill="0" applyAlignment="0" applyProtection="0"/>
    <xf numFmtId="0" fontId="55" fillId="56" borderId="1683" applyNumberFormat="0" applyAlignment="0" applyProtection="0"/>
    <xf numFmtId="0" fontId="42" fillId="0" borderId="1686" applyNumberFormat="0" applyFill="0" applyAlignment="0" applyProtection="0"/>
    <xf numFmtId="0" fontId="60" fillId="43" borderId="1683" applyNumberFormat="0" applyAlignment="0" applyProtection="0"/>
    <xf numFmtId="0" fontId="238" fillId="0" borderId="1577">
      <alignment horizontal="right"/>
    </xf>
    <xf numFmtId="0" fontId="42" fillId="0" borderId="1686" applyNumberFormat="0" applyFill="0" applyAlignment="0" applyProtection="0"/>
    <xf numFmtId="0" fontId="43" fillId="59" borderId="1684" applyNumberFormat="0" applyFont="0" applyAlignment="0" applyProtection="0"/>
    <xf numFmtId="0" fontId="42" fillId="0" borderId="1686" applyNumberFormat="0" applyFill="0" applyAlignment="0" applyProtection="0"/>
    <xf numFmtId="0" fontId="63" fillId="56" borderId="1685" applyNumberFormat="0" applyAlignment="0" applyProtection="0"/>
    <xf numFmtId="0" fontId="44" fillId="57" borderId="1696" applyNumberFormat="0" applyAlignment="0" applyProtection="0"/>
    <xf numFmtId="0" fontId="42" fillId="0" borderId="1686" applyNumberFormat="0" applyFill="0" applyAlignment="0" applyProtection="0"/>
    <xf numFmtId="3" fontId="18" fillId="105" borderId="1682" applyProtection="0">
      <alignment horizontal="right" vertical="center"/>
    </xf>
    <xf numFmtId="0" fontId="63" fillId="56" borderId="1685" applyNumberFormat="0" applyAlignment="0" applyProtection="0"/>
    <xf numFmtId="0" fontId="23" fillId="0" borderId="1571" applyNumberFormat="0" applyFill="0" applyAlignment="0" applyProtection="0"/>
    <xf numFmtId="1" fontId="37" fillId="0" borderId="1145">
      <alignment vertical="center"/>
    </xf>
    <xf numFmtId="0" fontId="60" fillId="43" borderId="1683" applyNumberFormat="0" applyAlignment="0" applyProtection="0"/>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42" fillId="0" borderId="1686" applyNumberFormat="0" applyFill="0" applyAlignment="0" applyProtection="0"/>
    <xf numFmtId="0" fontId="44" fillId="57" borderId="1696" applyNumberFormat="0" applyAlignment="0" applyProtection="0"/>
    <xf numFmtId="0" fontId="44" fillId="119" borderId="1692"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18" fillId="0" borderId="1684"/>
    <xf numFmtId="0" fontId="44" fillId="57" borderId="1924" applyNumberFormat="0" applyAlignment="0" applyProtection="0"/>
    <xf numFmtId="0" fontId="44" fillId="57" borderId="728" applyNumberFormat="0" applyAlignment="0" applyProtection="0"/>
    <xf numFmtId="0" fontId="92" fillId="35" borderId="731">
      <alignment horizontal="center" vertical="center"/>
    </xf>
    <xf numFmtId="215" fontId="156" fillId="0" borderId="1599" applyFont="0" applyFill="0" applyAlignment="0">
      <alignment horizontal="fill"/>
    </xf>
    <xf numFmtId="4" fontId="92" fillId="35" borderId="851"/>
    <xf numFmtId="0" fontId="44" fillId="57" borderId="872" applyNumberFormat="0" applyAlignment="0" applyProtection="0"/>
    <xf numFmtId="0" fontId="42" fillId="0" borderId="1686" applyNumberFormat="0" applyFill="0" applyAlignment="0" applyProtection="0"/>
    <xf numFmtId="0" fontId="63" fillId="56" borderId="2132" applyNumberFormat="0" applyAlignment="0" applyProtection="0"/>
    <xf numFmtId="0" fontId="92" fillId="35" borderId="1600">
      <alignment horizontal="center" vertical="center"/>
    </xf>
    <xf numFmtId="3" fontId="92" fillId="35" borderId="851">
      <alignment horizontal="right" vertical="center"/>
    </xf>
    <xf numFmtId="215" fontId="156" fillId="0" borderId="874" applyFont="0" applyFill="0" applyAlignment="0">
      <alignment horizontal="fill"/>
    </xf>
    <xf numFmtId="3" fontId="92" fillId="34" borderId="1500">
      <alignment horizontal="right" vertical="center"/>
    </xf>
    <xf numFmtId="0" fontId="44" fillId="119" borderId="1503" applyNumberFormat="0" applyAlignment="0" applyProtection="0"/>
    <xf numFmtId="0" fontId="63" fillId="56" borderId="3020" applyNumberFormat="0" applyAlignment="0" applyProtection="0"/>
    <xf numFmtId="215" fontId="156" fillId="0" borderId="730" applyFont="0" applyFill="0" applyAlignment="0">
      <alignment horizontal="fill"/>
    </xf>
    <xf numFmtId="4" fontId="92" fillId="35" borderId="1482"/>
    <xf numFmtId="0" fontId="42" fillId="0" borderId="2133" applyNumberFormat="0" applyFill="0" applyAlignment="0" applyProtection="0"/>
    <xf numFmtId="0" fontId="42" fillId="0" borderId="1686" applyNumberFormat="0" applyFill="0" applyAlignment="0" applyProtection="0"/>
    <xf numFmtId="256" fontId="22" fillId="0" borderId="1145">
      <alignment horizontal="left" vertical="center"/>
    </xf>
    <xf numFmtId="338" fontId="230" fillId="0" borderId="1902">
      <protection locked="0"/>
    </xf>
    <xf numFmtId="0" fontId="18" fillId="74" borderId="1572" applyProtection="0">
      <alignment horizontal="right"/>
    </xf>
    <xf numFmtId="41" fontId="211" fillId="0" borderId="1905" applyFill="0" applyBorder="0" applyProtection="0">
      <alignment horizontal="right" vertical="top"/>
    </xf>
    <xf numFmtId="1" fontId="37" fillId="0" borderId="2009">
      <alignment vertical="center"/>
    </xf>
    <xf numFmtId="207" fontId="243" fillId="0" borderId="2793">
      <alignment horizontal="left"/>
    </xf>
    <xf numFmtId="0" fontId="44" fillId="57" borderId="728" applyNumberFormat="0" applyAlignment="0" applyProtection="0"/>
    <xf numFmtId="0" fontId="44" fillId="57" borderId="728" applyNumberFormat="0" applyAlignment="0" applyProtection="0"/>
    <xf numFmtId="3" fontId="92" fillId="35" borderId="731">
      <alignment horizontal="right" vertical="center"/>
    </xf>
    <xf numFmtId="4" fontId="92" fillId="35" borderId="731"/>
    <xf numFmtId="3" fontId="92" fillId="34" borderId="729">
      <alignment horizontal="right" vertical="center"/>
    </xf>
    <xf numFmtId="2" fontId="92" fillId="34" borderId="729"/>
    <xf numFmtId="0" fontId="44" fillId="119" borderId="728" applyNumberFormat="0" applyAlignment="0" applyProtection="0"/>
    <xf numFmtId="0" fontId="63" fillId="56" borderId="1685" applyNumberFormat="0" applyAlignment="0" applyProtection="0"/>
    <xf numFmtId="338" fontId="230" fillId="0" borderId="3238">
      <protection locked="0"/>
    </xf>
    <xf numFmtId="0" fontId="44" fillId="57" borderId="1467" applyNumberFormat="0" applyAlignment="0" applyProtection="0"/>
    <xf numFmtId="0" fontId="18" fillId="0" borderId="1684"/>
    <xf numFmtId="0" fontId="42" fillId="0" borderId="1686" applyNumberFormat="0" applyFill="0" applyAlignment="0" applyProtection="0"/>
    <xf numFmtId="0" fontId="63" fillId="56" borderId="1685" applyNumberFormat="0" applyAlignment="0" applyProtection="0"/>
    <xf numFmtId="0" fontId="44" fillId="57" borderId="732" applyNumberFormat="0" applyAlignment="0" applyProtection="0"/>
    <xf numFmtId="0" fontId="44" fillId="57" borderId="732" applyNumberFormat="0" applyAlignment="0" applyProtection="0"/>
    <xf numFmtId="0" fontId="44" fillId="57" borderId="732" applyNumberFormat="0" applyAlignment="0" applyProtection="0"/>
    <xf numFmtId="0" fontId="44" fillId="119" borderId="732" applyNumberFormat="0" applyAlignment="0" applyProtection="0"/>
    <xf numFmtId="0" fontId="42" fillId="0" borderId="1686" applyNumberFormat="0" applyFill="0" applyAlignment="0" applyProtection="0"/>
    <xf numFmtId="338" fontId="230" fillId="0" borderId="1575">
      <protection locked="0"/>
    </xf>
    <xf numFmtId="2" fontId="92" fillId="34" borderId="1594"/>
    <xf numFmtId="0" fontId="43" fillId="59" borderId="1684" applyNumberFormat="0" applyFont="0" applyAlignment="0" applyProtection="0"/>
    <xf numFmtId="0" fontId="63" fillId="56" borderId="3020" applyNumberFormat="0" applyAlignment="0" applyProtection="0"/>
    <xf numFmtId="3" fontId="92" fillId="35" borderId="1927">
      <alignment horizontal="right" vertical="center"/>
    </xf>
    <xf numFmtId="0" fontId="63" fillId="56" borderId="1685" applyNumberFormat="0" applyAlignment="0" applyProtection="0"/>
    <xf numFmtId="215" fontId="156" fillId="0" borderId="3286" applyFont="0" applyFill="0" applyAlignment="0">
      <alignment horizontal="fill"/>
    </xf>
    <xf numFmtId="338" fontId="230" fillId="0" borderId="2347">
      <protection locked="0"/>
    </xf>
    <xf numFmtId="0" fontId="44" fillId="57" borderId="768" applyNumberFormat="0" applyAlignment="0" applyProtection="0"/>
    <xf numFmtId="215" fontId="156" fillId="0" borderId="770" applyFont="0" applyFill="0" applyAlignment="0">
      <alignment horizontal="fill"/>
    </xf>
    <xf numFmtId="215" fontId="156" fillId="0" borderId="734" applyFont="0" applyFill="0" applyAlignment="0">
      <alignment horizontal="fill"/>
    </xf>
    <xf numFmtId="0" fontId="92" fillId="35" borderId="771">
      <alignment horizontal="center" vertical="center"/>
    </xf>
    <xf numFmtId="0" fontId="44" fillId="57" borderId="748" applyNumberFormat="0" applyAlignment="0" applyProtection="0"/>
    <xf numFmtId="0" fontId="44" fillId="119" borderId="744" applyNumberFormat="0" applyAlignment="0" applyProtection="0"/>
    <xf numFmtId="2" fontId="92" fillId="34" borderId="745"/>
    <xf numFmtId="3" fontId="92" fillId="34" borderId="745">
      <alignment horizontal="right" vertical="center"/>
    </xf>
    <xf numFmtId="4" fontId="92" fillId="35" borderId="747"/>
    <xf numFmtId="3" fontId="92" fillId="35" borderId="747">
      <alignment horizontal="right" vertical="center"/>
    </xf>
    <xf numFmtId="0" fontId="44" fillId="57" borderId="744" applyNumberFormat="0" applyAlignment="0" applyProtection="0"/>
    <xf numFmtId="0" fontId="44" fillId="57" borderId="744" applyNumberFormat="0" applyAlignment="0" applyProtection="0"/>
    <xf numFmtId="215" fontId="156" fillId="0" borderId="746" applyFont="0" applyFill="0" applyAlignment="0">
      <alignment horizontal="fill"/>
    </xf>
    <xf numFmtId="207" fontId="243" fillId="0" borderId="2793">
      <alignment horizontal="left"/>
    </xf>
    <xf numFmtId="0" fontId="44" fillId="119" borderId="1171" applyNumberFormat="0" applyAlignment="0" applyProtection="0"/>
    <xf numFmtId="0" fontId="92" fillId="35" borderId="747">
      <alignment horizontal="center" vertical="center"/>
    </xf>
    <xf numFmtId="0" fontId="44" fillId="57" borderId="744" applyNumberFormat="0" applyAlignment="0" applyProtection="0"/>
    <xf numFmtId="215" fontId="156" fillId="0" borderId="766" applyFont="0" applyFill="0" applyAlignment="0">
      <alignment horizontal="fill"/>
    </xf>
    <xf numFmtId="2" fontId="92" fillId="34" borderId="741"/>
    <xf numFmtId="3" fontId="92" fillId="34" borderId="741">
      <alignment horizontal="right" vertical="center"/>
    </xf>
    <xf numFmtId="4" fontId="92" fillId="35" borderId="743"/>
    <xf numFmtId="3" fontId="92" fillId="35" borderId="743">
      <alignment horizontal="right" vertical="center"/>
    </xf>
    <xf numFmtId="0" fontId="92" fillId="35" borderId="743">
      <alignment horizontal="center" vertical="center"/>
    </xf>
    <xf numFmtId="0" fontId="42" fillId="0" borderId="2133" applyNumberFormat="0" applyFill="0" applyAlignment="0" applyProtection="0"/>
    <xf numFmtId="3" fontId="92" fillId="35" borderId="767">
      <alignment horizontal="right" vertical="center"/>
    </xf>
    <xf numFmtId="3" fontId="92" fillId="34" borderId="765">
      <alignment horizontal="right" vertical="center"/>
    </xf>
    <xf numFmtId="2" fontId="92" fillId="34" borderId="765"/>
    <xf numFmtId="0" fontId="92" fillId="35" borderId="735">
      <alignment horizontal="center" vertical="center"/>
    </xf>
    <xf numFmtId="3" fontId="92" fillId="35" borderId="735">
      <alignment horizontal="right" vertical="center"/>
    </xf>
    <xf numFmtId="4" fontId="92" fillId="35" borderId="735"/>
    <xf numFmtId="3" fontId="92" fillId="35" borderId="771">
      <alignment horizontal="right" vertical="center"/>
    </xf>
    <xf numFmtId="0" fontId="44" fillId="119" borderId="768" applyNumberFormat="0" applyAlignment="0" applyProtection="0"/>
    <xf numFmtId="0" fontId="44" fillId="119" borderId="772" applyNumberFormat="0" applyAlignment="0" applyProtection="0"/>
    <xf numFmtId="3" fontId="92" fillId="34" borderId="733">
      <alignment horizontal="right" vertical="center"/>
    </xf>
    <xf numFmtId="2" fontId="92" fillId="34" borderId="733"/>
    <xf numFmtId="0" fontId="44" fillId="57" borderId="772" applyNumberFormat="0" applyAlignment="0" applyProtection="0"/>
    <xf numFmtId="0" fontId="44" fillId="57" borderId="768" applyNumberFormat="0" applyAlignment="0" applyProtection="0"/>
    <xf numFmtId="0" fontId="92" fillId="35" borderId="767">
      <alignment horizontal="center" vertical="center"/>
    </xf>
    <xf numFmtId="4" fontId="92" fillId="35" borderId="767"/>
    <xf numFmtId="4" fontId="92" fillId="35" borderId="771"/>
    <xf numFmtId="3" fontId="92" fillId="34" borderId="769">
      <alignment horizontal="right" vertical="center"/>
    </xf>
    <xf numFmtId="0" fontId="44" fillId="57" borderId="772" applyNumberFormat="0" applyAlignment="0" applyProtection="0"/>
    <xf numFmtId="215" fontId="156" fillId="0" borderId="742" applyFont="0" applyFill="0" applyAlignment="0">
      <alignment horizontal="fill"/>
    </xf>
    <xf numFmtId="0" fontId="44" fillId="57" borderId="768" applyNumberFormat="0" applyAlignment="0" applyProtection="0"/>
    <xf numFmtId="2" fontId="92" fillId="34" borderId="769"/>
    <xf numFmtId="0" fontId="44" fillId="57" borderId="772" applyNumberFormat="0" applyAlignment="0" applyProtection="0"/>
    <xf numFmtId="0" fontId="44" fillId="57" borderId="736" applyNumberFormat="0" applyAlignment="0" applyProtection="0"/>
    <xf numFmtId="0" fontId="92" fillId="35" borderId="739">
      <alignment horizontal="center" vertical="center"/>
    </xf>
    <xf numFmtId="215" fontId="156" fillId="0" borderId="738" applyFont="0" applyFill="0" applyAlignment="0">
      <alignment horizontal="fill"/>
    </xf>
    <xf numFmtId="0" fontId="44" fillId="57" borderId="736" applyNumberFormat="0" applyAlignment="0" applyProtection="0"/>
    <xf numFmtId="0" fontId="44" fillId="57" borderId="736" applyNumberFormat="0" applyAlignment="0" applyProtection="0"/>
    <xf numFmtId="3" fontId="92" fillId="35" borderId="739">
      <alignment horizontal="right" vertical="center"/>
    </xf>
    <xf numFmtId="4" fontId="92" fillId="35" borderId="739"/>
    <xf numFmtId="3" fontId="92" fillId="34" borderId="737">
      <alignment horizontal="right" vertical="center"/>
    </xf>
    <xf numFmtId="2" fontId="92" fillId="34" borderId="737"/>
    <xf numFmtId="0" fontId="44" fillId="119" borderId="736" applyNumberFormat="0" applyAlignment="0" applyProtection="0"/>
    <xf numFmtId="0" fontId="44" fillId="57" borderId="740" applyNumberFormat="0" applyAlignment="0" applyProtection="0"/>
    <xf numFmtId="0" fontId="44" fillId="57" borderId="740" applyNumberFormat="0" applyAlignment="0" applyProtection="0"/>
    <xf numFmtId="0" fontId="44" fillId="57" borderId="740" applyNumberFormat="0" applyAlignment="0" applyProtection="0"/>
    <xf numFmtId="0" fontId="44" fillId="119" borderId="740" applyNumberFormat="0" applyAlignment="0" applyProtection="0"/>
    <xf numFmtId="0" fontId="44" fillId="57" borderId="748" applyNumberFormat="0" applyAlignment="0" applyProtection="0"/>
    <xf numFmtId="0" fontId="44" fillId="57" borderId="748" applyNumberFormat="0" applyAlignment="0" applyProtection="0"/>
    <xf numFmtId="0" fontId="44" fillId="119" borderId="748" applyNumberFormat="0" applyAlignment="0" applyProtection="0"/>
    <xf numFmtId="0" fontId="55" fillId="56" borderId="1683" applyNumberFormat="0" applyAlignment="0" applyProtection="0"/>
    <xf numFmtId="0" fontId="18" fillId="74" borderId="1572" applyProtection="0">
      <alignment horizontal="right"/>
      <protection locked="0"/>
    </xf>
    <xf numFmtId="41" fontId="211" fillId="0" borderId="2350" applyFill="0" applyBorder="0" applyProtection="0">
      <alignment horizontal="right" vertical="top"/>
    </xf>
    <xf numFmtId="0" fontId="92" fillId="35" borderId="1624">
      <alignment horizontal="center" vertical="center"/>
    </xf>
    <xf numFmtId="0" fontId="23" fillId="36" borderId="1572" applyFont="0" applyBorder="0" applyAlignment="0" applyProtection="0">
      <alignment vertical="top"/>
    </xf>
    <xf numFmtId="0" fontId="63" fillId="56" borderId="1685" applyNumberFormat="0" applyAlignment="0" applyProtection="0"/>
    <xf numFmtId="2" fontId="92" fillId="34" borderId="1622"/>
    <xf numFmtId="0" fontId="44" fillId="57" borderId="1924" applyNumberFormat="0" applyAlignment="0" applyProtection="0"/>
    <xf numFmtId="0" fontId="18" fillId="68" borderId="1685" applyNumberFormat="0">
      <alignment vertical="center"/>
    </xf>
    <xf numFmtId="0" fontId="18" fillId="74" borderId="1572" applyProtection="0">
      <alignment horizontal="right"/>
    </xf>
    <xf numFmtId="0" fontId="44" fillId="119" borderId="1625" applyNumberFormat="0" applyAlignment="0" applyProtection="0"/>
    <xf numFmtId="0" fontId="42" fillId="0" borderId="3021" applyNumberFormat="0" applyFill="0" applyAlignment="0" applyProtection="0"/>
    <xf numFmtId="0" fontId="23" fillId="98" borderId="2790" applyNumberFormat="0" applyFont="0" applyAlignment="0" applyProtection="0"/>
    <xf numFmtId="0" fontId="44" fillId="119" borderId="3244" applyNumberFormat="0" applyAlignment="0" applyProtection="0"/>
    <xf numFmtId="0" fontId="18" fillId="0" borderId="1684"/>
    <xf numFmtId="0" fontId="44" fillId="57" borderId="1585" applyNumberFormat="0" applyAlignment="0" applyProtection="0"/>
    <xf numFmtId="0" fontId="23" fillId="98" borderId="1038" applyNumberFormat="0" applyFont="0" applyAlignment="0" applyProtection="0"/>
    <xf numFmtId="0" fontId="231" fillId="35" borderId="2019">
      <alignment horizontal="right"/>
    </xf>
    <xf numFmtId="0" fontId="42" fillId="0" borderId="1686" applyNumberFormat="0" applyFill="0" applyAlignment="0" applyProtection="0"/>
    <xf numFmtId="207" fontId="244" fillId="0" borderId="2350">
      <alignment horizontal="center"/>
    </xf>
    <xf numFmtId="0" fontId="44" fillId="57" borderId="3288" applyNumberFormat="0" applyAlignment="0" applyProtection="0"/>
    <xf numFmtId="207" fontId="243" fillId="0" borderId="1577">
      <alignment horizontal="left"/>
    </xf>
    <xf numFmtId="0" fontId="18" fillId="74" borderId="1572" applyProtection="0">
      <alignment horizontal="right"/>
    </xf>
    <xf numFmtId="0" fontId="42" fillId="0" borderId="1686" applyNumberFormat="0" applyFill="0" applyAlignment="0" applyProtection="0"/>
    <xf numFmtId="0" fontId="18" fillId="74" borderId="1572" applyProtection="0">
      <alignment horizontal="right"/>
    </xf>
    <xf numFmtId="0" fontId="63" fillId="56" borderId="1685" applyNumberFormat="0" applyAlignment="0" applyProtection="0"/>
    <xf numFmtId="201" fontId="137" fillId="0" borderId="1567" applyNumberFormat="0" applyFont="0" applyFill="0" applyAlignment="0" applyProtection="0"/>
    <xf numFmtId="0" fontId="18" fillId="74" borderId="1572" applyProtection="0">
      <alignment horizontal="right"/>
    </xf>
    <xf numFmtId="0" fontId="18" fillId="35" borderId="1566" applyNumberFormat="0" applyAlignment="0">
      <protection locked="0"/>
    </xf>
    <xf numFmtId="0" fontId="18" fillId="74" borderId="1572" applyProtection="0">
      <alignment horizontal="right"/>
    </xf>
    <xf numFmtId="0" fontId="18" fillId="74" borderId="1572" applyProtection="0">
      <alignment horizontal="right"/>
      <protection locked="0"/>
    </xf>
    <xf numFmtId="0" fontId="42" fillId="0" borderId="1686" applyNumberFormat="0" applyFill="0" applyAlignment="0" applyProtection="0"/>
    <xf numFmtId="0" fontId="18" fillId="74" borderId="1572" applyProtection="0">
      <alignment horizontal="right"/>
    </xf>
    <xf numFmtId="164" fontId="103" fillId="71" borderId="1572" applyNumberFormat="0" applyBorder="0" applyAlignment="0">
      <alignment vertical="center" wrapText="1"/>
    </xf>
    <xf numFmtId="0" fontId="18" fillId="74" borderId="1572" applyProtection="0">
      <alignment horizontal="right"/>
    </xf>
    <xf numFmtId="0" fontId="63" fillId="56" borderId="3020" applyNumberFormat="0" applyAlignment="0" applyProtection="0"/>
    <xf numFmtId="0" fontId="42" fillId="0" borderId="1686" applyNumberFormat="0" applyFill="0" applyAlignment="0" applyProtection="0"/>
    <xf numFmtId="0" fontId="18" fillId="74" borderId="1572" applyProtection="0">
      <alignment horizontal="right"/>
      <protection locked="0"/>
    </xf>
    <xf numFmtId="0" fontId="18" fillId="0" borderId="1684"/>
    <xf numFmtId="0" fontId="63" fillId="56" borderId="1685" applyNumberFormat="0" applyAlignment="0" applyProtection="0"/>
    <xf numFmtId="1" fontId="37" fillId="0" borderId="1145">
      <alignment vertical="center"/>
    </xf>
    <xf numFmtId="0" fontId="18" fillId="74" borderId="1572" applyProtection="0">
      <alignment horizontal="right"/>
      <protection locked="0"/>
    </xf>
    <xf numFmtId="3" fontId="92" fillId="34" borderId="3257">
      <alignment horizontal="right" vertical="center"/>
    </xf>
    <xf numFmtId="0" fontId="18" fillId="74" borderId="1572" applyProtection="0">
      <alignment horizontal="right"/>
      <protection locked="0"/>
    </xf>
    <xf numFmtId="0" fontId="55" fillId="56" borderId="1683" applyNumberFormat="0" applyAlignment="0" applyProtection="0"/>
    <xf numFmtId="10" fontId="23" fillId="37" borderId="1572" applyNumberFormat="0" applyBorder="0" applyAlignment="0" applyProtection="0"/>
    <xf numFmtId="0" fontId="63" fillId="56" borderId="1685" applyNumberFormat="0" applyAlignment="0" applyProtection="0"/>
    <xf numFmtId="41" fontId="211" fillId="0" borderId="1578" applyFill="0" applyBorder="0" applyProtection="0">
      <alignment horizontal="right" vertical="top"/>
    </xf>
    <xf numFmtId="0" fontId="108" fillId="0" borderId="1687" applyFont="0" applyFill="0" applyAlignment="0" applyProtection="0"/>
    <xf numFmtId="0" fontId="18" fillId="74" borderId="1572" applyProtection="0">
      <alignment horizontal="right"/>
    </xf>
    <xf numFmtId="0" fontId="63" fillId="56" borderId="1685" applyNumberFormat="0" applyAlignment="0" applyProtection="0"/>
    <xf numFmtId="0" fontId="18" fillId="74" borderId="1572" applyProtection="0">
      <alignment horizontal="right"/>
    </xf>
    <xf numFmtId="0" fontId="18" fillId="74" borderId="1572" applyProtection="0">
      <alignment horizontal="right"/>
      <protection locked="0"/>
    </xf>
    <xf numFmtId="3" fontId="92" fillId="35" borderId="1584">
      <alignment horizontal="right" vertical="center"/>
    </xf>
    <xf numFmtId="0" fontId="63" fillId="56" borderId="2132" applyNumberFormat="0" applyAlignment="0" applyProtection="0"/>
    <xf numFmtId="0" fontId="63" fillId="56" borderId="1685" applyNumberFormat="0" applyAlignment="0" applyProtection="0"/>
    <xf numFmtId="0" fontId="231" fillId="35" borderId="1572">
      <alignment horizontal="right"/>
    </xf>
    <xf numFmtId="0" fontId="18" fillId="74" borderId="1572" applyProtection="0">
      <alignment horizontal="right"/>
    </xf>
    <xf numFmtId="0" fontId="18" fillId="74" borderId="1572" applyProtection="0">
      <alignment horizontal="right"/>
    </xf>
    <xf numFmtId="0" fontId="18" fillId="74" borderId="1572" applyProtection="0">
      <alignment horizontal="right"/>
      <protection locked="0"/>
    </xf>
    <xf numFmtId="0" fontId="42" fillId="0" borderId="2577" applyNumberFormat="0" applyFill="0" applyAlignment="0" applyProtection="0"/>
    <xf numFmtId="0" fontId="44" fillId="57" borderId="2840" applyNumberFormat="0" applyAlignment="0" applyProtection="0"/>
    <xf numFmtId="338" fontId="230" fillId="0" borderId="1575">
      <protection locked="0"/>
    </xf>
    <xf numFmtId="0" fontId="18" fillId="74" borderId="1572" applyFont="0" applyFill="0" applyBorder="0" applyAlignment="0" applyProtection="0"/>
    <xf numFmtId="9" fontId="163" fillId="35" borderId="3239">
      <alignment horizontal="center"/>
    </xf>
    <xf numFmtId="41" fontId="211" fillId="0" borderId="1905" applyFill="0" applyBorder="0" applyProtection="0">
      <alignment horizontal="right" vertical="top"/>
    </xf>
    <xf numFmtId="0" fontId="18" fillId="0" borderId="1684"/>
    <xf numFmtId="0" fontId="63" fillId="56" borderId="2132" applyNumberFormat="0" applyAlignment="0" applyProtection="0"/>
    <xf numFmtId="3" fontId="92" fillId="34" borderId="1564">
      <alignment horizontal="right" vertical="center"/>
    </xf>
    <xf numFmtId="0" fontId="92" fillId="35" borderId="1911">
      <alignment horizontal="center" vertical="center"/>
    </xf>
    <xf numFmtId="1" fontId="37" fillId="0" borderId="2897">
      <alignment vertical="center"/>
    </xf>
    <xf numFmtId="0" fontId="238" fillId="0" borderId="1577">
      <alignment horizontal="right"/>
    </xf>
    <xf numFmtId="10" fontId="23" fillId="37" borderId="1572" applyNumberFormat="0" applyBorder="0" applyAlignment="0" applyProtection="0"/>
    <xf numFmtId="0" fontId="42" fillId="0" borderId="1686" applyNumberFormat="0" applyFill="0" applyAlignment="0" applyProtection="0"/>
    <xf numFmtId="10" fontId="23" fillId="37" borderId="1572" applyNumberFormat="0" applyBorder="0" applyAlignment="0" applyProtection="0"/>
    <xf numFmtId="0" fontId="237" fillId="0" borderId="2913">
      <alignment horizontal="right" wrapText="1"/>
    </xf>
    <xf numFmtId="207" fontId="244" fillId="0" borderId="1578">
      <alignment horizontal="center"/>
    </xf>
    <xf numFmtId="0" fontId="55" fillId="56" borderId="1683" applyNumberFormat="0" applyAlignment="0" applyProtection="0"/>
    <xf numFmtId="10" fontId="23" fillId="37" borderId="1572" applyNumberFormat="0" applyBorder="0" applyAlignment="0" applyProtection="0"/>
    <xf numFmtId="0" fontId="18" fillId="74" borderId="1572" applyProtection="0">
      <alignment horizontal="right"/>
      <protection locked="0"/>
    </xf>
    <xf numFmtId="0" fontId="42" fillId="0" borderId="3021" applyNumberFormat="0" applyFill="0" applyAlignment="0" applyProtection="0"/>
    <xf numFmtId="0" fontId="18" fillId="74" borderId="1572" applyProtection="0">
      <alignment horizontal="right"/>
      <protection locked="0"/>
    </xf>
    <xf numFmtId="0" fontId="63" fillId="56" borderId="1685" applyNumberFormat="0" applyAlignment="0" applyProtection="0"/>
    <xf numFmtId="9" fontId="163" fillId="35" borderId="2348">
      <alignment horizontal="center"/>
    </xf>
    <xf numFmtId="2" fontId="92" fillId="34" borderId="1602"/>
    <xf numFmtId="41" fontId="211" fillId="0" borderId="1578" applyFill="0" applyBorder="0" applyProtection="0">
      <alignment horizontal="right" vertical="top"/>
    </xf>
    <xf numFmtId="0" fontId="42" fillId="0" borderId="1686" applyNumberFormat="0" applyFill="0" applyAlignment="0" applyProtection="0"/>
    <xf numFmtId="0" fontId="18" fillId="74" borderId="1572" applyProtection="0">
      <alignment horizontal="right"/>
      <protection locked="0"/>
    </xf>
    <xf numFmtId="0" fontId="42" fillId="0" borderId="1686" applyNumberFormat="0" applyFill="0" applyAlignment="0" applyProtection="0"/>
    <xf numFmtId="0" fontId="63" fillId="56" borderId="2132" applyNumberFormat="0" applyAlignment="0" applyProtection="0"/>
    <xf numFmtId="215" fontId="156" fillId="0" borderId="750" applyFont="0" applyFill="0" applyAlignment="0">
      <alignment horizontal="fill"/>
    </xf>
    <xf numFmtId="0" fontId="18" fillId="74" borderId="1572" applyProtection="0">
      <alignment horizontal="right"/>
      <protection locked="0"/>
    </xf>
    <xf numFmtId="0" fontId="60" fillId="43" borderId="2130" applyNumberFormat="0" applyAlignment="0" applyProtection="0"/>
    <xf numFmtId="0" fontId="92" fillId="35" borderId="751">
      <alignment horizontal="center" vertical="center"/>
    </xf>
    <xf numFmtId="3" fontId="92" fillId="35" borderId="751">
      <alignment horizontal="right" vertical="center"/>
    </xf>
    <xf numFmtId="4" fontId="92" fillId="35" borderId="751"/>
    <xf numFmtId="3" fontId="92" fillId="34" borderId="749">
      <alignment horizontal="right" vertical="center"/>
    </xf>
    <xf numFmtId="2" fontId="92" fillId="34" borderId="749"/>
    <xf numFmtId="0" fontId="18" fillId="0" borderId="1684"/>
    <xf numFmtId="254" fontId="177" fillId="0" borderId="1898" applyFont="0" applyFill="0" applyBorder="0" applyAlignment="0" applyProtection="0">
      <protection locked="0"/>
    </xf>
    <xf numFmtId="1" fontId="37" fillId="0" borderId="1145">
      <alignment vertical="center"/>
    </xf>
    <xf numFmtId="0" fontId="18" fillId="74" borderId="1572" applyProtection="0">
      <alignment horizontal="right"/>
    </xf>
    <xf numFmtId="0" fontId="18" fillId="74" borderId="1572" applyProtection="0">
      <alignment horizontal="right"/>
    </xf>
    <xf numFmtId="0" fontId="18" fillId="74" borderId="1572" applyProtection="0">
      <alignment horizontal="right"/>
      <protection locked="0"/>
    </xf>
    <xf numFmtId="0" fontId="18" fillId="74" borderId="1572" applyProtection="0">
      <alignment horizontal="right"/>
    </xf>
    <xf numFmtId="0" fontId="18" fillId="74" borderId="1572" applyProtection="0">
      <alignment horizontal="right"/>
    </xf>
    <xf numFmtId="0" fontId="18" fillId="0" borderId="1684"/>
    <xf numFmtId="0" fontId="18" fillId="0" borderId="1684"/>
    <xf numFmtId="0" fontId="44" fillId="57" borderId="752" applyNumberFormat="0" applyAlignment="0" applyProtection="0"/>
    <xf numFmtId="215" fontId="156" fillId="0" borderId="1950" applyFont="0" applyFill="0" applyAlignment="0">
      <alignment horizontal="fill"/>
    </xf>
    <xf numFmtId="0" fontId="92" fillId="35" borderId="755">
      <alignment horizontal="center" vertical="center"/>
    </xf>
    <xf numFmtId="207" fontId="243" fillId="0" borderId="2349">
      <alignment horizontal="left"/>
    </xf>
    <xf numFmtId="215" fontId="156" fillId="0" borderId="754" applyFont="0" applyFill="0" applyAlignment="0">
      <alignment horizontal="fill"/>
    </xf>
    <xf numFmtId="338" fontId="230" fillId="0" borderId="1575">
      <protection locked="0"/>
    </xf>
    <xf numFmtId="0" fontId="43" fillId="59" borderId="1684" applyNumberFormat="0" applyFont="0" applyAlignment="0" applyProtection="0"/>
    <xf numFmtId="4" fontId="92" fillId="35" borderId="1624"/>
    <xf numFmtId="0" fontId="238" fillId="0" borderId="1577">
      <alignment horizontal="right"/>
    </xf>
    <xf numFmtId="0" fontId="42" fillId="0" borderId="1686" applyNumberFormat="0" applyFill="0" applyAlignment="0" applyProtection="0"/>
    <xf numFmtId="0" fontId="44" fillId="57" borderId="752" applyNumberFormat="0" applyAlignment="0" applyProtection="0"/>
    <xf numFmtId="0" fontId="44" fillId="57" borderId="752" applyNumberFormat="0" applyAlignment="0" applyProtection="0"/>
    <xf numFmtId="3" fontId="92" fillId="35" borderId="755">
      <alignment horizontal="right" vertical="center"/>
    </xf>
    <xf numFmtId="4" fontId="92" fillId="35" borderId="755"/>
    <xf numFmtId="3" fontId="92" fillId="34" borderId="753">
      <alignment horizontal="right" vertical="center"/>
    </xf>
    <xf numFmtId="2" fontId="92" fillId="34" borderId="753"/>
    <xf numFmtId="0" fontId="44" fillId="119" borderId="752" applyNumberFormat="0" applyAlignment="0" applyProtection="0"/>
    <xf numFmtId="0" fontId="44" fillId="57" borderId="756" applyNumberFormat="0" applyAlignment="0" applyProtection="0"/>
    <xf numFmtId="0" fontId="44" fillId="57" borderId="756" applyNumberFormat="0" applyAlignment="0" applyProtection="0"/>
    <xf numFmtId="0" fontId="44" fillId="57" borderId="756" applyNumberFormat="0" applyAlignment="0" applyProtection="0"/>
    <xf numFmtId="0" fontId="44" fillId="119" borderId="756" applyNumberFormat="0" applyAlignment="0" applyProtection="0"/>
    <xf numFmtId="215" fontId="156" fillId="0" borderId="758" applyFont="0" applyFill="0" applyAlignment="0">
      <alignment horizontal="fill"/>
    </xf>
    <xf numFmtId="0" fontId="92" fillId="35" borderId="759">
      <alignment horizontal="center" vertical="center"/>
    </xf>
    <xf numFmtId="3" fontId="92" fillId="35" borderId="759">
      <alignment horizontal="right" vertical="center"/>
    </xf>
    <xf numFmtId="4" fontId="92" fillId="35" borderId="759"/>
    <xf numFmtId="3" fontId="92" fillId="34" borderId="757">
      <alignment horizontal="right" vertical="center"/>
    </xf>
    <xf numFmtId="2" fontId="92" fillId="34" borderId="757"/>
    <xf numFmtId="0" fontId="44" fillId="57" borderId="760" applyNumberFormat="0" applyAlignment="0" applyProtection="0"/>
    <xf numFmtId="0" fontId="92" fillId="35" borderId="763">
      <alignment horizontal="center" vertical="center"/>
    </xf>
    <xf numFmtId="215" fontId="156" fillId="0" borderId="762" applyFont="0" applyFill="0" applyAlignment="0">
      <alignment horizontal="fill"/>
    </xf>
    <xf numFmtId="0" fontId="44" fillId="57" borderId="760" applyNumberFormat="0" applyAlignment="0" applyProtection="0"/>
    <xf numFmtId="0" fontId="44" fillId="57" borderId="760" applyNumberFormat="0" applyAlignment="0" applyProtection="0"/>
    <xf numFmtId="3" fontId="92" fillId="35" borderId="763">
      <alignment horizontal="right" vertical="center"/>
    </xf>
    <xf numFmtId="4" fontId="92" fillId="35" borderId="763"/>
    <xf numFmtId="3" fontId="92" fillId="34" borderId="761">
      <alignment horizontal="right" vertical="center"/>
    </xf>
    <xf numFmtId="2" fontId="92" fillId="34" borderId="761"/>
    <xf numFmtId="0" fontId="44" fillId="119" borderId="760" applyNumberFormat="0" applyAlignment="0" applyProtection="0"/>
    <xf numFmtId="0" fontId="44" fillId="57" borderId="764" applyNumberFormat="0" applyAlignment="0" applyProtection="0"/>
    <xf numFmtId="0" fontId="44" fillId="57" borderId="764" applyNumberFormat="0" applyAlignment="0" applyProtection="0"/>
    <xf numFmtId="0" fontId="44" fillId="57" borderId="764" applyNumberFormat="0" applyAlignment="0" applyProtection="0"/>
    <xf numFmtId="0" fontId="44" fillId="119" borderId="764" applyNumberFormat="0" applyAlignment="0" applyProtection="0"/>
    <xf numFmtId="0" fontId="92" fillId="35" borderId="1470">
      <alignment horizontal="center" vertical="center"/>
    </xf>
    <xf numFmtId="215" fontId="156" fillId="0" borderId="774" applyFont="0" applyFill="0" applyAlignment="0">
      <alignment horizontal="fill"/>
    </xf>
    <xf numFmtId="2" fontId="92" fillId="34" borderId="789"/>
    <xf numFmtId="3" fontId="92" fillId="34" borderId="789">
      <alignment horizontal="right" vertical="center"/>
    </xf>
    <xf numFmtId="4" fontId="92" fillId="35" borderId="791"/>
    <xf numFmtId="3" fontId="92" fillId="35" borderId="791">
      <alignment horizontal="right" vertical="center"/>
    </xf>
    <xf numFmtId="0" fontId="92" fillId="35" borderId="791">
      <alignment horizontal="center" vertical="center"/>
    </xf>
    <xf numFmtId="0" fontId="92" fillId="35" borderId="775">
      <alignment horizontal="center" vertical="center"/>
    </xf>
    <xf numFmtId="3" fontId="92" fillId="35" borderId="775">
      <alignment horizontal="right" vertical="center"/>
    </xf>
    <xf numFmtId="4" fontId="92" fillId="35" borderId="775"/>
    <xf numFmtId="215" fontId="156" fillId="0" borderId="790" applyFont="0" applyFill="0" applyAlignment="0">
      <alignment horizontal="fill"/>
    </xf>
    <xf numFmtId="3" fontId="92" fillId="34" borderId="773">
      <alignment horizontal="right" vertical="center"/>
    </xf>
    <xf numFmtId="2" fontId="92" fillId="34" borderId="773"/>
    <xf numFmtId="0" fontId="63" fillId="56" borderId="3020" applyNumberFormat="0" applyAlignment="0" applyProtection="0"/>
    <xf numFmtId="0" fontId="44" fillId="57" borderId="1479" applyNumberFormat="0" applyAlignment="0" applyProtection="0"/>
    <xf numFmtId="0" fontId="44" fillId="57" borderId="776" applyNumberFormat="0" applyAlignment="0" applyProtection="0"/>
    <xf numFmtId="0" fontId="92" fillId="35" borderId="779">
      <alignment horizontal="center" vertical="center"/>
    </xf>
    <xf numFmtId="215" fontId="156" fillId="0" borderId="778" applyFont="0" applyFill="0" applyAlignment="0">
      <alignment horizontal="fill"/>
    </xf>
    <xf numFmtId="0" fontId="44" fillId="57" borderId="776" applyNumberFormat="0" applyAlignment="0" applyProtection="0"/>
    <xf numFmtId="0" fontId="44" fillId="57" borderId="776" applyNumberFormat="0" applyAlignment="0" applyProtection="0"/>
    <xf numFmtId="3" fontId="92" fillId="35" borderId="779">
      <alignment horizontal="right" vertical="center"/>
    </xf>
    <xf numFmtId="4" fontId="92" fillId="35" borderId="779"/>
    <xf numFmtId="3" fontId="92" fillId="34" borderId="777">
      <alignment horizontal="right" vertical="center"/>
    </xf>
    <xf numFmtId="2" fontId="92" fillId="34" borderId="777"/>
    <xf numFmtId="0" fontId="44" fillId="119" borderId="776" applyNumberFormat="0" applyAlignment="0" applyProtection="0"/>
    <xf numFmtId="0" fontId="44" fillId="57" borderId="780" applyNumberFormat="0" applyAlignment="0" applyProtection="0"/>
    <xf numFmtId="0" fontId="44" fillId="57" borderId="780" applyNumberFormat="0" applyAlignment="0" applyProtection="0"/>
    <xf numFmtId="0" fontId="44" fillId="57" borderId="780" applyNumberFormat="0" applyAlignment="0" applyProtection="0"/>
    <xf numFmtId="0" fontId="44" fillId="119" borderId="780" applyNumberFormat="0" applyAlignment="0" applyProtection="0"/>
    <xf numFmtId="215" fontId="156" fillId="0" borderId="782" applyFont="0" applyFill="0" applyAlignment="0">
      <alignment horizontal="fill"/>
    </xf>
    <xf numFmtId="0" fontId="92" fillId="35" borderId="783">
      <alignment horizontal="center" vertical="center"/>
    </xf>
    <xf numFmtId="3" fontId="92" fillId="35" borderId="783">
      <alignment horizontal="right" vertical="center"/>
    </xf>
    <xf numFmtId="4" fontId="92" fillId="35" borderId="783"/>
    <xf numFmtId="3" fontId="92" fillId="34" borderId="781">
      <alignment horizontal="right" vertical="center"/>
    </xf>
    <xf numFmtId="2" fontId="92" fillId="34" borderId="781"/>
    <xf numFmtId="0" fontId="44" fillId="57" borderId="784" applyNumberFormat="0" applyAlignment="0" applyProtection="0"/>
    <xf numFmtId="0" fontId="92" fillId="35" borderId="787">
      <alignment horizontal="center" vertical="center"/>
    </xf>
    <xf numFmtId="215" fontId="156" fillId="0" borderId="786" applyFont="0" applyFill="0" applyAlignment="0">
      <alignment horizontal="fill"/>
    </xf>
    <xf numFmtId="0" fontId="44" fillId="57" borderId="784" applyNumberFormat="0" applyAlignment="0" applyProtection="0"/>
    <xf numFmtId="0" fontId="44" fillId="57" borderId="784" applyNumberFormat="0" applyAlignment="0" applyProtection="0"/>
    <xf numFmtId="3" fontId="92" fillId="35" borderId="787">
      <alignment horizontal="right" vertical="center"/>
    </xf>
    <xf numFmtId="4" fontId="92" fillId="35" borderId="787"/>
    <xf numFmtId="3" fontId="92" fillId="34" borderId="785">
      <alignment horizontal="right" vertical="center"/>
    </xf>
    <xf numFmtId="2" fontId="92" fillId="34" borderId="785"/>
    <xf numFmtId="0" fontId="44" fillId="119" borderId="784" applyNumberFormat="0" applyAlignment="0" applyProtection="0"/>
    <xf numFmtId="0" fontId="44" fillId="57" borderId="788" applyNumberFormat="0" applyAlignment="0" applyProtection="0"/>
    <xf numFmtId="0" fontId="44" fillId="57" borderId="788" applyNumberFormat="0" applyAlignment="0" applyProtection="0"/>
    <xf numFmtId="0" fontId="44" fillId="57" borderId="788" applyNumberFormat="0" applyAlignment="0" applyProtection="0"/>
    <xf numFmtId="0" fontId="44" fillId="119" borderId="788" applyNumberFormat="0" applyAlignment="0" applyProtection="0"/>
    <xf numFmtId="0" fontId="44" fillId="57" borderId="792" applyNumberFormat="0" applyAlignment="0" applyProtection="0"/>
    <xf numFmtId="0" fontId="92" fillId="35" borderId="795">
      <alignment horizontal="center" vertical="center"/>
    </xf>
    <xf numFmtId="215" fontId="156" fillId="0" borderId="794" applyFont="0" applyFill="0" applyAlignment="0">
      <alignment horizontal="fill"/>
    </xf>
    <xf numFmtId="0" fontId="44" fillId="57" borderId="792" applyNumberFormat="0" applyAlignment="0" applyProtection="0"/>
    <xf numFmtId="0" fontId="44" fillId="57" borderId="792" applyNumberFormat="0" applyAlignment="0" applyProtection="0"/>
    <xf numFmtId="3" fontId="92" fillId="35" borderId="795">
      <alignment horizontal="right" vertical="center"/>
    </xf>
    <xf numFmtId="4" fontId="92" fillId="35" borderId="795"/>
    <xf numFmtId="3" fontId="92" fillId="34" borderId="793">
      <alignment horizontal="right" vertical="center"/>
    </xf>
    <xf numFmtId="2" fontId="92" fillId="34" borderId="793"/>
    <xf numFmtId="0" fontId="44" fillId="119" borderId="792" applyNumberFormat="0" applyAlignment="0" applyProtection="0"/>
    <xf numFmtId="0" fontId="44" fillId="57" borderId="796" applyNumberFormat="0" applyAlignment="0" applyProtection="0"/>
    <xf numFmtId="0" fontId="44" fillId="57" borderId="796" applyNumberFormat="0" applyAlignment="0" applyProtection="0"/>
    <xf numFmtId="0" fontId="44" fillId="57" borderId="796" applyNumberFormat="0" applyAlignment="0" applyProtection="0"/>
    <xf numFmtId="0" fontId="44" fillId="119" borderId="796" applyNumberFormat="0" applyAlignment="0" applyProtection="0"/>
    <xf numFmtId="215" fontId="156" fillId="0" borderId="798" applyFont="0" applyFill="0" applyAlignment="0">
      <alignment horizontal="fill"/>
    </xf>
    <xf numFmtId="0" fontId="44" fillId="57" borderId="812" applyNumberFormat="0" applyAlignment="0" applyProtection="0"/>
    <xf numFmtId="0" fontId="44" fillId="119" borderId="808" applyNumberFormat="0" applyAlignment="0" applyProtection="0"/>
    <xf numFmtId="2" fontId="92" fillId="34" borderId="809"/>
    <xf numFmtId="3" fontId="92" fillId="34" borderId="809">
      <alignment horizontal="right" vertical="center"/>
    </xf>
    <xf numFmtId="4" fontId="92" fillId="35" borderId="811"/>
    <xf numFmtId="3" fontId="92" fillId="35" borderId="811">
      <alignment horizontal="right" vertical="center"/>
    </xf>
    <xf numFmtId="0" fontId="44" fillId="57" borderId="808" applyNumberFormat="0" applyAlignment="0" applyProtection="0"/>
    <xf numFmtId="0" fontId="44" fillId="57" borderId="808" applyNumberFormat="0" applyAlignment="0" applyProtection="0"/>
    <xf numFmtId="215" fontId="156" fillId="0" borderId="810" applyFont="0" applyFill="0" applyAlignment="0">
      <alignment horizontal="fill"/>
    </xf>
    <xf numFmtId="0" fontId="92" fillId="35" borderId="811">
      <alignment horizontal="center" vertical="center"/>
    </xf>
    <xf numFmtId="0" fontId="44" fillId="57" borderId="808" applyNumberFormat="0" applyAlignment="0" applyProtection="0"/>
    <xf numFmtId="2" fontId="92" fillId="34" borderId="805"/>
    <xf numFmtId="3" fontId="92" fillId="34" borderId="805">
      <alignment horizontal="right" vertical="center"/>
    </xf>
    <xf numFmtId="4" fontId="92" fillId="35" borderId="807"/>
    <xf numFmtId="3" fontId="92" fillId="35" borderId="807">
      <alignment horizontal="right" vertical="center"/>
    </xf>
    <xf numFmtId="0" fontId="92" fillId="35" borderId="807">
      <alignment horizontal="center" vertical="center"/>
    </xf>
    <xf numFmtId="0" fontId="92" fillId="35" borderId="799">
      <alignment horizontal="center" vertical="center"/>
    </xf>
    <xf numFmtId="3" fontId="92" fillId="35" borderId="799">
      <alignment horizontal="right" vertical="center"/>
    </xf>
    <xf numFmtId="4" fontId="92" fillId="35" borderId="799"/>
    <xf numFmtId="3" fontId="92" fillId="34" borderId="797">
      <alignment horizontal="right" vertical="center"/>
    </xf>
    <xf numFmtId="2" fontId="92" fillId="34" borderId="797"/>
    <xf numFmtId="215" fontId="156" fillId="0" borderId="806" applyFont="0" applyFill="0" applyAlignment="0">
      <alignment horizontal="fill"/>
    </xf>
    <xf numFmtId="0" fontId="44" fillId="57" borderId="800" applyNumberFormat="0" applyAlignment="0" applyProtection="0"/>
    <xf numFmtId="0" fontId="92" fillId="35" borderId="803">
      <alignment horizontal="center" vertical="center"/>
    </xf>
    <xf numFmtId="215" fontId="156" fillId="0" borderId="802" applyFont="0" applyFill="0" applyAlignment="0">
      <alignment horizontal="fill"/>
    </xf>
    <xf numFmtId="0" fontId="44" fillId="57" borderId="800" applyNumberFormat="0" applyAlignment="0" applyProtection="0"/>
    <xf numFmtId="0" fontId="44" fillId="57" borderId="800" applyNumberFormat="0" applyAlignment="0" applyProtection="0"/>
    <xf numFmtId="3" fontId="92" fillId="35" borderId="803">
      <alignment horizontal="right" vertical="center"/>
    </xf>
    <xf numFmtId="4" fontId="92" fillId="35" borderId="803"/>
    <xf numFmtId="3" fontId="92" fillId="34" borderId="801">
      <alignment horizontal="right" vertical="center"/>
    </xf>
    <xf numFmtId="2" fontId="92" fillId="34" borderId="801"/>
    <xf numFmtId="0" fontId="44" fillId="119" borderId="800" applyNumberFormat="0" applyAlignment="0" applyProtection="0"/>
    <xf numFmtId="0" fontId="44" fillId="57" borderId="804" applyNumberFormat="0" applyAlignment="0" applyProtection="0"/>
    <xf numFmtId="0" fontId="44" fillId="57" borderId="804" applyNumberFormat="0" applyAlignment="0" applyProtection="0"/>
    <xf numFmtId="0" fontId="44" fillId="57" borderId="804" applyNumberFormat="0" applyAlignment="0" applyProtection="0"/>
    <xf numFmtId="0" fontId="44" fillId="119" borderId="804" applyNumberFormat="0" applyAlignment="0" applyProtection="0"/>
    <xf numFmtId="0" fontId="44" fillId="57" borderId="812" applyNumberFormat="0" applyAlignment="0" applyProtection="0"/>
    <xf numFmtId="0" fontId="44" fillId="57" borderId="812" applyNumberFormat="0" applyAlignment="0" applyProtection="0"/>
    <xf numFmtId="0" fontId="44" fillId="119" borderId="812" applyNumberFormat="0" applyAlignment="0" applyProtection="0"/>
    <xf numFmtId="215" fontId="156" fillId="0" borderId="814" applyFont="0" applyFill="0" applyAlignment="0">
      <alignment horizontal="fill"/>
    </xf>
    <xf numFmtId="0" fontId="92" fillId="35" borderId="815">
      <alignment horizontal="center" vertical="center"/>
    </xf>
    <xf numFmtId="3" fontId="92" fillId="35" borderId="815">
      <alignment horizontal="right" vertical="center"/>
    </xf>
    <xf numFmtId="4" fontId="92" fillId="35" borderId="815"/>
    <xf numFmtId="3" fontId="92" fillId="34" borderId="813">
      <alignment horizontal="right" vertical="center"/>
    </xf>
    <xf numFmtId="2" fontId="92" fillId="34" borderId="813"/>
    <xf numFmtId="0" fontId="44" fillId="57" borderId="816" applyNumberFormat="0" applyAlignment="0" applyProtection="0"/>
    <xf numFmtId="0" fontId="92" fillId="35" borderId="819">
      <alignment horizontal="center" vertical="center"/>
    </xf>
    <xf numFmtId="215" fontId="156" fillId="0" borderId="818" applyFont="0" applyFill="0" applyAlignment="0">
      <alignment horizontal="fill"/>
    </xf>
    <xf numFmtId="0" fontId="44" fillId="57" borderId="816" applyNumberFormat="0" applyAlignment="0" applyProtection="0"/>
    <xf numFmtId="0" fontId="44" fillId="57" borderId="816" applyNumberFormat="0" applyAlignment="0" applyProtection="0"/>
    <xf numFmtId="3" fontId="92" fillId="35" borderId="819">
      <alignment horizontal="right" vertical="center"/>
    </xf>
    <xf numFmtId="4" fontId="92" fillId="35" borderId="819"/>
    <xf numFmtId="3" fontId="92" fillId="34" borderId="817">
      <alignment horizontal="right" vertical="center"/>
    </xf>
    <xf numFmtId="2" fontId="92" fillId="34" borderId="817"/>
    <xf numFmtId="0" fontId="44" fillId="119" borderId="816" applyNumberFormat="0" applyAlignment="0" applyProtection="0"/>
    <xf numFmtId="0" fontId="44" fillId="57" borderId="820" applyNumberFormat="0" applyAlignment="0" applyProtection="0"/>
    <xf numFmtId="0" fontId="44" fillId="57" borderId="820" applyNumberFormat="0" applyAlignment="0" applyProtection="0"/>
    <xf numFmtId="0" fontId="44" fillId="57" borderId="820" applyNumberFormat="0" applyAlignment="0" applyProtection="0"/>
    <xf numFmtId="0" fontId="44" fillId="119" borderId="820" applyNumberFormat="0" applyAlignment="0" applyProtection="0"/>
    <xf numFmtId="215" fontId="156" fillId="0" borderId="822" applyFont="0" applyFill="0" applyAlignment="0">
      <alignment horizontal="fill"/>
    </xf>
    <xf numFmtId="0" fontId="92" fillId="35" borderId="823">
      <alignment horizontal="center" vertical="center"/>
    </xf>
    <xf numFmtId="3" fontId="92" fillId="35" borderId="823">
      <alignment horizontal="right" vertical="center"/>
    </xf>
    <xf numFmtId="4" fontId="92" fillId="35" borderId="823"/>
    <xf numFmtId="3" fontId="92" fillId="34" borderId="821">
      <alignment horizontal="right" vertical="center"/>
    </xf>
    <xf numFmtId="2" fontId="92" fillId="34" borderId="821"/>
    <xf numFmtId="0" fontId="44" fillId="57" borderId="824" applyNumberFormat="0" applyAlignment="0" applyProtection="0"/>
    <xf numFmtId="0" fontId="92" fillId="35" borderId="827">
      <alignment horizontal="center" vertical="center"/>
    </xf>
    <xf numFmtId="215" fontId="156" fillId="0" borderId="826" applyFont="0" applyFill="0" applyAlignment="0">
      <alignment horizontal="fill"/>
    </xf>
    <xf numFmtId="0" fontId="44" fillId="57" borderId="824" applyNumberFormat="0" applyAlignment="0" applyProtection="0"/>
    <xf numFmtId="0" fontId="44" fillId="57" borderId="824" applyNumberFormat="0" applyAlignment="0" applyProtection="0"/>
    <xf numFmtId="3" fontId="92" fillId="35" borderId="827">
      <alignment horizontal="right" vertical="center"/>
    </xf>
    <xf numFmtId="4" fontId="92" fillId="35" borderId="827"/>
    <xf numFmtId="3" fontId="92" fillId="34" borderId="825">
      <alignment horizontal="right" vertical="center"/>
    </xf>
    <xf numFmtId="2" fontId="92" fillId="34" borderId="825"/>
    <xf numFmtId="0" fontId="44" fillId="119" borderId="824" applyNumberFormat="0" applyAlignment="0" applyProtection="0"/>
    <xf numFmtId="0" fontId="44" fillId="57" borderId="828" applyNumberFormat="0" applyAlignment="0" applyProtection="0"/>
    <xf numFmtId="0" fontId="44" fillId="57" borderId="828" applyNumberFormat="0" applyAlignment="0" applyProtection="0"/>
    <xf numFmtId="0" fontId="44" fillId="57" borderId="828" applyNumberFormat="0" applyAlignment="0" applyProtection="0"/>
    <xf numFmtId="0" fontId="44" fillId="119" borderId="828" applyNumberFormat="0" applyAlignment="0" applyProtection="0"/>
    <xf numFmtId="0" fontId="18" fillId="74" borderId="1572" applyProtection="0">
      <alignment horizontal="right"/>
      <protection locked="0"/>
    </xf>
    <xf numFmtId="0" fontId="18" fillId="74" borderId="1572" applyProtection="0">
      <alignment horizontal="right"/>
    </xf>
    <xf numFmtId="0" fontId="23" fillId="0" borderId="2345" applyNumberFormat="0" applyFill="0" applyAlignment="0" applyProtection="0"/>
    <xf numFmtId="10" fontId="23" fillId="37" borderId="1572" applyNumberFormat="0" applyBorder="0" applyAlignment="0" applyProtection="0"/>
    <xf numFmtId="0" fontId="18" fillId="0" borderId="1684"/>
    <xf numFmtId="10" fontId="23" fillId="37" borderId="1572" applyNumberFormat="0" applyBorder="0" applyAlignment="0" applyProtection="0"/>
    <xf numFmtId="0" fontId="18" fillId="56" borderId="1145" applyAlignment="0" applyProtection="0"/>
    <xf numFmtId="0" fontId="18" fillId="74" borderId="1572" applyProtection="0">
      <alignment horizontal="right"/>
      <protection locked="0"/>
    </xf>
    <xf numFmtId="0" fontId="63" fillId="56" borderId="1685" applyNumberFormat="0" applyAlignment="0" applyProtection="0"/>
    <xf numFmtId="0" fontId="42" fillId="0" borderId="1686" applyNumberFormat="0" applyFill="0" applyAlignment="0" applyProtection="0"/>
    <xf numFmtId="41" fontId="211" fillId="0" borderId="1905" applyFill="0" applyBorder="0" applyProtection="0">
      <alignment horizontal="right" vertical="top"/>
    </xf>
    <xf numFmtId="201" fontId="137" fillId="0" borderId="1567" applyNumberFormat="0" applyFont="0" applyFill="0" applyAlignment="0" applyProtection="0"/>
    <xf numFmtId="0" fontId="23" fillId="0" borderId="1571" applyNumberFormat="0" applyFill="0" applyAlignment="0" applyProtection="0"/>
    <xf numFmtId="9" fontId="163" fillId="35" borderId="1576">
      <alignment horizontal="center"/>
    </xf>
    <xf numFmtId="0" fontId="42" fillId="0" borderId="1686" applyNumberFormat="0" applyFill="0" applyAlignment="0" applyProtection="0"/>
    <xf numFmtId="0" fontId="238" fillId="0" borderId="1041">
      <alignment horizontal="right"/>
    </xf>
    <xf numFmtId="0" fontId="43" fillId="59" borderId="1684" applyNumberFormat="0" applyFont="0" applyAlignment="0" applyProtection="0"/>
    <xf numFmtId="207" fontId="245" fillId="0" borderId="2349">
      <alignment horizontal="center"/>
    </xf>
    <xf numFmtId="0" fontId="42" fillId="0" borderId="1686" applyNumberFormat="0" applyFill="0" applyAlignment="0" applyProtection="0"/>
    <xf numFmtId="0" fontId="18" fillId="74" borderId="1572" applyProtection="0">
      <alignment horizontal="right"/>
      <protection locked="0"/>
    </xf>
    <xf numFmtId="3" fontId="92" fillId="35" borderId="1919">
      <alignment horizontal="right" vertical="center"/>
    </xf>
    <xf numFmtId="338" fontId="230" fillId="0" borderId="1575">
      <protection locked="0"/>
    </xf>
    <xf numFmtId="0" fontId="42" fillId="0" borderId="2133" applyNumberFormat="0" applyFill="0" applyAlignment="0" applyProtection="0"/>
    <xf numFmtId="0" fontId="44" fillId="57" borderId="1581" applyNumberFormat="0" applyAlignment="0" applyProtection="0"/>
    <xf numFmtId="0" fontId="60" fillId="43" borderId="1683" applyNumberFormat="0" applyAlignment="0" applyProtection="0"/>
    <xf numFmtId="0" fontId="18" fillId="74" borderId="1572" applyProtection="0">
      <alignment horizontal="right"/>
      <protection locked="0"/>
    </xf>
    <xf numFmtId="0" fontId="18" fillId="74" borderId="1572" applyProtection="0">
      <alignment horizontal="right"/>
    </xf>
    <xf numFmtId="0" fontId="63" fillId="56" borderId="2576" applyNumberFormat="0" applyAlignment="0" applyProtection="0"/>
    <xf numFmtId="10" fontId="23" fillId="37" borderId="1572" applyNumberFormat="0" applyBorder="0" applyAlignment="0" applyProtection="0"/>
    <xf numFmtId="0" fontId="44" fillId="57" borderId="1507" applyNumberFormat="0" applyAlignment="0" applyProtection="0"/>
    <xf numFmtId="0" fontId="18" fillId="74" borderId="1572" applyProtection="0">
      <alignment horizontal="right"/>
    </xf>
    <xf numFmtId="338" fontId="230" fillId="0" borderId="3238">
      <protection locked="0"/>
    </xf>
    <xf numFmtId="207" fontId="245" fillId="0" borderId="3240">
      <alignment horizontal="center"/>
    </xf>
    <xf numFmtId="9" fontId="163" fillId="35" borderId="1576">
      <alignment horizontal="center"/>
    </xf>
    <xf numFmtId="0" fontId="18" fillId="74" borderId="1572" applyProtection="0">
      <alignment horizontal="right"/>
    </xf>
    <xf numFmtId="338" fontId="230" fillId="0" borderId="2347">
      <protection locked="0"/>
    </xf>
    <xf numFmtId="0" fontId="18" fillId="74" borderId="1572" applyProtection="0">
      <alignment horizontal="right"/>
    </xf>
    <xf numFmtId="0" fontId="44" fillId="57" borderId="1593" applyNumberFormat="0" applyAlignment="0" applyProtection="0"/>
    <xf numFmtId="0" fontId="44" fillId="119" borderId="1916" applyNumberFormat="0" applyAlignment="0" applyProtection="0"/>
    <xf numFmtId="10" fontId="23" fillId="37" borderId="1572" applyNumberFormat="0" applyBorder="0" applyAlignment="0" applyProtection="0"/>
    <xf numFmtId="0" fontId="18" fillId="74" borderId="1572" applyProtection="0">
      <alignment horizontal="right"/>
    </xf>
    <xf numFmtId="256" fontId="22" fillId="0" borderId="1145">
      <alignment horizontal="left" vertical="center"/>
    </xf>
    <xf numFmtId="0" fontId="23" fillId="0" borderId="1571" applyNumberFormat="0" applyFill="0" applyAlignment="0" applyProtection="0"/>
    <xf numFmtId="207" fontId="243" fillId="0" borderId="1577">
      <alignment horizontal="left"/>
    </xf>
    <xf numFmtId="4" fontId="92" fillId="35" borderId="1462"/>
    <xf numFmtId="0" fontId="23" fillId="0" borderId="1571" applyNumberFormat="0" applyFill="0" applyAlignment="0" applyProtection="0"/>
    <xf numFmtId="0" fontId="18" fillId="35" borderId="1566" applyNumberFormat="0" applyAlignment="0">
      <protection locked="0"/>
    </xf>
    <xf numFmtId="49" fontId="237" fillId="0" borderId="1578">
      <alignment horizontal="right" wrapText="1"/>
    </xf>
    <xf numFmtId="0" fontId="238" fillId="0" borderId="1577">
      <alignment horizontal="right"/>
    </xf>
    <xf numFmtId="0" fontId="18" fillId="74" borderId="1572" applyFont="0" applyFill="0" applyBorder="0" applyAlignment="0" applyProtection="0"/>
    <xf numFmtId="0" fontId="18" fillId="74" borderId="1572" applyProtection="0">
      <alignment horizontal="right"/>
      <protection locked="0"/>
    </xf>
    <xf numFmtId="207" fontId="243" fillId="0" borderId="1577">
      <alignment horizontal="left"/>
    </xf>
    <xf numFmtId="0" fontId="43" fillId="59" borderId="3019" applyNumberFormat="0" applyFont="0" applyAlignment="0" applyProtection="0"/>
    <xf numFmtId="0" fontId="60" fillId="43" borderId="1683" applyNumberFormat="0" applyAlignment="0" applyProtection="0"/>
    <xf numFmtId="9" fontId="163" fillId="35" borderId="2348">
      <alignment horizontal="center"/>
    </xf>
    <xf numFmtId="0" fontId="237" fillId="0" borderId="1578">
      <alignment horizontal="right" wrapText="1"/>
    </xf>
    <xf numFmtId="0" fontId="23" fillId="98" borderId="1573" applyNumberFormat="0" applyFont="0" applyAlignment="0" applyProtection="0"/>
    <xf numFmtId="0" fontId="63" fillId="56" borderId="1685" applyNumberFormat="0" applyAlignment="0" applyProtection="0"/>
    <xf numFmtId="0" fontId="23" fillId="36" borderId="1572" applyFont="0" applyBorder="0" applyAlignment="0" applyProtection="0">
      <alignment vertical="top"/>
    </xf>
    <xf numFmtId="0" fontId="18" fillId="74" borderId="1572" applyProtection="0">
      <alignment horizontal="right"/>
    </xf>
    <xf numFmtId="207" fontId="240" fillId="0" borderId="1905">
      <alignment horizontal="right"/>
    </xf>
    <xf numFmtId="338" fontId="230" fillId="0" borderId="3238">
      <protection locked="0"/>
    </xf>
    <xf numFmtId="0" fontId="43" fillId="59" borderId="1684" applyNumberFormat="0" applyFont="0" applyAlignment="0" applyProtection="0"/>
    <xf numFmtId="0" fontId="18" fillId="74" borderId="1572" applyProtection="0">
      <alignment horizontal="right"/>
    </xf>
    <xf numFmtId="41" fontId="211" fillId="0" borderId="1905" applyFill="0" applyBorder="0" applyProtection="0">
      <alignment horizontal="right" vertical="top"/>
    </xf>
    <xf numFmtId="1" fontId="37" fillId="0" borderId="3345">
      <alignment vertical="center"/>
    </xf>
    <xf numFmtId="0" fontId="231" fillId="35" borderId="1572">
      <alignment horizontal="right"/>
    </xf>
    <xf numFmtId="0" fontId="18" fillId="35" borderId="1566" applyNumberFormat="0" applyAlignment="0">
      <protection locked="0"/>
    </xf>
    <xf numFmtId="0" fontId="23" fillId="0" borderId="2345" applyNumberFormat="0" applyFill="0" applyAlignment="0" applyProtection="0"/>
    <xf numFmtId="0" fontId="42" fillId="0" borderId="2133" applyNumberFormat="0" applyFill="0" applyAlignment="0" applyProtection="0"/>
    <xf numFmtId="214" fontId="148" fillId="74" borderId="1682" applyFont="0" applyFill="0" applyBorder="0" applyAlignment="0" applyProtection="0">
      <alignment horizontal="right"/>
    </xf>
    <xf numFmtId="0" fontId="18" fillId="74" borderId="1572" applyProtection="0">
      <alignment horizontal="right"/>
    </xf>
    <xf numFmtId="0" fontId="18" fillId="74" borderId="1572" applyProtection="0">
      <alignment horizontal="right"/>
      <protection locked="0"/>
    </xf>
    <xf numFmtId="0" fontId="18" fillId="0" borderId="1579" applyNumberFormat="0" applyFont="0" applyAlignment="0" applyProtection="0"/>
    <xf numFmtId="0" fontId="18" fillId="0" borderId="1684"/>
    <xf numFmtId="207" fontId="245" fillId="0" borderId="1577">
      <alignment horizontal="center"/>
    </xf>
    <xf numFmtId="215" fontId="156" fillId="0" borderId="1689" applyFont="0" applyFill="0" applyAlignment="0">
      <alignment horizontal="fill"/>
    </xf>
    <xf numFmtId="0" fontId="18" fillId="74" borderId="1572" applyProtection="0">
      <alignment horizontal="right"/>
    </xf>
    <xf numFmtId="0" fontId="42" fillId="0" borderId="1686" applyNumberFormat="0" applyFill="0" applyAlignment="0" applyProtection="0"/>
    <xf numFmtId="0" fontId="44" fillId="57" borderId="1589" applyNumberFormat="0" applyAlignment="0" applyProtection="0"/>
    <xf numFmtId="0" fontId="44" fillId="57" borderId="2800" applyNumberFormat="0" applyAlignment="0" applyProtection="0"/>
    <xf numFmtId="0" fontId="60" fillId="43" borderId="1683" applyNumberFormat="0" applyAlignment="0" applyProtection="0"/>
    <xf numFmtId="0" fontId="42" fillId="0" borderId="1686" applyNumberFormat="0" applyFill="0" applyAlignment="0" applyProtection="0"/>
    <xf numFmtId="0" fontId="63" fillId="56" borderId="3020" applyNumberFormat="0" applyAlignment="0" applyProtection="0"/>
    <xf numFmtId="0" fontId="23" fillId="0" borderId="1571" applyNumberFormat="0" applyFill="0" applyAlignment="0" applyProtection="0"/>
    <xf numFmtId="0" fontId="42" fillId="0" borderId="1686" applyNumberFormat="0" applyFill="0" applyAlignment="0" applyProtection="0"/>
    <xf numFmtId="0" fontId="238" fillId="0" borderId="1577">
      <alignment horizontal="right"/>
    </xf>
    <xf numFmtId="0" fontId="63" fillId="56" borderId="1685" applyNumberFormat="0" applyAlignment="0" applyProtection="0"/>
    <xf numFmtId="207" fontId="240" fillId="0" borderId="1042">
      <alignment horizontal="right"/>
    </xf>
    <xf numFmtId="0" fontId="63" fillId="56" borderId="1685" applyNumberFormat="0" applyAlignment="0" applyProtection="0"/>
    <xf numFmtId="0" fontId="63" fillId="56" borderId="3020" applyNumberFormat="0" applyAlignment="0" applyProtection="0"/>
    <xf numFmtId="0" fontId="42" fillId="0" borderId="2577" applyNumberFormat="0" applyFill="0" applyAlignment="0" applyProtection="0"/>
    <xf numFmtId="0" fontId="231" fillId="35" borderId="1572">
      <alignment horizontal="right"/>
    </xf>
    <xf numFmtId="0" fontId="42" fillId="0" borderId="1686" applyNumberFormat="0" applyFill="0" applyAlignment="0" applyProtection="0"/>
    <xf numFmtId="0" fontId="42" fillId="0" borderId="1686" applyNumberFormat="0" applyFill="0" applyAlignment="0" applyProtection="0"/>
    <xf numFmtId="0" fontId="18" fillId="74" borderId="1572" applyProtection="0">
      <alignment horizontal="right"/>
    </xf>
    <xf numFmtId="0" fontId="63" fillId="56" borderId="2576" applyNumberFormat="0" applyAlignment="0" applyProtection="0"/>
    <xf numFmtId="10" fontId="23" fillId="37" borderId="1572" applyNumberFormat="0" applyBorder="0" applyAlignment="0" applyProtection="0"/>
    <xf numFmtId="215" fontId="156" fillId="0" borderId="1926" applyFont="0" applyFill="0" applyAlignment="0">
      <alignment horizontal="fill"/>
    </xf>
    <xf numFmtId="338" fontId="230" fillId="0" borderId="3238">
      <protection locked="0"/>
    </xf>
    <xf numFmtId="49" fontId="237" fillId="0" borderId="3241">
      <alignment horizontal="right" wrapText="1"/>
    </xf>
    <xf numFmtId="215" fontId="156" fillId="0" borderId="1619" applyFont="0" applyFill="0" applyAlignment="0">
      <alignment horizontal="fill"/>
    </xf>
    <xf numFmtId="0" fontId="63" fillId="56" borderId="1685" applyNumberFormat="0" applyAlignment="0" applyProtection="0"/>
    <xf numFmtId="0" fontId="42" fillId="0" borderId="1686" applyNumberFormat="0" applyFill="0" applyAlignment="0" applyProtection="0"/>
    <xf numFmtId="0" fontId="18" fillId="74" borderId="1572" applyProtection="0">
      <alignment horizontal="right"/>
    </xf>
    <xf numFmtId="1" fontId="37" fillId="0" borderId="2453">
      <alignment vertical="center"/>
    </xf>
    <xf numFmtId="0" fontId="18" fillId="74" borderId="1572" applyProtection="0">
      <alignment horizontal="right"/>
    </xf>
    <xf numFmtId="0" fontId="63" fillId="56" borderId="2576" applyNumberFormat="0" applyAlignment="0" applyProtection="0"/>
    <xf numFmtId="2" fontId="92" fillId="34" borderId="1590"/>
    <xf numFmtId="0" fontId="42" fillId="0" borderId="2577" applyNumberFormat="0" applyFill="0" applyAlignment="0" applyProtection="0"/>
    <xf numFmtId="0" fontId="42" fillId="0" borderId="1686" applyNumberFormat="0" applyFill="0" applyAlignment="0" applyProtection="0"/>
    <xf numFmtId="0" fontId="55" fillId="56" borderId="2574" applyNumberFormat="0" applyAlignment="0" applyProtection="0"/>
    <xf numFmtId="0" fontId="18" fillId="0" borderId="1684"/>
    <xf numFmtId="0" fontId="103" fillId="71" borderId="2463" applyNumberFormat="0" applyBorder="0" applyAlignment="0">
      <alignment vertical="center" wrapText="1"/>
    </xf>
    <xf numFmtId="207" fontId="245" fillId="0" borderId="1577">
      <alignment horizontal="center"/>
    </xf>
    <xf numFmtId="0" fontId="44" fillId="57" borderId="3248" applyNumberFormat="0" applyAlignment="0" applyProtection="0"/>
    <xf numFmtId="338" fontId="230" fillId="0" borderId="2791">
      <protection locked="0"/>
    </xf>
    <xf numFmtId="0" fontId="55" fillId="56" borderId="1683" applyNumberFormat="0" applyAlignment="0" applyProtection="0"/>
    <xf numFmtId="0" fontId="18" fillId="0" borderId="1907" applyNumberFormat="0" applyFont="0" applyAlignment="0" applyProtection="0"/>
    <xf numFmtId="0" fontId="63" fillId="56" borderId="1685" applyNumberFormat="0" applyAlignment="0" applyProtection="0"/>
    <xf numFmtId="3" fontId="92" fillId="34" borderId="2809">
      <alignment horizontal="right" vertical="center"/>
    </xf>
    <xf numFmtId="0" fontId="42" fillId="0" borderId="1686" applyNumberFormat="0" applyFill="0" applyAlignment="0" applyProtection="0"/>
    <xf numFmtId="0" fontId="44" fillId="57" borderId="1555" applyNumberFormat="0" applyAlignment="0" applyProtection="0"/>
    <xf numFmtId="0" fontId="18" fillId="74" borderId="1572" applyProtection="0">
      <alignment horizontal="right"/>
    </xf>
    <xf numFmtId="41" fontId="211" fillId="0" borderId="1578" applyFill="0" applyBorder="0" applyProtection="0">
      <alignment horizontal="right" vertical="top"/>
    </xf>
    <xf numFmtId="4" fontId="92" fillId="35" borderId="3287"/>
    <xf numFmtId="3" fontId="92" fillId="34" borderId="1618">
      <alignment horizontal="right" vertical="center"/>
    </xf>
    <xf numFmtId="0" fontId="63" fillId="56" borderId="2132" applyNumberFormat="0" applyAlignment="0" applyProtection="0"/>
    <xf numFmtId="2" fontId="92" fillId="34" borderId="1606"/>
    <xf numFmtId="0" fontId="63" fillId="56" borderId="1685" applyNumberFormat="0" applyAlignment="0" applyProtection="0"/>
    <xf numFmtId="254" fontId="177" fillId="0" borderId="1898" applyFont="0" applyFill="0" applyBorder="0" applyAlignment="0" applyProtection="0">
      <protection locked="0"/>
    </xf>
    <xf numFmtId="0" fontId="18" fillId="74" borderId="1572" applyProtection="0">
      <alignment horizontal="right"/>
    </xf>
    <xf numFmtId="207" fontId="240" fillId="0" borderId="2913">
      <alignment horizontal="right"/>
    </xf>
    <xf numFmtId="0" fontId="23" fillId="98" borderId="1573" applyNumberFormat="0" applyFont="0" applyAlignment="0" applyProtection="0"/>
    <xf numFmtId="10" fontId="23" fillId="37" borderId="1572" applyNumberFormat="0" applyBorder="0" applyAlignment="0" applyProtection="0"/>
    <xf numFmtId="1" fontId="37" fillId="0" borderId="1145">
      <alignment vertical="center"/>
    </xf>
    <xf numFmtId="0" fontId="18" fillId="0" borderId="1579" applyNumberFormat="0" applyFont="0" applyAlignment="0" applyProtection="0"/>
    <xf numFmtId="0" fontId="43" fillId="59" borderId="1684" applyNumberFormat="0" applyFont="0" applyAlignment="0" applyProtection="0"/>
    <xf numFmtId="0" fontId="63" fillId="56" borderId="1685" applyNumberFormat="0" applyAlignment="0" applyProtection="0"/>
    <xf numFmtId="0" fontId="63" fillId="56" borderId="1685" applyNumberFormat="0" applyAlignment="0" applyProtection="0"/>
    <xf numFmtId="215" fontId="156" fillId="0" borderId="1603" applyFont="0" applyFill="0" applyAlignment="0">
      <alignment horizontal="fill"/>
    </xf>
    <xf numFmtId="207" fontId="240" fillId="0" borderId="1578">
      <alignment horizontal="right"/>
    </xf>
    <xf numFmtId="0" fontId="18" fillId="74" borderId="1572" applyProtection="0">
      <alignment horizontal="right"/>
    </xf>
    <xf numFmtId="0" fontId="63" fillId="56" borderId="3020" applyNumberFormat="0" applyAlignment="0" applyProtection="0"/>
    <xf numFmtId="0" fontId="18" fillId="0" borderId="1580" applyNumberFormat="0" applyFont="0" applyAlignment="0" applyProtection="0"/>
    <xf numFmtId="3" fontId="92" fillId="35" borderId="1588">
      <alignment horizontal="right" vertical="center"/>
    </xf>
    <xf numFmtId="0" fontId="44" fillId="57" borderId="3244" applyNumberFormat="0" applyAlignment="0" applyProtection="0"/>
    <xf numFmtId="0" fontId="42" fillId="0" borderId="2133" applyNumberFormat="0" applyFill="0" applyAlignment="0" applyProtection="0"/>
    <xf numFmtId="0" fontId="42" fillId="0" borderId="1686" applyNumberFormat="0" applyFill="0" applyAlignment="0" applyProtection="0"/>
    <xf numFmtId="0" fontId="42" fillId="0" borderId="2133" applyNumberFormat="0" applyFill="0" applyAlignment="0" applyProtection="0"/>
    <xf numFmtId="0" fontId="18" fillId="74" borderId="1572" applyProtection="0">
      <alignment horizontal="right"/>
      <protection locked="0"/>
    </xf>
    <xf numFmtId="0" fontId="55" fillId="56" borderId="2574" applyNumberFormat="0" applyAlignment="0" applyProtection="0"/>
    <xf numFmtId="0" fontId="18" fillId="74" borderId="1572" applyFont="0" applyFill="0" applyBorder="0" applyAlignment="0" applyProtection="0"/>
    <xf numFmtId="0" fontId="44" fillId="57" borderId="1581" applyNumberFormat="0" applyAlignment="0" applyProtection="0"/>
    <xf numFmtId="0" fontId="43" fillId="59" borderId="1684" applyNumberFormat="0" applyFont="0" applyAlignment="0" applyProtection="0"/>
    <xf numFmtId="0" fontId="18" fillId="0" borderId="1684"/>
    <xf numFmtId="0" fontId="42" fillId="0" borderId="1686" applyNumberFormat="0" applyFill="0" applyAlignment="0" applyProtection="0"/>
    <xf numFmtId="0" fontId="18" fillId="74" borderId="1572" applyProtection="0">
      <alignment horizontal="right"/>
    </xf>
    <xf numFmtId="0" fontId="60" fillId="43" borderId="1683" applyNumberFormat="0" applyAlignment="0" applyProtection="0"/>
    <xf numFmtId="207" fontId="240" fillId="0" borderId="1578">
      <alignment horizontal="left"/>
    </xf>
    <xf numFmtId="0" fontId="23" fillId="98" borderId="1573" applyNumberFormat="0" applyFont="0" applyAlignment="0" applyProtection="0"/>
    <xf numFmtId="0" fontId="63" fillId="56" borderId="1685" applyNumberFormat="0" applyAlignment="0" applyProtection="0"/>
    <xf numFmtId="207" fontId="240" fillId="0" borderId="1578">
      <alignment horizontal="left"/>
    </xf>
    <xf numFmtId="0" fontId="18" fillId="35" borderId="1566" applyNumberFormat="0" applyAlignment="0">
      <protection locked="0"/>
    </xf>
    <xf numFmtId="207" fontId="240" fillId="0" borderId="1578">
      <alignment horizontal="left"/>
    </xf>
    <xf numFmtId="49" fontId="237" fillId="0" borderId="1578">
      <alignment horizontal="right" wrapText="1"/>
    </xf>
    <xf numFmtId="0" fontId="18" fillId="74" borderId="1572" applyProtection="0">
      <alignment horizontal="right"/>
      <protection locked="0"/>
    </xf>
    <xf numFmtId="0" fontId="23" fillId="0" borderId="2345" applyNumberFormat="0" applyFill="0" applyAlignment="0" applyProtection="0"/>
    <xf numFmtId="10" fontId="23" fillId="37" borderId="1572" applyNumberFormat="0" applyBorder="0" applyAlignment="0" applyProtection="0"/>
    <xf numFmtId="0" fontId="18" fillId="74" borderId="1572" applyProtection="0">
      <alignment horizontal="right"/>
      <protection locked="0"/>
    </xf>
    <xf numFmtId="0" fontId="63" fillId="56" borderId="2576" applyNumberFormat="0" applyAlignment="0" applyProtection="0"/>
    <xf numFmtId="0" fontId="18" fillId="74" borderId="1572" applyProtection="0">
      <alignment horizontal="right"/>
      <protection locked="0"/>
    </xf>
    <xf numFmtId="0" fontId="18" fillId="0" borderId="1684"/>
    <xf numFmtId="0" fontId="63" fillId="56" borderId="2576" applyNumberFormat="0" applyAlignment="0" applyProtection="0"/>
    <xf numFmtId="0" fontId="18" fillId="74" borderId="1572" applyProtection="0">
      <alignment horizontal="right"/>
      <protection locked="0"/>
    </xf>
    <xf numFmtId="207" fontId="243" fillId="0" borderId="1577">
      <alignment horizontal="left"/>
    </xf>
    <xf numFmtId="1" fontId="37" fillId="0" borderId="3345">
      <alignment vertical="center"/>
    </xf>
    <xf numFmtId="0" fontId="238" fillId="0" borderId="1577">
      <alignment horizontal="right"/>
    </xf>
    <xf numFmtId="0" fontId="18" fillId="74" borderId="1572" applyProtection="0">
      <alignment horizontal="right"/>
    </xf>
    <xf numFmtId="41" fontId="211" fillId="0" borderId="1578" applyFill="0" applyBorder="0" applyProtection="0">
      <alignment horizontal="right" vertical="top"/>
    </xf>
    <xf numFmtId="338" fontId="230" fillId="0" borderId="1575">
      <protection locked="0"/>
    </xf>
    <xf numFmtId="0" fontId="18" fillId="74" borderId="1572" applyProtection="0">
      <alignment horizontal="right"/>
    </xf>
    <xf numFmtId="0" fontId="238" fillId="0" borderId="1577">
      <alignment horizontal="right"/>
    </xf>
    <xf numFmtId="207" fontId="243" fillId="0" borderId="1577">
      <alignment horizontal="left"/>
    </xf>
    <xf numFmtId="0" fontId="55" fillId="56" borderId="3018" applyNumberFormat="0" applyAlignment="0" applyProtection="0"/>
    <xf numFmtId="338" fontId="230" fillId="0" borderId="1575">
      <protection locked="0"/>
    </xf>
    <xf numFmtId="0" fontId="63" fillId="56" borderId="2576" applyNumberFormat="0" applyAlignment="0" applyProtection="0"/>
    <xf numFmtId="0" fontId="92" fillId="35" borderId="2799">
      <alignment horizontal="center" vertical="center"/>
    </xf>
    <xf numFmtId="10" fontId="23" fillId="37" borderId="1572" applyNumberFormat="0" applyBorder="0" applyAlignment="0" applyProtection="0"/>
    <xf numFmtId="207" fontId="244" fillId="0" borderId="1578">
      <alignment horizontal="center"/>
    </xf>
    <xf numFmtId="3" fontId="92" fillId="34" borderId="1602">
      <alignment horizontal="right" vertical="center"/>
    </xf>
    <xf numFmtId="0" fontId="92" fillId="35" borderId="3259">
      <alignment horizontal="center" vertical="center"/>
    </xf>
    <xf numFmtId="0" fontId="42" fillId="0" borderId="1686" applyNumberFormat="0" applyFill="0" applyAlignment="0" applyProtection="0"/>
    <xf numFmtId="0" fontId="18" fillId="74" borderId="1572" applyProtection="0">
      <alignment horizontal="right"/>
      <protection locked="0"/>
    </xf>
    <xf numFmtId="0" fontId="18" fillId="74" borderId="1572" applyProtection="0">
      <alignment horizontal="right"/>
    </xf>
    <xf numFmtId="0" fontId="60" fillId="43" borderId="2574" applyNumberFormat="0" applyAlignment="0" applyProtection="0"/>
    <xf numFmtId="0" fontId="23" fillId="98" borderId="1038" applyNumberFormat="0" applyFont="0" applyAlignment="0" applyProtection="0"/>
    <xf numFmtId="10" fontId="23" fillId="37" borderId="1572" applyNumberFormat="0" applyBorder="0" applyAlignment="0" applyProtection="0"/>
    <xf numFmtId="0" fontId="18" fillId="0" borderId="1684"/>
    <xf numFmtId="207" fontId="245" fillId="0" borderId="1577">
      <alignment horizontal="center"/>
    </xf>
    <xf numFmtId="0" fontId="18" fillId="74" borderId="1572" applyProtection="0">
      <alignment horizontal="right"/>
      <protection locked="0"/>
    </xf>
    <xf numFmtId="0" fontId="63" fillId="56" borderId="1685" applyNumberFormat="0" applyAlignment="0" applyProtection="0"/>
    <xf numFmtId="0" fontId="44" fillId="57" borderId="1621" applyNumberFormat="0" applyAlignment="0" applyProtection="0"/>
    <xf numFmtId="0" fontId="63" fillId="56" borderId="1685" applyNumberFormat="0" applyAlignment="0" applyProtection="0"/>
    <xf numFmtId="0" fontId="42" fillId="0" borderId="1686" applyNumberFormat="0" applyFill="0" applyAlignment="0" applyProtection="0"/>
    <xf numFmtId="0" fontId="23" fillId="0" borderId="1571" applyNumberFormat="0" applyFill="0" applyAlignment="0" applyProtection="0"/>
    <xf numFmtId="0" fontId="63" fillId="56" borderId="1685" applyNumberFormat="0" applyAlignment="0" applyProtection="0"/>
    <xf numFmtId="0" fontId="231" fillId="35" borderId="1572">
      <alignment horizontal="right"/>
    </xf>
    <xf numFmtId="0" fontId="63" fillId="56" borderId="1685" applyNumberFormat="0" applyAlignment="0" applyProtection="0"/>
    <xf numFmtId="0" fontId="63" fillId="56" borderId="1685" applyNumberFormat="0" applyAlignment="0" applyProtection="0"/>
    <xf numFmtId="0" fontId="42" fillId="0" borderId="3021" applyNumberFormat="0" applyFill="0" applyAlignment="0" applyProtection="0"/>
    <xf numFmtId="0" fontId="63" fillId="56" borderId="2132" applyNumberFormat="0" applyAlignment="0" applyProtection="0"/>
    <xf numFmtId="0" fontId="63" fillId="56" borderId="3020" applyNumberFormat="0" applyAlignment="0" applyProtection="0"/>
    <xf numFmtId="215" fontId="156" fillId="0" borderId="2810" applyFont="0" applyFill="0" applyAlignment="0">
      <alignment horizontal="fill"/>
    </xf>
    <xf numFmtId="0" fontId="44" fillId="119" borderId="3288" applyNumberFormat="0" applyAlignment="0" applyProtection="0"/>
    <xf numFmtId="0" fontId="42" fillId="0" borderId="1686" applyNumberFormat="0" applyFill="0" applyAlignment="0" applyProtection="0"/>
    <xf numFmtId="207" fontId="240" fillId="0" borderId="2025">
      <alignment horizontal="right"/>
    </xf>
    <xf numFmtId="0" fontId="18" fillId="74" borderId="1572" applyProtection="0">
      <alignment horizontal="right"/>
    </xf>
    <xf numFmtId="0" fontId="63" fillId="56" borderId="1685" applyNumberFormat="0" applyAlignment="0" applyProtection="0"/>
    <xf numFmtId="0" fontId="18" fillId="74" borderId="1572" applyProtection="0">
      <alignment horizontal="right"/>
      <protection locked="0"/>
    </xf>
    <xf numFmtId="0" fontId="23" fillId="0" borderId="2789" applyNumberFormat="0" applyFill="0" applyAlignment="0" applyProtection="0"/>
    <xf numFmtId="0" fontId="63" fillId="56" borderId="1685" applyNumberFormat="0" applyAlignment="0" applyProtection="0"/>
    <xf numFmtId="3" fontId="92" fillId="35" borderId="1600">
      <alignment horizontal="right" vertical="center"/>
    </xf>
    <xf numFmtId="0" fontId="42" fillId="0" borderId="1686" applyNumberFormat="0" applyFill="0" applyAlignment="0" applyProtection="0"/>
    <xf numFmtId="0" fontId="42" fillId="0" borderId="1686" applyNumberFormat="0" applyFill="0" applyAlignment="0" applyProtection="0"/>
    <xf numFmtId="0" fontId="42" fillId="0" borderId="1686" applyNumberFormat="0" applyFill="0" applyAlignment="0" applyProtection="0"/>
    <xf numFmtId="207" fontId="245" fillId="0" borderId="2793">
      <alignment horizontal="center"/>
    </xf>
    <xf numFmtId="0" fontId="18" fillId="74" borderId="1572" applyProtection="0">
      <alignment horizontal="right"/>
      <protection locked="0"/>
    </xf>
    <xf numFmtId="0" fontId="42" fillId="0" borderId="2577" applyNumberFormat="0" applyFill="0" applyAlignment="0" applyProtection="0"/>
    <xf numFmtId="0" fontId="18" fillId="74" borderId="1572" applyProtection="0">
      <alignment horizontal="right"/>
    </xf>
    <xf numFmtId="0" fontId="42" fillId="0" borderId="2577" applyNumberFormat="0" applyFill="0" applyAlignment="0" applyProtection="0"/>
    <xf numFmtId="0" fontId="44" fillId="119" borderId="1581" applyNumberFormat="0" applyAlignment="0" applyProtection="0"/>
    <xf numFmtId="338" fontId="230" fillId="0" borderId="1902">
      <protection locked="0"/>
    </xf>
    <xf numFmtId="10" fontId="23" fillId="37" borderId="1572" applyNumberFormat="0" applyBorder="0" applyAlignment="0" applyProtection="0"/>
    <xf numFmtId="0" fontId="63" fillId="56" borderId="1685" applyNumberFormat="0" applyAlignment="0" applyProtection="0"/>
    <xf numFmtId="0" fontId="18" fillId="74" borderId="1572" applyProtection="0">
      <alignment horizontal="right"/>
      <protection locked="0"/>
    </xf>
    <xf numFmtId="0" fontId="18" fillId="74" borderId="1572" applyProtection="0">
      <alignment horizontal="right"/>
      <protection locked="0"/>
    </xf>
    <xf numFmtId="0" fontId="18" fillId="74" borderId="1572" applyProtection="0">
      <alignment horizontal="right"/>
    </xf>
    <xf numFmtId="10" fontId="23" fillId="37" borderId="1572" applyNumberFormat="0" applyBorder="0" applyAlignment="0" applyProtection="0"/>
    <xf numFmtId="164" fontId="103" fillId="71" borderId="1565" applyNumberFormat="0" applyBorder="0" applyAlignment="0">
      <alignment vertical="center" wrapText="1"/>
    </xf>
    <xf numFmtId="0" fontId="44" fillId="57" borderId="1621" applyNumberFormat="0" applyAlignment="0" applyProtection="0"/>
    <xf numFmtId="0" fontId="63" fillId="56" borderId="1685" applyNumberFormat="0" applyAlignment="0" applyProtection="0"/>
    <xf numFmtId="0" fontId="18" fillId="74" borderId="1572" applyProtection="0">
      <alignment horizontal="right"/>
    </xf>
    <xf numFmtId="0" fontId="43" fillId="59" borderId="1684" applyNumberFormat="0" applyFont="0" applyAlignment="0" applyProtection="0"/>
    <xf numFmtId="0" fontId="42" fillId="0" borderId="1686" applyNumberFormat="0" applyFill="0" applyAlignment="0" applyProtection="0"/>
    <xf numFmtId="0" fontId="42" fillId="0" borderId="1686" applyNumberFormat="0" applyFill="0" applyAlignment="0" applyProtection="0"/>
    <xf numFmtId="0" fontId="23" fillId="36" borderId="1572" applyFont="0" applyBorder="0" applyAlignment="0" applyProtection="0">
      <alignment vertical="top"/>
    </xf>
    <xf numFmtId="0" fontId="18" fillId="0" borderId="2352" applyNumberFormat="0" applyFont="0" applyAlignment="0" applyProtection="0"/>
    <xf numFmtId="0" fontId="18" fillId="68" borderId="1685" applyNumberFormat="0">
      <alignment vertical="center"/>
    </xf>
    <xf numFmtId="0" fontId="217" fillId="103" borderId="2346" applyNumberFormat="0" applyAlignment="0" applyProtection="0"/>
    <xf numFmtId="0" fontId="23" fillId="0" borderId="3235" applyNumberFormat="0" applyFill="0" applyAlignment="0" applyProtection="0"/>
    <xf numFmtId="0" fontId="63" fillId="56" borderId="2576" applyNumberFormat="0" applyAlignment="0" applyProtection="0"/>
    <xf numFmtId="0" fontId="237" fillId="0" borderId="1042">
      <alignment horizontal="right" wrapText="1"/>
    </xf>
    <xf numFmtId="0" fontId="23" fillId="98" borderId="3236" applyNumberFormat="0" applyFont="0" applyAlignment="0" applyProtection="0"/>
    <xf numFmtId="215" fontId="156" fillId="0" borderId="854" applyFont="0" applyFill="0" applyAlignment="0">
      <alignment horizontal="fill"/>
    </xf>
    <xf numFmtId="0" fontId="63" fillId="56" borderId="1685" applyNumberFormat="0" applyAlignment="0" applyProtection="0"/>
    <xf numFmtId="0" fontId="18" fillId="74" borderId="1572" applyProtection="0">
      <alignment horizontal="right"/>
      <protection locked="0"/>
    </xf>
    <xf numFmtId="0" fontId="18" fillId="0" borderId="2351" applyNumberFormat="0" applyFont="0" applyAlignment="0" applyProtection="0"/>
    <xf numFmtId="207" fontId="244" fillId="0" borderId="2350">
      <alignment horizontal="center"/>
    </xf>
    <xf numFmtId="0" fontId="42" fillId="0" borderId="2577" applyNumberFormat="0" applyFill="0" applyAlignment="0" applyProtection="0"/>
    <xf numFmtId="1" fontId="37" fillId="0" borderId="2453">
      <alignment vertical="center"/>
    </xf>
    <xf numFmtId="0" fontId="42" fillId="0" borderId="3021" applyNumberFormat="0" applyFill="0" applyAlignment="0" applyProtection="0"/>
    <xf numFmtId="0" fontId="18" fillId="0" borderId="3243" applyNumberFormat="0" applyFont="0" applyAlignment="0" applyProtection="0"/>
    <xf numFmtId="0" fontId="42" fillId="0" borderId="1686" applyNumberFormat="0" applyFill="0" applyAlignment="0" applyProtection="0"/>
    <xf numFmtId="41" fontId="211" fillId="0" borderId="2350" applyFill="0" applyBorder="0" applyProtection="0">
      <alignment horizontal="right" vertical="top"/>
    </xf>
    <xf numFmtId="215" fontId="156" fillId="0" borderId="2834" applyFont="0" applyFill="0" applyAlignment="0">
      <alignment horizontal="fill"/>
    </xf>
    <xf numFmtId="0" fontId="63" fillId="56" borderId="3020" applyNumberFormat="0" applyAlignment="0" applyProtection="0"/>
    <xf numFmtId="0" fontId="92" fillId="35" borderId="855">
      <alignment horizontal="center" vertical="center"/>
    </xf>
    <xf numFmtId="3" fontId="92" fillId="35" borderId="855">
      <alignment horizontal="right" vertical="center"/>
    </xf>
    <xf numFmtId="4" fontId="92" fillId="35" borderId="855"/>
    <xf numFmtId="0" fontId="55" fillId="56" borderId="3018" applyNumberFormat="0" applyAlignment="0" applyProtection="0"/>
    <xf numFmtId="0" fontId="43" fillId="59" borderId="1684" applyNumberFormat="0" applyFont="0" applyAlignment="0" applyProtection="0"/>
    <xf numFmtId="3" fontId="92" fillId="34" borderId="853">
      <alignment horizontal="right" vertical="center"/>
    </xf>
    <xf numFmtId="2" fontId="92" fillId="34" borderId="853"/>
    <xf numFmtId="0" fontId="18" fillId="0" borderId="1684"/>
    <xf numFmtId="0" fontId="217" fillId="103" borderId="2790" applyNumberFormat="0" applyAlignment="0" applyProtection="0"/>
    <xf numFmtId="0" fontId="238" fillId="0" borderId="3240">
      <alignment horizontal="right"/>
    </xf>
    <xf numFmtId="0" fontId="60" fillId="43" borderId="1683" applyNumberFormat="0" applyAlignment="0" applyProtection="0"/>
    <xf numFmtId="0" fontId="18" fillId="74" borderId="1572" applyProtection="0">
      <alignment horizontal="right"/>
    </xf>
    <xf numFmtId="0" fontId="42" fillId="0" borderId="2577" applyNumberFormat="0" applyFill="0" applyAlignment="0" applyProtection="0"/>
    <xf numFmtId="0" fontId="42" fillId="0" borderId="2577" applyNumberFormat="0" applyFill="0" applyAlignment="0" applyProtection="0"/>
    <xf numFmtId="3" fontId="92" fillId="35" borderId="2811">
      <alignment horizontal="right" vertical="center"/>
    </xf>
    <xf numFmtId="207" fontId="244" fillId="0" borderId="1905">
      <alignment horizontal="center"/>
    </xf>
    <xf numFmtId="0" fontId="63" fillId="56" borderId="1685" applyNumberFormat="0" applyAlignment="0" applyProtection="0"/>
    <xf numFmtId="0" fontId="42" fillId="0" borderId="1686" applyNumberFormat="0" applyFill="0" applyAlignment="0" applyProtection="0"/>
    <xf numFmtId="0" fontId="238" fillId="0" borderId="2793">
      <alignment horizontal="right"/>
    </xf>
    <xf numFmtId="338" fontId="230" fillId="0" borderId="3238">
      <protection locked="0"/>
    </xf>
    <xf numFmtId="0" fontId="63" fillId="56" borderId="2132" applyNumberFormat="0" applyAlignment="0" applyProtection="0"/>
    <xf numFmtId="49" fontId="237" fillId="0" borderId="2350">
      <alignment horizontal="right" wrapText="1"/>
    </xf>
    <xf numFmtId="0" fontId="63" fillId="56" borderId="1685" applyNumberFormat="0" applyAlignment="0" applyProtection="0"/>
    <xf numFmtId="0" fontId="42" fillId="0" borderId="2133" applyNumberFormat="0" applyFill="0" applyAlignment="0" applyProtection="0"/>
    <xf numFmtId="0" fontId="23" fillId="98" borderId="2790" applyNumberFormat="0" applyFont="0" applyAlignment="0" applyProtection="0"/>
    <xf numFmtId="0" fontId="63" fillId="56" borderId="2132" applyNumberFormat="0" applyAlignment="0" applyProtection="0"/>
    <xf numFmtId="3" fontId="92" fillId="35" borderId="1911">
      <alignment horizontal="right" vertical="center"/>
    </xf>
    <xf numFmtId="0" fontId="42" fillId="0" borderId="2133" applyNumberFormat="0" applyFill="0" applyAlignment="0" applyProtection="0"/>
    <xf numFmtId="0" fontId="92" fillId="35" borderId="3247">
      <alignment horizontal="center" vertical="center"/>
    </xf>
    <xf numFmtId="3" fontId="92" fillId="35" borderId="2807">
      <alignment horizontal="right" vertical="center"/>
    </xf>
    <xf numFmtId="0" fontId="60" fillId="43" borderId="2574" applyNumberFormat="0" applyAlignment="0" applyProtection="0"/>
    <xf numFmtId="0" fontId="18" fillId="74" borderId="1572" applyProtection="0">
      <alignment horizontal="right"/>
    </xf>
    <xf numFmtId="0" fontId="43" fillId="59" borderId="1684" applyNumberFormat="0" applyFont="0" applyAlignment="0" applyProtection="0"/>
    <xf numFmtId="0" fontId="42" fillId="0" borderId="1686" applyNumberFormat="0" applyFill="0" applyAlignment="0" applyProtection="0"/>
    <xf numFmtId="0" fontId="18" fillId="74" borderId="1572" applyProtection="0">
      <alignment horizontal="right"/>
      <protection locked="0"/>
    </xf>
    <xf numFmtId="0" fontId="18" fillId="74" borderId="1572" applyProtection="0">
      <alignment horizontal="right"/>
    </xf>
    <xf numFmtId="0" fontId="60" fillId="43" borderId="1683" applyNumberFormat="0" applyAlignment="0" applyProtection="0"/>
    <xf numFmtId="0" fontId="23" fillId="0" borderId="1571" applyNumberFormat="0" applyFill="0" applyAlignment="0" applyProtection="0"/>
    <xf numFmtId="0" fontId="18" fillId="0" borderId="1684"/>
    <xf numFmtId="0" fontId="42" fillId="0" borderId="1686" applyNumberFormat="0" applyFill="0" applyAlignment="0" applyProtection="0"/>
    <xf numFmtId="0" fontId="44" fillId="57" borderId="856" applyNumberFormat="0" applyAlignment="0" applyProtection="0"/>
    <xf numFmtId="0" fontId="42" fillId="0" borderId="1686" applyNumberFormat="0" applyFill="0" applyAlignment="0" applyProtection="0"/>
    <xf numFmtId="207" fontId="245" fillId="0" borderId="1577">
      <alignment horizontal="center"/>
    </xf>
    <xf numFmtId="0" fontId="92" fillId="35" borderId="859">
      <alignment horizontal="center" vertical="center"/>
    </xf>
    <xf numFmtId="0" fontId="18" fillId="74" borderId="1572" applyProtection="0">
      <alignment horizontal="right"/>
    </xf>
    <xf numFmtId="10" fontId="23" fillId="37" borderId="1572" applyNumberFormat="0" applyBorder="0" applyAlignment="0" applyProtection="0"/>
    <xf numFmtId="0" fontId="44" fillId="57" borderId="2812" applyNumberFormat="0" applyAlignment="0" applyProtection="0"/>
    <xf numFmtId="0" fontId="60" fillId="43" borderId="1683" applyNumberFormat="0" applyAlignment="0" applyProtection="0"/>
    <xf numFmtId="207" fontId="244" fillId="0" borderId="2794">
      <alignment horizontal="center"/>
    </xf>
    <xf numFmtId="0" fontId="60" fillId="43" borderId="1683" applyNumberFormat="0" applyAlignment="0" applyProtection="0"/>
    <xf numFmtId="0" fontId="238" fillId="0" borderId="2349">
      <alignment horizontal="right"/>
    </xf>
    <xf numFmtId="215" fontId="156" fillId="0" borderId="858" applyFont="0" applyFill="0" applyAlignment="0">
      <alignment horizontal="fill"/>
    </xf>
    <xf numFmtId="3" fontId="92" fillId="35" borderId="1608">
      <alignment horizontal="right" vertical="center"/>
    </xf>
    <xf numFmtId="0" fontId="18" fillId="74" borderId="1572" applyProtection="0">
      <alignment horizontal="right"/>
    </xf>
    <xf numFmtId="207" fontId="243" fillId="0" borderId="2349">
      <alignment horizontal="left"/>
    </xf>
    <xf numFmtId="0" fontId="42" fillId="0" borderId="1686" applyNumberFormat="0" applyFill="0" applyAlignment="0" applyProtection="0"/>
    <xf numFmtId="207" fontId="244" fillId="0" borderId="1578">
      <alignment horizontal="center"/>
    </xf>
    <xf numFmtId="321" fontId="171" fillId="0" borderId="50"/>
    <xf numFmtId="338" fontId="230" fillId="0" borderId="1575">
      <protection locked="0"/>
    </xf>
    <xf numFmtId="4" fontId="92" fillId="35" borderId="1506"/>
    <xf numFmtId="0" fontId="18" fillId="74" borderId="1572" applyProtection="0">
      <alignment horizontal="right"/>
    </xf>
    <xf numFmtId="3" fontId="92" fillId="35" borderId="1592">
      <alignment horizontal="right" vertical="center"/>
    </xf>
    <xf numFmtId="3" fontId="92" fillId="34" borderId="3285">
      <alignment horizontal="right" vertical="center"/>
    </xf>
    <xf numFmtId="0" fontId="18" fillId="74" borderId="1572" applyProtection="0">
      <alignment horizontal="right"/>
    </xf>
    <xf numFmtId="0" fontId="92" fillId="35" borderId="1596">
      <alignment horizontal="center" vertical="center"/>
    </xf>
    <xf numFmtId="207" fontId="244" fillId="0" borderId="1578">
      <alignment horizontal="center"/>
    </xf>
    <xf numFmtId="1" fontId="37" fillId="0" borderId="1145">
      <alignment vertical="center"/>
    </xf>
    <xf numFmtId="0" fontId="63" fillId="56" borderId="1685" applyNumberFormat="0" applyAlignment="0" applyProtection="0"/>
    <xf numFmtId="0" fontId="44" fillId="57" borderId="856" applyNumberFormat="0" applyAlignment="0" applyProtection="0"/>
    <xf numFmtId="0" fontId="44" fillId="57" borderId="856" applyNumberFormat="0" applyAlignment="0" applyProtection="0"/>
    <xf numFmtId="3" fontId="92" fillId="35" borderId="859">
      <alignment horizontal="right" vertical="center"/>
    </xf>
    <xf numFmtId="4" fontId="92" fillId="35" borderId="859"/>
    <xf numFmtId="3" fontId="92" fillId="34" borderId="857">
      <alignment horizontal="right" vertical="center"/>
    </xf>
    <xf numFmtId="2" fontId="92" fillId="34" borderId="857"/>
    <xf numFmtId="0" fontId="63" fillId="56" borderId="1685" applyNumberFormat="0" applyAlignment="0" applyProtection="0"/>
    <xf numFmtId="0" fontId="44" fillId="119" borderId="856" applyNumberFormat="0" applyAlignment="0" applyProtection="0"/>
    <xf numFmtId="0" fontId="18" fillId="74" borderId="1572" applyProtection="0">
      <alignment horizontal="right"/>
    </xf>
    <xf numFmtId="0" fontId="42" fillId="0" borderId="1686" applyNumberFormat="0" applyFill="0" applyAlignment="0" applyProtection="0"/>
    <xf numFmtId="0" fontId="44" fillId="57" borderId="860" applyNumberFormat="0" applyAlignment="0" applyProtection="0"/>
    <xf numFmtId="0" fontId="44" fillId="57" borderId="860" applyNumberFormat="0" applyAlignment="0" applyProtection="0"/>
    <xf numFmtId="0" fontId="44" fillId="57" borderId="860" applyNumberFormat="0" applyAlignment="0" applyProtection="0"/>
    <xf numFmtId="0" fontId="44" fillId="119" borderId="860" applyNumberFormat="0" applyAlignment="0" applyProtection="0"/>
    <xf numFmtId="215" fontId="156" fillId="0" borderId="862" applyFont="0" applyFill="0" applyAlignment="0">
      <alignment horizontal="fill"/>
    </xf>
    <xf numFmtId="0" fontId="92" fillId="35" borderId="863">
      <alignment horizontal="center" vertical="center"/>
    </xf>
    <xf numFmtId="3" fontId="92" fillId="35" borderId="863">
      <alignment horizontal="right" vertical="center"/>
    </xf>
    <xf numFmtId="4" fontId="92" fillId="35" borderId="863"/>
    <xf numFmtId="3" fontId="92" fillId="34" borderId="861">
      <alignment horizontal="right" vertical="center"/>
    </xf>
    <xf numFmtId="2" fontId="92" fillId="34" borderId="861"/>
    <xf numFmtId="0" fontId="44" fillId="57" borderId="864" applyNumberFormat="0" applyAlignment="0" applyProtection="0"/>
    <xf numFmtId="0" fontId="92" fillId="35" borderId="867">
      <alignment horizontal="center" vertical="center"/>
    </xf>
    <xf numFmtId="215" fontId="156" fillId="0" borderId="866" applyFont="0" applyFill="0" applyAlignment="0">
      <alignment horizontal="fill"/>
    </xf>
    <xf numFmtId="0" fontId="44" fillId="57" borderId="864" applyNumberFormat="0" applyAlignment="0" applyProtection="0"/>
    <xf numFmtId="0" fontId="44" fillId="57" borderId="864" applyNumberFormat="0" applyAlignment="0" applyProtection="0"/>
    <xf numFmtId="3" fontId="92" fillId="35" borderId="867">
      <alignment horizontal="right" vertical="center"/>
    </xf>
    <xf numFmtId="4" fontId="92" fillId="35" borderId="867"/>
    <xf numFmtId="3" fontId="92" fillId="34" borderId="865">
      <alignment horizontal="right" vertical="center"/>
    </xf>
    <xf numFmtId="2" fontId="92" fillId="34" borderId="865"/>
    <xf numFmtId="0" fontId="44" fillId="119" borderId="864" applyNumberFormat="0" applyAlignment="0" applyProtection="0"/>
    <xf numFmtId="0" fontId="44" fillId="57" borderId="868" applyNumberFormat="0" applyAlignment="0" applyProtection="0"/>
    <xf numFmtId="0" fontId="44" fillId="57" borderId="868" applyNumberFormat="0" applyAlignment="0" applyProtection="0"/>
    <xf numFmtId="0" fontId="44" fillId="57" borderId="868" applyNumberFormat="0" applyAlignment="0" applyProtection="0"/>
    <xf numFmtId="0" fontId="44" fillId="119" borderId="868" applyNumberFormat="0" applyAlignment="0" applyProtection="0"/>
    <xf numFmtId="3" fontId="92" fillId="35" borderId="1470">
      <alignment horizontal="right" vertical="center"/>
    </xf>
    <xf numFmtId="215" fontId="156" fillId="0" borderId="878" applyFont="0" applyFill="0" applyAlignment="0">
      <alignment horizontal="fill"/>
    </xf>
    <xf numFmtId="2" fontId="92" fillId="34" borderId="893"/>
    <xf numFmtId="3" fontId="92" fillId="34" borderId="893">
      <alignment horizontal="right" vertical="center"/>
    </xf>
    <xf numFmtId="4" fontId="92" fillId="35" borderId="895"/>
    <xf numFmtId="3" fontId="92" fillId="35" borderId="895">
      <alignment horizontal="right" vertical="center"/>
    </xf>
    <xf numFmtId="0" fontId="92" fillId="35" borderId="895">
      <alignment horizontal="center" vertical="center"/>
    </xf>
    <xf numFmtId="0" fontId="92" fillId="35" borderId="879">
      <alignment horizontal="center" vertical="center"/>
    </xf>
    <xf numFmtId="3" fontId="92" fillId="35" borderId="879">
      <alignment horizontal="right" vertical="center"/>
    </xf>
    <xf numFmtId="4" fontId="92" fillId="35" borderId="879"/>
    <xf numFmtId="215" fontId="156" fillId="0" borderId="894" applyFont="0" applyFill="0" applyAlignment="0">
      <alignment horizontal="fill"/>
    </xf>
    <xf numFmtId="3" fontId="92" fillId="34" borderId="877">
      <alignment horizontal="right" vertical="center"/>
    </xf>
    <xf numFmtId="2" fontId="92" fillId="34" borderId="877"/>
    <xf numFmtId="0" fontId="44" fillId="57" borderId="880" applyNumberFormat="0" applyAlignment="0" applyProtection="0"/>
    <xf numFmtId="0" fontId="92" fillId="35" borderId="883">
      <alignment horizontal="center" vertical="center"/>
    </xf>
    <xf numFmtId="215" fontId="156" fillId="0" borderId="882" applyFont="0" applyFill="0" applyAlignment="0">
      <alignment horizontal="fill"/>
    </xf>
    <xf numFmtId="0" fontId="44" fillId="57" borderId="880" applyNumberFormat="0" applyAlignment="0" applyProtection="0"/>
    <xf numFmtId="0" fontId="44" fillId="57" borderId="880" applyNumberFormat="0" applyAlignment="0" applyProtection="0"/>
    <xf numFmtId="3" fontId="92" fillId="35" borderId="883">
      <alignment horizontal="right" vertical="center"/>
    </xf>
    <xf numFmtId="4" fontId="92" fillId="35" borderId="883"/>
    <xf numFmtId="3" fontId="92" fillId="34" borderId="881">
      <alignment horizontal="right" vertical="center"/>
    </xf>
    <xf numFmtId="2" fontId="92" fillId="34" borderId="881"/>
    <xf numFmtId="0" fontId="44" fillId="119" borderId="880" applyNumberFormat="0" applyAlignment="0" applyProtection="0"/>
    <xf numFmtId="0" fontId="44" fillId="57" borderId="884" applyNumberFormat="0" applyAlignment="0" applyProtection="0"/>
    <xf numFmtId="0" fontId="44" fillId="57" borderId="884" applyNumberFormat="0" applyAlignment="0" applyProtection="0"/>
    <xf numFmtId="0" fontId="44" fillId="57" borderId="884" applyNumberFormat="0" applyAlignment="0" applyProtection="0"/>
    <xf numFmtId="0" fontId="44" fillId="119" borderId="884" applyNumberFormat="0" applyAlignment="0" applyProtection="0"/>
    <xf numFmtId="215" fontId="156" fillId="0" borderId="886" applyFont="0" applyFill="0" applyAlignment="0">
      <alignment horizontal="fill"/>
    </xf>
    <xf numFmtId="0" fontId="92" fillId="35" borderId="887">
      <alignment horizontal="center" vertical="center"/>
    </xf>
    <xf numFmtId="3" fontId="92" fillId="35" borderId="887">
      <alignment horizontal="right" vertical="center"/>
    </xf>
    <xf numFmtId="4" fontId="92" fillId="35" borderId="887"/>
    <xf numFmtId="3" fontId="92" fillId="34" borderId="885">
      <alignment horizontal="right" vertical="center"/>
    </xf>
    <xf numFmtId="2" fontId="92" fillId="34" borderId="885"/>
    <xf numFmtId="0" fontId="44" fillId="57" borderId="888" applyNumberFormat="0" applyAlignment="0" applyProtection="0"/>
    <xf numFmtId="0" fontId="92" fillId="35" borderId="891">
      <alignment horizontal="center" vertical="center"/>
    </xf>
    <xf numFmtId="215" fontId="156" fillId="0" borderId="890" applyFont="0" applyFill="0" applyAlignment="0">
      <alignment horizontal="fill"/>
    </xf>
    <xf numFmtId="0" fontId="44" fillId="57" borderId="888" applyNumberFormat="0" applyAlignment="0" applyProtection="0"/>
    <xf numFmtId="0" fontId="44" fillId="57" borderId="888" applyNumberFormat="0" applyAlignment="0" applyProtection="0"/>
    <xf numFmtId="3" fontId="92" fillId="35" borderId="891">
      <alignment horizontal="right" vertical="center"/>
    </xf>
    <xf numFmtId="4" fontId="92" fillId="35" borderId="891"/>
    <xf numFmtId="3" fontId="92" fillId="34" borderId="889">
      <alignment horizontal="right" vertical="center"/>
    </xf>
    <xf numFmtId="2" fontId="92" fillId="34" borderId="889"/>
    <xf numFmtId="0" fontId="44" fillId="119" borderId="888" applyNumberFormat="0" applyAlignment="0" applyProtection="0"/>
    <xf numFmtId="0" fontId="44" fillId="57" borderId="892" applyNumberFormat="0" applyAlignment="0" applyProtection="0"/>
    <xf numFmtId="0" fontId="44" fillId="57" borderId="892" applyNumberFormat="0" applyAlignment="0" applyProtection="0"/>
    <xf numFmtId="0" fontId="44" fillId="57" borderId="892" applyNumberFormat="0" applyAlignment="0" applyProtection="0"/>
    <xf numFmtId="0" fontId="44" fillId="119" borderId="892" applyNumberFormat="0" applyAlignment="0" applyProtection="0"/>
    <xf numFmtId="0" fontId="44" fillId="57" borderId="896" applyNumberFormat="0" applyAlignment="0" applyProtection="0"/>
    <xf numFmtId="0" fontId="92" fillId="35" borderId="899">
      <alignment horizontal="center" vertical="center"/>
    </xf>
    <xf numFmtId="215" fontId="156" fillId="0" borderId="898" applyFont="0" applyFill="0" applyAlignment="0">
      <alignment horizontal="fill"/>
    </xf>
    <xf numFmtId="0" fontId="44" fillId="57" borderId="896" applyNumberFormat="0" applyAlignment="0" applyProtection="0"/>
    <xf numFmtId="0" fontId="44" fillId="57" borderId="896" applyNumberFormat="0" applyAlignment="0" applyProtection="0"/>
    <xf numFmtId="3" fontId="92" fillId="35" borderId="899">
      <alignment horizontal="right" vertical="center"/>
    </xf>
    <xf numFmtId="4" fontId="92" fillId="35" borderId="899"/>
    <xf numFmtId="3" fontId="92" fillId="34" borderId="897">
      <alignment horizontal="right" vertical="center"/>
    </xf>
    <xf numFmtId="2" fontId="92" fillId="34" borderId="897"/>
    <xf numFmtId="0" fontId="44" fillId="119" borderId="896" applyNumberFormat="0" applyAlignment="0" applyProtection="0"/>
    <xf numFmtId="0" fontId="44" fillId="57" borderId="900" applyNumberFormat="0" applyAlignment="0" applyProtection="0"/>
    <xf numFmtId="0" fontId="44" fillId="57" borderId="900" applyNumberFormat="0" applyAlignment="0" applyProtection="0"/>
    <xf numFmtId="0" fontId="44" fillId="57" borderId="900" applyNumberFormat="0" applyAlignment="0" applyProtection="0"/>
    <xf numFmtId="0" fontId="44" fillId="119" borderId="900" applyNumberFormat="0" applyAlignment="0" applyProtection="0"/>
    <xf numFmtId="215" fontId="156" fillId="0" borderId="902" applyFont="0" applyFill="0" applyAlignment="0">
      <alignment horizontal="fill"/>
    </xf>
    <xf numFmtId="0" fontId="44" fillId="57" borderId="916" applyNumberFormat="0" applyAlignment="0" applyProtection="0"/>
    <xf numFmtId="0" fontId="44" fillId="119" borderId="912" applyNumberFormat="0" applyAlignment="0" applyProtection="0"/>
    <xf numFmtId="2" fontId="92" fillId="34" borderId="913"/>
    <xf numFmtId="3" fontId="92" fillId="34" borderId="913">
      <alignment horizontal="right" vertical="center"/>
    </xf>
    <xf numFmtId="4" fontId="92" fillId="35" borderId="915"/>
    <xf numFmtId="3" fontId="92" fillId="35" borderId="915">
      <alignment horizontal="right" vertical="center"/>
    </xf>
    <xf numFmtId="0" fontId="44" fillId="57" borderId="912" applyNumberFormat="0" applyAlignment="0" applyProtection="0"/>
    <xf numFmtId="0" fontId="44" fillId="57" borderId="912" applyNumberFormat="0" applyAlignment="0" applyProtection="0"/>
    <xf numFmtId="215" fontId="156" fillId="0" borderId="914" applyFont="0" applyFill="0" applyAlignment="0">
      <alignment horizontal="fill"/>
    </xf>
    <xf numFmtId="0" fontId="92" fillId="35" borderId="915">
      <alignment horizontal="center" vertical="center"/>
    </xf>
    <xf numFmtId="0" fontId="44" fillId="57" borderId="912" applyNumberFormat="0" applyAlignment="0" applyProtection="0"/>
    <xf numFmtId="2" fontId="92" fillId="34" borderId="909"/>
    <xf numFmtId="3" fontId="92" fillId="34" borderId="909">
      <alignment horizontal="right" vertical="center"/>
    </xf>
    <xf numFmtId="4" fontId="92" fillId="35" borderId="911"/>
    <xf numFmtId="3" fontId="92" fillId="35" borderId="911">
      <alignment horizontal="right" vertical="center"/>
    </xf>
    <xf numFmtId="0" fontId="92" fillId="35" borderId="911">
      <alignment horizontal="center" vertical="center"/>
    </xf>
    <xf numFmtId="0" fontId="92" fillId="35" borderId="903">
      <alignment horizontal="center" vertical="center"/>
    </xf>
    <xf numFmtId="3" fontId="92" fillId="35" borderId="903">
      <alignment horizontal="right" vertical="center"/>
    </xf>
    <xf numFmtId="4" fontId="92" fillId="35" borderId="903"/>
    <xf numFmtId="3" fontId="92" fillId="34" borderId="901">
      <alignment horizontal="right" vertical="center"/>
    </xf>
    <xf numFmtId="2" fontId="92" fillId="34" borderId="901"/>
    <xf numFmtId="215" fontId="156" fillId="0" borderId="910" applyFont="0" applyFill="0" applyAlignment="0">
      <alignment horizontal="fill"/>
    </xf>
    <xf numFmtId="0" fontId="44" fillId="57" borderId="904" applyNumberFormat="0" applyAlignment="0" applyProtection="0"/>
    <xf numFmtId="0" fontId="92" fillId="35" borderId="907">
      <alignment horizontal="center" vertical="center"/>
    </xf>
    <xf numFmtId="215" fontId="156" fillId="0" borderId="906" applyFont="0" applyFill="0" applyAlignment="0">
      <alignment horizontal="fill"/>
    </xf>
    <xf numFmtId="0" fontId="44" fillId="57" borderId="904" applyNumberFormat="0" applyAlignment="0" applyProtection="0"/>
    <xf numFmtId="0" fontId="44" fillId="57" borderId="904" applyNumberFormat="0" applyAlignment="0" applyProtection="0"/>
    <xf numFmtId="3" fontId="92" fillId="35" borderId="907">
      <alignment horizontal="right" vertical="center"/>
    </xf>
    <xf numFmtId="4" fontId="92" fillId="35" borderId="907"/>
    <xf numFmtId="3" fontId="92" fillId="34" borderId="905">
      <alignment horizontal="right" vertical="center"/>
    </xf>
    <xf numFmtId="2" fontId="92" fillId="34" borderId="905"/>
    <xf numFmtId="0" fontId="44" fillId="119" borderId="904" applyNumberFormat="0" applyAlignment="0" applyProtection="0"/>
    <xf numFmtId="0" fontId="44" fillId="57" borderId="908" applyNumberFormat="0" applyAlignment="0" applyProtection="0"/>
    <xf numFmtId="0" fontId="44" fillId="57" borderId="908" applyNumberFormat="0" applyAlignment="0" applyProtection="0"/>
    <xf numFmtId="0" fontId="44" fillId="57" borderId="908" applyNumberFormat="0" applyAlignment="0" applyProtection="0"/>
    <xf numFmtId="0" fontId="44" fillId="119" borderId="908" applyNumberFormat="0" applyAlignment="0" applyProtection="0"/>
    <xf numFmtId="0" fontId="44" fillId="57" borderId="916" applyNumberFormat="0" applyAlignment="0" applyProtection="0"/>
    <xf numFmtId="0" fontId="44" fillId="57" borderId="916" applyNumberFormat="0" applyAlignment="0" applyProtection="0"/>
    <xf numFmtId="0" fontId="44" fillId="119" borderId="916" applyNumberFormat="0" applyAlignment="0" applyProtection="0"/>
    <xf numFmtId="215" fontId="156" fillId="0" borderId="918" applyFont="0" applyFill="0" applyAlignment="0">
      <alignment horizontal="fill"/>
    </xf>
    <xf numFmtId="0" fontId="92" fillId="35" borderId="919">
      <alignment horizontal="center" vertical="center"/>
    </xf>
    <xf numFmtId="3" fontId="92" fillId="35" borderId="919">
      <alignment horizontal="right" vertical="center"/>
    </xf>
    <xf numFmtId="4" fontId="92" fillId="35" borderId="919"/>
    <xf numFmtId="3" fontId="92" fillId="34" borderId="917">
      <alignment horizontal="right" vertical="center"/>
    </xf>
    <xf numFmtId="2" fontId="92" fillId="34" borderId="917"/>
    <xf numFmtId="0" fontId="44" fillId="57" borderId="920" applyNumberFormat="0" applyAlignment="0" applyProtection="0"/>
    <xf numFmtId="0" fontId="92" fillId="35" borderId="923">
      <alignment horizontal="center" vertical="center"/>
    </xf>
    <xf numFmtId="215" fontId="156" fillId="0" borderId="922" applyFont="0" applyFill="0" applyAlignment="0">
      <alignment horizontal="fill"/>
    </xf>
    <xf numFmtId="0" fontId="44" fillId="57" borderId="920" applyNumberFormat="0" applyAlignment="0" applyProtection="0"/>
    <xf numFmtId="0" fontId="44" fillId="57" borderId="920" applyNumberFormat="0" applyAlignment="0" applyProtection="0"/>
    <xf numFmtId="3" fontId="92" fillId="35" borderId="923">
      <alignment horizontal="right" vertical="center"/>
    </xf>
    <xf numFmtId="4" fontId="92" fillId="35" borderId="923"/>
    <xf numFmtId="3" fontId="92" fillId="34" borderId="921">
      <alignment horizontal="right" vertical="center"/>
    </xf>
    <xf numFmtId="2" fontId="92" fillId="34" borderId="921"/>
    <xf numFmtId="0" fontId="44" fillId="119" borderId="920" applyNumberFormat="0" applyAlignment="0" applyProtection="0"/>
    <xf numFmtId="0" fontId="44" fillId="57" borderId="924" applyNumberFormat="0" applyAlignment="0" applyProtection="0"/>
    <xf numFmtId="0" fontId="44" fillId="57" borderId="924" applyNumberFormat="0" applyAlignment="0" applyProtection="0"/>
    <xf numFmtId="0" fontId="44" fillId="57" borderId="924" applyNumberFormat="0" applyAlignment="0" applyProtection="0"/>
    <xf numFmtId="0" fontId="44" fillId="119" borderId="924" applyNumberFormat="0" applyAlignment="0" applyProtection="0"/>
    <xf numFmtId="215" fontId="156" fillId="0" borderId="926" applyFont="0" applyFill="0" applyAlignment="0">
      <alignment horizontal="fill"/>
    </xf>
    <xf numFmtId="0" fontId="92" fillId="35" borderId="927">
      <alignment horizontal="center" vertical="center"/>
    </xf>
    <xf numFmtId="3" fontId="92" fillId="35" borderId="927">
      <alignment horizontal="right" vertical="center"/>
    </xf>
    <xf numFmtId="4" fontId="92" fillId="35" borderId="927"/>
    <xf numFmtId="3" fontId="92" fillId="34" borderId="925">
      <alignment horizontal="right" vertical="center"/>
    </xf>
    <xf numFmtId="2" fontId="92" fillId="34" borderId="925"/>
    <xf numFmtId="0" fontId="44" fillId="57" borderId="928" applyNumberFormat="0" applyAlignment="0" applyProtection="0"/>
    <xf numFmtId="0" fontId="92" fillId="35" borderId="931">
      <alignment horizontal="center" vertical="center"/>
    </xf>
    <xf numFmtId="215" fontId="156" fillId="0" borderId="930" applyFont="0" applyFill="0" applyAlignment="0">
      <alignment horizontal="fill"/>
    </xf>
    <xf numFmtId="0" fontId="44" fillId="57" borderId="928" applyNumberFormat="0" applyAlignment="0" applyProtection="0"/>
    <xf numFmtId="0" fontId="44" fillId="57" borderId="928" applyNumberFormat="0" applyAlignment="0" applyProtection="0"/>
    <xf numFmtId="3" fontId="92" fillId="35" borderId="931">
      <alignment horizontal="right" vertical="center"/>
    </xf>
    <xf numFmtId="4" fontId="92" fillId="35" borderId="931"/>
    <xf numFmtId="3" fontId="92" fillId="34" borderId="929">
      <alignment horizontal="right" vertical="center"/>
    </xf>
    <xf numFmtId="2" fontId="92" fillId="34" borderId="929"/>
    <xf numFmtId="0" fontId="44" fillId="119" borderId="928" applyNumberFormat="0" applyAlignment="0" applyProtection="0"/>
    <xf numFmtId="0" fontId="44" fillId="57" borderId="932" applyNumberFormat="0" applyAlignment="0" applyProtection="0"/>
    <xf numFmtId="0" fontId="44" fillId="57" borderId="932" applyNumberFormat="0" applyAlignment="0" applyProtection="0"/>
    <xf numFmtId="0" fontId="44" fillId="57" borderId="932" applyNumberFormat="0" applyAlignment="0" applyProtection="0"/>
    <xf numFmtId="0" fontId="44" fillId="119" borderId="932" applyNumberFormat="0" applyAlignment="0" applyProtection="0"/>
    <xf numFmtId="338" fontId="230" fillId="0" borderId="2791">
      <protection locked="0"/>
    </xf>
    <xf numFmtId="215" fontId="156" fillId="0" borderId="934" applyFont="0" applyFill="0" applyAlignment="0">
      <alignment horizontal="fill"/>
    </xf>
    <xf numFmtId="0" fontId="63" fillId="56" borderId="1685" applyNumberFormat="0" applyAlignment="0" applyProtection="0"/>
    <xf numFmtId="0" fontId="92" fillId="35" borderId="935">
      <alignment horizontal="center" vertical="center"/>
    </xf>
    <xf numFmtId="3" fontId="92" fillId="35" borderId="935">
      <alignment horizontal="right" vertical="center"/>
    </xf>
    <xf numFmtId="4" fontId="92" fillId="35" borderId="935"/>
    <xf numFmtId="3" fontId="92" fillId="34" borderId="933">
      <alignment horizontal="right" vertical="center"/>
    </xf>
    <xf numFmtId="2" fontId="92" fillId="34" borderId="933"/>
    <xf numFmtId="0" fontId="44" fillId="57" borderId="1704" applyNumberFormat="0" applyAlignment="0" applyProtection="0"/>
    <xf numFmtId="3" fontId="92" fillId="34" borderId="1701">
      <alignment horizontal="right" vertical="center"/>
    </xf>
    <xf numFmtId="0" fontId="44" fillId="57" borderId="1700" applyNumberFormat="0" applyAlignment="0" applyProtection="0"/>
    <xf numFmtId="0" fontId="44" fillId="57" borderId="1736" applyNumberFormat="0" applyAlignment="0" applyProtection="0"/>
    <xf numFmtId="0" fontId="44" fillId="57" borderId="1736" applyNumberFormat="0" applyAlignment="0" applyProtection="0"/>
    <xf numFmtId="0" fontId="92" fillId="35" borderId="1731">
      <alignment horizontal="center" vertical="center"/>
    </xf>
    <xf numFmtId="3" fontId="92" fillId="34" borderId="1697">
      <alignment horizontal="right" vertical="center"/>
    </xf>
    <xf numFmtId="0" fontId="44" fillId="57" borderId="936" applyNumberFormat="0" applyAlignment="0" applyProtection="0"/>
    <xf numFmtId="0" fontId="92" fillId="35" borderId="939">
      <alignment horizontal="center" vertical="center"/>
    </xf>
    <xf numFmtId="215" fontId="156" fillId="0" borderId="938" applyFont="0" applyFill="0" applyAlignment="0">
      <alignment horizontal="fill"/>
    </xf>
    <xf numFmtId="0" fontId="63" fillId="56" borderId="1685" applyNumberFormat="0" applyAlignment="0" applyProtection="0"/>
    <xf numFmtId="0" fontId="44" fillId="57" borderId="936" applyNumberFormat="0" applyAlignment="0" applyProtection="0"/>
    <xf numFmtId="0" fontId="44" fillId="57" borderId="936" applyNumberFormat="0" applyAlignment="0" applyProtection="0"/>
    <xf numFmtId="3" fontId="92" fillId="35" borderId="939">
      <alignment horizontal="right" vertical="center"/>
    </xf>
    <xf numFmtId="4" fontId="92" fillId="35" borderId="939"/>
    <xf numFmtId="3" fontId="92" fillId="34" borderId="937">
      <alignment horizontal="right" vertical="center"/>
    </xf>
    <xf numFmtId="2" fontId="92" fillId="34" borderId="937"/>
    <xf numFmtId="0" fontId="44" fillId="119" borderId="936" applyNumberFormat="0" applyAlignment="0" applyProtection="0"/>
    <xf numFmtId="201" fontId="137" fillId="0" borderId="1567" applyNumberFormat="0" applyFont="0" applyFill="0" applyAlignment="0" applyProtection="0"/>
    <xf numFmtId="0" fontId="44" fillId="57" borderId="940" applyNumberFormat="0" applyAlignment="0" applyProtection="0"/>
    <xf numFmtId="0" fontId="44" fillId="57" borderId="940" applyNumberFormat="0" applyAlignment="0" applyProtection="0"/>
    <xf numFmtId="0" fontId="44" fillId="57" borderId="940" applyNumberFormat="0" applyAlignment="0" applyProtection="0"/>
    <xf numFmtId="0" fontId="44" fillId="119" borderId="940" applyNumberFormat="0" applyAlignment="0" applyProtection="0"/>
    <xf numFmtId="0" fontId="44" fillId="57" borderId="976" applyNumberFormat="0" applyAlignment="0" applyProtection="0"/>
    <xf numFmtId="215" fontId="156" fillId="0" borderId="978" applyFont="0" applyFill="0" applyAlignment="0">
      <alignment horizontal="fill"/>
    </xf>
    <xf numFmtId="215" fontId="156" fillId="0" borderId="942" applyFont="0" applyFill="0" applyAlignment="0">
      <alignment horizontal="fill"/>
    </xf>
    <xf numFmtId="0" fontId="92" fillId="35" borderId="979">
      <alignment horizontal="center" vertical="center"/>
    </xf>
    <xf numFmtId="0" fontId="44" fillId="57" borderId="956" applyNumberFormat="0" applyAlignment="0" applyProtection="0"/>
    <xf numFmtId="0" fontId="44" fillId="119" borderId="952" applyNumberFormat="0" applyAlignment="0" applyProtection="0"/>
    <xf numFmtId="2" fontId="92" fillId="34" borderId="953"/>
    <xf numFmtId="3" fontId="92" fillId="34" borderId="953">
      <alignment horizontal="right" vertical="center"/>
    </xf>
    <xf numFmtId="4" fontId="92" fillId="35" borderId="955"/>
    <xf numFmtId="3" fontId="92" fillId="35" borderId="955">
      <alignment horizontal="right" vertical="center"/>
    </xf>
    <xf numFmtId="0" fontId="44" fillId="57" borderId="952" applyNumberFormat="0" applyAlignment="0" applyProtection="0"/>
    <xf numFmtId="0" fontId="44" fillId="57" borderId="952" applyNumberFormat="0" applyAlignment="0" applyProtection="0"/>
    <xf numFmtId="215" fontId="156" fillId="0" borderId="954" applyFont="0" applyFill="0" applyAlignment="0">
      <alignment horizontal="fill"/>
    </xf>
    <xf numFmtId="0" fontId="92" fillId="35" borderId="955">
      <alignment horizontal="center" vertical="center"/>
    </xf>
    <xf numFmtId="0" fontId="44" fillId="57" borderId="952" applyNumberFormat="0" applyAlignment="0" applyProtection="0"/>
    <xf numFmtId="215" fontId="156" fillId="0" borderId="974" applyFont="0" applyFill="0" applyAlignment="0">
      <alignment horizontal="fill"/>
    </xf>
    <xf numFmtId="2" fontId="92" fillId="34" borderId="949"/>
    <xf numFmtId="3" fontId="92" fillId="34" borderId="949">
      <alignment horizontal="right" vertical="center"/>
    </xf>
    <xf numFmtId="4" fontId="92" fillId="35" borderId="951"/>
    <xf numFmtId="3" fontId="92" fillId="35" borderId="951">
      <alignment horizontal="right" vertical="center"/>
    </xf>
    <xf numFmtId="0" fontId="92" fillId="35" borderId="951">
      <alignment horizontal="center" vertical="center"/>
    </xf>
    <xf numFmtId="3" fontId="92" fillId="35" borderId="975">
      <alignment horizontal="right" vertical="center"/>
    </xf>
    <xf numFmtId="3" fontId="92" fillId="34" borderId="973">
      <alignment horizontal="right" vertical="center"/>
    </xf>
    <xf numFmtId="2" fontId="92" fillId="34" borderId="973"/>
    <xf numFmtId="0" fontId="92" fillId="35" borderId="943">
      <alignment horizontal="center" vertical="center"/>
    </xf>
    <xf numFmtId="3" fontId="92" fillId="35" borderId="943">
      <alignment horizontal="right" vertical="center"/>
    </xf>
    <xf numFmtId="4" fontId="92" fillId="35" borderId="943"/>
    <xf numFmtId="3" fontId="92" fillId="35" borderId="979">
      <alignment horizontal="right" vertical="center"/>
    </xf>
    <xf numFmtId="0" fontId="44" fillId="119" borderId="976" applyNumberFormat="0" applyAlignment="0" applyProtection="0"/>
    <xf numFmtId="0" fontId="44" fillId="119" borderId="980" applyNumberFormat="0" applyAlignment="0" applyProtection="0"/>
    <xf numFmtId="3" fontId="92" fillId="34" borderId="941">
      <alignment horizontal="right" vertical="center"/>
    </xf>
    <xf numFmtId="2" fontId="92" fillId="34" borderId="941"/>
    <xf numFmtId="0" fontId="44" fillId="57" borderId="980" applyNumberFormat="0" applyAlignment="0" applyProtection="0"/>
    <xf numFmtId="0" fontId="44" fillId="57" borderId="976" applyNumberFormat="0" applyAlignment="0" applyProtection="0"/>
    <xf numFmtId="0" fontId="92" fillId="35" borderId="975">
      <alignment horizontal="center" vertical="center"/>
    </xf>
    <xf numFmtId="4" fontId="92" fillId="35" borderId="975"/>
    <xf numFmtId="4" fontId="92" fillId="35" borderId="979"/>
    <xf numFmtId="3" fontId="92" fillId="34" borderId="977">
      <alignment horizontal="right" vertical="center"/>
    </xf>
    <xf numFmtId="0" fontId="44" fillId="57" borderId="980" applyNumberFormat="0" applyAlignment="0" applyProtection="0"/>
    <xf numFmtId="215" fontId="156" fillId="0" borderId="950" applyFont="0" applyFill="0" applyAlignment="0">
      <alignment horizontal="fill"/>
    </xf>
    <xf numFmtId="0" fontId="44" fillId="57" borderId="976" applyNumberFormat="0" applyAlignment="0" applyProtection="0"/>
    <xf numFmtId="2" fontId="92" fillId="34" borderId="977"/>
    <xf numFmtId="0" fontId="44" fillId="57" borderId="980" applyNumberFormat="0" applyAlignment="0" applyProtection="0"/>
    <xf numFmtId="0" fontId="44" fillId="57" borderId="944" applyNumberFormat="0" applyAlignment="0" applyProtection="0"/>
    <xf numFmtId="0" fontId="92" fillId="35" borderId="947">
      <alignment horizontal="center" vertical="center"/>
    </xf>
    <xf numFmtId="215" fontId="156" fillId="0" borderId="946" applyFont="0" applyFill="0" applyAlignment="0">
      <alignment horizontal="fill"/>
    </xf>
    <xf numFmtId="0" fontId="44" fillId="57" borderId="944" applyNumberFormat="0" applyAlignment="0" applyProtection="0"/>
    <xf numFmtId="0" fontId="44" fillId="57" borderId="944" applyNumberFormat="0" applyAlignment="0" applyProtection="0"/>
    <xf numFmtId="3" fontId="92" fillId="35" borderId="947">
      <alignment horizontal="right" vertical="center"/>
    </xf>
    <xf numFmtId="4" fontId="92" fillId="35" borderId="947"/>
    <xf numFmtId="3" fontId="92" fillId="34" borderId="945">
      <alignment horizontal="right" vertical="center"/>
    </xf>
    <xf numFmtId="2" fontId="92" fillId="34" borderId="945"/>
    <xf numFmtId="0" fontId="44" fillId="119" borderId="944" applyNumberFormat="0" applyAlignment="0" applyProtection="0"/>
    <xf numFmtId="0" fontId="44" fillId="57" borderId="948" applyNumberFormat="0" applyAlignment="0" applyProtection="0"/>
    <xf numFmtId="0" fontId="44" fillId="57" borderId="948" applyNumberFormat="0" applyAlignment="0" applyProtection="0"/>
    <xf numFmtId="0" fontId="44" fillId="57" borderId="948" applyNumberFormat="0" applyAlignment="0" applyProtection="0"/>
    <xf numFmtId="0" fontId="44" fillId="119" borderId="948" applyNumberFormat="0" applyAlignment="0" applyProtection="0"/>
    <xf numFmtId="0" fontId="44" fillId="57" borderId="956" applyNumberFormat="0" applyAlignment="0" applyProtection="0"/>
    <xf numFmtId="0" fontId="44" fillId="57" borderId="956" applyNumberFormat="0" applyAlignment="0" applyProtection="0"/>
    <xf numFmtId="0" fontId="44" fillId="119" borderId="956" applyNumberFormat="0" applyAlignment="0" applyProtection="0"/>
    <xf numFmtId="215" fontId="156" fillId="0" borderId="958" applyFont="0" applyFill="0" applyAlignment="0">
      <alignment horizontal="fill"/>
    </xf>
    <xf numFmtId="0" fontId="92" fillId="35" borderId="959">
      <alignment horizontal="center" vertical="center"/>
    </xf>
    <xf numFmtId="3" fontId="92" fillId="35" borderId="959">
      <alignment horizontal="right" vertical="center"/>
    </xf>
    <xf numFmtId="4" fontId="92" fillId="35" borderId="959"/>
    <xf numFmtId="3" fontId="92" fillId="34" borderId="957">
      <alignment horizontal="right" vertical="center"/>
    </xf>
    <xf numFmtId="2" fontId="92" fillId="34" borderId="957"/>
    <xf numFmtId="0" fontId="44" fillId="57" borderId="960" applyNumberFormat="0" applyAlignment="0" applyProtection="0"/>
    <xf numFmtId="0" fontId="92" fillId="35" borderId="963">
      <alignment horizontal="center" vertical="center"/>
    </xf>
    <xf numFmtId="215" fontId="156" fillId="0" borderId="962" applyFont="0" applyFill="0" applyAlignment="0">
      <alignment horizontal="fill"/>
    </xf>
    <xf numFmtId="0" fontId="44" fillId="57" borderId="960" applyNumberFormat="0" applyAlignment="0" applyProtection="0"/>
    <xf numFmtId="0" fontId="44" fillId="57" borderId="960" applyNumberFormat="0" applyAlignment="0" applyProtection="0"/>
    <xf numFmtId="3" fontId="92" fillId="35" borderId="963">
      <alignment horizontal="right" vertical="center"/>
    </xf>
    <xf numFmtId="4" fontId="92" fillId="35" borderId="963"/>
    <xf numFmtId="3" fontId="92" fillId="34" borderId="961">
      <alignment horizontal="right" vertical="center"/>
    </xf>
    <xf numFmtId="2" fontId="92" fillId="34" borderId="961"/>
    <xf numFmtId="0" fontId="44" fillId="119" borderId="960" applyNumberFormat="0" applyAlignment="0" applyProtection="0"/>
    <xf numFmtId="0" fontId="44" fillId="57" borderId="964" applyNumberFormat="0" applyAlignment="0" applyProtection="0"/>
    <xf numFmtId="0" fontId="44" fillId="57" borderId="964" applyNumberFormat="0" applyAlignment="0" applyProtection="0"/>
    <xf numFmtId="0" fontId="44" fillId="57" borderId="964" applyNumberFormat="0" applyAlignment="0" applyProtection="0"/>
    <xf numFmtId="0" fontId="44" fillId="119" borderId="964" applyNumberFormat="0" applyAlignment="0" applyProtection="0"/>
    <xf numFmtId="215" fontId="156" fillId="0" borderId="966" applyFont="0" applyFill="0" applyAlignment="0">
      <alignment horizontal="fill"/>
    </xf>
    <xf numFmtId="0" fontId="92" fillId="35" borderId="967">
      <alignment horizontal="center" vertical="center"/>
    </xf>
    <xf numFmtId="3" fontId="92" fillId="35" borderId="967">
      <alignment horizontal="right" vertical="center"/>
    </xf>
    <xf numFmtId="4" fontId="92" fillId="35" borderId="967"/>
    <xf numFmtId="3" fontId="92" fillId="34" borderId="965">
      <alignment horizontal="right" vertical="center"/>
    </xf>
    <xf numFmtId="2" fontId="92" fillId="34" borderId="965"/>
    <xf numFmtId="0" fontId="44" fillId="57" borderId="968" applyNumberFormat="0" applyAlignment="0" applyProtection="0"/>
    <xf numFmtId="0" fontId="92" fillId="35" borderId="971">
      <alignment horizontal="center" vertical="center"/>
    </xf>
    <xf numFmtId="215" fontId="156" fillId="0" borderId="970" applyFont="0" applyFill="0" applyAlignment="0">
      <alignment horizontal="fill"/>
    </xf>
    <xf numFmtId="0" fontId="44" fillId="57" borderId="968" applyNumberFormat="0" applyAlignment="0" applyProtection="0"/>
    <xf numFmtId="0" fontId="44" fillId="57" borderId="968" applyNumberFormat="0" applyAlignment="0" applyProtection="0"/>
    <xf numFmtId="3" fontId="92" fillId="35" borderId="971">
      <alignment horizontal="right" vertical="center"/>
    </xf>
    <xf numFmtId="4" fontId="92" fillId="35" borderId="971"/>
    <xf numFmtId="3" fontId="92" fillId="34" borderId="969">
      <alignment horizontal="right" vertical="center"/>
    </xf>
    <xf numFmtId="2" fontId="92" fillId="34" borderId="969"/>
    <xf numFmtId="0" fontId="44" fillId="119" borderId="968" applyNumberFormat="0" applyAlignment="0" applyProtection="0"/>
    <xf numFmtId="0" fontId="44" fillId="57" borderId="972" applyNumberFormat="0" applyAlignment="0" applyProtection="0"/>
    <xf numFmtId="0" fontId="44" fillId="57" borderId="972" applyNumberFormat="0" applyAlignment="0" applyProtection="0"/>
    <xf numFmtId="0" fontId="44" fillId="57" borderId="972" applyNumberFormat="0" applyAlignment="0" applyProtection="0"/>
    <xf numFmtId="0" fontId="44" fillId="119" borderId="972" applyNumberFormat="0" applyAlignment="0" applyProtection="0"/>
    <xf numFmtId="4" fontId="92" fillId="35" borderId="1470"/>
    <xf numFmtId="215" fontId="156" fillId="0" borderId="982" applyFont="0" applyFill="0" applyAlignment="0">
      <alignment horizontal="fill"/>
    </xf>
    <xf numFmtId="2" fontId="92" fillId="34" borderId="997"/>
    <xf numFmtId="3" fontId="92" fillId="34" borderId="997">
      <alignment horizontal="right" vertical="center"/>
    </xf>
    <xf numFmtId="4" fontId="92" fillId="35" borderId="999"/>
    <xf numFmtId="3" fontId="92" fillId="35" borderId="999">
      <alignment horizontal="right" vertical="center"/>
    </xf>
    <xf numFmtId="0" fontId="92" fillId="35" borderId="999">
      <alignment horizontal="center" vertical="center"/>
    </xf>
    <xf numFmtId="0" fontId="92" fillId="35" borderId="983">
      <alignment horizontal="center" vertical="center"/>
    </xf>
    <xf numFmtId="3" fontId="92" fillId="35" borderId="983">
      <alignment horizontal="right" vertical="center"/>
    </xf>
    <xf numFmtId="4" fontId="92" fillId="35" borderId="983"/>
    <xf numFmtId="215" fontId="156" fillId="0" borderId="998" applyFont="0" applyFill="0" applyAlignment="0">
      <alignment horizontal="fill"/>
    </xf>
    <xf numFmtId="3" fontId="92" fillId="34" borderId="981">
      <alignment horizontal="right" vertical="center"/>
    </xf>
    <xf numFmtId="2" fontId="92" fillId="34" borderId="981"/>
    <xf numFmtId="215" fontId="156" fillId="0" borderId="1481" applyFont="0" applyFill="0" applyAlignment="0">
      <alignment horizontal="fill"/>
    </xf>
    <xf numFmtId="0" fontId="44" fillId="57" borderId="984" applyNumberFormat="0" applyAlignment="0" applyProtection="0"/>
    <xf numFmtId="0" fontId="92" fillId="35" borderId="987">
      <alignment horizontal="center" vertical="center"/>
    </xf>
    <xf numFmtId="215" fontId="156" fillId="0" borderId="986" applyFont="0" applyFill="0" applyAlignment="0">
      <alignment horizontal="fill"/>
    </xf>
    <xf numFmtId="0" fontId="44" fillId="57" borderId="984" applyNumberFormat="0" applyAlignment="0" applyProtection="0"/>
    <xf numFmtId="0" fontId="44" fillId="57" borderId="984" applyNumberFormat="0" applyAlignment="0" applyProtection="0"/>
    <xf numFmtId="3" fontId="92" fillId="35" borderId="987">
      <alignment horizontal="right" vertical="center"/>
    </xf>
    <xf numFmtId="4" fontId="92" fillId="35" borderId="987"/>
    <xf numFmtId="3" fontId="92" fillId="34" borderId="985">
      <alignment horizontal="right" vertical="center"/>
    </xf>
    <xf numFmtId="2" fontId="92" fillId="34" borderId="985"/>
    <xf numFmtId="0" fontId="44" fillId="119" borderId="984" applyNumberFormat="0" applyAlignment="0" applyProtection="0"/>
    <xf numFmtId="0" fontId="44" fillId="57" borderId="988" applyNumberFormat="0" applyAlignment="0" applyProtection="0"/>
    <xf numFmtId="0" fontId="44" fillId="57" borderId="988" applyNumberFormat="0" applyAlignment="0" applyProtection="0"/>
    <xf numFmtId="0" fontId="44" fillId="57" borderId="988" applyNumberFormat="0" applyAlignment="0" applyProtection="0"/>
    <xf numFmtId="0" fontId="44" fillId="119" borderId="988" applyNumberFormat="0" applyAlignment="0" applyProtection="0"/>
    <xf numFmtId="215" fontId="156" fillId="0" borderId="990" applyFont="0" applyFill="0" applyAlignment="0">
      <alignment horizontal="fill"/>
    </xf>
    <xf numFmtId="0" fontId="92" fillId="35" borderId="991">
      <alignment horizontal="center" vertical="center"/>
    </xf>
    <xf numFmtId="3" fontId="92" fillId="35" borderId="991">
      <alignment horizontal="right" vertical="center"/>
    </xf>
    <xf numFmtId="4" fontId="92" fillId="35" borderId="991"/>
    <xf numFmtId="3" fontId="92" fillId="34" borderId="989">
      <alignment horizontal="right" vertical="center"/>
    </xf>
    <xf numFmtId="2" fontId="92" fillId="34" borderId="989"/>
    <xf numFmtId="0" fontId="44" fillId="57" borderId="992" applyNumberFormat="0" applyAlignment="0" applyProtection="0"/>
    <xf numFmtId="0" fontId="92" fillId="35" borderId="995">
      <alignment horizontal="center" vertical="center"/>
    </xf>
    <xf numFmtId="215" fontId="156" fillId="0" borderId="994" applyFont="0" applyFill="0" applyAlignment="0">
      <alignment horizontal="fill"/>
    </xf>
    <xf numFmtId="0" fontId="44" fillId="57" borderId="992" applyNumberFormat="0" applyAlignment="0" applyProtection="0"/>
    <xf numFmtId="0" fontId="44" fillId="57" borderId="992" applyNumberFormat="0" applyAlignment="0" applyProtection="0"/>
    <xf numFmtId="3" fontId="92" fillId="35" borderId="995">
      <alignment horizontal="right" vertical="center"/>
    </xf>
    <xf numFmtId="4" fontId="92" fillId="35" borderId="995"/>
    <xf numFmtId="3" fontId="92" fillId="34" borderId="993">
      <alignment horizontal="right" vertical="center"/>
    </xf>
    <xf numFmtId="2" fontId="92" fillId="34" borderId="993"/>
    <xf numFmtId="0" fontId="44" fillId="119" borderId="992" applyNumberFormat="0" applyAlignment="0" applyProtection="0"/>
    <xf numFmtId="0" fontId="44" fillId="57" borderId="996" applyNumberFormat="0" applyAlignment="0" applyProtection="0"/>
    <xf numFmtId="0" fontId="44" fillId="57" borderId="996" applyNumberFormat="0" applyAlignment="0" applyProtection="0"/>
    <xf numFmtId="0" fontId="44" fillId="57" borderId="996" applyNumberFormat="0" applyAlignment="0" applyProtection="0"/>
    <xf numFmtId="0" fontId="44" fillId="119" borderId="996" applyNumberFormat="0" applyAlignment="0" applyProtection="0"/>
    <xf numFmtId="0" fontId="44" fillId="57" borderId="1000" applyNumberFormat="0" applyAlignment="0" applyProtection="0"/>
    <xf numFmtId="0" fontId="92" fillId="35" borderId="1003">
      <alignment horizontal="center" vertical="center"/>
    </xf>
    <xf numFmtId="215" fontId="156" fillId="0" borderId="1002" applyFont="0" applyFill="0" applyAlignment="0">
      <alignment horizontal="fill"/>
    </xf>
    <xf numFmtId="0" fontId="44" fillId="57" borderId="1000" applyNumberFormat="0" applyAlignment="0" applyProtection="0"/>
    <xf numFmtId="0" fontId="44" fillId="57" borderId="1000" applyNumberFormat="0" applyAlignment="0" applyProtection="0"/>
    <xf numFmtId="3" fontId="92" fillId="35" borderId="1003">
      <alignment horizontal="right" vertical="center"/>
    </xf>
    <xf numFmtId="4" fontId="92" fillId="35" borderId="1003"/>
    <xf numFmtId="3" fontId="92" fillId="34" borderId="1001">
      <alignment horizontal="right" vertical="center"/>
    </xf>
    <xf numFmtId="2" fontId="92" fillId="34" borderId="1001"/>
    <xf numFmtId="0" fontId="44" fillId="119" borderId="1000" applyNumberFormat="0" applyAlignment="0" applyProtection="0"/>
    <xf numFmtId="0" fontId="44" fillId="57" borderId="1004" applyNumberFormat="0" applyAlignment="0" applyProtection="0"/>
    <xf numFmtId="0" fontId="44" fillId="57" borderId="1004" applyNumberFormat="0" applyAlignment="0" applyProtection="0"/>
    <xf numFmtId="0" fontId="44" fillId="57" borderId="1004" applyNumberFormat="0" applyAlignment="0" applyProtection="0"/>
    <xf numFmtId="0" fontId="44" fillId="119" borderId="1004" applyNumberFormat="0" applyAlignment="0" applyProtection="0"/>
    <xf numFmtId="215" fontId="156" fillId="0" borderId="1006" applyFont="0" applyFill="0" applyAlignment="0">
      <alignment horizontal="fill"/>
    </xf>
    <xf numFmtId="0" fontId="44" fillId="57" borderId="1020" applyNumberFormat="0" applyAlignment="0" applyProtection="0"/>
    <xf numFmtId="0" fontId="44" fillId="119" borderId="1016" applyNumberFormat="0" applyAlignment="0" applyProtection="0"/>
    <xf numFmtId="2" fontId="92" fillId="34" borderId="1017"/>
    <xf numFmtId="3" fontId="92" fillId="34" borderId="1017">
      <alignment horizontal="right" vertical="center"/>
    </xf>
    <xf numFmtId="4" fontId="92" fillId="35" borderId="1019"/>
    <xf numFmtId="3" fontId="92" fillId="35" borderId="1019">
      <alignment horizontal="right" vertical="center"/>
    </xf>
    <xf numFmtId="0" fontId="44" fillId="57" borderId="1016" applyNumberFormat="0" applyAlignment="0" applyProtection="0"/>
    <xf numFmtId="0" fontId="44" fillId="57" borderId="1016" applyNumberFormat="0" applyAlignment="0" applyProtection="0"/>
    <xf numFmtId="215" fontId="156" fillId="0" borderId="1018" applyFont="0" applyFill="0" applyAlignment="0">
      <alignment horizontal="fill"/>
    </xf>
    <xf numFmtId="0" fontId="92" fillId="35" borderId="1019">
      <alignment horizontal="center" vertical="center"/>
    </xf>
    <xf numFmtId="0" fontId="44" fillId="57" borderId="1016" applyNumberFormat="0" applyAlignment="0" applyProtection="0"/>
    <xf numFmtId="2" fontId="92" fillId="34" borderId="1013"/>
    <xf numFmtId="3" fontId="92" fillId="34" borderId="1013">
      <alignment horizontal="right" vertical="center"/>
    </xf>
    <xf numFmtId="4" fontId="92" fillId="35" borderId="1015"/>
    <xf numFmtId="3" fontId="92" fillId="35" borderId="1015">
      <alignment horizontal="right" vertical="center"/>
    </xf>
    <xf numFmtId="0" fontId="92" fillId="35" borderId="1015">
      <alignment horizontal="center" vertical="center"/>
    </xf>
    <xf numFmtId="0" fontId="92" fillId="35" borderId="1007">
      <alignment horizontal="center" vertical="center"/>
    </xf>
    <xf numFmtId="3" fontId="92" fillId="35" borderId="1007">
      <alignment horizontal="right" vertical="center"/>
    </xf>
    <xf numFmtId="4" fontId="92" fillId="35" borderId="1007"/>
    <xf numFmtId="3" fontId="92" fillId="34" borderId="1005">
      <alignment horizontal="right" vertical="center"/>
    </xf>
    <xf numFmtId="2" fontId="92" fillId="34" borderId="1005"/>
    <xf numFmtId="215" fontId="156" fillId="0" borderId="1014" applyFont="0" applyFill="0" applyAlignment="0">
      <alignment horizontal="fill"/>
    </xf>
    <xf numFmtId="0" fontId="44" fillId="57" borderId="1008" applyNumberFormat="0" applyAlignment="0" applyProtection="0"/>
    <xf numFmtId="0" fontId="92" fillId="35" borderId="1011">
      <alignment horizontal="center" vertical="center"/>
    </xf>
    <xf numFmtId="215" fontId="156" fillId="0" borderId="1010" applyFont="0" applyFill="0" applyAlignment="0">
      <alignment horizontal="fill"/>
    </xf>
    <xf numFmtId="0" fontId="44" fillId="57" borderId="1008" applyNumberFormat="0" applyAlignment="0" applyProtection="0"/>
    <xf numFmtId="0" fontId="44" fillId="57" borderId="1008" applyNumberFormat="0" applyAlignment="0" applyProtection="0"/>
    <xf numFmtId="3" fontId="92" fillId="35" borderId="1011">
      <alignment horizontal="right" vertical="center"/>
    </xf>
    <xf numFmtId="4" fontId="92" fillId="35" borderId="1011"/>
    <xf numFmtId="3" fontId="92" fillId="34" borderId="1009">
      <alignment horizontal="right" vertical="center"/>
    </xf>
    <xf numFmtId="2" fontId="92" fillId="34" borderId="1009"/>
    <xf numFmtId="0" fontId="44" fillId="119" borderId="1008" applyNumberFormat="0" applyAlignment="0" applyProtection="0"/>
    <xf numFmtId="0" fontId="44" fillId="57" borderId="1012" applyNumberFormat="0" applyAlignment="0" applyProtection="0"/>
    <xf numFmtId="0" fontId="44" fillId="57" borderId="1012" applyNumberFormat="0" applyAlignment="0" applyProtection="0"/>
    <xf numFmtId="0" fontId="44" fillId="57" borderId="1012" applyNumberFormat="0" applyAlignment="0" applyProtection="0"/>
    <xf numFmtId="0" fontId="44" fillId="119" borderId="1012" applyNumberFormat="0" applyAlignment="0" applyProtection="0"/>
    <xf numFmtId="0" fontId="44" fillId="57" borderId="1020" applyNumberFormat="0" applyAlignment="0" applyProtection="0"/>
    <xf numFmtId="0" fontId="44" fillId="57" borderId="1020" applyNumberFormat="0" applyAlignment="0" applyProtection="0"/>
    <xf numFmtId="0" fontId="44" fillId="119" borderId="1020" applyNumberFormat="0" applyAlignment="0" applyProtection="0"/>
    <xf numFmtId="215" fontId="156" fillId="0" borderId="1022" applyFont="0" applyFill="0" applyAlignment="0">
      <alignment horizontal="fill"/>
    </xf>
    <xf numFmtId="0" fontId="92" fillId="35" borderId="1023">
      <alignment horizontal="center" vertical="center"/>
    </xf>
    <xf numFmtId="3" fontId="92" fillId="35" borderId="1023">
      <alignment horizontal="right" vertical="center"/>
    </xf>
    <xf numFmtId="4" fontId="92" fillId="35" borderId="1023"/>
    <xf numFmtId="3" fontId="92" fillId="34" borderId="1021">
      <alignment horizontal="right" vertical="center"/>
    </xf>
    <xf numFmtId="2" fontId="92" fillId="34" borderId="1021"/>
    <xf numFmtId="0" fontId="44" fillId="57" borderId="1024" applyNumberFormat="0" applyAlignment="0" applyProtection="0"/>
    <xf numFmtId="0" fontId="92" fillId="35" borderId="1027">
      <alignment horizontal="center" vertical="center"/>
    </xf>
    <xf numFmtId="215" fontId="156" fillId="0" borderId="1026" applyFont="0" applyFill="0" applyAlignment="0">
      <alignment horizontal="fill"/>
    </xf>
    <xf numFmtId="0" fontId="44" fillId="57" borderId="1024" applyNumberFormat="0" applyAlignment="0" applyProtection="0"/>
    <xf numFmtId="0" fontId="44" fillId="57" borderId="1024" applyNumberFormat="0" applyAlignment="0" applyProtection="0"/>
    <xf numFmtId="3" fontId="92" fillId="35" borderId="1027">
      <alignment horizontal="right" vertical="center"/>
    </xf>
    <xf numFmtId="4" fontId="92" fillId="35" borderId="1027"/>
    <xf numFmtId="3" fontId="92" fillId="34" borderId="1025">
      <alignment horizontal="right" vertical="center"/>
    </xf>
    <xf numFmtId="2" fontId="92" fillId="34" borderId="1025"/>
    <xf numFmtId="0" fontId="44" fillId="119" borderId="1024" applyNumberFormat="0" applyAlignment="0" applyProtection="0"/>
    <xf numFmtId="0" fontId="44" fillId="57" borderId="1028" applyNumberFormat="0" applyAlignment="0" applyProtection="0"/>
    <xf numFmtId="0" fontId="44" fillId="57" borderId="1028" applyNumberFormat="0" applyAlignment="0" applyProtection="0"/>
    <xf numFmtId="0" fontId="44" fillId="57" borderId="1028" applyNumberFormat="0" applyAlignment="0" applyProtection="0"/>
    <xf numFmtId="0" fontId="44" fillId="119" borderId="1028" applyNumberFormat="0" applyAlignment="0" applyProtection="0"/>
    <xf numFmtId="215" fontId="156" fillId="0" borderId="1030" applyFont="0" applyFill="0" applyAlignment="0">
      <alignment horizontal="fill"/>
    </xf>
    <xf numFmtId="0" fontId="92" fillId="35" borderId="1031">
      <alignment horizontal="center" vertical="center"/>
    </xf>
    <xf numFmtId="3" fontId="92" fillId="35" borderId="1031">
      <alignment horizontal="right" vertical="center"/>
    </xf>
    <xf numFmtId="4" fontId="92" fillId="35" borderId="1031"/>
    <xf numFmtId="3" fontId="92" fillId="34" borderId="1029">
      <alignment horizontal="right" vertical="center"/>
    </xf>
    <xf numFmtId="2" fontId="92" fillId="34" borderId="1029"/>
    <xf numFmtId="0" fontId="44" fillId="57" borderId="1032" applyNumberFormat="0" applyAlignment="0" applyProtection="0"/>
    <xf numFmtId="0" fontId="92" fillId="35" borderId="1035">
      <alignment horizontal="center" vertical="center"/>
    </xf>
    <xf numFmtId="215" fontId="156" fillId="0" borderId="1034" applyFont="0" applyFill="0" applyAlignment="0">
      <alignment horizontal="fill"/>
    </xf>
    <xf numFmtId="0" fontId="44" fillId="57" borderId="1032" applyNumberFormat="0" applyAlignment="0" applyProtection="0"/>
    <xf numFmtId="0" fontId="44" fillId="57" borderId="1032" applyNumberFormat="0" applyAlignment="0" applyProtection="0"/>
    <xf numFmtId="3" fontId="92" fillId="35" borderId="1035">
      <alignment horizontal="right" vertical="center"/>
    </xf>
    <xf numFmtId="4" fontId="92" fillId="35" borderId="1035"/>
    <xf numFmtId="3" fontId="92" fillId="34" borderId="1033">
      <alignment horizontal="right" vertical="center"/>
    </xf>
    <xf numFmtId="2" fontId="92" fillId="34" borderId="1033"/>
    <xf numFmtId="0" fontId="44" fillId="119" borderId="1032" applyNumberFormat="0" applyAlignment="0" applyProtection="0"/>
    <xf numFmtId="0" fontId="44" fillId="57" borderId="1036" applyNumberFormat="0" applyAlignment="0" applyProtection="0"/>
    <xf numFmtId="0" fontId="44" fillId="57" borderId="1036" applyNumberFormat="0" applyAlignment="0" applyProtection="0"/>
    <xf numFmtId="0" fontId="44" fillId="57" borderId="1036" applyNumberFormat="0" applyAlignment="0" applyProtection="0"/>
    <xf numFmtId="0" fontId="44" fillId="119" borderId="1036" applyNumberFormat="0" applyAlignment="0" applyProtection="0"/>
    <xf numFmtId="215" fontId="156" fillId="0" borderId="1177" applyFont="0" applyFill="0" applyAlignment="0">
      <alignment horizontal="fill"/>
    </xf>
    <xf numFmtId="0" fontId="108" fillId="0" borderId="1146" applyFont="0" applyFill="0" applyAlignment="0" applyProtection="0"/>
    <xf numFmtId="0" fontId="43" fillId="59" borderId="2575" applyNumberFormat="0" applyFont="0" applyAlignment="0" applyProtection="0"/>
    <xf numFmtId="338" fontId="230" fillId="0" borderId="3238">
      <protection locked="0"/>
    </xf>
    <xf numFmtId="0" fontId="44" fillId="57" borderId="1175" applyNumberFormat="0" applyAlignment="0" applyProtection="0"/>
    <xf numFmtId="0" fontId="44" fillId="57" borderId="1175" applyNumberFormat="0" applyAlignment="0" applyProtection="0"/>
    <xf numFmtId="3" fontId="92" fillId="35" borderId="1178">
      <alignment horizontal="right" vertical="center"/>
    </xf>
    <xf numFmtId="4" fontId="92" fillId="35" borderId="1178"/>
    <xf numFmtId="3" fontId="92" fillId="34" borderId="1176">
      <alignment horizontal="right" vertical="center"/>
    </xf>
    <xf numFmtId="2" fontId="92" fillId="34" borderId="1176"/>
    <xf numFmtId="0" fontId="44" fillId="119" borderId="1175" applyNumberFormat="0" applyAlignment="0" applyProtection="0"/>
    <xf numFmtId="0" fontId="44" fillId="57" borderId="1179" applyNumberFormat="0" applyAlignment="0" applyProtection="0"/>
    <xf numFmtId="0" fontId="44" fillId="57" borderId="1179" applyNumberFormat="0" applyAlignment="0" applyProtection="0"/>
    <xf numFmtId="0" fontId="44" fillId="57" borderId="1179" applyNumberFormat="0" applyAlignment="0" applyProtection="0"/>
    <xf numFmtId="0" fontId="44" fillId="119" borderId="1179" applyNumberFormat="0" applyAlignment="0" applyProtection="0"/>
    <xf numFmtId="215" fontId="156" fillId="0" borderId="1181" applyFont="0" applyFill="0" applyAlignment="0">
      <alignment horizontal="fill"/>
    </xf>
    <xf numFmtId="0" fontId="92" fillId="35" borderId="1182">
      <alignment horizontal="center" vertical="center"/>
    </xf>
    <xf numFmtId="3" fontId="92" fillId="35" borderId="1182">
      <alignment horizontal="right" vertical="center"/>
    </xf>
    <xf numFmtId="4" fontId="92" fillId="35" borderId="1182"/>
    <xf numFmtId="3" fontId="92" fillId="34" borderId="1180">
      <alignment horizontal="right" vertical="center"/>
    </xf>
    <xf numFmtId="2" fontId="92" fillId="34" borderId="1180"/>
    <xf numFmtId="0" fontId="44" fillId="57" borderId="1183" applyNumberFormat="0" applyAlignment="0" applyProtection="0"/>
    <xf numFmtId="0" fontId="92" fillId="35" borderId="1186">
      <alignment horizontal="center" vertical="center"/>
    </xf>
    <xf numFmtId="215" fontId="156" fillId="0" borderId="1185" applyFont="0" applyFill="0" applyAlignment="0">
      <alignment horizontal="fill"/>
    </xf>
    <xf numFmtId="0" fontId="44" fillId="57" borderId="1183" applyNumberFormat="0" applyAlignment="0" applyProtection="0"/>
    <xf numFmtId="0" fontId="44" fillId="57" borderId="1183" applyNumberFormat="0" applyAlignment="0" applyProtection="0"/>
    <xf numFmtId="3" fontId="92" fillId="35" borderId="1186">
      <alignment horizontal="right" vertical="center"/>
    </xf>
    <xf numFmtId="4" fontId="92" fillId="35" borderId="1186"/>
    <xf numFmtId="3" fontId="92" fillId="34" borderId="1184">
      <alignment horizontal="right" vertical="center"/>
    </xf>
    <xf numFmtId="2" fontId="92" fillId="34" borderId="1184"/>
    <xf numFmtId="0" fontId="44" fillId="119" borderId="1183" applyNumberFormat="0" applyAlignment="0" applyProtection="0"/>
    <xf numFmtId="0" fontId="44" fillId="57" borderId="1187" applyNumberFormat="0" applyAlignment="0" applyProtection="0"/>
    <xf numFmtId="0" fontId="44" fillId="57" borderId="1187" applyNumberFormat="0" applyAlignment="0" applyProtection="0"/>
    <xf numFmtId="0" fontId="44" fillId="57" borderId="1187" applyNumberFormat="0" applyAlignment="0" applyProtection="0"/>
    <xf numFmtId="0" fontId="44" fillId="119" borderId="1187" applyNumberFormat="0" applyAlignment="0" applyProtection="0"/>
    <xf numFmtId="215" fontId="156" fillId="0" borderId="1197" applyFont="0" applyFill="0" applyAlignment="0">
      <alignment horizontal="fill"/>
    </xf>
    <xf numFmtId="2" fontId="92" fillId="34" borderId="1212"/>
    <xf numFmtId="3" fontId="92" fillId="34" borderId="1212">
      <alignment horizontal="right" vertical="center"/>
    </xf>
    <xf numFmtId="4" fontId="92" fillId="35" borderId="1214"/>
    <xf numFmtId="3" fontId="92" fillId="35" borderId="1214">
      <alignment horizontal="right" vertical="center"/>
    </xf>
    <xf numFmtId="0" fontId="92" fillId="35" borderId="1214">
      <alignment horizontal="center" vertical="center"/>
    </xf>
    <xf numFmtId="0" fontId="92" fillId="35" borderId="1198">
      <alignment horizontal="center" vertical="center"/>
    </xf>
    <xf numFmtId="3" fontId="92" fillId="35" borderId="1198">
      <alignment horizontal="right" vertical="center"/>
    </xf>
    <xf numFmtId="4" fontId="92" fillId="35" borderId="1198"/>
    <xf numFmtId="215" fontId="156" fillId="0" borderId="1213" applyFont="0" applyFill="0" applyAlignment="0">
      <alignment horizontal="fill"/>
    </xf>
    <xf numFmtId="3" fontId="92" fillId="34" borderId="1196">
      <alignment horizontal="right" vertical="center"/>
    </xf>
    <xf numFmtId="2" fontId="92" fillId="34" borderId="1196"/>
    <xf numFmtId="0" fontId="108" fillId="0" borderId="1146" applyFont="0" applyFill="0" applyAlignment="0" applyProtection="0"/>
    <xf numFmtId="0" fontId="44" fillId="57" borderId="1199" applyNumberFormat="0" applyAlignment="0" applyProtection="0"/>
    <xf numFmtId="0" fontId="92" fillId="35" borderId="1202">
      <alignment horizontal="center" vertical="center"/>
    </xf>
    <xf numFmtId="215" fontId="156" fillId="0" borderId="1201" applyFont="0" applyFill="0" applyAlignment="0">
      <alignment horizontal="fill"/>
    </xf>
    <xf numFmtId="0" fontId="44" fillId="57" borderId="1199" applyNumberFormat="0" applyAlignment="0" applyProtection="0"/>
    <xf numFmtId="0" fontId="44" fillId="57" borderId="1199" applyNumberFormat="0" applyAlignment="0" applyProtection="0"/>
    <xf numFmtId="3" fontId="92" fillId="35" borderId="1202">
      <alignment horizontal="right" vertical="center"/>
    </xf>
    <xf numFmtId="4" fontId="92" fillId="35" borderId="1202"/>
    <xf numFmtId="3" fontId="92" fillId="34" borderId="1200">
      <alignment horizontal="right" vertical="center"/>
    </xf>
    <xf numFmtId="2" fontId="92" fillId="34" borderId="1200"/>
    <xf numFmtId="0" fontId="44" fillId="119" borderId="1199" applyNumberFormat="0" applyAlignment="0" applyProtection="0"/>
    <xf numFmtId="0" fontId="44" fillId="57" borderId="1203" applyNumberFormat="0" applyAlignment="0" applyProtection="0"/>
    <xf numFmtId="0" fontId="44" fillId="57" borderId="1203" applyNumberFormat="0" applyAlignment="0" applyProtection="0"/>
    <xf numFmtId="0" fontId="44" fillId="57" borderId="1203" applyNumberFormat="0" applyAlignment="0" applyProtection="0"/>
    <xf numFmtId="0" fontId="44" fillId="119" borderId="1203" applyNumberFormat="0" applyAlignment="0" applyProtection="0"/>
    <xf numFmtId="215" fontId="156" fillId="0" borderId="1205" applyFont="0" applyFill="0" applyAlignment="0">
      <alignment horizontal="fill"/>
    </xf>
    <xf numFmtId="0" fontId="92" fillId="35" borderId="1206">
      <alignment horizontal="center" vertical="center"/>
    </xf>
    <xf numFmtId="3" fontId="92" fillId="35" borderId="1206">
      <alignment horizontal="right" vertical="center"/>
    </xf>
    <xf numFmtId="4" fontId="92" fillId="35" borderId="1206"/>
    <xf numFmtId="3" fontId="92" fillId="34" borderId="1204">
      <alignment horizontal="right" vertical="center"/>
    </xf>
    <xf numFmtId="2" fontId="92" fillId="34" borderId="1204"/>
    <xf numFmtId="0" fontId="44" fillId="57" borderId="1207" applyNumberFormat="0" applyAlignment="0" applyProtection="0"/>
    <xf numFmtId="0" fontId="92" fillId="35" borderId="1210">
      <alignment horizontal="center" vertical="center"/>
    </xf>
    <xf numFmtId="215" fontId="156" fillId="0" borderId="1209" applyFont="0" applyFill="0" applyAlignment="0">
      <alignment horizontal="fill"/>
    </xf>
    <xf numFmtId="0" fontId="44" fillId="57" borderId="1207" applyNumberFormat="0" applyAlignment="0" applyProtection="0"/>
    <xf numFmtId="0" fontId="44" fillId="57" borderId="1207" applyNumberFormat="0" applyAlignment="0" applyProtection="0"/>
    <xf numFmtId="3" fontId="92" fillId="35" borderId="1210">
      <alignment horizontal="right" vertical="center"/>
    </xf>
    <xf numFmtId="4" fontId="92" fillId="35" borderId="1210"/>
    <xf numFmtId="3" fontId="92" fillId="34" borderId="1208">
      <alignment horizontal="right" vertical="center"/>
    </xf>
    <xf numFmtId="2" fontId="92" fillId="34" borderId="1208"/>
    <xf numFmtId="0" fontId="44" fillId="119" borderId="1207" applyNumberFormat="0" applyAlignment="0" applyProtection="0"/>
    <xf numFmtId="0" fontId="44" fillId="57" borderId="1211" applyNumberFormat="0" applyAlignment="0" applyProtection="0"/>
    <xf numFmtId="0" fontId="44" fillId="57" borderId="1211" applyNumberFormat="0" applyAlignment="0" applyProtection="0"/>
    <xf numFmtId="0" fontId="44" fillId="57" borderId="1211" applyNumberFormat="0" applyAlignment="0" applyProtection="0"/>
    <xf numFmtId="0" fontId="44" fillId="119" borderId="1211" applyNumberFormat="0" applyAlignment="0" applyProtection="0"/>
    <xf numFmtId="0" fontId="44" fillId="57" borderId="1215" applyNumberFormat="0" applyAlignment="0" applyProtection="0"/>
    <xf numFmtId="0" fontId="92" fillId="35" borderId="1218">
      <alignment horizontal="center" vertical="center"/>
    </xf>
    <xf numFmtId="215" fontId="156" fillId="0" borderId="1217" applyFont="0" applyFill="0" applyAlignment="0">
      <alignment horizontal="fill"/>
    </xf>
    <xf numFmtId="0" fontId="44" fillId="57" borderId="1215" applyNumberFormat="0" applyAlignment="0" applyProtection="0"/>
    <xf numFmtId="0" fontId="44" fillId="57" borderId="1215" applyNumberFormat="0" applyAlignment="0" applyProtection="0"/>
    <xf numFmtId="3" fontId="92" fillId="35" borderId="1218">
      <alignment horizontal="right" vertical="center"/>
    </xf>
    <xf numFmtId="4" fontId="92" fillId="35" borderId="1218"/>
    <xf numFmtId="3" fontId="92" fillId="34" borderId="1216">
      <alignment horizontal="right" vertical="center"/>
    </xf>
    <xf numFmtId="2" fontId="92" fillId="34" borderId="1216"/>
    <xf numFmtId="0" fontId="44" fillId="119" borderId="1215" applyNumberFormat="0" applyAlignment="0" applyProtection="0"/>
    <xf numFmtId="0" fontId="44" fillId="57" borderId="1219" applyNumberFormat="0" applyAlignment="0" applyProtection="0"/>
    <xf numFmtId="0" fontId="44" fillId="57" borderId="1219" applyNumberFormat="0" applyAlignment="0" applyProtection="0"/>
    <xf numFmtId="0" fontId="44" fillId="57" borderId="1219" applyNumberFormat="0" applyAlignment="0" applyProtection="0"/>
    <xf numFmtId="0" fontId="44" fillId="119" borderId="1219" applyNumberFormat="0" applyAlignment="0" applyProtection="0"/>
    <xf numFmtId="215" fontId="156" fillId="0" borderId="1221" applyFont="0" applyFill="0" applyAlignment="0">
      <alignment horizontal="fill"/>
    </xf>
    <xf numFmtId="0" fontId="44" fillId="57" borderId="1235" applyNumberFormat="0" applyAlignment="0" applyProtection="0"/>
    <xf numFmtId="0" fontId="44" fillId="119" borderId="1231" applyNumberFormat="0" applyAlignment="0" applyProtection="0"/>
    <xf numFmtId="2" fontId="92" fillId="34" borderId="1232"/>
    <xf numFmtId="3" fontId="92" fillId="34" borderId="1232">
      <alignment horizontal="right" vertical="center"/>
    </xf>
    <xf numFmtId="4" fontId="92" fillId="35" borderId="1234"/>
    <xf numFmtId="3" fontId="92" fillId="35" borderId="1234">
      <alignment horizontal="right" vertical="center"/>
    </xf>
    <xf numFmtId="0" fontId="44" fillId="57" borderId="1231" applyNumberFormat="0" applyAlignment="0" applyProtection="0"/>
    <xf numFmtId="0" fontId="44" fillId="57" borderId="1231" applyNumberFormat="0" applyAlignment="0" applyProtection="0"/>
    <xf numFmtId="215" fontId="156" fillId="0" borderId="1233" applyFont="0" applyFill="0" applyAlignment="0">
      <alignment horizontal="fill"/>
    </xf>
    <xf numFmtId="0" fontId="92" fillId="35" borderId="1234">
      <alignment horizontal="center" vertical="center"/>
    </xf>
    <xf numFmtId="0" fontId="44" fillId="57" borderId="1231" applyNumberFormat="0" applyAlignment="0" applyProtection="0"/>
    <xf numFmtId="2" fontId="92" fillId="34" borderId="1228"/>
    <xf numFmtId="3" fontId="92" fillId="34" borderId="1228">
      <alignment horizontal="right" vertical="center"/>
    </xf>
    <xf numFmtId="4" fontId="92" fillId="35" borderId="1230"/>
    <xf numFmtId="3" fontId="92" fillId="35" borderId="1230">
      <alignment horizontal="right" vertical="center"/>
    </xf>
    <xf numFmtId="0" fontId="92" fillId="35" borderId="1230">
      <alignment horizontal="center" vertical="center"/>
    </xf>
    <xf numFmtId="0" fontId="92" fillId="35" borderId="1222">
      <alignment horizontal="center" vertical="center"/>
    </xf>
    <xf numFmtId="3" fontId="92" fillId="35" borderId="1222">
      <alignment horizontal="right" vertical="center"/>
    </xf>
    <xf numFmtId="4" fontId="92" fillId="35" borderId="1222"/>
    <xf numFmtId="3" fontId="92" fillId="34" borderId="1220">
      <alignment horizontal="right" vertical="center"/>
    </xf>
    <xf numFmtId="2" fontId="92" fillId="34" borderId="1220"/>
    <xf numFmtId="215" fontId="156" fillId="0" borderId="1229" applyFont="0" applyFill="0" applyAlignment="0">
      <alignment horizontal="fill"/>
    </xf>
    <xf numFmtId="0" fontId="44" fillId="57" borderId="1223" applyNumberFormat="0" applyAlignment="0" applyProtection="0"/>
    <xf numFmtId="0" fontId="92" fillId="35" borderId="1226">
      <alignment horizontal="center" vertical="center"/>
    </xf>
    <xf numFmtId="215" fontId="156" fillId="0" borderId="1225" applyFont="0" applyFill="0" applyAlignment="0">
      <alignment horizontal="fill"/>
    </xf>
    <xf numFmtId="0" fontId="44" fillId="57" borderId="1223" applyNumberFormat="0" applyAlignment="0" applyProtection="0"/>
    <xf numFmtId="0" fontId="44" fillId="57" borderId="1223" applyNumberFormat="0" applyAlignment="0" applyProtection="0"/>
    <xf numFmtId="3" fontId="92" fillId="35" borderId="1226">
      <alignment horizontal="right" vertical="center"/>
    </xf>
    <xf numFmtId="4" fontId="92" fillId="35" borderId="1226"/>
    <xf numFmtId="3" fontId="92" fillId="34" borderId="1224">
      <alignment horizontal="right" vertical="center"/>
    </xf>
    <xf numFmtId="2" fontId="92" fillId="34" borderId="1224"/>
    <xf numFmtId="0" fontId="44" fillId="119" borderId="1223" applyNumberFormat="0" applyAlignment="0" applyProtection="0"/>
    <xf numFmtId="0" fontId="44" fillId="57" borderId="1227" applyNumberFormat="0" applyAlignment="0" applyProtection="0"/>
    <xf numFmtId="0" fontId="44" fillId="57" borderId="1227" applyNumberFormat="0" applyAlignment="0" applyProtection="0"/>
    <xf numFmtId="0" fontId="44" fillId="57" borderId="1227" applyNumberFormat="0" applyAlignment="0" applyProtection="0"/>
    <xf numFmtId="0" fontId="44" fillId="119" borderId="1227" applyNumberFormat="0" applyAlignment="0" applyProtection="0"/>
    <xf numFmtId="0" fontId="44" fillId="57" borderId="1235" applyNumberFormat="0" applyAlignment="0" applyProtection="0"/>
    <xf numFmtId="0" fontId="44" fillId="57" borderId="1235" applyNumberFormat="0" applyAlignment="0" applyProtection="0"/>
    <xf numFmtId="0" fontId="44" fillId="119" borderId="1235" applyNumberFormat="0" applyAlignment="0" applyProtection="0"/>
    <xf numFmtId="215" fontId="156" fillId="0" borderId="1237" applyFont="0" applyFill="0" applyAlignment="0">
      <alignment horizontal="fill"/>
    </xf>
    <xf numFmtId="0" fontId="92" fillId="35" borderId="1238">
      <alignment horizontal="center" vertical="center"/>
    </xf>
    <xf numFmtId="3" fontId="92" fillId="35" borderId="1238">
      <alignment horizontal="right" vertical="center"/>
    </xf>
    <xf numFmtId="4" fontId="92" fillId="35" borderId="1238"/>
    <xf numFmtId="3" fontId="92" fillId="34" borderId="1236">
      <alignment horizontal="right" vertical="center"/>
    </xf>
    <xf numFmtId="2" fontId="92" fillId="34" borderId="1236"/>
    <xf numFmtId="0" fontId="44" fillId="57" borderId="1239" applyNumberFormat="0" applyAlignment="0" applyProtection="0"/>
    <xf numFmtId="0" fontId="92" fillId="35" borderId="1242">
      <alignment horizontal="center" vertical="center"/>
    </xf>
    <xf numFmtId="215" fontId="156" fillId="0" borderId="1241" applyFont="0" applyFill="0" applyAlignment="0">
      <alignment horizontal="fill"/>
    </xf>
    <xf numFmtId="0" fontId="44" fillId="57" borderId="1239" applyNumberFormat="0" applyAlignment="0" applyProtection="0"/>
    <xf numFmtId="0" fontId="44" fillId="57" borderId="1239" applyNumberFormat="0" applyAlignment="0" applyProtection="0"/>
    <xf numFmtId="3" fontId="92" fillId="35" borderId="1242">
      <alignment horizontal="right" vertical="center"/>
    </xf>
    <xf numFmtId="4" fontId="92" fillId="35" borderId="1242"/>
    <xf numFmtId="3" fontId="92" fillId="34" borderId="1240">
      <alignment horizontal="right" vertical="center"/>
    </xf>
    <xf numFmtId="2" fontId="92" fillId="34" borderId="1240"/>
    <xf numFmtId="0" fontId="44" fillId="119" borderId="1239" applyNumberFormat="0" applyAlignment="0" applyProtection="0"/>
    <xf numFmtId="0" fontId="44" fillId="57" borderId="1243" applyNumberFormat="0" applyAlignment="0" applyProtection="0"/>
    <xf numFmtId="0" fontId="44" fillId="57" borderId="1243" applyNumberFormat="0" applyAlignment="0" applyProtection="0"/>
    <xf numFmtId="0" fontId="44" fillId="57" borderId="1243" applyNumberFormat="0" applyAlignment="0" applyProtection="0"/>
    <xf numFmtId="0" fontId="44" fillId="119" borderId="1243" applyNumberFormat="0" applyAlignment="0" applyProtection="0"/>
    <xf numFmtId="215" fontId="156" fillId="0" borderId="1245" applyFont="0" applyFill="0" applyAlignment="0">
      <alignment horizontal="fill"/>
    </xf>
    <xf numFmtId="0" fontId="92" fillId="35" borderId="1246">
      <alignment horizontal="center" vertical="center"/>
    </xf>
    <xf numFmtId="3" fontId="92" fillId="35" borderId="1246">
      <alignment horizontal="right" vertical="center"/>
    </xf>
    <xf numFmtId="4" fontId="92" fillId="35" borderId="1246"/>
    <xf numFmtId="3" fontId="92" fillId="34" borderId="1244">
      <alignment horizontal="right" vertical="center"/>
    </xf>
    <xf numFmtId="2" fontId="92" fillId="34" borderId="1244"/>
    <xf numFmtId="0" fontId="44" fillId="57" borderId="1247" applyNumberFormat="0" applyAlignment="0" applyProtection="0"/>
    <xf numFmtId="0" fontId="92" fillId="35" borderId="1250">
      <alignment horizontal="center" vertical="center"/>
    </xf>
    <xf numFmtId="215" fontId="156" fillId="0" borderId="1249" applyFont="0" applyFill="0" applyAlignment="0">
      <alignment horizontal="fill"/>
    </xf>
    <xf numFmtId="0" fontId="44" fillId="57" borderId="1247" applyNumberFormat="0" applyAlignment="0" applyProtection="0"/>
    <xf numFmtId="0" fontId="44" fillId="57" borderId="1247" applyNumberFormat="0" applyAlignment="0" applyProtection="0"/>
    <xf numFmtId="3" fontId="92" fillId="35" borderId="1250">
      <alignment horizontal="right" vertical="center"/>
    </xf>
    <xf numFmtId="4" fontId="92" fillId="35" borderId="1250"/>
    <xf numFmtId="3" fontId="92" fillId="34" borderId="1248">
      <alignment horizontal="right" vertical="center"/>
    </xf>
    <xf numFmtId="2" fontId="92" fillId="34" borderId="1248"/>
    <xf numFmtId="0" fontId="44" fillId="119" borderId="1247" applyNumberFormat="0" applyAlignment="0" applyProtection="0"/>
    <xf numFmtId="0" fontId="44" fillId="57" borderId="1251" applyNumberFormat="0" applyAlignment="0" applyProtection="0"/>
    <xf numFmtId="0" fontId="44" fillId="57" borderId="1251" applyNumberFormat="0" applyAlignment="0" applyProtection="0"/>
    <xf numFmtId="0" fontId="44" fillId="57" borderId="1251" applyNumberFormat="0" applyAlignment="0" applyProtection="0"/>
    <xf numFmtId="0" fontId="44" fillId="119" borderId="1251" applyNumberFormat="0" applyAlignment="0" applyProtection="0"/>
    <xf numFmtId="1" fontId="37" fillId="0" borderId="2453">
      <alignment vertical="center"/>
    </xf>
    <xf numFmtId="0" fontId="63" fillId="56" borderId="2132" applyNumberFormat="0" applyAlignment="0" applyProtection="0"/>
    <xf numFmtId="0" fontId="44" fillId="119" borderId="2800" applyNumberFormat="0" applyAlignment="0" applyProtection="0"/>
    <xf numFmtId="0" fontId="63" fillId="56" borderId="1685" applyNumberFormat="0" applyAlignment="0" applyProtection="0"/>
    <xf numFmtId="0" fontId="23" fillId="98" borderId="3236" applyNumberFormat="0" applyFont="0" applyAlignment="0" applyProtection="0"/>
    <xf numFmtId="215" fontId="156" fillId="0" borderId="3246" applyFont="0" applyFill="0" applyAlignment="0">
      <alignment horizontal="fill"/>
    </xf>
    <xf numFmtId="0" fontId="42" fillId="0" borderId="2133" applyNumberFormat="0" applyFill="0" applyAlignment="0" applyProtection="0"/>
    <xf numFmtId="0" fontId="42" fillId="0" borderId="2133" applyNumberFormat="0" applyFill="0" applyAlignment="0" applyProtection="0"/>
    <xf numFmtId="4" fontId="92" fillId="35" borderId="3237"/>
    <xf numFmtId="0" fontId="44" fillId="57" borderId="1928" applyNumberFormat="0" applyAlignment="0" applyProtection="0"/>
    <xf numFmtId="0" fontId="55" fillId="56" borderId="1683" applyNumberFormat="0" applyAlignment="0" applyProtection="0"/>
    <xf numFmtId="0" fontId="63" fillId="56" borderId="1685" applyNumberFormat="0" applyAlignment="0" applyProtection="0"/>
    <xf numFmtId="0" fontId="23" fillId="0" borderId="2345" applyNumberFormat="0" applyFill="0" applyAlignment="0" applyProtection="0"/>
    <xf numFmtId="0" fontId="23" fillId="0" borderId="2345" applyNumberFormat="0" applyFill="0" applyAlignment="0" applyProtection="0"/>
    <xf numFmtId="41" fontId="211" fillId="0" borderId="3241" applyFill="0" applyBorder="0" applyProtection="0">
      <alignment horizontal="right" vertical="top"/>
    </xf>
    <xf numFmtId="0" fontId="55" fillId="56" borderId="1683" applyNumberFormat="0" applyAlignment="0" applyProtection="0"/>
    <xf numFmtId="0" fontId="63" fillId="56" borderId="2576" applyNumberFormat="0" applyAlignment="0" applyProtection="0"/>
    <xf numFmtId="0" fontId="44" fillId="119" borderId="2392" applyNumberFormat="0" applyAlignment="0" applyProtection="0"/>
    <xf numFmtId="0" fontId="44" fillId="119" borderId="1948" applyNumberFormat="0" applyAlignment="0" applyProtection="0"/>
    <xf numFmtId="0" fontId="42" fillId="0" borderId="1686" applyNumberFormat="0" applyFill="0" applyAlignment="0" applyProtection="0"/>
    <xf numFmtId="0" fontId="63" fillId="56" borderId="2576" applyNumberFormat="0" applyAlignment="0" applyProtection="0"/>
    <xf numFmtId="0" fontId="42" fillId="0" borderId="1686" applyNumberFormat="0" applyFill="0" applyAlignment="0" applyProtection="0"/>
    <xf numFmtId="0" fontId="18" fillId="0" borderId="2796" applyNumberFormat="0" applyFont="0" applyAlignment="0" applyProtection="0"/>
    <xf numFmtId="0" fontId="23" fillId="98" borderId="1901" applyNumberFormat="0" applyFont="0" applyAlignment="0" applyProtection="0"/>
    <xf numFmtId="0" fontId="237" fillId="0" borderId="1905">
      <alignment horizontal="right" wrapText="1"/>
    </xf>
    <xf numFmtId="207" fontId="245" fillId="0" borderId="1904">
      <alignment horizontal="center"/>
    </xf>
    <xf numFmtId="0" fontId="55" fillId="56" borderId="2574" applyNumberFormat="0" applyAlignment="0" applyProtection="0"/>
    <xf numFmtId="0" fontId="44" fillId="119" borderId="1908" applyNumberFormat="0" applyAlignment="0" applyProtection="0"/>
    <xf numFmtId="0" fontId="44" fillId="119" borderId="1912" applyNumberFormat="0" applyAlignment="0" applyProtection="0"/>
    <xf numFmtId="0" fontId="63" fillId="56" borderId="2132" applyNumberFormat="0" applyAlignment="0" applyProtection="0"/>
    <xf numFmtId="207" fontId="243" fillId="0" borderId="2793">
      <alignment horizontal="left"/>
    </xf>
    <xf numFmtId="0" fontId="92" fillId="35" borderId="3237">
      <alignment horizontal="center" vertical="center"/>
    </xf>
    <xf numFmtId="41" fontId="211" fillId="0" borderId="3241" applyFill="0" applyBorder="0" applyProtection="0">
      <alignment horizontal="right" vertical="top"/>
    </xf>
    <xf numFmtId="0" fontId="55" fillId="56" borderId="2574" applyNumberFormat="0" applyAlignment="0" applyProtection="0"/>
    <xf numFmtId="338" fontId="230" fillId="0" borderId="3238">
      <protection locked="0"/>
    </xf>
    <xf numFmtId="207" fontId="240" fillId="0" borderId="3241">
      <alignment horizontal="right"/>
    </xf>
    <xf numFmtId="4" fontId="92" fillId="35" borderId="1911"/>
    <xf numFmtId="0" fontId="44" fillId="57" borderId="3256" applyNumberFormat="0" applyAlignment="0" applyProtection="0"/>
    <xf numFmtId="2" fontId="92" fillId="34" borderId="2801"/>
    <xf numFmtId="0" fontId="18" fillId="0" borderId="107" applyFont="0" applyFill="0" applyBorder="0" applyAlignment="0" applyProtection="0"/>
    <xf numFmtId="0" fontId="42" fillId="0" borderId="2577" applyNumberFormat="0" applyFill="0" applyAlignment="0" applyProtection="0"/>
    <xf numFmtId="0" fontId="60" fillId="43" borderId="2130" applyNumberFormat="0" applyAlignment="0" applyProtection="0"/>
    <xf numFmtId="0" fontId="63" fillId="56" borderId="2576" applyNumberFormat="0" applyAlignment="0" applyProtection="0"/>
    <xf numFmtId="0" fontId="63" fillId="56" borderId="2132" applyNumberFormat="0" applyAlignment="0" applyProtection="0"/>
    <xf numFmtId="0" fontId="42" fillId="0" borderId="1686" applyNumberFormat="0" applyFill="0" applyAlignment="0" applyProtection="0"/>
    <xf numFmtId="0" fontId="63" fillId="56" borderId="1685" applyNumberFormat="0" applyAlignment="0" applyProtection="0"/>
    <xf numFmtId="0" fontId="60" fillId="43" borderId="2130" applyNumberFormat="0" applyAlignment="0" applyProtection="0"/>
    <xf numFmtId="1" fontId="37" fillId="0" borderId="2453">
      <alignment vertical="center"/>
    </xf>
    <xf numFmtId="0" fontId="42" fillId="0" borderId="2133" applyNumberFormat="0" applyFill="0" applyAlignment="0" applyProtection="0"/>
    <xf numFmtId="0" fontId="42" fillId="0" borderId="2133" applyNumberFormat="0" applyFill="0" applyAlignment="0" applyProtection="0"/>
    <xf numFmtId="0" fontId="42" fillId="0" borderId="1686" applyNumberFormat="0" applyFill="0" applyAlignment="0" applyProtection="0"/>
    <xf numFmtId="0" fontId="44" fillId="57" borderId="3248" applyNumberFormat="0" applyAlignment="0" applyProtection="0"/>
    <xf numFmtId="0" fontId="43" fillId="59" borderId="2131" applyNumberFormat="0" applyFont="0" applyAlignment="0" applyProtection="0"/>
    <xf numFmtId="0" fontId="42" fillId="0" borderId="1686" applyNumberFormat="0" applyFill="0" applyAlignment="0" applyProtection="0"/>
    <xf numFmtId="0" fontId="63" fillId="56" borderId="1685" applyNumberFormat="0" applyAlignment="0" applyProtection="0"/>
    <xf numFmtId="0" fontId="63" fillId="56" borderId="1685" applyNumberFormat="0" applyAlignment="0" applyProtection="0"/>
    <xf numFmtId="0" fontId="42" fillId="0" borderId="2133" applyNumberFormat="0" applyFill="0" applyAlignment="0" applyProtection="0"/>
    <xf numFmtId="0" fontId="63" fillId="56" borderId="2576" applyNumberFormat="0" applyAlignment="0" applyProtection="0"/>
    <xf numFmtId="0" fontId="237" fillId="0" borderId="1578">
      <alignment horizontal="right" wrapText="1"/>
    </xf>
    <xf numFmtId="0" fontId="42" fillId="0" borderId="2577" applyNumberFormat="0" applyFill="0" applyAlignment="0" applyProtection="0"/>
    <xf numFmtId="0" fontId="63" fillId="56" borderId="3020" applyNumberFormat="0" applyAlignment="0" applyProtection="0"/>
    <xf numFmtId="0" fontId="42" fillId="0" borderId="2577" applyNumberFormat="0" applyFill="0" applyAlignment="0" applyProtection="0"/>
    <xf numFmtId="3" fontId="92" fillId="34" borderId="2813">
      <alignment horizontal="right" vertical="center"/>
    </xf>
    <xf numFmtId="0" fontId="231" fillId="35" borderId="1572">
      <alignment horizontal="right"/>
    </xf>
    <xf numFmtId="0" fontId="44" fillId="57" borderId="1916" applyNumberFormat="0" applyAlignment="0" applyProtection="0"/>
    <xf numFmtId="0" fontId="63" fillId="56" borderId="1685" applyNumberFormat="0" applyAlignment="0" applyProtection="0"/>
    <xf numFmtId="0" fontId="42" fillId="0" borderId="1686" applyNumberFormat="0" applyFill="0" applyAlignment="0" applyProtection="0"/>
    <xf numFmtId="0" fontId="43" fillId="59" borderId="1684" applyNumberFormat="0" applyFont="0" applyAlignment="0" applyProtection="0"/>
    <xf numFmtId="207" fontId="240" fillId="0" borderId="1578">
      <alignment horizontal="right"/>
    </xf>
    <xf numFmtId="0" fontId="63" fillId="56" borderId="3020" applyNumberFormat="0" applyAlignment="0" applyProtection="0"/>
    <xf numFmtId="0" fontId="63" fillId="56" borderId="2576" applyNumberFormat="0" applyAlignment="0" applyProtection="0"/>
    <xf numFmtId="0" fontId="60" fillId="43" borderId="2574" applyNumberFormat="0" applyAlignment="0" applyProtection="0"/>
    <xf numFmtId="0" fontId="63" fillId="56" borderId="1685" applyNumberFormat="0" applyAlignment="0" applyProtection="0"/>
    <xf numFmtId="0" fontId="55" fillId="56" borderId="3018" applyNumberFormat="0" applyAlignment="0" applyProtection="0"/>
    <xf numFmtId="1" fontId="37" fillId="0" borderId="3345">
      <alignment vertical="center"/>
    </xf>
    <xf numFmtId="207" fontId="243" fillId="0" borderId="2349">
      <alignment horizontal="left"/>
    </xf>
    <xf numFmtId="0" fontId="44" fillId="57" borderId="1916" applyNumberFormat="0" applyAlignment="0" applyProtection="0"/>
    <xf numFmtId="338" fontId="230" fillId="0" borderId="3238">
      <protection locked="0"/>
    </xf>
    <xf numFmtId="0" fontId="55" fillId="56" borderId="2574" applyNumberFormat="0" applyAlignment="0" applyProtection="0"/>
    <xf numFmtId="0" fontId="60" fillId="43" borderId="1683" applyNumberFormat="0" applyAlignment="0" applyProtection="0"/>
    <xf numFmtId="0" fontId="63" fillId="56" borderId="1685" applyNumberFormat="0" applyAlignment="0" applyProtection="0"/>
    <xf numFmtId="0" fontId="63" fillId="56" borderId="2576" applyNumberFormat="0" applyAlignment="0" applyProtection="0"/>
    <xf numFmtId="0" fontId="42" fillId="0" borderId="2577" applyNumberFormat="0" applyFill="0" applyAlignment="0" applyProtection="0"/>
    <xf numFmtId="0" fontId="44" fillId="57" borderId="1908" applyNumberFormat="0" applyAlignment="0" applyProtection="0"/>
    <xf numFmtId="0" fontId="60" fillId="43" borderId="2574" applyNumberFormat="0" applyAlignment="0" applyProtection="0"/>
    <xf numFmtId="207" fontId="243" fillId="0" borderId="3240">
      <alignment horizontal="left"/>
    </xf>
    <xf numFmtId="0" fontId="42" fillId="0" borderId="2577" applyNumberFormat="0" applyFill="0" applyAlignment="0" applyProtection="0"/>
    <xf numFmtId="207" fontId="243" fillId="0" borderId="1904">
      <alignment horizontal="left"/>
    </xf>
    <xf numFmtId="207" fontId="243" fillId="0" borderId="1904">
      <alignment horizontal="left"/>
    </xf>
    <xf numFmtId="0" fontId="55" fillId="56" borderId="2130" applyNumberFormat="0" applyAlignment="0" applyProtection="0"/>
    <xf numFmtId="0" fontId="60" fillId="43" borderId="3018" applyNumberFormat="0" applyAlignment="0" applyProtection="0"/>
    <xf numFmtId="0" fontId="18" fillId="0" borderId="3243" applyNumberFormat="0" applyFont="0" applyAlignment="0" applyProtection="0"/>
    <xf numFmtId="0" fontId="43" fillId="59" borderId="2575" applyNumberFormat="0" applyFont="0" applyAlignment="0" applyProtection="0"/>
    <xf numFmtId="338" fontId="230" fillId="0" borderId="1902">
      <protection locked="0"/>
    </xf>
    <xf numFmtId="0" fontId="42" fillId="0" borderId="1686" applyNumberFormat="0" applyFill="0" applyAlignment="0" applyProtection="0"/>
    <xf numFmtId="3" fontId="92" fillId="35" borderId="2839">
      <alignment horizontal="right" vertical="center"/>
    </xf>
    <xf numFmtId="0" fontId="42" fillId="0" borderId="1686" applyNumberFormat="0" applyFill="0" applyAlignment="0" applyProtection="0"/>
    <xf numFmtId="0" fontId="18" fillId="0" borderId="2796" applyNumberFormat="0" applyFont="0" applyAlignment="0" applyProtection="0"/>
    <xf numFmtId="0" fontId="42" fillId="0" borderId="2577" applyNumberFormat="0" applyFill="0" applyAlignment="0" applyProtection="0"/>
    <xf numFmtId="2" fontId="92" fillId="34" borderId="2833"/>
    <xf numFmtId="0" fontId="63" fillId="56" borderId="1685" applyNumberFormat="0" applyAlignment="0" applyProtection="0"/>
    <xf numFmtId="0" fontId="217" fillId="103" borderId="3236" applyNumberFormat="0" applyAlignment="0" applyProtection="0"/>
    <xf numFmtId="207" fontId="245" fillId="0" borderId="1904">
      <alignment horizontal="center"/>
    </xf>
    <xf numFmtId="0" fontId="42" fillId="0" borderId="3021" applyNumberFormat="0" applyFill="0" applyAlignment="0" applyProtection="0"/>
    <xf numFmtId="0" fontId="60" fillId="43" borderId="3018" applyNumberFormat="0" applyAlignment="0" applyProtection="0"/>
    <xf numFmtId="0" fontId="238" fillId="0" borderId="2793">
      <alignment horizontal="right"/>
    </xf>
    <xf numFmtId="0" fontId="44" fillId="57" borderId="1920" applyNumberFormat="0" applyAlignment="0" applyProtection="0"/>
    <xf numFmtId="0" fontId="42" fillId="0" borderId="1686" applyNumberFormat="0" applyFill="0" applyAlignment="0" applyProtection="0"/>
    <xf numFmtId="0" fontId="63" fillId="56" borderId="1685" applyNumberFormat="0" applyAlignment="0" applyProtection="0"/>
    <xf numFmtId="0" fontId="63" fillId="56" borderId="2576" applyNumberFormat="0" applyAlignment="0" applyProtection="0"/>
    <xf numFmtId="0" fontId="42" fillId="0" borderId="2133" applyNumberFormat="0" applyFill="0" applyAlignment="0" applyProtection="0"/>
    <xf numFmtId="0" fontId="42" fillId="0" borderId="3021" applyNumberFormat="0" applyFill="0" applyAlignment="0" applyProtection="0"/>
    <xf numFmtId="207" fontId="240" fillId="0" borderId="2350">
      <alignment horizontal="right"/>
    </xf>
    <xf numFmtId="0" fontId="63" fillId="56" borderId="3020" applyNumberFormat="0" applyAlignment="0" applyProtection="0"/>
    <xf numFmtId="0" fontId="237" fillId="0" borderId="2350">
      <alignment horizontal="right" wrapText="1"/>
    </xf>
    <xf numFmtId="0" fontId="42" fillId="0" borderId="2577" applyNumberFormat="0" applyFill="0" applyAlignment="0" applyProtection="0"/>
    <xf numFmtId="0" fontId="238" fillId="0" borderId="2349">
      <alignment horizontal="right"/>
    </xf>
    <xf numFmtId="0" fontId="42" fillId="0" borderId="2577" applyNumberFormat="0" applyFill="0" applyAlignment="0" applyProtection="0"/>
    <xf numFmtId="0" fontId="42" fillId="0" borderId="1686" applyNumberFormat="0" applyFill="0" applyAlignment="0" applyProtection="0"/>
    <xf numFmtId="1" fontId="37" fillId="0" borderId="2453">
      <alignment vertical="center"/>
    </xf>
    <xf numFmtId="0" fontId="55" fillId="56" borderId="2130" applyNumberFormat="0" applyAlignment="0" applyProtection="0"/>
    <xf numFmtId="0" fontId="42" fillId="0" borderId="3021" applyNumberFormat="0" applyFill="0" applyAlignment="0" applyProtection="0"/>
    <xf numFmtId="3" fontId="92" fillId="35" borderId="1915">
      <alignment horizontal="right" vertical="center"/>
    </xf>
    <xf numFmtId="0" fontId="63" fillId="56" borderId="1685" applyNumberFormat="0" applyAlignment="0" applyProtection="0"/>
    <xf numFmtId="0" fontId="63" fillId="56" borderId="1685" applyNumberFormat="0" applyAlignment="0" applyProtection="0"/>
    <xf numFmtId="0" fontId="63" fillId="56" borderId="2576" applyNumberFormat="0" applyAlignment="0" applyProtection="0"/>
    <xf numFmtId="0" fontId="44" fillId="57" borderId="1948" applyNumberFormat="0" applyAlignment="0" applyProtection="0"/>
    <xf numFmtId="0" fontId="60" fillId="43" borderId="3018" applyNumberFormat="0" applyAlignment="0" applyProtection="0"/>
    <xf numFmtId="338" fontId="230" fillId="0" borderId="3238">
      <protection locked="0"/>
    </xf>
    <xf numFmtId="0" fontId="238" fillId="0" borderId="2793">
      <alignment horizontal="right"/>
    </xf>
    <xf numFmtId="338" fontId="230" fillId="0" borderId="2791">
      <protection locked="0"/>
    </xf>
    <xf numFmtId="0" fontId="42" fillId="0" borderId="3021" applyNumberFormat="0" applyFill="0" applyAlignment="0" applyProtection="0"/>
    <xf numFmtId="0" fontId="63" fillId="56" borderId="3020" applyNumberFormat="0" applyAlignment="0" applyProtection="0"/>
    <xf numFmtId="0" fontId="63" fillId="56" borderId="2132" applyNumberFormat="0" applyAlignment="0" applyProtection="0"/>
    <xf numFmtId="0" fontId="42" fillId="0" borderId="1686" applyNumberFormat="0" applyFill="0" applyAlignment="0" applyProtection="0"/>
    <xf numFmtId="0" fontId="63" fillId="56" borderId="2132" applyNumberFormat="0" applyAlignment="0" applyProtection="0"/>
    <xf numFmtId="0" fontId="63" fillId="56" borderId="1685" applyNumberFormat="0" applyAlignment="0" applyProtection="0"/>
    <xf numFmtId="0" fontId="42" fillId="0" borderId="2133" applyNumberFormat="0" applyFill="0" applyAlignment="0" applyProtection="0"/>
    <xf numFmtId="215" fontId="156" fillId="0" borderId="1277" applyFont="0" applyFill="0" applyAlignment="0">
      <alignment horizontal="fill"/>
    </xf>
    <xf numFmtId="207" fontId="245" fillId="0" borderId="2349">
      <alignment horizontal="center"/>
    </xf>
    <xf numFmtId="0" fontId="238" fillId="0" borderId="3240">
      <alignment horizontal="right"/>
    </xf>
    <xf numFmtId="0" fontId="92" fillId="35" borderId="1278">
      <alignment horizontal="center" vertical="center"/>
    </xf>
    <xf numFmtId="3" fontId="92" fillId="35" borderId="1278">
      <alignment horizontal="right" vertical="center"/>
    </xf>
    <xf numFmtId="4" fontId="92" fillId="35" borderId="1278"/>
    <xf numFmtId="3" fontId="92" fillId="34" borderId="1276">
      <alignment horizontal="right" vertical="center"/>
    </xf>
    <xf numFmtId="2" fontId="92" fillId="34" borderId="1276"/>
    <xf numFmtId="0" fontId="23" fillId="98" borderId="3236" applyNumberFormat="0" applyFont="0" applyAlignment="0" applyProtection="0"/>
    <xf numFmtId="41" fontId="211" fillId="0" borderId="2350" applyFill="0" applyBorder="0" applyProtection="0">
      <alignment horizontal="right" vertical="top"/>
    </xf>
    <xf numFmtId="0" fontId="55" fillId="56" borderId="2130" applyNumberFormat="0" applyAlignment="0" applyProtection="0"/>
    <xf numFmtId="0" fontId="42" fillId="0" borderId="2577"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42" fillId="0" borderId="2577" applyNumberFormat="0" applyFill="0" applyAlignment="0" applyProtection="0"/>
    <xf numFmtId="0" fontId="42" fillId="0" borderId="2133" applyNumberFormat="0" applyFill="0" applyAlignment="0" applyProtection="0"/>
    <xf numFmtId="0" fontId="42" fillId="0" borderId="2577" applyNumberFormat="0" applyFill="0" applyAlignment="0" applyProtection="0"/>
    <xf numFmtId="1" fontId="37" fillId="0" borderId="2009">
      <alignment vertical="center"/>
    </xf>
    <xf numFmtId="41" fontId="211" fillId="0" borderId="2794" applyFill="0" applyBorder="0" applyProtection="0">
      <alignment horizontal="right" vertical="top"/>
    </xf>
    <xf numFmtId="0" fontId="55" fillId="56" borderId="2130" applyNumberFormat="0" applyAlignment="0" applyProtection="0"/>
    <xf numFmtId="0" fontId="42" fillId="0" borderId="3021" applyNumberFormat="0" applyFill="0" applyAlignment="0" applyProtection="0"/>
    <xf numFmtId="207" fontId="245" fillId="0" borderId="2793">
      <alignment horizontal="center"/>
    </xf>
    <xf numFmtId="0" fontId="42" fillId="0" borderId="2133" applyNumberFormat="0" applyFill="0" applyAlignment="0" applyProtection="0"/>
    <xf numFmtId="0" fontId="63" fillId="56" borderId="3020" applyNumberFormat="0" applyAlignment="0" applyProtection="0"/>
    <xf numFmtId="3" fontId="92" fillId="34" borderId="2805">
      <alignment horizontal="right" vertical="center"/>
    </xf>
    <xf numFmtId="0" fontId="63" fillId="56" borderId="2132" applyNumberFormat="0" applyAlignment="0" applyProtection="0"/>
    <xf numFmtId="0" fontId="23" fillId="98" borderId="2346" applyNumberFormat="0" applyFont="0" applyAlignment="0" applyProtection="0"/>
    <xf numFmtId="0" fontId="23" fillId="0" borderId="1900" applyNumberFormat="0" applyFill="0" applyAlignment="0" applyProtection="0"/>
    <xf numFmtId="338" fontId="230" fillId="0" borderId="2791">
      <protection locked="0"/>
    </xf>
    <xf numFmtId="0" fontId="43" fillId="59" borderId="2131" applyNumberFormat="0" applyFont="0" applyAlignment="0" applyProtection="0"/>
    <xf numFmtId="0" fontId="44" fillId="57" borderId="1279" applyNumberFormat="0" applyAlignment="0" applyProtection="0"/>
    <xf numFmtId="0" fontId="63" fillId="56" borderId="1685" applyNumberFormat="0" applyAlignment="0" applyProtection="0"/>
    <xf numFmtId="207" fontId="240" fillId="0" borderId="1905">
      <alignment horizontal="left"/>
    </xf>
    <xf numFmtId="0" fontId="92" fillId="35" borderId="1282">
      <alignment horizontal="center" vertical="center"/>
    </xf>
    <xf numFmtId="0" fontId="44" fillId="57" borderId="1948" applyNumberFormat="0" applyAlignment="0" applyProtection="0"/>
    <xf numFmtId="0" fontId="55" fillId="56" borderId="1683" applyNumberFormat="0" applyAlignment="0" applyProtection="0"/>
    <xf numFmtId="0" fontId="237" fillId="0" borderId="2469">
      <alignment horizontal="right" wrapText="1"/>
    </xf>
    <xf numFmtId="0" fontId="44" fillId="57" borderId="3244" applyNumberFormat="0" applyAlignment="0" applyProtection="0"/>
    <xf numFmtId="0" fontId="63" fillId="56" borderId="2576" applyNumberFormat="0" applyAlignment="0" applyProtection="0"/>
    <xf numFmtId="1" fontId="37" fillId="0" borderId="1145">
      <alignment vertical="center"/>
    </xf>
    <xf numFmtId="0" fontId="63" fillId="56" borderId="2576" applyNumberFormat="0" applyAlignment="0" applyProtection="0"/>
    <xf numFmtId="215" fontId="156" fillId="0" borderId="1281" applyFont="0" applyFill="0" applyAlignment="0">
      <alignment horizontal="fill"/>
    </xf>
    <xf numFmtId="0" fontId="55" fillId="56" borderId="3018" applyNumberFormat="0" applyAlignment="0" applyProtection="0"/>
    <xf numFmtId="0" fontId="23" fillId="98" borderId="1901" applyNumberFormat="0" applyFont="0" applyAlignment="0" applyProtection="0"/>
    <xf numFmtId="0" fontId="44" fillId="57" borderId="1912" applyNumberFormat="0" applyAlignment="0" applyProtection="0"/>
    <xf numFmtId="0" fontId="42" fillId="0" borderId="1686" applyNumberFormat="0" applyFill="0" applyAlignment="0" applyProtection="0"/>
    <xf numFmtId="0" fontId="42" fillId="0" borderId="2577" applyNumberFormat="0" applyFill="0" applyAlignment="0" applyProtection="0"/>
    <xf numFmtId="0" fontId="42" fillId="0" borderId="2577" applyNumberFormat="0" applyFill="0" applyAlignment="0" applyProtection="0"/>
    <xf numFmtId="1" fontId="37" fillId="0" borderId="2453">
      <alignment vertical="center"/>
    </xf>
    <xf numFmtId="0" fontId="63" fillId="56" borderId="1685" applyNumberFormat="0" applyAlignment="0" applyProtection="0"/>
    <xf numFmtId="0" fontId="42" fillId="0" borderId="2577" applyNumberFormat="0" applyFill="0" applyAlignment="0" applyProtection="0"/>
    <xf numFmtId="207" fontId="240" fillId="0" borderId="2794">
      <alignment horizontal="right"/>
    </xf>
    <xf numFmtId="0" fontId="44" fillId="57" borderId="1279" applyNumberFormat="0" applyAlignment="0" applyProtection="0"/>
    <xf numFmtId="0" fontId="44" fillId="57" borderId="1279" applyNumberFormat="0" applyAlignment="0" applyProtection="0"/>
    <xf numFmtId="3" fontId="92" fillId="35" borderId="1282">
      <alignment horizontal="right" vertical="center"/>
    </xf>
    <xf numFmtId="4" fontId="92" fillId="35" borderId="1282"/>
    <xf numFmtId="3" fontId="92" fillId="34" borderId="1280">
      <alignment horizontal="right" vertical="center"/>
    </xf>
    <xf numFmtId="2" fontId="92" fillId="34" borderId="1280"/>
    <xf numFmtId="0" fontId="44" fillId="119" borderId="1279" applyNumberFormat="0" applyAlignment="0" applyProtection="0"/>
    <xf numFmtId="0" fontId="44" fillId="57" borderId="1283" applyNumberFormat="0" applyAlignment="0" applyProtection="0"/>
    <xf numFmtId="0" fontId="44" fillId="57" borderId="1283" applyNumberFormat="0" applyAlignment="0" applyProtection="0"/>
    <xf numFmtId="0" fontId="44" fillId="57" borderId="1283" applyNumberFormat="0" applyAlignment="0" applyProtection="0"/>
    <xf numFmtId="0" fontId="44" fillId="119" borderId="1283" applyNumberFormat="0" applyAlignment="0" applyProtection="0"/>
    <xf numFmtId="215" fontId="156" fillId="0" borderId="1285" applyFont="0" applyFill="0" applyAlignment="0">
      <alignment horizontal="fill"/>
    </xf>
    <xf numFmtId="0" fontId="92" fillId="35" borderId="1286">
      <alignment horizontal="center" vertical="center"/>
    </xf>
    <xf numFmtId="3" fontId="92" fillId="35" borderId="1286">
      <alignment horizontal="right" vertical="center"/>
    </xf>
    <xf numFmtId="4" fontId="92" fillId="35" borderId="1286"/>
    <xf numFmtId="3" fontId="92" fillId="34" borderId="1284">
      <alignment horizontal="right" vertical="center"/>
    </xf>
    <xf numFmtId="2" fontId="92" fillId="34" borderId="1284"/>
    <xf numFmtId="0" fontId="44" fillId="57" borderId="1287" applyNumberFormat="0" applyAlignment="0" applyProtection="0"/>
    <xf numFmtId="0" fontId="92" fillId="35" borderId="1290">
      <alignment horizontal="center" vertical="center"/>
    </xf>
    <xf numFmtId="215" fontId="156" fillId="0" borderId="1289" applyFont="0" applyFill="0" applyAlignment="0">
      <alignment horizontal="fill"/>
    </xf>
    <xf numFmtId="0" fontId="44" fillId="57" borderId="1287" applyNumberFormat="0" applyAlignment="0" applyProtection="0"/>
    <xf numFmtId="0" fontId="44" fillId="57" borderId="1287" applyNumberFormat="0" applyAlignment="0" applyProtection="0"/>
    <xf numFmtId="3" fontId="92" fillId="35" borderId="1290">
      <alignment horizontal="right" vertical="center"/>
    </xf>
    <xf numFmtId="4" fontId="92" fillId="35" borderId="1290"/>
    <xf numFmtId="3" fontId="92" fillId="34" borderId="1288">
      <alignment horizontal="right" vertical="center"/>
    </xf>
    <xf numFmtId="2" fontId="92" fillId="34" borderId="1288"/>
    <xf numFmtId="0" fontId="44" fillId="119" borderId="1287" applyNumberFormat="0" applyAlignment="0" applyProtection="0"/>
    <xf numFmtId="0" fontId="44" fillId="57" borderId="1291" applyNumberFormat="0" applyAlignment="0" applyProtection="0"/>
    <xf numFmtId="0" fontId="44" fillId="57" borderId="1291" applyNumberFormat="0" applyAlignment="0" applyProtection="0"/>
    <xf numFmtId="0" fontId="44" fillId="57" borderId="1291" applyNumberFormat="0" applyAlignment="0" applyProtection="0"/>
    <xf numFmtId="0" fontId="44" fillId="119" borderId="1291" applyNumberFormat="0" applyAlignment="0" applyProtection="0"/>
    <xf numFmtId="215" fontId="156" fillId="0" borderId="1301" applyFont="0" applyFill="0" applyAlignment="0">
      <alignment horizontal="fill"/>
    </xf>
    <xf numFmtId="2" fontId="92" fillId="34" borderId="1316"/>
    <xf numFmtId="3" fontId="92" fillId="34" borderId="1316">
      <alignment horizontal="right" vertical="center"/>
    </xf>
    <xf numFmtId="4" fontId="92" fillId="35" borderId="1318"/>
    <xf numFmtId="3" fontId="92" fillId="35" borderId="1318">
      <alignment horizontal="right" vertical="center"/>
    </xf>
    <xf numFmtId="0" fontId="92" fillId="35" borderId="1318">
      <alignment horizontal="center" vertical="center"/>
    </xf>
    <xf numFmtId="0" fontId="92" fillId="35" borderId="1302">
      <alignment horizontal="center" vertical="center"/>
    </xf>
    <xf numFmtId="3" fontId="92" fillId="35" borderId="1302">
      <alignment horizontal="right" vertical="center"/>
    </xf>
    <xf numFmtId="4" fontId="92" fillId="35" borderId="1302"/>
    <xf numFmtId="215" fontId="156" fillId="0" borderId="1317" applyFont="0" applyFill="0" applyAlignment="0">
      <alignment horizontal="fill"/>
    </xf>
    <xf numFmtId="3" fontId="92" fillId="34" borderId="1300">
      <alignment horizontal="right" vertical="center"/>
    </xf>
    <xf numFmtId="2" fontId="92" fillId="34" borderId="1300"/>
    <xf numFmtId="0" fontId="44" fillId="57" borderId="1303" applyNumberFormat="0" applyAlignment="0" applyProtection="0"/>
    <xf numFmtId="0" fontId="92" fillId="35" borderId="1306">
      <alignment horizontal="center" vertical="center"/>
    </xf>
    <xf numFmtId="215" fontId="156" fillId="0" borderId="1305" applyFont="0" applyFill="0" applyAlignment="0">
      <alignment horizontal="fill"/>
    </xf>
    <xf numFmtId="0" fontId="44" fillId="57" borderId="1303" applyNumberFormat="0" applyAlignment="0" applyProtection="0"/>
    <xf numFmtId="0" fontId="44" fillId="57" borderId="1303" applyNumberFormat="0" applyAlignment="0" applyProtection="0"/>
    <xf numFmtId="3" fontId="92" fillId="35" borderId="1306">
      <alignment horizontal="right" vertical="center"/>
    </xf>
    <xf numFmtId="4" fontId="92" fillId="35" borderId="1306"/>
    <xf numFmtId="3" fontId="92" fillId="34" borderId="1304">
      <alignment horizontal="right" vertical="center"/>
    </xf>
    <xf numFmtId="2" fontId="92" fillId="34" borderId="1304"/>
    <xf numFmtId="0" fontId="44" fillId="119" borderId="1303" applyNumberFormat="0" applyAlignment="0" applyProtection="0"/>
    <xf numFmtId="0" fontId="44" fillId="57" borderId="1307" applyNumberFormat="0" applyAlignment="0" applyProtection="0"/>
    <xf numFmtId="0" fontId="44" fillId="57" borderId="1307" applyNumberFormat="0" applyAlignment="0" applyProtection="0"/>
    <xf numFmtId="0" fontId="44" fillId="57" borderId="1307" applyNumberFormat="0" applyAlignment="0" applyProtection="0"/>
    <xf numFmtId="0" fontId="44" fillId="119" borderId="1307" applyNumberFormat="0" applyAlignment="0" applyProtection="0"/>
    <xf numFmtId="215" fontId="156" fillId="0" borderId="1309" applyFont="0" applyFill="0" applyAlignment="0">
      <alignment horizontal="fill"/>
    </xf>
    <xf numFmtId="0" fontId="92" fillId="35" borderId="1310">
      <alignment horizontal="center" vertical="center"/>
    </xf>
    <xf numFmtId="3" fontId="92" fillId="35" borderId="1310">
      <alignment horizontal="right" vertical="center"/>
    </xf>
    <xf numFmtId="4" fontId="92" fillId="35" borderId="1310"/>
    <xf numFmtId="3" fontId="92" fillId="34" borderId="1308">
      <alignment horizontal="right" vertical="center"/>
    </xf>
    <xf numFmtId="2" fontId="92" fillId="34" borderId="1308"/>
    <xf numFmtId="0" fontId="44" fillId="57" borderId="1311" applyNumberFormat="0" applyAlignment="0" applyProtection="0"/>
    <xf numFmtId="0" fontId="92" fillId="35" borderId="1314">
      <alignment horizontal="center" vertical="center"/>
    </xf>
    <xf numFmtId="215" fontId="156" fillId="0" borderId="1313" applyFont="0" applyFill="0" applyAlignment="0">
      <alignment horizontal="fill"/>
    </xf>
    <xf numFmtId="0" fontId="44" fillId="57" borderId="1311" applyNumberFormat="0" applyAlignment="0" applyProtection="0"/>
    <xf numFmtId="0" fontId="44" fillId="57" borderId="1311" applyNumberFormat="0" applyAlignment="0" applyProtection="0"/>
    <xf numFmtId="3" fontId="92" fillId="35" borderId="1314">
      <alignment horizontal="right" vertical="center"/>
    </xf>
    <xf numFmtId="4" fontId="92" fillId="35" borderId="1314"/>
    <xf numFmtId="3" fontId="92" fillId="34" borderId="1312">
      <alignment horizontal="right" vertical="center"/>
    </xf>
    <xf numFmtId="2" fontId="92" fillId="34" borderId="1312"/>
    <xf numFmtId="0" fontId="44" fillId="119" borderId="1311" applyNumberFormat="0" applyAlignment="0" applyProtection="0"/>
    <xf numFmtId="0" fontId="44" fillId="57" borderId="1315" applyNumberFormat="0" applyAlignment="0" applyProtection="0"/>
    <xf numFmtId="0" fontId="44" fillId="57" borderId="1315" applyNumberFormat="0" applyAlignment="0" applyProtection="0"/>
    <xf numFmtId="0" fontId="44" fillId="57" borderId="1315" applyNumberFormat="0" applyAlignment="0" applyProtection="0"/>
    <xf numFmtId="0" fontId="44" fillId="119" borderId="1315" applyNumberFormat="0" applyAlignment="0" applyProtection="0"/>
    <xf numFmtId="0" fontId="44" fillId="57" borderId="1319" applyNumberFormat="0" applyAlignment="0" applyProtection="0"/>
    <xf numFmtId="0" fontId="92" fillId="35" borderId="1322">
      <alignment horizontal="center" vertical="center"/>
    </xf>
    <xf numFmtId="215" fontId="156" fillId="0" borderId="1321" applyFont="0" applyFill="0" applyAlignment="0">
      <alignment horizontal="fill"/>
    </xf>
    <xf numFmtId="0" fontId="44" fillId="57" borderId="1319" applyNumberFormat="0" applyAlignment="0" applyProtection="0"/>
    <xf numFmtId="0" fontId="44" fillId="57" borderId="1319" applyNumberFormat="0" applyAlignment="0" applyProtection="0"/>
    <xf numFmtId="3" fontId="92" fillId="35" borderId="1322">
      <alignment horizontal="right" vertical="center"/>
    </xf>
    <xf numFmtId="4" fontId="92" fillId="35" borderId="1322"/>
    <xf numFmtId="3" fontId="92" fillId="34" borderId="1320">
      <alignment horizontal="right" vertical="center"/>
    </xf>
    <xf numFmtId="2" fontId="92" fillId="34" borderId="1320"/>
    <xf numFmtId="0" fontId="44" fillId="119" borderId="1319" applyNumberFormat="0" applyAlignment="0" applyProtection="0"/>
    <xf numFmtId="0" fontId="44" fillId="57" borderId="1323" applyNumberFormat="0" applyAlignment="0" applyProtection="0"/>
    <xf numFmtId="0" fontId="44" fillId="57" borderId="1323" applyNumberFormat="0" applyAlignment="0" applyProtection="0"/>
    <xf numFmtId="0" fontId="44" fillId="57" borderId="1323" applyNumberFormat="0" applyAlignment="0" applyProtection="0"/>
    <xf numFmtId="0" fontId="44" fillId="119" borderId="1323" applyNumberFormat="0" applyAlignment="0" applyProtection="0"/>
    <xf numFmtId="215" fontId="156" fillId="0" borderId="1325" applyFont="0" applyFill="0" applyAlignment="0">
      <alignment horizontal="fill"/>
    </xf>
    <xf numFmtId="0" fontId="44" fillId="57" borderId="1339" applyNumberFormat="0" applyAlignment="0" applyProtection="0"/>
    <xf numFmtId="0" fontId="44" fillId="119" borderId="1335" applyNumberFormat="0" applyAlignment="0" applyProtection="0"/>
    <xf numFmtId="2" fontId="92" fillId="34" borderId="1336"/>
    <xf numFmtId="3" fontId="92" fillId="34" borderId="1336">
      <alignment horizontal="right" vertical="center"/>
    </xf>
    <xf numFmtId="4" fontId="92" fillId="35" borderId="1338"/>
    <xf numFmtId="3" fontId="92" fillId="35" borderId="1338">
      <alignment horizontal="right" vertical="center"/>
    </xf>
    <xf numFmtId="0" fontId="44" fillId="57" borderId="1335" applyNumberFormat="0" applyAlignment="0" applyProtection="0"/>
    <xf numFmtId="0" fontId="44" fillId="57" borderId="1335" applyNumberFormat="0" applyAlignment="0" applyProtection="0"/>
    <xf numFmtId="215" fontId="156" fillId="0" borderId="1337" applyFont="0" applyFill="0" applyAlignment="0">
      <alignment horizontal="fill"/>
    </xf>
    <xf numFmtId="0" fontId="92" fillId="35" borderId="1338">
      <alignment horizontal="center" vertical="center"/>
    </xf>
    <xf numFmtId="0" fontId="44" fillId="57" borderId="1335" applyNumberFormat="0" applyAlignment="0" applyProtection="0"/>
    <xf numFmtId="2" fontId="92" fillId="34" borderId="1332"/>
    <xf numFmtId="3" fontId="92" fillId="34" borderId="1332">
      <alignment horizontal="right" vertical="center"/>
    </xf>
    <xf numFmtId="4" fontId="92" fillId="35" borderId="1334"/>
    <xf numFmtId="3" fontId="92" fillId="35" borderId="1334">
      <alignment horizontal="right" vertical="center"/>
    </xf>
    <xf numFmtId="0" fontId="92" fillId="35" borderId="1334">
      <alignment horizontal="center" vertical="center"/>
    </xf>
    <xf numFmtId="0" fontId="92" fillId="35" borderId="1326">
      <alignment horizontal="center" vertical="center"/>
    </xf>
    <xf numFmtId="3" fontId="92" fillId="35" borderId="1326">
      <alignment horizontal="right" vertical="center"/>
    </xf>
    <xf numFmtId="4" fontId="92" fillId="35" borderId="1326"/>
    <xf numFmtId="3" fontId="92" fillId="34" borderId="1324">
      <alignment horizontal="right" vertical="center"/>
    </xf>
    <xf numFmtId="2" fontId="92" fillId="34" borderId="1324"/>
    <xf numFmtId="215" fontId="156" fillId="0" borderId="1333" applyFont="0" applyFill="0" applyAlignment="0">
      <alignment horizontal="fill"/>
    </xf>
    <xf numFmtId="0" fontId="44" fillId="57" borderId="1327" applyNumberFormat="0" applyAlignment="0" applyProtection="0"/>
    <xf numFmtId="0" fontId="92" fillId="35" borderId="1330">
      <alignment horizontal="center" vertical="center"/>
    </xf>
    <xf numFmtId="215" fontId="156" fillId="0" borderId="1329" applyFont="0" applyFill="0" applyAlignment="0">
      <alignment horizontal="fill"/>
    </xf>
    <xf numFmtId="0" fontId="44" fillId="57" borderId="1327" applyNumberFormat="0" applyAlignment="0" applyProtection="0"/>
    <xf numFmtId="0" fontId="44" fillId="57" borderId="1327" applyNumberFormat="0" applyAlignment="0" applyProtection="0"/>
    <xf numFmtId="3" fontId="92" fillId="35" borderId="1330">
      <alignment horizontal="right" vertical="center"/>
    </xf>
    <xf numFmtId="4" fontId="92" fillId="35" borderId="1330"/>
    <xf numFmtId="3" fontId="92" fillId="34" borderId="1328">
      <alignment horizontal="right" vertical="center"/>
    </xf>
    <xf numFmtId="2" fontId="92" fillId="34" borderId="1328"/>
    <xf numFmtId="0" fontId="44" fillId="119" borderId="1327" applyNumberFormat="0" applyAlignment="0" applyProtection="0"/>
    <xf numFmtId="0" fontId="44" fillId="57" borderId="1331" applyNumberFormat="0" applyAlignment="0" applyProtection="0"/>
    <xf numFmtId="0" fontId="44" fillId="57" borderId="1331" applyNumberFormat="0" applyAlignment="0" applyProtection="0"/>
    <xf numFmtId="0" fontId="44" fillId="57" borderId="1331" applyNumberFormat="0" applyAlignment="0" applyProtection="0"/>
    <xf numFmtId="0" fontId="44" fillId="119" borderId="1331" applyNumberFormat="0" applyAlignment="0" applyProtection="0"/>
    <xf numFmtId="0" fontId="44" fillId="57" borderId="1339" applyNumberFormat="0" applyAlignment="0" applyProtection="0"/>
    <xf numFmtId="0" fontId="44" fillId="57" borderId="1339" applyNumberFormat="0" applyAlignment="0" applyProtection="0"/>
    <xf numFmtId="0" fontId="44" fillId="119" borderId="1339" applyNumberFormat="0" applyAlignment="0" applyProtection="0"/>
    <xf numFmtId="215" fontId="156" fillId="0" borderId="1341" applyFont="0" applyFill="0" applyAlignment="0">
      <alignment horizontal="fill"/>
    </xf>
    <xf numFmtId="0" fontId="92" fillId="35" borderId="1342">
      <alignment horizontal="center" vertical="center"/>
    </xf>
    <xf numFmtId="3" fontId="92" fillId="35" borderId="1342">
      <alignment horizontal="right" vertical="center"/>
    </xf>
    <xf numFmtId="4" fontId="92" fillId="35" borderId="1342"/>
    <xf numFmtId="3" fontId="92" fillId="34" borderId="1340">
      <alignment horizontal="right" vertical="center"/>
    </xf>
    <xf numFmtId="2" fontId="92" fillId="34" borderId="1340"/>
    <xf numFmtId="0" fontId="44" fillId="57" borderId="1343" applyNumberFormat="0" applyAlignment="0" applyProtection="0"/>
    <xf numFmtId="0" fontId="92" fillId="35" borderId="1346">
      <alignment horizontal="center" vertical="center"/>
    </xf>
    <xf numFmtId="215" fontId="156" fillId="0" borderId="1345" applyFont="0" applyFill="0" applyAlignment="0">
      <alignment horizontal="fill"/>
    </xf>
    <xf numFmtId="0" fontId="44" fillId="57" borderId="1343" applyNumberFormat="0" applyAlignment="0" applyProtection="0"/>
    <xf numFmtId="0" fontId="44" fillId="57" borderId="1343" applyNumberFormat="0" applyAlignment="0" applyProtection="0"/>
    <xf numFmtId="3" fontId="92" fillId="35" borderId="1346">
      <alignment horizontal="right" vertical="center"/>
    </xf>
    <xf numFmtId="4" fontId="92" fillId="35" borderId="1346"/>
    <xf numFmtId="3" fontId="92" fillId="34" borderId="1344">
      <alignment horizontal="right" vertical="center"/>
    </xf>
    <xf numFmtId="2" fontId="92" fillId="34" borderId="1344"/>
    <xf numFmtId="0" fontId="44" fillId="119" borderId="1343" applyNumberFormat="0" applyAlignment="0" applyProtection="0"/>
    <xf numFmtId="0" fontId="44" fillId="57" borderId="1347" applyNumberFormat="0" applyAlignment="0" applyProtection="0"/>
    <xf numFmtId="0" fontId="44" fillId="57" borderId="1347" applyNumberFormat="0" applyAlignment="0" applyProtection="0"/>
    <xf numFmtId="0" fontId="44" fillId="57" borderId="1347" applyNumberFormat="0" applyAlignment="0" applyProtection="0"/>
    <xf numFmtId="0" fontId="44" fillId="119" borderId="1347" applyNumberFormat="0" applyAlignment="0" applyProtection="0"/>
    <xf numFmtId="215" fontId="156" fillId="0" borderId="1349" applyFont="0" applyFill="0" applyAlignment="0">
      <alignment horizontal="fill"/>
    </xf>
    <xf numFmtId="0" fontId="92" fillId="35" borderId="1350">
      <alignment horizontal="center" vertical="center"/>
    </xf>
    <xf numFmtId="3" fontId="92" fillId="35" borderId="1350">
      <alignment horizontal="right" vertical="center"/>
    </xf>
    <xf numFmtId="4" fontId="92" fillId="35" borderId="1350"/>
    <xf numFmtId="3" fontId="92" fillId="34" borderId="1348">
      <alignment horizontal="right" vertical="center"/>
    </xf>
    <xf numFmtId="2" fontId="92" fillId="34" borderId="1348"/>
    <xf numFmtId="0" fontId="44" fillId="57" borderId="1351" applyNumberFormat="0" applyAlignment="0" applyProtection="0"/>
    <xf numFmtId="0" fontId="92" fillId="35" borderId="1354">
      <alignment horizontal="center" vertical="center"/>
    </xf>
    <xf numFmtId="215" fontId="156" fillId="0" borderId="1353" applyFont="0" applyFill="0" applyAlignment="0">
      <alignment horizontal="fill"/>
    </xf>
    <xf numFmtId="0" fontId="44" fillId="57" borderId="1351" applyNumberFormat="0" applyAlignment="0" applyProtection="0"/>
    <xf numFmtId="0" fontId="44" fillId="57" borderId="1351" applyNumberFormat="0" applyAlignment="0" applyProtection="0"/>
    <xf numFmtId="3" fontId="92" fillId="35" borderId="1354">
      <alignment horizontal="right" vertical="center"/>
    </xf>
    <xf numFmtId="4" fontId="92" fillId="35" borderId="1354"/>
    <xf numFmtId="3" fontId="92" fillId="34" borderId="1352">
      <alignment horizontal="right" vertical="center"/>
    </xf>
    <xf numFmtId="2" fontId="92" fillId="34" borderId="1352"/>
    <xf numFmtId="0" fontId="44" fillId="119" borderId="1351" applyNumberFormat="0" applyAlignment="0" applyProtection="0"/>
    <xf numFmtId="0" fontId="44" fillId="57" borderId="1355" applyNumberFormat="0" applyAlignment="0" applyProtection="0"/>
    <xf numFmtId="0" fontId="44" fillId="57" borderId="1355" applyNumberFormat="0" applyAlignment="0" applyProtection="0"/>
    <xf numFmtId="0" fontId="44" fillId="57" borderId="1355" applyNumberFormat="0" applyAlignment="0" applyProtection="0"/>
    <xf numFmtId="0" fontId="44" fillId="119" borderId="1355" applyNumberFormat="0" applyAlignment="0" applyProtection="0"/>
    <xf numFmtId="0" fontId="42" fillId="0" borderId="1686" applyNumberFormat="0" applyFill="0" applyAlignment="0" applyProtection="0"/>
    <xf numFmtId="215" fontId="156" fillId="0" borderId="1357" applyFont="0" applyFill="0" applyAlignment="0">
      <alignment horizontal="fill"/>
    </xf>
    <xf numFmtId="0" fontId="103" fillId="71" borderId="2907" applyNumberFormat="0" applyBorder="0" applyAlignment="0">
      <alignment vertical="center" wrapText="1"/>
    </xf>
    <xf numFmtId="338" fontId="230" fillId="0" borderId="3238">
      <protection locked="0"/>
    </xf>
    <xf numFmtId="0" fontId="92" fillId="35" borderId="1358">
      <alignment horizontal="center" vertical="center"/>
    </xf>
    <xf numFmtId="3" fontId="92" fillId="35" borderId="1358">
      <alignment horizontal="right" vertical="center"/>
    </xf>
    <xf numFmtId="4" fontId="92" fillId="35" borderId="1358"/>
    <xf numFmtId="3" fontId="92" fillId="34" borderId="1356">
      <alignment horizontal="right" vertical="center"/>
    </xf>
    <xf numFmtId="2" fontId="92" fillId="34" borderId="1356"/>
    <xf numFmtId="207" fontId="245" fillId="0" borderId="1904">
      <alignment horizontal="center"/>
    </xf>
    <xf numFmtId="41" fontId="211" fillId="0" borderId="1905" applyFill="0" applyBorder="0" applyProtection="0">
      <alignment horizontal="right" vertical="top"/>
    </xf>
    <xf numFmtId="0" fontId="44" fillId="57" borderId="2804" applyNumberFormat="0" applyAlignment="0" applyProtection="0"/>
    <xf numFmtId="2" fontId="92" fillId="34" borderId="2805"/>
    <xf numFmtId="0" fontId="44" fillId="57" borderId="2808" applyNumberFormat="0" applyAlignment="0" applyProtection="0"/>
    <xf numFmtId="0" fontId="44" fillId="57" borderId="2816" applyNumberFormat="0" applyAlignment="0" applyProtection="0"/>
    <xf numFmtId="338" fontId="230" fillId="0" borderId="2791">
      <protection locked="0"/>
    </xf>
    <xf numFmtId="0" fontId="44" fillId="57" borderId="1359" applyNumberFormat="0" applyAlignment="0" applyProtection="0"/>
    <xf numFmtId="0" fontId="92" fillId="35" borderId="1362">
      <alignment horizontal="center" vertical="center"/>
    </xf>
    <xf numFmtId="215" fontId="156" fillId="0" borderId="1361" applyFont="0" applyFill="0" applyAlignment="0">
      <alignment horizontal="fill"/>
    </xf>
    <xf numFmtId="0" fontId="42" fillId="0" borderId="1686" applyNumberFormat="0" applyFill="0" applyAlignment="0" applyProtection="0"/>
    <xf numFmtId="0" fontId="44" fillId="57" borderId="1359" applyNumberFormat="0" applyAlignment="0" applyProtection="0"/>
    <xf numFmtId="0" fontId="44" fillId="57" borderId="1359" applyNumberFormat="0" applyAlignment="0" applyProtection="0"/>
    <xf numFmtId="3" fontId="92" fillId="35" borderId="1362">
      <alignment horizontal="right" vertical="center"/>
    </xf>
    <xf numFmtId="4" fontId="92" fillId="35" borderId="1362"/>
    <xf numFmtId="3" fontId="92" fillId="34" borderId="1360">
      <alignment horizontal="right" vertical="center"/>
    </xf>
    <xf numFmtId="2" fontId="92" fillId="34" borderId="1360"/>
    <xf numFmtId="0" fontId="44" fillId="119" borderId="1359" applyNumberFormat="0" applyAlignment="0" applyProtection="0"/>
    <xf numFmtId="0" fontId="63" fillId="56" borderId="1685" applyNumberFormat="0" applyAlignment="0" applyProtection="0"/>
    <xf numFmtId="0" fontId="42" fillId="0" borderId="2133" applyNumberFormat="0" applyFill="0" applyAlignment="0" applyProtection="0"/>
    <xf numFmtId="0" fontId="44" fillId="57" borderId="1363" applyNumberFormat="0" applyAlignment="0" applyProtection="0"/>
    <xf numFmtId="0" fontId="44" fillId="57" borderId="1363" applyNumberFormat="0" applyAlignment="0" applyProtection="0"/>
    <xf numFmtId="0" fontId="44" fillId="57" borderId="1363" applyNumberFormat="0" applyAlignment="0" applyProtection="0"/>
    <xf numFmtId="0" fontId="44" fillId="119" borderId="1363" applyNumberFormat="0" applyAlignment="0" applyProtection="0"/>
    <xf numFmtId="0" fontId="44" fillId="57" borderId="1399" applyNumberFormat="0" applyAlignment="0" applyProtection="0"/>
    <xf numFmtId="215" fontId="156" fillId="0" borderId="1401" applyFont="0" applyFill="0" applyAlignment="0">
      <alignment horizontal="fill"/>
    </xf>
    <xf numFmtId="215" fontId="156" fillId="0" borderId="1365" applyFont="0" applyFill="0" applyAlignment="0">
      <alignment horizontal="fill"/>
    </xf>
    <xf numFmtId="0" fontId="92" fillId="35" borderId="1402">
      <alignment horizontal="center" vertical="center"/>
    </xf>
    <xf numFmtId="0" fontId="44" fillId="57" borderId="1379" applyNumberFormat="0" applyAlignment="0" applyProtection="0"/>
    <xf numFmtId="0" fontId="44" fillId="119" borderId="1375" applyNumberFormat="0" applyAlignment="0" applyProtection="0"/>
    <xf numFmtId="2" fontId="92" fillId="34" borderId="1376"/>
    <xf numFmtId="3" fontId="92" fillId="34" borderId="1376">
      <alignment horizontal="right" vertical="center"/>
    </xf>
    <xf numFmtId="4" fontId="92" fillId="35" borderId="1378"/>
    <xf numFmtId="3" fontId="92" fillId="35" borderId="1378">
      <alignment horizontal="right" vertical="center"/>
    </xf>
    <xf numFmtId="0" fontId="44" fillId="57" borderId="1375" applyNumberFormat="0" applyAlignment="0" applyProtection="0"/>
    <xf numFmtId="0" fontId="44" fillId="57" borderId="1375" applyNumberFormat="0" applyAlignment="0" applyProtection="0"/>
    <xf numFmtId="215" fontId="156" fillId="0" borderId="1377" applyFont="0" applyFill="0" applyAlignment="0">
      <alignment horizontal="fill"/>
    </xf>
    <xf numFmtId="0" fontId="92" fillId="35" borderId="1378">
      <alignment horizontal="center" vertical="center"/>
    </xf>
    <xf numFmtId="0" fontId="44" fillId="57" borderId="1375" applyNumberFormat="0" applyAlignment="0" applyProtection="0"/>
    <xf numFmtId="215" fontId="156" fillId="0" borderId="1397" applyFont="0" applyFill="0" applyAlignment="0">
      <alignment horizontal="fill"/>
    </xf>
    <xf numFmtId="2" fontId="92" fillId="34" borderId="1372"/>
    <xf numFmtId="3" fontId="92" fillId="34" borderId="1372">
      <alignment horizontal="right" vertical="center"/>
    </xf>
    <xf numFmtId="4" fontId="92" fillId="35" borderId="1374"/>
    <xf numFmtId="3" fontId="92" fillId="35" borderId="1374">
      <alignment horizontal="right" vertical="center"/>
    </xf>
    <xf numFmtId="0" fontId="92" fillId="35" borderId="1374">
      <alignment horizontal="center" vertical="center"/>
    </xf>
    <xf numFmtId="3" fontId="92" fillId="35" borderId="1398">
      <alignment horizontal="right" vertical="center"/>
    </xf>
    <xf numFmtId="3" fontId="92" fillId="34" borderId="1396">
      <alignment horizontal="right" vertical="center"/>
    </xf>
    <xf numFmtId="2" fontId="92" fillId="34" borderId="1396"/>
    <xf numFmtId="0" fontId="92" fillId="35" borderId="1366">
      <alignment horizontal="center" vertical="center"/>
    </xf>
    <xf numFmtId="3" fontId="92" fillId="35" borderId="1366">
      <alignment horizontal="right" vertical="center"/>
    </xf>
    <xf numFmtId="4" fontId="92" fillId="35" borderId="1366"/>
    <xf numFmtId="3" fontId="92" fillId="35" borderId="1402">
      <alignment horizontal="right" vertical="center"/>
    </xf>
    <xf numFmtId="0" fontId="44" fillId="119" borderId="1399" applyNumberFormat="0" applyAlignment="0" applyProtection="0"/>
    <xf numFmtId="0" fontId="44" fillId="119" borderId="1403" applyNumberFormat="0" applyAlignment="0" applyProtection="0"/>
    <xf numFmtId="3" fontId="92" fillId="34" borderId="1364">
      <alignment horizontal="right" vertical="center"/>
    </xf>
    <xf numFmtId="2" fontId="92" fillId="34" borderId="1364"/>
    <xf numFmtId="0" fontId="44" fillId="57" borderId="1403" applyNumberFormat="0" applyAlignment="0" applyProtection="0"/>
    <xf numFmtId="0" fontId="44" fillId="57" borderId="1399" applyNumberFormat="0" applyAlignment="0" applyProtection="0"/>
    <xf numFmtId="0" fontId="92" fillId="35" borderId="1398">
      <alignment horizontal="center" vertical="center"/>
    </xf>
    <xf numFmtId="4" fontId="92" fillId="35" borderId="1398"/>
    <xf numFmtId="4" fontId="92" fillId="35" borderId="1402"/>
    <xf numFmtId="3" fontId="92" fillId="34" borderId="1400">
      <alignment horizontal="right" vertical="center"/>
    </xf>
    <xf numFmtId="0" fontId="44" fillId="57" borderId="1403" applyNumberFormat="0" applyAlignment="0" applyProtection="0"/>
    <xf numFmtId="215" fontId="156" fillId="0" borderId="1373" applyFont="0" applyFill="0" applyAlignment="0">
      <alignment horizontal="fill"/>
    </xf>
    <xf numFmtId="0" fontId="44" fillId="57" borderId="1399" applyNumberFormat="0" applyAlignment="0" applyProtection="0"/>
    <xf numFmtId="2" fontId="92" fillId="34" borderId="1400"/>
    <xf numFmtId="0" fontId="44" fillId="57" borderId="1403" applyNumberFormat="0" applyAlignment="0" applyProtection="0"/>
    <xf numFmtId="0" fontId="44" fillId="57" borderId="1367" applyNumberFormat="0" applyAlignment="0" applyProtection="0"/>
    <xf numFmtId="0" fontId="92" fillId="35" borderId="1370">
      <alignment horizontal="center" vertical="center"/>
    </xf>
    <xf numFmtId="215" fontId="156" fillId="0" borderId="1369" applyFont="0" applyFill="0" applyAlignment="0">
      <alignment horizontal="fill"/>
    </xf>
    <xf numFmtId="0" fontId="44" fillId="57" borderId="1367" applyNumberFormat="0" applyAlignment="0" applyProtection="0"/>
    <xf numFmtId="0" fontId="44" fillId="57" borderId="1367" applyNumberFormat="0" applyAlignment="0" applyProtection="0"/>
    <xf numFmtId="3" fontId="92" fillId="35" borderId="1370">
      <alignment horizontal="right" vertical="center"/>
    </xf>
    <xf numFmtId="4" fontId="92" fillId="35" borderId="1370"/>
    <xf numFmtId="3" fontId="92" fillId="34" borderId="1368">
      <alignment horizontal="right" vertical="center"/>
    </xf>
    <xf numFmtId="2" fontId="92" fillId="34" borderId="1368"/>
    <xf numFmtId="0" fontId="44" fillId="119" borderId="1367" applyNumberFormat="0" applyAlignment="0" applyProtection="0"/>
    <xf numFmtId="0" fontId="44" fillId="57" borderId="1371" applyNumberFormat="0" applyAlignment="0" applyProtection="0"/>
    <xf numFmtId="0" fontId="44" fillId="57" borderId="1371" applyNumberFormat="0" applyAlignment="0" applyProtection="0"/>
    <xf numFmtId="0" fontId="44" fillId="57" borderId="1371" applyNumberFormat="0" applyAlignment="0" applyProtection="0"/>
    <xf numFmtId="0" fontId="44" fillId="119" borderId="1371" applyNumberFormat="0" applyAlignment="0" applyProtection="0"/>
    <xf numFmtId="0" fontId="44" fillId="57" borderId="1379" applyNumberFormat="0" applyAlignment="0" applyProtection="0"/>
    <xf numFmtId="0" fontId="44" fillId="57" borderId="1379" applyNumberFormat="0" applyAlignment="0" applyProtection="0"/>
    <xf numFmtId="0" fontId="44" fillId="119" borderId="1379" applyNumberFormat="0" applyAlignment="0" applyProtection="0"/>
    <xf numFmtId="215" fontId="156" fillId="0" borderId="1381" applyFont="0" applyFill="0" applyAlignment="0">
      <alignment horizontal="fill"/>
    </xf>
    <xf numFmtId="0" fontId="92" fillId="35" borderId="1382">
      <alignment horizontal="center" vertical="center"/>
    </xf>
    <xf numFmtId="3" fontId="92" fillId="35" borderId="1382">
      <alignment horizontal="right" vertical="center"/>
    </xf>
    <xf numFmtId="4" fontId="92" fillId="35" borderId="1382"/>
    <xf numFmtId="3" fontId="92" fillId="34" borderId="1380">
      <alignment horizontal="right" vertical="center"/>
    </xf>
    <xf numFmtId="2" fontId="92" fillId="34" borderId="1380"/>
    <xf numFmtId="0" fontId="44" fillId="57" borderId="1383" applyNumberFormat="0" applyAlignment="0" applyProtection="0"/>
    <xf numFmtId="0" fontId="92" fillId="35" borderId="1386">
      <alignment horizontal="center" vertical="center"/>
    </xf>
    <xf numFmtId="215" fontId="156" fillId="0" borderId="1385" applyFont="0" applyFill="0" applyAlignment="0">
      <alignment horizontal="fill"/>
    </xf>
    <xf numFmtId="0" fontId="44" fillId="57" borderId="1383" applyNumberFormat="0" applyAlignment="0" applyProtection="0"/>
    <xf numFmtId="0" fontId="44" fillId="57" borderId="1383" applyNumberFormat="0" applyAlignment="0" applyProtection="0"/>
    <xf numFmtId="3" fontId="92" fillId="35" borderId="1386">
      <alignment horizontal="right" vertical="center"/>
    </xf>
    <xf numFmtId="4" fontId="92" fillId="35" borderId="1386"/>
    <xf numFmtId="3" fontId="92" fillId="34" borderId="1384">
      <alignment horizontal="right" vertical="center"/>
    </xf>
    <xf numFmtId="2" fontId="92" fillId="34" borderId="1384"/>
    <xf numFmtId="0" fontId="44" fillId="119" borderId="1383" applyNumberFormat="0" applyAlignment="0" applyProtection="0"/>
    <xf numFmtId="0" fontId="44" fillId="57" borderId="1387" applyNumberFormat="0" applyAlignment="0" applyProtection="0"/>
    <xf numFmtId="0" fontId="44" fillId="57" borderId="1387" applyNumberFormat="0" applyAlignment="0" applyProtection="0"/>
    <xf numFmtId="0" fontId="44" fillId="57" borderId="1387" applyNumberFormat="0" applyAlignment="0" applyProtection="0"/>
    <xf numFmtId="0" fontId="44" fillId="119" borderId="1387" applyNumberFormat="0" applyAlignment="0" applyProtection="0"/>
    <xf numFmtId="215" fontId="156" fillId="0" borderId="1389" applyFont="0" applyFill="0" applyAlignment="0">
      <alignment horizontal="fill"/>
    </xf>
    <xf numFmtId="0" fontId="92" fillId="35" borderId="1390">
      <alignment horizontal="center" vertical="center"/>
    </xf>
    <xf numFmtId="3" fontId="92" fillId="35" borderId="1390">
      <alignment horizontal="right" vertical="center"/>
    </xf>
    <xf numFmtId="4" fontId="92" fillId="35" borderId="1390"/>
    <xf numFmtId="3" fontId="92" fillId="34" borderId="1388">
      <alignment horizontal="right" vertical="center"/>
    </xf>
    <xf numFmtId="2" fontId="92" fillId="34" borderId="1388"/>
    <xf numFmtId="0" fontId="44" fillId="57" borderId="1391" applyNumberFormat="0" applyAlignment="0" applyProtection="0"/>
    <xf numFmtId="0" fontId="92" fillId="35" borderId="1394">
      <alignment horizontal="center" vertical="center"/>
    </xf>
    <xf numFmtId="215" fontId="156" fillId="0" borderId="1393" applyFont="0" applyFill="0" applyAlignment="0">
      <alignment horizontal="fill"/>
    </xf>
    <xf numFmtId="0" fontId="44" fillId="57" borderId="1391" applyNumberFormat="0" applyAlignment="0" applyProtection="0"/>
    <xf numFmtId="0" fontId="44" fillId="57" borderId="1391" applyNumberFormat="0" applyAlignment="0" applyProtection="0"/>
    <xf numFmtId="3" fontId="92" fillId="35" borderId="1394">
      <alignment horizontal="right" vertical="center"/>
    </xf>
    <xf numFmtId="4" fontId="92" fillId="35" borderId="1394"/>
    <xf numFmtId="3" fontId="92" fillId="34" borderId="1392">
      <alignment horizontal="right" vertical="center"/>
    </xf>
    <xf numFmtId="2" fontId="92" fillId="34" borderId="1392"/>
    <xf numFmtId="0" fontId="44" fillId="119" borderId="1391" applyNumberFormat="0" applyAlignment="0" applyProtection="0"/>
    <xf numFmtId="0" fontId="44" fillId="57" borderId="1395" applyNumberFormat="0" applyAlignment="0" applyProtection="0"/>
    <xf numFmtId="0" fontId="44" fillId="57" borderId="1395" applyNumberFormat="0" applyAlignment="0" applyProtection="0"/>
    <xf numFmtId="0" fontId="44" fillId="57" borderId="1395" applyNumberFormat="0" applyAlignment="0" applyProtection="0"/>
    <xf numFmtId="0" fontId="44" fillId="119" borderId="1395" applyNumberFormat="0" applyAlignment="0" applyProtection="0"/>
    <xf numFmtId="215" fontId="156" fillId="0" borderId="1405" applyFont="0" applyFill="0" applyAlignment="0">
      <alignment horizontal="fill"/>
    </xf>
    <xf numFmtId="2" fontId="92" fillId="34" borderId="1420"/>
    <xf numFmtId="3" fontId="92" fillId="34" borderId="1420">
      <alignment horizontal="right" vertical="center"/>
    </xf>
    <xf numFmtId="4" fontId="92" fillId="35" borderId="1422"/>
    <xf numFmtId="3" fontId="92" fillId="35" borderId="1422">
      <alignment horizontal="right" vertical="center"/>
    </xf>
    <xf numFmtId="0" fontId="92" fillId="35" borderId="1422">
      <alignment horizontal="center" vertical="center"/>
    </xf>
    <xf numFmtId="0" fontId="92" fillId="35" borderId="1406">
      <alignment horizontal="center" vertical="center"/>
    </xf>
    <xf numFmtId="3" fontId="92" fillId="35" borderId="1406">
      <alignment horizontal="right" vertical="center"/>
    </xf>
    <xf numFmtId="4" fontId="92" fillId="35" borderId="1406"/>
    <xf numFmtId="215" fontId="156" fillId="0" borderId="1421" applyFont="0" applyFill="0" applyAlignment="0">
      <alignment horizontal="fill"/>
    </xf>
    <xf numFmtId="3" fontId="92" fillId="34" borderId="1404">
      <alignment horizontal="right" vertical="center"/>
    </xf>
    <xf numFmtId="2" fontId="92" fillId="34" borderId="1404"/>
    <xf numFmtId="0" fontId="44" fillId="57" borderId="1407" applyNumberFormat="0" applyAlignment="0" applyProtection="0"/>
    <xf numFmtId="0" fontId="92" fillId="35" borderId="1410">
      <alignment horizontal="center" vertical="center"/>
    </xf>
    <xf numFmtId="215" fontId="156" fillId="0" borderId="1409" applyFont="0" applyFill="0" applyAlignment="0">
      <alignment horizontal="fill"/>
    </xf>
    <xf numFmtId="0" fontId="44" fillId="57" borderId="1407" applyNumberFormat="0" applyAlignment="0" applyProtection="0"/>
    <xf numFmtId="0" fontId="44" fillId="57" borderId="1407" applyNumberFormat="0" applyAlignment="0" applyProtection="0"/>
    <xf numFmtId="3" fontId="92" fillId="35" borderId="1410">
      <alignment horizontal="right" vertical="center"/>
    </xf>
    <xf numFmtId="4" fontId="92" fillId="35" borderId="1410"/>
    <xf numFmtId="3" fontId="92" fillId="34" borderId="1408">
      <alignment horizontal="right" vertical="center"/>
    </xf>
    <xf numFmtId="2" fontId="92" fillId="34" borderId="1408"/>
    <xf numFmtId="0" fontId="44" fillId="119" borderId="1407" applyNumberFormat="0" applyAlignment="0" applyProtection="0"/>
    <xf numFmtId="0" fontId="44" fillId="57" borderId="1411" applyNumberFormat="0" applyAlignment="0" applyProtection="0"/>
    <xf numFmtId="0" fontId="44" fillId="57" borderId="1411" applyNumberFormat="0" applyAlignment="0" applyProtection="0"/>
    <xf numFmtId="0" fontId="44" fillId="57" borderId="1411" applyNumberFormat="0" applyAlignment="0" applyProtection="0"/>
    <xf numFmtId="0" fontId="44" fillId="119" borderId="1411" applyNumberFormat="0" applyAlignment="0" applyProtection="0"/>
    <xf numFmtId="215" fontId="156" fillId="0" borderId="1413" applyFont="0" applyFill="0" applyAlignment="0">
      <alignment horizontal="fill"/>
    </xf>
    <xf numFmtId="0" fontId="92" fillId="35" borderId="1414">
      <alignment horizontal="center" vertical="center"/>
    </xf>
    <xf numFmtId="3" fontId="92" fillId="35" borderId="1414">
      <alignment horizontal="right" vertical="center"/>
    </xf>
    <xf numFmtId="4" fontId="92" fillId="35" borderId="1414"/>
    <xf numFmtId="3" fontId="92" fillId="34" borderId="1412">
      <alignment horizontal="right" vertical="center"/>
    </xf>
    <xf numFmtId="2" fontId="92" fillId="34" borderId="1412"/>
    <xf numFmtId="0" fontId="44" fillId="57" borderId="1415" applyNumberFormat="0" applyAlignment="0" applyProtection="0"/>
    <xf numFmtId="0" fontId="92" fillId="35" borderId="1418">
      <alignment horizontal="center" vertical="center"/>
    </xf>
    <xf numFmtId="215" fontId="156" fillId="0" borderId="1417" applyFont="0" applyFill="0" applyAlignment="0">
      <alignment horizontal="fill"/>
    </xf>
    <xf numFmtId="0" fontId="44" fillId="57" borderId="1415" applyNumberFormat="0" applyAlignment="0" applyProtection="0"/>
    <xf numFmtId="0" fontId="44" fillId="57" borderId="1415" applyNumberFormat="0" applyAlignment="0" applyProtection="0"/>
    <xf numFmtId="3" fontId="92" fillId="35" borderId="1418">
      <alignment horizontal="right" vertical="center"/>
    </xf>
    <xf numFmtId="4" fontId="92" fillId="35" borderId="1418"/>
    <xf numFmtId="3" fontId="92" fillId="34" borderId="1416">
      <alignment horizontal="right" vertical="center"/>
    </xf>
    <xf numFmtId="2" fontId="92" fillId="34" borderId="1416"/>
    <xf numFmtId="0" fontId="44" fillId="119" borderId="1415" applyNumberFormat="0" applyAlignment="0" applyProtection="0"/>
    <xf numFmtId="0" fontId="44" fillId="57" borderId="1419" applyNumberFormat="0" applyAlignment="0" applyProtection="0"/>
    <xf numFmtId="0" fontId="44" fillId="57" borderId="1419" applyNumberFormat="0" applyAlignment="0" applyProtection="0"/>
    <xf numFmtId="0" fontId="44" fillId="57" borderId="1419" applyNumberFormat="0" applyAlignment="0" applyProtection="0"/>
    <xf numFmtId="0" fontId="44" fillId="119" borderId="1419" applyNumberFormat="0" applyAlignment="0" applyProtection="0"/>
    <xf numFmtId="0" fontId="44" fillId="57" borderId="1423" applyNumberFormat="0" applyAlignment="0" applyProtection="0"/>
    <xf numFmtId="0" fontId="92" fillId="35" borderId="1426">
      <alignment horizontal="center" vertical="center"/>
    </xf>
    <xf numFmtId="215" fontId="156" fillId="0" borderId="1425" applyFont="0" applyFill="0" applyAlignment="0">
      <alignment horizontal="fill"/>
    </xf>
    <xf numFmtId="0" fontId="44" fillId="57" borderId="1423" applyNumberFormat="0" applyAlignment="0" applyProtection="0"/>
    <xf numFmtId="0" fontId="44" fillId="57" borderId="1423" applyNumberFormat="0" applyAlignment="0" applyProtection="0"/>
    <xf numFmtId="3" fontId="92" fillId="35" borderId="1426">
      <alignment horizontal="right" vertical="center"/>
    </xf>
    <xf numFmtId="4" fontId="92" fillId="35" borderId="1426"/>
    <xf numFmtId="3" fontId="92" fillId="34" borderId="1424">
      <alignment horizontal="right" vertical="center"/>
    </xf>
    <xf numFmtId="2" fontId="92" fillId="34" borderId="1424"/>
    <xf numFmtId="0" fontId="44" fillId="119" borderId="1423" applyNumberFormat="0" applyAlignment="0" applyProtection="0"/>
    <xf numFmtId="0" fontId="44" fillId="57" borderId="1427" applyNumberFormat="0" applyAlignment="0" applyProtection="0"/>
    <xf numFmtId="0" fontId="44" fillId="57" borderId="1427" applyNumberFormat="0" applyAlignment="0" applyProtection="0"/>
    <xf numFmtId="0" fontId="44" fillId="57" borderId="1427" applyNumberFormat="0" applyAlignment="0" applyProtection="0"/>
    <xf numFmtId="0" fontId="44" fillId="119" borderId="1427" applyNumberFormat="0" applyAlignment="0" applyProtection="0"/>
    <xf numFmtId="215" fontId="156" fillId="0" borderId="1429" applyFont="0" applyFill="0" applyAlignment="0">
      <alignment horizontal="fill"/>
    </xf>
    <xf numFmtId="0" fontId="44" fillId="57" borderId="1443" applyNumberFormat="0" applyAlignment="0" applyProtection="0"/>
    <xf numFmtId="0" fontId="44" fillId="119" borderId="1439" applyNumberFormat="0" applyAlignment="0" applyProtection="0"/>
    <xf numFmtId="2" fontId="92" fillId="34" borderId="1440"/>
    <xf numFmtId="3" fontId="92" fillId="34" borderId="1440">
      <alignment horizontal="right" vertical="center"/>
    </xf>
    <xf numFmtId="4" fontId="92" fillId="35" borderId="1442"/>
    <xf numFmtId="3" fontId="92" fillId="35" borderId="1442">
      <alignment horizontal="right" vertical="center"/>
    </xf>
    <xf numFmtId="0" fontId="44" fillId="57" borderId="1439" applyNumberFormat="0" applyAlignment="0" applyProtection="0"/>
    <xf numFmtId="0" fontId="44" fillId="57" borderId="1439" applyNumberFormat="0" applyAlignment="0" applyProtection="0"/>
    <xf numFmtId="215" fontId="156" fillId="0" borderId="1441" applyFont="0" applyFill="0" applyAlignment="0">
      <alignment horizontal="fill"/>
    </xf>
    <xf numFmtId="0" fontId="92" fillId="35" borderId="1442">
      <alignment horizontal="center" vertical="center"/>
    </xf>
    <xf numFmtId="0" fontId="44" fillId="57" borderId="1439" applyNumberFormat="0" applyAlignment="0" applyProtection="0"/>
    <xf numFmtId="2" fontId="92" fillId="34" borderId="1436"/>
    <xf numFmtId="3" fontId="92" fillId="34" borderId="1436">
      <alignment horizontal="right" vertical="center"/>
    </xf>
    <xf numFmtId="4" fontId="92" fillId="35" borderId="1438"/>
    <xf numFmtId="3" fontId="92" fillId="35" borderId="1438">
      <alignment horizontal="right" vertical="center"/>
    </xf>
    <xf numFmtId="0" fontId="92" fillId="35" borderId="1438">
      <alignment horizontal="center" vertical="center"/>
    </xf>
    <xf numFmtId="0" fontId="92" fillId="35" borderId="1430">
      <alignment horizontal="center" vertical="center"/>
    </xf>
    <xf numFmtId="3" fontId="92" fillId="35" borderId="1430">
      <alignment horizontal="right" vertical="center"/>
    </xf>
    <xf numFmtId="4" fontId="92" fillId="35" borderId="1430"/>
    <xf numFmtId="3" fontId="92" fillId="34" borderId="1428">
      <alignment horizontal="right" vertical="center"/>
    </xf>
    <xf numFmtId="2" fontId="92" fillId="34" borderId="1428"/>
    <xf numFmtId="215" fontId="156" fillId="0" borderId="1437" applyFont="0" applyFill="0" applyAlignment="0">
      <alignment horizontal="fill"/>
    </xf>
    <xf numFmtId="0" fontId="44" fillId="57" borderId="1431" applyNumberFormat="0" applyAlignment="0" applyProtection="0"/>
    <xf numFmtId="0" fontId="92" fillId="35" borderId="1434">
      <alignment horizontal="center" vertical="center"/>
    </xf>
    <xf numFmtId="215" fontId="156" fillId="0" borderId="1433" applyFont="0" applyFill="0" applyAlignment="0">
      <alignment horizontal="fill"/>
    </xf>
    <xf numFmtId="0" fontId="44" fillId="57" borderId="1431" applyNumberFormat="0" applyAlignment="0" applyProtection="0"/>
    <xf numFmtId="0" fontId="44" fillId="57" borderId="1431" applyNumberFormat="0" applyAlignment="0" applyProtection="0"/>
    <xf numFmtId="3" fontId="92" fillId="35" borderId="1434">
      <alignment horizontal="right" vertical="center"/>
    </xf>
    <xf numFmtId="4" fontId="92" fillId="35" borderId="1434"/>
    <xf numFmtId="3" fontId="92" fillId="34" borderId="1432">
      <alignment horizontal="right" vertical="center"/>
    </xf>
    <xf numFmtId="2" fontId="92" fillId="34" borderId="1432"/>
    <xf numFmtId="0" fontId="44" fillId="119" borderId="1431" applyNumberFormat="0" applyAlignment="0" applyProtection="0"/>
    <xf numFmtId="0" fontId="44" fillId="57" borderId="1435" applyNumberFormat="0" applyAlignment="0" applyProtection="0"/>
    <xf numFmtId="0" fontId="44" fillId="57" borderId="1435" applyNumberFormat="0" applyAlignment="0" applyProtection="0"/>
    <xf numFmtId="0" fontId="44" fillId="57" borderId="1435" applyNumberFormat="0" applyAlignment="0" applyProtection="0"/>
    <xf numFmtId="0" fontId="44" fillId="119" borderId="1435" applyNumberFormat="0" applyAlignment="0" applyProtection="0"/>
    <xf numFmtId="0" fontId="44" fillId="57" borderId="1443" applyNumberFormat="0" applyAlignment="0" applyProtection="0"/>
    <xf numFmtId="0" fontId="44" fillId="57" borderId="1443" applyNumberFormat="0" applyAlignment="0" applyProtection="0"/>
    <xf numFmtId="0" fontId="44" fillId="119" borderId="1443" applyNumberFormat="0" applyAlignment="0" applyProtection="0"/>
    <xf numFmtId="215" fontId="156" fillId="0" borderId="1445" applyFont="0" applyFill="0" applyAlignment="0">
      <alignment horizontal="fill"/>
    </xf>
    <xf numFmtId="0" fontId="92" fillId="35" borderId="1446">
      <alignment horizontal="center" vertical="center"/>
    </xf>
    <xf numFmtId="3" fontId="92" fillId="35" borderId="1446">
      <alignment horizontal="right" vertical="center"/>
    </xf>
    <xf numFmtId="4" fontId="92" fillId="35" borderId="1446"/>
    <xf numFmtId="3" fontId="92" fillId="34" borderId="1444">
      <alignment horizontal="right" vertical="center"/>
    </xf>
    <xf numFmtId="2" fontId="92" fillId="34" borderId="1444"/>
    <xf numFmtId="0" fontId="44" fillId="57" borderId="1447" applyNumberFormat="0" applyAlignment="0" applyProtection="0"/>
    <xf numFmtId="0" fontId="92" fillId="35" borderId="1450">
      <alignment horizontal="center" vertical="center"/>
    </xf>
    <xf numFmtId="215" fontId="156" fillId="0" borderId="1449" applyFont="0" applyFill="0" applyAlignment="0">
      <alignment horizontal="fill"/>
    </xf>
    <xf numFmtId="0" fontId="44" fillId="57" borderId="1447" applyNumberFormat="0" applyAlignment="0" applyProtection="0"/>
    <xf numFmtId="0" fontId="44" fillId="57" borderId="1447" applyNumberFormat="0" applyAlignment="0" applyProtection="0"/>
    <xf numFmtId="3" fontId="92" fillId="35" borderId="1450">
      <alignment horizontal="right" vertical="center"/>
    </xf>
    <xf numFmtId="4" fontId="92" fillId="35" borderId="1450"/>
    <xf numFmtId="3" fontId="92" fillId="34" borderId="1448">
      <alignment horizontal="right" vertical="center"/>
    </xf>
    <xf numFmtId="2" fontId="92" fillId="34" borderId="1448"/>
    <xf numFmtId="0" fontId="44" fillId="119" borderId="1447" applyNumberFormat="0" applyAlignment="0" applyProtection="0"/>
    <xf numFmtId="0" fontId="44" fillId="57" borderId="1451" applyNumberFormat="0" applyAlignment="0" applyProtection="0"/>
    <xf numFmtId="0" fontId="44" fillId="57" borderId="1451" applyNumberFormat="0" applyAlignment="0" applyProtection="0"/>
    <xf numFmtId="0" fontId="44" fillId="57" borderId="1451" applyNumberFormat="0" applyAlignment="0" applyProtection="0"/>
    <xf numFmtId="0" fontId="44" fillId="119" borderId="1451" applyNumberFormat="0" applyAlignment="0" applyProtection="0"/>
    <xf numFmtId="215" fontId="156" fillId="0" borderId="1453" applyFont="0" applyFill="0" applyAlignment="0">
      <alignment horizontal="fill"/>
    </xf>
    <xf numFmtId="0" fontId="92" fillId="35" borderId="1454">
      <alignment horizontal="center" vertical="center"/>
    </xf>
    <xf numFmtId="3" fontId="92" fillId="35" borderId="1454">
      <alignment horizontal="right" vertical="center"/>
    </xf>
    <xf numFmtId="4" fontId="92" fillId="35" borderId="1454"/>
    <xf numFmtId="3" fontId="92" fillId="34" borderId="1452">
      <alignment horizontal="right" vertical="center"/>
    </xf>
    <xf numFmtId="2" fontId="92" fillId="34" borderId="1452"/>
    <xf numFmtId="0" fontId="44" fillId="57" borderId="1455" applyNumberFormat="0" applyAlignment="0" applyProtection="0"/>
    <xf numFmtId="0" fontId="92" fillId="35" borderId="1458">
      <alignment horizontal="center" vertical="center"/>
    </xf>
    <xf numFmtId="215" fontId="156" fillId="0" borderId="1457" applyFont="0" applyFill="0" applyAlignment="0">
      <alignment horizontal="fill"/>
    </xf>
    <xf numFmtId="0" fontId="44" fillId="57" borderId="1455" applyNumberFormat="0" applyAlignment="0" applyProtection="0"/>
    <xf numFmtId="0" fontId="44" fillId="57" borderId="1455" applyNumberFormat="0" applyAlignment="0" applyProtection="0"/>
    <xf numFmtId="3" fontId="92" fillId="35" borderId="1458">
      <alignment horizontal="right" vertical="center"/>
    </xf>
    <xf numFmtId="4" fontId="92" fillId="35" borderId="1458"/>
    <xf numFmtId="3" fontId="92" fillId="34" borderId="1456">
      <alignment horizontal="right" vertical="center"/>
    </xf>
    <xf numFmtId="2" fontId="92" fillId="34" borderId="1456"/>
    <xf numFmtId="0" fontId="44" fillId="119" borderId="1455" applyNumberFormat="0" applyAlignment="0" applyProtection="0"/>
    <xf numFmtId="0" fontId="44" fillId="57" borderId="1459" applyNumberFormat="0" applyAlignment="0" applyProtection="0"/>
    <xf numFmtId="0" fontId="44" fillId="57" borderId="1459" applyNumberFormat="0" applyAlignment="0" applyProtection="0"/>
    <xf numFmtId="0" fontId="44" fillId="57" borderId="1459" applyNumberFormat="0" applyAlignment="0" applyProtection="0"/>
    <xf numFmtId="0" fontId="44" fillId="119" borderId="1459" applyNumberFormat="0" applyAlignment="0" applyProtection="0"/>
    <xf numFmtId="0" fontId="44" fillId="57" borderId="1609" applyNumberFormat="0" applyAlignment="0" applyProtection="0"/>
    <xf numFmtId="0" fontId="44" fillId="57" borderId="1609" applyNumberFormat="0" applyAlignment="0" applyProtection="0"/>
    <xf numFmtId="0" fontId="44" fillId="57" borderId="1609" applyNumberFormat="0" applyAlignment="0" applyProtection="0"/>
    <xf numFmtId="0" fontId="44" fillId="119" borderId="1609" applyNumberFormat="0" applyAlignment="0" applyProtection="0"/>
    <xf numFmtId="215" fontId="156" fillId="0" borderId="1611" applyFont="0" applyFill="0" applyAlignment="0">
      <alignment horizontal="fill"/>
    </xf>
    <xf numFmtId="0" fontId="92" fillId="35" borderId="1612">
      <alignment horizontal="center" vertical="center"/>
    </xf>
    <xf numFmtId="3" fontId="92" fillId="35" borderId="1612">
      <alignment horizontal="right" vertical="center"/>
    </xf>
    <xf numFmtId="4" fontId="92" fillId="35" borderId="1612"/>
    <xf numFmtId="3" fontId="92" fillId="34" borderId="1610">
      <alignment horizontal="right" vertical="center"/>
    </xf>
    <xf numFmtId="2" fontId="92" fillId="34" borderId="1610"/>
    <xf numFmtId="0" fontId="44" fillId="57" borderId="1613" applyNumberFormat="0" applyAlignment="0" applyProtection="0"/>
    <xf numFmtId="0" fontId="92" fillId="35" borderId="1616">
      <alignment horizontal="center" vertical="center"/>
    </xf>
    <xf numFmtId="215" fontId="156" fillId="0" borderId="1615" applyFont="0" applyFill="0" applyAlignment="0">
      <alignment horizontal="fill"/>
    </xf>
    <xf numFmtId="0" fontId="44" fillId="57" borderId="1613" applyNumberFormat="0" applyAlignment="0" applyProtection="0"/>
    <xf numFmtId="0" fontId="44" fillId="57" borderId="1613" applyNumberFormat="0" applyAlignment="0" applyProtection="0"/>
    <xf numFmtId="3" fontId="92" fillId="35" borderId="1616">
      <alignment horizontal="right" vertical="center"/>
    </xf>
    <xf numFmtId="4" fontId="92" fillId="35" borderId="1616"/>
    <xf numFmtId="3" fontId="92" fillId="34" borderId="1614">
      <alignment horizontal="right" vertical="center"/>
    </xf>
    <xf numFmtId="2" fontId="92" fillId="34" borderId="1614"/>
    <xf numFmtId="0" fontId="44" fillId="119" borderId="1613" applyNumberFormat="0" applyAlignment="0" applyProtection="0"/>
    <xf numFmtId="0" fontId="44" fillId="57" borderId="1617" applyNumberFormat="0" applyAlignment="0" applyProtection="0"/>
    <xf numFmtId="0" fontId="44" fillId="57" borderId="1617" applyNumberFormat="0" applyAlignment="0" applyProtection="0"/>
    <xf numFmtId="0" fontId="44" fillId="57" borderId="1617" applyNumberFormat="0" applyAlignment="0" applyProtection="0"/>
    <xf numFmtId="0" fontId="44" fillId="119" borderId="1617" applyNumberFormat="0" applyAlignment="0" applyProtection="0"/>
    <xf numFmtId="164" fontId="103" fillId="71" borderId="1565" applyNumberFormat="0" applyBorder="0" applyAlignment="0">
      <alignment vertical="center" wrapText="1"/>
    </xf>
    <xf numFmtId="215" fontId="156" fillId="0" borderId="1627" applyFont="0" applyFill="0" applyAlignment="0">
      <alignment horizontal="fill"/>
    </xf>
    <xf numFmtId="2" fontId="92" fillId="34" borderId="1642"/>
    <xf numFmtId="3" fontId="92" fillId="34" borderId="1642">
      <alignment horizontal="right" vertical="center"/>
    </xf>
    <xf numFmtId="4" fontId="92" fillId="35" borderId="1644"/>
    <xf numFmtId="3" fontId="92" fillId="35" borderId="1644">
      <alignment horizontal="right" vertical="center"/>
    </xf>
    <xf numFmtId="0" fontId="92" fillId="35" borderId="1644">
      <alignment horizontal="center" vertical="center"/>
    </xf>
    <xf numFmtId="0" fontId="92" fillId="35" borderId="1628">
      <alignment horizontal="center" vertical="center"/>
    </xf>
    <xf numFmtId="3" fontId="92" fillId="35" borderId="1628">
      <alignment horizontal="right" vertical="center"/>
    </xf>
    <xf numFmtId="4" fontId="92" fillId="35" borderId="1628"/>
    <xf numFmtId="215" fontId="156" fillId="0" borderId="1643" applyFont="0" applyFill="0" applyAlignment="0">
      <alignment horizontal="fill"/>
    </xf>
    <xf numFmtId="3" fontId="92" fillId="34" borderId="1626">
      <alignment horizontal="right" vertical="center"/>
    </xf>
    <xf numFmtId="2" fontId="92" fillId="34" borderId="1626"/>
    <xf numFmtId="0" fontId="103" fillId="71" borderId="1565" applyNumberFormat="0" applyBorder="0" applyAlignment="0">
      <alignment vertical="center" wrapText="1"/>
    </xf>
    <xf numFmtId="0" fontId="44" fillId="57" borderId="1629" applyNumberFormat="0" applyAlignment="0" applyProtection="0"/>
    <xf numFmtId="0" fontId="92" fillId="35" borderId="1632">
      <alignment horizontal="center" vertical="center"/>
    </xf>
    <xf numFmtId="215" fontId="156" fillId="0" borderId="1631" applyFont="0" applyFill="0" applyAlignment="0">
      <alignment horizontal="fill"/>
    </xf>
    <xf numFmtId="0" fontId="44" fillId="57" borderId="1629" applyNumberFormat="0" applyAlignment="0" applyProtection="0"/>
    <xf numFmtId="0" fontId="44" fillId="57" borderId="1629" applyNumberFormat="0" applyAlignment="0" applyProtection="0"/>
    <xf numFmtId="3" fontId="92" fillId="35" borderId="1632">
      <alignment horizontal="right" vertical="center"/>
    </xf>
    <xf numFmtId="4" fontId="92" fillId="35" borderId="1632"/>
    <xf numFmtId="3" fontId="92" fillId="34" borderId="1630">
      <alignment horizontal="right" vertical="center"/>
    </xf>
    <xf numFmtId="2" fontId="92" fillId="34" borderId="1630"/>
    <xf numFmtId="0" fontId="44" fillId="119" borderId="1629" applyNumberFormat="0" applyAlignment="0" applyProtection="0"/>
    <xf numFmtId="0" fontId="44" fillId="57" borderId="1633" applyNumberFormat="0" applyAlignment="0" applyProtection="0"/>
    <xf numFmtId="0" fontId="44" fillId="57" borderId="1633" applyNumberFormat="0" applyAlignment="0" applyProtection="0"/>
    <xf numFmtId="0" fontId="44" fillId="57" borderId="1633" applyNumberFormat="0" applyAlignment="0" applyProtection="0"/>
    <xf numFmtId="0" fontId="44" fillId="119" borderId="1633" applyNumberFormat="0" applyAlignment="0" applyProtection="0"/>
    <xf numFmtId="215" fontId="156" fillId="0" borderId="1635" applyFont="0" applyFill="0" applyAlignment="0">
      <alignment horizontal="fill"/>
    </xf>
    <xf numFmtId="0" fontId="92" fillId="35" borderId="1636">
      <alignment horizontal="center" vertical="center"/>
    </xf>
    <xf numFmtId="3" fontId="92" fillId="35" borderId="1636">
      <alignment horizontal="right" vertical="center"/>
    </xf>
    <xf numFmtId="4" fontId="92" fillId="35" borderId="1636"/>
    <xf numFmtId="3" fontId="92" fillId="34" borderId="1634">
      <alignment horizontal="right" vertical="center"/>
    </xf>
    <xf numFmtId="2" fontId="92" fillId="34" borderId="1634"/>
    <xf numFmtId="0" fontId="44" fillId="57" borderId="1637" applyNumberFormat="0" applyAlignment="0" applyProtection="0"/>
    <xf numFmtId="0" fontId="92" fillId="35" borderId="1640">
      <alignment horizontal="center" vertical="center"/>
    </xf>
    <xf numFmtId="215" fontId="156" fillId="0" borderId="1639" applyFont="0" applyFill="0" applyAlignment="0">
      <alignment horizontal="fill"/>
    </xf>
    <xf numFmtId="0" fontId="44" fillId="57" borderId="1637" applyNumberFormat="0" applyAlignment="0" applyProtection="0"/>
    <xf numFmtId="0" fontId="44" fillId="57" borderId="1637" applyNumberFormat="0" applyAlignment="0" applyProtection="0"/>
    <xf numFmtId="3" fontId="92" fillId="35" borderId="1640">
      <alignment horizontal="right" vertical="center"/>
    </xf>
    <xf numFmtId="4" fontId="92" fillId="35" borderId="1640"/>
    <xf numFmtId="3" fontId="92" fillId="34" borderId="1638">
      <alignment horizontal="right" vertical="center"/>
    </xf>
    <xf numFmtId="2" fontId="92" fillId="34" borderId="1638"/>
    <xf numFmtId="0" fontId="44" fillId="119" borderId="1637" applyNumberFormat="0" applyAlignment="0" applyProtection="0"/>
    <xf numFmtId="0" fontId="44" fillId="57" borderId="1641" applyNumberFormat="0" applyAlignment="0" applyProtection="0"/>
    <xf numFmtId="0" fontId="44" fillId="57" borderId="1641" applyNumberFormat="0" applyAlignment="0" applyProtection="0"/>
    <xf numFmtId="0" fontId="44" fillId="57" borderId="1641" applyNumberFormat="0" applyAlignment="0" applyProtection="0"/>
    <xf numFmtId="0" fontId="44" fillId="119" borderId="1641" applyNumberFormat="0" applyAlignment="0" applyProtection="0"/>
    <xf numFmtId="0" fontId="44" fillId="57" borderId="1645" applyNumberFormat="0" applyAlignment="0" applyProtection="0"/>
    <xf numFmtId="0" fontId="92" fillId="35" borderId="1648">
      <alignment horizontal="center" vertical="center"/>
    </xf>
    <xf numFmtId="215" fontId="156" fillId="0" borderId="1647" applyFont="0" applyFill="0" applyAlignment="0">
      <alignment horizontal="fill"/>
    </xf>
    <xf numFmtId="0" fontId="44" fillId="57" borderId="1645" applyNumberFormat="0" applyAlignment="0" applyProtection="0"/>
    <xf numFmtId="0" fontId="44" fillId="57" borderId="1645" applyNumberFormat="0" applyAlignment="0" applyProtection="0"/>
    <xf numFmtId="3" fontId="92" fillId="35" borderId="1648">
      <alignment horizontal="right" vertical="center"/>
    </xf>
    <xf numFmtId="4" fontId="92" fillId="35" borderId="1648"/>
    <xf numFmtId="3" fontId="92" fillId="34" borderId="1646">
      <alignment horizontal="right" vertical="center"/>
    </xf>
    <xf numFmtId="2" fontId="92" fillId="34" borderId="1646"/>
    <xf numFmtId="0" fontId="44" fillId="119" borderId="1645" applyNumberFormat="0" applyAlignment="0" applyProtection="0"/>
    <xf numFmtId="0" fontId="44" fillId="57" borderId="1649" applyNumberFormat="0" applyAlignment="0" applyProtection="0"/>
    <xf numFmtId="0" fontId="44" fillId="57" borderId="1649" applyNumberFormat="0" applyAlignment="0" applyProtection="0"/>
    <xf numFmtId="0" fontId="44" fillId="57" borderId="1649" applyNumberFormat="0" applyAlignment="0" applyProtection="0"/>
    <xf numFmtId="0" fontId="44" fillId="119" borderId="1649" applyNumberFormat="0" applyAlignment="0" applyProtection="0"/>
    <xf numFmtId="215" fontId="156" fillId="0" borderId="1651" applyFont="0" applyFill="0" applyAlignment="0">
      <alignment horizontal="fill"/>
    </xf>
    <xf numFmtId="0" fontId="44" fillId="57" borderId="1665" applyNumberFormat="0" applyAlignment="0" applyProtection="0"/>
    <xf numFmtId="0" fontId="44" fillId="119" borderId="1661" applyNumberFormat="0" applyAlignment="0" applyProtection="0"/>
    <xf numFmtId="2" fontId="92" fillId="34" borderId="1662"/>
    <xf numFmtId="3" fontId="92" fillId="34" borderId="1662">
      <alignment horizontal="right" vertical="center"/>
    </xf>
    <xf numFmtId="4" fontId="92" fillId="35" borderId="1664"/>
    <xf numFmtId="3" fontId="92" fillId="35" borderId="1664">
      <alignment horizontal="right" vertical="center"/>
    </xf>
    <xf numFmtId="0" fontId="44" fillId="57" borderId="1661" applyNumberFormat="0" applyAlignment="0" applyProtection="0"/>
    <xf numFmtId="0" fontId="44" fillId="57" borderId="1661" applyNumberFormat="0" applyAlignment="0" applyProtection="0"/>
    <xf numFmtId="215" fontId="156" fillId="0" borderId="1663" applyFont="0" applyFill="0" applyAlignment="0">
      <alignment horizontal="fill"/>
    </xf>
    <xf numFmtId="0" fontId="92" fillId="35" borderId="1664">
      <alignment horizontal="center" vertical="center"/>
    </xf>
    <xf numFmtId="0" fontId="44" fillId="57" borderId="1661" applyNumberFormat="0" applyAlignment="0" applyProtection="0"/>
    <xf numFmtId="2" fontId="92" fillId="34" borderId="1658"/>
    <xf numFmtId="3" fontId="92" fillId="34" borderId="1658">
      <alignment horizontal="right" vertical="center"/>
    </xf>
    <xf numFmtId="4" fontId="92" fillId="35" borderId="1660"/>
    <xf numFmtId="3" fontId="92" fillId="35" borderId="1660">
      <alignment horizontal="right" vertical="center"/>
    </xf>
    <xf numFmtId="0" fontId="92" fillId="35" borderId="1660">
      <alignment horizontal="center" vertical="center"/>
    </xf>
    <xf numFmtId="0" fontId="92" fillId="35" borderId="1652">
      <alignment horizontal="center" vertical="center"/>
    </xf>
    <xf numFmtId="3" fontId="92" fillId="35" borderId="1652">
      <alignment horizontal="right" vertical="center"/>
    </xf>
    <xf numFmtId="4" fontId="92" fillId="35" borderId="1652"/>
    <xf numFmtId="3" fontId="92" fillId="34" borderId="1650">
      <alignment horizontal="right" vertical="center"/>
    </xf>
    <xf numFmtId="2" fontId="92" fillId="34" borderId="1650"/>
    <xf numFmtId="215" fontId="156" fillId="0" borderId="1659" applyFont="0" applyFill="0" applyAlignment="0">
      <alignment horizontal="fill"/>
    </xf>
    <xf numFmtId="0" fontId="44" fillId="57" borderId="1653" applyNumberFormat="0" applyAlignment="0" applyProtection="0"/>
    <xf numFmtId="0" fontId="92" fillId="35" borderId="1656">
      <alignment horizontal="center" vertical="center"/>
    </xf>
    <xf numFmtId="215" fontId="156" fillId="0" borderId="1655" applyFont="0" applyFill="0" applyAlignment="0">
      <alignment horizontal="fill"/>
    </xf>
    <xf numFmtId="0" fontId="44" fillId="57" borderId="1653" applyNumberFormat="0" applyAlignment="0" applyProtection="0"/>
    <xf numFmtId="0" fontId="44" fillId="57" borderId="1653" applyNumberFormat="0" applyAlignment="0" applyProtection="0"/>
    <xf numFmtId="3" fontId="92" fillId="35" borderId="1656">
      <alignment horizontal="right" vertical="center"/>
    </xf>
    <xf numFmtId="4" fontId="92" fillId="35" borderId="1656"/>
    <xf numFmtId="3" fontId="92" fillId="34" borderId="1654">
      <alignment horizontal="right" vertical="center"/>
    </xf>
    <xf numFmtId="2" fontId="92" fillId="34" borderId="1654"/>
    <xf numFmtId="0" fontId="44" fillId="119" borderId="1653" applyNumberFormat="0" applyAlignment="0" applyProtection="0"/>
    <xf numFmtId="0" fontId="44" fillId="57" borderId="1657" applyNumberFormat="0" applyAlignment="0" applyProtection="0"/>
    <xf numFmtId="0" fontId="44" fillId="57" borderId="1657" applyNumberFormat="0" applyAlignment="0" applyProtection="0"/>
    <xf numFmtId="0" fontId="44" fillId="57" borderId="1657" applyNumberFormat="0" applyAlignment="0" applyProtection="0"/>
    <xf numFmtId="0" fontId="44" fillId="119" borderId="1657" applyNumberFormat="0" applyAlignment="0" applyProtection="0"/>
    <xf numFmtId="0" fontId="44" fillId="57" borderId="1665" applyNumberFormat="0" applyAlignment="0" applyProtection="0"/>
    <xf numFmtId="0" fontId="44" fillId="57" borderId="1665" applyNumberFormat="0" applyAlignment="0" applyProtection="0"/>
    <xf numFmtId="0" fontId="44" fillId="119" borderId="1665" applyNumberFormat="0" applyAlignment="0" applyProtection="0"/>
    <xf numFmtId="215" fontId="156" fillId="0" borderId="1667" applyFont="0" applyFill="0" applyAlignment="0">
      <alignment horizontal="fill"/>
    </xf>
    <xf numFmtId="0" fontId="92" fillId="35" borderId="1668">
      <alignment horizontal="center" vertical="center"/>
    </xf>
    <xf numFmtId="3" fontId="92" fillId="35" borderId="1668">
      <alignment horizontal="right" vertical="center"/>
    </xf>
    <xf numFmtId="4" fontId="92" fillId="35" borderId="1668"/>
    <xf numFmtId="3" fontId="92" fillId="34" borderId="1666">
      <alignment horizontal="right" vertical="center"/>
    </xf>
    <xf numFmtId="2" fontId="92" fillId="34" borderId="1666"/>
    <xf numFmtId="0" fontId="44" fillId="57" borderId="1669" applyNumberFormat="0" applyAlignment="0" applyProtection="0"/>
    <xf numFmtId="0" fontId="92" fillId="35" borderId="1672">
      <alignment horizontal="center" vertical="center"/>
    </xf>
    <xf numFmtId="215" fontId="156" fillId="0" borderId="1671" applyFont="0" applyFill="0" applyAlignment="0">
      <alignment horizontal="fill"/>
    </xf>
    <xf numFmtId="0" fontId="44" fillId="57" borderId="1669" applyNumberFormat="0" applyAlignment="0" applyProtection="0"/>
    <xf numFmtId="0" fontId="44" fillId="57" borderId="1669" applyNumberFormat="0" applyAlignment="0" applyProtection="0"/>
    <xf numFmtId="3" fontId="92" fillId="35" borderId="1672">
      <alignment horizontal="right" vertical="center"/>
    </xf>
    <xf numFmtId="4" fontId="92" fillId="35" borderId="1672"/>
    <xf numFmtId="3" fontId="92" fillId="34" borderId="1670">
      <alignment horizontal="right" vertical="center"/>
    </xf>
    <xf numFmtId="2" fontId="92" fillId="34" borderId="1670"/>
    <xf numFmtId="0" fontId="44" fillId="119" borderId="1669" applyNumberFormat="0" applyAlignment="0" applyProtection="0"/>
    <xf numFmtId="0" fontId="44" fillId="57" borderId="1673" applyNumberFormat="0" applyAlignment="0" applyProtection="0"/>
    <xf numFmtId="0" fontId="44" fillId="57" borderId="1673" applyNumberFormat="0" applyAlignment="0" applyProtection="0"/>
    <xf numFmtId="0" fontId="44" fillId="57" borderId="1673" applyNumberFormat="0" applyAlignment="0" applyProtection="0"/>
    <xf numFmtId="0" fontId="44" fillId="119" borderId="1673" applyNumberFormat="0" applyAlignment="0" applyProtection="0"/>
    <xf numFmtId="215" fontId="156" fillId="0" borderId="1675" applyFont="0" applyFill="0" applyAlignment="0">
      <alignment horizontal="fill"/>
    </xf>
    <xf numFmtId="0" fontId="92" fillId="35" borderId="1676">
      <alignment horizontal="center" vertical="center"/>
    </xf>
    <xf numFmtId="3" fontId="92" fillId="35" borderId="1676">
      <alignment horizontal="right" vertical="center"/>
    </xf>
    <xf numFmtId="4" fontId="92" fillId="35" borderId="1676"/>
    <xf numFmtId="3" fontId="92" fillId="34" borderId="1674">
      <alignment horizontal="right" vertical="center"/>
    </xf>
    <xf numFmtId="2" fontId="92" fillId="34" borderId="1674"/>
    <xf numFmtId="0" fontId="44" fillId="57" borderId="1677" applyNumberFormat="0" applyAlignment="0" applyProtection="0"/>
    <xf numFmtId="0" fontId="92" fillId="35" borderId="1680">
      <alignment horizontal="center" vertical="center"/>
    </xf>
    <xf numFmtId="215" fontId="156" fillId="0" borderId="1679" applyFont="0" applyFill="0" applyAlignment="0">
      <alignment horizontal="fill"/>
    </xf>
    <xf numFmtId="0" fontId="44" fillId="57" borderId="1677" applyNumberFormat="0" applyAlignment="0" applyProtection="0"/>
    <xf numFmtId="0" fontId="44" fillId="57" borderId="1677" applyNumberFormat="0" applyAlignment="0" applyProtection="0"/>
    <xf numFmtId="3" fontId="92" fillId="35" borderId="1680">
      <alignment horizontal="right" vertical="center"/>
    </xf>
    <xf numFmtId="4" fontId="92" fillId="35" borderId="1680"/>
    <xf numFmtId="3" fontId="92" fillId="34" borderId="1678">
      <alignment horizontal="right" vertical="center"/>
    </xf>
    <xf numFmtId="2" fontId="92" fillId="34" borderId="1678"/>
    <xf numFmtId="0" fontId="44" fillId="119" borderId="1677" applyNumberFormat="0" applyAlignment="0" applyProtection="0"/>
    <xf numFmtId="0" fontId="44" fillId="57" borderId="1681" applyNumberFormat="0" applyAlignment="0" applyProtection="0"/>
    <xf numFmtId="0" fontId="44" fillId="57" borderId="1681" applyNumberFormat="0" applyAlignment="0" applyProtection="0"/>
    <xf numFmtId="0" fontId="44" fillId="57" borderId="1681" applyNumberFormat="0" applyAlignment="0" applyProtection="0"/>
    <xf numFmtId="0" fontId="44" fillId="119" borderId="1681" applyNumberFormat="0" applyAlignment="0" applyProtection="0"/>
    <xf numFmtId="0" fontId="43" fillId="59" borderId="1684" applyNumberFormat="0" applyFont="0" applyAlignment="0" applyProtection="0"/>
    <xf numFmtId="0" fontId="63" fillId="56" borderId="1685" applyNumberFormat="0" applyAlignment="0" applyProtection="0"/>
    <xf numFmtId="0" fontId="42" fillId="0" borderId="1686" applyNumberFormat="0" applyFill="0" applyAlignment="0" applyProtection="0"/>
    <xf numFmtId="0" fontId="55" fillId="56" borderId="1683" applyNumberFormat="0" applyAlignment="0" applyProtection="0"/>
    <xf numFmtId="0" fontId="60" fillId="43" borderId="1683" applyNumberFormat="0" applyAlignment="0" applyProtection="0"/>
    <xf numFmtId="0" fontId="43" fillId="59" borderId="1684" applyNumberFormat="0" applyFont="0" applyAlignment="0" applyProtection="0"/>
    <xf numFmtId="0" fontId="63" fillId="56" borderId="1685" applyNumberFormat="0" applyAlignment="0" applyProtection="0"/>
    <xf numFmtId="0" fontId="42" fillId="0" borderId="1686" applyNumberFormat="0" applyFill="0" applyAlignment="0" applyProtection="0"/>
    <xf numFmtId="0" fontId="55" fillId="56" borderId="1683" applyNumberFormat="0" applyAlignment="0" applyProtection="0"/>
    <xf numFmtId="0" fontId="60" fillId="43" borderId="1683" applyNumberFormat="0" applyAlignment="0" applyProtection="0"/>
    <xf numFmtId="0" fontId="43" fillId="59" borderId="1684" applyNumberFormat="0" applyFont="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0" fillId="43" borderId="1683" applyNumberFormat="0" applyAlignment="0" applyProtection="0"/>
    <xf numFmtId="0" fontId="42" fillId="0" borderId="1686" applyNumberFormat="0" applyFill="0" applyAlignment="0" applyProtection="0"/>
    <xf numFmtId="0" fontId="60" fillId="43" borderId="1683" applyNumberFormat="0" applyAlignment="0" applyProtection="0"/>
    <xf numFmtId="0" fontId="55" fillId="56" borderId="1683" applyNumberFormat="0" applyAlignment="0" applyProtection="0"/>
    <xf numFmtId="0" fontId="63" fillId="56" borderId="1685" applyNumberFormat="0" applyAlignment="0" applyProtection="0"/>
    <xf numFmtId="0" fontId="42" fillId="0" borderId="1686" applyNumberFormat="0" applyFill="0" applyAlignment="0" applyProtection="0"/>
    <xf numFmtId="0" fontId="55" fillId="56" borderId="1683" applyNumberFormat="0" applyAlignment="0" applyProtection="0"/>
    <xf numFmtId="0" fontId="60" fillId="43" borderId="1683" applyNumberFormat="0" applyAlignment="0" applyProtection="0"/>
    <xf numFmtId="0" fontId="60" fillId="43" borderId="1683" applyNumberFormat="0" applyAlignment="0" applyProtection="0"/>
    <xf numFmtId="0" fontId="55" fillId="56" borderId="1683" applyNumberFormat="0" applyAlignment="0" applyProtection="0"/>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0" fontId="60" fillId="43" borderId="1683" applyNumberFormat="0" applyAlignment="0" applyProtection="0"/>
    <xf numFmtId="0" fontId="43" fillId="59" borderId="1684" applyNumberFormat="0" applyFont="0" applyAlignment="0" applyProtection="0"/>
    <xf numFmtId="0" fontId="60" fillId="43" borderId="1683" applyNumberFormat="0" applyAlignment="0" applyProtection="0"/>
    <xf numFmtId="0" fontId="55" fillId="56" borderId="1683" applyNumberFormat="0" applyAlignment="0" applyProtection="0"/>
    <xf numFmtId="0" fontId="43" fillId="59" borderId="1684" applyNumberFormat="0" applyFont="0" applyAlignment="0" applyProtection="0"/>
    <xf numFmtId="0" fontId="60" fillId="43" borderId="1683" applyNumberFormat="0" applyAlignment="0" applyProtection="0"/>
    <xf numFmtId="0" fontId="55" fillId="56" borderId="1683" applyNumberFormat="0" applyAlignment="0" applyProtection="0"/>
    <xf numFmtId="0" fontId="43" fillId="59" borderId="1684" applyNumberFormat="0" applyFont="0" applyAlignment="0" applyProtection="0"/>
    <xf numFmtId="0" fontId="60" fillId="43" borderId="1683" applyNumberFormat="0" applyAlignment="0" applyProtection="0"/>
    <xf numFmtId="0" fontId="55" fillId="56" borderId="1683" applyNumberFormat="0" applyAlignment="0" applyProtection="0"/>
    <xf numFmtId="0" fontId="55" fillId="56" borderId="1683" applyNumberFormat="0" applyAlignment="0" applyProtection="0"/>
    <xf numFmtId="0" fontId="43" fillId="59" borderId="1684" applyNumberFormat="0" applyFont="0" applyAlignment="0" applyProtection="0"/>
    <xf numFmtId="0" fontId="43" fillId="59" borderId="1684" applyNumberFormat="0" applyFont="0" applyAlignment="0" applyProtection="0"/>
    <xf numFmtId="0" fontId="43" fillId="59" borderId="1684" applyNumberFormat="0" applyFont="0" applyAlignment="0" applyProtection="0"/>
    <xf numFmtId="0" fontId="55" fillId="56" borderId="1683" applyNumberFormat="0" applyAlignment="0" applyProtection="0"/>
    <xf numFmtId="0" fontId="43" fillId="59" borderId="1684" applyNumberFormat="0" applyFont="0" applyAlignment="0" applyProtection="0"/>
    <xf numFmtId="0" fontId="60" fillId="43" borderId="1683" applyNumberFormat="0" applyAlignment="0" applyProtection="0"/>
    <xf numFmtId="0" fontId="43" fillId="59" borderId="1684" applyNumberFormat="0" applyFont="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60" fillId="43" borderId="1683" applyNumberFormat="0" applyAlignment="0" applyProtection="0"/>
    <xf numFmtId="0" fontId="63" fillId="56" borderId="1685" applyNumberFormat="0" applyAlignment="0" applyProtection="0"/>
    <xf numFmtId="0" fontId="55" fillId="56" borderId="1683" applyNumberFormat="0" applyAlignment="0" applyProtection="0"/>
    <xf numFmtId="0" fontId="55" fillId="56" borderId="1683" applyNumberFormat="0" applyAlignment="0" applyProtection="0"/>
    <xf numFmtId="0" fontId="55" fillId="56" borderId="1683" applyNumberFormat="0" applyAlignment="0" applyProtection="0"/>
    <xf numFmtId="0" fontId="60" fillId="43" borderId="1683" applyNumberFormat="0" applyAlignment="0" applyProtection="0"/>
    <xf numFmtId="0" fontId="43" fillId="59" borderId="1684" applyNumberFormat="0" applyFont="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60" fillId="43" borderId="1683" applyNumberFormat="0" applyAlignment="0" applyProtection="0"/>
    <xf numFmtId="0" fontId="42" fillId="0" borderId="1686" applyNumberFormat="0" applyFill="0" applyAlignment="0" applyProtection="0"/>
    <xf numFmtId="0" fontId="60" fillId="43" borderId="1683" applyNumberFormat="0" applyAlignment="0" applyProtection="0"/>
    <xf numFmtId="0" fontId="63" fillId="56" borderId="1685" applyNumberFormat="0" applyAlignment="0" applyProtection="0"/>
    <xf numFmtId="0" fontId="42" fillId="0" borderId="1686" applyNumberFormat="0" applyFill="0" applyAlignment="0" applyProtection="0"/>
    <xf numFmtId="0" fontId="55" fillId="56" borderId="1683"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3" fillId="59" borderId="1684" applyNumberFormat="0" applyFont="0" applyAlignment="0" applyProtection="0"/>
    <xf numFmtId="0" fontId="63" fillId="56" borderId="1685" applyNumberFormat="0" applyAlignment="0" applyProtection="0"/>
    <xf numFmtId="0" fontId="43" fillId="59" borderId="1684" applyNumberFormat="0" applyFont="0" applyAlignment="0" applyProtection="0"/>
    <xf numFmtId="0" fontId="43" fillId="59" borderId="1684" applyNumberFormat="0" applyFont="0" applyAlignment="0" applyProtection="0"/>
    <xf numFmtId="0" fontId="63" fillId="56" borderId="1685" applyNumberFormat="0" applyAlignment="0" applyProtection="0"/>
    <xf numFmtId="0" fontId="42" fillId="0" borderId="1686" applyNumberFormat="0" applyFill="0" applyAlignment="0" applyProtection="0"/>
    <xf numFmtId="0" fontId="55" fillId="56" borderId="1683" applyNumberFormat="0" applyAlignment="0" applyProtection="0"/>
    <xf numFmtId="0" fontId="42" fillId="0" borderId="1686" applyNumberFormat="0" applyFill="0" applyAlignment="0" applyProtection="0"/>
    <xf numFmtId="0" fontId="55" fillId="56" borderId="1683" applyNumberFormat="0" applyAlignment="0" applyProtection="0"/>
    <xf numFmtId="0" fontId="60" fillId="43" borderId="1683" applyNumberFormat="0" applyAlignment="0" applyProtection="0"/>
    <xf numFmtId="0" fontId="43" fillId="59" borderId="1684" applyNumberFormat="0" applyFont="0" applyAlignment="0" applyProtection="0"/>
    <xf numFmtId="0" fontId="63" fillId="56" borderId="1685" applyNumberFormat="0" applyAlignment="0" applyProtection="0"/>
    <xf numFmtId="0" fontId="42" fillId="0" borderId="1686" applyNumberFormat="0" applyFill="0" applyAlignment="0" applyProtection="0"/>
    <xf numFmtId="0" fontId="55" fillId="56" borderId="1683" applyNumberFormat="0" applyAlignment="0" applyProtection="0"/>
    <xf numFmtId="0" fontId="60" fillId="43" borderId="1683" applyNumberFormat="0" applyAlignment="0" applyProtection="0"/>
    <xf numFmtId="0" fontId="43" fillId="59" borderId="1684" applyNumberFormat="0" applyFont="0" applyAlignment="0" applyProtection="0"/>
    <xf numFmtId="0" fontId="63" fillId="56" borderId="1685" applyNumberFormat="0" applyAlignment="0" applyProtection="0"/>
    <xf numFmtId="0" fontId="42" fillId="0" borderId="1686" applyNumberFormat="0" applyFill="0" applyAlignment="0" applyProtection="0"/>
    <xf numFmtId="0" fontId="55" fillId="56" borderId="1683" applyNumberFormat="0" applyAlignment="0" applyProtection="0"/>
    <xf numFmtId="0" fontId="60" fillId="43" borderId="1683" applyNumberFormat="0" applyAlignment="0" applyProtection="0"/>
    <xf numFmtId="0" fontId="43" fillId="59" borderId="1684" applyNumberFormat="0" applyFont="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43" fillId="59" borderId="1684" applyNumberFormat="0" applyFont="0" applyAlignment="0" applyProtection="0"/>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18" fillId="68" borderId="1685" applyNumberFormat="0">
      <alignment vertical="center"/>
    </xf>
    <xf numFmtId="0" fontId="18" fillId="35" borderId="1566" applyNumberFormat="0" applyAlignment="0">
      <protection locked="0"/>
    </xf>
    <xf numFmtId="201" fontId="137" fillId="0" borderId="1567" applyNumberFormat="0" applyFont="0" applyFill="0" applyAlignment="0" applyProtection="0"/>
    <xf numFmtId="201" fontId="137" fillId="0" borderId="1568" applyNumberFormat="0" applyFont="0" applyFill="0" applyAlignment="0" applyProtection="0"/>
    <xf numFmtId="0" fontId="108" fillId="0" borderId="1687" applyFont="0" applyFill="0" applyAlignment="0" applyProtection="0"/>
    <xf numFmtId="0" fontId="60" fillId="43" borderId="1683"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0" fillId="43" borderId="1683" applyNumberFormat="0" applyAlignment="0" applyProtection="0"/>
    <xf numFmtId="0" fontId="60" fillId="43" borderId="1683" applyNumberFormat="0" applyAlignment="0" applyProtection="0"/>
    <xf numFmtId="0" fontId="42" fillId="0" borderId="1686" applyNumberFormat="0" applyFill="0" applyAlignment="0" applyProtection="0"/>
    <xf numFmtId="0" fontId="63" fillId="56" borderId="1685" applyNumberFormat="0" applyAlignment="0" applyProtection="0"/>
    <xf numFmtId="0" fontId="43" fillId="59" borderId="1684" applyNumberFormat="0" applyFont="0" applyAlignment="0" applyProtection="0"/>
    <xf numFmtId="0" fontId="42" fillId="0" borderId="1686" applyNumberFormat="0" applyFill="0" applyAlignment="0" applyProtection="0"/>
    <xf numFmtId="0" fontId="63" fillId="56" borderId="1685" applyNumberFormat="0" applyAlignment="0" applyProtection="0"/>
    <xf numFmtId="0" fontId="63" fillId="56" borderId="1685" applyNumberFormat="0" applyAlignment="0" applyProtection="0"/>
    <xf numFmtId="0" fontId="63" fillId="56" borderId="1685" applyNumberFormat="0" applyAlignment="0" applyProtection="0"/>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0" fontId="60" fillId="43" borderId="1683" applyNumberFormat="0" applyAlignment="0" applyProtection="0"/>
    <xf numFmtId="0" fontId="55" fillId="56" borderId="1683" applyNumberFormat="0" applyAlignment="0" applyProtection="0"/>
    <xf numFmtId="0" fontId="43" fillId="59" borderId="1684" applyNumberFormat="0" applyFont="0" applyAlignment="0" applyProtection="0"/>
    <xf numFmtId="0" fontId="42" fillId="0" borderId="1686" applyNumberFormat="0" applyFill="0" applyAlignment="0" applyProtection="0"/>
    <xf numFmtId="0" fontId="60" fillId="43" borderId="1683" applyNumberFormat="0" applyAlignment="0" applyProtection="0"/>
    <xf numFmtId="0" fontId="43" fillId="59" borderId="1684" applyNumberFormat="0" applyFont="0" applyAlignment="0" applyProtection="0"/>
    <xf numFmtId="0" fontId="42" fillId="0" borderId="1686" applyNumberFormat="0" applyFill="0" applyAlignment="0" applyProtection="0"/>
    <xf numFmtId="0" fontId="42" fillId="0" borderId="1686" applyNumberFormat="0" applyFill="0" applyAlignment="0" applyProtection="0"/>
    <xf numFmtId="0" fontId="55" fillId="56" borderId="1683" applyNumberFormat="0" applyAlignment="0" applyProtection="0"/>
    <xf numFmtId="0" fontId="42" fillId="0" borderId="1686" applyNumberFormat="0" applyFill="0" applyAlignment="0" applyProtection="0"/>
    <xf numFmtId="0" fontId="60" fillId="43" borderId="1683" applyNumberFormat="0" applyAlignment="0" applyProtection="0"/>
    <xf numFmtId="0" fontId="43" fillId="59" borderId="1684" applyNumberFormat="0" applyFont="0" applyAlignment="0" applyProtection="0"/>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43" fillId="59" borderId="1684" applyNumberFormat="0" applyFont="0" applyAlignment="0" applyProtection="0"/>
    <xf numFmtId="0" fontId="43" fillId="59" borderId="1684" applyNumberFormat="0" applyFont="0" applyAlignment="0" applyProtection="0"/>
    <xf numFmtId="0" fontId="55" fillId="56" borderId="1683" applyNumberFormat="0" applyAlignment="0" applyProtection="0"/>
    <xf numFmtId="0" fontId="60" fillId="43" borderId="1683" applyNumberFormat="0" applyAlignment="0" applyProtection="0"/>
    <xf numFmtId="0" fontId="43" fillId="59" borderId="1684" applyNumberFormat="0" applyFont="0" applyAlignment="0" applyProtection="0"/>
    <xf numFmtId="0" fontId="43" fillId="59" borderId="1684" applyNumberFormat="0" applyFont="0" applyAlignment="0" applyProtection="0"/>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42" fillId="0" borderId="1686" applyNumberFormat="0" applyFill="0" applyAlignment="0" applyProtection="0"/>
    <xf numFmtId="0" fontId="55" fillId="56" borderId="1683"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60" fillId="43" borderId="1683" applyNumberFormat="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55" fillId="56" borderId="1683" applyNumberFormat="0" applyAlignment="0" applyProtection="0"/>
    <xf numFmtId="0" fontId="43" fillId="59" borderId="1684" applyNumberFormat="0" applyFont="0" applyAlignment="0" applyProtection="0"/>
    <xf numFmtId="0" fontId="63" fillId="56" borderId="1685" applyNumberFormat="0" applyAlignment="0" applyProtection="0"/>
    <xf numFmtId="0" fontId="43" fillId="59" borderId="1684" applyNumberFormat="0" applyFont="0" applyAlignment="0" applyProtection="0"/>
    <xf numFmtId="0" fontId="43" fillId="59" borderId="1684" applyNumberFormat="0" applyFont="0" applyAlignment="0" applyProtection="0"/>
    <xf numFmtId="0" fontId="63" fillId="56" borderId="1685" applyNumberFormat="0" applyAlignment="0" applyProtection="0"/>
    <xf numFmtId="0" fontId="42" fillId="0" borderId="1686" applyNumberFormat="0" applyFill="0" applyAlignment="0" applyProtection="0"/>
    <xf numFmtId="0" fontId="55" fillId="56" borderId="1683" applyNumberFormat="0" applyAlignment="0" applyProtection="0"/>
    <xf numFmtId="0" fontId="42" fillId="0" borderId="1686" applyNumberFormat="0" applyFill="0" applyAlignment="0" applyProtection="0"/>
    <xf numFmtId="0" fontId="55" fillId="56" borderId="1683" applyNumberFormat="0" applyAlignment="0" applyProtection="0"/>
    <xf numFmtId="0" fontId="60" fillId="43" borderId="1683" applyNumberFormat="0" applyAlignment="0" applyProtection="0"/>
    <xf numFmtId="0" fontId="43" fillId="59" borderId="1684" applyNumberFormat="0" applyFont="0" applyAlignment="0" applyProtection="0"/>
    <xf numFmtId="0" fontId="63" fillId="56" borderId="1685" applyNumberFormat="0" applyAlignment="0" applyProtection="0"/>
    <xf numFmtId="0" fontId="42" fillId="0" borderId="1686" applyNumberFormat="0" applyFill="0" applyAlignment="0" applyProtection="0"/>
    <xf numFmtId="0" fontId="55" fillId="56" borderId="1683" applyNumberFormat="0" applyAlignment="0" applyProtection="0"/>
    <xf numFmtId="0" fontId="60" fillId="43" borderId="1683" applyNumberFormat="0" applyAlignment="0" applyProtection="0"/>
    <xf numFmtId="0" fontId="43" fillId="59" borderId="1684" applyNumberFormat="0" applyFont="0" applyAlignment="0" applyProtection="0"/>
    <xf numFmtId="0" fontId="63" fillId="56" borderId="1685" applyNumberFormat="0" applyAlignment="0" applyProtection="0"/>
    <xf numFmtId="0" fontId="42" fillId="0" borderId="1686" applyNumberFormat="0" applyFill="0" applyAlignment="0" applyProtection="0"/>
    <xf numFmtId="0" fontId="55" fillId="56" borderId="1683" applyNumberFormat="0" applyAlignment="0" applyProtection="0"/>
    <xf numFmtId="0" fontId="60" fillId="43" borderId="1683" applyNumberFormat="0" applyAlignment="0" applyProtection="0"/>
    <xf numFmtId="0" fontId="43" fillId="59" borderId="1684" applyNumberFormat="0" applyFont="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55" fillId="56" borderId="1683" applyNumberFormat="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55" fillId="56" borderId="1683" applyNumberFormat="0" applyAlignment="0" applyProtection="0"/>
    <xf numFmtId="0" fontId="63" fillId="56" borderId="1685" applyNumberFormat="0" applyAlignment="0" applyProtection="0"/>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60" fillId="43" borderId="1683" applyNumberFormat="0" applyAlignment="0" applyProtection="0"/>
    <xf numFmtId="0" fontId="63" fillId="56" borderId="1685" applyNumberFormat="0" applyAlignment="0" applyProtection="0"/>
    <xf numFmtId="0" fontId="63" fillId="56" borderId="1685" applyNumberFormat="0" applyAlignment="0" applyProtection="0"/>
    <xf numFmtId="0" fontId="43" fillId="59" borderId="1684" applyNumberFormat="0" applyFont="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55" fillId="56" borderId="1683" applyNumberFormat="0" applyAlignment="0" applyProtection="0"/>
    <xf numFmtId="0" fontId="63" fillId="56" borderId="1685" applyNumberFormat="0" applyAlignment="0" applyProtection="0"/>
    <xf numFmtId="0" fontId="63" fillId="56" borderId="1685" applyNumberFormat="0" applyAlignment="0" applyProtection="0"/>
    <xf numFmtId="0" fontId="63" fillId="56" borderId="1685" applyNumberFormat="0" applyAlignment="0" applyProtection="0"/>
    <xf numFmtId="0" fontId="43" fillId="59" borderId="1684" applyNumberFormat="0" applyFont="0" applyAlignment="0" applyProtection="0"/>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0" fillId="43" borderId="1683"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201" fontId="137" fillId="0" borderId="1568" applyNumberFormat="0" applyFont="0" applyFill="0" applyAlignment="0" applyProtection="0"/>
    <xf numFmtId="201" fontId="137" fillId="0" borderId="1567" applyNumberFormat="0" applyFont="0" applyFill="0" applyAlignment="0" applyProtection="0"/>
    <xf numFmtId="254" fontId="177" fillId="0" borderId="1569" applyFont="0" applyFill="0" applyBorder="0" applyAlignment="0" applyProtection="0">
      <protection locked="0"/>
    </xf>
    <xf numFmtId="215" fontId="156" fillId="0" borderId="1714" applyFont="0" applyFill="0" applyAlignment="0">
      <alignment horizontal="fill"/>
    </xf>
    <xf numFmtId="254" fontId="177" fillId="0" borderId="1569" applyFont="0" applyFill="0" applyBorder="0" applyAlignment="0" applyProtection="0">
      <protection locked="0"/>
    </xf>
    <xf numFmtId="0" fontId="18" fillId="68" borderId="1685" applyNumberFormat="0">
      <alignment vertical="center"/>
    </xf>
    <xf numFmtId="0" fontId="18" fillId="35" borderId="1566" applyNumberFormat="0" applyAlignment="0">
      <protection locked="0"/>
    </xf>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63" fillId="56" borderId="1685" applyNumberFormat="0" applyAlignment="0" applyProtection="0"/>
    <xf numFmtId="0" fontId="55" fillId="56" borderId="1683" applyNumberFormat="0" applyAlignment="0" applyProtection="0"/>
    <xf numFmtId="0" fontId="55" fillId="56" borderId="1683" applyNumberFormat="0" applyAlignment="0" applyProtection="0"/>
    <xf numFmtId="0" fontId="55" fillId="56" borderId="1683" applyNumberFormat="0" applyAlignment="0" applyProtection="0"/>
    <xf numFmtId="0" fontId="92" fillId="35" borderId="1715">
      <alignment horizontal="center" vertical="center"/>
    </xf>
    <xf numFmtId="3" fontId="92" fillId="35" borderId="1715">
      <alignment horizontal="right" vertical="center"/>
    </xf>
    <xf numFmtId="4" fontId="92" fillId="35" borderId="1715"/>
    <xf numFmtId="0" fontId="60" fillId="43" borderId="1683" applyNumberFormat="0" applyAlignment="0" applyProtection="0"/>
    <xf numFmtId="0" fontId="60" fillId="43" borderId="1683" applyNumberFormat="0" applyAlignment="0" applyProtection="0"/>
    <xf numFmtId="0" fontId="42" fillId="0" borderId="1686" applyNumberFormat="0" applyFill="0" applyAlignment="0" applyProtection="0"/>
    <xf numFmtId="0" fontId="18" fillId="68" borderId="1685" applyNumberFormat="0">
      <alignment vertical="center"/>
    </xf>
    <xf numFmtId="3" fontId="92" fillId="34" borderId="1713">
      <alignment horizontal="right" vertical="center"/>
    </xf>
    <xf numFmtId="2" fontId="92" fillId="34" borderId="1713"/>
    <xf numFmtId="0" fontId="18" fillId="35" borderId="1566" applyNumberFormat="0" applyAlignment="0">
      <protection locked="0"/>
    </xf>
    <xf numFmtId="0" fontId="60" fillId="43" borderId="1683" applyNumberFormat="0" applyAlignment="0" applyProtection="0"/>
    <xf numFmtId="201" fontId="137" fillId="0" borderId="1568" applyNumberFormat="0" applyFont="0" applyFill="0" applyAlignment="0" applyProtection="0"/>
    <xf numFmtId="201" fontId="137" fillId="0" borderId="1567" applyNumberFormat="0" applyFont="0" applyFill="0" applyAlignment="0" applyProtection="0"/>
    <xf numFmtId="0" fontId="60" fillId="43" borderId="1683" applyNumberFormat="0" applyAlignment="0" applyProtection="0"/>
    <xf numFmtId="0" fontId="60" fillId="43" borderId="1683" applyNumberFormat="0" applyAlignment="0" applyProtection="0"/>
    <xf numFmtId="201" fontId="137" fillId="0" borderId="1567" applyNumberFormat="0" applyFont="0" applyFill="0" applyAlignment="0" applyProtection="0"/>
    <xf numFmtId="0" fontId="18" fillId="68" borderId="1685" applyNumberFormat="0">
      <alignment vertical="center"/>
    </xf>
    <xf numFmtId="0" fontId="18" fillId="35" borderId="1566" applyNumberFormat="0" applyAlignment="0">
      <protection locked="0"/>
    </xf>
    <xf numFmtId="0" fontId="42" fillId="0" borderId="1686" applyNumberFormat="0" applyFill="0" applyAlignment="0" applyProtection="0"/>
    <xf numFmtId="0" fontId="60" fillId="43" borderId="1683" applyNumberFormat="0" applyAlignment="0" applyProtection="0"/>
    <xf numFmtId="0" fontId="60" fillId="43" borderId="1683" applyNumberFormat="0" applyAlignment="0" applyProtection="0"/>
    <xf numFmtId="0" fontId="42" fillId="0" borderId="1686" applyNumberFormat="0" applyFill="0" applyAlignment="0" applyProtection="0"/>
    <xf numFmtId="0" fontId="55" fillId="56" borderId="1683" applyNumberFormat="0" applyAlignment="0" applyProtection="0"/>
    <xf numFmtId="0" fontId="55" fillId="56" borderId="1683" applyNumberFormat="0" applyAlignment="0" applyProtection="0"/>
    <xf numFmtId="0" fontId="55" fillId="56" borderId="1683" applyNumberFormat="0" applyAlignment="0" applyProtection="0"/>
    <xf numFmtId="0" fontId="63" fillId="56" borderId="1685" applyNumberFormat="0" applyAlignment="0" applyProtection="0"/>
    <xf numFmtId="0" fontId="63" fillId="56" borderId="1685" applyNumberFormat="0" applyAlignment="0" applyProtection="0"/>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18" fillId="0" borderId="1684"/>
    <xf numFmtId="0" fontId="63" fillId="56" borderId="1685" applyNumberFormat="0" applyAlignment="0" applyProtection="0"/>
    <xf numFmtId="0" fontId="55" fillId="56" borderId="1683" applyNumberFormat="0" applyAlignment="0" applyProtection="0"/>
    <xf numFmtId="0" fontId="55" fillId="56" borderId="1683" applyNumberFormat="0" applyAlignment="0" applyProtection="0"/>
    <xf numFmtId="0" fontId="55" fillId="56" borderId="1683" applyNumberFormat="0" applyAlignment="0" applyProtection="0"/>
    <xf numFmtId="0" fontId="60" fillId="43" borderId="1683" applyNumberFormat="0" applyAlignment="0" applyProtection="0"/>
    <xf numFmtId="0" fontId="60" fillId="43" borderId="1683" applyNumberFormat="0" applyAlignment="0" applyProtection="0"/>
    <xf numFmtId="0" fontId="42" fillId="0" borderId="1686" applyNumberFormat="0" applyFill="0" applyAlignment="0" applyProtection="0"/>
    <xf numFmtId="0" fontId="60" fillId="43" borderId="1683" applyNumberFormat="0" applyAlignment="0" applyProtection="0"/>
    <xf numFmtId="0" fontId="42" fillId="0" borderId="1686" applyNumberFormat="0" applyFill="0" applyAlignment="0" applyProtection="0"/>
    <xf numFmtId="0" fontId="18" fillId="35" borderId="1566" applyNumberFormat="0" applyAlignment="0">
      <protection locked="0"/>
    </xf>
    <xf numFmtId="0" fontId="18" fillId="68" borderId="1685" applyNumberFormat="0">
      <alignment vertical="center"/>
    </xf>
    <xf numFmtId="0" fontId="18" fillId="68" borderId="1685" applyNumberFormat="0">
      <alignment vertical="center"/>
    </xf>
    <xf numFmtId="0" fontId="18" fillId="68" borderId="1685" applyNumberFormat="0">
      <alignment vertical="center"/>
    </xf>
    <xf numFmtId="0" fontId="18" fillId="35" borderId="1566" applyNumberFormat="0" applyAlignment="0">
      <protection locked="0"/>
    </xf>
    <xf numFmtId="0" fontId="18" fillId="68" borderId="1685" applyNumberFormat="0">
      <alignment vertical="center"/>
    </xf>
    <xf numFmtId="0" fontId="18" fillId="68" borderId="1685" applyNumberFormat="0">
      <alignment vertical="center"/>
    </xf>
    <xf numFmtId="201" fontId="137" fillId="0" borderId="1568" applyNumberFormat="0" applyFont="0" applyFill="0" applyAlignment="0" applyProtection="0"/>
    <xf numFmtId="0" fontId="18" fillId="35" borderId="1566" applyNumberFormat="0" applyAlignment="0">
      <protection locked="0"/>
    </xf>
    <xf numFmtId="0" fontId="18" fillId="68" borderId="1685" applyNumberFormat="0">
      <alignment vertical="center"/>
    </xf>
    <xf numFmtId="0" fontId="18" fillId="35" borderId="1566" applyNumberFormat="0" applyAlignment="0">
      <protection locked="0"/>
    </xf>
    <xf numFmtId="0" fontId="18" fillId="35" borderId="1566" applyNumberFormat="0" applyAlignment="0">
      <protection locked="0"/>
    </xf>
    <xf numFmtId="0" fontId="63" fillId="56" borderId="1685" applyNumberFormat="0" applyAlignment="0" applyProtection="0"/>
    <xf numFmtId="0" fontId="44" fillId="57" borderId="1716" applyNumberFormat="0" applyAlignment="0" applyProtection="0"/>
    <xf numFmtId="0" fontId="63" fillId="56" borderId="1685" applyNumberFormat="0" applyAlignment="0" applyProtection="0"/>
    <xf numFmtId="0" fontId="42" fillId="0" borderId="1686" applyNumberFormat="0" applyFill="0" applyAlignment="0" applyProtection="0"/>
    <xf numFmtId="0" fontId="60" fillId="43" borderId="1683" applyNumberFormat="0" applyAlignment="0" applyProtection="0"/>
    <xf numFmtId="0" fontId="92" fillId="35" borderId="1719">
      <alignment horizontal="center" vertical="center"/>
    </xf>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215" fontId="156" fillId="0" borderId="1718" applyFont="0" applyFill="0" applyAlignment="0">
      <alignment horizontal="fill"/>
    </xf>
    <xf numFmtId="0" fontId="108" fillId="0" borderId="1687" applyFont="0" applyFill="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63" fillId="56" borderId="1685" applyNumberFormat="0" applyAlignment="0" applyProtection="0"/>
    <xf numFmtId="0" fontId="42" fillId="0" borderId="1686" applyNumberFormat="0" applyFill="0" applyAlignment="0" applyProtection="0"/>
    <xf numFmtId="0" fontId="55" fillId="56" borderId="1683" applyNumberFormat="0" applyAlignment="0" applyProtection="0"/>
    <xf numFmtId="0" fontId="63" fillId="56" borderId="1685" applyNumberFormat="0" applyAlignment="0" applyProtection="0"/>
    <xf numFmtId="0" fontId="60" fillId="43" borderId="1683" applyNumberFormat="0" applyAlignment="0" applyProtection="0"/>
    <xf numFmtId="0" fontId="43" fillId="59" borderId="1684" applyNumberFormat="0" applyFont="0" applyAlignment="0" applyProtection="0"/>
    <xf numFmtId="0" fontId="55" fillId="56" borderId="1683" applyNumberFormat="0" applyAlignment="0" applyProtection="0"/>
    <xf numFmtId="0" fontId="55" fillId="56" borderId="1683" applyNumberFormat="0" applyAlignment="0" applyProtection="0"/>
    <xf numFmtId="0" fontId="55" fillId="56" borderId="1683" applyNumberFormat="0" applyAlignment="0" applyProtection="0"/>
    <xf numFmtId="0" fontId="55" fillId="56" borderId="1683" applyNumberFormat="0" applyAlignment="0" applyProtection="0"/>
    <xf numFmtId="0" fontId="60" fillId="43" borderId="1683" applyNumberFormat="0" applyAlignment="0" applyProtection="0"/>
    <xf numFmtId="0" fontId="42" fillId="0" borderId="1686" applyNumberFormat="0" applyFill="0" applyAlignment="0" applyProtection="0"/>
    <xf numFmtId="0" fontId="60" fillId="43" borderId="1683" applyNumberFormat="0" applyAlignment="0" applyProtection="0"/>
    <xf numFmtId="0" fontId="42" fillId="0" borderId="1686" applyNumberFormat="0" applyFill="0" applyAlignment="0" applyProtection="0"/>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63" fillId="56" borderId="1685" applyNumberFormat="0" applyAlignment="0" applyProtection="0"/>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63" fillId="56" borderId="1685" applyNumberFormat="0" applyAlignment="0" applyProtection="0"/>
    <xf numFmtId="0" fontId="42" fillId="0" borderId="1686" applyNumberFormat="0" applyFill="0" applyAlignment="0" applyProtection="0"/>
    <xf numFmtId="0" fontId="44" fillId="57" borderId="1716" applyNumberFormat="0" applyAlignment="0" applyProtection="0"/>
    <xf numFmtId="0" fontId="44" fillId="57" borderId="1716" applyNumberFormat="0" applyAlignment="0" applyProtection="0"/>
    <xf numFmtId="3" fontId="92" fillId="35" borderId="1719">
      <alignment horizontal="right" vertical="center"/>
    </xf>
    <xf numFmtId="4" fontId="92" fillId="35" borderId="1719"/>
    <xf numFmtId="3" fontId="92" fillId="34" borderId="1717">
      <alignment horizontal="right" vertical="center"/>
    </xf>
    <xf numFmtId="2" fontId="92" fillId="34" borderId="1717"/>
    <xf numFmtId="0" fontId="60" fillId="43" borderId="1683" applyNumberFormat="0" applyAlignment="0" applyProtection="0"/>
    <xf numFmtId="0" fontId="44" fillId="119" borderId="1716" applyNumberFormat="0" applyAlignment="0" applyProtection="0"/>
    <xf numFmtId="0" fontId="42" fillId="0" borderId="1686" applyNumberFormat="0" applyFill="0" applyAlignment="0" applyProtection="0"/>
    <xf numFmtId="0" fontId="42" fillId="0" borderId="1686" applyNumberFormat="0" applyFill="0" applyAlignment="0" applyProtection="0"/>
    <xf numFmtId="0" fontId="63" fillId="56" borderId="1685" applyNumberFormat="0" applyAlignment="0" applyProtection="0"/>
    <xf numFmtId="0" fontId="63" fillId="56" borderId="1685" applyNumberFormat="0" applyAlignment="0" applyProtection="0"/>
    <xf numFmtId="0" fontId="63" fillId="56" borderId="1685" applyNumberFormat="0" applyAlignment="0" applyProtection="0"/>
    <xf numFmtId="0" fontId="44" fillId="57" borderId="1720" applyNumberFormat="0" applyAlignment="0" applyProtection="0"/>
    <xf numFmtId="0" fontId="44" fillId="57" borderId="1720" applyNumberFormat="0" applyAlignment="0" applyProtection="0"/>
    <xf numFmtId="0" fontId="44" fillId="57" borderId="1720" applyNumberFormat="0" applyAlignment="0" applyProtection="0"/>
    <xf numFmtId="0" fontId="44" fillId="119" borderId="1720" applyNumberFormat="0" applyAlignment="0" applyProtection="0"/>
    <xf numFmtId="215" fontId="156" fillId="0" borderId="1722" applyFont="0" applyFill="0" applyAlignment="0">
      <alignment horizontal="fill"/>
    </xf>
    <xf numFmtId="0" fontId="92" fillId="35" borderId="1723">
      <alignment horizontal="center" vertical="center"/>
    </xf>
    <xf numFmtId="3" fontId="92" fillId="35" borderId="1723">
      <alignment horizontal="right" vertical="center"/>
    </xf>
    <xf numFmtId="4" fontId="92" fillId="35" borderId="1723"/>
    <xf numFmtId="3" fontId="92" fillId="34" borderId="1721">
      <alignment horizontal="right" vertical="center"/>
    </xf>
    <xf numFmtId="2" fontId="92" fillId="34" borderId="1721"/>
    <xf numFmtId="0" fontId="44" fillId="57" borderId="1724" applyNumberFormat="0" applyAlignment="0" applyProtection="0"/>
    <xf numFmtId="0" fontId="92" fillId="35" borderId="1727">
      <alignment horizontal="center" vertical="center"/>
    </xf>
    <xf numFmtId="215" fontId="156" fillId="0" borderId="1726" applyFont="0" applyFill="0" applyAlignment="0">
      <alignment horizontal="fill"/>
    </xf>
    <xf numFmtId="0" fontId="44" fillId="57" borderId="1724" applyNumberFormat="0" applyAlignment="0" applyProtection="0"/>
    <xf numFmtId="0" fontId="44" fillId="57" borderId="1724" applyNumberFormat="0" applyAlignment="0" applyProtection="0"/>
    <xf numFmtId="3" fontId="92" fillId="35" borderId="1727">
      <alignment horizontal="right" vertical="center"/>
    </xf>
    <xf numFmtId="4" fontId="92" fillId="35" borderId="1727"/>
    <xf numFmtId="3" fontId="92" fillId="34" borderId="1725">
      <alignment horizontal="right" vertical="center"/>
    </xf>
    <xf numFmtId="2" fontId="92" fillId="34" borderId="1725"/>
    <xf numFmtId="0" fontId="44" fillId="119" borderId="1724" applyNumberFormat="0" applyAlignment="0" applyProtection="0"/>
    <xf numFmtId="0" fontId="44" fillId="57" borderId="1728" applyNumberFormat="0" applyAlignment="0" applyProtection="0"/>
    <xf numFmtId="0" fontId="44" fillId="57" borderId="1728" applyNumberFormat="0" applyAlignment="0" applyProtection="0"/>
    <xf numFmtId="0" fontId="44" fillId="57" borderId="1728" applyNumberFormat="0" applyAlignment="0" applyProtection="0"/>
    <xf numFmtId="0" fontId="44" fillId="119" borderId="1728" applyNumberFormat="0" applyAlignment="0" applyProtection="0"/>
    <xf numFmtId="164" fontId="103" fillId="71" borderId="1565" applyNumberFormat="0" applyBorder="0" applyAlignment="0">
      <alignment vertical="center" wrapText="1"/>
    </xf>
    <xf numFmtId="215" fontId="156" fillId="0" borderId="1738" applyFont="0" applyFill="0" applyAlignment="0">
      <alignment horizontal="fill"/>
    </xf>
    <xf numFmtId="2" fontId="92" fillId="34" borderId="1753"/>
    <xf numFmtId="3" fontId="92" fillId="34" borderId="1753">
      <alignment horizontal="right" vertical="center"/>
    </xf>
    <xf numFmtId="4" fontId="92" fillId="35" borderId="1755"/>
    <xf numFmtId="3" fontId="92" fillId="35" borderId="1755">
      <alignment horizontal="right" vertical="center"/>
    </xf>
    <xf numFmtId="0" fontId="92" fillId="35" borderId="1755">
      <alignment horizontal="center" vertical="center"/>
    </xf>
    <xf numFmtId="0" fontId="92" fillId="35" borderId="1739">
      <alignment horizontal="center" vertical="center"/>
    </xf>
    <xf numFmtId="3" fontId="92" fillId="35" borderId="1739">
      <alignment horizontal="right" vertical="center"/>
    </xf>
    <xf numFmtId="4" fontId="92" fillId="35" borderId="1739"/>
    <xf numFmtId="215" fontId="156" fillId="0" borderId="1754" applyFont="0" applyFill="0" applyAlignment="0">
      <alignment horizontal="fill"/>
    </xf>
    <xf numFmtId="3" fontId="92" fillId="34" borderId="1737">
      <alignment horizontal="right" vertical="center"/>
    </xf>
    <xf numFmtId="2" fontId="92" fillId="34" borderId="1737"/>
    <xf numFmtId="0" fontId="108" fillId="0" borderId="1687" applyFont="0" applyFill="0" applyAlignment="0" applyProtection="0"/>
    <xf numFmtId="0" fontId="103" fillId="71" borderId="1565" applyNumberFormat="0" applyBorder="0" applyAlignment="0">
      <alignment vertical="center" wrapText="1"/>
    </xf>
    <xf numFmtId="0" fontId="44" fillId="57" borderId="1740" applyNumberFormat="0" applyAlignment="0" applyProtection="0"/>
    <xf numFmtId="0" fontId="92" fillId="35" borderId="1743">
      <alignment horizontal="center" vertical="center"/>
    </xf>
    <xf numFmtId="215" fontId="156" fillId="0" borderId="1742" applyFont="0" applyFill="0" applyAlignment="0">
      <alignment horizontal="fill"/>
    </xf>
    <xf numFmtId="0" fontId="44" fillId="57" borderId="1740" applyNumberFormat="0" applyAlignment="0" applyProtection="0"/>
    <xf numFmtId="0" fontId="44" fillId="57" borderId="1740" applyNumberFormat="0" applyAlignment="0" applyProtection="0"/>
    <xf numFmtId="3" fontId="92" fillId="35" borderId="1743">
      <alignment horizontal="right" vertical="center"/>
    </xf>
    <xf numFmtId="4" fontId="92" fillId="35" borderId="1743"/>
    <xf numFmtId="3" fontId="92" fillId="34" borderId="1741">
      <alignment horizontal="right" vertical="center"/>
    </xf>
    <xf numFmtId="2" fontId="92" fillId="34" borderId="1741"/>
    <xf numFmtId="0" fontId="44" fillId="119" borderId="1740" applyNumberFormat="0" applyAlignment="0" applyProtection="0"/>
    <xf numFmtId="0" fontId="44" fillId="57" borderId="1744" applyNumberFormat="0" applyAlignment="0" applyProtection="0"/>
    <xf numFmtId="0" fontId="44" fillId="57" borderId="1744" applyNumberFormat="0" applyAlignment="0" applyProtection="0"/>
    <xf numFmtId="0" fontId="44" fillId="57" borderId="1744" applyNumberFormat="0" applyAlignment="0" applyProtection="0"/>
    <xf numFmtId="0" fontId="44" fillId="119" borderId="1744" applyNumberFormat="0" applyAlignment="0" applyProtection="0"/>
    <xf numFmtId="215" fontId="156" fillId="0" borderId="1746" applyFont="0" applyFill="0" applyAlignment="0">
      <alignment horizontal="fill"/>
    </xf>
    <xf numFmtId="0" fontId="92" fillId="35" borderId="1747">
      <alignment horizontal="center" vertical="center"/>
    </xf>
    <xf numFmtId="3" fontId="92" fillId="35" borderId="1747">
      <alignment horizontal="right" vertical="center"/>
    </xf>
    <xf numFmtId="4" fontId="92" fillId="35" borderId="1747"/>
    <xf numFmtId="3" fontId="92" fillId="34" borderId="1745">
      <alignment horizontal="right" vertical="center"/>
    </xf>
    <xf numFmtId="2" fontId="92" fillId="34" borderId="1745"/>
    <xf numFmtId="0" fontId="44" fillId="57" borderId="1748" applyNumberFormat="0" applyAlignment="0" applyProtection="0"/>
    <xf numFmtId="0" fontId="92" fillId="35" borderId="1751">
      <alignment horizontal="center" vertical="center"/>
    </xf>
    <xf numFmtId="215" fontId="156" fillId="0" borderId="1750" applyFont="0" applyFill="0" applyAlignment="0">
      <alignment horizontal="fill"/>
    </xf>
    <xf numFmtId="0" fontId="44" fillId="57" borderId="1748" applyNumberFormat="0" applyAlignment="0" applyProtection="0"/>
    <xf numFmtId="0" fontId="44" fillId="57" borderId="1748" applyNumberFormat="0" applyAlignment="0" applyProtection="0"/>
    <xf numFmtId="3" fontId="92" fillId="35" borderId="1751">
      <alignment horizontal="right" vertical="center"/>
    </xf>
    <xf numFmtId="4" fontId="92" fillId="35" borderId="1751"/>
    <xf numFmtId="3" fontId="92" fillId="34" borderId="1749">
      <alignment horizontal="right" vertical="center"/>
    </xf>
    <xf numFmtId="2" fontId="92" fillId="34" borderId="1749"/>
    <xf numFmtId="0" fontId="44" fillId="119" borderId="1748" applyNumberFormat="0" applyAlignment="0" applyProtection="0"/>
    <xf numFmtId="0" fontId="44" fillId="57" borderId="1752" applyNumberFormat="0" applyAlignment="0" applyProtection="0"/>
    <xf numFmtId="0" fontId="44" fillId="57" borderId="1752" applyNumberFormat="0" applyAlignment="0" applyProtection="0"/>
    <xf numFmtId="0" fontId="44" fillId="57" borderId="1752" applyNumberFormat="0" applyAlignment="0" applyProtection="0"/>
    <xf numFmtId="0" fontId="44" fillId="119" borderId="1752" applyNumberFormat="0" applyAlignment="0" applyProtection="0"/>
    <xf numFmtId="0" fontId="44" fillId="57" borderId="1756" applyNumberFormat="0" applyAlignment="0" applyProtection="0"/>
    <xf numFmtId="0" fontId="92" fillId="35" borderId="1759">
      <alignment horizontal="center" vertical="center"/>
    </xf>
    <xf numFmtId="215" fontId="156" fillId="0" borderId="1758" applyFont="0" applyFill="0" applyAlignment="0">
      <alignment horizontal="fill"/>
    </xf>
    <xf numFmtId="0" fontId="44" fillId="57" borderId="1756" applyNumberFormat="0" applyAlignment="0" applyProtection="0"/>
    <xf numFmtId="0" fontId="44" fillId="57" borderId="1756" applyNumberFormat="0" applyAlignment="0" applyProtection="0"/>
    <xf numFmtId="3" fontId="92" fillId="35" borderId="1759">
      <alignment horizontal="right" vertical="center"/>
    </xf>
    <xf numFmtId="4" fontId="92" fillId="35" borderId="1759"/>
    <xf numFmtId="3" fontId="92" fillId="34" borderId="1757">
      <alignment horizontal="right" vertical="center"/>
    </xf>
    <xf numFmtId="2" fontId="92" fillId="34" borderId="1757"/>
    <xf numFmtId="0" fontId="44" fillId="119" borderId="1756" applyNumberFormat="0" applyAlignment="0" applyProtection="0"/>
    <xf numFmtId="0" fontId="44" fillId="57" borderId="1760" applyNumberFormat="0" applyAlignment="0" applyProtection="0"/>
    <xf numFmtId="0" fontId="44" fillId="57" borderId="1760" applyNumberFormat="0" applyAlignment="0" applyProtection="0"/>
    <xf numFmtId="0" fontId="44" fillId="57" borderId="1760" applyNumberFormat="0" applyAlignment="0" applyProtection="0"/>
    <xf numFmtId="0" fontId="44" fillId="119" borderId="1760" applyNumberFormat="0" applyAlignment="0" applyProtection="0"/>
    <xf numFmtId="215" fontId="156" fillId="0" borderId="1762" applyFont="0" applyFill="0" applyAlignment="0">
      <alignment horizontal="fill"/>
    </xf>
    <xf numFmtId="0" fontId="44" fillId="57" borderId="1776" applyNumberFormat="0" applyAlignment="0" applyProtection="0"/>
    <xf numFmtId="0" fontId="44" fillId="119" borderId="1772" applyNumberFormat="0" applyAlignment="0" applyProtection="0"/>
    <xf numFmtId="2" fontId="92" fillId="34" borderId="1773"/>
    <xf numFmtId="3" fontId="92" fillId="34" borderId="1773">
      <alignment horizontal="right" vertical="center"/>
    </xf>
    <xf numFmtId="4" fontId="92" fillId="35" borderId="1775"/>
    <xf numFmtId="3" fontId="92" fillId="35" borderId="1775">
      <alignment horizontal="right" vertical="center"/>
    </xf>
    <xf numFmtId="0" fontId="44" fillId="57" borderId="1772" applyNumberFormat="0" applyAlignment="0" applyProtection="0"/>
    <xf numFmtId="0" fontId="44" fillId="57" borderId="1772" applyNumberFormat="0" applyAlignment="0" applyProtection="0"/>
    <xf numFmtId="215" fontId="156" fillId="0" borderId="1774" applyFont="0" applyFill="0" applyAlignment="0">
      <alignment horizontal="fill"/>
    </xf>
    <xf numFmtId="0" fontId="92" fillId="35" borderId="1775">
      <alignment horizontal="center" vertical="center"/>
    </xf>
    <xf numFmtId="0" fontId="44" fillId="57" borderId="1772" applyNumberFormat="0" applyAlignment="0" applyProtection="0"/>
    <xf numFmtId="2" fontId="92" fillId="34" borderId="1769"/>
    <xf numFmtId="3" fontId="92" fillId="34" borderId="1769">
      <alignment horizontal="right" vertical="center"/>
    </xf>
    <xf numFmtId="4" fontId="92" fillId="35" borderId="1771"/>
    <xf numFmtId="3" fontId="92" fillId="35" borderId="1771">
      <alignment horizontal="right" vertical="center"/>
    </xf>
    <xf numFmtId="0" fontId="92" fillId="35" borderId="1771">
      <alignment horizontal="center" vertical="center"/>
    </xf>
    <xf numFmtId="0" fontId="92" fillId="35" borderId="1763">
      <alignment horizontal="center" vertical="center"/>
    </xf>
    <xf numFmtId="3" fontId="92" fillId="35" borderId="1763">
      <alignment horizontal="right" vertical="center"/>
    </xf>
    <xf numFmtId="4" fontId="92" fillId="35" borderId="1763"/>
    <xf numFmtId="3" fontId="92" fillId="34" borderId="1761">
      <alignment horizontal="right" vertical="center"/>
    </xf>
    <xf numFmtId="2" fontId="92" fillId="34" borderId="1761"/>
    <xf numFmtId="215" fontId="156" fillId="0" borderId="1770" applyFont="0" applyFill="0" applyAlignment="0">
      <alignment horizontal="fill"/>
    </xf>
    <xf numFmtId="0" fontId="44" fillId="57" borderId="1764" applyNumberFormat="0" applyAlignment="0" applyProtection="0"/>
    <xf numFmtId="0" fontId="92" fillId="35" borderId="1767">
      <alignment horizontal="center" vertical="center"/>
    </xf>
    <xf numFmtId="215" fontId="156" fillId="0" borderId="1766" applyFont="0" applyFill="0" applyAlignment="0">
      <alignment horizontal="fill"/>
    </xf>
    <xf numFmtId="0" fontId="44" fillId="57" borderId="1764" applyNumberFormat="0" applyAlignment="0" applyProtection="0"/>
    <xf numFmtId="0" fontId="44" fillId="57" borderId="1764" applyNumberFormat="0" applyAlignment="0" applyProtection="0"/>
    <xf numFmtId="3" fontId="92" fillId="35" borderId="1767">
      <alignment horizontal="right" vertical="center"/>
    </xf>
    <xf numFmtId="4" fontId="92" fillId="35" borderId="1767"/>
    <xf numFmtId="3" fontId="92" fillId="34" borderId="1765">
      <alignment horizontal="right" vertical="center"/>
    </xf>
    <xf numFmtId="2" fontId="92" fillId="34" borderId="1765"/>
    <xf numFmtId="0" fontId="44" fillId="119" borderId="1764" applyNumberFormat="0" applyAlignment="0" applyProtection="0"/>
    <xf numFmtId="0" fontId="44" fillId="57" borderId="1768" applyNumberFormat="0" applyAlignment="0" applyProtection="0"/>
    <xf numFmtId="0" fontId="44" fillId="57" borderId="1768" applyNumberFormat="0" applyAlignment="0" applyProtection="0"/>
    <xf numFmtId="0" fontId="44" fillId="57" borderId="1768" applyNumberFormat="0" applyAlignment="0" applyProtection="0"/>
    <xf numFmtId="0" fontId="44" fillId="119" borderId="1768" applyNumberFormat="0" applyAlignment="0" applyProtection="0"/>
    <xf numFmtId="0" fontId="44" fillId="57" borderId="1776" applyNumberFormat="0" applyAlignment="0" applyProtection="0"/>
    <xf numFmtId="0" fontId="44" fillId="57" borderId="1776" applyNumberFormat="0" applyAlignment="0" applyProtection="0"/>
    <xf numFmtId="0" fontId="44" fillId="119" borderId="1776" applyNumberFormat="0" applyAlignment="0" applyProtection="0"/>
    <xf numFmtId="215" fontId="156" fillId="0" borderId="1778" applyFont="0" applyFill="0" applyAlignment="0">
      <alignment horizontal="fill"/>
    </xf>
    <xf numFmtId="0" fontId="92" fillId="35" borderId="1779">
      <alignment horizontal="center" vertical="center"/>
    </xf>
    <xf numFmtId="3" fontId="92" fillId="35" borderId="1779">
      <alignment horizontal="right" vertical="center"/>
    </xf>
    <xf numFmtId="4" fontId="92" fillId="35" borderId="1779"/>
    <xf numFmtId="3" fontId="92" fillId="34" borderId="1777">
      <alignment horizontal="right" vertical="center"/>
    </xf>
    <xf numFmtId="2" fontId="92" fillId="34" borderId="1777"/>
    <xf numFmtId="0" fontId="44" fillId="57" borderId="1780" applyNumberFormat="0" applyAlignment="0" applyProtection="0"/>
    <xf numFmtId="0" fontId="92" fillId="35" borderId="1783">
      <alignment horizontal="center" vertical="center"/>
    </xf>
    <xf numFmtId="215" fontId="156" fillId="0" borderId="1782" applyFont="0" applyFill="0" applyAlignment="0">
      <alignment horizontal="fill"/>
    </xf>
    <xf numFmtId="0" fontId="44" fillId="57" borderId="1780" applyNumberFormat="0" applyAlignment="0" applyProtection="0"/>
    <xf numFmtId="0" fontId="44" fillId="57" borderId="1780" applyNumberFormat="0" applyAlignment="0" applyProtection="0"/>
    <xf numFmtId="3" fontId="92" fillId="35" borderId="1783">
      <alignment horizontal="right" vertical="center"/>
    </xf>
    <xf numFmtId="4" fontId="92" fillId="35" borderId="1783"/>
    <xf numFmtId="3" fontId="92" fillId="34" borderId="1781">
      <alignment horizontal="right" vertical="center"/>
    </xf>
    <xf numFmtId="2" fontId="92" fillId="34" borderId="1781"/>
    <xf numFmtId="0" fontId="44" fillId="119" borderId="1780" applyNumberFormat="0" applyAlignment="0" applyProtection="0"/>
    <xf numFmtId="0" fontId="44" fillId="57" borderId="1784" applyNumberFormat="0" applyAlignment="0" applyProtection="0"/>
    <xf numFmtId="0" fontId="44" fillId="57" borderId="1784" applyNumberFormat="0" applyAlignment="0" applyProtection="0"/>
    <xf numFmtId="0" fontId="44" fillId="57" borderId="1784" applyNumberFormat="0" applyAlignment="0" applyProtection="0"/>
    <xf numFmtId="0" fontId="44" fillId="119" borderId="1784" applyNumberFormat="0" applyAlignment="0" applyProtection="0"/>
    <xf numFmtId="215" fontId="156" fillId="0" borderId="1786" applyFont="0" applyFill="0" applyAlignment="0">
      <alignment horizontal="fill"/>
    </xf>
    <xf numFmtId="0" fontId="92" fillId="35" borderId="1787">
      <alignment horizontal="center" vertical="center"/>
    </xf>
    <xf numFmtId="3" fontId="92" fillId="35" borderId="1787">
      <alignment horizontal="right" vertical="center"/>
    </xf>
    <xf numFmtId="4" fontId="92" fillId="35" borderId="1787"/>
    <xf numFmtId="3" fontId="92" fillId="34" borderId="1785">
      <alignment horizontal="right" vertical="center"/>
    </xf>
    <xf numFmtId="2" fontId="92" fillId="34" borderId="1785"/>
    <xf numFmtId="0" fontId="44" fillId="57" borderId="1788" applyNumberFormat="0" applyAlignment="0" applyProtection="0"/>
    <xf numFmtId="0" fontId="92" fillId="35" borderId="1791">
      <alignment horizontal="center" vertical="center"/>
    </xf>
    <xf numFmtId="215" fontId="156" fillId="0" borderId="1790" applyFont="0" applyFill="0" applyAlignment="0">
      <alignment horizontal="fill"/>
    </xf>
    <xf numFmtId="0" fontId="44" fillId="57" borderId="1788" applyNumberFormat="0" applyAlignment="0" applyProtection="0"/>
    <xf numFmtId="0" fontId="44" fillId="57" borderId="1788" applyNumberFormat="0" applyAlignment="0" applyProtection="0"/>
    <xf numFmtId="3" fontId="92" fillId="35" borderId="1791">
      <alignment horizontal="right" vertical="center"/>
    </xf>
    <xf numFmtId="4" fontId="92" fillId="35" borderId="1791"/>
    <xf numFmtId="3" fontId="92" fillId="34" borderId="1789">
      <alignment horizontal="right" vertical="center"/>
    </xf>
    <xf numFmtId="2" fontId="92" fillId="34" borderId="1789"/>
    <xf numFmtId="0" fontId="44" fillId="119" borderId="1788" applyNumberFormat="0" applyAlignment="0" applyProtection="0"/>
    <xf numFmtId="0" fontId="44" fillId="57" borderId="1792" applyNumberFormat="0" applyAlignment="0" applyProtection="0"/>
    <xf numFmtId="0" fontId="44" fillId="57" borderId="1792" applyNumberFormat="0" applyAlignment="0" applyProtection="0"/>
    <xf numFmtId="0" fontId="44" fillId="57" borderId="1792" applyNumberFormat="0" applyAlignment="0" applyProtection="0"/>
    <xf numFmtId="0" fontId="44" fillId="119" borderId="1792" applyNumberFormat="0" applyAlignment="0" applyProtection="0"/>
    <xf numFmtId="0" fontId="108" fillId="0" borderId="1689" applyFont="0" applyFill="0" applyAlignment="0" applyProtection="0"/>
    <xf numFmtId="215" fontId="156" fillId="0" borderId="1794" applyFont="0" applyFill="0" applyAlignment="0">
      <alignment horizontal="fill"/>
    </xf>
    <xf numFmtId="215" fontId="156" fillId="0" borderId="1689" applyFont="0" applyFill="0" applyAlignment="0">
      <alignment horizontal="fill"/>
    </xf>
    <xf numFmtId="303" fontId="211" fillId="0" borderId="1689" applyBorder="0"/>
    <xf numFmtId="321" fontId="171" fillId="0" borderId="1689"/>
    <xf numFmtId="322" fontId="171" fillId="0" borderId="1689"/>
    <xf numFmtId="323" fontId="171" fillId="0" borderId="1689"/>
    <xf numFmtId="324" fontId="171" fillId="0" borderId="1689"/>
    <xf numFmtId="325" fontId="171" fillId="0" borderId="1689"/>
    <xf numFmtId="326" fontId="171" fillId="0" borderId="1689"/>
    <xf numFmtId="329" fontId="171" fillId="0" borderId="1689"/>
    <xf numFmtId="332" fontId="171" fillId="0" borderId="1689"/>
    <xf numFmtId="333" fontId="171" fillId="0" borderId="1689"/>
    <xf numFmtId="0" fontId="92" fillId="35" borderId="1795">
      <alignment horizontal="center" vertical="center"/>
    </xf>
    <xf numFmtId="3" fontId="92" fillId="35" borderId="1795">
      <alignment horizontal="right" vertical="center"/>
    </xf>
    <xf numFmtId="4" fontId="92" fillId="35" borderId="1795"/>
    <xf numFmtId="3" fontId="92" fillId="34" borderId="1793">
      <alignment horizontal="right" vertical="center"/>
    </xf>
    <xf numFmtId="2" fontId="92" fillId="34" borderId="1793"/>
    <xf numFmtId="256" fontId="19" fillId="36" borderId="1689" applyNumberFormat="0" applyFill="0" applyBorder="0" applyAlignment="0" applyProtection="0"/>
    <xf numFmtId="256" fontId="19" fillId="36" borderId="1689" applyNumberFormat="0" applyFill="0" applyBorder="0" applyAlignment="0" applyProtection="0"/>
    <xf numFmtId="256" fontId="19" fillId="36" borderId="1689" applyNumberFormat="0" applyFill="0" applyBorder="0" applyAlignment="0" applyProtection="0"/>
    <xf numFmtId="0" fontId="19" fillId="36" borderId="1689" applyNumberFormat="0" applyFill="0" applyBorder="0" applyAlignment="0" applyProtection="0"/>
    <xf numFmtId="0" fontId="19" fillId="36" borderId="1689" applyNumberFormat="0" applyFill="0" applyBorder="0" applyAlignment="0" applyProtection="0"/>
    <xf numFmtId="256" fontId="19" fillId="36" borderId="1689" applyNumberFormat="0" applyFill="0" applyBorder="0" applyAlignment="0" applyProtection="0"/>
    <xf numFmtId="0" fontId="19" fillId="36" borderId="1689" applyNumberFormat="0" applyFill="0" applyBorder="0" applyAlignment="0" applyProtection="0"/>
    <xf numFmtId="0" fontId="108" fillId="0" borderId="1689" applyFont="0" applyFill="0" applyAlignment="0" applyProtection="0"/>
    <xf numFmtId="303" fontId="211" fillId="0" borderId="1689" applyBorder="0"/>
    <xf numFmtId="215" fontId="156" fillId="0" borderId="1689" applyFont="0" applyFill="0" applyAlignment="0">
      <alignment horizontal="fill"/>
    </xf>
    <xf numFmtId="0" fontId="44" fillId="57" borderId="1796" applyNumberFormat="0" applyAlignment="0" applyProtection="0"/>
    <xf numFmtId="0" fontId="92" fillId="35" borderId="1799">
      <alignment horizontal="center" vertical="center"/>
    </xf>
    <xf numFmtId="215" fontId="156" fillId="0" borderId="1689" applyFont="0" applyFill="0" applyAlignment="0">
      <alignment horizontal="fill"/>
    </xf>
    <xf numFmtId="215" fontId="156" fillId="0" borderId="1798" applyFont="0" applyFill="0" applyAlignment="0">
      <alignment horizontal="fill"/>
    </xf>
    <xf numFmtId="0" fontId="108" fillId="0" borderId="1689" applyFont="0" applyFill="0" applyAlignment="0" applyProtection="0"/>
    <xf numFmtId="0" fontId="44" fillId="57" borderId="1796" applyNumberFormat="0" applyAlignment="0" applyProtection="0"/>
    <xf numFmtId="0" fontId="44" fillId="57" borderId="1796" applyNumberFormat="0" applyAlignment="0" applyProtection="0"/>
    <xf numFmtId="3" fontId="92" fillId="35" borderId="1799">
      <alignment horizontal="right" vertical="center"/>
    </xf>
    <xf numFmtId="4" fontId="92" fillId="35" borderId="1799"/>
    <xf numFmtId="3" fontId="92" fillId="34" borderId="1797">
      <alignment horizontal="right" vertical="center"/>
    </xf>
    <xf numFmtId="2" fontId="92" fillId="34" borderId="1797"/>
    <xf numFmtId="0" fontId="44" fillId="119" borderId="1796" applyNumberFormat="0" applyAlignment="0" applyProtection="0"/>
    <xf numFmtId="0" fontId="108" fillId="0" borderId="1689" applyFont="0" applyFill="0" applyAlignment="0" applyProtection="0"/>
    <xf numFmtId="303" fontId="211" fillId="0" borderId="1689" applyBorder="0"/>
    <xf numFmtId="303" fontId="211" fillId="0" borderId="1689" applyBorder="0"/>
    <xf numFmtId="215" fontId="156" fillId="0" borderId="1689" applyFont="0" applyFill="0" applyAlignment="0">
      <alignment horizontal="fill"/>
    </xf>
    <xf numFmtId="0" fontId="44" fillId="57" borderId="1800" applyNumberFormat="0" applyAlignment="0" applyProtection="0"/>
    <xf numFmtId="0" fontId="44" fillId="57" borderId="1800" applyNumberFormat="0" applyAlignment="0" applyProtection="0"/>
    <xf numFmtId="0" fontId="44" fillId="57" borderId="1800" applyNumberFormat="0" applyAlignment="0" applyProtection="0"/>
    <xf numFmtId="0" fontId="44" fillId="119" borderId="1800" applyNumberFormat="0" applyAlignment="0" applyProtection="0"/>
    <xf numFmtId="0" fontId="44" fillId="57" borderId="1836" applyNumberFormat="0" applyAlignment="0" applyProtection="0"/>
    <xf numFmtId="215" fontId="156" fillId="0" borderId="1838" applyFont="0" applyFill="0" applyAlignment="0">
      <alignment horizontal="fill"/>
    </xf>
    <xf numFmtId="215" fontId="156" fillId="0" borderId="1802" applyFont="0" applyFill="0" applyAlignment="0">
      <alignment horizontal="fill"/>
    </xf>
    <xf numFmtId="0" fontId="92" fillId="35" borderId="1839">
      <alignment horizontal="center" vertical="center"/>
    </xf>
    <xf numFmtId="0" fontId="44" fillId="57" borderId="1816" applyNumberFormat="0" applyAlignment="0" applyProtection="0"/>
    <xf numFmtId="0" fontId="44" fillId="119" borderId="1812" applyNumberFormat="0" applyAlignment="0" applyProtection="0"/>
    <xf numFmtId="2" fontId="92" fillId="34" borderId="1813"/>
    <xf numFmtId="3" fontId="92" fillId="34" borderId="1813">
      <alignment horizontal="right" vertical="center"/>
    </xf>
    <xf numFmtId="4" fontId="92" fillId="35" borderId="1815"/>
    <xf numFmtId="3" fontId="92" fillId="35" borderId="1815">
      <alignment horizontal="right" vertical="center"/>
    </xf>
    <xf numFmtId="0" fontId="44" fillId="57" borderId="1812" applyNumberFormat="0" applyAlignment="0" applyProtection="0"/>
    <xf numFmtId="0" fontId="44" fillId="57" borderId="1812" applyNumberFormat="0" applyAlignment="0" applyProtection="0"/>
    <xf numFmtId="215" fontId="156" fillId="0" borderId="1814" applyFont="0" applyFill="0" applyAlignment="0">
      <alignment horizontal="fill"/>
    </xf>
    <xf numFmtId="0" fontId="92" fillId="35" borderId="1815">
      <alignment horizontal="center" vertical="center"/>
    </xf>
    <xf numFmtId="0" fontId="44" fillId="57" borderId="1812" applyNumberFormat="0" applyAlignment="0" applyProtection="0"/>
    <xf numFmtId="215" fontId="156" fillId="0" borderId="1834" applyFont="0" applyFill="0" applyAlignment="0">
      <alignment horizontal="fill"/>
    </xf>
    <xf numFmtId="2" fontId="92" fillId="34" borderId="1809"/>
    <xf numFmtId="3" fontId="92" fillId="34" borderId="1809">
      <alignment horizontal="right" vertical="center"/>
    </xf>
    <xf numFmtId="4" fontId="92" fillId="35" borderId="1811"/>
    <xf numFmtId="3" fontId="92" fillId="35" borderId="1811">
      <alignment horizontal="right" vertical="center"/>
    </xf>
    <xf numFmtId="0" fontId="92" fillId="35" borderId="1811">
      <alignment horizontal="center" vertical="center"/>
    </xf>
    <xf numFmtId="3" fontId="92" fillId="35" borderId="1835">
      <alignment horizontal="right" vertical="center"/>
    </xf>
    <xf numFmtId="3" fontId="92" fillId="34" borderId="1833">
      <alignment horizontal="right" vertical="center"/>
    </xf>
    <xf numFmtId="2" fontId="92" fillId="34" borderId="1833"/>
    <xf numFmtId="0" fontId="92" fillId="35" borderId="1803">
      <alignment horizontal="center" vertical="center"/>
    </xf>
    <xf numFmtId="3" fontId="92" fillId="35" borderId="1803">
      <alignment horizontal="right" vertical="center"/>
    </xf>
    <xf numFmtId="4" fontId="92" fillId="35" borderId="1803"/>
    <xf numFmtId="3" fontId="92" fillId="35" borderId="1839">
      <alignment horizontal="right" vertical="center"/>
    </xf>
    <xf numFmtId="0" fontId="44" fillId="119" borderId="1836" applyNumberFormat="0" applyAlignment="0" applyProtection="0"/>
    <xf numFmtId="0" fontId="44" fillId="119" borderId="1840" applyNumberFormat="0" applyAlignment="0" applyProtection="0"/>
    <xf numFmtId="3" fontId="92" fillId="34" borderId="1801">
      <alignment horizontal="right" vertical="center"/>
    </xf>
    <xf numFmtId="2" fontId="92" fillId="34" borderId="1801"/>
    <xf numFmtId="0" fontId="44" fillId="57" borderId="1840" applyNumberFormat="0" applyAlignment="0" applyProtection="0"/>
    <xf numFmtId="0" fontId="44" fillId="57" borderId="1836" applyNumberFormat="0" applyAlignment="0" applyProtection="0"/>
    <xf numFmtId="0" fontId="92" fillId="35" borderId="1835">
      <alignment horizontal="center" vertical="center"/>
    </xf>
    <xf numFmtId="4" fontId="92" fillId="35" borderId="1835"/>
    <xf numFmtId="4" fontId="92" fillId="35" borderId="1839"/>
    <xf numFmtId="3" fontId="92" fillId="34" borderId="1837">
      <alignment horizontal="right" vertical="center"/>
    </xf>
    <xf numFmtId="0" fontId="44" fillId="57" borderId="1840" applyNumberFormat="0" applyAlignment="0" applyProtection="0"/>
    <xf numFmtId="215" fontId="156" fillId="0" borderId="1810" applyFont="0" applyFill="0" applyAlignment="0">
      <alignment horizontal="fill"/>
    </xf>
    <xf numFmtId="0" fontId="44" fillId="57" borderId="1836" applyNumberFormat="0" applyAlignment="0" applyProtection="0"/>
    <xf numFmtId="2" fontId="92" fillId="34" borderId="1837"/>
    <xf numFmtId="0" fontId="44" fillId="57" borderId="1840" applyNumberFormat="0" applyAlignment="0" applyProtection="0"/>
    <xf numFmtId="0" fontId="44" fillId="57" borderId="1804" applyNumberFormat="0" applyAlignment="0" applyProtection="0"/>
    <xf numFmtId="0" fontId="92" fillId="35" borderId="1807">
      <alignment horizontal="center" vertical="center"/>
    </xf>
    <xf numFmtId="215" fontId="156" fillId="0" borderId="1806" applyFont="0" applyFill="0" applyAlignment="0">
      <alignment horizontal="fill"/>
    </xf>
    <xf numFmtId="0" fontId="44" fillId="57" borderId="1804" applyNumberFormat="0" applyAlignment="0" applyProtection="0"/>
    <xf numFmtId="0" fontId="44" fillId="57" borderId="1804" applyNumberFormat="0" applyAlignment="0" applyProtection="0"/>
    <xf numFmtId="3" fontId="92" fillId="35" borderId="1807">
      <alignment horizontal="right" vertical="center"/>
    </xf>
    <xf numFmtId="4" fontId="92" fillId="35" borderId="1807"/>
    <xf numFmtId="3" fontId="92" fillId="34" borderId="1805">
      <alignment horizontal="right" vertical="center"/>
    </xf>
    <xf numFmtId="2" fontId="92" fillId="34" borderId="1805"/>
    <xf numFmtId="0" fontId="44" fillId="119" borderId="1804" applyNumberFormat="0" applyAlignment="0" applyProtection="0"/>
    <xf numFmtId="0" fontId="44" fillId="57" borderId="1808" applyNumberFormat="0" applyAlignment="0" applyProtection="0"/>
    <xf numFmtId="0" fontId="44" fillId="57" borderId="1808" applyNumberFormat="0" applyAlignment="0" applyProtection="0"/>
    <xf numFmtId="0" fontId="44" fillId="57" borderId="1808" applyNumberFormat="0" applyAlignment="0" applyProtection="0"/>
    <xf numFmtId="0" fontId="44" fillId="119" borderId="1808" applyNumberFormat="0" applyAlignment="0" applyProtection="0"/>
    <xf numFmtId="0" fontId="44" fillId="57" borderId="1816" applyNumberFormat="0" applyAlignment="0" applyProtection="0"/>
    <xf numFmtId="0" fontId="44" fillId="57" borderId="1816" applyNumberFormat="0" applyAlignment="0" applyProtection="0"/>
    <xf numFmtId="0" fontId="44" fillId="119" borderId="1816" applyNumberFormat="0" applyAlignment="0" applyProtection="0"/>
    <xf numFmtId="215" fontId="156" fillId="0" borderId="1818" applyFont="0" applyFill="0" applyAlignment="0">
      <alignment horizontal="fill"/>
    </xf>
    <xf numFmtId="0" fontId="92" fillId="35" borderId="1819">
      <alignment horizontal="center" vertical="center"/>
    </xf>
    <xf numFmtId="3" fontId="92" fillId="35" borderId="1819">
      <alignment horizontal="right" vertical="center"/>
    </xf>
    <xf numFmtId="4" fontId="92" fillId="35" borderId="1819"/>
    <xf numFmtId="3" fontId="92" fillId="34" borderId="1817">
      <alignment horizontal="right" vertical="center"/>
    </xf>
    <xf numFmtId="2" fontId="92" fillId="34" borderId="1817"/>
    <xf numFmtId="0" fontId="44" fillId="57" borderId="1820" applyNumberFormat="0" applyAlignment="0" applyProtection="0"/>
    <xf numFmtId="0" fontId="92" fillId="35" borderId="1823">
      <alignment horizontal="center" vertical="center"/>
    </xf>
    <xf numFmtId="215" fontId="156" fillId="0" borderId="1822" applyFont="0" applyFill="0" applyAlignment="0">
      <alignment horizontal="fill"/>
    </xf>
    <xf numFmtId="0" fontId="44" fillId="57" borderId="1820" applyNumberFormat="0" applyAlignment="0" applyProtection="0"/>
    <xf numFmtId="0" fontId="44" fillId="57" borderId="1820" applyNumberFormat="0" applyAlignment="0" applyProtection="0"/>
    <xf numFmtId="3" fontId="92" fillId="35" borderId="1823">
      <alignment horizontal="right" vertical="center"/>
    </xf>
    <xf numFmtId="4" fontId="92" fillId="35" borderId="1823"/>
    <xf numFmtId="3" fontId="92" fillId="34" borderId="1821">
      <alignment horizontal="right" vertical="center"/>
    </xf>
    <xf numFmtId="2" fontId="92" fillId="34" borderId="1821"/>
    <xf numFmtId="0" fontId="44" fillId="119" borderId="1820" applyNumberFormat="0" applyAlignment="0" applyProtection="0"/>
    <xf numFmtId="0" fontId="44" fillId="57" borderId="1824" applyNumberFormat="0" applyAlignment="0" applyProtection="0"/>
    <xf numFmtId="0" fontId="44" fillId="57" borderId="1824" applyNumberFormat="0" applyAlignment="0" applyProtection="0"/>
    <xf numFmtId="0" fontId="44" fillId="57" borderId="1824" applyNumberFormat="0" applyAlignment="0" applyProtection="0"/>
    <xf numFmtId="0" fontId="44" fillId="119" borderId="1824" applyNumberFormat="0" applyAlignment="0" applyProtection="0"/>
    <xf numFmtId="215" fontId="156" fillId="0" borderId="1826" applyFont="0" applyFill="0" applyAlignment="0">
      <alignment horizontal="fill"/>
    </xf>
    <xf numFmtId="0" fontId="92" fillId="35" borderId="1827">
      <alignment horizontal="center" vertical="center"/>
    </xf>
    <xf numFmtId="3" fontId="92" fillId="35" borderId="1827">
      <alignment horizontal="right" vertical="center"/>
    </xf>
    <xf numFmtId="4" fontId="92" fillId="35" borderId="1827"/>
    <xf numFmtId="3" fontId="92" fillId="34" borderId="1825">
      <alignment horizontal="right" vertical="center"/>
    </xf>
    <xf numFmtId="2" fontId="92" fillId="34" borderId="1825"/>
    <xf numFmtId="0" fontId="44" fillId="57" borderId="1828" applyNumberFormat="0" applyAlignment="0" applyProtection="0"/>
    <xf numFmtId="0" fontId="92" fillId="35" borderId="1831">
      <alignment horizontal="center" vertical="center"/>
    </xf>
    <xf numFmtId="215" fontId="156" fillId="0" borderId="1830" applyFont="0" applyFill="0" applyAlignment="0">
      <alignment horizontal="fill"/>
    </xf>
    <xf numFmtId="0" fontId="44" fillId="57" borderId="1828" applyNumberFormat="0" applyAlignment="0" applyProtection="0"/>
    <xf numFmtId="0" fontId="44" fillId="57" borderId="1828" applyNumberFormat="0" applyAlignment="0" applyProtection="0"/>
    <xf numFmtId="3" fontId="92" fillId="35" borderId="1831">
      <alignment horizontal="right" vertical="center"/>
    </xf>
    <xf numFmtId="4" fontId="92" fillId="35" borderId="1831"/>
    <xf numFmtId="3" fontId="92" fillId="34" borderId="1829">
      <alignment horizontal="right" vertical="center"/>
    </xf>
    <xf numFmtId="2" fontId="92" fillId="34" borderId="1829"/>
    <xf numFmtId="0" fontId="44" fillId="119" borderId="1828" applyNumberFormat="0" applyAlignment="0" applyProtection="0"/>
    <xf numFmtId="0" fontId="44" fillId="57" borderId="1832" applyNumberFormat="0" applyAlignment="0" applyProtection="0"/>
    <xf numFmtId="0" fontId="44" fillId="57" borderId="1832" applyNumberFormat="0" applyAlignment="0" applyProtection="0"/>
    <xf numFmtId="0" fontId="44" fillId="57" borderId="1832" applyNumberFormat="0" applyAlignment="0" applyProtection="0"/>
    <xf numFmtId="0" fontId="44" fillId="119" borderId="1832" applyNumberFormat="0" applyAlignment="0" applyProtection="0"/>
    <xf numFmtId="164" fontId="103" fillId="71" borderId="1572" applyNumberFormat="0" applyBorder="0" applyAlignment="0">
      <alignment vertical="center" wrapText="1"/>
    </xf>
    <xf numFmtId="215" fontId="156" fillId="0" borderId="1842" applyFont="0" applyFill="0" applyAlignment="0">
      <alignment horizontal="fill"/>
    </xf>
    <xf numFmtId="2" fontId="92" fillId="34" borderId="1857"/>
    <xf numFmtId="3" fontId="92" fillId="34" borderId="1857">
      <alignment horizontal="right" vertical="center"/>
    </xf>
    <xf numFmtId="4" fontId="92" fillId="35" borderId="1859"/>
    <xf numFmtId="3" fontId="92" fillId="35" borderId="1859">
      <alignment horizontal="right" vertical="center"/>
    </xf>
    <xf numFmtId="0" fontId="92" fillId="35" borderId="1859">
      <alignment horizontal="center" vertical="center"/>
    </xf>
    <xf numFmtId="0" fontId="92" fillId="35" borderId="1843">
      <alignment horizontal="center" vertical="center"/>
    </xf>
    <xf numFmtId="3" fontId="92" fillId="35" borderId="1843">
      <alignment horizontal="right" vertical="center"/>
    </xf>
    <xf numFmtId="4" fontId="92" fillId="35" borderId="1843"/>
    <xf numFmtId="215" fontId="156" fillId="0" borderId="1858" applyFont="0" applyFill="0" applyAlignment="0">
      <alignment horizontal="fill"/>
    </xf>
    <xf numFmtId="3" fontId="92" fillId="34" borderId="1841">
      <alignment horizontal="right" vertical="center"/>
    </xf>
    <xf numFmtId="2" fontId="92" fillId="34" borderId="1841"/>
    <xf numFmtId="0" fontId="103" fillId="71" borderId="1572" applyNumberFormat="0" applyBorder="0" applyAlignment="0">
      <alignment vertical="center" wrapText="1"/>
    </xf>
    <xf numFmtId="0" fontId="44" fillId="57" borderId="1844" applyNumberFormat="0" applyAlignment="0" applyProtection="0"/>
    <xf numFmtId="0" fontId="92" fillId="35" borderId="1847">
      <alignment horizontal="center" vertical="center"/>
    </xf>
    <xf numFmtId="215" fontId="156" fillId="0" borderId="1846" applyFont="0" applyFill="0" applyAlignment="0">
      <alignment horizontal="fill"/>
    </xf>
    <xf numFmtId="0" fontId="44" fillId="57" borderId="1844" applyNumberFormat="0" applyAlignment="0" applyProtection="0"/>
    <xf numFmtId="0" fontId="44" fillId="57" borderId="1844" applyNumberFormat="0" applyAlignment="0" applyProtection="0"/>
    <xf numFmtId="3" fontId="92" fillId="35" borderId="1847">
      <alignment horizontal="right" vertical="center"/>
    </xf>
    <xf numFmtId="4" fontId="92" fillId="35" borderId="1847"/>
    <xf numFmtId="3" fontId="92" fillId="34" borderId="1845">
      <alignment horizontal="right" vertical="center"/>
    </xf>
    <xf numFmtId="2" fontId="92" fillId="34" borderId="1845"/>
    <xf numFmtId="0" fontId="44" fillId="119" borderId="1844" applyNumberFormat="0" applyAlignment="0" applyProtection="0"/>
    <xf numFmtId="0" fontId="44" fillId="57" borderId="1848" applyNumberFormat="0" applyAlignment="0" applyProtection="0"/>
    <xf numFmtId="0" fontId="44" fillId="57" borderId="1848" applyNumberFormat="0" applyAlignment="0" applyProtection="0"/>
    <xf numFmtId="0" fontId="44" fillId="57" borderId="1848" applyNumberFormat="0" applyAlignment="0" applyProtection="0"/>
    <xf numFmtId="0" fontId="44" fillId="119" borderId="1848" applyNumberFormat="0" applyAlignment="0" applyProtection="0"/>
    <xf numFmtId="215" fontId="156" fillId="0" borderId="1850" applyFont="0" applyFill="0" applyAlignment="0">
      <alignment horizontal="fill"/>
    </xf>
    <xf numFmtId="0" fontId="92" fillId="35" borderId="1851">
      <alignment horizontal="center" vertical="center"/>
    </xf>
    <xf numFmtId="3" fontId="92" fillId="35" borderId="1851">
      <alignment horizontal="right" vertical="center"/>
    </xf>
    <xf numFmtId="4" fontId="92" fillId="35" borderId="1851"/>
    <xf numFmtId="3" fontId="92" fillId="34" borderId="1849">
      <alignment horizontal="right" vertical="center"/>
    </xf>
    <xf numFmtId="2" fontId="92" fillId="34" borderId="1849"/>
    <xf numFmtId="0" fontId="44" fillId="57" borderId="1852" applyNumberFormat="0" applyAlignment="0" applyProtection="0"/>
    <xf numFmtId="0" fontId="92" fillId="35" borderId="1855">
      <alignment horizontal="center" vertical="center"/>
    </xf>
    <xf numFmtId="215" fontId="156" fillId="0" borderId="1854" applyFont="0" applyFill="0" applyAlignment="0">
      <alignment horizontal="fill"/>
    </xf>
    <xf numFmtId="0" fontId="44" fillId="57" borderId="1852" applyNumberFormat="0" applyAlignment="0" applyProtection="0"/>
    <xf numFmtId="0" fontId="44" fillId="57" borderId="1852" applyNumberFormat="0" applyAlignment="0" applyProtection="0"/>
    <xf numFmtId="3" fontId="92" fillId="35" borderId="1855">
      <alignment horizontal="right" vertical="center"/>
    </xf>
    <xf numFmtId="4" fontId="92" fillId="35" borderId="1855"/>
    <xf numFmtId="3" fontId="92" fillId="34" borderId="1853">
      <alignment horizontal="right" vertical="center"/>
    </xf>
    <xf numFmtId="2" fontId="92" fillId="34" borderId="1853"/>
    <xf numFmtId="0" fontId="44" fillId="119" borderId="1852" applyNumberFormat="0" applyAlignment="0" applyProtection="0"/>
    <xf numFmtId="0" fontId="44" fillId="57" borderId="1856" applyNumberFormat="0" applyAlignment="0" applyProtection="0"/>
    <xf numFmtId="0" fontId="44" fillId="57" borderId="1856" applyNumberFormat="0" applyAlignment="0" applyProtection="0"/>
    <xf numFmtId="0" fontId="44" fillId="57" borderId="1856" applyNumberFormat="0" applyAlignment="0" applyProtection="0"/>
    <xf numFmtId="0" fontId="44" fillId="119" borderId="1856" applyNumberFormat="0" applyAlignment="0" applyProtection="0"/>
    <xf numFmtId="0" fontId="44" fillId="57" borderId="1860" applyNumberFormat="0" applyAlignment="0" applyProtection="0"/>
    <xf numFmtId="0" fontId="92" fillId="35" borderId="1863">
      <alignment horizontal="center" vertical="center"/>
    </xf>
    <xf numFmtId="215" fontId="156" fillId="0" borderId="1862" applyFont="0" applyFill="0" applyAlignment="0">
      <alignment horizontal="fill"/>
    </xf>
    <xf numFmtId="0" fontId="44" fillId="57" borderId="1860" applyNumberFormat="0" applyAlignment="0" applyProtection="0"/>
    <xf numFmtId="0" fontId="44" fillId="57" borderId="1860" applyNumberFormat="0" applyAlignment="0" applyProtection="0"/>
    <xf numFmtId="3" fontId="92" fillId="35" borderId="1863">
      <alignment horizontal="right" vertical="center"/>
    </xf>
    <xf numFmtId="4" fontId="92" fillId="35" borderId="1863"/>
    <xf numFmtId="3" fontId="92" fillId="34" borderId="1861">
      <alignment horizontal="right" vertical="center"/>
    </xf>
    <xf numFmtId="2" fontId="92" fillId="34" borderId="1861"/>
    <xf numFmtId="0" fontId="44" fillId="119" borderId="1860" applyNumberFormat="0" applyAlignment="0" applyProtection="0"/>
    <xf numFmtId="0" fontId="44" fillId="57" borderId="1864" applyNumberFormat="0" applyAlignment="0" applyProtection="0"/>
    <xf numFmtId="0" fontId="44" fillId="57" borderId="1864" applyNumberFormat="0" applyAlignment="0" applyProtection="0"/>
    <xf numFmtId="0" fontId="44" fillId="57" borderId="1864" applyNumberFormat="0" applyAlignment="0" applyProtection="0"/>
    <xf numFmtId="0" fontId="44" fillId="119" borderId="1864" applyNumberFormat="0" applyAlignment="0" applyProtection="0"/>
    <xf numFmtId="215" fontId="156" fillId="0" borderId="1866" applyFont="0" applyFill="0" applyAlignment="0">
      <alignment horizontal="fill"/>
    </xf>
    <xf numFmtId="0" fontId="44" fillId="57" borderId="1880" applyNumberFormat="0" applyAlignment="0" applyProtection="0"/>
    <xf numFmtId="0" fontId="44" fillId="119" borderId="1876" applyNumberFormat="0" applyAlignment="0" applyProtection="0"/>
    <xf numFmtId="2" fontId="92" fillId="34" borderId="1877"/>
    <xf numFmtId="3" fontId="92" fillId="34" borderId="1877">
      <alignment horizontal="right" vertical="center"/>
    </xf>
    <xf numFmtId="4" fontId="92" fillId="35" borderId="1879"/>
    <xf numFmtId="3" fontId="92" fillId="35" borderId="1879">
      <alignment horizontal="right" vertical="center"/>
    </xf>
    <xf numFmtId="0" fontId="44" fillId="57" borderId="1876" applyNumberFormat="0" applyAlignment="0" applyProtection="0"/>
    <xf numFmtId="0" fontId="44" fillId="57" borderId="1876" applyNumberFormat="0" applyAlignment="0" applyProtection="0"/>
    <xf numFmtId="215" fontId="156" fillId="0" borderId="1878" applyFont="0" applyFill="0" applyAlignment="0">
      <alignment horizontal="fill"/>
    </xf>
    <xf numFmtId="0" fontId="92" fillId="35" borderId="1879">
      <alignment horizontal="center" vertical="center"/>
    </xf>
    <xf numFmtId="0" fontId="44" fillId="57" borderId="1876" applyNumberFormat="0" applyAlignment="0" applyProtection="0"/>
    <xf numFmtId="2" fontId="92" fillId="34" borderId="1873"/>
    <xf numFmtId="3" fontId="92" fillId="34" borderId="1873">
      <alignment horizontal="right" vertical="center"/>
    </xf>
    <xf numFmtId="4" fontId="92" fillId="35" borderId="1875"/>
    <xf numFmtId="3" fontId="92" fillId="35" borderId="1875">
      <alignment horizontal="right" vertical="center"/>
    </xf>
    <xf numFmtId="0" fontId="92" fillId="35" borderId="1875">
      <alignment horizontal="center" vertical="center"/>
    </xf>
    <xf numFmtId="0" fontId="92" fillId="35" borderId="1867">
      <alignment horizontal="center" vertical="center"/>
    </xf>
    <xf numFmtId="3" fontId="92" fillId="35" borderId="1867">
      <alignment horizontal="right" vertical="center"/>
    </xf>
    <xf numFmtId="4" fontId="92" fillId="35" borderId="1867"/>
    <xf numFmtId="3" fontId="92" fillId="34" borderId="1865">
      <alignment horizontal="right" vertical="center"/>
    </xf>
    <xf numFmtId="2" fontId="92" fillId="34" borderId="1865"/>
    <xf numFmtId="215" fontId="156" fillId="0" borderId="1874" applyFont="0" applyFill="0" applyAlignment="0">
      <alignment horizontal="fill"/>
    </xf>
    <xf numFmtId="0" fontId="44" fillId="57" borderId="1868" applyNumberFormat="0" applyAlignment="0" applyProtection="0"/>
    <xf numFmtId="0" fontId="92" fillId="35" borderId="1871">
      <alignment horizontal="center" vertical="center"/>
    </xf>
    <xf numFmtId="215" fontId="156" fillId="0" borderId="1870" applyFont="0" applyFill="0" applyAlignment="0">
      <alignment horizontal="fill"/>
    </xf>
    <xf numFmtId="0" fontId="44" fillId="57" borderId="1868" applyNumberFormat="0" applyAlignment="0" applyProtection="0"/>
    <xf numFmtId="0" fontId="44" fillId="57" borderId="1868" applyNumberFormat="0" applyAlignment="0" applyProtection="0"/>
    <xf numFmtId="3" fontId="92" fillId="35" borderId="1871">
      <alignment horizontal="right" vertical="center"/>
    </xf>
    <xf numFmtId="4" fontId="92" fillId="35" borderId="1871"/>
    <xf numFmtId="3" fontId="92" fillId="34" borderId="1869">
      <alignment horizontal="right" vertical="center"/>
    </xf>
    <xf numFmtId="2" fontId="92" fillId="34" borderId="1869"/>
    <xf numFmtId="0" fontId="44" fillId="119" borderId="1868" applyNumberFormat="0" applyAlignment="0" applyProtection="0"/>
    <xf numFmtId="0" fontId="44" fillId="57" borderId="1872" applyNumberFormat="0" applyAlignment="0" applyProtection="0"/>
    <xf numFmtId="0" fontId="44" fillId="57" borderId="1872" applyNumberFormat="0" applyAlignment="0" applyProtection="0"/>
    <xf numFmtId="0" fontId="44" fillId="57" borderId="1872" applyNumberFormat="0" applyAlignment="0" applyProtection="0"/>
    <xf numFmtId="0" fontId="44" fillId="119" borderId="1872" applyNumberFormat="0" applyAlignment="0" applyProtection="0"/>
    <xf numFmtId="0" fontId="44" fillId="57" borderId="1880" applyNumberFormat="0" applyAlignment="0" applyProtection="0"/>
    <xf numFmtId="0" fontId="44" fillId="57" borderId="1880" applyNumberFormat="0" applyAlignment="0" applyProtection="0"/>
    <xf numFmtId="0" fontId="44" fillId="119" borderId="1880" applyNumberFormat="0" applyAlignment="0" applyProtection="0"/>
    <xf numFmtId="215" fontId="156" fillId="0" borderId="1882" applyFont="0" applyFill="0" applyAlignment="0">
      <alignment horizontal="fill"/>
    </xf>
    <xf numFmtId="0" fontId="92" fillId="35" borderId="1883">
      <alignment horizontal="center" vertical="center"/>
    </xf>
    <xf numFmtId="3" fontId="92" fillId="35" borderId="1883">
      <alignment horizontal="right" vertical="center"/>
    </xf>
    <xf numFmtId="4" fontId="92" fillId="35" borderId="1883"/>
    <xf numFmtId="3" fontId="92" fillId="34" borderId="1881">
      <alignment horizontal="right" vertical="center"/>
    </xf>
    <xf numFmtId="2" fontId="92" fillId="34" borderId="1881"/>
    <xf numFmtId="0" fontId="44" fillId="57" borderId="1884" applyNumberFormat="0" applyAlignment="0" applyProtection="0"/>
    <xf numFmtId="0" fontId="92" fillId="35" borderId="1887">
      <alignment horizontal="center" vertical="center"/>
    </xf>
    <xf numFmtId="215" fontId="156" fillId="0" borderId="1886" applyFont="0" applyFill="0" applyAlignment="0">
      <alignment horizontal="fill"/>
    </xf>
    <xf numFmtId="0" fontId="44" fillId="57" borderId="1884" applyNumberFormat="0" applyAlignment="0" applyProtection="0"/>
    <xf numFmtId="0" fontId="44" fillId="57" borderId="1884" applyNumberFormat="0" applyAlignment="0" applyProtection="0"/>
    <xf numFmtId="3" fontId="92" fillId="35" borderId="1887">
      <alignment horizontal="right" vertical="center"/>
    </xf>
    <xf numFmtId="4" fontId="92" fillId="35" borderId="1887"/>
    <xf numFmtId="3" fontId="92" fillId="34" borderId="1885">
      <alignment horizontal="right" vertical="center"/>
    </xf>
    <xf numFmtId="2" fontId="92" fillId="34" borderId="1885"/>
    <xf numFmtId="0" fontId="44" fillId="119" borderId="1884" applyNumberFormat="0" applyAlignment="0" applyProtection="0"/>
    <xf numFmtId="0" fontId="44" fillId="57" borderId="1888" applyNumberFormat="0" applyAlignment="0" applyProtection="0"/>
    <xf numFmtId="0" fontId="44" fillId="57" borderId="1888" applyNumberFormat="0" applyAlignment="0" applyProtection="0"/>
    <xf numFmtId="0" fontId="44" fillId="57" borderId="1888" applyNumberFormat="0" applyAlignment="0" applyProtection="0"/>
    <xf numFmtId="0" fontId="44" fillId="119" borderId="1888" applyNumberFormat="0" applyAlignment="0" applyProtection="0"/>
    <xf numFmtId="215" fontId="156" fillId="0" borderId="1890" applyFont="0" applyFill="0" applyAlignment="0">
      <alignment horizontal="fill"/>
    </xf>
    <xf numFmtId="0" fontId="92" fillId="35" borderId="1891">
      <alignment horizontal="center" vertical="center"/>
    </xf>
    <xf numFmtId="3" fontId="92" fillId="35" borderId="1891">
      <alignment horizontal="right" vertical="center"/>
    </xf>
    <xf numFmtId="4" fontId="92" fillId="35" borderId="1891"/>
    <xf numFmtId="3" fontId="92" fillId="34" borderId="1889">
      <alignment horizontal="right" vertical="center"/>
    </xf>
    <xf numFmtId="2" fontId="92" fillId="34" borderId="1889"/>
    <xf numFmtId="0" fontId="44" fillId="57" borderId="1892" applyNumberFormat="0" applyAlignment="0" applyProtection="0"/>
    <xf numFmtId="0" fontId="92" fillId="35" borderId="1895">
      <alignment horizontal="center" vertical="center"/>
    </xf>
    <xf numFmtId="215" fontId="156" fillId="0" borderId="1894" applyFont="0" applyFill="0" applyAlignment="0">
      <alignment horizontal="fill"/>
    </xf>
    <xf numFmtId="0" fontId="44" fillId="57" borderId="1892" applyNumberFormat="0" applyAlignment="0" applyProtection="0"/>
    <xf numFmtId="0" fontId="44" fillId="57" borderId="1892" applyNumberFormat="0" applyAlignment="0" applyProtection="0"/>
    <xf numFmtId="3" fontId="92" fillId="35" borderId="1895">
      <alignment horizontal="right" vertical="center"/>
    </xf>
    <xf numFmtId="4" fontId="92" fillId="35" borderId="1895"/>
    <xf numFmtId="3" fontId="92" fillId="34" borderId="1893">
      <alignment horizontal="right" vertical="center"/>
    </xf>
    <xf numFmtId="2" fontId="92" fillId="34" borderId="1893"/>
    <xf numFmtId="0" fontId="44" fillId="119" borderId="1892" applyNumberFormat="0" applyAlignment="0" applyProtection="0"/>
    <xf numFmtId="0" fontId="44" fillId="57" borderId="1896" applyNumberFormat="0" applyAlignment="0" applyProtection="0"/>
    <xf numFmtId="0" fontId="44" fillId="57" borderId="1896" applyNumberFormat="0" applyAlignment="0" applyProtection="0"/>
    <xf numFmtId="0" fontId="44" fillId="57" borderId="1896" applyNumberFormat="0" applyAlignment="0" applyProtection="0"/>
    <xf numFmtId="0" fontId="44" fillId="119" borderId="1896" applyNumberFormat="0" applyAlignment="0" applyProtection="0"/>
    <xf numFmtId="0" fontId="92" fillId="35" borderId="1931">
      <alignment horizontal="center" vertical="center"/>
    </xf>
    <xf numFmtId="3" fontId="92" fillId="35" borderId="1931">
      <alignment horizontal="right" vertical="center"/>
    </xf>
    <xf numFmtId="4" fontId="92" fillId="35" borderId="1931"/>
    <xf numFmtId="4" fontId="92" fillId="35" borderId="2799"/>
    <xf numFmtId="3" fontId="92" fillId="34" borderId="1929">
      <alignment horizontal="right" vertical="center"/>
    </xf>
    <xf numFmtId="2" fontId="92" fillId="34" borderId="1929"/>
    <xf numFmtId="3" fontId="92" fillId="35" borderId="2799">
      <alignment horizontal="right" vertical="center"/>
    </xf>
    <xf numFmtId="0" fontId="44" fillId="57" borderId="2800" applyNumberFormat="0" applyAlignment="0" applyProtection="0"/>
    <xf numFmtId="0" fontId="44" fillId="57" borderId="2800" applyNumberFormat="0" applyAlignment="0" applyProtection="0"/>
    <xf numFmtId="0" fontId="44" fillId="57" borderId="1932" applyNumberFormat="0" applyAlignment="0" applyProtection="0"/>
    <xf numFmtId="0" fontId="42" fillId="0" borderId="2577" applyNumberFormat="0" applyFill="0" applyAlignment="0" applyProtection="0"/>
    <xf numFmtId="0" fontId="92" fillId="35" borderId="1935">
      <alignment horizontal="center" vertical="center"/>
    </xf>
    <xf numFmtId="0" fontId="42" fillId="0" borderId="3021" applyNumberFormat="0" applyFill="0" applyAlignment="0" applyProtection="0"/>
    <xf numFmtId="0" fontId="60" fillId="43" borderId="3018" applyNumberFormat="0" applyAlignment="0" applyProtection="0"/>
    <xf numFmtId="0" fontId="63" fillId="56" borderId="2576" applyNumberFormat="0" applyAlignment="0" applyProtection="0"/>
    <xf numFmtId="0" fontId="42" fillId="0" borderId="2577" applyNumberFormat="0" applyFill="0" applyAlignment="0" applyProtection="0"/>
    <xf numFmtId="0" fontId="44" fillId="119" borderId="3248" applyNumberFormat="0" applyAlignment="0" applyProtection="0"/>
    <xf numFmtId="0" fontId="63" fillId="56" borderId="2576" applyNumberFormat="0" applyAlignment="0" applyProtection="0"/>
    <xf numFmtId="0" fontId="42" fillId="0" borderId="3021" applyNumberFormat="0" applyFill="0" applyAlignment="0" applyProtection="0"/>
    <xf numFmtId="0" fontId="55" fillId="56" borderId="2574" applyNumberFormat="0" applyAlignment="0" applyProtection="0"/>
    <xf numFmtId="215" fontId="156" fillId="0" borderId="1934" applyFont="0" applyFill="0" applyAlignment="0">
      <alignment horizontal="fill"/>
    </xf>
    <xf numFmtId="0" fontId="42" fillId="0" borderId="2577" applyNumberFormat="0" applyFill="0" applyAlignment="0" applyProtection="0"/>
    <xf numFmtId="0" fontId="63" fillId="56" borderId="2576" applyNumberFormat="0" applyAlignment="0" applyProtection="0"/>
    <xf numFmtId="0" fontId="60" fillId="43" borderId="3018" applyNumberFormat="0" applyAlignment="0" applyProtection="0"/>
    <xf numFmtId="0" fontId="42" fillId="0" borderId="2577" applyNumberFormat="0" applyFill="0" applyAlignment="0" applyProtection="0"/>
    <xf numFmtId="0" fontId="63" fillId="56" borderId="2576" applyNumberFormat="0" applyAlignment="0" applyProtection="0"/>
    <xf numFmtId="0" fontId="44" fillId="57" borderId="1932" applyNumberFormat="0" applyAlignment="0" applyProtection="0"/>
    <xf numFmtId="0" fontId="44" fillId="57" borderId="1932" applyNumberFormat="0" applyAlignment="0" applyProtection="0"/>
    <xf numFmtId="3" fontId="92" fillId="35" borderId="1935">
      <alignment horizontal="right" vertical="center"/>
    </xf>
    <xf numFmtId="4" fontId="92" fillId="35" borderId="1935"/>
    <xf numFmtId="3" fontId="92" fillId="34" borderId="1933">
      <alignment horizontal="right" vertical="center"/>
    </xf>
    <xf numFmtId="2" fontId="92" fillId="34" borderId="1933"/>
    <xf numFmtId="0" fontId="44" fillId="119" borderId="1932" applyNumberFormat="0" applyAlignment="0" applyProtection="0"/>
    <xf numFmtId="0" fontId="44" fillId="57" borderId="1936" applyNumberFormat="0" applyAlignment="0" applyProtection="0"/>
    <xf numFmtId="0" fontId="44" fillId="57" borderId="1936" applyNumberFormat="0" applyAlignment="0" applyProtection="0"/>
    <xf numFmtId="0" fontId="44" fillId="57" borderId="1936" applyNumberFormat="0" applyAlignment="0" applyProtection="0"/>
    <xf numFmtId="0" fontId="44" fillId="119" borderId="1936" applyNumberFormat="0" applyAlignment="0" applyProtection="0"/>
    <xf numFmtId="215" fontId="156" fillId="0" borderId="1938" applyFont="0" applyFill="0" applyAlignment="0">
      <alignment horizontal="fill"/>
    </xf>
    <xf numFmtId="0" fontId="92" fillId="35" borderId="1939">
      <alignment horizontal="center" vertical="center"/>
    </xf>
    <xf numFmtId="3" fontId="92" fillId="35" borderId="1939">
      <alignment horizontal="right" vertical="center"/>
    </xf>
    <xf numFmtId="4" fontId="92" fillId="35" borderId="1939"/>
    <xf numFmtId="3" fontId="92" fillId="34" borderId="1937">
      <alignment horizontal="right" vertical="center"/>
    </xf>
    <xf numFmtId="2" fontId="92" fillId="34" borderId="1937"/>
    <xf numFmtId="0" fontId="44" fillId="57" borderId="1940" applyNumberFormat="0" applyAlignment="0" applyProtection="0"/>
    <xf numFmtId="0" fontId="92" fillId="35" borderId="1943">
      <alignment horizontal="center" vertical="center"/>
    </xf>
    <xf numFmtId="215" fontId="156" fillId="0" borderId="1942" applyFont="0" applyFill="0" applyAlignment="0">
      <alignment horizontal="fill"/>
    </xf>
    <xf numFmtId="0" fontId="44" fillId="57" borderId="1940" applyNumberFormat="0" applyAlignment="0" applyProtection="0"/>
    <xf numFmtId="0" fontId="44" fillId="57" borderId="1940" applyNumberFormat="0" applyAlignment="0" applyProtection="0"/>
    <xf numFmtId="3" fontId="92" fillId="35" borderId="1943">
      <alignment horizontal="right" vertical="center"/>
    </xf>
    <xf numFmtId="4" fontId="92" fillId="35" borderId="1943"/>
    <xf numFmtId="3" fontId="92" fillId="34" borderId="1941">
      <alignment horizontal="right" vertical="center"/>
    </xf>
    <xf numFmtId="2" fontId="92" fillId="34" borderId="1941"/>
    <xf numFmtId="0" fontId="44" fillId="119" borderId="1940" applyNumberFormat="0" applyAlignment="0" applyProtection="0"/>
    <xf numFmtId="0" fontId="44" fillId="57" borderId="1944" applyNumberFormat="0" applyAlignment="0" applyProtection="0"/>
    <xf numFmtId="0" fontId="44" fillId="57" borderId="1944" applyNumberFormat="0" applyAlignment="0" applyProtection="0"/>
    <xf numFmtId="0" fontId="44" fillId="57" borderId="1944" applyNumberFormat="0" applyAlignment="0" applyProtection="0"/>
    <xf numFmtId="0" fontId="44" fillId="119" borderId="1944" applyNumberFormat="0" applyAlignment="0" applyProtection="0"/>
    <xf numFmtId="215" fontId="156" fillId="0" borderId="1954" applyFont="0" applyFill="0" applyAlignment="0">
      <alignment horizontal="fill"/>
    </xf>
    <xf numFmtId="2" fontId="92" fillId="34" borderId="1969"/>
    <xf numFmtId="3" fontId="92" fillId="34" borderId="1969">
      <alignment horizontal="right" vertical="center"/>
    </xf>
    <xf numFmtId="4" fontId="92" fillId="35" borderId="1971"/>
    <xf numFmtId="3" fontId="92" fillId="35" borderId="1971">
      <alignment horizontal="right" vertical="center"/>
    </xf>
    <xf numFmtId="0" fontId="92" fillId="35" borderId="1971">
      <alignment horizontal="center" vertical="center"/>
    </xf>
    <xf numFmtId="0" fontId="92" fillId="35" borderId="1955">
      <alignment horizontal="center" vertical="center"/>
    </xf>
    <xf numFmtId="3" fontId="92" fillId="35" borderId="1955">
      <alignment horizontal="right" vertical="center"/>
    </xf>
    <xf numFmtId="4" fontId="92" fillId="35" borderId="1955"/>
    <xf numFmtId="215" fontId="156" fillId="0" borderId="1970" applyFont="0" applyFill="0" applyAlignment="0">
      <alignment horizontal="fill"/>
    </xf>
    <xf numFmtId="3" fontId="92" fillId="34" borderId="1953">
      <alignment horizontal="right" vertical="center"/>
    </xf>
    <xf numFmtId="2" fontId="92" fillId="34" borderId="1953"/>
    <xf numFmtId="0" fontId="18" fillId="0" borderId="2795" applyNumberFormat="0" applyFont="0" applyAlignment="0" applyProtection="0"/>
    <xf numFmtId="0" fontId="44" fillId="57" borderId="1956" applyNumberFormat="0" applyAlignment="0" applyProtection="0"/>
    <xf numFmtId="0" fontId="92" fillId="35" borderId="1959">
      <alignment horizontal="center" vertical="center"/>
    </xf>
    <xf numFmtId="215" fontId="156" fillId="0" borderId="1958" applyFont="0" applyFill="0" applyAlignment="0">
      <alignment horizontal="fill"/>
    </xf>
    <xf numFmtId="0" fontId="44" fillId="57" borderId="1956" applyNumberFormat="0" applyAlignment="0" applyProtection="0"/>
    <xf numFmtId="0" fontId="44" fillId="57" borderId="1956" applyNumberFormat="0" applyAlignment="0" applyProtection="0"/>
    <xf numFmtId="3" fontId="92" fillId="35" borderId="1959">
      <alignment horizontal="right" vertical="center"/>
    </xf>
    <xf numFmtId="4" fontId="92" fillId="35" borderId="1959"/>
    <xf numFmtId="3" fontId="92" fillId="34" borderId="1957">
      <alignment horizontal="right" vertical="center"/>
    </xf>
    <xf numFmtId="2" fontId="92" fillId="34" borderId="1957"/>
    <xf numFmtId="0" fontId="44" fillId="119" borderId="1956" applyNumberFormat="0" applyAlignment="0" applyProtection="0"/>
    <xf numFmtId="0" fontId="44" fillId="57" borderId="1960" applyNumberFormat="0" applyAlignment="0" applyProtection="0"/>
    <xf numFmtId="0" fontId="44" fillId="57" borderId="1960" applyNumberFormat="0" applyAlignment="0" applyProtection="0"/>
    <xf numFmtId="0" fontId="44" fillId="57" borderId="1960" applyNumberFormat="0" applyAlignment="0" applyProtection="0"/>
    <xf numFmtId="0" fontId="44" fillId="119" borderId="1960" applyNumberFormat="0" applyAlignment="0" applyProtection="0"/>
    <xf numFmtId="215" fontId="156" fillId="0" borderId="1962" applyFont="0" applyFill="0" applyAlignment="0">
      <alignment horizontal="fill"/>
    </xf>
    <xf numFmtId="0" fontId="92" fillId="35" borderId="1963">
      <alignment horizontal="center" vertical="center"/>
    </xf>
    <xf numFmtId="3" fontId="92" fillId="35" borderId="1963">
      <alignment horizontal="right" vertical="center"/>
    </xf>
    <xf numFmtId="4" fontId="92" fillId="35" borderId="1963"/>
    <xf numFmtId="3" fontId="92" fillId="34" borderId="1961">
      <alignment horizontal="right" vertical="center"/>
    </xf>
    <xf numFmtId="2" fontId="92" fillId="34" borderId="1961"/>
    <xf numFmtId="0" fontId="44" fillId="57" borderId="1964" applyNumberFormat="0" applyAlignment="0" applyProtection="0"/>
    <xf numFmtId="0" fontId="92" fillId="35" borderId="1967">
      <alignment horizontal="center" vertical="center"/>
    </xf>
    <xf numFmtId="215" fontId="156" fillId="0" borderId="1966" applyFont="0" applyFill="0" applyAlignment="0">
      <alignment horizontal="fill"/>
    </xf>
    <xf numFmtId="0" fontId="44" fillId="57" borderId="1964" applyNumberFormat="0" applyAlignment="0" applyProtection="0"/>
    <xf numFmtId="0" fontId="44" fillId="57" borderId="1964" applyNumberFormat="0" applyAlignment="0" applyProtection="0"/>
    <xf numFmtId="3" fontId="92" fillId="35" borderId="1967">
      <alignment horizontal="right" vertical="center"/>
    </xf>
    <xf numFmtId="4" fontId="92" fillId="35" borderId="1967"/>
    <xf numFmtId="3" fontId="92" fillId="34" borderId="1965">
      <alignment horizontal="right" vertical="center"/>
    </xf>
    <xf numFmtId="2" fontId="92" fillId="34" borderId="1965"/>
    <xf numFmtId="0" fontId="44" fillId="119" borderId="1964" applyNumberFormat="0" applyAlignment="0" applyProtection="0"/>
    <xf numFmtId="0" fontId="44" fillId="57" borderId="1968" applyNumberFormat="0" applyAlignment="0" applyProtection="0"/>
    <xf numFmtId="0" fontId="44" fillId="57" borderId="1968" applyNumberFormat="0" applyAlignment="0" applyProtection="0"/>
    <xf numFmtId="0" fontId="44" fillId="57" borderId="1968" applyNumberFormat="0" applyAlignment="0" applyProtection="0"/>
    <xf numFmtId="0" fontId="44" fillId="119" borderId="1968" applyNumberFormat="0" applyAlignment="0" applyProtection="0"/>
    <xf numFmtId="0" fontId="44" fillId="57" borderId="1972" applyNumberFormat="0" applyAlignment="0" applyProtection="0"/>
    <xf numFmtId="0" fontId="92" fillId="35" borderId="1975">
      <alignment horizontal="center" vertical="center"/>
    </xf>
    <xf numFmtId="215" fontId="156" fillId="0" borderId="1974" applyFont="0" applyFill="0" applyAlignment="0">
      <alignment horizontal="fill"/>
    </xf>
    <xf numFmtId="0" fontId="44" fillId="57" borderId="1972" applyNumberFormat="0" applyAlignment="0" applyProtection="0"/>
    <xf numFmtId="0" fontId="44" fillId="57" borderId="1972" applyNumberFormat="0" applyAlignment="0" applyProtection="0"/>
    <xf numFmtId="3" fontId="92" fillId="35" borderId="1975">
      <alignment horizontal="right" vertical="center"/>
    </xf>
    <xf numFmtId="4" fontId="92" fillId="35" borderId="1975"/>
    <xf numFmtId="3" fontId="92" fillId="34" borderId="1973">
      <alignment horizontal="right" vertical="center"/>
    </xf>
    <xf numFmtId="2" fontId="92" fillId="34" borderId="1973"/>
    <xf numFmtId="0" fontId="44" fillId="119" borderId="1972" applyNumberFormat="0" applyAlignment="0" applyProtection="0"/>
    <xf numFmtId="0" fontId="44" fillId="57" borderId="1976" applyNumberFormat="0" applyAlignment="0" applyProtection="0"/>
    <xf numFmtId="0" fontId="44" fillId="57" borderId="1976" applyNumberFormat="0" applyAlignment="0" applyProtection="0"/>
    <xf numFmtId="0" fontId="44" fillId="57" borderId="1976" applyNumberFormat="0" applyAlignment="0" applyProtection="0"/>
    <xf numFmtId="0" fontId="44" fillId="119" borderId="1976" applyNumberFormat="0" applyAlignment="0" applyProtection="0"/>
    <xf numFmtId="215" fontId="156" fillId="0" borderId="1978" applyFont="0" applyFill="0" applyAlignment="0">
      <alignment horizontal="fill"/>
    </xf>
    <xf numFmtId="0" fontId="44" fillId="57" borderId="1992" applyNumberFormat="0" applyAlignment="0" applyProtection="0"/>
    <xf numFmtId="0" fontId="44" fillId="119" borderId="1988" applyNumberFormat="0" applyAlignment="0" applyProtection="0"/>
    <xf numFmtId="2" fontId="92" fillId="34" borderId="1989"/>
    <xf numFmtId="3" fontId="92" fillId="34" borderId="1989">
      <alignment horizontal="right" vertical="center"/>
    </xf>
    <xf numFmtId="4" fontId="92" fillId="35" borderId="1991"/>
    <xf numFmtId="3" fontId="92" fillId="35" borderId="1991">
      <alignment horizontal="right" vertical="center"/>
    </xf>
    <xf numFmtId="0" fontId="44" fillId="57" borderId="1988" applyNumberFormat="0" applyAlignment="0" applyProtection="0"/>
    <xf numFmtId="0" fontId="44" fillId="57" borderId="1988" applyNumberFormat="0" applyAlignment="0" applyProtection="0"/>
    <xf numFmtId="215" fontId="156" fillId="0" borderId="1990" applyFont="0" applyFill="0" applyAlignment="0">
      <alignment horizontal="fill"/>
    </xf>
    <xf numFmtId="0" fontId="92" fillId="35" borderId="1991">
      <alignment horizontal="center" vertical="center"/>
    </xf>
    <xf numFmtId="0" fontId="44" fillId="57" borderId="1988" applyNumberFormat="0" applyAlignment="0" applyProtection="0"/>
    <xf numFmtId="2" fontId="92" fillId="34" borderId="1985"/>
    <xf numFmtId="3" fontId="92" fillId="34" borderId="1985">
      <alignment horizontal="right" vertical="center"/>
    </xf>
    <xf numFmtId="4" fontId="92" fillId="35" borderId="1987"/>
    <xf numFmtId="3" fontId="92" fillId="35" borderId="1987">
      <alignment horizontal="right" vertical="center"/>
    </xf>
    <xf numFmtId="0" fontId="92" fillId="35" borderId="1987">
      <alignment horizontal="center" vertical="center"/>
    </xf>
    <xf numFmtId="0" fontId="92" fillId="35" borderId="1979">
      <alignment horizontal="center" vertical="center"/>
    </xf>
    <xf numFmtId="3" fontId="92" fillId="35" borderId="1979">
      <alignment horizontal="right" vertical="center"/>
    </xf>
    <xf numFmtId="4" fontId="92" fillId="35" borderId="1979"/>
    <xf numFmtId="3" fontId="92" fillId="34" borderId="1977">
      <alignment horizontal="right" vertical="center"/>
    </xf>
    <xf numFmtId="2" fontId="92" fillId="34" borderId="1977"/>
    <xf numFmtId="215" fontId="156" fillId="0" borderId="1986" applyFont="0" applyFill="0" applyAlignment="0">
      <alignment horizontal="fill"/>
    </xf>
    <xf numFmtId="0" fontId="44" fillId="57" borderId="1980" applyNumberFormat="0" applyAlignment="0" applyProtection="0"/>
    <xf numFmtId="0" fontId="92" fillId="35" borderId="1983">
      <alignment horizontal="center" vertical="center"/>
    </xf>
    <xf numFmtId="215" fontId="156" fillId="0" borderId="1982" applyFont="0" applyFill="0" applyAlignment="0">
      <alignment horizontal="fill"/>
    </xf>
    <xf numFmtId="0" fontId="44" fillId="57" borderId="1980" applyNumberFormat="0" applyAlignment="0" applyProtection="0"/>
    <xf numFmtId="0" fontId="44" fillId="57" borderId="1980" applyNumberFormat="0" applyAlignment="0" applyProtection="0"/>
    <xf numFmtId="3" fontId="92" fillId="35" borderId="1983">
      <alignment horizontal="right" vertical="center"/>
    </xf>
    <xf numFmtId="4" fontId="92" fillId="35" borderId="1983"/>
    <xf numFmtId="3" fontId="92" fillId="34" borderId="1981">
      <alignment horizontal="right" vertical="center"/>
    </xf>
    <xf numFmtId="2" fontId="92" fillId="34" borderId="1981"/>
    <xf numFmtId="0" fontId="44" fillId="119" borderId="1980" applyNumberFormat="0" applyAlignment="0" applyProtection="0"/>
    <xf numFmtId="0" fontId="44" fillId="57" borderId="1984" applyNumberFormat="0" applyAlignment="0" applyProtection="0"/>
    <xf numFmtId="0" fontId="44" fillId="57" borderId="1984" applyNumberFormat="0" applyAlignment="0" applyProtection="0"/>
    <xf numFmtId="0" fontId="44" fillId="57" borderId="1984" applyNumberFormat="0" applyAlignment="0" applyProtection="0"/>
    <xf numFmtId="0" fontId="44" fillId="119" borderId="1984" applyNumberFormat="0" applyAlignment="0" applyProtection="0"/>
    <xf numFmtId="0" fontId="44" fillId="57" borderId="1992" applyNumberFormat="0" applyAlignment="0" applyProtection="0"/>
    <xf numFmtId="0" fontId="44" fillId="57" borderId="1992" applyNumberFormat="0" applyAlignment="0" applyProtection="0"/>
    <xf numFmtId="0" fontId="44" fillId="119" borderId="1992" applyNumberFormat="0" applyAlignment="0" applyProtection="0"/>
    <xf numFmtId="215" fontId="156" fillId="0" borderId="1994" applyFont="0" applyFill="0" applyAlignment="0">
      <alignment horizontal="fill"/>
    </xf>
    <xf numFmtId="0" fontId="92" fillId="35" borderId="1995">
      <alignment horizontal="center" vertical="center"/>
    </xf>
    <xf numFmtId="3" fontId="92" fillId="35" borderId="1995">
      <alignment horizontal="right" vertical="center"/>
    </xf>
    <xf numFmtId="4" fontId="92" fillId="35" borderId="1995"/>
    <xf numFmtId="3" fontId="92" fillId="34" borderId="1993">
      <alignment horizontal="right" vertical="center"/>
    </xf>
    <xf numFmtId="2" fontId="92" fillId="34" borderId="1993"/>
    <xf numFmtId="0" fontId="44" fillId="57" borderId="1996" applyNumberFormat="0" applyAlignment="0" applyProtection="0"/>
    <xf numFmtId="0" fontId="92" fillId="35" borderId="1999">
      <alignment horizontal="center" vertical="center"/>
    </xf>
    <xf numFmtId="215" fontId="156" fillId="0" borderId="1998" applyFont="0" applyFill="0" applyAlignment="0">
      <alignment horizontal="fill"/>
    </xf>
    <xf numFmtId="0" fontId="44" fillId="57" borderId="1996" applyNumberFormat="0" applyAlignment="0" applyProtection="0"/>
    <xf numFmtId="0" fontId="44" fillId="57" borderId="1996" applyNumberFormat="0" applyAlignment="0" applyProtection="0"/>
    <xf numFmtId="3" fontId="92" fillId="35" borderId="1999">
      <alignment horizontal="right" vertical="center"/>
    </xf>
    <xf numFmtId="4" fontId="92" fillId="35" borderId="1999"/>
    <xf numFmtId="3" fontId="92" fillId="34" borderId="1997">
      <alignment horizontal="right" vertical="center"/>
    </xf>
    <xf numFmtId="2" fontId="92" fillId="34" borderId="1997"/>
    <xf numFmtId="0" fontId="44" fillId="119" borderId="1996" applyNumberFormat="0" applyAlignment="0" applyProtection="0"/>
    <xf numFmtId="0" fontId="44" fillId="57" borderId="2000" applyNumberFormat="0" applyAlignment="0" applyProtection="0"/>
    <xf numFmtId="0" fontId="44" fillId="57" borderId="2000" applyNumberFormat="0" applyAlignment="0" applyProtection="0"/>
    <xf numFmtId="0" fontId="44" fillId="57" borderId="2000" applyNumberFormat="0" applyAlignment="0" applyProtection="0"/>
    <xf numFmtId="0" fontId="44" fillId="119" borderId="2000" applyNumberFormat="0" applyAlignment="0" applyProtection="0"/>
    <xf numFmtId="215" fontId="156" fillId="0" borderId="2002" applyFont="0" applyFill="0" applyAlignment="0">
      <alignment horizontal="fill"/>
    </xf>
    <xf numFmtId="0" fontId="92" fillId="35" borderId="2003">
      <alignment horizontal="center" vertical="center"/>
    </xf>
    <xf numFmtId="3" fontId="92" fillId="35" borderId="2003">
      <alignment horizontal="right" vertical="center"/>
    </xf>
    <xf numFmtId="4" fontId="92" fillId="35" borderId="2003"/>
    <xf numFmtId="3" fontId="92" fillId="34" borderId="2001">
      <alignment horizontal="right" vertical="center"/>
    </xf>
    <xf numFmtId="2" fontId="92" fillId="34" borderId="2001"/>
    <xf numFmtId="0" fontId="44" fillId="57" borderId="2004" applyNumberFormat="0" applyAlignment="0" applyProtection="0"/>
    <xf numFmtId="0" fontId="92" fillId="35" borderId="2007">
      <alignment horizontal="center" vertical="center"/>
    </xf>
    <xf numFmtId="215" fontId="156" fillId="0" borderId="2006" applyFont="0" applyFill="0" applyAlignment="0">
      <alignment horizontal="fill"/>
    </xf>
    <xf numFmtId="0" fontId="44" fillId="57" borderId="2004" applyNumberFormat="0" applyAlignment="0" applyProtection="0"/>
    <xf numFmtId="0" fontId="44" fillId="57" borderId="2004" applyNumberFormat="0" applyAlignment="0" applyProtection="0"/>
    <xf numFmtId="3" fontId="92" fillId="35" borderId="2007">
      <alignment horizontal="right" vertical="center"/>
    </xf>
    <xf numFmtId="4" fontId="92" fillId="35" borderId="2007"/>
    <xf numFmtId="3" fontId="92" fillId="34" borderId="2005">
      <alignment horizontal="right" vertical="center"/>
    </xf>
    <xf numFmtId="2" fontId="92" fillId="34" borderId="2005"/>
    <xf numFmtId="0" fontId="44" fillId="119" borderId="2004" applyNumberFormat="0" applyAlignment="0" applyProtection="0"/>
    <xf numFmtId="0" fontId="44" fillId="57" borderId="2008" applyNumberFormat="0" applyAlignment="0" applyProtection="0"/>
    <xf numFmtId="0" fontId="44" fillId="57" borderId="2008" applyNumberFormat="0" applyAlignment="0" applyProtection="0"/>
    <xf numFmtId="0" fontId="44" fillId="57" borderId="2008" applyNumberFormat="0" applyAlignment="0" applyProtection="0"/>
    <xf numFmtId="0" fontId="44" fillId="119" borderId="2008" applyNumberFormat="0" applyAlignment="0" applyProtection="0"/>
    <xf numFmtId="0" fontId="63" fillId="56" borderId="2132" applyNumberFormat="0" applyAlignment="0" applyProtection="0"/>
    <xf numFmtId="0" fontId="42" fillId="0" borderId="2133" applyNumberFormat="0" applyFill="0" applyAlignment="0" applyProtection="0"/>
    <xf numFmtId="0" fontId="55" fillId="56" borderId="2130" applyNumberFormat="0" applyAlignment="0" applyProtection="0"/>
    <xf numFmtId="0" fontId="42" fillId="0" borderId="2133" applyNumberFormat="0" applyFill="0" applyAlignment="0" applyProtection="0"/>
    <xf numFmtId="0" fontId="42" fillId="0" borderId="2133" applyNumberFormat="0" applyFill="0" applyAlignment="0" applyProtection="0"/>
    <xf numFmtId="1" fontId="37" fillId="0" borderId="2009">
      <alignment vertical="center"/>
    </xf>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18" fillId="68" borderId="2132" applyNumberFormat="0">
      <alignment vertical="center"/>
    </xf>
    <xf numFmtId="0" fontId="42" fillId="0" borderId="2133" applyNumberFormat="0" applyFill="0" applyAlignment="0" applyProtection="0"/>
    <xf numFmtId="0" fontId="42" fillId="0" borderId="2133" applyNumberFormat="0" applyFill="0" applyAlignment="0" applyProtection="0"/>
    <xf numFmtId="0" fontId="42" fillId="0" borderId="2133" applyNumberFormat="0" applyFill="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1" fontId="37" fillId="0" borderId="2009">
      <alignment vertical="center"/>
    </xf>
    <xf numFmtId="0" fontId="63" fillId="56" borderId="2132" applyNumberFormat="0" applyAlignment="0" applyProtection="0"/>
    <xf numFmtId="0" fontId="42" fillId="0" borderId="2133" applyNumberFormat="0" applyFill="0" applyAlignment="0" applyProtection="0"/>
    <xf numFmtId="164" fontId="103" fillId="71" borderId="2012" applyNumberFormat="0" applyBorder="0" applyAlignment="0">
      <alignment vertical="center" wrapText="1"/>
    </xf>
    <xf numFmtId="0" fontId="18" fillId="35" borderId="2013" applyNumberFormat="0" applyAlignment="0">
      <protection locked="0"/>
    </xf>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43" fillId="59" borderId="2131" applyNumberFormat="0" applyFont="0" applyAlignment="0" applyProtection="0"/>
    <xf numFmtId="0" fontId="43" fillId="59" borderId="2131" applyNumberFormat="0" applyFont="0" applyAlignment="0" applyProtection="0"/>
    <xf numFmtId="0" fontId="63" fillId="56" borderId="2132" applyNumberFormat="0" applyAlignment="0" applyProtection="0"/>
    <xf numFmtId="0" fontId="63" fillId="56" borderId="2132" applyNumberFormat="0" applyAlignment="0" applyProtection="0"/>
    <xf numFmtId="0" fontId="60" fillId="43" borderId="2130" applyNumberFormat="0" applyAlignment="0" applyProtection="0"/>
    <xf numFmtId="0" fontId="55" fillId="56" borderId="2130" applyNumberFormat="0" applyAlignment="0" applyProtection="0"/>
    <xf numFmtId="1" fontId="37" fillId="0" borderId="2009">
      <alignment vertical="center"/>
    </xf>
    <xf numFmtId="0" fontId="63" fillId="56" borderId="2132" applyNumberFormat="0" applyAlignment="0" applyProtection="0"/>
    <xf numFmtId="0" fontId="60" fillId="43" borderId="2130" applyNumberFormat="0" applyAlignment="0" applyProtection="0"/>
    <xf numFmtId="0" fontId="42" fillId="0" borderId="2133" applyNumberFormat="0" applyFill="0" applyAlignment="0" applyProtection="0"/>
    <xf numFmtId="201" fontId="137" fillId="0" borderId="2014" applyNumberFormat="0" applyFont="0" applyFill="0" applyAlignment="0" applyProtection="0"/>
    <xf numFmtId="0" fontId="43" fillId="59" borderId="2131" applyNumberFormat="0" applyFont="0" applyAlignment="0" applyProtection="0"/>
    <xf numFmtId="0" fontId="55" fillId="56" borderId="2130" applyNumberFormat="0" applyAlignment="0" applyProtection="0"/>
    <xf numFmtId="0" fontId="60" fillId="43" borderId="2130" applyNumberFormat="0" applyAlignment="0" applyProtection="0"/>
    <xf numFmtId="201" fontId="137" fillId="0" borderId="2015" applyNumberFormat="0" applyFont="0" applyFill="0" applyAlignment="0" applyProtection="0"/>
    <xf numFmtId="0" fontId="108" fillId="0" borderId="2010" applyFont="0" applyFill="0" applyAlignment="0" applyProtection="0"/>
    <xf numFmtId="214" fontId="148" fillId="74" borderId="2009" applyFont="0" applyFill="0" applyBorder="0" applyAlignment="0" applyProtection="0">
      <alignment horizontal="right"/>
    </xf>
    <xf numFmtId="0" fontId="63" fillId="56" borderId="2132" applyNumberFormat="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108" fillId="0" borderId="90" applyFont="0" applyFill="0" applyAlignment="0" applyProtection="0"/>
    <xf numFmtId="0" fontId="63" fillId="56" borderId="2132" applyNumberFormat="0" applyAlignment="0" applyProtection="0"/>
    <xf numFmtId="1" fontId="37" fillId="0" borderId="2009">
      <alignment vertical="center"/>
    </xf>
    <xf numFmtId="1" fontId="37" fillId="0" borderId="2009">
      <alignment vertical="center"/>
    </xf>
    <xf numFmtId="0" fontId="43" fillId="59" borderId="2131" applyNumberFormat="0" applyFont="0" applyAlignment="0" applyProtection="0"/>
    <xf numFmtId="0" fontId="63" fillId="56" borderId="2132" applyNumberFormat="0" applyAlignment="0" applyProtection="0"/>
    <xf numFmtId="16" fontId="148" fillId="74" borderId="2009" applyFont="0" applyFill="0" applyBorder="0" applyAlignment="0" applyProtection="0">
      <alignment horizontal="right"/>
    </xf>
    <xf numFmtId="0" fontId="60" fillId="43" borderId="2130" applyNumberFormat="0" applyAlignment="0" applyProtection="0"/>
    <xf numFmtId="0" fontId="63" fillId="56" borderId="2132" applyNumberFormat="0" applyAlignment="0" applyProtection="0"/>
    <xf numFmtId="1" fontId="37" fillId="0" borderId="2009">
      <alignment vertical="center"/>
    </xf>
    <xf numFmtId="0" fontId="63" fillId="56" borderId="2132" applyNumberFormat="0" applyAlignment="0" applyProtection="0"/>
    <xf numFmtId="1" fontId="37" fillId="0" borderId="2009">
      <alignment vertical="center"/>
    </xf>
    <xf numFmtId="0" fontId="42" fillId="0" borderId="2133" applyNumberFormat="0" applyFill="0" applyAlignment="0" applyProtection="0"/>
    <xf numFmtId="0" fontId="63" fillId="56" borderId="2132" applyNumberFormat="0" applyAlignment="0" applyProtection="0"/>
    <xf numFmtId="0" fontId="43" fillId="59" borderId="2131" applyNumberFormat="0" applyFont="0" applyAlignment="0" applyProtection="0"/>
    <xf numFmtId="0" fontId="63" fillId="56" borderId="2132" applyNumberFormat="0" applyAlignment="0" applyProtection="0"/>
    <xf numFmtId="0" fontId="42" fillId="0" borderId="2133" applyNumberFormat="0" applyFill="0" applyAlignment="0" applyProtection="0"/>
    <xf numFmtId="0" fontId="43" fillId="59" borderId="2131" applyNumberFormat="0" applyFont="0" applyAlignment="0" applyProtection="0"/>
    <xf numFmtId="0" fontId="55" fillId="56" borderId="2130" applyNumberFormat="0" applyAlignment="0" applyProtection="0"/>
    <xf numFmtId="214" fontId="148" fillId="74" borderId="2009" applyFont="0" applyFill="0" applyBorder="0" applyAlignment="0" applyProtection="0">
      <alignment horizontal="right"/>
    </xf>
    <xf numFmtId="0" fontId="42" fillId="0" borderId="2133" applyNumberFormat="0" applyFill="0" applyAlignment="0" applyProtection="0"/>
    <xf numFmtId="0" fontId="42" fillId="0" borderId="2133" applyNumberFormat="0" applyFill="0" applyAlignment="0" applyProtection="0"/>
    <xf numFmtId="0" fontId="43" fillId="59" borderId="2131" applyNumberFormat="0" applyFont="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63" fillId="56" borderId="2132" applyNumberFormat="0" applyAlignment="0" applyProtection="0"/>
    <xf numFmtId="0" fontId="63" fillId="56" borderId="2132" applyNumberFormat="0" applyAlignment="0" applyProtection="0"/>
    <xf numFmtId="254" fontId="177" fillId="0" borderId="2016" applyFont="0" applyFill="0" applyBorder="0" applyAlignment="0" applyProtection="0">
      <protection locked="0"/>
    </xf>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42" fillId="0" borderId="2133" applyNumberFormat="0" applyFill="0" applyAlignment="0" applyProtection="0"/>
    <xf numFmtId="0" fontId="42" fillId="0" borderId="2133" applyNumberFormat="0" applyFill="0" applyAlignment="0" applyProtection="0"/>
    <xf numFmtId="0" fontId="55" fillId="56" borderId="2130" applyNumberFormat="0" applyAlignment="0" applyProtection="0"/>
    <xf numFmtId="0" fontId="42" fillId="0" borderId="2133" applyNumberFormat="0" applyFill="0" applyAlignment="0" applyProtection="0"/>
    <xf numFmtId="0" fontId="60" fillId="43" borderId="2130" applyNumberFormat="0" applyAlignment="0" applyProtection="0"/>
    <xf numFmtId="0" fontId="63" fillId="56" borderId="2132" applyNumberFormat="0" applyAlignment="0" applyProtection="0"/>
    <xf numFmtId="1" fontId="37" fillId="0" borderId="2009">
      <alignment vertical="center"/>
    </xf>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43" fillId="59" borderId="2131" applyNumberFormat="0" applyFont="0" applyAlignment="0" applyProtection="0"/>
    <xf numFmtId="0" fontId="43" fillId="59" borderId="2131" applyNumberFormat="0" applyFont="0" applyAlignment="0" applyProtection="0"/>
    <xf numFmtId="0" fontId="55" fillId="56" borderId="2130" applyNumberFormat="0" applyAlignment="0" applyProtection="0"/>
    <xf numFmtId="0" fontId="42" fillId="0" borderId="2133" applyNumberFormat="0" applyFill="0" applyAlignment="0" applyProtection="0"/>
    <xf numFmtId="0" fontId="237" fillId="0" borderId="2025">
      <alignment horizontal="right" wrapText="1"/>
    </xf>
    <xf numFmtId="0" fontId="63" fillId="56" borderId="2132" applyNumberFormat="0" applyAlignment="0" applyProtection="0"/>
    <xf numFmtId="201" fontId="137" fillId="0" borderId="2015" applyNumberFormat="0" applyFont="0" applyFill="0" applyAlignment="0" applyProtection="0"/>
    <xf numFmtId="201" fontId="137" fillId="0" borderId="2014" applyNumberFormat="0" applyFont="0" applyFill="0" applyAlignment="0" applyProtection="0"/>
    <xf numFmtId="0" fontId="103" fillId="71" borderId="2012" applyNumberFormat="0" applyBorder="0" applyAlignment="0">
      <alignment vertical="center" wrapText="1"/>
    </xf>
    <xf numFmtId="0" fontId="55" fillId="56" borderId="2130" applyNumberFormat="0" applyAlignment="0" applyProtection="0"/>
    <xf numFmtId="338" fontId="230" fillId="0" borderId="2022">
      <protection locked="0"/>
    </xf>
    <xf numFmtId="0" fontId="231" fillId="35" borderId="2019">
      <alignment horizontal="right"/>
    </xf>
    <xf numFmtId="254" fontId="177" fillId="0" borderId="2016" applyFont="0" applyFill="0" applyBorder="0" applyAlignment="0" applyProtection="0">
      <protection locked="0"/>
    </xf>
    <xf numFmtId="207" fontId="240" fillId="0" borderId="2025">
      <alignment horizontal="left"/>
    </xf>
    <xf numFmtId="207" fontId="240" fillId="0" borderId="2025">
      <alignment horizontal="right"/>
    </xf>
    <xf numFmtId="0" fontId="238" fillId="0" borderId="2024">
      <alignment horizontal="right"/>
    </xf>
    <xf numFmtId="0" fontId="55" fillId="56" borderId="2130" applyNumberFormat="0" applyAlignment="0" applyProtection="0"/>
    <xf numFmtId="0" fontId="238" fillId="0" borderId="2024">
      <alignment horizontal="right"/>
    </xf>
    <xf numFmtId="0" fontId="237" fillId="0" borderId="2025">
      <alignment horizontal="right" wrapText="1"/>
    </xf>
    <xf numFmtId="0" fontId="42" fillId="0" borderId="2133" applyNumberFormat="0" applyFill="0" applyAlignment="0" applyProtection="0"/>
    <xf numFmtId="16" fontId="148" fillId="74" borderId="2009" applyFont="0" applyFill="0" applyBorder="0" applyAlignment="0" applyProtection="0">
      <alignment horizontal="right"/>
    </xf>
    <xf numFmtId="3" fontId="92" fillId="34" borderId="2155">
      <alignment horizontal="right" vertical="center"/>
    </xf>
    <xf numFmtId="214" fontId="148" fillId="74" borderId="2009" applyFont="0" applyFill="0" applyBorder="0" applyAlignment="0" applyProtection="0">
      <alignment horizontal="right"/>
    </xf>
    <xf numFmtId="0" fontId="18" fillId="0" borderId="2131"/>
    <xf numFmtId="215" fontId="156" fillId="0" borderId="2017" applyFont="0" applyFill="0" applyAlignment="0">
      <alignment horizontal="fill"/>
    </xf>
    <xf numFmtId="0" fontId="238" fillId="0" borderId="2024">
      <alignment horizontal="right"/>
    </xf>
    <xf numFmtId="0" fontId="63" fillId="56" borderId="2132" applyNumberFormat="0" applyAlignment="0" applyProtection="0"/>
    <xf numFmtId="0" fontId="63" fillId="56" borderId="2132" applyNumberFormat="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60" fillId="43" borderId="2130" applyNumberFormat="0" applyAlignment="0" applyProtection="0"/>
    <xf numFmtId="0" fontId="55" fillId="56" borderId="2130" applyNumberFormat="0" applyAlignment="0" applyProtection="0"/>
    <xf numFmtId="0" fontId="60" fillId="43" borderId="2130" applyNumberFormat="0" applyAlignment="0" applyProtection="0"/>
    <xf numFmtId="0" fontId="43" fillId="59" borderId="2131" applyNumberFormat="0" applyFont="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55" fillId="56" borderId="2130" applyNumberFormat="0" applyAlignment="0" applyProtection="0"/>
    <xf numFmtId="0" fontId="42" fillId="0" borderId="2133" applyNumberFormat="0" applyFill="0" applyAlignment="0" applyProtection="0"/>
    <xf numFmtId="0" fontId="63" fillId="56" borderId="2132" applyNumberFormat="0" applyAlignment="0" applyProtection="0"/>
    <xf numFmtId="1" fontId="37" fillId="0" borderId="2009">
      <alignment vertical="center"/>
    </xf>
    <xf numFmtId="0" fontId="60" fillId="43" borderId="2130" applyNumberFormat="0" applyAlignment="0" applyProtection="0"/>
    <xf numFmtId="0" fontId="42" fillId="0" borderId="2133" applyNumberFormat="0" applyFill="0" applyAlignment="0" applyProtection="0"/>
    <xf numFmtId="0" fontId="60" fillId="43" borderId="2130" applyNumberFormat="0" applyAlignment="0" applyProtection="0"/>
    <xf numFmtId="0" fontId="63" fillId="56" borderId="2132" applyNumberFormat="0" applyAlignment="0" applyProtection="0"/>
    <xf numFmtId="1" fontId="37" fillId="0" borderId="2009">
      <alignment vertical="center"/>
    </xf>
    <xf numFmtId="0" fontId="42" fillId="0" borderId="2133" applyNumberFormat="0" applyFill="0" applyAlignment="0" applyProtection="0"/>
    <xf numFmtId="0" fontId="42" fillId="0" borderId="2133" applyNumberFormat="0" applyFill="0" applyAlignment="0" applyProtection="0"/>
    <xf numFmtId="0" fontId="43" fillId="59" borderId="2131" applyNumberFormat="0" applyFont="0" applyAlignment="0" applyProtection="0"/>
    <xf numFmtId="0" fontId="63" fillId="56" borderId="2132" applyNumberFormat="0" applyAlignment="0" applyProtection="0"/>
    <xf numFmtId="0" fontId="60" fillId="43" borderId="2130" applyNumberFormat="0" applyAlignment="0" applyProtection="0"/>
    <xf numFmtId="0" fontId="43" fillId="59" borderId="2131" applyNumberFormat="0" applyFont="0" applyAlignment="0" applyProtection="0"/>
    <xf numFmtId="0" fontId="43" fillId="59" borderId="2131" applyNumberFormat="0" applyFont="0" applyAlignment="0" applyProtection="0"/>
    <xf numFmtId="0" fontId="43" fillId="59" borderId="2131" applyNumberFormat="0" applyFont="0" applyAlignment="0" applyProtection="0"/>
    <xf numFmtId="1" fontId="37" fillId="0" borderId="2009">
      <alignment vertical="center"/>
    </xf>
    <xf numFmtId="0" fontId="55" fillId="56" borderId="2130" applyNumberFormat="0" applyAlignment="0" applyProtection="0"/>
    <xf numFmtId="0" fontId="55" fillId="56" borderId="2130" applyNumberFormat="0" applyAlignment="0" applyProtection="0"/>
    <xf numFmtId="0" fontId="60" fillId="43" borderId="2130" applyNumberFormat="0" applyAlignment="0" applyProtection="0"/>
    <xf numFmtId="0" fontId="43" fillId="59" borderId="2131" applyNumberFormat="0" applyFont="0" applyAlignment="0" applyProtection="0"/>
    <xf numFmtId="0" fontId="55" fillId="56" borderId="2130" applyNumberFormat="0" applyAlignment="0" applyProtection="0"/>
    <xf numFmtId="0" fontId="60" fillId="43" borderId="2130" applyNumberFormat="0" applyAlignment="0" applyProtection="0"/>
    <xf numFmtId="254" fontId="177" fillId="0" borderId="2016" applyFont="0" applyFill="0" applyBorder="0" applyAlignment="0" applyProtection="0">
      <protection locked="0"/>
    </xf>
    <xf numFmtId="0" fontId="60" fillId="43" borderId="2130" applyNumberFormat="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55" fillId="56" borderId="2130" applyNumberFormat="0" applyAlignment="0" applyProtection="0"/>
    <xf numFmtId="1" fontId="37" fillId="0" borderId="2009">
      <alignment vertical="center"/>
    </xf>
    <xf numFmtId="0" fontId="60" fillId="43" borderId="2130" applyNumberFormat="0" applyAlignment="0" applyProtection="0"/>
    <xf numFmtId="0" fontId="60" fillId="43" borderId="2130" applyNumberFormat="0" applyAlignment="0" applyProtection="0"/>
    <xf numFmtId="0" fontId="42" fillId="0" borderId="2133" applyNumberFormat="0" applyFill="0" applyAlignment="0" applyProtection="0"/>
    <xf numFmtId="0" fontId="238" fillId="0" borderId="2024">
      <alignment horizontal="right"/>
    </xf>
    <xf numFmtId="0" fontId="18" fillId="35" borderId="2013" applyNumberFormat="0" applyAlignment="0">
      <protection locked="0"/>
    </xf>
    <xf numFmtId="0" fontId="63" fillId="56" borderId="2132" applyNumberFormat="0" applyAlignment="0" applyProtection="0"/>
    <xf numFmtId="0" fontId="63" fillId="56" borderId="2132" applyNumberFormat="0" applyAlignment="0" applyProtection="0"/>
    <xf numFmtId="0" fontId="18" fillId="35" borderId="2013" applyNumberFormat="0" applyAlignment="0">
      <protection locked="0"/>
    </xf>
    <xf numFmtId="0" fontId="42" fillId="0" borderId="2133" applyNumberFormat="0" applyFill="0" applyAlignment="0" applyProtection="0"/>
    <xf numFmtId="0" fontId="43" fillId="59" borderId="2131" applyNumberFormat="0" applyFont="0" applyAlignment="0" applyProtection="0"/>
    <xf numFmtId="0" fontId="63" fillId="56" borderId="2132" applyNumberFormat="0" applyAlignment="0" applyProtection="0"/>
    <xf numFmtId="0" fontId="43" fillId="59" borderId="2131" applyNumberFormat="0" applyFon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60" fillId="43" borderId="2130" applyNumberFormat="0" applyAlignment="0" applyProtection="0"/>
    <xf numFmtId="0" fontId="55" fillId="56" borderId="2130" applyNumberFormat="0" applyAlignment="0" applyProtection="0"/>
    <xf numFmtId="0" fontId="42" fillId="0" borderId="2133" applyNumberFormat="0" applyFill="0" applyAlignment="0" applyProtection="0"/>
    <xf numFmtId="0" fontId="55" fillId="56" borderId="2130" applyNumberFormat="0" applyAlignment="0" applyProtection="0"/>
    <xf numFmtId="0" fontId="42" fillId="0" borderId="2133" applyNumberFormat="0" applyFill="0" applyAlignment="0" applyProtection="0"/>
    <xf numFmtId="0" fontId="63" fillId="56" borderId="2132" applyNumberFormat="0" applyAlignment="0" applyProtection="0"/>
    <xf numFmtId="0" fontId="43" fillId="59" borderId="2131" applyNumberFormat="0" applyFont="0" applyAlignment="0" applyProtection="0"/>
    <xf numFmtId="0" fontId="43" fillId="59" borderId="2131" applyNumberFormat="0" applyFont="0" applyAlignment="0" applyProtection="0"/>
    <xf numFmtId="0" fontId="63" fillId="56" borderId="2132" applyNumberFormat="0" applyAlignment="0" applyProtection="0"/>
    <xf numFmtId="0" fontId="43" fillId="59" borderId="2131" applyNumberFormat="0" applyFon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60" fillId="43" borderId="2130" applyNumberFormat="0" applyAlignment="0" applyProtection="0"/>
    <xf numFmtId="0" fontId="42" fillId="0" borderId="2133" applyNumberFormat="0" applyFill="0" applyAlignment="0" applyProtection="0"/>
    <xf numFmtId="0" fontId="63" fillId="56" borderId="2132" applyNumberFormat="0" applyAlignment="0" applyProtection="0"/>
    <xf numFmtId="0" fontId="43" fillId="59" borderId="2131" applyNumberFormat="0" applyFont="0" applyAlignment="0" applyProtection="0"/>
    <xf numFmtId="0" fontId="60" fillId="43" borderId="2130" applyNumberFormat="0" applyAlignment="0" applyProtection="0"/>
    <xf numFmtId="0" fontId="55" fillId="56" borderId="2130" applyNumberFormat="0" applyAlignment="0" applyProtection="0"/>
    <xf numFmtId="0" fontId="42" fillId="0" borderId="2133" applyNumberFormat="0" applyFill="0" applyAlignment="0" applyProtection="0"/>
    <xf numFmtId="0" fontId="63" fillId="56" borderId="2132" applyNumberFormat="0" applyAlignment="0" applyProtection="0"/>
    <xf numFmtId="0" fontId="43" fillId="59" borderId="2131" applyNumberFormat="0" applyFont="0" applyAlignment="0" applyProtection="0"/>
    <xf numFmtId="0" fontId="60" fillId="43" borderId="2130" applyNumberFormat="0" applyAlignment="0" applyProtection="0"/>
    <xf numFmtId="0" fontId="55" fillId="56" borderId="2130"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3" fillId="59" borderId="2131" applyNumberFormat="0" applyFont="0" applyAlignment="0" applyProtection="0"/>
    <xf numFmtId="0" fontId="60" fillId="43" borderId="2130" applyNumberFormat="0" applyAlignment="0" applyProtection="0"/>
    <xf numFmtId="0" fontId="55" fillId="56" borderId="2130" applyNumberFormat="0" applyAlignment="0" applyProtection="0"/>
    <xf numFmtId="0" fontId="42" fillId="0" borderId="2133" applyNumberFormat="0" applyFill="0" applyAlignment="0" applyProtection="0"/>
    <xf numFmtId="0" fontId="63" fillId="56" borderId="2132" applyNumberFormat="0" applyAlignment="0" applyProtection="0"/>
    <xf numFmtId="0" fontId="43" fillId="59" borderId="2131" applyNumberFormat="0" applyFont="0" applyAlignment="0" applyProtection="0"/>
    <xf numFmtId="0" fontId="60" fillId="43" borderId="2130" applyNumberFormat="0" applyAlignment="0" applyProtection="0"/>
    <xf numFmtId="0" fontId="55" fillId="56" borderId="2130" applyNumberFormat="0" applyAlignment="0" applyProtection="0"/>
    <xf numFmtId="0" fontId="42" fillId="0" borderId="2133" applyNumberFormat="0" applyFill="0" applyAlignment="0" applyProtection="0"/>
    <xf numFmtId="0" fontId="63" fillId="56" borderId="2132" applyNumberFormat="0" applyAlignment="0" applyProtection="0"/>
    <xf numFmtId="0" fontId="43" fillId="59" borderId="2131" applyNumberFormat="0" applyFont="0" applyAlignment="0" applyProtection="0"/>
    <xf numFmtId="0" fontId="60" fillId="43" borderId="2130" applyNumberFormat="0" applyAlignment="0" applyProtection="0"/>
    <xf numFmtId="0" fontId="55" fillId="56" borderId="2130" applyNumberFormat="0" applyAlignment="0" applyProtection="0"/>
    <xf numFmtId="0" fontId="42" fillId="0" borderId="2133" applyNumberFormat="0" applyFill="0" applyAlignment="0" applyProtection="0"/>
    <xf numFmtId="0" fontId="55" fillId="56" borderId="2130" applyNumberFormat="0" applyAlignment="0" applyProtection="0"/>
    <xf numFmtId="0" fontId="42" fillId="0" borderId="2133" applyNumberFormat="0" applyFill="0" applyAlignment="0" applyProtection="0"/>
    <xf numFmtId="0" fontId="63" fillId="56" borderId="2132" applyNumberFormat="0" applyAlignment="0" applyProtection="0"/>
    <xf numFmtId="0" fontId="43" fillId="59" borderId="2131" applyNumberFormat="0" applyFont="0" applyAlignment="0" applyProtection="0"/>
    <xf numFmtId="0" fontId="43" fillId="59" borderId="2131" applyNumberFormat="0" applyFont="0" applyAlignment="0" applyProtection="0"/>
    <xf numFmtId="0" fontId="63" fillId="56" borderId="2132" applyNumberFormat="0" applyAlignment="0" applyProtection="0"/>
    <xf numFmtId="0" fontId="43" fillId="59" borderId="2131" applyNumberFormat="0" applyFon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60" fillId="43" borderId="2130" applyNumberFormat="0" applyAlignment="0" applyProtection="0"/>
    <xf numFmtId="0" fontId="42" fillId="0" borderId="2133" applyNumberFormat="0" applyFill="0" applyAlignment="0" applyProtection="0"/>
    <xf numFmtId="0" fontId="63" fillId="56" borderId="2132" applyNumberFormat="0" applyAlignment="0" applyProtection="0"/>
    <xf numFmtId="0" fontId="43" fillId="59" borderId="2131" applyNumberFormat="0" applyFont="0" applyAlignment="0" applyProtection="0"/>
    <xf numFmtId="0" fontId="60" fillId="43" borderId="2130" applyNumberFormat="0" applyAlignment="0" applyProtection="0"/>
    <xf numFmtId="0" fontId="55" fillId="56" borderId="2130" applyNumberFormat="0" applyAlignment="0" applyProtection="0"/>
    <xf numFmtId="0" fontId="42" fillId="0" borderId="2133" applyNumberFormat="0" applyFill="0" applyAlignment="0" applyProtection="0"/>
    <xf numFmtId="0" fontId="63" fillId="56" borderId="2132" applyNumberFormat="0" applyAlignment="0" applyProtection="0"/>
    <xf numFmtId="0" fontId="43" fillId="59" borderId="2131" applyNumberFormat="0" applyFont="0" applyAlignment="0" applyProtection="0"/>
    <xf numFmtId="0" fontId="60" fillId="43" borderId="2130" applyNumberFormat="0" applyAlignment="0" applyProtection="0"/>
    <xf numFmtId="0" fontId="55" fillId="56" borderId="2130" applyNumberFormat="0" applyAlignment="0" applyProtection="0"/>
    <xf numFmtId="0" fontId="44" fillId="119" borderId="2158" applyNumberFormat="0" applyAlignment="0" applyProtection="0"/>
    <xf numFmtId="0" fontId="44" fillId="57" borderId="2158" applyNumberFormat="0" applyAlignment="0" applyProtection="0"/>
    <xf numFmtId="0" fontId="44" fillId="57" borderId="2158" applyNumberFormat="0" applyAlignment="0" applyProtection="0"/>
    <xf numFmtId="0" fontId="44" fillId="119" borderId="2150" applyNumberFormat="0" applyAlignment="0" applyProtection="0"/>
    <xf numFmtId="0" fontId="44" fillId="57" borderId="2150" applyNumberFormat="0" applyAlignment="0" applyProtection="0"/>
    <xf numFmtId="0" fontId="44" fillId="57" borderId="2150" applyNumberFormat="0" applyAlignment="0" applyProtection="0"/>
    <xf numFmtId="0" fontId="44" fillId="57" borderId="2150" applyNumberFormat="0" applyAlignment="0" applyProtection="0"/>
    <xf numFmtId="0" fontId="44" fillId="119" borderId="2146" applyNumberFormat="0" applyAlignment="0" applyProtection="0"/>
    <xf numFmtId="2" fontId="92" fillId="34" borderId="2147"/>
    <xf numFmtId="3" fontId="92" fillId="34" borderId="2147">
      <alignment horizontal="right" vertical="center"/>
    </xf>
    <xf numFmtId="4" fontId="92" fillId="35" borderId="2149"/>
    <xf numFmtId="3" fontId="92" fillId="35" borderId="2149">
      <alignment horizontal="right" vertical="center"/>
    </xf>
    <xf numFmtId="0" fontId="44" fillId="57" borderId="2146" applyNumberFormat="0" applyAlignment="0" applyProtection="0"/>
    <xf numFmtId="0" fontId="44" fillId="57" borderId="2146" applyNumberFormat="0" applyAlignment="0" applyProtection="0"/>
    <xf numFmtId="215" fontId="156" fillId="0" borderId="2148" applyFont="0" applyFill="0" applyAlignment="0">
      <alignment horizontal="fill"/>
    </xf>
    <xf numFmtId="0" fontId="92" fillId="35" borderId="2149">
      <alignment horizontal="center" vertical="center"/>
    </xf>
    <xf numFmtId="0" fontId="44" fillId="57" borderId="2146" applyNumberFormat="0" applyAlignment="0" applyProtection="0"/>
    <xf numFmtId="0" fontId="44" fillId="57" borderId="2182" applyNumberFormat="0" applyAlignment="0" applyProtection="0"/>
    <xf numFmtId="2" fontId="92" fillId="34" borderId="2179"/>
    <xf numFmtId="0" fontId="44" fillId="57" borderId="2178" applyNumberFormat="0" applyAlignment="0" applyProtection="0"/>
    <xf numFmtId="215" fontId="156" fillId="0" borderId="2152" applyFont="0" applyFill="0" applyAlignment="0">
      <alignment horizontal="fill"/>
    </xf>
    <xf numFmtId="0" fontId="44" fillId="57" borderId="2182" applyNumberFormat="0" applyAlignment="0" applyProtection="0"/>
    <xf numFmtId="3" fontId="92" fillId="34" borderId="2179">
      <alignment horizontal="right" vertical="center"/>
    </xf>
    <xf numFmtId="4" fontId="92" fillId="35" borderId="2181"/>
    <xf numFmtId="4" fontId="92" fillId="35" borderId="2177"/>
    <xf numFmtId="0" fontId="92" fillId="35" borderId="2177">
      <alignment horizontal="center" vertical="center"/>
    </xf>
    <xf numFmtId="0" fontId="44" fillId="57" borderId="2178" applyNumberFormat="0" applyAlignment="0" applyProtection="0"/>
    <xf numFmtId="0" fontId="44" fillId="57" borderId="2182" applyNumberFormat="0" applyAlignment="0" applyProtection="0"/>
    <xf numFmtId="2" fontId="92" fillId="34" borderId="2143"/>
    <xf numFmtId="3" fontId="92" fillId="34" borderId="2143">
      <alignment horizontal="right" vertical="center"/>
    </xf>
    <xf numFmtId="0" fontId="44" fillId="119" borderId="2182" applyNumberFormat="0" applyAlignment="0" applyProtection="0"/>
    <xf numFmtId="0" fontId="44" fillId="119" borderId="2178" applyNumberFormat="0" applyAlignment="0" applyProtection="0"/>
    <xf numFmtId="3" fontId="92" fillId="35" borderId="2181">
      <alignment horizontal="right" vertical="center"/>
    </xf>
    <xf numFmtId="4" fontId="92" fillId="35" borderId="2145"/>
    <xf numFmtId="3" fontId="92" fillId="35" borderId="2145">
      <alignment horizontal="right" vertical="center"/>
    </xf>
    <xf numFmtId="0" fontId="92" fillId="35" borderId="2145">
      <alignment horizontal="center" vertical="center"/>
    </xf>
    <xf numFmtId="2" fontId="92" fillId="34" borderId="2175"/>
    <xf numFmtId="3" fontId="92" fillId="34" borderId="2175">
      <alignment horizontal="right" vertical="center"/>
    </xf>
    <xf numFmtId="3" fontId="92" fillId="35" borderId="2177">
      <alignment horizontal="right" vertical="center"/>
    </xf>
    <xf numFmtId="0" fontId="92" fillId="35" borderId="2153">
      <alignment horizontal="center" vertical="center"/>
    </xf>
    <xf numFmtId="3" fontId="92" fillId="35" borderId="2153">
      <alignment horizontal="right" vertical="center"/>
    </xf>
    <xf numFmtId="4" fontId="92" fillId="35" borderId="2153"/>
    <xf numFmtId="3" fontId="92" fillId="34" borderId="2151">
      <alignment horizontal="right" vertical="center"/>
    </xf>
    <xf numFmtId="2" fontId="92" fillId="34" borderId="2151"/>
    <xf numFmtId="215" fontId="156" fillId="0" borderId="2176" applyFont="0" applyFill="0" applyAlignment="0">
      <alignment horizontal="fill"/>
    </xf>
    <xf numFmtId="0" fontId="44" fillId="57" borderId="2154" applyNumberFormat="0" applyAlignment="0" applyProtection="0"/>
    <xf numFmtId="0" fontId="92" fillId="35" borderId="2157">
      <alignment horizontal="center" vertical="center"/>
    </xf>
    <xf numFmtId="16" fontId="148" fillId="74" borderId="2009" applyFont="0" applyFill="0" applyBorder="0" applyAlignment="0" applyProtection="0">
      <alignment horizontal="right"/>
    </xf>
    <xf numFmtId="214" fontId="148" fillId="74" borderId="2009" applyFont="0" applyFill="0" applyBorder="0" applyAlignment="0" applyProtection="0">
      <alignment horizontal="right"/>
    </xf>
    <xf numFmtId="16" fontId="148" fillId="74" borderId="2009" applyFont="0" applyFill="0" applyBorder="0" applyAlignment="0" applyProtection="0">
      <alignment horizontal="right"/>
    </xf>
    <xf numFmtId="214" fontId="148" fillId="74" borderId="2009" applyFont="0" applyFill="0" applyBorder="0" applyAlignment="0" applyProtection="0">
      <alignment horizontal="right"/>
    </xf>
    <xf numFmtId="215" fontId="156" fillId="0" borderId="2156" applyFont="0" applyFill="0" applyAlignment="0">
      <alignment horizontal="fill"/>
    </xf>
    <xf numFmtId="3" fontId="18" fillId="105" borderId="2009" applyProtection="0">
      <alignment horizontal="right" vertical="center"/>
    </xf>
    <xf numFmtId="0" fontId="44" fillId="57" borderId="2154" applyNumberFormat="0" applyAlignment="0" applyProtection="0"/>
    <xf numFmtId="0" fontId="44" fillId="57" borderId="2154" applyNumberFormat="0" applyAlignment="0" applyProtection="0"/>
    <xf numFmtId="16" fontId="148" fillId="74" borderId="2009" applyFont="0" applyFill="0" applyBorder="0" applyAlignment="0" applyProtection="0">
      <alignment horizontal="right"/>
    </xf>
    <xf numFmtId="2" fontId="92" fillId="34" borderId="2155"/>
    <xf numFmtId="0" fontId="44" fillId="119" borderId="2154" applyNumberFormat="0" applyAlignment="0" applyProtection="0"/>
    <xf numFmtId="215" fontId="156" fillId="0" borderId="2144" applyFont="0" applyFill="0" applyAlignment="0">
      <alignment horizontal="fill"/>
    </xf>
    <xf numFmtId="214" fontId="148" fillId="74" borderId="2009" applyFont="0" applyFill="0" applyBorder="0" applyAlignment="0" applyProtection="0">
      <alignment horizontal="right"/>
    </xf>
    <xf numFmtId="0" fontId="44" fillId="119" borderId="2142" applyNumberFormat="0" applyAlignment="0" applyProtection="0"/>
    <xf numFmtId="0" fontId="44" fillId="57" borderId="2142" applyNumberFormat="0" applyAlignment="0" applyProtection="0"/>
    <xf numFmtId="0" fontId="44" fillId="57" borderId="2142" applyNumberFormat="0" applyAlignment="0" applyProtection="0"/>
    <xf numFmtId="0" fontId="44" fillId="57" borderId="2142" applyNumberFormat="0" applyAlignment="0" applyProtection="0"/>
    <xf numFmtId="215" fontId="156" fillId="0" borderId="90" applyFont="0" applyFill="0" applyAlignment="0">
      <alignment horizontal="fill"/>
    </xf>
    <xf numFmtId="303" fontId="211" fillId="0" borderId="90" applyBorder="0"/>
    <xf numFmtId="0" fontId="63" fillId="56" borderId="2132" applyNumberFormat="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303" fontId="211" fillId="0" borderId="90" applyBorder="0"/>
    <xf numFmtId="0" fontId="42" fillId="0" borderId="2133" applyNumberFormat="0" applyFill="0" applyAlignment="0" applyProtection="0"/>
    <xf numFmtId="0" fontId="108" fillId="0" borderId="90" applyFont="0" applyFill="0" applyAlignment="0" applyProtection="0"/>
    <xf numFmtId="0" fontId="44" fillId="119" borderId="2138" applyNumberFormat="0" applyAlignment="0" applyProtection="0"/>
    <xf numFmtId="0" fontId="60" fillId="43" borderId="2130" applyNumberFormat="0" applyAlignment="0" applyProtection="0"/>
    <xf numFmtId="2" fontId="92" fillId="34" borderId="2139"/>
    <xf numFmtId="3" fontId="92" fillId="34" borderId="2139">
      <alignment horizontal="right" vertical="center"/>
    </xf>
    <xf numFmtId="4" fontId="92" fillId="35" borderId="2141"/>
    <xf numFmtId="3" fontId="92" fillId="35" borderId="2141">
      <alignment horizontal="right" vertical="center"/>
    </xf>
    <xf numFmtId="0" fontId="44" fillId="57" borderId="2138" applyNumberFormat="0" applyAlignment="0" applyProtection="0"/>
    <xf numFmtId="0" fontId="44" fillId="57" borderId="2138" applyNumberFormat="0" applyAlignment="0" applyProtection="0"/>
    <xf numFmtId="3" fontId="18" fillId="105" borderId="2129" applyProtection="0">
      <alignment horizontal="right" vertical="center"/>
    </xf>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60" fillId="43" borderId="2130" applyNumberFormat="0" applyAlignment="0" applyProtection="0"/>
    <xf numFmtId="0" fontId="42" fillId="0" borderId="2133" applyNumberFormat="0" applyFill="0" applyAlignment="0" applyProtection="0"/>
    <xf numFmtId="0" fontId="60" fillId="43" borderId="2130" applyNumberFormat="0" applyAlignment="0" applyProtection="0"/>
    <xf numFmtId="0" fontId="55" fillId="56" borderId="2130" applyNumberFormat="0" applyAlignment="0" applyProtection="0"/>
    <xf numFmtId="0" fontId="55" fillId="56" borderId="2130" applyNumberFormat="0" applyAlignment="0" applyProtection="0"/>
    <xf numFmtId="0" fontId="55" fillId="56" borderId="2130" applyNumberFormat="0" applyAlignment="0" applyProtection="0"/>
    <xf numFmtId="0" fontId="55" fillId="56" borderId="2130" applyNumberFormat="0" applyAlignment="0" applyProtection="0"/>
    <xf numFmtId="1" fontId="37" fillId="0" borderId="2009">
      <alignment vertical="center"/>
    </xf>
    <xf numFmtId="0" fontId="43" fillId="59" borderId="2131" applyNumberFormat="0" applyFont="0" applyAlignment="0" applyProtection="0"/>
    <xf numFmtId="0" fontId="60" fillId="43" borderId="2130" applyNumberFormat="0" applyAlignment="0" applyProtection="0"/>
    <xf numFmtId="1" fontId="37" fillId="0" borderId="2009">
      <alignment vertical="center"/>
    </xf>
    <xf numFmtId="0" fontId="63" fillId="56" borderId="2132" applyNumberFormat="0" applyAlignment="0" applyProtection="0"/>
    <xf numFmtId="0" fontId="55" fillId="56" borderId="2130"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108" fillId="0" borderId="90" applyFont="0" applyFill="0" applyAlignment="0" applyProtection="0"/>
    <xf numFmtId="0" fontId="108" fillId="0" borderId="2134" applyFont="0" applyFill="0" applyAlignment="0" applyProtection="0"/>
    <xf numFmtId="0" fontId="103" fillId="71" borderId="2019" applyNumberFormat="0" applyBorder="0" applyAlignment="0">
      <alignment vertical="center" wrapText="1"/>
    </xf>
    <xf numFmtId="215" fontId="156" fillId="0" borderId="2140" applyFont="0" applyFill="0" applyAlignment="0">
      <alignment horizontal="fill"/>
    </xf>
    <xf numFmtId="215" fontId="156" fillId="0" borderId="90" applyFont="0" applyFill="0" applyAlignment="0">
      <alignment horizontal="fill"/>
    </xf>
    <xf numFmtId="0" fontId="63" fillId="56" borderId="2132" applyNumberFormat="0" applyAlignment="0" applyProtection="0"/>
    <xf numFmtId="0" fontId="42" fillId="0" borderId="2133" applyNumberFormat="0" applyFill="0" applyAlignment="0" applyProtection="0"/>
    <xf numFmtId="164" fontId="103" fillId="71" borderId="2019" applyNumberFormat="0" applyBorder="0" applyAlignment="0">
      <alignment vertical="center" wrapText="1"/>
    </xf>
    <xf numFmtId="214" fontId="148" fillId="74" borderId="2129" applyFont="0" applyFill="0" applyBorder="0" applyAlignment="0" applyProtection="0">
      <alignment horizontal="right"/>
    </xf>
    <xf numFmtId="16" fontId="148" fillId="74" borderId="2129" applyFont="0" applyFill="0" applyBorder="0" applyAlignment="0" applyProtection="0">
      <alignment horizontal="right"/>
    </xf>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63" fillId="56" borderId="2132" applyNumberFormat="0" applyAlignment="0" applyProtection="0"/>
    <xf numFmtId="214" fontId="148" fillId="74" borderId="2129" applyFont="0" applyFill="0" applyBorder="0" applyAlignment="0" applyProtection="0">
      <alignment horizontal="right"/>
    </xf>
    <xf numFmtId="16" fontId="148" fillId="74" borderId="2129" applyFont="0" applyFill="0" applyBorder="0" applyAlignment="0" applyProtection="0">
      <alignment horizontal="right"/>
    </xf>
    <xf numFmtId="0" fontId="42" fillId="0" borderId="2133" applyNumberFormat="0" applyFill="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92" fillId="35" borderId="2141">
      <alignment horizontal="center" vertical="center"/>
    </xf>
    <xf numFmtId="0" fontId="60" fillId="43" borderId="2130" applyNumberFormat="0" applyAlignment="0" applyProtection="0"/>
    <xf numFmtId="0" fontId="42" fillId="0" borderId="2133" applyNumberFormat="0" applyFill="0" applyAlignment="0" applyProtection="0"/>
    <xf numFmtId="0" fontId="63" fillId="56" borderId="2132" applyNumberFormat="0" applyAlignment="0" applyProtection="0"/>
    <xf numFmtId="0" fontId="44" fillId="57" borderId="2138" applyNumberFormat="0" applyAlignment="0" applyProtection="0"/>
    <xf numFmtId="0" fontId="63" fillId="56" borderId="2132" applyNumberFormat="0" applyAlignment="0" applyProtection="0"/>
    <xf numFmtId="0" fontId="18" fillId="35" borderId="2013" applyNumberFormat="0" applyAlignment="0">
      <protection locked="0"/>
    </xf>
    <xf numFmtId="10" fontId="23" fillId="37" borderId="2019" applyNumberFormat="0" applyBorder="0" applyAlignment="0" applyProtection="0"/>
    <xf numFmtId="10" fontId="23" fillId="37" borderId="2019" applyNumberFormat="0" applyBorder="0" applyAlignment="0" applyProtection="0"/>
    <xf numFmtId="10" fontId="23" fillId="37" borderId="2019" applyNumberFormat="0" applyBorder="0" applyAlignment="0" applyProtection="0"/>
    <xf numFmtId="10" fontId="23" fillId="37" borderId="2019" applyNumberFormat="0" applyBorder="0" applyAlignment="0" applyProtection="0"/>
    <xf numFmtId="10" fontId="23" fillId="37" borderId="2019" applyNumberFormat="0" applyBorder="0" applyAlignment="0" applyProtection="0"/>
    <xf numFmtId="256" fontId="22" fillId="0" borderId="2009">
      <alignment horizontal="left" vertical="center"/>
    </xf>
    <xf numFmtId="0" fontId="22" fillId="0" borderId="2009">
      <alignment horizontal="left" vertical="center"/>
    </xf>
    <xf numFmtId="256" fontId="22" fillId="0" borderId="2009">
      <alignment horizontal="left" vertical="center"/>
    </xf>
    <xf numFmtId="256" fontId="22" fillId="0" borderId="2009">
      <alignment horizontal="left" vertical="center"/>
    </xf>
    <xf numFmtId="256" fontId="22" fillId="0" borderId="2009">
      <alignment horizontal="left" vertical="center"/>
    </xf>
    <xf numFmtId="256" fontId="22" fillId="0" borderId="2009">
      <alignment horizontal="left" vertical="center"/>
    </xf>
    <xf numFmtId="0" fontId="18" fillId="35" borderId="2013" applyNumberFormat="0" applyAlignment="0">
      <protection locked="0"/>
    </xf>
    <xf numFmtId="10" fontId="23" fillId="37" borderId="2019" applyNumberFormat="0" applyBorder="0" applyAlignment="0" applyProtection="0"/>
    <xf numFmtId="10" fontId="23" fillId="37" borderId="2019" applyNumberFormat="0" applyBorder="0" applyAlignment="0" applyProtection="0"/>
    <xf numFmtId="10" fontId="23" fillId="37" borderId="2019" applyNumberFormat="0" applyBorder="0" applyAlignment="0" applyProtection="0"/>
    <xf numFmtId="10" fontId="23" fillId="37" borderId="2019" applyNumberFormat="0" applyBorder="0" applyAlignment="0" applyProtection="0"/>
    <xf numFmtId="10" fontId="23" fillId="37" borderId="2019" applyNumberFormat="0" applyBorder="0" applyAlignment="0" applyProtection="0"/>
    <xf numFmtId="256" fontId="22" fillId="0" borderId="2009">
      <alignment horizontal="left" vertical="center"/>
    </xf>
    <xf numFmtId="0" fontId="22" fillId="0" borderId="2009">
      <alignment horizontal="left" vertical="center"/>
    </xf>
    <xf numFmtId="256" fontId="22" fillId="0" borderId="2009">
      <alignment horizontal="left" vertical="center"/>
    </xf>
    <xf numFmtId="256" fontId="22" fillId="0" borderId="2009">
      <alignment horizontal="left" vertical="center"/>
    </xf>
    <xf numFmtId="256" fontId="22" fillId="0" borderId="2009">
      <alignment horizontal="left" vertical="center"/>
    </xf>
    <xf numFmtId="256" fontId="22" fillId="0" borderId="2009">
      <alignment horizontal="left" vertical="center"/>
    </xf>
    <xf numFmtId="0" fontId="23" fillId="36" borderId="2019" applyFont="0" applyBorder="0" applyAlignment="0" applyProtection="0">
      <alignment vertical="top"/>
    </xf>
    <xf numFmtId="0" fontId="18" fillId="68" borderId="2132" applyNumberFormat="0">
      <alignment vertical="center"/>
    </xf>
    <xf numFmtId="0" fontId="18" fillId="0" borderId="2027" applyNumberFormat="0" applyFont="0" applyAlignment="0" applyProtection="0"/>
    <xf numFmtId="0" fontId="18" fillId="35" borderId="2013" applyNumberFormat="0" applyAlignment="0">
      <protection locked="0"/>
    </xf>
    <xf numFmtId="0" fontId="18" fillId="0" borderId="2026" applyNumberFormat="0" applyFont="0" applyAlignment="0" applyProtection="0"/>
    <xf numFmtId="41" fontId="211" fillId="0" borderId="2025" applyFill="0" applyBorder="0" applyProtection="0">
      <alignment horizontal="right" vertical="top"/>
    </xf>
    <xf numFmtId="41" fontId="211" fillId="0" borderId="2025" applyFill="0" applyBorder="0" applyProtection="0">
      <alignment horizontal="right" vertical="top"/>
    </xf>
    <xf numFmtId="41" fontId="211" fillId="0" borderId="2025" applyFill="0" applyBorder="0" applyProtection="0">
      <alignment horizontal="right" vertical="top"/>
    </xf>
    <xf numFmtId="207" fontId="245" fillId="0" borderId="2024">
      <alignment horizontal="center"/>
    </xf>
    <xf numFmtId="207" fontId="245" fillId="0" borderId="2024">
      <alignment horizontal="center"/>
    </xf>
    <xf numFmtId="207" fontId="244" fillId="0" borderId="2025">
      <alignment horizontal="center"/>
    </xf>
    <xf numFmtId="0" fontId="18" fillId="56" borderId="2009" applyAlignment="0" applyProtection="0"/>
    <xf numFmtId="207" fontId="243" fillId="0" borderId="2024">
      <alignment horizontal="left"/>
    </xf>
    <xf numFmtId="207" fontId="243" fillId="0" borderId="2024">
      <alignment horizontal="left"/>
    </xf>
    <xf numFmtId="10" fontId="23" fillId="37" borderId="2019" applyNumberFormat="0" applyBorder="0" applyAlignment="0" applyProtection="0"/>
    <xf numFmtId="10" fontId="23" fillId="37" borderId="2019" applyNumberFormat="0" applyBorder="0" applyAlignment="0" applyProtection="0"/>
    <xf numFmtId="10" fontId="23" fillId="37" borderId="2019" applyNumberFormat="0" applyBorder="0" applyAlignment="0" applyProtection="0"/>
    <xf numFmtId="10" fontId="23" fillId="37" borderId="2019" applyNumberFormat="0" applyBorder="0" applyAlignment="0" applyProtection="0"/>
    <xf numFmtId="10" fontId="23" fillId="37" borderId="2019" applyNumberFormat="0" applyBorder="0" applyAlignment="0" applyProtection="0"/>
    <xf numFmtId="256" fontId="22" fillId="0" borderId="2009">
      <alignment horizontal="left" vertical="center"/>
    </xf>
    <xf numFmtId="0" fontId="22" fillId="0" borderId="2009">
      <alignment horizontal="left" vertical="center"/>
    </xf>
    <xf numFmtId="256" fontId="22" fillId="0" borderId="2009">
      <alignment horizontal="left" vertical="center"/>
    </xf>
    <xf numFmtId="256" fontId="22" fillId="0" borderId="2009">
      <alignment horizontal="left" vertical="center"/>
    </xf>
    <xf numFmtId="256" fontId="22" fillId="0" borderId="2009">
      <alignment horizontal="left" vertical="center"/>
    </xf>
    <xf numFmtId="256" fontId="22" fillId="0" borderId="2009">
      <alignment horizontal="left" vertical="center"/>
    </xf>
    <xf numFmtId="201" fontId="137" fillId="0" borderId="2015" applyNumberFormat="0" applyFont="0" applyFill="0" applyAlignment="0" applyProtection="0"/>
    <xf numFmtId="0" fontId="23" fillId="36" borderId="2019" applyFont="0" applyBorder="0" applyAlignment="0" applyProtection="0">
      <alignment vertical="top"/>
    </xf>
    <xf numFmtId="0" fontId="18" fillId="68" borderId="2132" applyNumberFormat="0">
      <alignment vertical="center"/>
    </xf>
    <xf numFmtId="0" fontId="18" fillId="0" borderId="2027" applyNumberFormat="0" applyFont="0" applyAlignment="0" applyProtection="0"/>
    <xf numFmtId="0" fontId="18" fillId="0" borderId="2026" applyNumberFormat="0" applyFont="0" applyAlignment="0" applyProtection="0"/>
    <xf numFmtId="41" fontId="211" fillId="0" borderId="2025" applyFill="0" applyBorder="0" applyProtection="0">
      <alignment horizontal="right" vertical="top"/>
    </xf>
    <xf numFmtId="41" fontId="211" fillId="0" borderId="2025" applyFill="0" applyBorder="0" applyProtection="0">
      <alignment horizontal="right" vertical="top"/>
    </xf>
    <xf numFmtId="41" fontId="211" fillId="0" borderId="2025" applyFill="0" applyBorder="0" applyProtection="0">
      <alignment horizontal="right" vertical="top"/>
    </xf>
    <xf numFmtId="207" fontId="245" fillId="0" borderId="2024">
      <alignment horizontal="center"/>
    </xf>
    <xf numFmtId="207" fontId="245" fillId="0" borderId="2024">
      <alignment horizontal="center"/>
    </xf>
    <xf numFmtId="207" fontId="244" fillId="0" borderId="2025">
      <alignment horizontal="center"/>
    </xf>
    <xf numFmtId="0" fontId="18" fillId="56" borderId="2009" applyAlignment="0" applyProtection="0"/>
    <xf numFmtId="0" fontId="18" fillId="68" borderId="2132" applyNumberFormat="0">
      <alignment vertical="center"/>
    </xf>
    <xf numFmtId="0" fontId="18" fillId="35" borderId="2013" applyNumberFormat="0" applyAlignment="0">
      <protection locked="0"/>
    </xf>
    <xf numFmtId="10" fontId="23" fillId="37" borderId="2019" applyNumberFormat="0" applyBorder="0" applyAlignment="0" applyProtection="0"/>
    <xf numFmtId="10" fontId="23" fillId="37" borderId="2019" applyNumberFormat="0" applyBorder="0" applyAlignment="0" applyProtection="0"/>
    <xf numFmtId="10" fontId="23" fillId="37" borderId="2019" applyNumberFormat="0" applyBorder="0" applyAlignment="0" applyProtection="0"/>
    <xf numFmtId="10" fontId="23" fillId="37" borderId="2019" applyNumberFormat="0" applyBorder="0" applyAlignment="0" applyProtection="0"/>
    <xf numFmtId="10" fontId="23" fillId="37" borderId="2019" applyNumberFormat="0" applyBorder="0" applyAlignment="0" applyProtection="0"/>
    <xf numFmtId="215" fontId="156" fillId="0" borderId="90" applyFont="0" applyFill="0" applyAlignment="0">
      <alignment horizontal="fill"/>
    </xf>
    <xf numFmtId="338" fontId="230" fillId="0" borderId="2022">
      <protection locked="0"/>
    </xf>
    <xf numFmtId="338" fontId="230" fillId="0" borderId="2022">
      <protection locked="0"/>
    </xf>
    <xf numFmtId="338" fontId="230" fillId="0" borderId="2022">
      <protection locked="0"/>
    </xf>
    <xf numFmtId="338" fontId="230" fillId="0" borderId="2022">
      <protection locked="0"/>
    </xf>
    <xf numFmtId="338" fontId="230" fillId="0" borderId="2022">
      <protection locked="0"/>
    </xf>
    <xf numFmtId="256" fontId="22" fillId="0" borderId="2009">
      <alignment horizontal="left" vertical="center"/>
    </xf>
    <xf numFmtId="0" fontId="22" fillId="0" borderId="2009">
      <alignment horizontal="left" vertical="center"/>
    </xf>
    <xf numFmtId="256" fontId="22" fillId="0" borderId="2009">
      <alignment horizontal="left" vertical="center"/>
    </xf>
    <xf numFmtId="256" fontId="22" fillId="0" borderId="2009">
      <alignment horizontal="left" vertical="center"/>
    </xf>
    <xf numFmtId="256" fontId="22" fillId="0" borderId="2009">
      <alignment horizontal="left" vertical="center"/>
    </xf>
    <xf numFmtId="256" fontId="22" fillId="0" borderId="2009">
      <alignment horizontal="left" vertical="center"/>
    </xf>
    <xf numFmtId="0" fontId="23" fillId="36" borderId="2019" applyFont="0" applyBorder="0" applyAlignment="0" applyProtection="0">
      <alignment vertical="top"/>
    </xf>
    <xf numFmtId="0" fontId="18" fillId="68" borderId="2132" applyNumberFormat="0">
      <alignment vertical="center"/>
    </xf>
    <xf numFmtId="0" fontId="18" fillId="68" borderId="2132" applyNumberFormat="0">
      <alignment vertical="center"/>
    </xf>
    <xf numFmtId="0" fontId="18" fillId="0" borderId="2027" applyNumberFormat="0" applyFont="0" applyAlignment="0" applyProtection="0"/>
    <xf numFmtId="0" fontId="18" fillId="68" borderId="2132" applyNumberFormat="0">
      <alignment vertical="center"/>
    </xf>
    <xf numFmtId="0" fontId="18" fillId="35" borderId="2013" applyNumberFormat="0" applyAlignment="0">
      <protection locked="0"/>
    </xf>
    <xf numFmtId="0" fontId="18" fillId="0" borderId="2026" applyNumberFormat="0" applyFont="0" applyAlignment="0" applyProtection="0"/>
    <xf numFmtId="41" fontId="211" fillId="0" borderId="2025" applyFill="0" applyBorder="0" applyProtection="0">
      <alignment horizontal="right" vertical="top"/>
    </xf>
    <xf numFmtId="41" fontId="211" fillId="0" borderId="2025" applyFill="0" applyBorder="0" applyProtection="0">
      <alignment horizontal="right" vertical="top"/>
    </xf>
    <xf numFmtId="41" fontId="211" fillId="0" borderId="2025" applyFill="0" applyBorder="0" applyProtection="0">
      <alignment horizontal="right" vertical="top"/>
    </xf>
    <xf numFmtId="207" fontId="245" fillId="0" borderId="2024">
      <alignment horizontal="center"/>
    </xf>
    <xf numFmtId="207" fontId="245" fillId="0" borderId="2024">
      <alignment horizontal="center"/>
    </xf>
    <xf numFmtId="207" fontId="244" fillId="0" borderId="2025">
      <alignment horizontal="center"/>
    </xf>
    <xf numFmtId="0" fontId="18" fillId="56" borderId="2009" applyAlignment="0" applyProtection="0"/>
    <xf numFmtId="207" fontId="243" fillId="0" borderId="2024">
      <alignment horizontal="left"/>
    </xf>
    <xf numFmtId="207" fontId="243" fillId="0" borderId="2024">
      <alignment horizontal="left"/>
    </xf>
    <xf numFmtId="207" fontId="240" fillId="0" borderId="2025">
      <alignment horizontal="left"/>
    </xf>
    <xf numFmtId="207" fontId="240" fillId="0" borderId="2025">
      <alignment horizontal="right"/>
    </xf>
    <xf numFmtId="0" fontId="238" fillId="0" borderId="2024">
      <alignment horizontal="right"/>
    </xf>
    <xf numFmtId="0" fontId="237" fillId="0" borderId="2025">
      <alignment horizontal="right" wrapText="1"/>
    </xf>
    <xf numFmtId="0" fontId="238" fillId="0" borderId="2024">
      <alignment horizontal="right"/>
    </xf>
    <xf numFmtId="49" fontId="237" fillId="0" borderId="2025">
      <alignment horizontal="right" wrapText="1"/>
    </xf>
    <xf numFmtId="0" fontId="238" fillId="0" borderId="2024">
      <alignment horizontal="right"/>
    </xf>
    <xf numFmtId="0" fontId="238" fillId="0" borderId="2024">
      <alignment horizontal="right"/>
    </xf>
    <xf numFmtId="0" fontId="42" fillId="0" borderId="2133" applyNumberFormat="0" applyFill="0" applyAlignment="0" applyProtection="0"/>
    <xf numFmtId="0" fontId="60" fillId="43" borderId="2130" applyNumberFormat="0" applyAlignment="0" applyProtection="0"/>
    <xf numFmtId="0" fontId="42" fillId="0" borderId="2133" applyNumberFormat="0" applyFill="0" applyAlignment="0" applyProtection="0"/>
    <xf numFmtId="0" fontId="60" fillId="43" borderId="2130" applyNumberFormat="0" applyAlignment="0" applyProtection="0"/>
    <xf numFmtId="0" fontId="60" fillId="43" borderId="2130" applyNumberFormat="0" applyAlignment="0" applyProtection="0"/>
    <xf numFmtId="9" fontId="163" fillId="35" borderId="2023">
      <alignment horizontal="center"/>
    </xf>
    <xf numFmtId="348" fontId="120" fillId="107" borderId="2019" applyProtection="0">
      <alignment horizontal="center" vertical="center"/>
    </xf>
    <xf numFmtId="9" fontId="163" fillId="35" borderId="2023">
      <alignment horizontal="center"/>
    </xf>
    <xf numFmtId="348" fontId="120" fillId="107" borderId="2019" applyProtection="0">
      <alignment horizontal="center" vertical="center"/>
    </xf>
    <xf numFmtId="0" fontId="231" fillId="35" borderId="2019">
      <alignment horizontal="right"/>
    </xf>
    <xf numFmtId="0" fontId="231" fillId="35" borderId="2019">
      <alignment horizontal="right"/>
    </xf>
    <xf numFmtId="338" fontId="230" fillId="0" borderId="2022">
      <protection locked="0"/>
    </xf>
    <xf numFmtId="338" fontId="230" fillId="0" borderId="2022">
      <protection locked="0"/>
    </xf>
    <xf numFmtId="338" fontId="230" fillId="0" borderId="2022">
      <protection locked="0"/>
    </xf>
    <xf numFmtId="338" fontId="230" fillId="0" borderId="2022">
      <protection locked="0"/>
    </xf>
    <xf numFmtId="338" fontId="230" fillId="0" borderId="2022">
      <protection locked="0"/>
    </xf>
    <xf numFmtId="338" fontId="230" fillId="0" borderId="2022">
      <protection locked="0"/>
    </xf>
    <xf numFmtId="0" fontId="55" fillId="56" borderId="2130" applyNumberFormat="0" applyAlignment="0" applyProtection="0"/>
    <xf numFmtId="0" fontId="55" fillId="56" borderId="2130" applyNumberFormat="0" applyAlignment="0" applyProtection="0"/>
    <xf numFmtId="0" fontId="18" fillId="74" borderId="2019" applyFont="0" applyFill="0" applyBorder="0" applyAlignment="0" applyProtection="0"/>
    <xf numFmtId="0" fontId="18" fillId="74" borderId="2019" applyFont="0" applyFill="0" applyBorder="0" applyAlignment="0" applyProtection="0"/>
    <xf numFmtId="0" fontId="217" fillId="103" borderId="2020" applyNumberFormat="0" applyAlignment="0" applyProtection="0"/>
    <xf numFmtId="0" fontId="55" fillId="56" borderId="2130" applyNumberFormat="0" applyAlignment="0" applyProtection="0"/>
    <xf numFmtId="0" fontId="23" fillId="98" borderId="2020" applyNumberFormat="0" applyFont="0" applyAlignment="0" applyProtection="0"/>
    <xf numFmtId="0" fontId="23" fillId="98" borderId="2020" applyNumberFormat="0" applyFont="0" applyAlignment="0" applyProtection="0"/>
    <xf numFmtId="0" fontId="23" fillId="98" borderId="2020" applyNumberFormat="0" applyFont="0" applyAlignment="0" applyProtection="0"/>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63" fillId="56" borderId="2132" applyNumberFormat="0" applyAlignment="0" applyProtection="0"/>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23" fillId="0" borderId="2018" applyNumberFormat="0" applyFill="0" applyAlignment="0" applyProtection="0"/>
    <xf numFmtId="0" fontId="23" fillId="0" borderId="2018" applyNumberFormat="0" applyFill="0" applyAlignment="0" applyProtection="0"/>
    <xf numFmtId="0" fontId="23" fillId="0" borderId="2018" applyNumberFormat="0" applyFill="0" applyAlignment="0" applyProtection="0"/>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303" fontId="211" fillId="0" borderId="90" applyBorder="0"/>
    <xf numFmtId="0" fontId="23" fillId="0" borderId="2018" applyNumberFormat="0" applyFill="0" applyAlignment="0" applyProtection="0"/>
    <xf numFmtId="0" fontId="23" fillId="0" borderId="2018" applyNumberFormat="0" applyFill="0" applyAlignment="0" applyProtection="0"/>
    <xf numFmtId="0" fontId="23" fillId="0" borderId="2018" applyNumberFormat="0" applyFill="0" applyAlignment="0" applyProtection="0"/>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protection locked="0"/>
    </xf>
    <xf numFmtId="0" fontId="18" fillId="74" borderId="2019" applyProtection="0">
      <alignment horizontal="right"/>
      <protection locked="0"/>
    </xf>
    <xf numFmtId="0" fontId="23" fillId="0" borderId="2018" applyNumberFormat="0" applyFill="0" applyAlignment="0" applyProtection="0"/>
    <xf numFmtId="0" fontId="18" fillId="74" borderId="2019" applyProtection="0">
      <alignment horizontal="right"/>
      <protection locked="0"/>
    </xf>
    <xf numFmtId="0" fontId="23" fillId="0" borderId="2018" applyNumberFormat="0" applyFill="0" applyAlignment="0" applyProtection="0"/>
    <xf numFmtId="0" fontId="23" fillId="0" borderId="2018" applyNumberFormat="0" applyFill="0" applyAlignment="0" applyProtection="0"/>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63" fillId="56" borderId="2132" applyNumberFormat="0" applyAlignment="0" applyProtection="0"/>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63" fillId="56" borderId="2132" applyNumberFormat="0" applyAlignment="0" applyProtection="0"/>
    <xf numFmtId="0" fontId="23" fillId="98" borderId="2020" applyNumberFormat="0" applyFont="0" applyAlignment="0" applyProtection="0"/>
    <xf numFmtId="0" fontId="23" fillId="98" borderId="2020" applyNumberFormat="0" applyFont="0" applyAlignment="0" applyProtection="0"/>
    <xf numFmtId="0" fontId="23" fillId="98" borderId="2020" applyNumberFormat="0" applyFont="0" applyAlignment="0" applyProtection="0"/>
    <xf numFmtId="0" fontId="55" fillId="56" borderId="2130" applyNumberFormat="0" applyAlignment="0" applyProtection="0"/>
    <xf numFmtId="0" fontId="217" fillId="103" borderId="2020" applyNumberFormat="0" applyAlignment="0" applyProtection="0"/>
    <xf numFmtId="0" fontId="18" fillId="74" borderId="2019" applyFont="0" applyFill="0" applyBorder="0" applyAlignment="0" applyProtection="0"/>
    <xf numFmtId="0" fontId="23" fillId="98" borderId="2020" applyNumberFormat="0" applyFont="0" applyAlignment="0" applyProtection="0"/>
    <xf numFmtId="0" fontId="23" fillId="98" borderId="2020" applyNumberFormat="0" applyFont="0" applyAlignment="0" applyProtection="0"/>
    <xf numFmtId="0" fontId="23" fillId="98" borderId="2020" applyNumberFormat="0" applyFont="0" applyAlignment="0" applyProtection="0"/>
    <xf numFmtId="0" fontId="217" fillId="103" borderId="2020" applyNumberFormat="0" applyAlignment="0" applyProtection="0"/>
    <xf numFmtId="0" fontId="18" fillId="74" borderId="2019" applyFont="0" applyFill="0" applyBorder="0" applyAlignment="0" applyProtection="0"/>
    <xf numFmtId="0" fontId="55" fillId="56" borderId="2130" applyNumberFormat="0" applyAlignment="0" applyProtection="0"/>
    <xf numFmtId="0" fontId="55" fillId="56" borderId="2130" applyNumberFormat="0" applyAlignment="0" applyProtection="0"/>
    <xf numFmtId="348" fontId="120" fillId="107" borderId="2019" applyProtection="0">
      <alignment horizontal="center" vertical="center"/>
    </xf>
    <xf numFmtId="338" fontId="230" fillId="0" borderId="2022">
      <protection locked="0"/>
    </xf>
    <xf numFmtId="338" fontId="230" fillId="0" borderId="2022">
      <protection locked="0"/>
    </xf>
    <xf numFmtId="338" fontId="230" fillId="0" borderId="2022">
      <protection locked="0"/>
    </xf>
    <xf numFmtId="338" fontId="230" fillId="0" borderId="2022">
      <protection locked="0"/>
    </xf>
    <xf numFmtId="338" fontId="230" fillId="0" borderId="2022">
      <protection locked="0"/>
    </xf>
    <xf numFmtId="338" fontId="230" fillId="0" borderId="2022">
      <protection locked="0"/>
    </xf>
    <xf numFmtId="0" fontId="42" fillId="0" borderId="2133" applyNumberFormat="0" applyFill="0" applyAlignment="0" applyProtection="0"/>
    <xf numFmtId="0" fontId="231" fillId="35" borderId="2019">
      <alignment horizontal="right"/>
    </xf>
    <xf numFmtId="0" fontId="238" fillId="0" borderId="2024">
      <alignment horizontal="right"/>
    </xf>
    <xf numFmtId="207" fontId="240" fillId="0" borderId="2025">
      <alignment horizontal="right"/>
    </xf>
    <xf numFmtId="207" fontId="243" fillId="0" borderId="2024">
      <alignment horizontal="left"/>
    </xf>
    <xf numFmtId="207" fontId="243" fillId="0" borderId="2024">
      <alignment horizontal="left"/>
    </xf>
    <xf numFmtId="348" fontId="120" fillId="107" borderId="2019" applyProtection="0">
      <alignment horizontal="center" vertical="center"/>
    </xf>
    <xf numFmtId="9" fontId="163" fillId="35" borderId="2023">
      <alignment horizontal="center"/>
    </xf>
    <xf numFmtId="0" fontId="60" fillId="43" borderId="2130" applyNumberFormat="0" applyAlignment="0" applyProtection="0"/>
    <xf numFmtId="207" fontId="244" fillId="0" borderId="2025">
      <alignment horizontal="center"/>
    </xf>
    <xf numFmtId="207" fontId="245" fillId="0" borderId="2024">
      <alignment horizontal="center"/>
    </xf>
    <xf numFmtId="207" fontId="245" fillId="0" borderId="2024">
      <alignment horizontal="center"/>
    </xf>
    <xf numFmtId="41" fontId="211" fillId="0" borderId="2025" applyFill="0" applyBorder="0" applyProtection="0">
      <alignment horizontal="right" vertical="top"/>
    </xf>
    <xf numFmtId="41" fontId="211" fillId="0" borderId="2025" applyFill="0" applyBorder="0" applyProtection="0">
      <alignment horizontal="right" vertical="top"/>
    </xf>
    <xf numFmtId="41" fontId="211" fillId="0" borderId="2025" applyFill="0" applyBorder="0" applyProtection="0">
      <alignment horizontal="right" vertical="top"/>
    </xf>
    <xf numFmtId="0" fontId="18" fillId="0" borderId="2026" applyNumberFormat="0" applyFont="0" applyAlignment="0" applyProtection="0"/>
    <xf numFmtId="0" fontId="60" fillId="43" borderId="2130" applyNumberFormat="0" applyAlignment="0" applyProtection="0"/>
    <xf numFmtId="0" fontId="42" fillId="0" borderId="2133" applyNumberFormat="0" applyFill="0" applyAlignment="0" applyProtection="0"/>
    <xf numFmtId="0" fontId="18" fillId="0" borderId="2027" applyNumberFormat="0" applyFont="0" applyAlignment="0" applyProtection="0"/>
    <xf numFmtId="0" fontId="23" fillId="36" borderId="2019" applyFont="0" applyBorder="0" applyAlignment="0" applyProtection="0">
      <alignment vertical="top"/>
    </xf>
    <xf numFmtId="0" fontId="238" fillId="0" borderId="2024">
      <alignment horizontal="right"/>
    </xf>
    <xf numFmtId="49" fontId="237" fillId="0" borderId="2025">
      <alignment horizontal="right" wrapText="1"/>
    </xf>
    <xf numFmtId="0" fontId="238" fillId="0" borderId="2024">
      <alignment horizontal="right"/>
    </xf>
    <xf numFmtId="0" fontId="237" fillId="0" borderId="2025">
      <alignment horizontal="right" wrapText="1"/>
    </xf>
    <xf numFmtId="0" fontId="238" fillId="0" borderId="2024">
      <alignment horizontal="right"/>
    </xf>
    <xf numFmtId="207" fontId="240" fillId="0" borderId="2025">
      <alignment horizontal="right"/>
    </xf>
    <xf numFmtId="207" fontId="240" fillId="0" borderId="2025">
      <alignment horizontal="left"/>
    </xf>
    <xf numFmtId="207" fontId="243" fillId="0" borderId="2024">
      <alignment horizontal="left"/>
    </xf>
    <xf numFmtId="207" fontId="243" fillId="0" borderId="2024">
      <alignment horizontal="left"/>
    </xf>
    <xf numFmtId="0" fontId="108" fillId="0" borderId="90" applyFont="0" applyFill="0" applyAlignment="0" applyProtection="0"/>
    <xf numFmtId="0" fontId="18" fillId="35" borderId="2013" applyNumberFormat="0" applyAlignment="0">
      <protection locked="0"/>
    </xf>
    <xf numFmtId="0" fontId="18" fillId="68" borderId="2132" applyNumberFormat="0">
      <alignment vertical="center"/>
    </xf>
    <xf numFmtId="49" fontId="237" fillId="0" borderId="2025">
      <alignment horizontal="right" wrapText="1"/>
    </xf>
    <xf numFmtId="201" fontId="137" fillId="0" borderId="2014" applyNumberFormat="0" applyFont="0" applyFill="0" applyAlignment="0" applyProtection="0"/>
    <xf numFmtId="9" fontId="163" fillId="35" borderId="2023">
      <alignment horizontal="center"/>
    </xf>
    <xf numFmtId="0" fontId="60" fillId="43" borderId="2130" applyNumberFormat="0" applyAlignment="0" applyProtection="0"/>
    <xf numFmtId="0" fontId="60" fillId="43" borderId="2130" applyNumberFormat="0" applyAlignment="0" applyProtection="0"/>
    <xf numFmtId="0" fontId="238" fillId="0" borderId="2024">
      <alignment horizontal="right"/>
    </xf>
    <xf numFmtId="49" fontId="237" fillId="0" borderId="2025">
      <alignment horizontal="right" wrapText="1"/>
    </xf>
    <xf numFmtId="0" fontId="18" fillId="56" borderId="2009" applyAlignment="0" applyProtection="0"/>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207" fontId="240" fillId="0" borderId="2025">
      <alignment horizontal="left"/>
    </xf>
    <xf numFmtId="201" fontId="137" fillId="0" borderId="2014" applyNumberFormat="0" applyFont="0" applyFill="0" applyAlignment="0" applyProtection="0"/>
    <xf numFmtId="201" fontId="137" fillId="0" borderId="2015" applyNumberFormat="0" applyFont="0" applyFill="0" applyAlignment="0" applyProtection="0"/>
    <xf numFmtId="0" fontId="60" fillId="43" borderId="2130" applyNumberFormat="0" applyAlignment="0" applyProtection="0"/>
    <xf numFmtId="0" fontId="18" fillId="35" borderId="2013" applyNumberFormat="0" applyAlignment="0">
      <protection locked="0"/>
    </xf>
    <xf numFmtId="10" fontId="23" fillId="37" borderId="2019" applyNumberFormat="0" applyBorder="0" applyAlignment="0" applyProtection="0"/>
    <xf numFmtId="10" fontId="23" fillId="37" borderId="2019" applyNumberFormat="0" applyBorder="0" applyAlignment="0" applyProtection="0"/>
    <xf numFmtId="10" fontId="23" fillId="37" borderId="2019" applyNumberFormat="0" applyBorder="0" applyAlignment="0" applyProtection="0"/>
    <xf numFmtId="10" fontId="23" fillId="37" borderId="2019" applyNumberFormat="0" applyBorder="0" applyAlignment="0" applyProtection="0"/>
    <xf numFmtId="10" fontId="23" fillId="37" borderId="2019" applyNumberFormat="0" applyBorder="0" applyAlignment="0" applyProtection="0"/>
    <xf numFmtId="0" fontId="19" fillId="36" borderId="90" applyNumberFormat="0" applyFill="0" applyBorder="0" applyAlignment="0" applyProtection="0"/>
    <xf numFmtId="256" fontId="19" fillId="36" borderId="90" applyNumberFormat="0" applyFill="0" applyBorder="0" applyAlignment="0" applyProtection="0"/>
    <xf numFmtId="0" fontId="19" fillId="36" borderId="90" applyNumberFormat="0" applyFill="0" applyBorder="0" applyAlignment="0" applyProtection="0"/>
    <xf numFmtId="0" fontId="19" fillId="36" borderId="90" applyNumberFormat="0" applyFill="0" applyBorder="0" applyAlignment="0" applyProtection="0"/>
    <xf numFmtId="256" fontId="19" fillId="36" borderId="90" applyNumberFormat="0" applyFill="0" applyBorder="0" applyAlignment="0" applyProtection="0"/>
    <xf numFmtId="256" fontId="19" fillId="36" borderId="90" applyNumberFormat="0" applyFill="0" applyBorder="0" applyAlignment="0" applyProtection="0"/>
    <xf numFmtId="256" fontId="19" fillId="36" borderId="90" applyNumberFormat="0" applyFill="0" applyBorder="0" applyAlignment="0" applyProtection="0"/>
    <xf numFmtId="256" fontId="22" fillId="0" borderId="2009">
      <alignment horizontal="left" vertical="center"/>
    </xf>
    <xf numFmtId="0" fontId="22" fillId="0" borderId="2009">
      <alignment horizontal="left" vertical="center"/>
    </xf>
    <xf numFmtId="256" fontId="22" fillId="0" borderId="2009">
      <alignment horizontal="left" vertical="center"/>
    </xf>
    <xf numFmtId="256" fontId="22" fillId="0" borderId="2009">
      <alignment horizontal="left" vertical="center"/>
    </xf>
    <xf numFmtId="256" fontId="22" fillId="0" borderId="2009">
      <alignment horizontal="left" vertical="center"/>
    </xf>
    <xf numFmtId="256" fontId="22" fillId="0" borderId="2009">
      <alignment horizontal="left" vertical="center"/>
    </xf>
    <xf numFmtId="2" fontId="92" fillId="34" borderId="2135"/>
    <xf numFmtId="3" fontId="92" fillId="34" borderId="2135">
      <alignment horizontal="right" vertical="center"/>
    </xf>
    <xf numFmtId="0" fontId="23" fillId="36" borderId="2019" applyFont="0" applyBorder="0" applyAlignment="0" applyProtection="0">
      <alignment vertical="top"/>
    </xf>
    <xf numFmtId="0" fontId="18" fillId="68" borderId="2132" applyNumberFormat="0">
      <alignment vertical="center"/>
    </xf>
    <xf numFmtId="0" fontId="18" fillId="0" borderId="2027" applyNumberFormat="0" applyFont="0" applyAlignment="0" applyProtection="0"/>
    <xf numFmtId="0" fontId="18" fillId="0" borderId="2026" applyNumberFormat="0" applyFont="0" applyAlignment="0" applyProtection="0"/>
    <xf numFmtId="41" fontId="211" fillId="0" borderId="2025" applyFill="0" applyBorder="0" applyProtection="0">
      <alignment horizontal="right" vertical="top"/>
    </xf>
    <xf numFmtId="41" fontId="211" fillId="0" borderId="2025" applyFill="0" applyBorder="0" applyProtection="0">
      <alignment horizontal="right" vertical="top"/>
    </xf>
    <xf numFmtId="41" fontId="211" fillId="0" borderId="2025" applyFill="0" applyBorder="0" applyProtection="0">
      <alignment horizontal="right" vertical="top"/>
    </xf>
    <xf numFmtId="207" fontId="245" fillId="0" borderId="2024">
      <alignment horizontal="center"/>
    </xf>
    <xf numFmtId="207" fontId="245" fillId="0" borderId="2024">
      <alignment horizontal="center"/>
    </xf>
    <xf numFmtId="207" fontId="244" fillId="0" borderId="2025">
      <alignment horizontal="center"/>
    </xf>
    <xf numFmtId="0" fontId="18" fillId="56" borderId="2009" applyAlignment="0" applyProtection="0"/>
    <xf numFmtId="207" fontId="243" fillId="0" borderId="2024">
      <alignment horizontal="left"/>
    </xf>
    <xf numFmtId="207" fontId="243" fillId="0" borderId="2024">
      <alignment horizontal="left"/>
    </xf>
    <xf numFmtId="207" fontId="240" fillId="0" borderId="2025">
      <alignment horizontal="left"/>
    </xf>
    <xf numFmtId="207" fontId="240" fillId="0" borderId="2025">
      <alignment horizontal="right"/>
    </xf>
    <xf numFmtId="0" fontId="238" fillId="0" borderId="2024">
      <alignment horizontal="right"/>
    </xf>
    <xf numFmtId="0" fontId="237" fillId="0" borderId="2025">
      <alignment horizontal="right" wrapText="1"/>
    </xf>
    <xf numFmtId="0" fontId="238" fillId="0" borderId="2024">
      <alignment horizontal="right"/>
    </xf>
    <xf numFmtId="49" fontId="237" fillId="0" borderId="2025">
      <alignment horizontal="right" wrapText="1"/>
    </xf>
    <xf numFmtId="0" fontId="238" fillId="0" borderId="2024">
      <alignment horizontal="right"/>
    </xf>
    <xf numFmtId="0" fontId="42" fillId="0" borderId="2133" applyNumberFormat="0" applyFill="0" applyAlignment="0" applyProtection="0"/>
    <xf numFmtId="0" fontId="60" fillId="43" borderId="2130" applyNumberFormat="0" applyAlignment="0" applyProtection="0"/>
    <xf numFmtId="0" fontId="60" fillId="43" borderId="2130" applyNumberFormat="0" applyAlignment="0" applyProtection="0"/>
    <xf numFmtId="9" fontId="163" fillId="35" borderId="2023">
      <alignment horizontal="center"/>
    </xf>
    <xf numFmtId="348" fontId="120" fillId="107" borderId="2019" applyProtection="0">
      <alignment horizontal="center" vertical="center"/>
    </xf>
    <xf numFmtId="0" fontId="231" fillId="35" borderId="2019">
      <alignment horizontal="right"/>
    </xf>
    <xf numFmtId="338" fontId="230" fillId="0" borderId="2022">
      <protection locked="0"/>
    </xf>
    <xf numFmtId="338" fontId="230" fillId="0" borderId="2022">
      <protection locked="0"/>
    </xf>
    <xf numFmtId="338" fontId="230" fillId="0" borderId="2022">
      <protection locked="0"/>
    </xf>
    <xf numFmtId="338" fontId="230" fillId="0" borderId="2022">
      <protection locked="0"/>
    </xf>
    <xf numFmtId="338" fontId="230" fillId="0" borderId="2022">
      <protection locked="0"/>
    </xf>
    <xf numFmtId="338" fontId="230" fillId="0" borderId="2022">
      <protection locked="0"/>
    </xf>
    <xf numFmtId="4" fontId="92" fillId="35" borderId="2137"/>
    <xf numFmtId="3" fontId="92" fillId="35" borderId="2137">
      <alignment horizontal="right" vertical="center"/>
    </xf>
    <xf numFmtId="0" fontId="92" fillId="35" borderId="2137">
      <alignment horizontal="center" vertical="center"/>
    </xf>
    <xf numFmtId="0" fontId="55" fillId="56" borderId="2130" applyNumberFormat="0" applyAlignment="0" applyProtection="0"/>
    <xf numFmtId="0" fontId="55" fillId="56" borderId="2130" applyNumberFormat="0" applyAlignment="0" applyProtection="0"/>
    <xf numFmtId="333" fontId="171" fillId="0" borderId="90"/>
    <xf numFmtId="332" fontId="171" fillId="0" borderId="90"/>
    <xf numFmtId="329" fontId="171" fillId="0" borderId="90"/>
    <xf numFmtId="326" fontId="171" fillId="0" borderId="90"/>
    <xf numFmtId="325" fontId="171" fillId="0" borderId="90"/>
    <xf numFmtId="324" fontId="171" fillId="0" borderId="90"/>
    <xf numFmtId="323" fontId="171" fillId="0" borderId="90"/>
    <xf numFmtId="322" fontId="171" fillId="0" borderId="90"/>
    <xf numFmtId="321" fontId="171" fillId="0" borderId="90"/>
    <xf numFmtId="3" fontId="18" fillId="105" borderId="2009" applyProtection="0">
      <alignment horizontal="right" vertical="center"/>
    </xf>
    <xf numFmtId="0" fontId="18" fillId="74" borderId="2019" applyFont="0" applyFill="0" applyBorder="0" applyAlignment="0" applyProtection="0"/>
    <xf numFmtId="0" fontId="217" fillId="103" borderId="2020" applyNumberFormat="0" applyAlignment="0" applyProtection="0"/>
    <xf numFmtId="0" fontId="55" fillId="56" borderId="2130" applyNumberFormat="0" applyAlignment="0" applyProtection="0"/>
    <xf numFmtId="0" fontId="23" fillId="98" borderId="2020" applyNumberFormat="0" applyFont="0" applyAlignment="0" applyProtection="0"/>
    <xf numFmtId="0" fontId="23" fillId="98" borderId="2020" applyNumberFormat="0" applyFont="0" applyAlignment="0" applyProtection="0"/>
    <xf numFmtId="0" fontId="23" fillId="98" borderId="2020" applyNumberFormat="0" applyFont="0" applyAlignment="0" applyProtection="0"/>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23" fillId="0" borderId="2018" applyNumberFormat="0" applyFill="0" applyAlignment="0" applyProtection="0"/>
    <xf numFmtId="0" fontId="23" fillId="0" borderId="2018" applyNumberFormat="0" applyFill="0" applyAlignment="0" applyProtection="0"/>
    <xf numFmtId="0" fontId="23" fillId="0" borderId="2018" applyNumberFormat="0" applyFill="0" applyAlignment="0" applyProtection="0"/>
    <xf numFmtId="303" fontId="211" fillId="0" borderId="90" applyBorder="0"/>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23" fillId="0" borderId="2018" applyNumberFormat="0" applyFill="0" applyAlignment="0" applyProtection="0"/>
    <xf numFmtId="0" fontId="23" fillId="0" borderId="2018" applyNumberFormat="0" applyFill="0" applyAlignment="0" applyProtection="0"/>
    <xf numFmtId="0" fontId="23" fillId="0" borderId="2018" applyNumberFormat="0" applyFill="0" applyAlignment="0" applyProtection="0"/>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23" fillId="98" borderId="2020" applyNumberFormat="0" applyFont="0" applyAlignment="0" applyProtection="0"/>
    <xf numFmtId="0" fontId="23" fillId="98" borderId="2020" applyNumberFormat="0" applyFont="0" applyAlignment="0" applyProtection="0"/>
    <xf numFmtId="0" fontId="23" fillId="98" borderId="2020" applyNumberFormat="0" applyFont="0" applyAlignment="0" applyProtection="0"/>
    <xf numFmtId="0" fontId="217" fillId="103" borderId="2020" applyNumberFormat="0" applyAlignment="0" applyProtection="0"/>
    <xf numFmtId="0" fontId="18" fillId="74" borderId="2019" applyFont="0" applyFill="0" applyBorder="0" applyAlignment="0" applyProtection="0"/>
    <xf numFmtId="3" fontId="18" fillId="105" borderId="2009" applyProtection="0">
      <alignment horizontal="right" vertical="center"/>
    </xf>
    <xf numFmtId="0" fontId="92" fillId="35" borderId="2021">
      <alignment horizontal="center" vertical="center"/>
    </xf>
    <xf numFmtId="3" fontId="92" fillId="35" borderId="2021">
      <alignment horizontal="right" vertical="center"/>
    </xf>
    <xf numFmtId="4" fontId="92" fillId="35" borderId="2021"/>
    <xf numFmtId="338" fontId="230" fillId="0" borderId="2022">
      <protection locked="0"/>
    </xf>
    <xf numFmtId="338" fontId="230" fillId="0" borderId="2022">
      <protection locked="0"/>
    </xf>
    <xf numFmtId="338" fontId="230" fillId="0" borderId="2022">
      <protection locked="0"/>
    </xf>
    <xf numFmtId="338" fontId="230" fillId="0" borderId="2022">
      <protection locked="0"/>
    </xf>
    <xf numFmtId="338" fontId="230" fillId="0" borderId="2022">
      <protection locked="0"/>
    </xf>
    <xf numFmtId="338" fontId="230" fillId="0" borderId="2022">
      <protection locked="0"/>
    </xf>
    <xf numFmtId="0" fontId="231" fillId="35" borderId="2019">
      <alignment horizontal="right"/>
    </xf>
    <xf numFmtId="348" fontId="120" fillId="107" borderId="2019" applyProtection="0">
      <alignment horizontal="center" vertical="center"/>
    </xf>
    <xf numFmtId="9" fontId="163" fillId="35" borderId="2023">
      <alignment horizontal="center"/>
    </xf>
    <xf numFmtId="0" fontId="238" fillId="0" borderId="2024">
      <alignment horizontal="right"/>
    </xf>
    <xf numFmtId="49" fontId="237" fillId="0" borderId="2025">
      <alignment horizontal="right" wrapText="1"/>
    </xf>
    <xf numFmtId="0" fontId="238" fillId="0" borderId="2024">
      <alignment horizontal="right"/>
    </xf>
    <xf numFmtId="0" fontId="237" fillId="0" borderId="2025">
      <alignment horizontal="right" wrapText="1"/>
    </xf>
    <xf numFmtId="0" fontId="238" fillId="0" borderId="2024">
      <alignment horizontal="right"/>
    </xf>
    <xf numFmtId="207" fontId="240" fillId="0" borderId="2025">
      <alignment horizontal="right"/>
    </xf>
    <xf numFmtId="207" fontId="240" fillId="0" borderId="2025">
      <alignment horizontal="left"/>
    </xf>
    <xf numFmtId="207" fontId="243" fillId="0" borderId="2024">
      <alignment horizontal="left"/>
    </xf>
    <xf numFmtId="207" fontId="243" fillId="0" borderId="2024">
      <alignment horizontal="left"/>
    </xf>
    <xf numFmtId="0" fontId="18" fillId="56" borderId="2009" applyAlignment="0" applyProtection="0"/>
    <xf numFmtId="207" fontId="244" fillId="0" borderId="2025">
      <alignment horizontal="center"/>
    </xf>
    <xf numFmtId="207" fontId="245" fillId="0" borderId="2024">
      <alignment horizontal="center"/>
    </xf>
    <xf numFmtId="207" fontId="245" fillId="0" borderId="2024">
      <alignment horizontal="center"/>
    </xf>
    <xf numFmtId="41" fontId="211" fillId="0" borderId="2025" applyFill="0" applyBorder="0" applyProtection="0">
      <alignment horizontal="right" vertical="top"/>
    </xf>
    <xf numFmtId="41" fontId="211" fillId="0" borderId="2025" applyFill="0" applyBorder="0" applyProtection="0">
      <alignment horizontal="right" vertical="top"/>
    </xf>
    <xf numFmtId="41" fontId="211" fillId="0" borderId="2025" applyFill="0" applyBorder="0" applyProtection="0">
      <alignment horizontal="right" vertical="top"/>
    </xf>
    <xf numFmtId="0" fontId="18" fillId="0" borderId="2026" applyNumberFormat="0" applyFont="0" applyAlignment="0" applyProtection="0"/>
    <xf numFmtId="0" fontId="18" fillId="0" borderId="2027" applyNumberFormat="0" applyFont="0" applyAlignment="0" applyProtection="0"/>
    <xf numFmtId="0" fontId="23" fillId="36" borderId="2019" applyFont="0" applyBorder="0" applyAlignment="0" applyProtection="0">
      <alignment vertical="top"/>
    </xf>
    <xf numFmtId="3" fontId="92" fillId="34" borderId="2011">
      <alignment horizontal="right" vertical="center"/>
    </xf>
    <xf numFmtId="2" fontId="92" fillId="34" borderId="2011"/>
    <xf numFmtId="256" fontId="22" fillId="0" borderId="2009">
      <alignment horizontal="left" vertical="center"/>
    </xf>
    <xf numFmtId="256" fontId="22" fillId="0" borderId="2009">
      <alignment horizontal="left" vertical="center"/>
    </xf>
    <xf numFmtId="256" fontId="22" fillId="0" borderId="2009">
      <alignment horizontal="left" vertical="center"/>
    </xf>
    <xf numFmtId="256" fontId="22" fillId="0" borderId="2009">
      <alignment horizontal="left" vertical="center"/>
    </xf>
    <xf numFmtId="0" fontId="22" fillId="0" borderId="2009">
      <alignment horizontal="left" vertical="center"/>
    </xf>
    <xf numFmtId="256" fontId="22" fillId="0" borderId="2009">
      <alignment horizontal="left" vertical="center"/>
    </xf>
    <xf numFmtId="10" fontId="23" fillId="37" borderId="2019" applyNumberFormat="0" applyBorder="0" applyAlignment="0" applyProtection="0"/>
    <xf numFmtId="10" fontId="23" fillId="37" borderId="2019" applyNumberFormat="0" applyBorder="0" applyAlignment="0" applyProtection="0"/>
    <xf numFmtId="10" fontId="23" fillId="37" borderId="2019" applyNumberFormat="0" applyBorder="0" applyAlignment="0" applyProtection="0"/>
    <xf numFmtId="10" fontId="23" fillId="37" borderId="2019" applyNumberFormat="0" applyBorder="0" applyAlignment="0" applyProtection="0"/>
    <xf numFmtId="10" fontId="23" fillId="37" borderId="2019" applyNumberFormat="0" applyBorder="0" applyAlignment="0" applyProtection="0"/>
    <xf numFmtId="0" fontId="18" fillId="35" borderId="2013" applyNumberFormat="0" applyAlignment="0">
      <protection locked="0"/>
    </xf>
    <xf numFmtId="201" fontId="137" fillId="0" borderId="2015" applyNumberFormat="0" applyFont="0" applyFill="0" applyAlignment="0" applyProtection="0"/>
    <xf numFmtId="201" fontId="137" fillId="0" borderId="2014" applyNumberFormat="0" applyFont="0" applyFill="0" applyAlignment="0" applyProtection="0"/>
    <xf numFmtId="207" fontId="240" fillId="0" borderId="2025">
      <alignment horizontal="lef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56" borderId="2009" applyAlignment="0" applyProtection="0"/>
    <xf numFmtId="49" fontId="237" fillId="0" borderId="2025">
      <alignment horizontal="right" wrapText="1"/>
    </xf>
    <xf numFmtId="0" fontId="238" fillId="0" borderId="2024">
      <alignment horizontal="right"/>
    </xf>
    <xf numFmtId="9" fontId="163" fillId="35" borderId="2023">
      <alignment horizontal="center"/>
    </xf>
    <xf numFmtId="0" fontId="92" fillId="35" borderId="2181">
      <alignment horizontal="center" vertical="center"/>
    </xf>
    <xf numFmtId="0" fontId="42" fillId="0" borderId="2133" applyNumberFormat="0" applyFill="0" applyAlignment="0" applyProtection="0"/>
    <xf numFmtId="201" fontId="137" fillId="0" borderId="2014" applyNumberFormat="0" applyFont="0" applyFill="0" applyAlignment="0" applyProtection="0"/>
    <xf numFmtId="49" fontId="237" fillId="0" borderId="2025">
      <alignment horizontal="right" wrapText="1"/>
    </xf>
    <xf numFmtId="0" fontId="18" fillId="35" borderId="2013" applyNumberFormat="0" applyAlignment="0">
      <protection locked="0"/>
    </xf>
    <xf numFmtId="0" fontId="63" fillId="56" borderId="3020" applyNumberFormat="0" applyAlignment="0" applyProtection="0"/>
    <xf numFmtId="207" fontId="243" fillId="0" borderId="2024">
      <alignment horizontal="left"/>
    </xf>
    <xf numFmtId="207" fontId="243" fillId="0" borderId="2024">
      <alignment horizontal="left"/>
    </xf>
    <xf numFmtId="207" fontId="240" fillId="0" borderId="2025">
      <alignment horizontal="left"/>
    </xf>
    <xf numFmtId="207" fontId="240" fillId="0" borderId="2025">
      <alignment horizontal="right"/>
    </xf>
    <xf numFmtId="0" fontId="238" fillId="0" borderId="2024">
      <alignment horizontal="right"/>
    </xf>
    <xf numFmtId="0" fontId="237" fillId="0" borderId="2025">
      <alignment horizontal="right" wrapText="1"/>
    </xf>
    <xf numFmtId="0" fontId="238" fillId="0" borderId="2024">
      <alignment horizontal="right"/>
    </xf>
    <xf numFmtId="49" fontId="237" fillId="0" borderId="2025">
      <alignment horizontal="right" wrapText="1"/>
    </xf>
    <xf numFmtId="0" fontId="238" fillId="0" borderId="2024">
      <alignment horizontal="right"/>
    </xf>
    <xf numFmtId="0" fontId="23" fillId="36" borderId="2019" applyFont="0" applyBorder="0" applyAlignment="0" applyProtection="0">
      <alignment vertical="top"/>
    </xf>
    <xf numFmtId="0" fontId="18" fillId="0" borderId="2027" applyNumberFormat="0" applyFont="0" applyAlignment="0" applyProtection="0"/>
    <xf numFmtId="0" fontId="18" fillId="0" borderId="2026" applyNumberFormat="0" applyFont="0" applyAlignment="0" applyProtection="0"/>
    <xf numFmtId="41" fontId="211" fillId="0" borderId="2025" applyFill="0" applyBorder="0" applyProtection="0">
      <alignment horizontal="right" vertical="top"/>
    </xf>
    <xf numFmtId="41" fontId="211" fillId="0" borderId="2025" applyFill="0" applyBorder="0" applyProtection="0">
      <alignment horizontal="right" vertical="top"/>
    </xf>
    <xf numFmtId="41" fontId="211" fillId="0" borderId="2025" applyFill="0" applyBorder="0" applyProtection="0">
      <alignment horizontal="right" vertical="top"/>
    </xf>
    <xf numFmtId="207" fontId="245" fillId="0" borderId="2024">
      <alignment horizontal="center"/>
    </xf>
    <xf numFmtId="207" fontId="245" fillId="0" borderId="2024">
      <alignment horizontal="center"/>
    </xf>
    <xf numFmtId="207" fontId="244" fillId="0" borderId="2025">
      <alignment horizontal="center"/>
    </xf>
    <xf numFmtId="9" fontId="163" fillId="35" borderId="2023">
      <alignment horizontal="center"/>
    </xf>
    <xf numFmtId="348" fontId="120" fillId="107" borderId="2019" applyProtection="0">
      <alignment horizontal="center" vertical="center"/>
    </xf>
    <xf numFmtId="207" fontId="243" fillId="0" borderId="2024">
      <alignment horizontal="left"/>
    </xf>
    <xf numFmtId="207" fontId="243" fillId="0" borderId="2024">
      <alignment horizontal="left"/>
    </xf>
    <xf numFmtId="207" fontId="240" fillId="0" borderId="2025">
      <alignment horizontal="right"/>
    </xf>
    <xf numFmtId="0" fontId="238" fillId="0" borderId="2024">
      <alignment horizontal="right"/>
    </xf>
    <xf numFmtId="0" fontId="231" fillId="35" borderId="2019">
      <alignment horizontal="right"/>
    </xf>
    <xf numFmtId="338" fontId="230" fillId="0" borderId="2022">
      <protection locked="0"/>
    </xf>
    <xf numFmtId="338" fontId="230" fillId="0" borderId="2022">
      <protection locked="0"/>
    </xf>
    <xf numFmtId="338" fontId="230" fillId="0" borderId="2022">
      <protection locked="0"/>
    </xf>
    <xf numFmtId="338" fontId="230" fillId="0" borderId="2022">
      <protection locked="0"/>
    </xf>
    <xf numFmtId="338" fontId="230" fillId="0" borderId="2022">
      <protection locked="0"/>
    </xf>
    <xf numFmtId="338" fontId="230" fillId="0" borderId="2022">
      <protection locked="0"/>
    </xf>
    <xf numFmtId="348" fontId="120" fillId="107" borderId="2019" applyProtection="0">
      <alignment horizontal="center" vertical="center"/>
    </xf>
    <xf numFmtId="0" fontId="18" fillId="74" borderId="2019" applyFont="0" applyFill="0" applyBorder="0" applyAlignment="0" applyProtection="0"/>
    <xf numFmtId="0" fontId="217" fillId="103" borderId="2020" applyNumberFormat="0" applyAlignment="0" applyProtection="0"/>
    <xf numFmtId="0" fontId="23" fillId="98" borderId="2020" applyNumberFormat="0" applyFont="0" applyAlignment="0" applyProtection="0"/>
    <xf numFmtId="0" fontId="23" fillId="98" borderId="2020" applyNumberFormat="0" applyFont="0" applyAlignment="0" applyProtection="0"/>
    <xf numFmtId="0" fontId="23" fillId="98" borderId="2020" applyNumberFormat="0" applyFont="0" applyAlignment="0" applyProtection="0"/>
    <xf numFmtId="0" fontId="18" fillId="74" borderId="2019" applyFont="0" applyFill="0" applyBorder="0" applyAlignment="0" applyProtection="0"/>
    <xf numFmtId="0" fontId="217" fillId="103" borderId="2020" applyNumberFormat="0" applyAlignment="0" applyProtection="0"/>
    <xf numFmtId="0" fontId="23" fillId="98" borderId="2020" applyNumberFormat="0" applyFont="0" applyAlignment="0" applyProtection="0"/>
    <xf numFmtId="0" fontId="23" fillId="98" borderId="2020" applyNumberFormat="0" applyFont="0" applyAlignment="0" applyProtection="0"/>
    <xf numFmtId="0" fontId="23" fillId="98" borderId="2020" applyNumberFormat="0" applyFont="0" applyAlignment="0" applyProtection="0"/>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23" fillId="0" borderId="2018" applyNumberFormat="0" applyFill="0" applyAlignment="0" applyProtection="0"/>
    <xf numFmtId="0" fontId="23" fillId="0" borderId="2018" applyNumberFormat="0" applyFill="0" applyAlignment="0" applyProtection="0"/>
    <xf numFmtId="0" fontId="18" fillId="74" borderId="2019" applyProtection="0">
      <alignment horizontal="right"/>
      <protection locked="0"/>
    </xf>
    <xf numFmtId="0" fontId="23" fillId="0" borderId="2018" applyNumberFormat="0" applyFill="0" applyAlignment="0" applyProtection="0"/>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23" fillId="0" borderId="2018" applyNumberFormat="0" applyFill="0" applyAlignment="0" applyProtection="0"/>
    <xf numFmtId="0" fontId="23" fillId="0" borderId="2018" applyNumberFormat="0" applyFill="0" applyAlignment="0" applyProtection="0"/>
    <xf numFmtId="0" fontId="23" fillId="0" borderId="2018" applyNumberFormat="0" applyFill="0" applyAlignment="0" applyProtection="0"/>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63" fillId="56" borderId="2132" applyNumberFormat="0" applyAlignment="0" applyProtection="0"/>
    <xf numFmtId="0" fontId="18" fillId="74" borderId="2019" applyProtection="0">
      <alignment horizontal="right"/>
    </xf>
    <xf numFmtId="0" fontId="18" fillId="0" borderId="2131"/>
    <xf numFmtId="0" fontId="23" fillId="0" borderId="2018" applyNumberFormat="0" applyFill="0" applyAlignment="0" applyProtection="0"/>
    <xf numFmtId="0" fontId="23" fillId="0" borderId="2018" applyNumberFormat="0" applyFill="0" applyAlignment="0" applyProtection="0"/>
    <xf numFmtId="0" fontId="23" fillId="0" borderId="2018" applyNumberFormat="0" applyFill="0" applyAlignment="0" applyProtection="0"/>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protection locked="0"/>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18" fillId="74" borderId="2019" applyProtection="0">
      <alignment horizontal="right"/>
    </xf>
    <xf numFmtId="0" fontId="23" fillId="98" borderId="2020" applyNumberFormat="0" applyFont="0" applyAlignment="0" applyProtection="0"/>
    <xf numFmtId="0" fontId="23" fillId="98" borderId="2020" applyNumberFormat="0" applyFont="0" applyAlignment="0" applyProtection="0"/>
    <xf numFmtId="0" fontId="23" fillId="98" borderId="2020" applyNumberFormat="0" applyFont="0" applyAlignment="0" applyProtection="0"/>
    <xf numFmtId="0" fontId="217" fillId="103" borderId="2020" applyNumberFormat="0" applyAlignment="0" applyProtection="0"/>
    <xf numFmtId="0" fontId="18" fillId="74" borderId="2019" applyFont="0" applyFill="0" applyBorder="0" applyAlignment="0" applyProtection="0"/>
    <xf numFmtId="0" fontId="18" fillId="74" borderId="2019" applyFont="0" applyFill="0" applyBorder="0" applyAlignment="0" applyProtection="0"/>
    <xf numFmtId="0" fontId="44" fillId="57" borderId="2158" applyNumberFormat="0" applyAlignment="0" applyProtection="0"/>
    <xf numFmtId="338" fontId="230" fillId="0" borderId="2022">
      <protection locked="0"/>
    </xf>
    <xf numFmtId="338" fontId="230" fillId="0" borderId="2022">
      <protection locked="0"/>
    </xf>
    <xf numFmtId="338" fontId="230" fillId="0" borderId="2022">
      <protection locked="0"/>
    </xf>
    <xf numFmtId="338" fontId="230" fillId="0" borderId="2022">
      <protection locked="0"/>
    </xf>
    <xf numFmtId="338" fontId="230" fillId="0" borderId="2022">
      <protection locked="0"/>
    </xf>
    <xf numFmtId="338" fontId="230" fillId="0" borderId="2022">
      <protection locked="0"/>
    </xf>
    <xf numFmtId="0" fontId="231" fillId="35" borderId="2019">
      <alignment horizontal="right"/>
    </xf>
    <xf numFmtId="0" fontId="231" fillId="35" borderId="2019">
      <alignment horizontal="right"/>
    </xf>
    <xf numFmtId="348" fontId="120" fillId="107" borderId="2019" applyProtection="0">
      <alignment horizontal="center" vertical="center"/>
    </xf>
    <xf numFmtId="9" fontId="163" fillId="35" borderId="2023">
      <alignment horizontal="center"/>
    </xf>
    <xf numFmtId="348" fontId="120" fillId="107" borderId="2019" applyProtection="0">
      <alignment horizontal="center" vertical="center"/>
    </xf>
    <xf numFmtId="9" fontId="163" fillId="35" borderId="2023">
      <alignment horizontal="center"/>
    </xf>
    <xf numFmtId="0" fontId="238" fillId="0" borderId="2024">
      <alignment horizontal="right"/>
    </xf>
    <xf numFmtId="0" fontId="238" fillId="0" borderId="2024">
      <alignment horizontal="right"/>
    </xf>
    <xf numFmtId="49" fontId="237" fillId="0" borderId="2025">
      <alignment horizontal="right" wrapText="1"/>
    </xf>
    <xf numFmtId="0" fontId="238" fillId="0" borderId="2024">
      <alignment horizontal="right"/>
    </xf>
    <xf numFmtId="0" fontId="237" fillId="0" borderId="2025">
      <alignment horizontal="right" wrapText="1"/>
    </xf>
    <xf numFmtId="0" fontId="238" fillId="0" borderId="2024">
      <alignment horizontal="right"/>
    </xf>
    <xf numFmtId="207" fontId="240" fillId="0" borderId="2025">
      <alignment horizontal="right"/>
    </xf>
    <xf numFmtId="207" fontId="240" fillId="0" borderId="2025">
      <alignment horizontal="left"/>
    </xf>
    <xf numFmtId="207" fontId="243" fillId="0" borderId="2024">
      <alignment horizontal="left"/>
    </xf>
    <xf numFmtId="207" fontId="243" fillId="0" borderId="2024">
      <alignment horizontal="left"/>
    </xf>
    <xf numFmtId="0" fontId="18" fillId="56" borderId="2009" applyAlignment="0" applyProtection="0"/>
    <xf numFmtId="207" fontId="244" fillId="0" borderId="2025">
      <alignment horizontal="center"/>
    </xf>
    <xf numFmtId="207" fontId="245" fillId="0" borderId="2024">
      <alignment horizontal="center"/>
    </xf>
    <xf numFmtId="207" fontId="245" fillId="0" borderId="2024">
      <alignment horizontal="center"/>
    </xf>
    <xf numFmtId="41" fontId="211" fillId="0" borderId="2025" applyFill="0" applyBorder="0" applyProtection="0">
      <alignment horizontal="right" vertical="top"/>
    </xf>
    <xf numFmtId="41" fontId="211" fillId="0" borderId="2025" applyFill="0" applyBorder="0" applyProtection="0">
      <alignment horizontal="right" vertical="top"/>
    </xf>
    <xf numFmtId="41" fontId="211" fillId="0" borderId="2025" applyFill="0" applyBorder="0" applyProtection="0">
      <alignment horizontal="right" vertical="top"/>
    </xf>
    <xf numFmtId="0" fontId="18" fillId="0" borderId="2026" applyNumberFormat="0" applyFont="0" applyAlignment="0" applyProtection="0"/>
    <xf numFmtId="0" fontId="18" fillId="35" borderId="2013" applyNumberFormat="0" applyAlignment="0">
      <protection locked="0"/>
    </xf>
    <xf numFmtId="0" fontId="18" fillId="0" borderId="2027" applyNumberFormat="0" applyFont="0" applyAlignment="0" applyProtection="0"/>
    <xf numFmtId="0" fontId="23" fillId="36" borderId="2019" applyFont="0" applyBorder="0" applyAlignment="0" applyProtection="0">
      <alignment vertical="top"/>
    </xf>
    <xf numFmtId="0" fontId="42" fillId="0" borderId="2133" applyNumberFormat="0" applyFill="0" applyAlignment="0" applyProtection="0"/>
    <xf numFmtId="256" fontId="22" fillId="0" borderId="2009">
      <alignment horizontal="left" vertical="center"/>
    </xf>
    <xf numFmtId="256" fontId="22" fillId="0" borderId="2009">
      <alignment horizontal="left" vertical="center"/>
    </xf>
    <xf numFmtId="256" fontId="22" fillId="0" borderId="2009">
      <alignment horizontal="left" vertical="center"/>
    </xf>
    <xf numFmtId="256" fontId="22" fillId="0" borderId="2009">
      <alignment horizontal="left" vertical="center"/>
    </xf>
    <xf numFmtId="0" fontId="22" fillId="0" borderId="2009">
      <alignment horizontal="left" vertical="center"/>
    </xf>
    <xf numFmtId="256" fontId="22" fillId="0" borderId="2009">
      <alignment horizontal="left" vertical="center"/>
    </xf>
    <xf numFmtId="338" fontId="230" fillId="0" borderId="2022">
      <protection locked="0"/>
    </xf>
    <xf numFmtId="338" fontId="230" fillId="0" borderId="2022">
      <protection locked="0"/>
    </xf>
    <xf numFmtId="338" fontId="230" fillId="0" borderId="2022">
      <protection locked="0"/>
    </xf>
    <xf numFmtId="338" fontId="230" fillId="0" borderId="2022">
      <protection locked="0"/>
    </xf>
    <xf numFmtId="338" fontId="230" fillId="0" borderId="2022">
      <protection locked="0"/>
    </xf>
    <xf numFmtId="10" fontId="23" fillId="37" borderId="2019" applyNumberFormat="0" applyBorder="0" applyAlignment="0" applyProtection="0"/>
    <xf numFmtId="10" fontId="23" fillId="37" borderId="2019" applyNumberFormat="0" applyBorder="0" applyAlignment="0" applyProtection="0"/>
    <xf numFmtId="10" fontId="23" fillId="37" borderId="2019" applyNumberFormat="0" applyBorder="0" applyAlignment="0" applyProtection="0"/>
    <xf numFmtId="10" fontId="23" fillId="37" borderId="2019" applyNumberFormat="0" applyBorder="0" applyAlignment="0" applyProtection="0"/>
    <xf numFmtId="10" fontId="23" fillId="37" borderId="2019" applyNumberFormat="0" applyBorder="0" applyAlignment="0" applyProtection="0"/>
    <xf numFmtId="0" fontId="18" fillId="35" borderId="2013" applyNumberFormat="0" applyAlignment="0">
      <protection locked="0"/>
    </xf>
    <xf numFmtId="0" fontId="43" fillId="59" borderId="2131" applyNumberFormat="0" applyFont="0" applyAlignment="0" applyProtection="0"/>
    <xf numFmtId="0" fontId="18" fillId="56" borderId="2009" applyAlignment="0" applyProtection="0"/>
    <xf numFmtId="207" fontId="244" fillId="0" borderId="2025">
      <alignment horizontal="center"/>
    </xf>
    <xf numFmtId="207" fontId="245" fillId="0" borderId="2024">
      <alignment horizontal="center"/>
    </xf>
    <xf numFmtId="207" fontId="245" fillId="0" borderId="2024">
      <alignment horizontal="center"/>
    </xf>
    <xf numFmtId="41" fontId="211" fillId="0" borderId="2025" applyFill="0" applyBorder="0" applyProtection="0">
      <alignment horizontal="right" vertical="top"/>
    </xf>
    <xf numFmtId="41" fontId="211" fillId="0" borderId="2025" applyFill="0" applyBorder="0" applyProtection="0">
      <alignment horizontal="right" vertical="top"/>
    </xf>
    <xf numFmtId="41" fontId="211" fillId="0" borderId="2025" applyFill="0" applyBorder="0" applyProtection="0">
      <alignment horizontal="right" vertical="top"/>
    </xf>
    <xf numFmtId="0" fontId="18" fillId="0" borderId="2026" applyNumberFormat="0" applyFont="0" applyAlignment="0" applyProtection="0"/>
    <xf numFmtId="0" fontId="18" fillId="0" borderId="2027" applyNumberFormat="0" applyFont="0" applyAlignment="0" applyProtection="0"/>
    <xf numFmtId="0" fontId="23" fillId="36" borderId="2019" applyFont="0" applyBorder="0" applyAlignment="0" applyProtection="0">
      <alignment vertical="top"/>
    </xf>
    <xf numFmtId="201" fontId="137" fillId="0" borderId="2015" applyNumberFormat="0" applyFont="0" applyFill="0" applyAlignment="0" applyProtection="0"/>
    <xf numFmtId="0" fontId="63" fillId="56" borderId="2132" applyNumberFormat="0" applyAlignment="0" applyProtection="0"/>
    <xf numFmtId="256" fontId="22" fillId="0" borderId="2009">
      <alignment horizontal="left" vertical="center"/>
    </xf>
    <xf numFmtId="256" fontId="22" fillId="0" borderId="2009">
      <alignment horizontal="left" vertical="center"/>
    </xf>
    <xf numFmtId="256" fontId="22" fillId="0" borderId="2009">
      <alignment horizontal="left" vertical="center"/>
    </xf>
    <xf numFmtId="256" fontId="22" fillId="0" borderId="2009">
      <alignment horizontal="left" vertical="center"/>
    </xf>
    <xf numFmtId="0" fontId="22" fillId="0" borderId="2009">
      <alignment horizontal="left" vertical="center"/>
    </xf>
    <xf numFmtId="256" fontId="22" fillId="0" borderId="2009">
      <alignment horizontal="left" vertical="center"/>
    </xf>
    <xf numFmtId="10" fontId="23" fillId="37" borderId="2019" applyNumberFormat="0" applyBorder="0" applyAlignment="0" applyProtection="0"/>
    <xf numFmtId="10" fontId="23" fillId="37" borderId="2019" applyNumberFormat="0" applyBorder="0" applyAlignment="0" applyProtection="0"/>
    <xf numFmtId="10" fontId="23" fillId="37" borderId="2019" applyNumberFormat="0" applyBorder="0" applyAlignment="0" applyProtection="0"/>
    <xf numFmtId="10" fontId="23" fillId="37" borderId="2019" applyNumberFormat="0" applyBorder="0" applyAlignment="0" applyProtection="0"/>
    <xf numFmtId="10" fontId="23" fillId="37" borderId="2019" applyNumberFormat="0" applyBorder="0" applyAlignment="0" applyProtection="0"/>
    <xf numFmtId="207" fontId="243" fillId="0" borderId="2024">
      <alignment horizontal="left"/>
    </xf>
    <xf numFmtId="207" fontId="243" fillId="0" borderId="2024">
      <alignment horizontal="left"/>
    </xf>
    <xf numFmtId="0" fontId="18" fillId="56" borderId="2009" applyAlignment="0" applyProtection="0"/>
    <xf numFmtId="207" fontId="244" fillId="0" borderId="2025">
      <alignment horizontal="center"/>
    </xf>
    <xf numFmtId="207" fontId="245" fillId="0" borderId="2024">
      <alignment horizontal="center"/>
    </xf>
    <xf numFmtId="207" fontId="245" fillId="0" borderId="2024">
      <alignment horizontal="center"/>
    </xf>
    <xf numFmtId="41" fontId="211" fillId="0" borderId="2025" applyFill="0" applyBorder="0" applyProtection="0">
      <alignment horizontal="right" vertical="top"/>
    </xf>
    <xf numFmtId="41" fontId="211" fillId="0" borderId="2025" applyFill="0" applyBorder="0" applyProtection="0">
      <alignment horizontal="right" vertical="top"/>
    </xf>
    <xf numFmtId="41" fontId="211" fillId="0" borderId="2025" applyFill="0" applyBorder="0" applyProtection="0">
      <alignment horizontal="right" vertical="top"/>
    </xf>
    <xf numFmtId="0" fontId="18" fillId="0" borderId="2026" applyNumberFormat="0" applyFont="0" applyAlignment="0" applyProtection="0"/>
    <xf numFmtId="0" fontId="18" fillId="35" borderId="2013" applyNumberFormat="0" applyAlignment="0">
      <protection locked="0"/>
    </xf>
    <xf numFmtId="0" fontId="18" fillId="0" borderId="2027" applyNumberFormat="0" applyFont="0" applyAlignment="0" applyProtection="0"/>
    <xf numFmtId="0" fontId="23" fillId="36" borderId="2019" applyFont="0" applyBorder="0" applyAlignment="0" applyProtection="0">
      <alignment vertical="top"/>
    </xf>
    <xf numFmtId="256" fontId="22" fillId="0" borderId="2009">
      <alignment horizontal="left" vertical="center"/>
    </xf>
    <xf numFmtId="256" fontId="22" fillId="0" borderId="2009">
      <alignment horizontal="left" vertical="center"/>
    </xf>
    <xf numFmtId="256" fontId="22" fillId="0" borderId="2009">
      <alignment horizontal="left" vertical="center"/>
    </xf>
    <xf numFmtId="256" fontId="22" fillId="0" borderId="2009">
      <alignment horizontal="left" vertical="center"/>
    </xf>
    <xf numFmtId="0" fontId="22" fillId="0" borderId="2009">
      <alignment horizontal="left" vertical="center"/>
    </xf>
    <xf numFmtId="256" fontId="22" fillId="0" borderId="2009">
      <alignment horizontal="left" vertical="center"/>
    </xf>
    <xf numFmtId="10" fontId="23" fillId="37" borderId="2019" applyNumberFormat="0" applyBorder="0" applyAlignment="0" applyProtection="0"/>
    <xf numFmtId="10" fontId="23" fillId="37" borderId="2019" applyNumberFormat="0" applyBorder="0" applyAlignment="0" applyProtection="0"/>
    <xf numFmtId="10" fontId="23" fillId="37" borderId="2019" applyNumberFormat="0" applyBorder="0" applyAlignment="0" applyProtection="0"/>
    <xf numFmtId="10" fontId="23" fillId="37" borderId="2019" applyNumberFormat="0" applyBorder="0" applyAlignment="0" applyProtection="0"/>
    <xf numFmtId="10" fontId="23" fillId="37" borderId="2019" applyNumberFormat="0" applyBorder="0" applyAlignment="0" applyProtection="0"/>
    <xf numFmtId="0" fontId="18" fillId="35" borderId="2013" applyNumberFormat="0" applyAlignment="0">
      <protection locked="0"/>
    </xf>
    <xf numFmtId="256" fontId="22" fillId="0" borderId="2009">
      <alignment horizontal="left" vertical="center"/>
    </xf>
    <xf numFmtId="256" fontId="22" fillId="0" borderId="2009">
      <alignment horizontal="left" vertical="center"/>
    </xf>
    <xf numFmtId="256" fontId="22" fillId="0" borderId="2009">
      <alignment horizontal="left" vertical="center"/>
    </xf>
    <xf numFmtId="256" fontId="22" fillId="0" borderId="2009">
      <alignment horizontal="left" vertical="center"/>
    </xf>
    <xf numFmtId="0" fontId="22" fillId="0" borderId="2009">
      <alignment horizontal="left" vertical="center"/>
    </xf>
    <xf numFmtId="256" fontId="22" fillId="0" borderId="2009">
      <alignment horizontal="left" vertical="center"/>
    </xf>
    <xf numFmtId="10" fontId="23" fillId="37" borderId="2019" applyNumberFormat="0" applyBorder="0" applyAlignment="0" applyProtection="0"/>
    <xf numFmtId="10" fontId="23" fillId="37" borderId="2019" applyNumberFormat="0" applyBorder="0" applyAlignment="0" applyProtection="0"/>
    <xf numFmtId="10" fontId="23" fillId="37" borderId="2019" applyNumberFormat="0" applyBorder="0" applyAlignment="0" applyProtection="0"/>
    <xf numFmtId="10" fontId="23" fillId="37" borderId="2019" applyNumberFormat="0" applyBorder="0" applyAlignment="0" applyProtection="0"/>
    <xf numFmtId="10" fontId="23" fillId="37" borderId="2019" applyNumberFormat="0" applyBorder="0" applyAlignment="0" applyProtection="0"/>
    <xf numFmtId="0" fontId="18" fillId="35" borderId="2013" applyNumberFormat="0" applyAlignment="0">
      <protection locked="0"/>
    </xf>
    <xf numFmtId="1" fontId="37" fillId="0" borderId="2009">
      <alignment vertical="center"/>
    </xf>
    <xf numFmtId="0" fontId="44" fillId="57" borderId="2028" applyNumberFormat="0" applyAlignment="0" applyProtection="0"/>
    <xf numFmtId="0" fontId="42" fillId="0" borderId="2133" applyNumberFormat="0" applyFill="0" applyAlignment="0" applyProtection="0"/>
    <xf numFmtId="0" fontId="92" fillId="35" borderId="2031">
      <alignment horizontal="center" vertical="center"/>
    </xf>
    <xf numFmtId="0" fontId="63" fillId="56" borderId="2132" applyNumberFormat="0" applyAlignment="0" applyProtection="0"/>
    <xf numFmtId="338" fontId="230" fillId="0" borderId="2791">
      <protection locked="0"/>
    </xf>
    <xf numFmtId="4" fontId="92" fillId="35" borderId="2157"/>
    <xf numFmtId="0" fontId="44" fillId="57" borderId="2178" applyNumberFormat="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3" fontId="92" fillId="35" borderId="2157">
      <alignment horizontal="right" vertical="center"/>
    </xf>
    <xf numFmtId="215" fontId="156" fillId="0" borderId="2180" applyFont="0" applyFill="0" applyAlignment="0">
      <alignment horizontal="fill"/>
    </xf>
    <xf numFmtId="164" fontId="103" fillId="71" borderId="2019" applyNumberFormat="0" applyBorder="0" applyAlignment="0">
      <alignment vertical="center" wrapText="1"/>
    </xf>
    <xf numFmtId="164" fontId="103" fillId="71" borderId="2019" applyNumberFormat="0" applyBorder="0" applyAlignment="0">
      <alignment vertical="center" wrapText="1"/>
    </xf>
    <xf numFmtId="338" fontId="230" fillId="0" borderId="2791">
      <protection locked="0"/>
    </xf>
    <xf numFmtId="215" fontId="156" fillId="0" borderId="2030" applyFont="0" applyFill="0" applyAlignment="0">
      <alignment horizontal="fill"/>
    </xf>
    <xf numFmtId="0" fontId="103" fillId="71" borderId="2019" applyNumberFormat="0" applyBorder="0" applyAlignment="0">
      <alignment vertical="center" wrapText="1"/>
    </xf>
    <xf numFmtId="0" fontId="108" fillId="0" borderId="2010" applyFont="0" applyFill="0" applyAlignment="0" applyProtection="0"/>
    <xf numFmtId="0" fontId="60" fillId="43" borderId="2130" applyNumberFormat="0" applyAlignment="0" applyProtection="0"/>
    <xf numFmtId="338" fontId="230" fillId="0" borderId="2022">
      <protection locked="0"/>
    </xf>
    <xf numFmtId="1" fontId="37" fillId="0" borderId="2009">
      <alignment vertical="center"/>
    </xf>
    <xf numFmtId="1" fontId="37" fillId="0" borderId="2009">
      <alignment vertical="center"/>
    </xf>
    <xf numFmtId="338" fontId="230" fillId="0" borderId="2791">
      <protection locked="0"/>
    </xf>
    <xf numFmtId="0" fontId="43" fillId="59" borderId="2131" applyNumberFormat="0" applyFont="0" applyAlignment="0" applyProtection="0"/>
    <xf numFmtId="0" fontId="42" fillId="0" borderId="2133" applyNumberFormat="0" applyFill="0" applyAlignment="0" applyProtection="0"/>
    <xf numFmtId="0" fontId="42" fillId="0" borderId="2133" applyNumberFormat="0" applyFill="0" applyAlignment="0" applyProtection="0"/>
    <xf numFmtId="0" fontId="42" fillId="0" borderId="2133" applyNumberFormat="0" applyFill="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108" fillId="0" borderId="2134" applyFont="0" applyFill="0" applyAlignment="0" applyProtection="0"/>
    <xf numFmtId="0" fontId="44" fillId="57" borderId="2028" applyNumberFormat="0" applyAlignment="0" applyProtection="0"/>
    <xf numFmtId="0" fontId="44" fillId="57" borderId="2028" applyNumberFormat="0" applyAlignment="0" applyProtection="0"/>
    <xf numFmtId="3" fontId="92" fillId="35" borderId="2031">
      <alignment horizontal="right" vertical="center"/>
    </xf>
    <xf numFmtId="4" fontId="92" fillId="35" borderId="2031"/>
    <xf numFmtId="3" fontId="92" fillId="34" borderId="2029">
      <alignment horizontal="right" vertical="center"/>
    </xf>
    <xf numFmtId="2" fontId="92" fillId="34" borderId="2029"/>
    <xf numFmtId="0" fontId="44" fillId="119" borderId="2028" applyNumberFormat="0" applyAlignment="0" applyProtection="0"/>
    <xf numFmtId="0" fontId="63" fillId="56" borderId="3020" applyNumberFormat="0" applyAlignment="0" applyProtection="0"/>
    <xf numFmtId="207" fontId="245" fillId="0" borderId="2793">
      <alignment horizontal="center"/>
    </xf>
    <xf numFmtId="0" fontId="238" fillId="0" borderId="2793">
      <alignment horizontal="right"/>
    </xf>
    <xf numFmtId="207" fontId="244" fillId="0" borderId="2794">
      <alignment horizontal="center"/>
    </xf>
    <xf numFmtId="0" fontId="238" fillId="0" borderId="2793">
      <alignment horizontal="right"/>
    </xf>
    <xf numFmtId="0" fontId="63" fillId="56" borderId="2132" applyNumberFormat="0" applyAlignment="0" applyProtection="0"/>
    <xf numFmtId="0" fontId="44" fillId="57" borderId="2032" applyNumberFormat="0" applyAlignment="0" applyProtection="0"/>
    <xf numFmtId="0" fontId="44" fillId="57" borderId="2032" applyNumberFormat="0" applyAlignment="0" applyProtection="0"/>
    <xf numFmtId="0" fontId="44" fillId="57" borderId="2032" applyNumberFormat="0" applyAlignment="0" applyProtection="0"/>
    <xf numFmtId="0" fontId="44" fillId="119" borderId="20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43" fillId="59" borderId="2131" applyNumberFormat="0" applyFont="0" applyAlignment="0" applyProtection="0"/>
    <xf numFmtId="0" fontId="63" fillId="56" borderId="2132" applyNumberFormat="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44" fillId="57" borderId="2068" applyNumberFormat="0" applyAlignment="0" applyProtection="0"/>
    <xf numFmtId="215" fontId="156" fillId="0" borderId="2070" applyFont="0" applyFill="0" applyAlignment="0">
      <alignment horizontal="fill"/>
    </xf>
    <xf numFmtId="215" fontId="156" fillId="0" borderId="2034" applyFont="0" applyFill="0" applyAlignment="0">
      <alignment horizontal="fill"/>
    </xf>
    <xf numFmtId="0" fontId="92" fillId="35" borderId="2071">
      <alignment horizontal="center" vertical="center"/>
    </xf>
    <xf numFmtId="0" fontId="44" fillId="57" borderId="2048" applyNumberFormat="0" applyAlignment="0" applyProtection="0"/>
    <xf numFmtId="0" fontId="44" fillId="119" borderId="2044" applyNumberFormat="0" applyAlignment="0" applyProtection="0"/>
    <xf numFmtId="2" fontId="92" fillId="34" borderId="2045"/>
    <xf numFmtId="3" fontId="92" fillId="34" borderId="2045">
      <alignment horizontal="right" vertical="center"/>
    </xf>
    <xf numFmtId="4" fontId="92" fillId="35" borderId="2047"/>
    <xf numFmtId="3" fontId="92" fillId="35" borderId="2047">
      <alignment horizontal="right" vertical="center"/>
    </xf>
    <xf numFmtId="0" fontId="44" fillId="57" borderId="2044" applyNumberFormat="0" applyAlignment="0" applyProtection="0"/>
    <xf numFmtId="0" fontId="44" fillId="57" borderId="2044" applyNumberFormat="0" applyAlignment="0" applyProtection="0"/>
    <xf numFmtId="3" fontId="18" fillId="105" borderId="2009" applyProtection="0">
      <alignment horizontal="right" vertical="center"/>
    </xf>
    <xf numFmtId="215" fontId="156" fillId="0" borderId="2046" applyFont="0" applyFill="0" applyAlignment="0">
      <alignment horizontal="fill"/>
    </xf>
    <xf numFmtId="214" fontId="148" fillId="74" borderId="2009" applyFont="0" applyFill="0" applyBorder="0" applyAlignment="0" applyProtection="0">
      <alignment horizontal="right"/>
    </xf>
    <xf numFmtId="16" fontId="148" fillId="74" borderId="2009" applyFont="0" applyFill="0" applyBorder="0" applyAlignment="0" applyProtection="0">
      <alignment horizontal="right"/>
    </xf>
    <xf numFmtId="214" fontId="148" fillId="74" borderId="2009" applyFont="0" applyFill="0" applyBorder="0" applyAlignment="0" applyProtection="0">
      <alignment horizontal="right"/>
    </xf>
    <xf numFmtId="16" fontId="148" fillId="74" borderId="2009" applyFont="0" applyFill="0" applyBorder="0" applyAlignment="0" applyProtection="0">
      <alignment horizontal="right"/>
    </xf>
    <xf numFmtId="0" fontId="92" fillId="35" borderId="2047">
      <alignment horizontal="center" vertical="center"/>
    </xf>
    <xf numFmtId="0" fontId="44" fillId="57" borderId="2044" applyNumberFormat="0" applyAlignment="0" applyProtection="0"/>
    <xf numFmtId="215" fontId="156" fillId="0" borderId="2066" applyFont="0" applyFill="0" applyAlignment="0">
      <alignment horizontal="fill"/>
    </xf>
    <xf numFmtId="2" fontId="92" fillId="34" borderId="2041"/>
    <xf numFmtId="3" fontId="92" fillId="34" borderId="2041">
      <alignment horizontal="right" vertical="center"/>
    </xf>
    <xf numFmtId="4" fontId="92" fillId="35" borderId="2043"/>
    <xf numFmtId="3" fontId="92" fillId="35" borderId="2043">
      <alignment horizontal="right" vertical="center"/>
    </xf>
    <xf numFmtId="0" fontId="92" fillId="35" borderId="2043">
      <alignment horizontal="center" vertical="center"/>
    </xf>
    <xf numFmtId="3" fontId="92" fillId="35" borderId="2067">
      <alignment horizontal="right" vertical="center"/>
    </xf>
    <xf numFmtId="3" fontId="92" fillId="34" borderId="2065">
      <alignment horizontal="right" vertical="center"/>
    </xf>
    <xf numFmtId="2" fontId="92" fillId="34" borderId="2065"/>
    <xf numFmtId="0" fontId="92" fillId="35" borderId="2035">
      <alignment horizontal="center" vertical="center"/>
    </xf>
    <xf numFmtId="3" fontId="92" fillId="35" borderId="2035">
      <alignment horizontal="right" vertical="center"/>
    </xf>
    <xf numFmtId="4" fontId="92" fillId="35" borderId="2035"/>
    <xf numFmtId="3" fontId="92" fillId="35" borderId="2071">
      <alignment horizontal="right" vertical="center"/>
    </xf>
    <xf numFmtId="0" fontId="44" fillId="119" borderId="2068" applyNumberFormat="0" applyAlignment="0" applyProtection="0"/>
    <xf numFmtId="0" fontId="44" fillId="119" borderId="2072" applyNumberFormat="0" applyAlignment="0" applyProtection="0"/>
    <xf numFmtId="3" fontId="92" fillId="34" borderId="2033">
      <alignment horizontal="right" vertical="center"/>
    </xf>
    <xf numFmtId="2" fontId="92" fillId="34" borderId="2033"/>
    <xf numFmtId="0" fontId="44" fillId="57" borderId="2072" applyNumberFormat="0" applyAlignment="0" applyProtection="0"/>
    <xf numFmtId="0" fontId="44" fillId="57" borderId="2068" applyNumberFormat="0" applyAlignment="0" applyProtection="0"/>
    <xf numFmtId="0" fontId="92" fillId="35" borderId="2067">
      <alignment horizontal="center" vertical="center"/>
    </xf>
    <xf numFmtId="4" fontId="92" fillId="35" borderId="2067"/>
    <xf numFmtId="4" fontId="92" fillId="35" borderId="2071"/>
    <xf numFmtId="3" fontId="92" fillId="34" borderId="2069">
      <alignment horizontal="right" vertical="center"/>
    </xf>
    <xf numFmtId="0" fontId="44" fillId="57" borderId="2072" applyNumberFormat="0" applyAlignment="0" applyProtection="0"/>
    <xf numFmtId="215" fontId="156" fillId="0" borderId="2042" applyFont="0" applyFill="0" applyAlignment="0">
      <alignment horizontal="fill"/>
    </xf>
    <xf numFmtId="0" fontId="44" fillId="57" borderId="2068" applyNumberFormat="0" applyAlignment="0" applyProtection="0"/>
    <xf numFmtId="2" fontId="92" fillId="34" borderId="2069"/>
    <xf numFmtId="0" fontId="44" fillId="57" borderId="2072" applyNumberFormat="0" applyAlignment="0" applyProtection="0"/>
    <xf numFmtId="0" fontId="44" fillId="57" borderId="2036" applyNumberFormat="0" applyAlignment="0" applyProtection="0"/>
    <xf numFmtId="0" fontId="92" fillId="35" borderId="2039">
      <alignment horizontal="center" vertical="center"/>
    </xf>
    <xf numFmtId="215" fontId="156" fillId="0" borderId="2038" applyFont="0" applyFill="0" applyAlignment="0">
      <alignment horizontal="fill"/>
    </xf>
    <xf numFmtId="0" fontId="44" fillId="57" borderId="2036" applyNumberFormat="0" applyAlignment="0" applyProtection="0"/>
    <xf numFmtId="0" fontId="44" fillId="57" borderId="2036" applyNumberFormat="0" applyAlignment="0" applyProtection="0"/>
    <xf numFmtId="3" fontId="92" fillId="35" borderId="2039">
      <alignment horizontal="right" vertical="center"/>
    </xf>
    <xf numFmtId="4" fontId="92" fillId="35" borderId="2039"/>
    <xf numFmtId="3" fontId="92" fillId="34" borderId="2037">
      <alignment horizontal="right" vertical="center"/>
    </xf>
    <xf numFmtId="2" fontId="92" fillId="34" borderId="2037"/>
    <xf numFmtId="0" fontId="44" fillId="119" borderId="2036" applyNumberFormat="0" applyAlignment="0" applyProtection="0"/>
    <xf numFmtId="0" fontId="44" fillId="57" borderId="2040" applyNumberFormat="0" applyAlignment="0" applyProtection="0"/>
    <xf numFmtId="0" fontId="44" fillId="57" borderId="2040" applyNumberFormat="0" applyAlignment="0" applyProtection="0"/>
    <xf numFmtId="0" fontId="44" fillId="57" borderId="2040" applyNumberFormat="0" applyAlignment="0" applyProtection="0"/>
    <xf numFmtId="0" fontId="44" fillId="119" borderId="2040" applyNumberFormat="0" applyAlignment="0" applyProtection="0"/>
    <xf numFmtId="0" fontId="44" fillId="57" borderId="2048" applyNumberFormat="0" applyAlignment="0" applyProtection="0"/>
    <xf numFmtId="0" fontId="44" fillId="57" borderId="2048" applyNumberFormat="0" applyAlignment="0" applyProtection="0"/>
    <xf numFmtId="0" fontId="44" fillId="119" borderId="2048" applyNumberFormat="0" applyAlignment="0" applyProtection="0"/>
    <xf numFmtId="0" fontId="42" fillId="0" borderId="2133" applyNumberFormat="0" applyFill="0" applyAlignment="0" applyProtection="0"/>
    <xf numFmtId="0" fontId="18" fillId="68" borderId="2132" applyNumberFormat="0">
      <alignment vertical="center"/>
    </xf>
    <xf numFmtId="0" fontId="43" fillId="59" borderId="2131" applyNumberFormat="0" applyFont="0" applyAlignment="0" applyProtection="0"/>
    <xf numFmtId="0" fontId="42" fillId="0" borderId="2133" applyNumberFormat="0" applyFill="0" applyAlignment="0" applyProtection="0"/>
    <xf numFmtId="0" fontId="42" fillId="0" borderId="2133" applyNumberFormat="0" applyFill="0" applyAlignment="0" applyProtection="0"/>
    <xf numFmtId="0" fontId="55" fillId="56" borderId="2130" applyNumberFormat="0" applyAlignment="0" applyProtection="0"/>
    <xf numFmtId="0" fontId="63" fillId="56" borderId="2132" applyNumberFormat="0" applyAlignment="0" applyProtection="0"/>
    <xf numFmtId="0" fontId="43" fillId="59" borderId="2131" applyNumberFormat="0" applyFont="0" applyAlignment="0" applyProtection="0"/>
    <xf numFmtId="0" fontId="238" fillId="0" borderId="2024">
      <alignment horizontal="right"/>
    </xf>
    <xf numFmtId="0" fontId="63" fillId="56" borderId="2132" applyNumberFormat="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1" fontId="37" fillId="0" borderId="2009">
      <alignment vertical="center"/>
    </xf>
    <xf numFmtId="0" fontId="60" fillId="43" borderId="2130" applyNumberFormat="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1" fontId="37" fillId="0" borderId="2009">
      <alignment vertical="center"/>
    </xf>
    <xf numFmtId="0" fontId="42" fillId="0" borderId="2133" applyNumberFormat="0" applyFill="0" applyAlignment="0" applyProtection="0"/>
    <xf numFmtId="1" fontId="37" fillId="0" borderId="2129">
      <alignment vertical="center"/>
    </xf>
    <xf numFmtId="0" fontId="42" fillId="0" borderId="2133" applyNumberFormat="0" applyFill="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201" fontId="137" fillId="0" borderId="2014" applyNumberFormat="0" applyFont="0" applyFill="0" applyAlignment="0" applyProtection="0"/>
    <xf numFmtId="0" fontId="43" fillId="59" borderId="2131" applyNumberFormat="0" applyFont="0" applyAlignment="0" applyProtection="0"/>
    <xf numFmtId="0" fontId="42" fillId="0" borderId="2133" applyNumberFormat="0" applyFill="0" applyAlignment="0" applyProtection="0"/>
    <xf numFmtId="0" fontId="63" fillId="56" borderId="2132" applyNumberFormat="0" applyAlignment="0" applyProtection="0"/>
    <xf numFmtId="0" fontId="55" fillId="56" borderId="2130" applyNumberFormat="0" applyAlignment="0" applyProtection="0"/>
    <xf numFmtId="0" fontId="42" fillId="0" borderId="2133" applyNumberFormat="0" applyFill="0" applyAlignment="0" applyProtection="0"/>
    <xf numFmtId="0" fontId="55" fillId="56" borderId="2130" applyNumberFormat="0" applyAlignment="0" applyProtection="0"/>
    <xf numFmtId="16" fontId="148" fillId="74" borderId="2009" applyFont="0" applyFill="0" applyBorder="0" applyAlignment="0" applyProtection="0">
      <alignment horizontal="right"/>
    </xf>
    <xf numFmtId="0" fontId="63" fillId="56" borderId="2132" applyNumberFormat="0" applyAlignment="0" applyProtection="0"/>
    <xf numFmtId="0" fontId="42" fillId="0" borderId="2133" applyNumberFormat="0" applyFill="0" applyAlignment="0" applyProtection="0"/>
    <xf numFmtId="0" fontId="55" fillId="56" borderId="2130"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43" fillId="59" borderId="2131" applyNumberFormat="0" applyFont="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63" fillId="56" borderId="2132" applyNumberFormat="0" applyAlignment="0" applyProtection="0"/>
    <xf numFmtId="0" fontId="43" fillId="59" borderId="2131" applyNumberFormat="0" applyFont="0" applyAlignment="0" applyProtection="0"/>
    <xf numFmtId="0" fontId="43" fillId="59" borderId="2131" applyNumberFormat="0" applyFont="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55" fillId="56" borderId="2130" applyNumberFormat="0" applyAlignment="0" applyProtection="0"/>
    <xf numFmtId="0" fontId="43" fillId="59" borderId="2131" applyNumberFormat="0" applyFont="0" applyAlignment="0" applyProtection="0"/>
    <xf numFmtId="215" fontId="156" fillId="0" borderId="90" applyFont="0" applyFill="0" applyAlignment="0">
      <alignment horizontal="fill"/>
    </xf>
    <xf numFmtId="254" fontId="177" fillId="0" borderId="2016" applyFont="0" applyFill="0" applyBorder="0" applyAlignment="0" applyProtection="0">
      <protection locked="0"/>
    </xf>
    <xf numFmtId="0" fontId="63" fillId="56" borderId="2132" applyNumberFormat="0" applyAlignment="0" applyProtection="0"/>
    <xf numFmtId="0" fontId="60" fillId="43" borderId="2130" applyNumberFormat="0" applyAlignment="0" applyProtection="0"/>
    <xf numFmtId="0" fontId="63" fillId="56" borderId="2132" applyNumberFormat="0" applyAlignment="0" applyProtection="0"/>
    <xf numFmtId="0" fontId="63" fillId="56" borderId="2132" applyNumberFormat="0" applyAlignment="0" applyProtection="0"/>
    <xf numFmtId="0" fontId="63" fillId="56" borderId="2132" applyNumberFormat="0" applyAlignment="0" applyProtection="0"/>
    <xf numFmtId="0" fontId="60" fillId="43" borderId="2130" applyNumberFormat="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238" fillId="0" borderId="2024">
      <alignment horizontal="right"/>
    </xf>
    <xf numFmtId="0" fontId="42" fillId="0" borderId="2133" applyNumberFormat="0" applyFill="0" applyAlignment="0" applyProtection="0"/>
    <xf numFmtId="0" fontId="63" fillId="56" borderId="2132" applyNumberFormat="0" applyAlignment="0" applyProtection="0"/>
    <xf numFmtId="0" fontId="60" fillId="43" borderId="2130" applyNumberFormat="0" applyAlignment="0" applyProtection="0"/>
    <xf numFmtId="0" fontId="63" fillId="56" borderId="2132" applyNumberFormat="0" applyAlignment="0" applyProtection="0"/>
    <xf numFmtId="0" fontId="42" fillId="0" borderId="2133" applyNumberFormat="0" applyFill="0" applyAlignment="0" applyProtection="0"/>
    <xf numFmtId="0" fontId="18" fillId="35" borderId="2013" applyNumberFormat="0" applyAlignment="0">
      <protection locked="0"/>
    </xf>
    <xf numFmtId="0" fontId="42" fillId="0" borderId="2133" applyNumberFormat="0" applyFill="0" applyAlignment="0" applyProtection="0"/>
    <xf numFmtId="0" fontId="60" fillId="43" borderId="2130" applyNumberFormat="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55" fillId="56" borderId="2130" applyNumberFormat="0" applyAlignment="0" applyProtection="0"/>
    <xf numFmtId="0" fontId="63" fillId="56" borderId="2132" applyNumberFormat="0" applyAlignment="0" applyProtection="0"/>
    <xf numFmtId="0" fontId="63" fillId="56" borderId="2132" applyNumberFormat="0" applyAlignment="0" applyProtection="0"/>
    <xf numFmtId="0" fontId="63" fillId="56" borderId="2132" applyNumberFormat="0" applyAlignment="0" applyProtection="0"/>
    <xf numFmtId="0" fontId="43" fillId="59" borderId="2131" applyNumberFormat="0" applyFont="0" applyAlignment="0" applyProtection="0"/>
    <xf numFmtId="0" fontId="63" fillId="56" borderId="2132" applyNumberFormat="0" applyAlignment="0" applyProtection="0"/>
    <xf numFmtId="0" fontId="42" fillId="0" borderId="2133" applyNumberFormat="0" applyFill="0" applyAlignment="0" applyProtection="0"/>
    <xf numFmtId="0" fontId="60" fillId="43" borderId="2130" applyNumberFormat="0" applyAlignment="0" applyProtection="0"/>
    <xf numFmtId="0" fontId="60" fillId="43" borderId="2130" applyNumberFormat="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60" fillId="43" borderId="2130"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43" fillId="59" borderId="2131" applyNumberFormat="0" applyFont="0" applyAlignment="0" applyProtection="0"/>
    <xf numFmtId="0" fontId="42" fillId="0" borderId="2133" applyNumberFormat="0" applyFill="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3" fillId="59" borderId="2131" applyNumberFormat="0" applyFont="0" applyAlignment="0" applyProtection="0"/>
    <xf numFmtId="0" fontId="60" fillId="43" borderId="2130" applyNumberFormat="0" applyAlignment="0" applyProtection="0"/>
    <xf numFmtId="0" fontId="43" fillId="59" borderId="2131" applyNumberFormat="0" applyFont="0" applyAlignment="0" applyProtection="0"/>
    <xf numFmtId="0" fontId="42" fillId="0" borderId="2133" applyNumberFormat="0" applyFill="0" applyAlignment="0" applyProtection="0"/>
    <xf numFmtId="0" fontId="42" fillId="0" borderId="2133" applyNumberFormat="0" applyFill="0" applyAlignment="0" applyProtection="0"/>
    <xf numFmtId="0" fontId="55" fillId="56" borderId="2130" applyNumberFormat="0" applyAlignment="0" applyProtection="0"/>
    <xf numFmtId="0" fontId="63" fillId="56" borderId="2132" applyNumberFormat="0" applyAlignment="0" applyProtection="0"/>
    <xf numFmtId="1" fontId="37" fillId="0" borderId="2009">
      <alignment vertical="center"/>
    </xf>
    <xf numFmtId="0" fontId="63" fillId="56" borderId="2132" applyNumberFormat="0" applyAlignment="0" applyProtection="0"/>
    <xf numFmtId="0" fontId="63" fillId="56" borderId="2132" applyNumberFormat="0" applyAlignment="0" applyProtection="0"/>
    <xf numFmtId="0" fontId="60" fillId="43" borderId="2130" applyNumberFormat="0" applyAlignment="0" applyProtection="0"/>
    <xf numFmtId="0" fontId="42" fillId="0" borderId="2133" applyNumberFormat="0" applyFill="0" applyAlignment="0" applyProtection="0"/>
    <xf numFmtId="0" fontId="63" fillId="56" borderId="2132" applyNumberFormat="0" applyAlignment="0" applyProtection="0"/>
    <xf numFmtId="0" fontId="18" fillId="35" borderId="2013" applyNumberFormat="0" applyAlignment="0">
      <protection locked="0"/>
    </xf>
    <xf numFmtId="201" fontId="137" fillId="0" borderId="2014" applyNumberFormat="0" applyFont="0" applyFill="0" applyAlignment="0" applyProtection="0"/>
    <xf numFmtId="201" fontId="137" fillId="0" borderId="2015" applyNumberFormat="0" applyFont="0" applyFill="0" applyAlignment="0" applyProtection="0"/>
    <xf numFmtId="0" fontId="108" fillId="0" borderId="2010" applyFont="0" applyFill="0" applyAlignment="0" applyProtection="0"/>
    <xf numFmtId="0" fontId="63" fillId="56" borderId="2132" applyNumberFormat="0" applyAlignment="0" applyProtection="0"/>
    <xf numFmtId="0" fontId="43" fillId="59" borderId="2131" applyNumberFormat="0" applyFont="0" applyAlignment="0" applyProtection="0"/>
    <xf numFmtId="0" fontId="42" fillId="0" borderId="2133" applyNumberFormat="0" applyFill="0" applyAlignment="0" applyProtection="0"/>
    <xf numFmtId="0" fontId="42" fillId="0" borderId="2133" applyNumberFormat="0" applyFill="0" applyAlignment="0" applyProtection="0"/>
    <xf numFmtId="0" fontId="42" fillId="0" borderId="2133" applyNumberFormat="0" applyFill="0" applyAlignment="0" applyProtection="0"/>
    <xf numFmtId="0" fontId="42" fillId="0" borderId="2133" applyNumberFormat="0" applyFill="0" applyAlignment="0" applyProtection="0"/>
    <xf numFmtId="0" fontId="43" fillId="59" borderId="2131" applyNumberFormat="0" applyFon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0" fillId="43" borderId="2130" applyNumberFormat="0" applyAlignment="0" applyProtection="0"/>
    <xf numFmtId="0" fontId="42" fillId="0" borderId="2133" applyNumberFormat="0" applyFill="0" applyAlignment="0" applyProtection="0"/>
    <xf numFmtId="0" fontId="43" fillId="59" borderId="2131" applyNumberFormat="0" applyFont="0" applyAlignment="0" applyProtection="0"/>
    <xf numFmtId="0" fontId="42" fillId="0" borderId="2133" applyNumberFormat="0" applyFill="0" applyAlignment="0" applyProtection="0"/>
    <xf numFmtId="0" fontId="63" fillId="56" borderId="2132" applyNumberFormat="0" applyAlignment="0" applyProtection="0"/>
    <xf numFmtId="0" fontId="60" fillId="43" borderId="2130" applyNumberFormat="0" applyAlignment="0" applyProtection="0"/>
    <xf numFmtId="0" fontId="63" fillId="56" borderId="2132" applyNumberFormat="0" applyAlignment="0" applyProtection="0"/>
    <xf numFmtId="0" fontId="43" fillId="59" borderId="2131" applyNumberFormat="0" applyFon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43" fillId="59" borderId="2131" applyNumberFormat="0" applyFont="0" applyAlignment="0" applyProtection="0"/>
    <xf numFmtId="0" fontId="237" fillId="0" borderId="2025">
      <alignment horizontal="right" wrapText="1"/>
    </xf>
    <xf numFmtId="0" fontId="55" fillId="56" borderId="2130" applyNumberFormat="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201" fontId="137" fillId="0" borderId="2015" applyNumberFormat="0" applyFont="0" applyFill="0" applyAlignment="0" applyProtection="0"/>
    <xf numFmtId="201" fontId="137" fillId="0" borderId="2014" applyNumberFormat="0" applyFont="0" applyFill="0" applyAlignment="0" applyProtection="0"/>
    <xf numFmtId="254" fontId="177" fillId="0" borderId="2016" applyFont="0" applyFill="0" applyBorder="0" applyAlignment="0" applyProtection="0">
      <protection locked="0"/>
    </xf>
    <xf numFmtId="215" fontId="156" fillId="0" borderId="2050" applyFont="0" applyFill="0" applyAlignment="0">
      <alignment horizontal="fill"/>
    </xf>
    <xf numFmtId="254" fontId="177" fillId="0" borderId="2016" applyFont="0" applyFill="0" applyBorder="0" applyAlignment="0" applyProtection="0">
      <protection locked="0"/>
    </xf>
    <xf numFmtId="0" fontId="18" fillId="35" borderId="2013" applyNumberFormat="0" applyAlignment="0">
      <protection locked="0"/>
    </xf>
    <xf numFmtId="0" fontId="18" fillId="0" borderId="2131"/>
    <xf numFmtId="0" fontId="92" fillId="35" borderId="2051">
      <alignment horizontal="center" vertical="center"/>
    </xf>
    <xf numFmtId="3" fontId="92" fillId="35" borderId="2051">
      <alignment horizontal="right" vertical="center"/>
    </xf>
    <xf numFmtId="4" fontId="92" fillId="35" borderId="2051"/>
    <xf numFmtId="3" fontId="92" fillId="34" borderId="2049">
      <alignment horizontal="right" vertical="center"/>
    </xf>
    <xf numFmtId="2" fontId="92" fillId="34" borderId="2049"/>
    <xf numFmtId="0" fontId="18" fillId="35" borderId="2013" applyNumberFormat="0" applyAlignment="0">
      <protection locked="0"/>
    </xf>
    <xf numFmtId="201" fontId="137" fillId="0" borderId="2015" applyNumberFormat="0" applyFont="0" applyFill="0" applyAlignment="0" applyProtection="0"/>
    <xf numFmtId="201" fontId="137" fillId="0" borderId="2014" applyNumberFormat="0" applyFont="0" applyFill="0" applyAlignment="0" applyProtection="0"/>
    <xf numFmtId="201" fontId="137" fillId="0" borderId="2014" applyNumberFormat="0" applyFont="0" applyFill="0" applyAlignment="0" applyProtection="0"/>
    <xf numFmtId="0" fontId="18" fillId="35" borderId="2013" applyNumberFormat="0" applyAlignment="0">
      <protection locked="0"/>
    </xf>
    <xf numFmtId="0" fontId="18" fillId="0" borderId="2131"/>
    <xf numFmtId="0" fontId="18" fillId="35" borderId="2013" applyNumberFormat="0" applyAlignment="0">
      <protection locked="0"/>
    </xf>
    <xf numFmtId="0" fontId="18" fillId="35" borderId="2013" applyNumberFormat="0" applyAlignment="0">
      <protection locked="0"/>
    </xf>
    <xf numFmtId="201" fontId="137" fillId="0" borderId="2015" applyNumberFormat="0" applyFont="0" applyFill="0" applyAlignment="0" applyProtection="0"/>
    <xf numFmtId="0" fontId="18" fillId="35" borderId="2013" applyNumberFormat="0" applyAlignment="0">
      <protection locked="0"/>
    </xf>
    <xf numFmtId="0" fontId="18" fillId="35" borderId="2013" applyNumberFormat="0" applyAlignment="0">
      <protection locked="0"/>
    </xf>
    <xf numFmtId="0" fontId="18" fillId="35" borderId="2013" applyNumberFormat="0" applyAlignment="0">
      <protection locked="0"/>
    </xf>
    <xf numFmtId="0" fontId="43" fillId="59" borderId="2131" applyNumberFormat="0" applyFont="0" applyAlignment="0" applyProtection="0"/>
    <xf numFmtId="0" fontId="44" fillId="57" borderId="2052" applyNumberFormat="0" applyAlignment="0" applyProtection="0"/>
    <xf numFmtId="0" fontId="42" fillId="0" borderId="2133" applyNumberFormat="0" applyFill="0" applyAlignment="0" applyProtection="0"/>
    <xf numFmtId="0" fontId="92" fillId="35" borderId="2055">
      <alignment horizontal="center" vertical="center"/>
    </xf>
    <xf numFmtId="0" fontId="42" fillId="0" borderId="2133" applyNumberFormat="0" applyFill="0" applyAlignment="0" applyProtection="0"/>
    <xf numFmtId="0" fontId="55" fillId="56" borderId="2130" applyNumberFormat="0" applyAlignment="0" applyProtection="0"/>
    <xf numFmtId="0" fontId="55" fillId="56" borderId="2130"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215" fontId="156" fillId="0" borderId="2054" applyFont="0" applyFill="0" applyAlignment="0">
      <alignment horizontal="fill"/>
    </xf>
    <xf numFmtId="0" fontId="108" fillId="0" borderId="2010" applyFont="0" applyFill="0" applyAlignment="0" applyProtection="0"/>
    <xf numFmtId="0" fontId="55" fillId="56" borderId="2130" applyNumberFormat="0" applyAlignment="0" applyProtection="0"/>
    <xf numFmtId="0" fontId="43" fillId="59" borderId="2131" applyNumberFormat="0" applyFont="0" applyAlignment="0" applyProtection="0"/>
    <xf numFmtId="0" fontId="63" fillId="56" borderId="2132" applyNumberFormat="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201" fontId="137" fillId="0" borderId="2015" applyNumberFormat="0" applyFont="0" applyFill="0" applyAlignment="0" applyProtection="0"/>
    <xf numFmtId="0" fontId="44" fillId="57" borderId="2052" applyNumberFormat="0" applyAlignment="0" applyProtection="0"/>
    <xf numFmtId="0" fontId="44" fillId="57" borderId="2052" applyNumberFormat="0" applyAlignment="0" applyProtection="0"/>
    <xf numFmtId="3" fontId="92" fillId="35" borderId="2055">
      <alignment horizontal="right" vertical="center"/>
    </xf>
    <xf numFmtId="4" fontId="92" fillId="35" borderId="2055"/>
    <xf numFmtId="3" fontId="92" fillId="34" borderId="2053">
      <alignment horizontal="right" vertical="center"/>
    </xf>
    <xf numFmtId="2" fontId="92" fillId="34" borderId="2053"/>
    <xf numFmtId="0" fontId="44" fillId="119" borderId="2052" applyNumberFormat="0" applyAlignment="0" applyProtection="0"/>
    <xf numFmtId="0" fontId="44" fillId="57" borderId="2056" applyNumberFormat="0" applyAlignment="0" applyProtection="0"/>
    <xf numFmtId="0" fontId="44" fillId="57" borderId="2056" applyNumberFormat="0" applyAlignment="0" applyProtection="0"/>
    <xf numFmtId="0" fontId="44" fillId="57" borderId="2056" applyNumberFormat="0" applyAlignment="0" applyProtection="0"/>
    <xf numFmtId="0" fontId="44" fillId="119" borderId="2056" applyNumberFormat="0" applyAlignment="0" applyProtection="0"/>
    <xf numFmtId="215" fontId="156" fillId="0" borderId="2058" applyFont="0" applyFill="0" applyAlignment="0">
      <alignment horizontal="fill"/>
    </xf>
    <xf numFmtId="0" fontId="92" fillId="35" borderId="2059">
      <alignment horizontal="center" vertical="center"/>
    </xf>
    <xf numFmtId="3" fontId="92" fillId="35" borderId="2059">
      <alignment horizontal="right" vertical="center"/>
    </xf>
    <xf numFmtId="4" fontId="92" fillId="35" borderId="2059"/>
    <xf numFmtId="3" fontId="92" fillId="34" borderId="2057">
      <alignment horizontal="right" vertical="center"/>
    </xf>
    <xf numFmtId="2" fontId="92" fillId="34" borderId="2057"/>
    <xf numFmtId="0" fontId="44" fillId="57" borderId="2060" applyNumberFormat="0" applyAlignment="0" applyProtection="0"/>
    <xf numFmtId="0" fontId="92" fillId="35" borderId="2063">
      <alignment horizontal="center" vertical="center"/>
    </xf>
    <xf numFmtId="215" fontId="156" fillId="0" borderId="2062" applyFont="0" applyFill="0" applyAlignment="0">
      <alignment horizontal="fill"/>
    </xf>
    <xf numFmtId="0" fontId="44" fillId="57" borderId="2060" applyNumberFormat="0" applyAlignment="0" applyProtection="0"/>
    <xf numFmtId="0" fontId="44" fillId="57" borderId="2060" applyNumberFormat="0" applyAlignment="0" applyProtection="0"/>
    <xf numFmtId="3" fontId="92" fillId="35" borderId="2063">
      <alignment horizontal="right" vertical="center"/>
    </xf>
    <xf numFmtId="4" fontId="92" fillId="35" borderId="2063"/>
    <xf numFmtId="3" fontId="92" fillId="34" borderId="2061">
      <alignment horizontal="right" vertical="center"/>
    </xf>
    <xf numFmtId="2" fontId="92" fillId="34" borderId="2061"/>
    <xf numFmtId="0" fontId="44" fillId="119" borderId="2060" applyNumberFormat="0" applyAlignment="0" applyProtection="0"/>
    <xf numFmtId="0" fontId="44" fillId="57" borderId="2064" applyNumberFormat="0" applyAlignment="0" applyProtection="0"/>
    <xf numFmtId="0" fontId="44" fillId="57" borderId="2064" applyNumberFormat="0" applyAlignment="0" applyProtection="0"/>
    <xf numFmtId="0" fontId="44" fillId="57" borderId="2064" applyNumberFormat="0" applyAlignment="0" applyProtection="0"/>
    <xf numFmtId="0" fontId="44" fillId="119" borderId="2064" applyNumberFormat="0" applyAlignment="0" applyProtection="0"/>
    <xf numFmtId="164" fontId="103" fillId="71" borderId="2012" applyNumberFormat="0" applyBorder="0" applyAlignment="0">
      <alignment vertical="center" wrapText="1"/>
    </xf>
    <xf numFmtId="215" fontId="156" fillId="0" borderId="2074" applyFont="0" applyFill="0" applyAlignment="0">
      <alignment horizontal="fill"/>
    </xf>
    <xf numFmtId="2" fontId="92" fillId="34" borderId="2089"/>
    <xf numFmtId="3" fontId="92" fillId="34" borderId="2089">
      <alignment horizontal="right" vertical="center"/>
    </xf>
    <xf numFmtId="4" fontId="92" fillId="35" borderId="2091"/>
    <xf numFmtId="3" fontId="92" fillId="35" borderId="2091">
      <alignment horizontal="right" vertical="center"/>
    </xf>
    <xf numFmtId="0" fontId="92" fillId="35" borderId="2091">
      <alignment horizontal="center" vertical="center"/>
    </xf>
    <xf numFmtId="0" fontId="18" fillId="0" borderId="2796" applyNumberFormat="0" applyFont="0" applyAlignment="0" applyProtection="0"/>
    <xf numFmtId="0" fontId="92" fillId="35" borderId="2075">
      <alignment horizontal="center" vertical="center"/>
    </xf>
    <xf numFmtId="3" fontId="92" fillId="35" borderId="2075">
      <alignment horizontal="right" vertical="center"/>
    </xf>
    <xf numFmtId="4" fontId="92" fillId="35" borderId="2075"/>
    <xf numFmtId="215" fontId="156" fillId="0" borderId="2090" applyFont="0" applyFill="0" applyAlignment="0">
      <alignment horizontal="fill"/>
    </xf>
    <xf numFmtId="3" fontId="92" fillId="34" borderId="2073">
      <alignment horizontal="right" vertical="center"/>
    </xf>
    <xf numFmtId="2" fontId="92" fillId="34" borderId="2073"/>
    <xf numFmtId="0" fontId="108" fillId="0" borderId="2010" applyFont="0" applyFill="0" applyAlignment="0" applyProtection="0"/>
    <xf numFmtId="0" fontId="103" fillId="71" borderId="2012" applyNumberFormat="0" applyBorder="0" applyAlignment="0">
      <alignment vertical="center" wrapText="1"/>
    </xf>
    <xf numFmtId="0" fontId="44" fillId="57" borderId="2076" applyNumberFormat="0" applyAlignment="0" applyProtection="0"/>
    <xf numFmtId="0" fontId="92" fillId="35" borderId="2079">
      <alignment horizontal="center" vertical="center"/>
    </xf>
    <xf numFmtId="215" fontId="156" fillId="0" borderId="2078" applyFont="0" applyFill="0" applyAlignment="0">
      <alignment horizontal="fill"/>
    </xf>
    <xf numFmtId="0" fontId="44" fillId="57" borderId="2076" applyNumberFormat="0" applyAlignment="0" applyProtection="0"/>
    <xf numFmtId="0" fontId="44" fillId="57" borderId="2076" applyNumberFormat="0" applyAlignment="0" applyProtection="0"/>
    <xf numFmtId="3" fontId="92" fillId="35" borderId="2079">
      <alignment horizontal="right" vertical="center"/>
    </xf>
    <xf numFmtId="4" fontId="92" fillId="35" borderId="2079"/>
    <xf numFmtId="3" fontId="92" fillId="34" borderId="2077">
      <alignment horizontal="right" vertical="center"/>
    </xf>
    <xf numFmtId="2" fontId="92" fillId="34" borderId="2077"/>
    <xf numFmtId="0" fontId="44" fillId="119" borderId="2076" applyNumberFormat="0" applyAlignment="0" applyProtection="0"/>
    <xf numFmtId="0" fontId="44" fillId="57" borderId="2080" applyNumberFormat="0" applyAlignment="0" applyProtection="0"/>
    <xf numFmtId="0" fontId="44" fillId="57" borderId="2080" applyNumberFormat="0" applyAlignment="0" applyProtection="0"/>
    <xf numFmtId="0" fontId="44" fillId="57" borderId="2080" applyNumberFormat="0" applyAlignment="0" applyProtection="0"/>
    <xf numFmtId="0" fontId="44" fillId="119" borderId="2080" applyNumberFormat="0" applyAlignment="0" applyProtection="0"/>
    <xf numFmtId="215" fontId="156" fillId="0" borderId="2082" applyFont="0" applyFill="0" applyAlignment="0">
      <alignment horizontal="fill"/>
    </xf>
    <xf numFmtId="0" fontId="92" fillId="35" borderId="2083">
      <alignment horizontal="center" vertical="center"/>
    </xf>
    <xf numFmtId="3" fontId="92" fillId="35" borderId="2083">
      <alignment horizontal="right" vertical="center"/>
    </xf>
    <xf numFmtId="4" fontId="92" fillId="35" borderId="2083"/>
    <xf numFmtId="3" fontId="92" fillId="34" borderId="2081">
      <alignment horizontal="right" vertical="center"/>
    </xf>
    <xf numFmtId="2" fontId="92" fillId="34" borderId="2081"/>
    <xf numFmtId="0" fontId="44" fillId="57" borderId="2084" applyNumberFormat="0" applyAlignment="0" applyProtection="0"/>
    <xf numFmtId="0" fontId="92" fillId="35" borderId="2087">
      <alignment horizontal="center" vertical="center"/>
    </xf>
    <xf numFmtId="215" fontId="156" fillId="0" borderId="2086" applyFont="0" applyFill="0" applyAlignment="0">
      <alignment horizontal="fill"/>
    </xf>
    <xf numFmtId="0" fontId="44" fillId="57" borderId="2084" applyNumberFormat="0" applyAlignment="0" applyProtection="0"/>
    <xf numFmtId="0" fontId="44" fillId="57" borderId="2084" applyNumberFormat="0" applyAlignment="0" applyProtection="0"/>
    <xf numFmtId="3" fontId="92" fillId="35" borderId="2087">
      <alignment horizontal="right" vertical="center"/>
    </xf>
    <xf numFmtId="4" fontId="92" fillId="35" borderId="2087"/>
    <xf numFmtId="3" fontId="92" fillId="34" borderId="2085">
      <alignment horizontal="right" vertical="center"/>
    </xf>
    <xf numFmtId="2" fontId="92" fillId="34" borderId="2085"/>
    <xf numFmtId="0" fontId="44" fillId="119" borderId="2084" applyNumberFormat="0" applyAlignment="0" applyProtection="0"/>
    <xf numFmtId="0" fontId="44" fillId="57" borderId="2088" applyNumberFormat="0" applyAlignment="0" applyProtection="0"/>
    <xf numFmtId="0" fontId="44" fillId="57" borderId="2088" applyNumberFormat="0" applyAlignment="0" applyProtection="0"/>
    <xf numFmtId="0" fontId="44" fillId="57" borderId="2088" applyNumberFormat="0" applyAlignment="0" applyProtection="0"/>
    <xf numFmtId="0" fontId="44" fillId="119" borderId="2088" applyNumberFormat="0" applyAlignment="0" applyProtection="0"/>
    <xf numFmtId="0" fontId="44" fillId="57" borderId="2092" applyNumberFormat="0" applyAlignment="0" applyProtection="0"/>
    <xf numFmtId="0" fontId="92" fillId="35" borderId="2095">
      <alignment horizontal="center" vertical="center"/>
    </xf>
    <xf numFmtId="215" fontId="156" fillId="0" borderId="2094" applyFont="0" applyFill="0" applyAlignment="0">
      <alignment horizontal="fill"/>
    </xf>
    <xf numFmtId="0" fontId="44" fillId="57" borderId="2092" applyNumberFormat="0" applyAlignment="0" applyProtection="0"/>
    <xf numFmtId="0" fontId="44" fillId="57" borderId="2092" applyNumberFormat="0" applyAlignment="0" applyProtection="0"/>
    <xf numFmtId="3" fontId="92" fillId="35" borderId="2095">
      <alignment horizontal="right" vertical="center"/>
    </xf>
    <xf numFmtId="4" fontId="92" fillId="35" borderId="2095"/>
    <xf numFmtId="3" fontId="92" fillId="34" borderId="2093">
      <alignment horizontal="right" vertical="center"/>
    </xf>
    <xf numFmtId="2" fontId="92" fillId="34" borderId="2093"/>
    <xf numFmtId="0" fontId="44" fillId="119" borderId="2092" applyNumberFormat="0" applyAlignment="0" applyProtection="0"/>
    <xf numFmtId="0" fontId="44" fillId="57" borderId="2096" applyNumberFormat="0" applyAlignment="0" applyProtection="0"/>
    <xf numFmtId="0" fontId="44" fillId="57" borderId="2096" applyNumberFormat="0" applyAlignment="0" applyProtection="0"/>
    <xf numFmtId="0" fontId="44" fillId="57" borderId="2096" applyNumberFormat="0" applyAlignment="0" applyProtection="0"/>
    <xf numFmtId="0" fontId="44" fillId="119" borderId="2096" applyNumberFormat="0" applyAlignment="0" applyProtection="0"/>
    <xf numFmtId="215" fontId="156" fillId="0" borderId="2098" applyFont="0" applyFill="0" applyAlignment="0">
      <alignment horizontal="fill"/>
    </xf>
    <xf numFmtId="0" fontId="44" fillId="57" borderId="2112" applyNumberFormat="0" applyAlignment="0" applyProtection="0"/>
    <xf numFmtId="0" fontId="44" fillId="119" borderId="2108" applyNumberFormat="0" applyAlignment="0" applyProtection="0"/>
    <xf numFmtId="2" fontId="92" fillId="34" borderId="2109"/>
    <xf numFmtId="3" fontId="92" fillId="34" borderId="2109">
      <alignment horizontal="right" vertical="center"/>
    </xf>
    <xf numFmtId="4" fontId="92" fillId="35" borderId="2111"/>
    <xf numFmtId="3" fontId="92" fillId="35" borderId="2111">
      <alignment horizontal="right" vertical="center"/>
    </xf>
    <xf numFmtId="0" fontId="44" fillId="57" borderId="2108" applyNumberFormat="0" applyAlignment="0" applyProtection="0"/>
    <xf numFmtId="0" fontId="44" fillId="57" borderId="2108" applyNumberFormat="0" applyAlignment="0" applyProtection="0"/>
    <xf numFmtId="215" fontId="156" fillId="0" borderId="2110" applyFont="0" applyFill="0" applyAlignment="0">
      <alignment horizontal="fill"/>
    </xf>
    <xf numFmtId="0" fontId="92" fillId="35" borderId="2111">
      <alignment horizontal="center" vertical="center"/>
    </xf>
    <xf numFmtId="0" fontId="44" fillId="57" borderId="2108" applyNumberFormat="0" applyAlignment="0" applyProtection="0"/>
    <xf numFmtId="2" fontId="92" fillId="34" borderId="2105"/>
    <xf numFmtId="3" fontId="92" fillId="34" borderId="2105">
      <alignment horizontal="right" vertical="center"/>
    </xf>
    <xf numFmtId="4" fontId="92" fillId="35" borderId="2107"/>
    <xf numFmtId="3" fontId="92" fillId="35" borderId="2107">
      <alignment horizontal="right" vertical="center"/>
    </xf>
    <xf numFmtId="0" fontId="92" fillId="35" borderId="2107">
      <alignment horizontal="center" vertical="center"/>
    </xf>
    <xf numFmtId="0" fontId="92" fillId="35" borderId="2099">
      <alignment horizontal="center" vertical="center"/>
    </xf>
    <xf numFmtId="3" fontId="92" fillId="35" borderId="2099">
      <alignment horizontal="right" vertical="center"/>
    </xf>
    <xf numFmtId="4" fontId="92" fillId="35" borderId="2099"/>
    <xf numFmtId="3" fontId="92" fillId="34" borderId="2097">
      <alignment horizontal="right" vertical="center"/>
    </xf>
    <xf numFmtId="2" fontId="92" fillId="34" borderId="2097"/>
    <xf numFmtId="215" fontId="156" fillId="0" borderId="2106" applyFont="0" applyFill="0" applyAlignment="0">
      <alignment horizontal="fill"/>
    </xf>
    <xf numFmtId="0" fontId="44" fillId="57" borderId="2100" applyNumberFormat="0" applyAlignment="0" applyProtection="0"/>
    <xf numFmtId="0" fontId="92" fillId="35" borderId="2103">
      <alignment horizontal="center" vertical="center"/>
    </xf>
    <xf numFmtId="215" fontId="156" fillId="0" borderId="2102" applyFont="0" applyFill="0" applyAlignment="0">
      <alignment horizontal="fill"/>
    </xf>
    <xf numFmtId="0" fontId="44" fillId="57" borderId="2100" applyNumberFormat="0" applyAlignment="0" applyProtection="0"/>
    <xf numFmtId="0" fontId="44" fillId="57" borderId="2100" applyNumberFormat="0" applyAlignment="0" applyProtection="0"/>
    <xf numFmtId="3" fontId="92" fillId="35" borderId="2103">
      <alignment horizontal="right" vertical="center"/>
    </xf>
    <xf numFmtId="4" fontId="92" fillId="35" borderId="2103"/>
    <xf numFmtId="3" fontId="92" fillId="34" borderId="2101">
      <alignment horizontal="right" vertical="center"/>
    </xf>
    <xf numFmtId="2" fontId="92" fillId="34" borderId="2101"/>
    <xf numFmtId="0" fontId="44" fillId="119" borderId="2100" applyNumberFormat="0" applyAlignment="0" applyProtection="0"/>
    <xf numFmtId="0" fontId="44" fillId="57" borderId="2104" applyNumberFormat="0" applyAlignment="0" applyProtection="0"/>
    <xf numFmtId="0" fontId="44" fillId="57" borderId="2104" applyNumberFormat="0" applyAlignment="0" applyProtection="0"/>
    <xf numFmtId="0" fontId="44" fillId="57" borderId="2104" applyNumberFormat="0" applyAlignment="0" applyProtection="0"/>
    <xf numFmtId="0" fontId="44" fillId="119" borderId="2104" applyNumberFormat="0" applyAlignment="0" applyProtection="0"/>
    <xf numFmtId="0" fontId="44" fillId="57" borderId="2112" applyNumberFormat="0" applyAlignment="0" applyProtection="0"/>
    <xf numFmtId="0" fontId="44" fillId="57" borderId="2112" applyNumberFormat="0" applyAlignment="0" applyProtection="0"/>
    <xf numFmtId="0" fontId="44" fillId="119" borderId="2112" applyNumberFormat="0" applyAlignment="0" applyProtection="0"/>
    <xf numFmtId="215" fontId="156" fillId="0" borderId="2114" applyFont="0" applyFill="0" applyAlignment="0">
      <alignment horizontal="fill"/>
    </xf>
    <xf numFmtId="0" fontId="92" fillId="35" borderId="2115">
      <alignment horizontal="center" vertical="center"/>
    </xf>
    <xf numFmtId="3" fontId="92" fillId="35" borderId="2115">
      <alignment horizontal="right" vertical="center"/>
    </xf>
    <xf numFmtId="4" fontId="92" fillId="35" borderId="2115"/>
    <xf numFmtId="3" fontId="92" fillId="34" borderId="2113">
      <alignment horizontal="right" vertical="center"/>
    </xf>
    <xf numFmtId="2" fontId="92" fillId="34" borderId="2113"/>
    <xf numFmtId="0" fontId="44" fillId="57" borderId="2116" applyNumberFormat="0" applyAlignment="0" applyProtection="0"/>
    <xf numFmtId="0" fontId="92" fillId="35" borderId="2119">
      <alignment horizontal="center" vertical="center"/>
    </xf>
    <xf numFmtId="215" fontId="156" fillId="0" borderId="2118" applyFont="0" applyFill="0" applyAlignment="0">
      <alignment horizontal="fill"/>
    </xf>
    <xf numFmtId="0" fontId="44" fillId="57" borderId="2116" applyNumberFormat="0" applyAlignment="0" applyProtection="0"/>
    <xf numFmtId="0" fontId="44" fillId="57" borderId="2116" applyNumberFormat="0" applyAlignment="0" applyProtection="0"/>
    <xf numFmtId="3" fontId="92" fillId="35" borderId="2119">
      <alignment horizontal="right" vertical="center"/>
    </xf>
    <xf numFmtId="4" fontId="92" fillId="35" borderId="2119"/>
    <xf numFmtId="3" fontId="92" fillId="34" borderId="2117">
      <alignment horizontal="right" vertical="center"/>
    </xf>
    <xf numFmtId="2" fontId="92" fillId="34" borderId="2117"/>
    <xf numFmtId="0" fontId="44" fillId="119" borderId="2116" applyNumberFormat="0" applyAlignment="0" applyProtection="0"/>
    <xf numFmtId="0" fontId="44" fillId="57" borderId="2120" applyNumberFormat="0" applyAlignment="0" applyProtection="0"/>
    <xf numFmtId="0" fontId="44" fillId="57" borderId="2120" applyNumberFormat="0" applyAlignment="0" applyProtection="0"/>
    <xf numFmtId="0" fontId="44" fillId="57" borderId="2120" applyNumberFormat="0" applyAlignment="0" applyProtection="0"/>
    <xf numFmtId="0" fontId="44" fillId="119" borderId="2120" applyNumberFormat="0" applyAlignment="0" applyProtection="0"/>
    <xf numFmtId="215" fontId="156" fillId="0" borderId="2122" applyFont="0" applyFill="0" applyAlignment="0">
      <alignment horizontal="fill"/>
    </xf>
    <xf numFmtId="0" fontId="92" fillId="35" borderId="2123">
      <alignment horizontal="center" vertical="center"/>
    </xf>
    <xf numFmtId="3" fontId="92" fillId="35" borderId="2123">
      <alignment horizontal="right" vertical="center"/>
    </xf>
    <xf numFmtId="4" fontId="92" fillId="35" borderId="2123"/>
    <xf numFmtId="3" fontId="92" fillId="34" borderId="2121">
      <alignment horizontal="right" vertical="center"/>
    </xf>
    <xf numFmtId="2" fontId="92" fillId="34" borderId="2121"/>
    <xf numFmtId="0" fontId="44" fillId="57" borderId="2124" applyNumberFormat="0" applyAlignment="0" applyProtection="0"/>
    <xf numFmtId="0" fontId="92" fillId="35" borderId="2127">
      <alignment horizontal="center" vertical="center"/>
    </xf>
    <xf numFmtId="215" fontId="156" fillId="0" borderId="2126" applyFont="0" applyFill="0" applyAlignment="0">
      <alignment horizontal="fill"/>
    </xf>
    <xf numFmtId="0" fontId="44" fillId="57" borderId="2124" applyNumberFormat="0" applyAlignment="0" applyProtection="0"/>
    <xf numFmtId="0" fontId="44" fillId="57" borderId="2124" applyNumberFormat="0" applyAlignment="0" applyProtection="0"/>
    <xf numFmtId="3" fontId="92" fillId="35" borderId="2127">
      <alignment horizontal="right" vertical="center"/>
    </xf>
    <xf numFmtId="4" fontId="92" fillId="35" borderId="2127"/>
    <xf numFmtId="3" fontId="92" fillId="34" borderId="2125">
      <alignment horizontal="right" vertical="center"/>
    </xf>
    <xf numFmtId="2" fontId="92" fillId="34" borderId="2125"/>
    <xf numFmtId="0" fontId="44" fillId="119" borderId="2124" applyNumberFormat="0" applyAlignment="0" applyProtection="0"/>
    <xf numFmtId="0" fontId="44" fillId="57" borderId="2128" applyNumberFormat="0" applyAlignment="0" applyProtection="0"/>
    <xf numFmtId="0" fontId="44" fillId="57" borderId="2128" applyNumberFormat="0" applyAlignment="0" applyProtection="0"/>
    <xf numFmtId="0" fontId="44" fillId="57" borderId="2128" applyNumberFormat="0" applyAlignment="0" applyProtection="0"/>
    <xf numFmtId="0" fontId="44" fillId="119" borderId="2128" applyNumberFormat="0" applyAlignment="0" applyProtection="0"/>
    <xf numFmtId="0" fontId="43" fillId="59" borderId="2131" applyNumberFormat="0" applyFont="0" applyAlignment="0" applyProtection="0"/>
    <xf numFmtId="0" fontId="63" fillId="56" borderId="2132" applyNumberFormat="0" applyAlignment="0" applyProtection="0"/>
    <xf numFmtId="0" fontId="42" fillId="0" borderId="2133" applyNumberFormat="0" applyFill="0" applyAlignment="0" applyProtection="0"/>
    <xf numFmtId="0" fontId="55" fillId="56" borderId="2130" applyNumberFormat="0" applyAlignment="0" applyProtection="0"/>
    <xf numFmtId="0" fontId="60" fillId="43" borderId="2130" applyNumberFormat="0" applyAlignment="0" applyProtection="0"/>
    <xf numFmtId="0" fontId="43" fillId="59" borderId="2131" applyNumberFormat="0" applyFont="0" applyAlignment="0" applyProtection="0"/>
    <xf numFmtId="0" fontId="63" fillId="56" borderId="2132" applyNumberFormat="0" applyAlignment="0" applyProtection="0"/>
    <xf numFmtId="0" fontId="42" fillId="0" borderId="2133" applyNumberFormat="0" applyFill="0" applyAlignment="0" applyProtection="0"/>
    <xf numFmtId="0" fontId="55" fillId="56" borderId="2130" applyNumberFormat="0" applyAlignment="0" applyProtection="0"/>
    <xf numFmtId="0" fontId="60" fillId="43" borderId="2130" applyNumberFormat="0" applyAlignment="0" applyProtection="0"/>
    <xf numFmtId="0" fontId="43" fillId="59" borderId="2131" applyNumberFormat="0" applyFont="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0" fillId="43" borderId="2130" applyNumberFormat="0" applyAlignment="0" applyProtection="0"/>
    <xf numFmtId="0" fontId="42" fillId="0" borderId="2133" applyNumberFormat="0" applyFill="0" applyAlignment="0" applyProtection="0"/>
    <xf numFmtId="0" fontId="60" fillId="43" borderId="2130" applyNumberFormat="0" applyAlignment="0" applyProtection="0"/>
    <xf numFmtId="0" fontId="55" fillId="56" borderId="2130" applyNumberFormat="0" applyAlignment="0" applyProtection="0"/>
    <xf numFmtId="0" fontId="63" fillId="56" borderId="2132" applyNumberFormat="0" applyAlignment="0" applyProtection="0"/>
    <xf numFmtId="0" fontId="42" fillId="0" borderId="2133" applyNumberFormat="0" applyFill="0" applyAlignment="0" applyProtection="0"/>
    <xf numFmtId="0" fontId="55" fillId="56" borderId="2130" applyNumberFormat="0" applyAlignment="0" applyProtection="0"/>
    <xf numFmtId="0" fontId="60" fillId="43" borderId="2130" applyNumberFormat="0" applyAlignment="0" applyProtection="0"/>
    <xf numFmtId="0" fontId="60" fillId="43" borderId="2130" applyNumberFormat="0" applyAlignment="0" applyProtection="0"/>
    <xf numFmtId="0" fontId="55" fillId="56" borderId="2130" applyNumberFormat="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60" fillId="43" borderId="2130" applyNumberFormat="0" applyAlignment="0" applyProtection="0"/>
    <xf numFmtId="0" fontId="43" fillId="59" borderId="2131" applyNumberFormat="0" applyFont="0" applyAlignment="0" applyProtection="0"/>
    <xf numFmtId="0" fontId="60" fillId="43" borderId="2130" applyNumberFormat="0" applyAlignment="0" applyProtection="0"/>
    <xf numFmtId="0" fontId="55" fillId="56" borderId="2130" applyNumberFormat="0" applyAlignment="0" applyProtection="0"/>
    <xf numFmtId="0" fontId="43" fillId="59" borderId="2131" applyNumberFormat="0" applyFont="0" applyAlignment="0" applyProtection="0"/>
    <xf numFmtId="0" fontId="60" fillId="43" borderId="2130" applyNumberFormat="0" applyAlignment="0" applyProtection="0"/>
    <xf numFmtId="0" fontId="55" fillId="56" borderId="2130" applyNumberFormat="0" applyAlignment="0" applyProtection="0"/>
    <xf numFmtId="0" fontId="43" fillId="59" borderId="2131" applyNumberFormat="0" applyFont="0" applyAlignment="0" applyProtection="0"/>
    <xf numFmtId="0" fontId="60" fillId="43" borderId="2130" applyNumberFormat="0" applyAlignment="0" applyProtection="0"/>
    <xf numFmtId="0" fontId="55" fillId="56" borderId="2130" applyNumberFormat="0" applyAlignment="0" applyProtection="0"/>
    <xf numFmtId="0" fontId="55" fillId="56" borderId="2130" applyNumberFormat="0" applyAlignment="0" applyProtection="0"/>
    <xf numFmtId="0" fontId="43" fillId="59" borderId="2131" applyNumberFormat="0" applyFont="0" applyAlignment="0" applyProtection="0"/>
    <xf numFmtId="0" fontId="43" fillId="59" borderId="2131" applyNumberFormat="0" applyFont="0" applyAlignment="0" applyProtection="0"/>
    <xf numFmtId="0" fontId="43" fillId="59" borderId="2131" applyNumberFormat="0" applyFont="0" applyAlignment="0" applyProtection="0"/>
    <xf numFmtId="0" fontId="55" fillId="56" borderId="2130" applyNumberFormat="0" applyAlignment="0" applyProtection="0"/>
    <xf numFmtId="0" fontId="43" fillId="59" borderId="2131" applyNumberFormat="0" applyFont="0" applyAlignment="0" applyProtection="0"/>
    <xf numFmtId="0" fontId="60" fillId="43" borderId="2130" applyNumberFormat="0" applyAlignment="0" applyProtection="0"/>
    <xf numFmtId="0" fontId="43" fillId="59" borderId="2131" applyNumberFormat="0" applyFont="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60" fillId="43" borderId="2130" applyNumberFormat="0" applyAlignment="0" applyProtection="0"/>
    <xf numFmtId="0" fontId="63" fillId="56" borderId="2132" applyNumberFormat="0" applyAlignment="0" applyProtection="0"/>
    <xf numFmtId="0" fontId="55" fillId="56" borderId="2130" applyNumberFormat="0" applyAlignment="0" applyProtection="0"/>
    <xf numFmtId="0" fontId="55" fillId="56" borderId="2130" applyNumberFormat="0" applyAlignment="0" applyProtection="0"/>
    <xf numFmtId="0" fontId="55" fillId="56" borderId="2130" applyNumberFormat="0" applyAlignment="0" applyProtection="0"/>
    <xf numFmtId="0" fontId="60" fillId="43" borderId="2130" applyNumberFormat="0" applyAlignment="0" applyProtection="0"/>
    <xf numFmtId="0" fontId="43" fillId="59" borderId="2131" applyNumberFormat="0" applyFon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60" fillId="43" borderId="2130" applyNumberFormat="0" applyAlignment="0" applyProtection="0"/>
    <xf numFmtId="0" fontId="42" fillId="0" borderId="2133" applyNumberFormat="0" applyFill="0" applyAlignment="0" applyProtection="0"/>
    <xf numFmtId="0" fontId="60" fillId="43" borderId="2130" applyNumberFormat="0" applyAlignment="0" applyProtection="0"/>
    <xf numFmtId="0" fontId="63" fillId="56" borderId="2132" applyNumberFormat="0" applyAlignment="0" applyProtection="0"/>
    <xf numFmtId="0" fontId="42" fillId="0" borderId="2133" applyNumberFormat="0" applyFill="0" applyAlignment="0" applyProtection="0"/>
    <xf numFmtId="0" fontId="55" fillId="56" borderId="2130"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3" fillId="59" borderId="2131" applyNumberFormat="0" applyFont="0" applyAlignment="0" applyProtection="0"/>
    <xf numFmtId="0" fontId="63" fillId="56" borderId="2132" applyNumberFormat="0" applyAlignment="0" applyProtection="0"/>
    <xf numFmtId="0" fontId="43" fillId="59" borderId="2131" applyNumberFormat="0" applyFont="0" applyAlignment="0" applyProtection="0"/>
    <xf numFmtId="0" fontId="43" fillId="59" borderId="2131" applyNumberFormat="0" applyFont="0" applyAlignment="0" applyProtection="0"/>
    <xf numFmtId="0" fontId="63" fillId="56" borderId="2132" applyNumberFormat="0" applyAlignment="0" applyProtection="0"/>
    <xf numFmtId="0" fontId="42" fillId="0" borderId="2133" applyNumberFormat="0" applyFill="0" applyAlignment="0" applyProtection="0"/>
    <xf numFmtId="0" fontId="55" fillId="56" borderId="2130" applyNumberFormat="0" applyAlignment="0" applyProtection="0"/>
    <xf numFmtId="0" fontId="42" fillId="0" borderId="2133" applyNumberFormat="0" applyFill="0" applyAlignment="0" applyProtection="0"/>
    <xf numFmtId="0" fontId="55" fillId="56" borderId="2130" applyNumberFormat="0" applyAlignment="0" applyProtection="0"/>
    <xf numFmtId="0" fontId="60" fillId="43" borderId="2130" applyNumberFormat="0" applyAlignment="0" applyProtection="0"/>
    <xf numFmtId="0" fontId="43" fillId="59" borderId="2131" applyNumberFormat="0" applyFont="0" applyAlignment="0" applyProtection="0"/>
    <xf numFmtId="0" fontId="63" fillId="56" borderId="2132" applyNumberFormat="0" applyAlignment="0" applyProtection="0"/>
    <xf numFmtId="0" fontId="42" fillId="0" borderId="2133" applyNumberFormat="0" applyFill="0" applyAlignment="0" applyProtection="0"/>
    <xf numFmtId="0" fontId="55" fillId="56" borderId="2130" applyNumberFormat="0" applyAlignment="0" applyProtection="0"/>
    <xf numFmtId="0" fontId="60" fillId="43" borderId="2130" applyNumberFormat="0" applyAlignment="0" applyProtection="0"/>
    <xf numFmtId="0" fontId="43" fillId="59" borderId="2131" applyNumberFormat="0" applyFont="0" applyAlignment="0" applyProtection="0"/>
    <xf numFmtId="0" fontId="63" fillId="56" borderId="2132" applyNumberFormat="0" applyAlignment="0" applyProtection="0"/>
    <xf numFmtId="0" fontId="42" fillId="0" borderId="2133" applyNumberFormat="0" applyFill="0" applyAlignment="0" applyProtection="0"/>
    <xf numFmtId="0" fontId="55" fillId="56" borderId="2130" applyNumberFormat="0" applyAlignment="0" applyProtection="0"/>
    <xf numFmtId="0" fontId="60" fillId="43" borderId="2130" applyNumberFormat="0" applyAlignment="0" applyProtection="0"/>
    <xf numFmtId="0" fontId="43" fillId="59" borderId="2131" applyNumberFormat="0" applyFont="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43" fillId="59" borderId="2131" applyNumberFormat="0" applyFont="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18" fillId="68" borderId="2132" applyNumberFormat="0">
      <alignment vertical="center"/>
    </xf>
    <xf numFmtId="0" fontId="18" fillId="35" borderId="2013" applyNumberFormat="0" applyAlignment="0">
      <protection locked="0"/>
    </xf>
    <xf numFmtId="201" fontId="137" fillId="0" borderId="2014" applyNumberFormat="0" applyFont="0" applyFill="0" applyAlignment="0" applyProtection="0"/>
    <xf numFmtId="201" fontId="137" fillId="0" borderId="2015" applyNumberFormat="0" applyFont="0" applyFill="0" applyAlignment="0" applyProtection="0"/>
    <xf numFmtId="0" fontId="108" fillId="0" borderId="2134" applyFont="0" applyFill="0" applyAlignment="0" applyProtection="0"/>
    <xf numFmtId="0" fontId="60" fillId="43" borderId="2130"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0" fillId="43" borderId="2130" applyNumberFormat="0" applyAlignment="0" applyProtection="0"/>
    <xf numFmtId="0" fontId="60" fillId="43" borderId="2130" applyNumberFormat="0" applyAlignment="0" applyProtection="0"/>
    <xf numFmtId="0" fontId="42" fillId="0" borderId="2133" applyNumberFormat="0" applyFill="0" applyAlignment="0" applyProtection="0"/>
    <xf numFmtId="0" fontId="63" fillId="56" borderId="2132" applyNumberFormat="0" applyAlignment="0" applyProtection="0"/>
    <xf numFmtId="0" fontId="43" fillId="59" borderId="2131" applyNumberFormat="0" applyFont="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63" fillId="56" borderId="2132" applyNumberFormat="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60" fillId="43" borderId="2130" applyNumberFormat="0" applyAlignment="0" applyProtection="0"/>
    <xf numFmtId="0" fontId="55" fillId="56" borderId="2130" applyNumberFormat="0" applyAlignment="0" applyProtection="0"/>
    <xf numFmtId="0" fontId="43" fillId="59" borderId="2131" applyNumberFormat="0" applyFont="0" applyAlignment="0" applyProtection="0"/>
    <xf numFmtId="0" fontId="42" fillId="0" borderId="2133" applyNumberFormat="0" applyFill="0" applyAlignment="0" applyProtection="0"/>
    <xf numFmtId="0" fontId="60" fillId="43" borderId="2130" applyNumberFormat="0" applyAlignment="0" applyProtection="0"/>
    <xf numFmtId="0" fontId="43" fillId="59" borderId="2131" applyNumberFormat="0" applyFont="0" applyAlignment="0" applyProtection="0"/>
    <xf numFmtId="0" fontId="42" fillId="0" borderId="2133" applyNumberFormat="0" applyFill="0" applyAlignment="0" applyProtection="0"/>
    <xf numFmtId="0" fontId="42" fillId="0" borderId="2133" applyNumberFormat="0" applyFill="0" applyAlignment="0" applyProtection="0"/>
    <xf numFmtId="0" fontId="55" fillId="56" borderId="2130" applyNumberFormat="0" applyAlignment="0" applyProtection="0"/>
    <xf numFmtId="0" fontId="42" fillId="0" borderId="2133" applyNumberFormat="0" applyFill="0" applyAlignment="0" applyProtection="0"/>
    <xf numFmtId="0" fontId="60" fillId="43" borderId="2130" applyNumberFormat="0" applyAlignment="0" applyProtection="0"/>
    <xf numFmtId="0" fontId="43" fillId="59" borderId="2131" applyNumberFormat="0" applyFont="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43" fillId="59" borderId="2131" applyNumberFormat="0" applyFont="0" applyAlignment="0" applyProtection="0"/>
    <xf numFmtId="0" fontId="43" fillId="59" borderId="2131" applyNumberFormat="0" applyFont="0" applyAlignment="0" applyProtection="0"/>
    <xf numFmtId="0" fontId="55" fillId="56" borderId="2130" applyNumberFormat="0" applyAlignment="0" applyProtection="0"/>
    <xf numFmtId="0" fontId="60" fillId="43" borderId="2130" applyNumberFormat="0" applyAlignment="0" applyProtection="0"/>
    <xf numFmtId="0" fontId="43" fillId="59" borderId="2131" applyNumberFormat="0" applyFont="0" applyAlignment="0" applyProtection="0"/>
    <xf numFmtId="0" fontId="43" fillId="59" borderId="2131" applyNumberFormat="0" applyFont="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42" fillId="0" borderId="2133" applyNumberFormat="0" applyFill="0" applyAlignment="0" applyProtection="0"/>
    <xf numFmtId="0" fontId="55" fillId="56" borderId="2130"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0" fillId="43" borderId="2130"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55" fillId="56" borderId="2130" applyNumberFormat="0" applyAlignment="0" applyProtection="0"/>
    <xf numFmtId="0" fontId="43" fillId="59" borderId="2131" applyNumberFormat="0" applyFont="0" applyAlignment="0" applyProtection="0"/>
    <xf numFmtId="0" fontId="63" fillId="56" borderId="2132" applyNumberFormat="0" applyAlignment="0" applyProtection="0"/>
    <xf numFmtId="0" fontId="43" fillId="59" borderId="2131" applyNumberFormat="0" applyFont="0" applyAlignment="0" applyProtection="0"/>
    <xf numFmtId="0" fontId="43" fillId="59" borderId="2131" applyNumberFormat="0" applyFont="0" applyAlignment="0" applyProtection="0"/>
    <xf numFmtId="0" fontId="63" fillId="56" borderId="2132" applyNumberFormat="0" applyAlignment="0" applyProtection="0"/>
    <xf numFmtId="0" fontId="42" fillId="0" borderId="2133" applyNumberFormat="0" applyFill="0" applyAlignment="0" applyProtection="0"/>
    <xf numFmtId="0" fontId="55" fillId="56" borderId="2130" applyNumberFormat="0" applyAlignment="0" applyProtection="0"/>
    <xf numFmtId="0" fontId="42" fillId="0" borderId="2133" applyNumberFormat="0" applyFill="0" applyAlignment="0" applyProtection="0"/>
    <xf numFmtId="0" fontId="55" fillId="56" borderId="2130" applyNumberFormat="0" applyAlignment="0" applyProtection="0"/>
    <xf numFmtId="0" fontId="60" fillId="43" borderId="2130" applyNumberFormat="0" applyAlignment="0" applyProtection="0"/>
    <xf numFmtId="0" fontId="43" fillId="59" borderId="2131" applyNumberFormat="0" applyFont="0" applyAlignment="0" applyProtection="0"/>
    <xf numFmtId="0" fontId="63" fillId="56" borderId="2132" applyNumberFormat="0" applyAlignment="0" applyProtection="0"/>
    <xf numFmtId="0" fontId="42" fillId="0" borderId="2133" applyNumberFormat="0" applyFill="0" applyAlignment="0" applyProtection="0"/>
    <xf numFmtId="0" fontId="55" fillId="56" borderId="2130" applyNumberFormat="0" applyAlignment="0" applyProtection="0"/>
    <xf numFmtId="0" fontId="60" fillId="43" borderId="2130" applyNumberFormat="0" applyAlignment="0" applyProtection="0"/>
    <xf numFmtId="0" fontId="43" fillId="59" borderId="2131" applyNumberFormat="0" applyFont="0" applyAlignment="0" applyProtection="0"/>
    <xf numFmtId="0" fontId="63" fillId="56" borderId="2132" applyNumberFormat="0" applyAlignment="0" applyProtection="0"/>
    <xf numFmtId="0" fontId="42" fillId="0" borderId="2133" applyNumberFormat="0" applyFill="0" applyAlignment="0" applyProtection="0"/>
    <xf numFmtId="0" fontId="55" fillId="56" borderId="2130" applyNumberFormat="0" applyAlignment="0" applyProtection="0"/>
    <xf numFmtId="0" fontId="60" fillId="43" borderId="2130" applyNumberFormat="0" applyAlignment="0" applyProtection="0"/>
    <xf numFmtId="0" fontId="43" fillId="59" borderId="2131" applyNumberFormat="0" applyFont="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55" fillId="56" borderId="2130"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55" fillId="56" borderId="2130" applyNumberFormat="0" applyAlignment="0" applyProtection="0"/>
    <xf numFmtId="0" fontId="63" fillId="56" borderId="2132" applyNumberFormat="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60" fillId="43" borderId="2130" applyNumberFormat="0" applyAlignment="0" applyProtection="0"/>
    <xf numFmtId="0" fontId="63" fillId="56" borderId="2132" applyNumberFormat="0" applyAlignment="0" applyProtection="0"/>
    <xf numFmtId="0" fontId="63" fillId="56" borderId="2132" applyNumberFormat="0" applyAlignment="0" applyProtection="0"/>
    <xf numFmtId="0" fontId="43" fillId="59" borderId="2131" applyNumberFormat="0" applyFont="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55" fillId="56" borderId="2130" applyNumberFormat="0" applyAlignment="0" applyProtection="0"/>
    <xf numFmtId="0" fontId="63" fillId="56" borderId="2132" applyNumberFormat="0" applyAlignment="0" applyProtection="0"/>
    <xf numFmtId="0" fontId="63" fillId="56" borderId="2132" applyNumberFormat="0" applyAlignment="0" applyProtection="0"/>
    <xf numFmtId="0" fontId="63" fillId="56" borderId="2132" applyNumberFormat="0" applyAlignment="0" applyProtection="0"/>
    <xf numFmtId="0" fontId="43" fillId="59" borderId="2131" applyNumberFormat="0" applyFont="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0" fillId="43" borderId="2130"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201" fontId="137" fillId="0" borderId="2015" applyNumberFormat="0" applyFont="0" applyFill="0" applyAlignment="0" applyProtection="0"/>
    <xf numFmtId="201" fontId="137" fillId="0" borderId="2014" applyNumberFormat="0" applyFont="0" applyFill="0" applyAlignment="0" applyProtection="0"/>
    <xf numFmtId="254" fontId="177" fillId="0" borderId="2016" applyFont="0" applyFill="0" applyBorder="0" applyAlignment="0" applyProtection="0">
      <protection locked="0"/>
    </xf>
    <xf numFmtId="215" fontId="156" fillId="0" borderId="2160" applyFont="0" applyFill="0" applyAlignment="0">
      <alignment horizontal="fill"/>
    </xf>
    <xf numFmtId="254" fontId="177" fillId="0" borderId="2016" applyFont="0" applyFill="0" applyBorder="0" applyAlignment="0" applyProtection="0">
      <protection locked="0"/>
    </xf>
    <xf numFmtId="0" fontId="18" fillId="68" borderId="2132" applyNumberFormat="0">
      <alignment vertical="center"/>
    </xf>
    <xf numFmtId="0" fontId="18" fillId="35" borderId="2013" applyNumberFormat="0" applyAlignment="0">
      <protection locked="0"/>
    </xf>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63" fillId="56" borderId="2132" applyNumberFormat="0" applyAlignment="0" applyProtection="0"/>
    <xf numFmtId="0" fontId="55" fillId="56" borderId="2130" applyNumberFormat="0" applyAlignment="0" applyProtection="0"/>
    <xf numFmtId="0" fontId="55" fillId="56" borderId="2130" applyNumberFormat="0" applyAlignment="0" applyProtection="0"/>
    <xf numFmtId="0" fontId="55" fillId="56" borderId="2130" applyNumberFormat="0" applyAlignment="0" applyProtection="0"/>
    <xf numFmtId="0" fontId="92" fillId="35" borderId="2161">
      <alignment horizontal="center" vertical="center"/>
    </xf>
    <xf numFmtId="3" fontId="92" fillId="35" borderId="2161">
      <alignment horizontal="right" vertical="center"/>
    </xf>
    <xf numFmtId="4" fontId="92" fillId="35" borderId="2161"/>
    <xf numFmtId="0" fontId="60" fillId="43" borderId="2130" applyNumberFormat="0" applyAlignment="0" applyProtection="0"/>
    <xf numFmtId="0" fontId="60" fillId="43" borderId="2130" applyNumberFormat="0" applyAlignment="0" applyProtection="0"/>
    <xf numFmtId="0" fontId="42" fillId="0" borderId="2133" applyNumberFormat="0" applyFill="0" applyAlignment="0" applyProtection="0"/>
    <xf numFmtId="0" fontId="18" fillId="68" borderId="2132" applyNumberFormat="0">
      <alignment vertical="center"/>
    </xf>
    <xf numFmtId="3" fontId="92" fillId="34" borderId="2159">
      <alignment horizontal="right" vertical="center"/>
    </xf>
    <xf numFmtId="2" fontId="92" fillId="34" borderId="2159"/>
    <xf numFmtId="0" fontId="18" fillId="35" borderId="2013" applyNumberFormat="0" applyAlignment="0">
      <protection locked="0"/>
    </xf>
    <xf numFmtId="0" fontId="60" fillId="43" borderId="2130" applyNumberFormat="0" applyAlignment="0" applyProtection="0"/>
    <xf numFmtId="201" fontId="137" fillId="0" borderId="2015" applyNumberFormat="0" applyFont="0" applyFill="0" applyAlignment="0" applyProtection="0"/>
    <xf numFmtId="201" fontId="137" fillId="0" borderId="2014" applyNumberFormat="0" applyFont="0" applyFill="0" applyAlignment="0" applyProtection="0"/>
    <xf numFmtId="0" fontId="60" fillId="43" borderId="2130" applyNumberFormat="0" applyAlignment="0" applyProtection="0"/>
    <xf numFmtId="0" fontId="60" fillId="43" borderId="2130" applyNumberFormat="0" applyAlignment="0" applyProtection="0"/>
    <xf numFmtId="201" fontId="137" fillId="0" borderId="2014" applyNumberFormat="0" applyFont="0" applyFill="0" applyAlignment="0" applyProtection="0"/>
    <xf numFmtId="0" fontId="18" fillId="68" borderId="2132" applyNumberFormat="0">
      <alignment vertical="center"/>
    </xf>
    <xf numFmtId="0" fontId="18" fillId="35" borderId="2013" applyNumberFormat="0" applyAlignment="0">
      <protection locked="0"/>
    </xf>
    <xf numFmtId="0" fontId="42" fillId="0" borderId="2133" applyNumberFormat="0" applyFill="0" applyAlignment="0" applyProtection="0"/>
    <xf numFmtId="0" fontId="60" fillId="43" borderId="2130" applyNumberFormat="0" applyAlignment="0" applyProtection="0"/>
    <xf numFmtId="0" fontId="60" fillId="43" borderId="2130" applyNumberFormat="0" applyAlignment="0" applyProtection="0"/>
    <xf numFmtId="0" fontId="42" fillId="0" borderId="2133" applyNumberFormat="0" applyFill="0" applyAlignment="0" applyProtection="0"/>
    <xf numFmtId="0" fontId="55" fillId="56" borderId="2130" applyNumberFormat="0" applyAlignment="0" applyProtection="0"/>
    <xf numFmtId="0" fontId="55" fillId="56" borderId="2130" applyNumberFormat="0" applyAlignment="0" applyProtection="0"/>
    <xf numFmtId="0" fontId="55" fillId="56" borderId="2130" applyNumberFormat="0" applyAlignment="0" applyProtection="0"/>
    <xf numFmtId="0" fontId="63" fillId="56" borderId="2132" applyNumberFormat="0" applyAlignment="0" applyProtection="0"/>
    <xf numFmtId="0" fontId="63" fillId="56" borderId="2132" applyNumberFormat="0" applyAlignment="0" applyProtection="0"/>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18" fillId="0" borderId="2131"/>
    <xf numFmtId="0" fontId="63" fillId="56" borderId="2132" applyNumberFormat="0" applyAlignment="0" applyProtection="0"/>
    <xf numFmtId="0" fontId="55" fillId="56" borderId="2130" applyNumberFormat="0" applyAlignment="0" applyProtection="0"/>
    <xf numFmtId="0" fontId="55" fillId="56" borderId="2130" applyNumberFormat="0" applyAlignment="0" applyProtection="0"/>
    <xf numFmtId="0" fontId="55" fillId="56" borderId="2130" applyNumberFormat="0" applyAlignment="0" applyProtection="0"/>
    <xf numFmtId="0" fontId="60" fillId="43" borderId="2130" applyNumberFormat="0" applyAlignment="0" applyProtection="0"/>
    <xf numFmtId="0" fontId="60" fillId="43" borderId="2130" applyNumberFormat="0" applyAlignment="0" applyProtection="0"/>
    <xf numFmtId="0" fontId="42" fillId="0" borderId="2133" applyNumberFormat="0" applyFill="0" applyAlignment="0" applyProtection="0"/>
    <xf numFmtId="0" fontId="60" fillId="43" borderId="2130" applyNumberFormat="0" applyAlignment="0" applyProtection="0"/>
    <xf numFmtId="0" fontId="42" fillId="0" borderId="2133" applyNumberFormat="0" applyFill="0" applyAlignment="0" applyProtection="0"/>
    <xf numFmtId="0" fontId="18" fillId="35" borderId="2013" applyNumberFormat="0" applyAlignment="0">
      <protection locked="0"/>
    </xf>
    <xf numFmtId="0" fontId="18" fillId="68" borderId="2132" applyNumberFormat="0">
      <alignment vertical="center"/>
    </xf>
    <xf numFmtId="0" fontId="18" fillId="68" borderId="2132" applyNumberFormat="0">
      <alignment vertical="center"/>
    </xf>
    <xf numFmtId="0" fontId="18" fillId="68" borderId="2132" applyNumberFormat="0">
      <alignment vertical="center"/>
    </xf>
    <xf numFmtId="0" fontId="18" fillId="35" borderId="2013" applyNumberFormat="0" applyAlignment="0">
      <protection locked="0"/>
    </xf>
    <xf numFmtId="0" fontId="18" fillId="68" borderId="2132" applyNumberFormat="0">
      <alignment vertical="center"/>
    </xf>
    <xf numFmtId="0" fontId="18" fillId="68" borderId="2132" applyNumberFormat="0">
      <alignment vertical="center"/>
    </xf>
    <xf numFmtId="201" fontId="137" fillId="0" borderId="2015" applyNumberFormat="0" applyFont="0" applyFill="0" applyAlignment="0" applyProtection="0"/>
    <xf numFmtId="0" fontId="18" fillId="35" borderId="2013" applyNumberFormat="0" applyAlignment="0">
      <protection locked="0"/>
    </xf>
    <xf numFmtId="0" fontId="18" fillId="68" borderId="2132" applyNumberFormat="0">
      <alignment vertical="center"/>
    </xf>
    <xf numFmtId="0" fontId="18" fillId="35" borderId="2013" applyNumberFormat="0" applyAlignment="0">
      <protection locked="0"/>
    </xf>
    <xf numFmtId="0" fontId="18" fillId="35" borderId="2013" applyNumberFormat="0" applyAlignment="0">
      <protection locked="0"/>
    </xf>
    <xf numFmtId="0" fontId="63" fillId="56" borderId="2132" applyNumberFormat="0" applyAlignment="0" applyProtection="0"/>
    <xf numFmtId="0" fontId="44" fillId="57" borderId="2162" applyNumberFormat="0" applyAlignment="0" applyProtection="0"/>
    <xf numFmtId="0" fontId="63" fillId="56" borderId="2132" applyNumberFormat="0" applyAlignment="0" applyProtection="0"/>
    <xf numFmtId="0" fontId="42" fillId="0" borderId="2133" applyNumberFormat="0" applyFill="0" applyAlignment="0" applyProtection="0"/>
    <xf numFmtId="0" fontId="60" fillId="43" borderId="2130" applyNumberFormat="0" applyAlignment="0" applyProtection="0"/>
    <xf numFmtId="0" fontId="92" fillId="35" borderId="2165">
      <alignment horizontal="center" vertical="center"/>
    </xf>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215" fontId="156" fillId="0" borderId="2164" applyFont="0" applyFill="0" applyAlignment="0">
      <alignment horizontal="fill"/>
    </xf>
    <xf numFmtId="0" fontId="108" fillId="0" borderId="2134" applyFont="0" applyFill="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63" fillId="56" borderId="2132" applyNumberFormat="0" applyAlignment="0" applyProtection="0"/>
    <xf numFmtId="0" fontId="42" fillId="0" borderId="2133" applyNumberFormat="0" applyFill="0" applyAlignment="0" applyProtection="0"/>
    <xf numFmtId="0" fontId="55" fillId="56" borderId="2130" applyNumberFormat="0" applyAlignment="0" applyProtection="0"/>
    <xf numFmtId="0" fontId="63" fillId="56" borderId="2132" applyNumberFormat="0" applyAlignment="0" applyProtection="0"/>
    <xf numFmtId="0" fontId="60" fillId="43" borderId="2130" applyNumberFormat="0" applyAlignment="0" applyProtection="0"/>
    <xf numFmtId="0" fontId="43" fillId="59" borderId="2131" applyNumberFormat="0" applyFont="0" applyAlignment="0" applyProtection="0"/>
    <xf numFmtId="0" fontId="55" fillId="56" borderId="2130" applyNumberFormat="0" applyAlignment="0" applyProtection="0"/>
    <xf numFmtId="0" fontId="55" fillId="56" borderId="2130" applyNumberFormat="0" applyAlignment="0" applyProtection="0"/>
    <xf numFmtId="0" fontId="55" fillId="56" borderId="2130" applyNumberFormat="0" applyAlignment="0" applyProtection="0"/>
    <xf numFmtId="0" fontId="55" fillId="56" borderId="2130" applyNumberFormat="0" applyAlignment="0" applyProtection="0"/>
    <xf numFmtId="0" fontId="60" fillId="43" borderId="2130" applyNumberFormat="0" applyAlignment="0" applyProtection="0"/>
    <xf numFmtId="0" fontId="42" fillId="0" borderId="2133" applyNumberFormat="0" applyFill="0" applyAlignment="0" applyProtection="0"/>
    <xf numFmtId="0" fontId="60" fillId="43" borderId="2130" applyNumberFormat="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42" fillId="0" borderId="2133" applyNumberFormat="0" applyFill="0" applyAlignment="0" applyProtection="0"/>
    <xf numFmtId="0" fontId="44" fillId="57" borderId="2162" applyNumberFormat="0" applyAlignment="0" applyProtection="0"/>
    <xf numFmtId="0" fontId="44" fillId="57" borderId="2162" applyNumberFormat="0" applyAlignment="0" applyProtection="0"/>
    <xf numFmtId="3" fontId="92" fillId="35" borderId="2165">
      <alignment horizontal="right" vertical="center"/>
    </xf>
    <xf numFmtId="4" fontId="92" fillId="35" borderId="2165"/>
    <xf numFmtId="3" fontId="92" fillId="34" borderId="2163">
      <alignment horizontal="right" vertical="center"/>
    </xf>
    <xf numFmtId="2" fontId="92" fillId="34" borderId="2163"/>
    <xf numFmtId="0" fontId="60" fillId="43" borderId="2130" applyNumberFormat="0" applyAlignment="0" applyProtection="0"/>
    <xf numFmtId="0" fontId="44" fillId="119" borderId="2162" applyNumberFormat="0" applyAlignment="0" applyProtection="0"/>
    <xf numFmtId="0" fontId="42" fillId="0" borderId="2133" applyNumberFormat="0" applyFill="0" applyAlignment="0" applyProtection="0"/>
    <xf numFmtId="0" fontId="42" fillId="0" borderId="2133" applyNumberFormat="0" applyFill="0" applyAlignment="0" applyProtection="0"/>
    <xf numFmtId="0" fontId="63" fillId="56" borderId="2132" applyNumberFormat="0" applyAlignment="0" applyProtection="0"/>
    <xf numFmtId="0" fontId="63" fillId="56" borderId="2132" applyNumberFormat="0" applyAlignment="0" applyProtection="0"/>
    <xf numFmtId="0" fontId="63" fillId="56" borderId="2132" applyNumberFormat="0" applyAlignment="0" applyProtection="0"/>
    <xf numFmtId="0" fontId="44" fillId="57" borderId="2166" applyNumberFormat="0" applyAlignment="0" applyProtection="0"/>
    <xf numFmtId="0" fontId="44" fillId="57" borderId="2166" applyNumberFormat="0" applyAlignment="0" applyProtection="0"/>
    <xf numFmtId="0" fontId="44" fillId="57" borderId="2166" applyNumberFormat="0" applyAlignment="0" applyProtection="0"/>
    <xf numFmtId="0" fontId="44" fillId="119" borderId="2166" applyNumberFormat="0" applyAlignment="0" applyProtection="0"/>
    <xf numFmtId="215" fontId="156" fillId="0" borderId="2168" applyFont="0" applyFill="0" applyAlignment="0">
      <alignment horizontal="fill"/>
    </xf>
    <xf numFmtId="0" fontId="92" fillId="35" borderId="2169">
      <alignment horizontal="center" vertical="center"/>
    </xf>
    <xf numFmtId="3" fontId="92" fillId="35" borderId="2169">
      <alignment horizontal="right" vertical="center"/>
    </xf>
    <xf numFmtId="4" fontId="92" fillId="35" borderId="2169"/>
    <xf numFmtId="3" fontId="92" fillId="34" borderId="2167">
      <alignment horizontal="right" vertical="center"/>
    </xf>
    <xf numFmtId="2" fontId="92" fillId="34" borderId="2167"/>
    <xf numFmtId="0" fontId="44" fillId="57" borderId="2170" applyNumberFormat="0" applyAlignment="0" applyProtection="0"/>
    <xf numFmtId="0" fontId="92" fillId="35" borderId="2173">
      <alignment horizontal="center" vertical="center"/>
    </xf>
    <xf numFmtId="215" fontId="156" fillId="0" borderId="2172" applyFont="0" applyFill="0" applyAlignment="0">
      <alignment horizontal="fill"/>
    </xf>
    <xf numFmtId="0" fontId="44" fillId="57" borderId="2170" applyNumberFormat="0" applyAlignment="0" applyProtection="0"/>
    <xf numFmtId="0" fontId="44" fillId="57" borderId="2170" applyNumberFormat="0" applyAlignment="0" applyProtection="0"/>
    <xf numFmtId="3" fontId="92" fillId="35" borderId="2173">
      <alignment horizontal="right" vertical="center"/>
    </xf>
    <xf numFmtId="4" fontId="92" fillId="35" borderId="2173"/>
    <xf numFmtId="3" fontId="92" fillId="34" borderId="2171">
      <alignment horizontal="right" vertical="center"/>
    </xf>
    <xf numFmtId="2" fontId="92" fillId="34" borderId="2171"/>
    <xf numFmtId="0" fontId="44" fillId="119" borderId="2170" applyNumberFormat="0" applyAlignment="0" applyProtection="0"/>
    <xf numFmtId="0" fontId="44" fillId="57" borderId="2174" applyNumberFormat="0" applyAlignment="0" applyProtection="0"/>
    <xf numFmtId="0" fontId="44" fillId="57" borderId="2174" applyNumberFormat="0" applyAlignment="0" applyProtection="0"/>
    <xf numFmtId="0" fontId="44" fillId="57" borderId="2174" applyNumberFormat="0" applyAlignment="0" applyProtection="0"/>
    <xf numFmtId="0" fontId="44" fillId="119" borderId="2174" applyNumberFormat="0" applyAlignment="0" applyProtection="0"/>
    <xf numFmtId="164" fontId="103" fillId="71" borderId="2019" applyNumberFormat="0" applyBorder="0" applyAlignment="0">
      <alignment vertical="center" wrapText="1"/>
    </xf>
    <xf numFmtId="215" fontId="156" fillId="0" borderId="2184" applyFont="0" applyFill="0" applyAlignment="0">
      <alignment horizontal="fill"/>
    </xf>
    <xf numFmtId="2" fontId="92" fillId="34" borderId="2199"/>
    <xf numFmtId="3" fontId="92" fillId="34" borderId="2199">
      <alignment horizontal="right" vertical="center"/>
    </xf>
    <xf numFmtId="4" fontId="92" fillId="35" borderId="2201"/>
    <xf numFmtId="3" fontId="92" fillId="35" borderId="2201">
      <alignment horizontal="right" vertical="center"/>
    </xf>
    <xf numFmtId="0" fontId="92" fillId="35" borderId="2201">
      <alignment horizontal="center" vertical="center"/>
    </xf>
    <xf numFmtId="0" fontId="92" fillId="35" borderId="2185">
      <alignment horizontal="center" vertical="center"/>
    </xf>
    <xf numFmtId="3" fontId="92" fillId="35" borderId="2185">
      <alignment horizontal="right" vertical="center"/>
    </xf>
    <xf numFmtId="4" fontId="92" fillId="35" borderId="2185"/>
    <xf numFmtId="215" fontId="156" fillId="0" borderId="2200" applyFont="0" applyFill="0" applyAlignment="0">
      <alignment horizontal="fill"/>
    </xf>
    <xf numFmtId="3" fontId="92" fillId="34" borderId="2183">
      <alignment horizontal="right" vertical="center"/>
    </xf>
    <xf numFmtId="2" fontId="92" fillId="34" borderId="2183"/>
    <xf numFmtId="0" fontId="108" fillId="0" borderId="2134" applyFont="0" applyFill="0" applyAlignment="0" applyProtection="0"/>
    <xf numFmtId="0" fontId="103" fillId="71" borderId="2019" applyNumberFormat="0" applyBorder="0" applyAlignment="0">
      <alignment vertical="center" wrapText="1"/>
    </xf>
    <xf numFmtId="0" fontId="44" fillId="57" borderId="2186" applyNumberFormat="0" applyAlignment="0" applyProtection="0"/>
    <xf numFmtId="0" fontId="92" fillId="35" borderId="2189">
      <alignment horizontal="center" vertical="center"/>
    </xf>
    <xf numFmtId="215" fontId="156" fillId="0" borderId="2188" applyFont="0" applyFill="0" applyAlignment="0">
      <alignment horizontal="fill"/>
    </xf>
    <xf numFmtId="0" fontId="44" fillId="57" borderId="2186" applyNumberFormat="0" applyAlignment="0" applyProtection="0"/>
    <xf numFmtId="0" fontId="44" fillId="57" borderId="2186" applyNumberFormat="0" applyAlignment="0" applyProtection="0"/>
    <xf numFmtId="3" fontId="92" fillId="35" borderId="2189">
      <alignment horizontal="right" vertical="center"/>
    </xf>
    <xf numFmtId="4" fontId="92" fillId="35" borderId="2189"/>
    <xf numFmtId="3" fontId="92" fillId="34" borderId="2187">
      <alignment horizontal="right" vertical="center"/>
    </xf>
    <xf numFmtId="2" fontId="92" fillId="34" borderId="2187"/>
    <xf numFmtId="0" fontId="44" fillId="119" borderId="2186" applyNumberFormat="0" applyAlignment="0" applyProtection="0"/>
    <xf numFmtId="0" fontId="44" fillId="57" borderId="2190" applyNumberFormat="0" applyAlignment="0" applyProtection="0"/>
    <xf numFmtId="0" fontId="44" fillId="57" borderId="2190" applyNumberFormat="0" applyAlignment="0" applyProtection="0"/>
    <xf numFmtId="0" fontId="44" fillId="57" borderId="2190" applyNumberFormat="0" applyAlignment="0" applyProtection="0"/>
    <xf numFmtId="0" fontId="44" fillId="119" borderId="2190" applyNumberFormat="0" applyAlignment="0" applyProtection="0"/>
    <xf numFmtId="215" fontId="156" fillId="0" borderId="2192" applyFont="0" applyFill="0" applyAlignment="0">
      <alignment horizontal="fill"/>
    </xf>
    <xf numFmtId="0" fontId="92" fillId="35" borderId="2193">
      <alignment horizontal="center" vertical="center"/>
    </xf>
    <xf numFmtId="3" fontId="92" fillId="35" borderId="2193">
      <alignment horizontal="right" vertical="center"/>
    </xf>
    <xf numFmtId="4" fontId="92" fillId="35" borderId="2193"/>
    <xf numFmtId="3" fontId="92" fillId="34" borderId="2191">
      <alignment horizontal="right" vertical="center"/>
    </xf>
    <xf numFmtId="2" fontId="92" fillId="34" borderId="2191"/>
    <xf numFmtId="0" fontId="44" fillId="57" borderId="2194" applyNumberFormat="0" applyAlignment="0" applyProtection="0"/>
    <xf numFmtId="0" fontId="92" fillId="35" borderId="2197">
      <alignment horizontal="center" vertical="center"/>
    </xf>
    <xf numFmtId="215" fontId="156" fillId="0" borderId="2196" applyFont="0" applyFill="0" applyAlignment="0">
      <alignment horizontal="fill"/>
    </xf>
    <xf numFmtId="0" fontId="44" fillId="57" borderId="2194" applyNumberFormat="0" applyAlignment="0" applyProtection="0"/>
    <xf numFmtId="0" fontId="44" fillId="57" borderId="2194" applyNumberFormat="0" applyAlignment="0" applyProtection="0"/>
    <xf numFmtId="3" fontId="92" fillId="35" borderId="2197">
      <alignment horizontal="right" vertical="center"/>
    </xf>
    <xf numFmtId="4" fontId="92" fillId="35" borderId="2197"/>
    <xf numFmtId="3" fontId="92" fillId="34" borderId="2195">
      <alignment horizontal="right" vertical="center"/>
    </xf>
    <xf numFmtId="2" fontId="92" fillId="34" borderId="2195"/>
    <xf numFmtId="0" fontId="44" fillId="119" borderId="2194" applyNumberFormat="0" applyAlignment="0" applyProtection="0"/>
    <xf numFmtId="0" fontId="44" fillId="57" borderId="2198" applyNumberFormat="0" applyAlignment="0" applyProtection="0"/>
    <xf numFmtId="0" fontId="44" fillId="57" borderId="2198" applyNumberFormat="0" applyAlignment="0" applyProtection="0"/>
    <xf numFmtId="0" fontId="44" fillId="57" borderId="2198" applyNumberFormat="0" applyAlignment="0" applyProtection="0"/>
    <xf numFmtId="0" fontId="44" fillId="119" borderId="2198" applyNumberFormat="0" applyAlignment="0" applyProtection="0"/>
    <xf numFmtId="0" fontId="44" fillId="57" borderId="2202" applyNumberFormat="0" applyAlignment="0" applyProtection="0"/>
    <xf numFmtId="0" fontId="92" fillId="35" borderId="2205">
      <alignment horizontal="center" vertical="center"/>
    </xf>
    <xf numFmtId="215" fontId="156" fillId="0" borderId="2204" applyFont="0" applyFill="0" applyAlignment="0">
      <alignment horizontal="fill"/>
    </xf>
    <xf numFmtId="0" fontId="44" fillId="57" borderId="2202" applyNumberFormat="0" applyAlignment="0" applyProtection="0"/>
    <xf numFmtId="0" fontId="44" fillId="57" borderId="2202" applyNumberFormat="0" applyAlignment="0" applyProtection="0"/>
    <xf numFmtId="3" fontId="92" fillId="35" borderId="2205">
      <alignment horizontal="right" vertical="center"/>
    </xf>
    <xf numFmtId="4" fontId="92" fillId="35" borderId="2205"/>
    <xf numFmtId="3" fontId="92" fillId="34" borderId="2203">
      <alignment horizontal="right" vertical="center"/>
    </xf>
    <xf numFmtId="2" fontId="92" fillId="34" borderId="2203"/>
    <xf numFmtId="0" fontId="44" fillId="119" borderId="2202" applyNumberFormat="0" applyAlignment="0" applyProtection="0"/>
    <xf numFmtId="0" fontId="44" fillId="57" borderId="2206" applyNumberFormat="0" applyAlignment="0" applyProtection="0"/>
    <xf numFmtId="0" fontId="44" fillId="57" borderId="2206" applyNumberFormat="0" applyAlignment="0" applyProtection="0"/>
    <xf numFmtId="0" fontId="44" fillId="57" borderId="2206" applyNumberFormat="0" applyAlignment="0" applyProtection="0"/>
    <xf numFmtId="0" fontId="44" fillId="119" borderId="2206" applyNumberFormat="0" applyAlignment="0" applyProtection="0"/>
    <xf numFmtId="215" fontId="156" fillId="0" borderId="2208" applyFont="0" applyFill="0" applyAlignment="0">
      <alignment horizontal="fill"/>
    </xf>
    <xf numFmtId="0" fontId="44" fillId="57" borderId="2222" applyNumberFormat="0" applyAlignment="0" applyProtection="0"/>
    <xf numFmtId="0" fontId="44" fillId="119" borderId="2218" applyNumberFormat="0" applyAlignment="0" applyProtection="0"/>
    <xf numFmtId="2" fontId="92" fillId="34" borderId="2219"/>
    <xf numFmtId="3" fontId="92" fillId="34" borderId="2219">
      <alignment horizontal="right" vertical="center"/>
    </xf>
    <xf numFmtId="4" fontId="92" fillId="35" borderId="2221"/>
    <xf numFmtId="3" fontId="92" fillId="35" borderId="2221">
      <alignment horizontal="right" vertical="center"/>
    </xf>
    <xf numFmtId="0" fontId="44" fillId="57" borderId="2218" applyNumberFormat="0" applyAlignment="0" applyProtection="0"/>
    <xf numFmtId="0" fontId="44" fillId="57" borderId="2218" applyNumberFormat="0" applyAlignment="0" applyProtection="0"/>
    <xf numFmtId="215" fontId="156" fillId="0" borderId="2220" applyFont="0" applyFill="0" applyAlignment="0">
      <alignment horizontal="fill"/>
    </xf>
    <xf numFmtId="0" fontId="92" fillId="35" borderId="2221">
      <alignment horizontal="center" vertical="center"/>
    </xf>
    <xf numFmtId="0" fontId="44" fillId="57" borderId="2218" applyNumberFormat="0" applyAlignment="0" applyProtection="0"/>
    <xf numFmtId="2" fontId="92" fillId="34" borderId="2215"/>
    <xf numFmtId="3" fontId="92" fillId="34" borderId="2215">
      <alignment horizontal="right" vertical="center"/>
    </xf>
    <xf numFmtId="4" fontId="92" fillId="35" borderId="2217"/>
    <xf numFmtId="3" fontId="92" fillId="35" borderId="2217">
      <alignment horizontal="right" vertical="center"/>
    </xf>
    <xf numFmtId="0" fontId="92" fillId="35" borderId="2217">
      <alignment horizontal="center" vertical="center"/>
    </xf>
    <xf numFmtId="0" fontId="92" fillId="35" borderId="2209">
      <alignment horizontal="center" vertical="center"/>
    </xf>
    <xf numFmtId="3" fontId="92" fillId="35" borderId="2209">
      <alignment horizontal="right" vertical="center"/>
    </xf>
    <xf numFmtId="4" fontId="92" fillId="35" borderId="2209"/>
    <xf numFmtId="3" fontId="92" fillId="34" borderId="2207">
      <alignment horizontal="right" vertical="center"/>
    </xf>
    <xf numFmtId="2" fontId="92" fillId="34" borderId="2207"/>
    <xf numFmtId="215" fontId="156" fillId="0" borderId="2216" applyFont="0" applyFill="0" applyAlignment="0">
      <alignment horizontal="fill"/>
    </xf>
    <xf numFmtId="0" fontId="44" fillId="57" borderId="2210" applyNumberFormat="0" applyAlignment="0" applyProtection="0"/>
    <xf numFmtId="0" fontId="92" fillId="35" borderId="2213">
      <alignment horizontal="center" vertical="center"/>
    </xf>
    <xf numFmtId="215" fontId="156" fillId="0" borderId="2212" applyFont="0" applyFill="0" applyAlignment="0">
      <alignment horizontal="fill"/>
    </xf>
    <xf numFmtId="0" fontId="44" fillId="57" borderId="2210" applyNumberFormat="0" applyAlignment="0" applyProtection="0"/>
    <xf numFmtId="0" fontId="44" fillId="57" borderId="2210" applyNumberFormat="0" applyAlignment="0" applyProtection="0"/>
    <xf numFmtId="3" fontId="92" fillId="35" borderId="2213">
      <alignment horizontal="right" vertical="center"/>
    </xf>
    <xf numFmtId="4" fontId="92" fillId="35" borderId="2213"/>
    <xf numFmtId="3" fontId="92" fillId="34" borderId="2211">
      <alignment horizontal="right" vertical="center"/>
    </xf>
    <xf numFmtId="2" fontId="92" fillId="34" borderId="2211"/>
    <xf numFmtId="0" fontId="44" fillId="119" borderId="2210" applyNumberFormat="0" applyAlignment="0" applyProtection="0"/>
    <xf numFmtId="0" fontId="44" fillId="57" borderId="2214" applyNumberFormat="0" applyAlignment="0" applyProtection="0"/>
    <xf numFmtId="0" fontId="44" fillId="57" borderId="2214" applyNumberFormat="0" applyAlignment="0" applyProtection="0"/>
    <xf numFmtId="0" fontId="44" fillId="57" borderId="2214" applyNumberFormat="0" applyAlignment="0" applyProtection="0"/>
    <xf numFmtId="0" fontId="44" fillId="119" borderId="2214" applyNumberFormat="0" applyAlignment="0" applyProtection="0"/>
    <xf numFmtId="0" fontId="44" fillId="57" borderId="2222" applyNumberFormat="0" applyAlignment="0" applyProtection="0"/>
    <xf numFmtId="0" fontId="44" fillId="57" borderId="2222" applyNumberFormat="0" applyAlignment="0" applyProtection="0"/>
    <xf numFmtId="0" fontId="44" fillId="119" borderId="2222" applyNumberFormat="0" applyAlignment="0" applyProtection="0"/>
    <xf numFmtId="215" fontId="156" fillId="0" borderId="2224" applyFont="0" applyFill="0" applyAlignment="0">
      <alignment horizontal="fill"/>
    </xf>
    <xf numFmtId="0" fontId="92" fillId="35" borderId="2225">
      <alignment horizontal="center" vertical="center"/>
    </xf>
    <xf numFmtId="3" fontId="92" fillId="35" borderId="2225">
      <alignment horizontal="right" vertical="center"/>
    </xf>
    <xf numFmtId="4" fontId="92" fillId="35" borderId="2225"/>
    <xf numFmtId="3" fontId="92" fillId="34" borderId="2223">
      <alignment horizontal="right" vertical="center"/>
    </xf>
    <xf numFmtId="2" fontId="92" fillId="34" borderId="2223"/>
    <xf numFmtId="0" fontId="44" fillId="57" borderId="2226" applyNumberFormat="0" applyAlignment="0" applyProtection="0"/>
    <xf numFmtId="0" fontId="92" fillId="35" borderId="2229">
      <alignment horizontal="center" vertical="center"/>
    </xf>
    <xf numFmtId="215" fontId="156" fillId="0" borderId="2228" applyFont="0" applyFill="0" applyAlignment="0">
      <alignment horizontal="fill"/>
    </xf>
    <xf numFmtId="0" fontId="44" fillId="57" borderId="2226" applyNumberFormat="0" applyAlignment="0" applyProtection="0"/>
    <xf numFmtId="0" fontId="44" fillId="57" borderId="2226" applyNumberFormat="0" applyAlignment="0" applyProtection="0"/>
    <xf numFmtId="3" fontId="92" fillId="35" borderId="2229">
      <alignment horizontal="right" vertical="center"/>
    </xf>
    <xf numFmtId="4" fontId="92" fillId="35" borderId="2229"/>
    <xf numFmtId="3" fontId="92" fillId="34" borderId="2227">
      <alignment horizontal="right" vertical="center"/>
    </xf>
    <xf numFmtId="2" fontId="92" fillId="34" borderId="2227"/>
    <xf numFmtId="0" fontId="44" fillId="119" borderId="2226" applyNumberFormat="0" applyAlignment="0" applyProtection="0"/>
    <xf numFmtId="0" fontId="44" fillId="57" borderId="2230" applyNumberFormat="0" applyAlignment="0" applyProtection="0"/>
    <xf numFmtId="0" fontId="44" fillId="57" borderId="2230" applyNumberFormat="0" applyAlignment="0" applyProtection="0"/>
    <xf numFmtId="0" fontId="44" fillId="57" borderId="2230" applyNumberFormat="0" applyAlignment="0" applyProtection="0"/>
    <xf numFmtId="0" fontId="44" fillId="119" borderId="2230" applyNumberFormat="0" applyAlignment="0" applyProtection="0"/>
    <xf numFmtId="215" fontId="156" fillId="0" borderId="2232" applyFont="0" applyFill="0" applyAlignment="0">
      <alignment horizontal="fill"/>
    </xf>
    <xf numFmtId="0" fontId="92" fillId="35" borderId="2233">
      <alignment horizontal="center" vertical="center"/>
    </xf>
    <xf numFmtId="3" fontId="92" fillId="35" borderId="2233">
      <alignment horizontal="right" vertical="center"/>
    </xf>
    <xf numFmtId="4" fontId="92" fillId="35" borderId="2233"/>
    <xf numFmtId="3" fontId="92" fillId="34" borderId="2231">
      <alignment horizontal="right" vertical="center"/>
    </xf>
    <xf numFmtId="2" fontId="92" fillId="34" borderId="2231"/>
    <xf numFmtId="0" fontId="44" fillId="57" borderId="2234" applyNumberFormat="0" applyAlignment="0" applyProtection="0"/>
    <xf numFmtId="0" fontId="92" fillId="35" borderId="2237">
      <alignment horizontal="center" vertical="center"/>
    </xf>
    <xf numFmtId="215" fontId="156" fillId="0" borderId="2236" applyFont="0" applyFill="0" applyAlignment="0">
      <alignment horizontal="fill"/>
    </xf>
    <xf numFmtId="0" fontId="44" fillId="57" borderId="2234" applyNumberFormat="0" applyAlignment="0" applyProtection="0"/>
    <xf numFmtId="0" fontId="44" fillId="57" borderId="2234" applyNumberFormat="0" applyAlignment="0" applyProtection="0"/>
    <xf numFmtId="3" fontId="92" fillId="35" borderId="2237">
      <alignment horizontal="right" vertical="center"/>
    </xf>
    <xf numFmtId="4" fontId="92" fillId="35" borderId="2237"/>
    <xf numFmtId="3" fontId="92" fillId="34" borderId="2235">
      <alignment horizontal="right" vertical="center"/>
    </xf>
    <xf numFmtId="2" fontId="92" fillId="34" borderId="2235"/>
    <xf numFmtId="0" fontId="44" fillId="119" borderId="2234" applyNumberFormat="0" applyAlignment="0" applyProtection="0"/>
    <xf numFmtId="0" fontId="44" fillId="57" borderId="2238" applyNumberFormat="0" applyAlignment="0" applyProtection="0"/>
    <xf numFmtId="0" fontId="44" fillId="57" borderId="2238" applyNumberFormat="0" applyAlignment="0" applyProtection="0"/>
    <xf numFmtId="0" fontId="44" fillId="57" borderId="2238" applyNumberFormat="0" applyAlignment="0" applyProtection="0"/>
    <xf numFmtId="0" fontId="44" fillId="119" borderId="2238" applyNumberFormat="0" applyAlignment="0" applyProtection="0"/>
    <xf numFmtId="0" fontId="108" fillId="0" borderId="2240" applyFont="0" applyFill="0" applyAlignment="0" applyProtection="0"/>
    <xf numFmtId="215" fontId="156" fillId="0" borderId="2241" applyFont="0" applyFill="0" applyAlignment="0">
      <alignment horizontal="fill"/>
    </xf>
    <xf numFmtId="215" fontId="156" fillId="0" borderId="2240" applyFont="0" applyFill="0" applyAlignment="0">
      <alignment horizontal="fill"/>
    </xf>
    <xf numFmtId="303" fontId="211" fillId="0" borderId="2240" applyBorder="0"/>
    <xf numFmtId="321" fontId="171" fillId="0" borderId="2240"/>
    <xf numFmtId="322" fontId="171" fillId="0" borderId="2240"/>
    <xf numFmtId="323" fontId="171" fillId="0" borderId="2240"/>
    <xf numFmtId="324" fontId="171" fillId="0" borderId="2240"/>
    <xf numFmtId="325" fontId="171" fillId="0" borderId="2240"/>
    <xf numFmtId="326" fontId="171" fillId="0" borderId="2240"/>
    <xf numFmtId="329" fontId="171" fillId="0" borderId="2240"/>
    <xf numFmtId="332" fontId="171" fillId="0" borderId="2240"/>
    <xf numFmtId="333" fontId="171" fillId="0" borderId="2240"/>
    <xf numFmtId="0" fontId="92" fillId="35" borderId="2242">
      <alignment horizontal="center" vertical="center"/>
    </xf>
    <xf numFmtId="3" fontId="92" fillId="35" borderId="2242">
      <alignment horizontal="right" vertical="center"/>
    </xf>
    <xf numFmtId="4" fontId="92" fillId="35" borderId="2242"/>
    <xf numFmtId="3" fontId="92" fillId="34" borderId="2239">
      <alignment horizontal="right" vertical="center"/>
    </xf>
    <xf numFmtId="2" fontId="92" fillId="34" borderId="2239"/>
    <xf numFmtId="256" fontId="19" fillId="36" borderId="2240" applyNumberFormat="0" applyFill="0" applyBorder="0" applyAlignment="0" applyProtection="0"/>
    <xf numFmtId="256" fontId="19" fillId="36" borderId="2240" applyNumberFormat="0" applyFill="0" applyBorder="0" applyAlignment="0" applyProtection="0"/>
    <xf numFmtId="256" fontId="19" fillId="36" borderId="2240" applyNumberFormat="0" applyFill="0" applyBorder="0" applyAlignment="0" applyProtection="0"/>
    <xf numFmtId="0" fontId="19" fillId="36" borderId="2240" applyNumberFormat="0" applyFill="0" applyBorder="0" applyAlignment="0" applyProtection="0"/>
    <xf numFmtId="0" fontId="19" fillId="36" borderId="2240" applyNumberFormat="0" applyFill="0" applyBorder="0" applyAlignment="0" applyProtection="0"/>
    <xf numFmtId="256" fontId="19" fillId="36" borderId="2240" applyNumberFormat="0" applyFill="0" applyBorder="0" applyAlignment="0" applyProtection="0"/>
    <xf numFmtId="0" fontId="19" fillId="36" borderId="2240" applyNumberFormat="0" applyFill="0" applyBorder="0" applyAlignment="0" applyProtection="0"/>
    <xf numFmtId="0" fontId="108" fillId="0" borderId="2240" applyFont="0" applyFill="0" applyAlignment="0" applyProtection="0"/>
    <xf numFmtId="303" fontId="211" fillId="0" borderId="2240" applyBorder="0"/>
    <xf numFmtId="215" fontId="156" fillId="0" borderId="2240" applyFont="0" applyFill="0" applyAlignment="0">
      <alignment horizontal="fill"/>
    </xf>
    <xf numFmtId="0" fontId="44" fillId="57" borderId="2243" applyNumberFormat="0" applyAlignment="0" applyProtection="0"/>
    <xf numFmtId="0" fontId="92" fillId="35" borderId="2246">
      <alignment horizontal="center" vertical="center"/>
    </xf>
    <xf numFmtId="215" fontId="156" fillId="0" borderId="2240" applyFont="0" applyFill="0" applyAlignment="0">
      <alignment horizontal="fill"/>
    </xf>
    <xf numFmtId="215" fontId="156" fillId="0" borderId="2245" applyFont="0" applyFill="0" applyAlignment="0">
      <alignment horizontal="fill"/>
    </xf>
    <xf numFmtId="0" fontId="108" fillId="0" borderId="2240" applyFont="0" applyFill="0" applyAlignment="0" applyProtection="0"/>
    <xf numFmtId="0" fontId="44" fillId="57" borderId="2243" applyNumberFormat="0" applyAlignment="0" applyProtection="0"/>
    <xf numFmtId="0" fontId="44" fillId="57" borderId="2243" applyNumberFormat="0" applyAlignment="0" applyProtection="0"/>
    <xf numFmtId="3" fontId="92" fillId="35" borderId="2246">
      <alignment horizontal="right" vertical="center"/>
    </xf>
    <xf numFmtId="4" fontId="92" fillId="35" borderId="2246"/>
    <xf numFmtId="3" fontId="92" fillId="34" borderId="2244">
      <alignment horizontal="right" vertical="center"/>
    </xf>
    <xf numFmtId="2" fontId="92" fillId="34" borderId="2244"/>
    <xf numFmtId="0" fontId="44" fillId="119" borderId="2243" applyNumberFormat="0" applyAlignment="0" applyProtection="0"/>
    <xf numFmtId="0" fontId="108" fillId="0" borderId="2240" applyFont="0" applyFill="0" applyAlignment="0" applyProtection="0"/>
    <xf numFmtId="303" fontId="211" fillId="0" borderId="2240" applyBorder="0"/>
    <xf numFmtId="303" fontId="211" fillId="0" borderId="2240" applyBorder="0"/>
    <xf numFmtId="215" fontId="156" fillId="0" borderId="2240" applyFont="0" applyFill="0" applyAlignment="0">
      <alignment horizontal="fill"/>
    </xf>
    <xf numFmtId="0" fontId="44" fillId="57" borderId="2247" applyNumberFormat="0" applyAlignment="0" applyProtection="0"/>
    <xf numFmtId="0" fontId="44" fillId="57" borderId="2247" applyNumberFormat="0" applyAlignment="0" applyProtection="0"/>
    <xf numFmtId="0" fontId="44" fillId="57" borderId="2247" applyNumberFormat="0" applyAlignment="0" applyProtection="0"/>
    <xf numFmtId="0" fontId="44" fillId="119" borderId="2247" applyNumberFormat="0" applyAlignment="0" applyProtection="0"/>
    <xf numFmtId="0" fontId="44" fillId="57" borderId="2283" applyNumberFormat="0" applyAlignment="0" applyProtection="0"/>
    <xf numFmtId="215" fontId="156" fillId="0" borderId="2285" applyFont="0" applyFill="0" applyAlignment="0">
      <alignment horizontal="fill"/>
    </xf>
    <xf numFmtId="215" fontId="156" fillId="0" borderId="2249" applyFont="0" applyFill="0" applyAlignment="0">
      <alignment horizontal="fill"/>
    </xf>
    <xf numFmtId="0" fontId="92" fillId="35" borderId="2286">
      <alignment horizontal="center" vertical="center"/>
    </xf>
    <xf numFmtId="0" fontId="44" fillId="57" borderId="2263" applyNumberFormat="0" applyAlignment="0" applyProtection="0"/>
    <xf numFmtId="0" fontId="44" fillId="119" borderId="2259" applyNumberFormat="0" applyAlignment="0" applyProtection="0"/>
    <xf numFmtId="2" fontId="92" fillId="34" borderId="2260"/>
    <xf numFmtId="3" fontId="92" fillId="34" borderId="2260">
      <alignment horizontal="right" vertical="center"/>
    </xf>
    <xf numFmtId="4" fontId="92" fillId="35" borderId="2262"/>
    <xf numFmtId="3" fontId="92" fillId="35" borderId="2262">
      <alignment horizontal="right" vertical="center"/>
    </xf>
    <xf numFmtId="0" fontId="44" fillId="57" borderId="2259" applyNumberFormat="0" applyAlignment="0" applyProtection="0"/>
    <xf numFmtId="0" fontId="44" fillId="57" borderId="2259" applyNumberFormat="0" applyAlignment="0" applyProtection="0"/>
    <xf numFmtId="215" fontId="156" fillId="0" borderId="2261" applyFont="0" applyFill="0" applyAlignment="0">
      <alignment horizontal="fill"/>
    </xf>
    <xf numFmtId="0" fontId="92" fillId="35" borderId="2262">
      <alignment horizontal="center" vertical="center"/>
    </xf>
    <xf numFmtId="0" fontId="44" fillId="57" borderId="2259" applyNumberFormat="0" applyAlignment="0" applyProtection="0"/>
    <xf numFmtId="215" fontId="156" fillId="0" borderId="2281" applyFont="0" applyFill="0" applyAlignment="0">
      <alignment horizontal="fill"/>
    </xf>
    <xf numFmtId="2" fontId="92" fillId="34" borderId="2256"/>
    <xf numFmtId="3" fontId="92" fillId="34" borderId="2256">
      <alignment horizontal="right" vertical="center"/>
    </xf>
    <xf numFmtId="4" fontId="92" fillId="35" borderId="2258"/>
    <xf numFmtId="3" fontId="92" fillId="35" borderId="2258">
      <alignment horizontal="right" vertical="center"/>
    </xf>
    <xf numFmtId="0" fontId="92" fillId="35" borderId="2258">
      <alignment horizontal="center" vertical="center"/>
    </xf>
    <xf numFmtId="3" fontId="92" fillId="35" borderId="2282">
      <alignment horizontal="right" vertical="center"/>
    </xf>
    <xf numFmtId="3" fontId="92" fillId="34" borderId="2280">
      <alignment horizontal="right" vertical="center"/>
    </xf>
    <xf numFmtId="2" fontId="92" fillId="34" borderId="2280"/>
    <xf numFmtId="0" fontId="92" fillId="35" borderId="2250">
      <alignment horizontal="center" vertical="center"/>
    </xf>
    <xf numFmtId="3" fontId="92" fillId="35" borderId="2250">
      <alignment horizontal="right" vertical="center"/>
    </xf>
    <xf numFmtId="4" fontId="92" fillId="35" borderId="2250"/>
    <xf numFmtId="3" fontId="92" fillId="35" borderId="2286">
      <alignment horizontal="right" vertical="center"/>
    </xf>
    <xf numFmtId="0" fontId="44" fillId="119" borderId="2283" applyNumberFormat="0" applyAlignment="0" applyProtection="0"/>
    <xf numFmtId="0" fontId="44" fillId="119" borderId="2287" applyNumberFormat="0" applyAlignment="0" applyProtection="0"/>
    <xf numFmtId="3" fontId="92" fillId="34" borderId="2248">
      <alignment horizontal="right" vertical="center"/>
    </xf>
    <xf numFmtId="2" fontId="92" fillId="34" borderId="2248"/>
    <xf numFmtId="0" fontId="44" fillId="57" borderId="2287" applyNumberFormat="0" applyAlignment="0" applyProtection="0"/>
    <xf numFmtId="0" fontId="44" fillId="57" borderId="2283" applyNumberFormat="0" applyAlignment="0" applyProtection="0"/>
    <xf numFmtId="0" fontId="92" fillId="35" borderId="2282">
      <alignment horizontal="center" vertical="center"/>
    </xf>
    <xf numFmtId="4" fontId="92" fillId="35" borderId="2282"/>
    <xf numFmtId="4" fontId="92" fillId="35" borderId="2286"/>
    <xf numFmtId="3" fontId="92" fillId="34" borderId="2284">
      <alignment horizontal="right" vertical="center"/>
    </xf>
    <xf numFmtId="0" fontId="44" fillId="57" borderId="2287" applyNumberFormat="0" applyAlignment="0" applyProtection="0"/>
    <xf numFmtId="215" fontId="156" fillId="0" borderId="2257" applyFont="0" applyFill="0" applyAlignment="0">
      <alignment horizontal="fill"/>
    </xf>
    <xf numFmtId="0" fontId="44" fillId="57" borderId="2283" applyNumberFormat="0" applyAlignment="0" applyProtection="0"/>
    <xf numFmtId="2" fontId="92" fillId="34" borderId="2284"/>
    <xf numFmtId="0" fontId="44" fillId="57" borderId="2287" applyNumberFormat="0" applyAlignment="0" applyProtection="0"/>
    <xf numFmtId="0" fontId="44" fillId="57" borderId="2251" applyNumberFormat="0" applyAlignment="0" applyProtection="0"/>
    <xf numFmtId="0" fontId="92" fillId="35" borderId="2254">
      <alignment horizontal="center" vertical="center"/>
    </xf>
    <xf numFmtId="215" fontId="156" fillId="0" borderId="2253" applyFont="0" applyFill="0" applyAlignment="0">
      <alignment horizontal="fill"/>
    </xf>
    <xf numFmtId="0" fontId="44" fillId="57" borderId="2251" applyNumberFormat="0" applyAlignment="0" applyProtection="0"/>
    <xf numFmtId="0" fontId="44" fillId="57" borderId="2251" applyNumberFormat="0" applyAlignment="0" applyProtection="0"/>
    <xf numFmtId="3" fontId="92" fillId="35" borderId="2254">
      <alignment horizontal="right" vertical="center"/>
    </xf>
    <xf numFmtId="4" fontId="92" fillId="35" borderId="2254"/>
    <xf numFmtId="3" fontId="92" fillId="34" borderId="2252">
      <alignment horizontal="right" vertical="center"/>
    </xf>
    <xf numFmtId="2" fontId="92" fillId="34" borderId="2252"/>
    <xf numFmtId="0" fontId="44" fillId="119" borderId="2251" applyNumberFormat="0" applyAlignment="0" applyProtection="0"/>
    <xf numFmtId="0" fontId="44" fillId="57" borderId="2255" applyNumberFormat="0" applyAlignment="0" applyProtection="0"/>
    <xf numFmtId="0" fontId="44" fillId="57" borderId="2255" applyNumberFormat="0" applyAlignment="0" applyProtection="0"/>
    <xf numFmtId="0" fontId="44" fillId="57" borderId="2255" applyNumberFormat="0" applyAlignment="0" applyProtection="0"/>
    <xf numFmtId="0" fontId="44" fillId="119" borderId="2255" applyNumberFormat="0" applyAlignment="0" applyProtection="0"/>
    <xf numFmtId="0" fontId="44" fillId="57" borderId="2263" applyNumberFormat="0" applyAlignment="0" applyProtection="0"/>
    <xf numFmtId="0" fontId="44" fillId="57" borderId="2263" applyNumberFormat="0" applyAlignment="0" applyProtection="0"/>
    <xf numFmtId="0" fontId="44" fillId="119" borderId="2263" applyNumberFormat="0" applyAlignment="0" applyProtection="0"/>
    <xf numFmtId="215" fontId="156" fillId="0" borderId="2265" applyFont="0" applyFill="0" applyAlignment="0">
      <alignment horizontal="fill"/>
    </xf>
    <xf numFmtId="0" fontId="92" fillId="35" borderId="2266">
      <alignment horizontal="center" vertical="center"/>
    </xf>
    <xf numFmtId="3" fontId="92" fillId="35" borderId="2266">
      <alignment horizontal="right" vertical="center"/>
    </xf>
    <xf numFmtId="4" fontId="92" fillId="35" borderId="2266"/>
    <xf numFmtId="3" fontId="92" fillId="34" borderId="2264">
      <alignment horizontal="right" vertical="center"/>
    </xf>
    <xf numFmtId="2" fontId="92" fillId="34" borderId="2264"/>
    <xf numFmtId="0" fontId="44" fillId="57" borderId="2267" applyNumberFormat="0" applyAlignment="0" applyProtection="0"/>
    <xf numFmtId="0" fontId="92" fillId="35" borderId="2270">
      <alignment horizontal="center" vertical="center"/>
    </xf>
    <xf numFmtId="215" fontId="156" fillId="0" borderId="2269" applyFont="0" applyFill="0" applyAlignment="0">
      <alignment horizontal="fill"/>
    </xf>
    <xf numFmtId="0" fontId="44" fillId="57" borderId="2267" applyNumberFormat="0" applyAlignment="0" applyProtection="0"/>
    <xf numFmtId="0" fontId="44" fillId="57" borderId="2267" applyNumberFormat="0" applyAlignment="0" applyProtection="0"/>
    <xf numFmtId="3" fontId="92" fillId="35" borderId="2270">
      <alignment horizontal="right" vertical="center"/>
    </xf>
    <xf numFmtId="4" fontId="92" fillId="35" borderId="2270"/>
    <xf numFmtId="3" fontId="92" fillId="34" borderId="2268">
      <alignment horizontal="right" vertical="center"/>
    </xf>
    <xf numFmtId="2" fontId="92" fillId="34" borderId="2268"/>
    <xf numFmtId="0" fontId="44" fillId="119" borderId="2267" applyNumberFormat="0" applyAlignment="0" applyProtection="0"/>
    <xf numFmtId="0" fontId="44" fillId="57" borderId="2271" applyNumberFormat="0" applyAlignment="0" applyProtection="0"/>
    <xf numFmtId="0" fontId="44" fillId="57" borderId="2271" applyNumberFormat="0" applyAlignment="0" applyProtection="0"/>
    <xf numFmtId="0" fontId="44" fillId="57" borderId="2271" applyNumberFormat="0" applyAlignment="0" applyProtection="0"/>
    <xf numFmtId="0" fontId="44" fillId="119" borderId="2271" applyNumberFormat="0" applyAlignment="0" applyProtection="0"/>
    <xf numFmtId="215" fontId="156" fillId="0" borderId="2273" applyFont="0" applyFill="0" applyAlignment="0">
      <alignment horizontal="fill"/>
    </xf>
    <xf numFmtId="0" fontId="92" fillId="35" borderId="2274">
      <alignment horizontal="center" vertical="center"/>
    </xf>
    <xf numFmtId="3" fontId="92" fillId="35" borderId="2274">
      <alignment horizontal="right" vertical="center"/>
    </xf>
    <xf numFmtId="4" fontId="92" fillId="35" borderId="2274"/>
    <xf numFmtId="3" fontId="92" fillId="34" borderId="2272">
      <alignment horizontal="right" vertical="center"/>
    </xf>
    <xf numFmtId="2" fontId="92" fillId="34" borderId="2272"/>
    <xf numFmtId="0" fontId="44" fillId="57" borderId="2275" applyNumberFormat="0" applyAlignment="0" applyProtection="0"/>
    <xf numFmtId="0" fontId="92" fillId="35" borderId="2278">
      <alignment horizontal="center" vertical="center"/>
    </xf>
    <xf numFmtId="215" fontId="156" fillId="0" borderId="2277" applyFont="0" applyFill="0" applyAlignment="0">
      <alignment horizontal="fill"/>
    </xf>
    <xf numFmtId="0" fontId="44" fillId="57" borderId="2275" applyNumberFormat="0" applyAlignment="0" applyProtection="0"/>
    <xf numFmtId="0" fontId="44" fillId="57" borderId="2275" applyNumberFormat="0" applyAlignment="0" applyProtection="0"/>
    <xf numFmtId="3" fontId="92" fillId="35" borderId="2278">
      <alignment horizontal="right" vertical="center"/>
    </xf>
    <xf numFmtId="4" fontId="92" fillId="35" borderId="2278"/>
    <xf numFmtId="3" fontId="92" fillId="34" borderId="2276">
      <alignment horizontal="right" vertical="center"/>
    </xf>
    <xf numFmtId="2" fontId="92" fillId="34" borderId="2276"/>
    <xf numFmtId="0" fontId="44" fillId="119" borderId="2275" applyNumberFormat="0" applyAlignment="0" applyProtection="0"/>
    <xf numFmtId="0" fontId="44" fillId="57" borderId="2279" applyNumberFormat="0" applyAlignment="0" applyProtection="0"/>
    <xf numFmtId="0" fontId="44" fillId="57" borderId="2279" applyNumberFormat="0" applyAlignment="0" applyProtection="0"/>
    <xf numFmtId="0" fontId="44" fillId="57" borderId="2279" applyNumberFormat="0" applyAlignment="0" applyProtection="0"/>
    <xf numFmtId="0" fontId="44" fillId="119" borderId="2279" applyNumberFormat="0" applyAlignment="0" applyProtection="0"/>
    <xf numFmtId="164" fontId="103" fillId="71" borderId="2019" applyNumberFormat="0" applyBorder="0" applyAlignment="0">
      <alignment vertical="center" wrapText="1"/>
    </xf>
    <xf numFmtId="215" fontId="156" fillId="0" borderId="2289" applyFont="0" applyFill="0" applyAlignment="0">
      <alignment horizontal="fill"/>
    </xf>
    <xf numFmtId="2" fontId="92" fillId="34" borderId="2304"/>
    <xf numFmtId="3" fontId="92" fillId="34" borderId="2304">
      <alignment horizontal="right" vertical="center"/>
    </xf>
    <xf numFmtId="4" fontId="92" fillId="35" borderId="2306"/>
    <xf numFmtId="3" fontId="92" fillId="35" borderId="2306">
      <alignment horizontal="right" vertical="center"/>
    </xf>
    <xf numFmtId="0" fontId="92" fillId="35" borderId="2306">
      <alignment horizontal="center" vertical="center"/>
    </xf>
    <xf numFmtId="0" fontId="92" fillId="35" borderId="2290">
      <alignment horizontal="center" vertical="center"/>
    </xf>
    <xf numFmtId="3" fontId="92" fillId="35" borderId="2290">
      <alignment horizontal="right" vertical="center"/>
    </xf>
    <xf numFmtId="4" fontId="92" fillId="35" borderId="2290"/>
    <xf numFmtId="215" fontId="156" fillId="0" borderId="2305" applyFont="0" applyFill="0" applyAlignment="0">
      <alignment horizontal="fill"/>
    </xf>
    <xf numFmtId="3" fontId="92" fillId="34" borderId="2288">
      <alignment horizontal="right" vertical="center"/>
    </xf>
    <xf numFmtId="2" fontId="92" fillId="34" borderId="2288"/>
    <xf numFmtId="0" fontId="103" fillId="71" borderId="2019" applyNumberFormat="0" applyBorder="0" applyAlignment="0">
      <alignment vertical="center" wrapText="1"/>
    </xf>
    <xf numFmtId="0" fontId="44" fillId="57" borderId="2291" applyNumberFormat="0" applyAlignment="0" applyProtection="0"/>
    <xf numFmtId="0" fontId="92" fillId="35" borderId="2294">
      <alignment horizontal="center" vertical="center"/>
    </xf>
    <xf numFmtId="215" fontId="156" fillId="0" borderId="2293" applyFont="0" applyFill="0" applyAlignment="0">
      <alignment horizontal="fill"/>
    </xf>
    <xf numFmtId="0" fontId="44" fillId="57" borderId="2291" applyNumberFormat="0" applyAlignment="0" applyProtection="0"/>
    <xf numFmtId="0" fontId="44" fillId="57" borderId="2291" applyNumberFormat="0" applyAlignment="0" applyProtection="0"/>
    <xf numFmtId="3" fontId="92" fillId="35" borderId="2294">
      <alignment horizontal="right" vertical="center"/>
    </xf>
    <xf numFmtId="4" fontId="92" fillId="35" borderId="2294"/>
    <xf numFmtId="3" fontId="92" fillId="34" borderId="2292">
      <alignment horizontal="right" vertical="center"/>
    </xf>
    <xf numFmtId="2" fontId="92" fillId="34" borderId="2292"/>
    <xf numFmtId="0" fontId="44" fillId="119" borderId="2291" applyNumberFormat="0" applyAlignment="0" applyProtection="0"/>
    <xf numFmtId="0" fontId="44" fillId="57" borderId="2295" applyNumberFormat="0" applyAlignment="0" applyProtection="0"/>
    <xf numFmtId="0" fontId="44" fillId="57" borderId="2295" applyNumberFormat="0" applyAlignment="0" applyProtection="0"/>
    <xf numFmtId="0" fontId="44" fillId="57" borderId="2295" applyNumberFormat="0" applyAlignment="0" applyProtection="0"/>
    <xf numFmtId="0" fontId="44" fillId="119" borderId="2295" applyNumberFormat="0" applyAlignment="0" applyProtection="0"/>
    <xf numFmtId="215" fontId="156" fillId="0" borderId="2297" applyFont="0" applyFill="0" applyAlignment="0">
      <alignment horizontal="fill"/>
    </xf>
    <xf numFmtId="0" fontId="92" fillId="35" borderId="2298">
      <alignment horizontal="center" vertical="center"/>
    </xf>
    <xf numFmtId="3" fontId="92" fillId="35" borderId="2298">
      <alignment horizontal="right" vertical="center"/>
    </xf>
    <xf numFmtId="4" fontId="92" fillId="35" borderId="2298"/>
    <xf numFmtId="3" fontId="92" fillId="34" borderId="2296">
      <alignment horizontal="right" vertical="center"/>
    </xf>
    <xf numFmtId="2" fontId="92" fillId="34" borderId="2296"/>
    <xf numFmtId="0" fontId="44" fillId="57" borderId="2299" applyNumberFormat="0" applyAlignment="0" applyProtection="0"/>
    <xf numFmtId="0" fontId="92" fillId="35" borderId="2302">
      <alignment horizontal="center" vertical="center"/>
    </xf>
    <xf numFmtId="215" fontId="156" fillId="0" borderId="2301" applyFont="0" applyFill="0" applyAlignment="0">
      <alignment horizontal="fill"/>
    </xf>
    <xf numFmtId="0" fontId="44" fillId="57" borderId="2299" applyNumberFormat="0" applyAlignment="0" applyProtection="0"/>
    <xf numFmtId="0" fontId="44" fillId="57" borderId="2299" applyNumberFormat="0" applyAlignment="0" applyProtection="0"/>
    <xf numFmtId="3" fontId="92" fillId="35" borderId="2302">
      <alignment horizontal="right" vertical="center"/>
    </xf>
    <xf numFmtId="4" fontId="92" fillId="35" borderId="2302"/>
    <xf numFmtId="3" fontId="92" fillId="34" borderId="2300">
      <alignment horizontal="right" vertical="center"/>
    </xf>
    <xf numFmtId="2" fontId="92" fillId="34" borderId="2300"/>
    <xf numFmtId="0" fontId="44" fillId="119" borderId="2299" applyNumberFormat="0" applyAlignment="0" applyProtection="0"/>
    <xf numFmtId="0" fontId="44" fillId="57" borderId="2303" applyNumberFormat="0" applyAlignment="0" applyProtection="0"/>
    <xf numFmtId="0" fontId="44" fillId="57" borderId="2303" applyNumberFormat="0" applyAlignment="0" applyProtection="0"/>
    <xf numFmtId="0" fontId="44" fillId="57" borderId="2303" applyNumberFormat="0" applyAlignment="0" applyProtection="0"/>
    <xf numFmtId="0" fontId="44" fillId="119" borderId="2303" applyNumberFormat="0" applyAlignment="0" applyProtection="0"/>
    <xf numFmtId="0" fontId="44" fillId="57" borderId="2307" applyNumberFormat="0" applyAlignment="0" applyProtection="0"/>
    <xf numFmtId="0" fontId="92" fillId="35" borderId="2310">
      <alignment horizontal="center" vertical="center"/>
    </xf>
    <xf numFmtId="215" fontId="156" fillId="0" borderId="2309" applyFont="0" applyFill="0" applyAlignment="0">
      <alignment horizontal="fill"/>
    </xf>
    <xf numFmtId="0" fontId="44" fillId="57" borderId="2307" applyNumberFormat="0" applyAlignment="0" applyProtection="0"/>
    <xf numFmtId="0" fontId="44" fillId="57" borderId="2307" applyNumberFormat="0" applyAlignment="0" applyProtection="0"/>
    <xf numFmtId="3" fontId="92" fillId="35" borderId="2310">
      <alignment horizontal="right" vertical="center"/>
    </xf>
    <xf numFmtId="4" fontId="92" fillId="35" borderId="2310"/>
    <xf numFmtId="3" fontId="92" fillId="34" borderId="2308">
      <alignment horizontal="right" vertical="center"/>
    </xf>
    <xf numFmtId="2" fontId="92" fillId="34" borderId="2308"/>
    <xf numFmtId="0" fontId="44" fillId="119" borderId="2307" applyNumberFormat="0" applyAlignment="0" applyProtection="0"/>
    <xf numFmtId="0" fontId="44" fillId="57" borderId="2311" applyNumberFormat="0" applyAlignment="0" applyProtection="0"/>
    <xf numFmtId="0" fontId="44" fillId="57" borderId="2311" applyNumberFormat="0" applyAlignment="0" applyProtection="0"/>
    <xf numFmtId="0" fontId="44" fillId="57" borderId="2311" applyNumberFormat="0" applyAlignment="0" applyProtection="0"/>
    <xf numFmtId="0" fontId="44" fillId="119" borderId="2311" applyNumberFormat="0" applyAlignment="0" applyProtection="0"/>
    <xf numFmtId="215" fontId="156" fillId="0" borderId="2313" applyFont="0" applyFill="0" applyAlignment="0">
      <alignment horizontal="fill"/>
    </xf>
    <xf numFmtId="0" fontId="44" fillId="57" borderId="2327" applyNumberFormat="0" applyAlignment="0" applyProtection="0"/>
    <xf numFmtId="0" fontId="44" fillId="119" borderId="2323" applyNumberFormat="0" applyAlignment="0" applyProtection="0"/>
    <xf numFmtId="2" fontId="92" fillId="34" borderId="2324"/>
    <xf numFmtId="3" fontId="92" fillId="34" borderId="2324">
      <alignment horizontal="right" vertical="center"/>
    </xf>
    <xf numFmtId="4" fontId="92" fillId="35" borderId="2326"/>
    <xf numFmtId="3" fontId="92" fillId="35" borderId="2326">
      <alignment horizontal="right" vertical="center"/>
    </xf>
    <xf numFmtId="0" fontId="44" fillId="57" borderId="2323" applyNumberFormat="0" applyAlignment="0" applyProtection="0"/>
    <xf numFmtId="0" fontId="44" fillId="57" borderId="2323" applyNumberFormat="0" applyAlignment="0" applyProtection="0"/>
    <xf numFmtId="215" fontId="156" fillId="0" borderId="2325" applyFont="0" applyFill="0" applyAlignment="0">
      <alignment horizontal="fill"/>
    </xf>
    <xf numFmtId="0" fontId="92" fillId="35" borderId="2326">
      <alignment horizontal="center" vertical="center"/>
    </xf>
    <xf numFmtId="0" fontId="44" fillId="57" borderId="2323" applyNumberFormat="0" applyAlignment="0" applyProtection="0"/>
    <xf numFmtId="2" fontId="92" fillId="34" borderId="2320"/>
    <xf numFmtId="3" fontId="92" fillId="34" borderId="2320">
      <alignment horizontal="right" vertical="center"/>
    </xf>
    <xf numFmtId="4" fontId="92" fillId="35" borderId="2322"/>
    <xf numFmtId="3" fontId="92" fillId="35" borderId="2322">
      <alignment horizontal="right" vertical="center"/>
    </xf>
    <xf numFmtId="0" fontId="92" fillId="35" borderId="2322">
      <alignment horizontal="center" vertical="center"/>
    </xf>
    <xf numFmtId="0" fontId="92" fillId="35" borderId="2314">
      <alignment horizontal="center" vertical="center"/>
    </xf>
    <xf numFmtId="3" fontId="92" fillId="35" borderId="2314">
      <alignment horizontal="right" vertical="center"/>
    </xf>
    <xf numFmtId="4" fontId="92" fillId="35" borderId="2314"/>
    <xf numFmtId="3" fontId="92" fillId="34" borderId="2312">
      <alignment horizontal="right" vertical="center"/>
    </xf>
    <xf numFmtId="2" fontId="92" fillId="34" borderId="2312"/>
    <xf numFmtId="215" fontId="156" fillId="0" borderId="2321" applyFont="0" applyFill="0" applyAlignment="0">
      <alignment horizontal="fill"/>
    </xf>
    <xf numFmtId="0" fontId="44" fillId="57" borderId="2315" applyNumberFormat="0" applyAlignment="0" applyProtection="0"/>
    <xf numFmtId="0" fontId="92" fillId="35" borderId="2318">
      <alignment horizontal="center" vertical="center"/>
    </xf>
    <xf numFmtId="215" fontId="156" fillId="0" borderId="2317" applyFont="0" applyFill="0" applyAlignment="0">
      <alignment horizontal="fill"/>
    </xf>
    <xf numFmtId="0" fontId="44" fillId="57" borderId="2315" applyNumberFormat="0" applyAlignment="0" applyProtection="0"/>
    <xf numFmtId="0" fontId="44" fillId="57" borderId="2315" applyNumberFormat="0" applyAlignment="0" applyProtection="0"/>
    <xf numFmtId="3" fontId="92" fillId="35" borderId="2318">
      <alignment horizontal="right" vertical="center"/>
    </xf>
    <xf numFmtId="4" fontId="92" fillId="35" borderId="2318"/>
    <xf numFmtId="3" fontId="92" fillId="34" borderId="2316">
      <alignment horizontal="right" vertical="center"/>
    </xf>
    <xf numFmtId="2" fontId="92" fillId="34" borderId="2316"/>
    <xf numFmtId="0" fontId="44" fillId="119" borderId="2315" applyNumberFormat="0" applyAlignment="0" applyProtection="0"/>
    <xf numFmtId="0" fontId="44" fillId="57" borderId="2319" applyNumberFormat="0" applyAlignment="0" applyProtection="0"/>
    <xf numFmtId="0" fontId="44" fillId="57" borderId="2319" applyNumberFormat="0" applyAlignment="0" applyProtection="0"/>
    <xf numFmtId="0" fontId="44" fillId="57" borderId="2319" applyNumberFormat="0" applyAlignment="0" applyProtection="0"/>
    <xf numFmtId="0" fontId="44" fillId="119" borderId="2319" applyNumberFormat="0" applyAlignment="0" applyProtection="0"/>
    <xf numFmtId="0" fontId="44" fillId="57" borderId="2327" applyNumberFormat="0" applyAlignment="0" applyProtection="0"/>
    <xf numFmtId="0" fontId="44" fillId="57" borderId="2327" applyNumberFormat="0" applyAlignment="0" applyProtection="0"/>
    <xf numFmtId="0" fontId="44" fillId="119" borderId="2327" applyNumberFormat="0" applyAlignment="0" applyProtection="0"/>
    <xf numFmtId="215" fontId="156" fillId="0" borderId="2329" applyFont="0" applyFill="0" applyAlignment="0">
      <alignment horizontal="fill"/>
    </xf>
    <xf numFmtId="0" fontId="92" fillId="35" borderId="2330">
      <alignment horizontal="center" vertical="center"/>
    </xf>
    <xf numFmtId="3" fontId="92" fillId="35" borderId="2330">
      <alignment horizontal="right" vertical="center"/>
    </xf>
    <xf numFmtId="4" fontId="92" fillId="35" borderId="2330"/>
    <xf numFmtId="3" fontId="92" fillId="34" borderId="2328">
      <alignment horizontal="right" vertical="center"/>
    </xf>
    <xf numFmtId="2" fontId="92" fillId="34" borderId="2328"/>
    <xf numFmtId="0" fontId="44" fillId="57" borderId="2331" applyNumberFormat="0" applyAlignment="0" applyProtection="0"/>
    <xf numFmtId="0" fontId="92" fillId="35" borderId="2334">
      <alignment horizontal="center" vertical="center"/>
    </xf>
    <xf numFmtId="215" fontId="156" fillId="0" borderId="2333" applyFont="0" applyFill="0" applyAlignment="0">
      <alignment horizontal="fill"/>
    </xf>
    <xf numFmtId="0" fontId="44" fillId="57" borderId="2331" applyNumberFormat="0" applyAlignment="0" applyProtection="0"/>
    <xf numFmtId="0" fontId="44" fillId="57" borderId="2331" applyNumberFormat="0" applyAlignment="0" applyProtection="0"/>
    <xf numFmtId="3" fontId="92" fillId="35" borderId="2334">
      <alignment horizontal="right" vertical="center"/>
    </xf>
    <xf numFmtId="4" fontId="92" fillId="35" borderId="2334"/>
    <xf numFmtId="3" fontId="92" fillId="34" borderId="2332">
      <alignment horizontal="right" vertical="center"/>
    </xf>
    <xf numFmtId="2" fontId="92" fillId="34" borderId="2332"/>
    <xf numFmtId="0" fontId="44" fillId="119" borderId="2331" applyNumberFormat="0" applyAlignment="0" applyProtection="0"/>
    <xf numFmtId="0" fontId="44" fillId="57" borderId="2335" applyNumberFormat="0" applyAlignment="0" applyProtection="0"/>
    <xf numFmtId="0" fontId="44" fillId="57" borderId="2335" applyNumberFormat="0" applyAlignment="0" applyProtection="0"/>
    <xf numFmtId="0" fontId="44" fillId="57" borderId="2335" applyNumberFormat="0" applyAlignment="0" applyProtection="0"/>
    <xf numFmtId="0" fontId="44" fillId="119" borderId="2335" applyNumberFormat="0" applyAlignment="0" applyProtection="0"/>
    <xf numFmtId="215" fontId="156" fillId="0" borderId="2337" applyFont="0" applyFill="0" applyAlignment="0">
      <alignment horizontal="fill"/>
    </xf>
    <xf numFmtId="0" fontId="92" fillId="35" borderId="2338">
      <alignment horizontal="center" vertical="center"/>
    </xf>
    <xf numFmtId="3" fontId="92" fillId="35" borderId="2338">
      <alignment horizontal="right" vertical="center"/>
    </xf>
    <xf numFmtId="4" fontId="92" fillId="35" borderId="2338"/>
    <xf numFmtId="3" fontId="92" fillId="34" borderId="2336">
      <alignment horizontal="right" vertical="center"/>
    </xf>
    <xf numFmtId="2" fontId="92" fillId="34" borderId="2336"/>
    <xf numFmtId="0" fontId="44" fillId="57" borderId="2339" applyNumberFormat="0" applyAlignment="0" applyProtection="0"/>
    <xf numFmtId="0" fontId="92" fillId="35" borderId="2342">
      <alignment horizontal="center" vertical="center"/>
    </xf>
    <xf numFmtId="215" fontId="156" fillId="0" borderId="2341" applyFont="0" applyFill="0" applyAlignment="0">
      <alignment horizontal="fill"/>
    </xf>
    <xf numFmtId="0" fontId="44" fillId="57" borderId="2339" applyNumberFormat="0" applyAlignment="0" applyProtection="0"/>
    <xf numFmtId="0" fontId="44" fillId="57" borderId="2339" applyNumberFormat="0" applyAlignment="0" applyProtection="0"/>
    <xf numFmtId="3" fontId="92" fillId="35" borderId="2342">
      <alignment horizontal="right" vertical="center"/>
    </xf>
    <xf numFmtId="4" fontId="92" fillId="35" borderId="2342"/>
    <xf numFmtId="3" fontId="92" fillId="34" borderId="2340">
      <alignment horizontal="right" vertical="center"/>
    </xf>
    <xf numFmtId="2" fontId="92" fillId="34" borderId="2340"/>
    <xf numFmtId="0" fontId="44" fillId="119" borderId="2339" applyNumberFormat="0" applyAlignment="0" applyProtection="0"/>
    <xf numFmtId="0" fontId="44" fillId="57" borderId="2343" applyNumberFormat="0" applyAlignment="0" applyProtection="0"/>
    <xf numFmtId="0" fontId="44" fillId="57" borderId="2343" applyNumberFormat="0" applyAlignment="0" applyProtection="0"/>
    <xf numFmtId="0" fontId="44" fillId="57" borderId="2343" applyNumberFormat="0" applyAlignment="0" applyProtection="0"/>
    <xf numFmtId="0" fontId="44" fillId="119" borderId="2343"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42" fillId="0" borderId="3021" applyNumberFormat="0" applyFill="0" applyAlignment="0" applyProtection="0"/>
    <xf numFmtId="0" fontId="42" fillId="0" borderId="3021" applyNumberFormat="0" applyFill="0" applyAlignment="0" applyProtection="0"/>
    <xf numFmtId="0" fontId="238" fillId="0" borderId="2793">
      <alignment horizontal="right"/>
    </xf>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254" fontId="177" fillId="0" borderId="3233" applyFont="0" applyFill="0" applyBorder="0" applyAlignment="0" applyProtection="0">
      <protection locked="0"/>
    </xf>
    <xf numFmtId="0" fontId="43" fillId="59" borderId="3019" applyNumberFormat="0" applyFont="0" applyAlignment="0" applyProtection="0"/>
    <xf numFmtId="0" fontId="42" fillId="0" borderId="3021" applyNumberFormat="0" applyFill="0" applyAlignment="0" applyProtection="0"/>
    <xf numFmtId="207" fontId="240" fillId="0" borderId="2794">
      <alignment horizontal="right"/>
    </xf>
    <xf numFmtId="0" fontId="55" fillId="56" borderId="3018" applyNumberFormat="0" applyAlignment="0" applyProtection="0"/>
    <xf numFmtId="0" fontId="55" fillId="56" borderId="3018"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43" fillId="59" borderId="3019" applyNumberFormat="0" applyFont="0" applyAlignment="0" applyProtection="0"/>
    <xf numFmtId="0" fontId="63" fillId="56" borderId="3020" applyNumberFormat="0" applyAlignment="0" applyProtection="0"/>
    <xf numFmtId="0" fontId="42" fillId="0" borderId="3021" applyNumberFormat="0" applyFill="0" applyAlignment="0" applyProtection="0"/>
    <xf numFmtId="0" fontId="55" fillId="56" borderId="3018" applyNumberFormat="0" applyAlignment="0" applyProtection="0"/>
    <xf numFmtId="1" fontId="37" fillId="0" borderId="3345">
      <alignment vertical="center"/>
    </xf>
    <xf numFmtId="0" fontId="63" fillId="56" borderId="3020" applyNumberFormat="0" applyAlignment="0" applyProtection="0"/>
    <xf numFmtId="0" fontId="63" fillId="56" borderId="3020" applyNumberFormat="0" applyAlignment="0" applyProtection="0"/>
    <xf numFmtId="0" fontId="55" fillId="56" borderId="3018" applyNumberFormat="0" applyAlignment="0" applyProtection="0"/>
    <xf numFmtId="0" fontId="63" fillId="56" borderId="3020" applyNumberFormat="0" applyAlignment="0" applyProtection="0"/>
    <xf numFmtId="0" fontId="43" fillId="59" borderId="3019" applyNumberFormat="0" applyFont="0" applyAlignment="0" applyProtection="0"/>
    <xf numFmtId="201" fontId="137" fillId="0" borderId="2902" applyNumberFormat="0" applyFont="0" applyFill="0" applyAlignment="0" applyProtection="0"/>
    <xf numFmtId="0" fontId="63" fillId="56" borderId="3020" applyNumberFormat="0" applyAlignment="0" applyProtection="0"/>
    <xf numFmtId="0" fontId="63" fillId="56" borderId="3020" applyNumberFormat="0" applyAlignment="0" applyProtection="0"/>
    <xf numFmtId="0" fontId="63" fillId="56" borderId="3020" applyNumberFormat="0" applyAlignment="0" applyProtection="0"/>
    <xf numFmtId="254" fontId="177" fillId="0" borderId="2344" applyFont="0" applyFill="0" applyBorder="0" applyAlignment="0" applyProtection="0">
      <protection locked="0"/>
    </xf>
    <xf numFmtId="215" fontId="156" fillId="0" borderId="2374" applyFont="0" applyFill="0" applyAlignment="0">
      <alignment horizontal="fill"/>
    </xf>
    <xf numFmtId="254" fontId="177" fillId="0" borderId="2344" applyFont="0" applyFill="0" applyBorder="0" applyAlignment="0" applyProtection="0">
      <protection locked="0"/>
    </xf>
    <xf numFmtId="0" fontId="44" fillId="57" borderId="3264" applyNumberFormat="0" applyAlignment="0" applyProtection="0"/>
    <xf numFmtId="0" fontId="238" fillId="0" borderId="3240">
      <alignment horizontal="right"/>
    </xf>
    <xf numFmtId="0" fontId="92" fillId="35" borderId="2375">
      <alignment horizontal="center" vertical="center"/>
    </xf>
    <xf numFmtId="3" fontId="92" fillId="35" borderId="2375">
      <alignment horizontal="right" vertical="center"/>
    </xf>
    <xf numFmtId="4" fontId="92" fillId="35" borderId="2375"/>
    <xf numFmtId="3" fontId="92" fillId="34" borderId="2373">
      <alignment horizontal="right" vertical="center"/>
    </xf>
    <xf numFmtId="2" fontId="92" fillId="34" borderId="2373"/>
    <xf numFmtId="0" fontId="44" fillId="57" borderId="3256" applyNumberFormat="0" applyAlignment="0" applyProtection="0"/>
    <xf numFmtId="0" fontId="44" fillId="57" borderId="3256" applyNumberFormat="0" applyAlignment="0" applyProtection="0"/>
    <xf numFmtId="0" fontId="44" fillId="57" borderId="3264" applyNumberFormat="0" applyAlignment="0" applyProtection="0"/>
    <xf numFmtId="0" fontId="44" fillId="57" borderId="2376" applyNumberFormat="0" applyAlignment="0" applyProtection="0"/>
    <xf numFmtId="0" fontId="63" fillId="56" borderId="3020" applyNumberFormat="0" applyAlignment="0" applyProtection="0"/>
    <xf numFmtId="0" fontId="92" fillId="35" borderId="2379">
      <alignment horizontal="center" vertical="center"/>
    </xf>
    <xf numFmtId="0" fontId="63" fillId="56" borderId="3020" applyNumberFormat="0" applyAlignment="0" applyProtection="0"/>
    <xf numFmtId="1" fontId="37" fillId="0" borderId="2897">
      <alignment vertical="center"/>
    </xf>
    <xf numFmtId="0" fontId="60" fillId="43" borderId="3018" applyNumberFormat="0" applyAlignment="0" applyProtection="0"/>
    <xf numFmtId="0" fontId="42" fillId="0" borderId="3021" applyNumberFormat="0" applyFill="0" applyAlignment="0" applyProtection="0"/>
    <xf numFmtId="215" fontId="156" fillId="0" borderId="2378" applyFont="0" applyFill="0" applyAlignment="0">
      <alignment horizontal="fill"/>
    </xf>
    <xf numFmtId="0" fontId="43" fillId="59" borderId="3019" applyNumberFormat="0" applyFont="0" applyAlignment="0" applyProtection="0"/>
    <xf numFmtId="0" fontId="237" fillId="0" borderId="3241">
      <alignment horizontal="right" wrapText="1"/>
    </xf>
    <xf numFmtId="0" fontId="63" fillId="56" borderId="3020" applyNumberFormat="0" applyAlignment="0" applyProtection="0"/>
    <xf numFmtId="0" fontId="23" fillId="0" borderId="3235" applyNumberFormat="0" applyFill="0" applyAlignment="0" applyProtection="0"/>
    <xf numFmtId="1" fontId="37" fillId="0" borderId="2897">
      <alignment vertical="center"/>
    </xf>
    <xf numFmtId="0" fontId="42" fillId="0" borderId="3021" applyNumberFormat="0" applyFill="0" applyAlignment="0" applyProtection="0"/>
    <xf numFmtId="0" fontId="55" fillId="56" borderId="3018" applyNumberFormat="0" applyAlignment="0" applyProtection="0"/>
    <xf numFmtId="0" fontId="44" fillId="57" borderId="2376" applyNumberFormat="0" applyAlignment="0" applyProtection="0"/>
    <xf numFmtId="0" fontId="44" fillId="57" borderId="2376" applyNumberFormat="0" applyAlignment="0" applyProtection="0"/>
    <xf numFmtId="3" fontId="92" fillId="35" borderId="2379">
      <alignment horizontal="right" vertical="center"/>
    </xf>
    <xf numFmtId="4" fontId="92" fillId="35" borderId="2379"/>
    <xf numFmtId="3" fontId="92" fillId="34" borderId="2377">
      <alignment horizontal="right" vertical="center"/>
    </xf>
    <xf numFmtId="2" fontId="92" fillId="34" borderId="2377"/>
    <xf numFmtId="0" fontId="44" fillId="119" borderId="2376" applyNumberFormat="0" applyAlignment="0" applyProtection="0"/>
    <xf numFmtId="0" fontId="44" fillId="57" borderId="2380" applyNumberFormat="0" applyAlignment="0" applyProtection="0"/>
    <xf numFmtId="0" fontId="44" fillId="57" borderId="2380" applyNumberFormat="0" applyAlignment="0" applyProtection="0"/>
    <xf numFmtId="0" fontId="44" fillId="57" borderId="2380" applyNumberFormat="0" applyAlignment="0" applyProtection="0"/>
    <xf numFmtId="0" fontId="44" fillId="119" borderId="2380" applyNumberFormat="0" applyAlignment="0" applyProtection="0"/>
    <xf numFmtId="215" fontId="156" fillId="0" borderId="2382" applyFont="0" applyFill="0" applyAlignment="0">
      <alignment horizontal="fill"/>
    </xf>
    <xf numFmtId="0" fontId="92" fillId="35" borderId="2383">
      <alignment horizontal="center" vertical="center"/>
    </xf>
    <xf numFmtId="3" fontId="92" fillId="35" borderId="2383">
      <alignment horizontal="right" vertical="center"/>
    </xf>
    <xf numFmtId="4" fontId="92" fillId="35" borderId="2383"/>
    <xf numFmtId="3" fontId="92" fillId="34" borderId="2381">
      <alignment horizontal="right" vertical="center"/>
    </xf>
    <xf numFmtId="2" fontId="92" fillId="34" borderId="2381"/>
    <xf numFmtId="0" fontId="44" fillId="57" borderId="2384" applyNumberFormat="0" applyAlignment="0" applyProtection="0"/>
    <xf numFmtId="0" fontId="92" fillId="35" borderId="2387">
      <alignment horizontal="center" vertical="center"/>
    </xf>
    <xf numFmtId="215" fontId="156" fillId="0" borderId="2386" applyFont="0" applyFill="0" applyAlignment="0">
      <alignment horizontal="fill"/>
    </xf>
    <xf numFmtId="0" fontId="44" fillId="57" borderId="2384" applyNumberFormat="0" applyAlignment="0" applyProtection="0"/>
    <xf numFmtId="0" fontId="44" fillId="57" borderId="2384" applyNumberFormat="0" applyAlignment="0" applyProtection="0"/>
    <xf numFmtId="3" fontId="92" fillId="35" borderId="2387">
      <alignment horizontal="right" vertical="center"/>
    </xf>
    <xf numFmtId="4" fontId="92" fillId="35" borderId="2387"/>
    <xf numFmtId="3" fontId="92" fillId="34" borderId="2385">
      <alignment horizontal="right" vertical="center"/>
    </xf>
    <xf numFmtId="2" fontId="92" fillId="34" borderId="2385"/>
    <xf numFmtId="0" fontId="44" fillId="119" borderId="2384" applyNumberFormat="0" applyAlignment="0" applyProtection="0"/>
    <xf numFmtId="0" fontId="44" fillId="57" borderId="2388" applyNumberFormat="0" applyAlignment="0" applyProtection="0"/>
    <xf numFmtId="0" fontId="44" fillId="57" borderId="2388" applyNumberFormat="0" applyAlignment="0" applyProtection="0"/>
    <xf numFmtId="0" fontId="44" fillId="57" borderId="2388" applyNumberFormat="0" applyAlignment="0" applyProtection="0"/>
    <xf numFmtId="0" fontId="44" fillId="119" borderId="2388" applyNumberFormat="0" applyAlignment="0" applyProtection="0"/>
    <xf numFmtId="215" fontId="156" fillId="0" borderId="2398" applyFont="0" applyFill="0" applyAlignment="0">
      <alignment horizontal="fill"/>
    </xf>
    <xf numFmtId="2" fontId="92" fillId="34" borderId="2413"/>
    <xf numFmtId="3" fontId="92" fillId="34" borderId="2413">
      <alignment horizontal="right" vertical="center"/>
    </xf>
    <xf numFmtId="4" fontId="92" fillId="35" borderId="2415"/>
    <xf numFmtId="3" fontId="92" fillId="35" borderId="2415">
      <alignment horizontal="right" vertical="center"/>
    </xf>
    <xf numFmtId="0" fontId="92" fillId="35" borderId="2415">
      <alignment horizontal="center" vertical="center"/>
    </xf>
    <xf numFmtId="0" fontId="238" fillId="0" borderId="3240">
      <alignment horizontal="right"/>
    </xf>
    <xf numFmtId="0" fontId="92" fillId="35" borderId="2399">
      <alignment horizontal="center" vertical="center"/>
    </xf>
    <xf numFmtId="3" fontId="92" fillId="35" borderId="2399">
      <alignment horizontal="right" vertical="center"/>
    </xf>
    <xf numFmtId="4" fontId="92" fillId="35" borderId="2399"/>
    <xf numFmtId="215" fontId="156" fillId="0" borderId="2414" applyFont="0" applyFill="0" applyAlignment="0">
      <alignment horizontal="fill"/>
    </xf>
    <xf numFmtId="3" fontId="92" fillId="34" borderId="2397">
      <alignment horizontal="right" vertical="center"/>
    </xf>
    <xf numFmtId="2" fontId="92" fillId="34" borderId="2397"/>
    <xf numFmtId="0" fontId="44" fillId="57" borderId="2400" applyNumberFormat="0" applyAlignment="0" applyProtection="0"/>
    <xf numFmtId="0" fontId="92" fillId="35" borderId="2403">
      <alignment horizontal="center" vertical="center"/>
    </xf>
    <xf numFmtId="215" fontId="156" fillId="0" borderId="2402" applyFont="0" applyFill="0" applyAlignment="0">
      <alignment horizontal="fill"/>
    </xf>
    <xf numFmtId="0" fontId="44" fillId="57" borderId="2400" applyNumberFormat="0" applyAlignment="0" applyProtection="0"/>
    <xf numFmtId="0" fontId="44" fillId="57" borderId="2400" applyNumberFormat="0" applyAlignment="0" applyProtection="0"/>
    <xf numFmtId="3" fontId="92" fillId="35" borderId="2403">
      <alignment horizontal="right" vertical="center"/>
    </xf>
    <xf numFmtId="4" fontId="92" fillId="35" borderId="2403"/>
    <xf numFmtId="3" fontId="92" fillId="34" borderId="2401">
      <alignment horizontal="right" vertical="center"/>
    </xf>
    <xf numFmtId="2" fontId="92" fillId="34" borderId="2401"/>
    <xf numFmtId="0" fontId="44" fillId="119" borderId="2400" applyNumberFormat="0" applyAlignment="0" applyProtection="0"/>
    <xf numFmtId="0" fontId="44" fillId="57" borderId="2404" applyNumberFormat="0" applyAlignment="0" applyProtection="0"/>
    <xf numFmtId="0" fontId="44" fillId="57" borderId="2404" applyNumberFormat="0" applyAlignment="0" applyProtection="0"/>
    <xf numFmtId="0" fontId="44" fillId="57" borderId="2404" applyNumberFormat="0" applyAlignment="0" applyProtection="0"/>
    <xf numFmtId="0" fontId="44" fillId="119" borderId="2404" applyNumberFormat="0" applyAlignment="0" applyProtection="0"/>
    <xf numFmtId="215" fontId="156" fillId="0" borderId="2406" applyFont="0" applyFill="0" applyAlignment="0">
      <alignment horizontal="fill"/>
    </xf>
    <xf numFmtId="0" fontId="92" fillId="35" borderId="2407">
      <alignment horizontal="center" vertical="center"/>
    </xf>
    <xf numFmtId="3" fontId="92" fillId="35" borderId="2407">
      <alignment horizontal="right" vertical="center"/>
    </xf>
    <xf numFmtId="4" fontId="92" fillId="35" borderId="2407"/>
    <xf numFmtId="3" fontId="92" fillId="34" borderId="2405">
      <alignment horizontal="right" vertical="center"/>
    </xf>
    <xf numFmtId="2" fontId="92" fillId="34" borderId="2405"/>
    <xf numFmtId="0" fontId="44" fillId="57" borderId="2408" applyNumberFormat="0" applyAlignment="0" applyProtection="0"/>
    <xf numFmtId="0" fontId="92" fillId="35" borderId="2411">
      <alignment horizontal="center" vertical="center"/>
    </xf>
    <xf numFmtId="215" fontId="156" fillId="0" borderId="2410" applyFont="0" applyFill="0" applyAlignment="0">
      <alignment horizontal="fill"/>
    </xf>
    <xf numFmtId="0" fontId="44" fillId="57" borderId="2408" applyNumberFormat="0" applyAlignment="0" applyProtection="0"/>
    <xf numFmtId="0" fontId="44" fillId="57" borderId="2408" applyNumberFormat="0" applyAlignment="0" applyProtection="0"/>
    <xf numFmtId="3" fontId="92" fillId="35" borderId="2411">
      <alignment horizontal="right" vertical="center"/>
    </xf>
    <xf numFmtId="4" fontId="92" fillId="35" borderId="2411"/>
    <xf numFmtId="3" fontId="92" fillId="34" borderId="2409">
      <alignment horizontal="right" vertical="center"/>
    </xf>
    <xf numFmtId="2" fontId="92" fillId="34" borderId="2409"/>
    <xf numFmtId="0" fontId="44" fillId="119" borderId="2408" applyNumberFormat="0" applyAlignment="0" applyProtection="0"/>
    <xf numFmtId="0" fontId="44" fillId="57" borderId="2412" applyNumberFormat="0" applyAlignment="0" applyProtection="0"/>
    <xf numFmtId="0" fontId="44" fillId="57" borderId="2412" applyNumberFormat="0" applyAlignment="0" applyProtection="0"/>
    <xf numFmtId="0" fontId="44" fillId="57" borderId="2412" applyNumberFormat="0" applyAlignment="0" applyProtection="0"/>
    <xf numFmtId="0" fontId="44" fillId="119" borderId="2412" applyNumberFormat="0" applyAlignment="0" applyProtection="0"/>
    <xf numFmtId="0" fontId="44" fillId="57" borderId="2416" applyNumberFormat="0" applyAlignment="0" applyProtection="0"/>
    <xf numFmtId="0" fontId="92" fillId="35" borderId="2419">
      <alignment horizontal="center" vertical="center"/>
    </xf>
    <xf numFmtId="215" fontId="156" fillId="0" borderId="2418" applyFont="0" applyFill="0" applyAlignment="0">
      <alignment horizontal="fill"/>
    </xf>
    <xf numFmtId="0" fontId="44" fillId="57" borderId="2416" applyNumberFormat="0" applyAlignment="0" applyProtection="0"/>
    <xf numFmtId="0" fontId="44" fillId="57" borderId="2416" applyNumberFormat="0" applyAlignment="0" applyProtection="0"/>
    <xf numFmtId="3" fontId="92" fillId="35" borderId="2419">
      <alignment horizontal="right" vertical="center"/>
    </xf>
    <xf numFmtId="4" fontId="92" fillId="35" borderId="2419"/>
    <xf numFmtId="3" fontId="92" fillId="34" borderId="2417">
      <alignment horizontal="right" vertical="center"/>
    </xf>
    <xf numFmtId="2" fontId="92" fillId="34" borderId="2417"/>
    <xf numFmtId="0" fontId="44" fillId="119" borderId="2416" applyNumberFormat="0" applyAlignment="0" applyProtection="0"/>
    <xf numFmtId="0" fontId="44" fillId="57" borderId="2420" applyNumberFormat="0" applyAlignment="0" applyProtection="0"/>
    <xf numFmtId="0" fontId="44" fillId="57" borderId="2420" applyNumberFormat="0" applyAlignment="0" applyProtection="0"/>
    <xf numFmtId="0" fontId="44" fillId="57" borderId="2420" applyNumberFormat="0" applyAlignment="0" applyProtection="0"/>
    <xf numFmtId="0" fontId="44" fillId="119" borderId="2420" applyNumberFormat="0" applyAlignment="0" applyProtection="0"/>
    <xf numFmtId="215" fontId="156" fillId="0" borderId="2422" applyFont="0" applyFill="0" applyAlignment="0">
      <alignment horizontal="fill"/>
    </xf>
    <xf numFmtId="0" fontId="44" fillId="57" borderId="2436" applyNumberFormat="0" applyAlignment="0" applyProtection="0"/>
    <xf numFmtId="0" fontId="44" fillId="119" borderId="2432" applyNumberFormat="0" applyAlignment="0" applyProtection="0"/>
    <xf numFmtId="2" fontId="92" fillId="34" borderId="2433"/>
    <xf numFmtId="3" fontId="92" fillId="34" borderId="2433">
      <alignment horizontal="right" vertical="center"/>
    </xf>
    <xf numFmtId="4" fontId="92" fillId="35" borderId="2435"/>
    <xf numFmtId="3" fontId="92" fillId="35" borderId="2435">
      <alignment horizontal="right" vertical="center"/>
    </xf>
    <xf numFmtId="0" fontId="44" fillId="57" borderId="2432" applyNumberFormat="0" applyAlignment="0" applyProtection="0"/>
    <xf numFmtId="0" fontId="44" fillId="57" borderId="2432" applyNumberFormat="0" applyAlignment="0" applyProtection="0"/>
    <xf numFmtId="215" fontId="156" fillId="0" borderId="2434" applyFont="0" applyFill="0" applyAlignment="0">
      <alignment horizontal="fill"/>
    </xf>
    <xf numFmtId="0" fontId="92" fillId="35" borderId="2435">
      <alignment horizontal="center" vertical="center"/>
    </xf>
    <xf numFmtId="0" fontId="44" fillId="57" borderId="2432" applyNumberFormat="0" applyAlignment="0" applyProtection="0"/>
    <xf numFmtId="2" fontId="92" fillId="34" borderId="2429"/>
    <xf numFmtId="3" fontId="92" fillId="34" borderId="2429">
      <alignment horizontal="right" vertical="center"/>
    </xf>
    <xf numFmtId="4" fontId="92" fillId="35" borderId="2431"/>
    <xf numFmtId="3" fontId="92" fillId="35" borderId="2431">
      <alignment horizontal="right" vertical="center"/>
    </xf>
    <xf numFmtId="0" fontId="92" fillId="35" borderId="2431">
      <alignment horizontal="center" vertical="center"/>
    </xf>
    <xf numFmtId="0" fontId="92" fillId="35" borderId="2423">
      <alignment horizontal="center" vertical="center"/>
    </xf>
    <xf numFmtId="3" fontId="92" fillId="35" borderId="2423">
      <alignment horizontal="right" vertical="center"/>
    </xf>
    <xf numFmtId="4" fontId="92" fillId="35" borderId="2423"/>
    <xf numFmtId="3" fontId="92" fillId="34" borderId="2421">
      <alignment horizontal="right" vertical="center"/>
    </xf>
    <xf numFmtId="2" fontId="92" fillId="34" borderId="2421"/>
    <xf numFmtId="215" fontId="156" fillId="0" borderId="2430" applyFont="0" applyFill="0" applyAlignment="0">
      <alignment horizontal="fill"/>
    </xf>
    <xf numFmtId="0" fontId="44" fillId="57" borderId="2424" applyNumberFormat="0" applyAlignment="0" applyProtection="0"/>
    <xf numFmtId="0" fontId="92" fillId="35" borderId="2427">
      <alignment horizontal="center" vertical="center"/>
    </xf>
    <xf numFmtId="215" fontId="156" fillId="0" borderId="2426" applyFont="0" applyFill="0" applyAlignment="0">
      <alignment horizontal="fill"/>
    </xf>
    <xf numFmtId="0" fontId="44" fillId="57" borderId="2424" applyNumberFormat="0" applyAlignment="0" applyProtection="0"/>
    <xf numFmtId="0" fontId="44" fillId="57" borderId="2424" applyNumberFormat="0" applyAlignment="0" applyProtection="0"/>
    <xf numFmtId="3" fontId="92" fillId="35" borderId="2427">
      <alignment horizontal="right" vertical="center"/>
    </xf>
    <xf numFmtId="4" fontId="92" fillId="35" borderId="2427"/>
    <xf numFmtId="3" fontId="92" fillId="34" borderId="2425">
      <alignment horizontal="right" vertical="center"/>
    </xf>
    <xf numFmtId="2" fontId="92" fillId="34" borderId="2425"/>
    <xf numFmtId="0" fontId="44" fillId="119" borderId="2424" applyNumberFormat="0" applyAlignment="0" applyProtection="0"/>
    <xf numFmtId="0" fontId="44" fillId="57" borderId="2428" applyNumberFormat="0" applyAlignment="0" applyProtection="0"/>
    <xf numFmtId="0" fontId="44" fillId="57" borderId="2428" applyNumberFormat="0" applyAlignment="0" applyProtection="0"/>
    <xf numFmtId="0" fontId="44" fillId="57" borderId="2428" applyNumberFormat="0" applyAlignment="0" applyProtection="0"/>
    <xf numFmtId="0" fontId="44" fillId="119" borderId="2428" applyNumberFormat="0" applyAlignment="0" applyProtection="0"/>
    <xf numFmtId="0" fontId="44" fillId="57" borderId="2436" applyNumberFormat="0" applyAlignment="0" applyProtection="0"/>
    <xf numFmtId="0" fontId="44" fillId="57" borderId="2436" applyNumberFormat="0" applyAlignment="0" applyProtection="0"/>
    <xf numFmtId="0" fontId="44" fillId="119" borderId="2436" applyNumberFormat="0" applyAlignment="0" applyProtection="0"/>
    <xf numFmtId="215" fontId="156" fillId="0" borderId="2438" applyFont="0" applyFill="0" applyAlignment="0">
      <alignment horizontal="fill"/>
    </xf>
    <xf numFmtId="0" fontId="92" fillId="35" borderId="2439">
      <alignment horizontal="center" vertical="center"/>
    </xf>
    <xf numFmtId="3" fontId="92" fillId="35" borderId="2439">
      <alignment horizontal="right" vertical="center"/>
    </xf>
    <xf numFmtId="4" fontId="92" fillId="35" borderId="2439"/>
    <xf numFmtId="3" fontId="92" fillId="34" borderId="2437">
      <alignment horizontal="right" vertical="center"/>
    </xf>
    <xf numFmtId="2" fontId="92" fillId="34" borderId="2437"/>
    <xf numFmtId="0" fontId="44" fillId="57" borderId="2440" applyNumberFormat="0" applyAlignment="0" applyProtection="0"/>
    <xf numFmtId="0" fontId="92" fillId="35" borderId="2443">
      <alignment horizontal="center" vertical="center"/>
    </xf>
    <xf numFmtId="215" fontId="156" fillId="0" borderId="2442" applyFont="0" applyFill="0" applyAlignment="0">
      <alignment horizontal="fill"/>
    </xf>
    <xf numFmtId="0" fontId="44" fillId="57" borderId="2440" applyNumberFormat="0" applyAlignment="0" applyProtection="0"/>
    <xf numFmtId="0" fontId="44" fillId="57" borderId="2440" applyNumberFormat="0" applyAlignment="0" applyProtection="0"/>
    <xf numFmtId="3" fontId="92" fillId="35" borderId="2443">
      <alignment horizontal="right" vertical="center"/>
    </xf>
    <xf numFmtId="4" fontId="92" fillId="35" borderId="2443"/>
    <xf numFmtId="3" fontId="92" fillId="34" borderId="2441">
      <alignment horizontal="right" vertical="center"/>
    </xf>
    <xf numFmtId="2" fontId="92" fillId="34" borderId="2441"/>
    <xf numFmtId="0" fontId="44" fillId="119" borderId="2440" applyNumberFormat="0" applyAlignment="0" applyProtection="0"/>
    <xf numFmtId="0" fontId="44" fillId="57" borderId="2444" applyNumberFormat="0" applyAlignment="0" applyProtection="0"/>
    <xf numFmtId="0" fontId="44" fillId="57" borderId="2444" applyNumberFormat="0" applyAlignment="0" applyProtection="0"/>
    <xf numFmtId="0" fontId="44" fillId="57" borderId="2444" applyNumberFormat="0" applyAlignment="0" applyProtection="0"/>
    <xf numFmtId="0" fontId="44" fillId="119" borderId="2444" applyNumberFormat="0" applyAlignment="0" applyProtection="0"/>
    <xf numFmtId="215" fontId="156" fillId="0" borderId="2446" applyFont="0" applyFill="0" applyAlignment="0">
      <alignment horizontal="fill"/>
    </xf>
    <xf numFmtId="0" fontId="92" fillId="35" borderId="2447">
      <alignment horizontal="center" vertical="center"/>
    </xf>
    <xf numFmtId="3" fontId="92" fillId="35" borderId="2447">
      <alignment horizontal="right" vertical="center"/>
    </xf>
    <xf numFmtId="4" fontId="92" fillId="35" borderId="2447"/>
    <xf numFmtId="3" fontId="92" fillId="34" borderId="2445">
      <alignment horizontal="right" vertical="center"/>
    </xf>
    <xf numFmtId="2" fontId="92" fillId="34" borderId="2445"/>
    <xf numFmtId="0" fontId="44" fillId="57" borderId="2448" applyNumberFormat="0" applyAlignment="0" applyProtection="0"/>
    <xf numFmtId="0" fontId="92" fillId="35" borderId="2451">
      <alignment horizontal="center" vertical="center"/>
    </xf>
    <xf numFmtId="215" fontId="156" fillId="0" borderId="2450" applyFont="0" applyFill="0" applyAlignment="0">
      <alignment horizontal="fill"/>
    </xf>
    <xf numFmtId="0" fontId="44" fillId="57" borderId="2448" applyNumberFormat="0" applyAlignment="0" applyProtection="0"/>
    <xf numFmtId="0" fontId="44" fillId="57" borderId="2448" applyNumberFormat="0" applyAlignment="0" applyProtection="0"/>
    <xf numFmtId="3" fontId="92" fillId="35" borderId="2451">
      <alignment horizontal="right" vertical="center"/>
    </xf>
    <xf numFmtId="4" fontId="92" fillId="35" borderId="2451"/>
    <xf numFmtId="3" fontId="92" fillId="34" borderId="2449">
      <alignment horizontal="right" vertical="center"/>
    </xf>
    <xf numFmtId="2" fontId="92" fillId="34" borderId="2449"/>
    <xf numFmtId="0" fontId="44" fillId="119" borderId="2448" applyNumberFormat="0" applyAlignment="0" applyProtection="0"/>
    <xf numFmtId="0" fontId="44" fillId="57" borderId="2452" applyNumberFormat="0" applyAlignment="0" applyProtection="0"/>
    <xf numFmtId="0" fontId="44" fillId="57" borderId="2452" applyNumberFormat="0" applyAlignment="0" applyProtection="0"/>
    <xf numFmtId="0" fontId="44" fillId="57" borderId="2452" applyNumberFormat="0" applyAlignment="0" applyProtection="0"/>
    <xf numFmtId="0" fontId="44" fillId="119" borderId="2452" applyNumberFormat="0" applyAlignment="0" applyProtection="0"/>
    <xf numFmtId="0" fontId="63" fillId="56" borderId="2576" applyNumberFormat="0" applyAlignment="0" applyProtection="0"/>
    <xf numFmtId="0" fontId="42" fillId="0" borderId="2577" applyNumberFormat="0" applyFill="0" applyAlignment="0" applyProtection="0"/>
    <xf numFmtId="0" fontId="55" fillId="56" borderId="2574" applyNumberFormat="0" applyAlignment="0" applyProtection="0"/>
    <xf numFmtId="0" fontId="42" fillId="0" borderId="2577" applyNumberFormat="0" applyFill="0" applyAlignment="0" applyProtection="0"/>
    <xf numFmtId="0" fontId="42" fillId="0" borderId="2577" applyNumberFormat="0" applyFill="0" applyAlignment="0" applyProtection="0"/>
    <xf numFmtId="1" fontId="37" fillId="0" borderId="2453">
      <alignment vertical="center"/>
    </xf>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18" fillId="68" borderId="2576" applyNumberFormat="0">
      <alignment vertical="center"/>
    </xf>
    <xf numFmtId="0" fontId="42" fillId="0" borderId="2577" applyNumberFormat="0" applyFill="0" applyAlignment="0" applyProtection="0"/>
    <xf numFmtId="0" fontId="42" fillId="0" borderId="2577" applyNumberFormat="0" applyFill="0" applyAlignment="0" applyProtection="0"/>
    <xf numFmtId="0" fontId="42" fillId="0" borderId="2577" applyNumberFormat="0" applyFill="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1" fontId="37" fillId="0" borderId="2453">
      <alignment vertical="center"/>
    </xf>
    <xf numFmtId="0" fontId="63" fillId="56" borderId="2576" applyNumberFormat="0" applyAlignment="0" applyProtection="0"/>
    <xf numFmtId="0" fontId="42" fillId="0" borderId="2577" applyNumberFormat="0" applyFill="0" applyAlignment="0" applyProtection="0"/>
    <xf numFmtId="164" fontId="103" fillId="71" borderId="2456" applyNumberFormat="0" applyBorder="0" applyAlignment="0">
      <alignment vertical="center" wrapText="1"/>
    </xf>
    <xf numFmtId="0" fontId="18" fillId="35" borderId="2457" applyNumberFormat="0" applyAlignment="0">
      <protection locked="0"/>
    </xf>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43" fillId="59" borderId="2575" applyNumberFormat="0" applyFont="0" applyAlignment="0" applyProtection="0"/>
    <xf numFmtId="0" fontId="43" fillId="59" borderId="2575" applyNumberFormat="0" applyFont="0" applyAlignment="0" applyProtection="0"/>
    <xf numFmtId="0" fontId="63" fillId="56" borderId="2576" applyNumberFormat="0" applyAlignment="0" applyProtection="0"/>
    <xf numFmtId="0" fontId="63" fillId="56" borderId="2576" applyNumberFormat="0" applyAlignment="0" applyProtection="0"/>
    <xf numFmtId="0" fontId="60" fillId="43" borderId="2574" applyNumberFormat="0" applyAlignment="0" applyProtection="0"/>
    <xf numFmtId="0" fontId="55" fillId="56" borderId="2574" applyNumberFormat="0" applyAlignment="0" applyProtection="0"/>
    <xf numFmtId="1" fontId="37" fillId="0" borderId="2453">
      <alignment vertical="center"/>
    </xf>
    <xf numFmtId="0" fontId="63" fillId="56" borderId="2576" applyNumberFormat="0" applyAlignment="0" applyProtection="0"/>
    <xf numFmtId="0" fontId="60" fillId="43" borderId="2574" applyNumberFormat="0" applyAlignment="0" applyProtection="0"/>
    <xf numFmtId="0" fontId="42" fillId="0" borderId="2577" applyNumberFormat="0" applyFill="0" applyAlignment="0" applyProtection="0"/>
    <xf numFmtId="201" fontId="137" fillId="0" borderId="2458" applyNumberFormat="0" applyFont="0" applyFill="0" applyAlignment="0" applyProtection="0"/>
    <xf numFmtId="0" fontId="43" fillId="59" borderId="2575" applyNumberFormat="0" applyFont="0" applyAlignment="0" applyProtection="0"/>
    <xf numFmtId="0" fontId="55" fillId="56" borderId="2574" applyNumberFormat="0" applyAlignment="0" applyProtection="0"/>
    <xf numFmtId="0" fontId="60" fillId="43" borderId="2574" applyNumberFormat="0" applyAlignment="0" applyProtection="0"/>
    <xf numFmtId="201" fontId="137" fillId="0" borderId="2459" applyNumberFormat="0" applyFont="0" applyFill="0" applyAlignment="0" applyProtection="0"/>
    <xf numFmtId="0" fontId="108" fillId="0" borderId="2454" applyFont="0" applyFill="0" applyAlignment="0" applyProtection="0"/>
    <xf numFmtId="214" fontId="148" fillId="74" borderId="2453" applyFont="0" applyFill="0" applyBorder="0" applyAlignment="0" applyProtection="0">
      <alignment horizontal="right"/>
    </xf>
    <xf numFmtId="0" fontId="63" fillId="56" borderId="2576" applyNumberFormat="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1" fontId="37" fillId="0" borderId="2453">
      <alignment vertical="center"/>
    </xf>
    <xf numFmtId="1" fontId="37" fillId="0" borderId="2453">
      <alignment vertical="center"/>
    </xf>
    <xf numFmtId="0" fontId="43" fillId="59" borderId="2575" applyNumberFormat="0" applyFont="0" applyAlignment="0" applyProtection="0"/>
    <xf numFmtId="0" fontId="63" fillId="56" borderId="2576" applyNumberFormat="0" applyAlignment="0" applyProtection="0"/>
    <xf numFmtId="16" fontId="148" fillId="74" borderId="2453" applyFont="0" applyFill="0" applyBorder="0" applyAlignment="0" applyProtection="0">
      <alignment horizontal="right"/>
    </xf>
    <xf numFmtId="0" fontId="60" fillId="43" borderId="2574" applyNumberFormat="0" applyAlignment="0" applyProtection="0"/>
    <xf numFmtId="0" fontId="63" fillId="56" borderId="2576" applyNumberFormat="0" applyAlignment="0" applyProtection="0"/>
    <xf numFmtId="1" fontId="37" fillId="0" borderId="2453">
      <alignment vertical="center"/>
    </xf>
    <xf numFmtId="0" fontId="63" fillId="56" borderId="2576" applyNumberFormat="0" applyAlignment="0" applyProtection="0"/>
    <xf numFmtId="1" fontId="37" fillId="0" borderId="2453">
      <alignment vertical="center"/>
    </xf>
    <xf numFmtId="0" fontId="42" fillId="0" borderId="2577" applyNumberFormat="0" applyFill="0" applyAlignment="0" applyProtection="0"/>
    <xf numFmtId="0" fontId="63" fillId="56" borderId="2576" applyNumberFormat="0" applyAlignment="0" applyProtection="0"/>
    <xf numFmtId="0" fontId="43" fillId="59" borderId="2575" applyNumberFormat="0" applyFont="0" applyAlignment="0" applyProtection="0"/>
    <xf numFmtId="0" fontId="63" fillId="56" borderId="2576" applyNumberFormat="0" applyAlignment="0" applyProtection="0"/>
    <xf numFmtId="0" fontId="42" fillId="0" borderId="2577" applyNumberFormat="0" applyFill="0" applyAlignment="0" applyProtection="0"/>
    <xf numFmtId="0" fontId="43" fillId="59" borderId="2575" applyNumberFormat="0" applyFont="0" applyAlignment="0" applyProtection="0"/>
    <xf numFmtId="0" fontId="55" fillId="56" borderId="2574" applyNumberFormat="0" applyAlignment="0" applyProtection="0"/>
    <xf numFmtId="214" fontId="148" fillId="74" borderId="2453" applyFont="0" applyFill="0" applyBorder="0" applyAlignment="0" applyProtection="0">
      <alignment horizontal="right"/>
    </xf>
    <xf numFmtId="0" fontId="42" fillId="0" borderId="2577" applyNumberFormat="0" applyFill="0" applyAlignment="0" applyProtection="0"/>
    <xf numFmtId="0" fontId="42" fillId="0" borderId="2577" applyNumberFormat="0" applyFill="0" applyAlignment="0" applyProtection="0"/>
    <xf numFmtId="0" fontId="43" fillId="59" borderId="2575" applyNumberFormat="0" applyFont="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63" fillId="56" borderId="2576" applyNumberFormat="0" applyAlignment="0" applyProtection="0"/>
    <xf numFmtId="0" fontId="63" fillId="56" borderId="2576" applyNumberFormat="0" applyAlignment="0" applyProtection="0"/>
    <xf numFmtId="254" fontId="177" fillId="0" borderId="2460" applyFont="0" applyFill="0" applyBorder="0" applyAlignment="0" applyProtection="0">
      <protection locked="0"/>
    </xf>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42" fillId="0" borderId="2577" applyNumberFormat="0" applyFill="0" applyAlignment="0" applyProtection="0"/>
    <xf numFmtId="0" fontId="42" fillId="0" borderId="2577" applyNumberFormat="0" applyFill="0" applyAlignment="0" applyProtection="0"/>
    <xf numFmtId="0" fontId="55" fillId="56" borderId="2574" applyNumberFormat="0" applyAlignment="0" applyProtection="0"/>
    <xf numFmtId="0" fontId="42" fillId="0" borderId="2577" applyNumberFormat="0" applyFill="0" applyAlignment="0" applyProtection="0"/>
    <xf numFmtId="0" fontId="60" fillId="43" borderId="2574" applyNumberFormat="0" applyAlignment="0" applyProtection="0"/>
    <xf numFmtId="0" fontId="63" fillId="56" borderId="2576" applyNumberFormat="0" applyAlignment="0" applyProtection="0"/>
    <xf numFmtId="1" fontId="37" fillId="0" borderId="2453">
      <alignment vertical="center"/>
    </xf>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43" fillId="59" borderId="2575" applyNumberFormat="0" applyFont="0" applyAlignment="0" applyProtection="0"/>
    <xf numFmtId="0" fontId="43" fillId="59" borderId="2575" applyNumberFormat="0" applyFont="0" applyAlignment="0" applyProtection="0"/>
    <xf numFmtId="0" fontId="55" fillId="56" borderId="2574" applyNumberFormat="0" applyAlignment="0" applyProtection="0"/>
    <xf numFmtId="0" fontId="42" fillId="0" borderId="2577" applyNumberFormat="0" applyFill="0" applyAlignment="0" applyProtection="0"/>
    <xf numFmtId="0" fontId="237" fillId="0" borderId="2469">
      <alignment horizontal="right" wrapText="1"/>
    </xf>
    <xf numFmtId="0" fontId="63" fillId="56" borderId="2576" applyNumberFormat="0" applyAlignment="0" applyProtection="0"/>
    <xf numFmtId="201" fontId="137" fillId="0" borderId="2459" applyNumberFormat="0" applyFont="0" applyFill="0" applyAlignment="0" applyProtection="0"/>
    <xf numFmtId="201" fontId="137" fillId="0" borderId="2458" applyNumberFormat="0" applyFont="0" applyFill="0" applyAlignment="0" applyProtection="0"/>
    <xf numFmtId="0" fontId="103" fillId="71" borderId="2456" applyNumberFormat="0" applyBorder="0" applyAlignment="0">
      <alignment vertical="center" wrapText="1"/>
    </xf>
    <xf numFmtId="0" fontId="55" fillId="56" borderId="2574" applyNumberFormat="0" applyAlignment="0" applyProtection="0"/>
    <xf numFmtId="338" fontId="230" fillId="0" borderId="2466">
      <protection locked="0"/>
    </xf>
    <xf numFmtId="0" fontId="231" fillId="35" borderId="2463">
      <alignment horizontal="right"/>
    </xf>
    <xf numFmtId="254" fontId="177" fillId="0" borderId="2460" applyFont="0" applyFill="0" applyBorder="0" applyAlignment="0" applyProtection="0">
      <protection locked="0"/>
    </xf>
    <xf numFmtId="207" fontId="240" fillId="0" borderId="2469">
      <alignment horizontal="left"/>
    </xf>
    <xf numFmtId="207" fontId="240" fillId="0" borderId="2469">
      <alignment horizontal="right"/>
    </xf>
    <xf numFmtId="0" fontId="238" fillId="0" borderId="2468">
      <alignment horizontal="right"/>
    </xf>
    <xf numFmtId="0" fontId="55" fillId="56" borderId="2574" applyNumberFormat="0" applyAlignment="0" applyProtection="0"/>
    <xf numFmtId="0" fontId="238" fillId="0" borderId="2468">
      <alignment horizontal="right"/>
    </xf>
    <xf numFmtId="0" fontId="237" fillId="0" borderId="2469">
      <alignment horizontal="right" wrapText="1"/>
    </xf>
    <xf numFmtId="0" fontId="42" fillId="0" borderId="2577" applyNumberFormat="0" applyFill="0" applyAlignment="0" applyProtection="0"/>
    <xf numFmtId="16" fontId="148" fillId="74" borderId="2453" applyFont="0" applyFill="0" applyBorder="0" applyAlignment="0" applyProtection="0">
      <alignment horizontal="right"/>
    </xf>
    <xf numFmtId="3" fontId="92" fillId="34" borderId="2599">
      <alignment horizontal="right" vertical="center"/>
    </xf>
    <xf numFmtId="214" fontId="148" fillId="74" borderId="2453" applyFont="0" applyFill="0" applyBorder="0" applyAlignment="0" applyProtection="0">
      <alignment horizontal="right"/>
    </xf>
    <xf numFmtId="0" fontId="18" fillId="0" borderId="2575"/>
    <xf numFmtId="215" fontId="156" fillId="0" borderId="2461" applyFont="0" applyFill="0" applyAlignment="0">
      <alignment horizontal="fill"/>
    </xf>
    <xf numFmtId="0" fontId="238" fillId="0" borderId="2468">
      <alignment horizontal="right"/>
    </xf>
    <xf numFmtId="0" fontId="63" fillId="56" borderId="2576" applyNumberFormat="0" applyAlignment="0" applyProtection="0"/>
    <xf numFmtId="0" fontId="63" fillId="56" borderId="2576" applyNumberFormat="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60" fillId="43" borderId="2574" applyNumberFormat="0" applyAlignment="0" applyProtection="0"/>
    <xf numFmtId="0" fontId="55" fillId="56" borderId="2574" applyNumberFormat="0" applyAlignment="0" applyProtection="0"/>
    <xf numFmtId="0" fontId="60" fillId="43" borderId="2574" applyNumberFormat="0" applyAlignment="0" applyProtection="0"/>
    <xf numFmtId="0" fontId="43" fillId="59" borderId="2575" applyNumberFormat="0" applyFont="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55" fillId="56" borderId="2574" applyNumberFormat="0" applyAlignment="0" applyProtection="0"/>
    <xf numFmtId="0" fontId="42" fillId="0" borderId="2577" applyNumberFormat="0" applyFill="0" applyAlignment="0" applyProtection="0"/>
    <xf numFmtId="0" fontId="63" fillId="56" borderId="2576" applyNumberFormat="0" applyAlignment="0" applyProtection="0"/>
    <xf numFmtId="1" fontId="37" fillId="0" borderId="2453">
      <alignment vertical="center"/>
    </xf>
    <xf numFmtId="0" fontId="60" fillId="43" borderId="2574" applyNumberFormat="0" applyAlignment="0" applyProtection="0"/>
    <xf numFmtId="0" fontId="42" fillId="0" borderId="2577" applyNumberFormat="0" applyFill="0" applyAlignment="0" applyProtection="0"/>
    <xf numFmtId="0" fontId="60" fillId="43" borderId="2574" applyNumberFormat="0" applyAlignment="0" applyProtection="0"/>
    <xf numFmtId="0" fontId="63" fillId="56" borderId="2576" applyNumberFormat="0" applyAlignment="0" applyProtection="0"/>
    <xf numFmtId="1" fontId="37" fillId="0" borderId="2453">
      <alignment vertical="center"/>
    </xf>
    <xf numFmtId="0" fontId="42" fillId="0" borderId="2577" applyNumberFormat="0" applyFill="0" applyAlignment="0" applyProtection="0"/>
    <xf numFmtId="0" fontId="42" fillId="0" borderId="2577" applyNumberFormat="0" applyFill="0" applyAlignment="0" applyProtection="0"/>
    <xf numFmtId="0" fontId="43" fillId="59" borderId="2575" applyNumberFormat="0" applyFont="0" applyAlignment="0" applyProtection="0"/>
    <xf numFmtId="0" fontId="63" fillId="56" borderId="2576" applyNumberFormat="0" applyAlignment="0" applyProtection="0"/>
    <xf numFmtId="0" fontId="60" fillId="43" borderId="2574" applyNumberFormat="0" applyAlignment="0" applyProtection="0"/>
    <xf numFmtId="0" fontId="43" fillId="59" borderId="2575" applyNumberFormat="0" applyFont="0" applyAlignment="0" applyProtection="0"/>
    <xf numFmtId="0" fontId="43" fillId="59" borderId="2575" applyNumberFormat="0" applyFont="0" applyAlignment="0" applyProtection="0"/>
    <xf numFmtId="0" fontId="43" fillId="59" borderId="2575" applyNumberFormat="0" applyFont="0" applyAlignment="0" applyProtection="0"/>
    <xf numFmtId="1" fontId="37" fillId="0" borderId="2453">
      <alignment vertical="center"/>
    </xf>
    <xf numFmtId="0" fontId="55" fillId="56" borderId="2574" applyNumberFormat="0" applyAlignment="0" applyProtection="0"/>
    <xf numFmtId="0" fontId="55" fillId="56" borderId="2574" applyNumberFormat="0" applyAlignment="0" applyProtection="0"/>
    <xf numFmtId="0" fontId="60" fillId="43" borderId="2574" applyNumberFormat="0" applyAlignment="0" applyProtection="0"/>
    <xf numFmtId="0" fontId="43" fillId="59" borderId="2575" applyNumberFormat="0" applyFont="0" applyAlignment="0" applyProtection="0"/>
    <xf numFmtId="0" fontId="55" fillId="56" borderId="2574" applyNumberFormat="0" applyAlignment="0" applyProtection="0"/>
    <xf numFmtId="0" fontId="60" fillId="43" borderId="2574" applyNumberFormat="0" applyAlignment="0" applyProtection="0"/>
    <xf numFmtId="254" fontId="177" fillId="0" borderId="2460" applyFont="0" applyFill="0" applyBorder="0" applyAlignment="0" applyProtection="0">
      <protection locked="0"/>
    </xf>
    <xf numFmtId="0" fontId="60" fillId="43" borderId="2574" applyNumberFormat="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55" fillId="56" borderId="2574" applyNumberFormat="0" applyAlignment="0" applyProtection="0"/>
    <xf numFmtId="1" fontId="37" fillId="0" borderId="2453">
      <alignment vertical="center"/>
    </xf>
    <xf numFmtId="0" fontId="60" fillId="43" borderId="2574" applyNumberFormat="0" applyAlignment="0" applyProtection="0"/>
    <xf numFmtId="0" fontId="60" fillId="43" borderId="2574" applyNumberFormat="0" applyAlignment="0" applyProtection="0"/>
    <xf numFmtId="0" fontId="42" fillId="0" borderId="2577" applyNumberFormat="0" applyFill="0" applyAlignment="0" applyProtection="0"/>
    <xf numFmtId="0" fontId="238" fillId="0" borderId="2468">
      <alignment horizontal="right"/>
    </xf>
    <xf numFmtId="0" fontId="18" fillId="35" borderId="2457" applyNumberFormat="0" applyAlignment="0">
      <protection locked="0"/>
    </xf>
    <xf numFmtId="0" fontId="63" fillId="56" borderId="2576" applyNumberFormat="0" applyAlignment="0" applyProtection="0"/>
    <xf numFmtId="0" fontId="63" fillId="56" borderId="2576" applyNumberFormat="0" applyAlignment="0" applyProtection="0"/>
    <xf numFmtId="0" fontId="18" fillId="35" borderId="2457" applyNumberFormat="0" applyAlignment="0">
      <protection locked="0"/>
    </xf>
    <xf numFmtId="0" fontId="42" fillId="0" borderId="2577" applyNumberFormat="0" applyFill="0" applyAlignment="0" applyProtection="0"/>
    <xf numFmtId="0" fontId="43" fillId="59" borderId="2575" applyNumberFormat="0" applyFont="0" applyAlignment="0" applyProtection="0"/>
    <xf numFmtId="0" fontId="63" fillId="56" borderId="2576" applyNumberFormat="0" applyAlignment="0" applyProtection="0"/>
    <xf numFmtId="0" fontId="43" fillId="59" borderId="2575" applyNumberFormat="0" applyFon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60" fillId="43" borderId="2574" applyNumberFormat="0" applyAlignment="0" applyProtection="0"/>
    <xf numFmtId="0" fontId="55" fillId="56" borderId="2574" applyNumberFormat="0" applyAlignment="0" applyProtection="0"/>
    <xf numFmtId="0" fontId="42" fillId="0" borderId="2577" applyNumberFormat="0" applyFill="0" applyAlignment="0" applyProtection="0"/>
    <xf numFmtId="0" fontId="55" fillId="56" borderId="2574" applyNumberFormat="0" applyAlignment="0" applyProtection="0"/>
    <xf numFmtId="0" fontId="42" fillId="0" borderId="2577" applyNumberFormat="0" applyFill="0" applyAlignment="0" applyProtection="0"/>
    <xf numFmtId="0" fontId="63" fillId="56" borderId="2576" applyNumberFormat="0" applyAlignment="0" applyProtection="0"/>
    <xf numFmtId="0" fontId="43" fillId="59" borderId="2575" applyNumberFormat="0" applyFont="0" applyAlignment="0" applyProtection="0"/>
    <xf numFmtId="0" fontId="43" fillId="59" borderId="2575" applyNumberFormat="0" applyFont="0" applyAlignment="0" applyProtection="0"/>
    <xf numFmtId="0" fontId="63" fillId="56" borderId="2576" applyNumberFormat="0" applyAlignment="0" applyProtection="0"/>
    <xf numFmtId="0" fontId="43" fillId="59" borderId="2575" applyNumberFormat="0" applyFon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60" fillId="43" borderId="2574" applyNumberFormat="0" applyAlignment="0" applyProtection="0"/>
    <xf numFmtId="0" fontId="42" fillId="0" borderId="2577" applyNumberFormat="0" applyFill="0" applyAlignment="0" applyProtection="0"/>
    <xf numFmtId="0" fontId="63" fillId="56" borderId="2576" applyNumberFormat="0" applyAlignment="0" applyProtection="0"/>
    <xf numFmtId="0" fontId="43" fillId="59" borderId="2575" applyNumberFormat="0" applyFont="0" applyAlignment="0" applyProtection="0"/>
    <xf numFmtId="0" fontId="60" fillId="43" borderId="2574" applyNumberFormat="0" applyAlignment="0" applyProtection="0"/>
    <xf numFmtId="0" fontId="55" fillId="56" borderId="2574" applyNumberFormat="0" applyAlignment="0" applyProtection="0"/>
    <xf numFmtId="0" fontId="42" fillId="0" borderId="2577" applyNumberFormat="0" applyFill="0" applyAlignment="0" applyProtection="0"/>
    <xf numFmtId="0" fontId="63" fillId="56" borderId="2576" applyNumberFormat="0" applyAlignment="0" applyProtection="0"/>
    <xf numFmtId="0" fontId="43" fillId="59" borderId="2575" applyNumberFormat="0" applyFont="0" applyAlignment="0" applyProtection="0"/>
    <xf numFmtId="0" fontId="60" fillId="43" borderId="2574" applyNumberFormat="0" applyAlignment="0" applyProtection="0"/>
    <xf numFmtId="0" fontId="55" fillId="56" borderId="2574"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3" fillId="59" borderId="2575" applyNumberFormat="0" applyFont="0" applyAlignment="0" applyProtection="0"/>
    <xf numFmtId="0" fontId="60" fillId="43" borderId="2574" applyNumberFormat="0" applyAlignment="0" applyProtection="0"/>
    <xf numFmtId="0" fontId="55" fillId="56" borderId="2574" applyNumberFormat="0" applyAlignment="0" applyProtection="0"/>
    <xf numFmtId="0" fontId="42" fillId="0" borderId="2577" applyNumberFormat="0" applyFill="0" applyAlignment="0" applyProtection="0"/>
    <xf numFmtId="0" fontId="63" fillId="56" borderId="2576" applyNumberFormat="0" applyAlignment="0" applyProtection="0"/>
    <xf numFmtId="0" fontId="43" fillId="59" borderId="2575" applyNumberFormat="0" applyFont="0" applyAlignment="0" applyProtection="0"/>
    <xf numFmtId="0" fontId="60" fillId="43" borderId="2574" applyNumberFormat="0" applyAlignment="0" applyProtection="0"/>
    <xf numFmtId="0" fontId="55" fillId="56" borderId="2574" applyNumberFormat="0" applyAlignment="0" applyProtection="0"/>
    <xf numFmtId="0" fontId="42" fillId="0" borderId="2577" applyNumberFormat="0" applyFill="0" applyAlignment="0" applyProtection="0"/>
    <xf numFmtId="0" fontId="63" fillId="56" borderId="2576" applyNumberFormat="0" applyAlignment="0" applyProtection="0"/>
    <xf numFmtId="0" fontId="43" fillId="59" borderId="2575" applyNumberFormat="0" applyFont="0" applyAlignment="0" applyProtection="0"/>
    <xf numFmtId="0" fontId="60" fillId="43" borderId="2574" applyNumberFormat="0" applyAlignment="0" applyProtection="0"/>
    <xf numFmtId="0" fontId="55" fillId="56" borderId="2574" applyNumberFormat="0" applyAlignment="0" applyProtection="0"/>
    <xf numFmtId="0" fontId="42" fillId="0" borderId="2577" applyNumberFormat="0" applyFill="0" applyAlignment="0" applyProtection="0"/>
    <xf numFmtId="0" fontId="55" fillId="56" borderId="2574" applyNumberFormat="0" applyAlignment="0" applyProtection="0"/>
    <xf numFmtId="0" fontId="42" fillId="0" borderId="2577" applyNumberFormat="0" applyFill="0" applyAlignment="0" applyProtection="0"/>
    <xf numFmtId="0" fontId="63" fillId="56" borderId="2576" applyNumberFormat="0" applyAlignment="0" applyProtection="0"/>
    <xf numFmtId="0" fontId="43" fillId="59" borderId="2575" applyNumberFormat="0" applyFont="0" applyAlignment="0" applyProtection="0"/>
    <xf numFmtId="0" fontId="43" fillId="59" borderId="2575" applyNumberFormat="0" applyFont="0" applyAlignment="0" applyProtection="0"/>
    <xf numFmtId="0" fontId="63" fillId="56" borderId="2576" applyNumberFormat="0" applyAlignment="0" applyProtection="0"/>
    <xf numFmtId="0" fontId="43" fillId="59" borderId="2575" applyNumberFormat="0" applyFon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60" fillId="43" borderId="2574" applyNumberFormat="0" applyAlignment="0" applyProtection="0"/>
    <xf numFmtId="0" fontId="42" fillId="0" borderId="2577" applyNumberFormat="0" applyFill="0" applyAlignment="0" applyProtection="0"/>
    <xf numFmtId="0" fontId="63" fillId="56" borderId="2576" applyNumberFormat="0" applyAlignment="0" applyProtection="0"/>
    <xf numFmtId="0" fontId="43" fillId="59" borderId="2575" applyNumberFormat="0" applyFont="0" applyAlignment="0" applyProtection="0"/>
    <xf numFmtId="0" fontId="60" fillId="43" borderId="2574" applyNumberFormat="0" applyAlignment="0" applyProtection="0"/>
    <xf numFmtId="0" fontId="55" fillId="56" borderId="2574" applyNumberFormat="0" applyAlignment="0" applyProtection="0"/>
    <xf numFmtId="0" fontId="42" fillId="0" borderId="2577" applyNumberFormat="0" applyFill="0" applyAlignment="0" applyProtection="0"/>
    <xf numFmtId="0" fontId="63" fillId="56" borderId="2576" applyNumberFormat="0" applyAlignment="0" applyProtection="0"/>
    <xf numFmtId="0" fontId="43" fillId="59" borderId="2575" applyNumberFormat="0" applyFont="0" applyAlignment="0" applyProtection="0"/>
    <xf numFmtId="0" fontId="60" fillId="43" borderId="2574" applyNumberFormat="0" applyAlignment="0" applyProtection="0"/>
    <xf numFmtId="0" fontId="55" fillId="56" borderId="2574" applyNumberFormat="0" applyAlignment="0" applyProtection="0"/>
    <xf numFmtId="0" fontId="44" fillId="119" borderId="2602" applyNumberFormat="0" applyAlignment="0" applyProtection="0"/>
    <xf numFmtId="0" fontId="44" fillId="57" borderId="2602" applyNumberFormat="0" applyAlignment="0" applyProtection="0"/>
    <xf numFmtId="0" fontId="44" fillId="57" borderId="2602" applyNumberFormat="0" applyAlignment="0" applyProtection="0"/>
    <xf numFmtId="0" fontId="44" fillId="119" borderId="2594" applyNumberFormat="0" applyAlignment="0" applyProtection="0"/>
    <xf numFmtId="0" fontId="44" fillId="57" borderId="2594" applyNumberFormat="0" applyAlignment="0" applyProtection="0"/>
    <xf numFmtId="0" fontId="44" fillId="57" borderId="2594" applyNumberFormat="0" applyAlignment="0" applyProtection="0"/>
    <xf numFmtId="0" fontId="44" fillId="57" borderId="2594" applyNumberFormat="0" applyAlignment="0" applyProtection="0"/>
    <xf numFmtId="0" fontId="44" fillId="119" borderId="2590" applyNumberFormat="0" applyAlignment="0" applyProtection="0"/>
    <xf numFmtId="2" fontId="92" fillId="34" borderId="2591"/>
    <xf numFmtId="3" fontId="92" fillId="34" borderId="2591">
      <alignment horizontal="right" vertical="center"/>
    </xf>
    <xf numFmtId="4" fontId="92" fillId="35" borderId="2593"/>
    <xf numFmtId="3" fontId="92" fillId="35" borderId="2593">
      <alignment horizontal="right" vertical="center"/>
    </xf>
    <xf numFmtId="0" fontId="44" fillId="57" borderId="2590" applyNumberFormat="0" applyAlignment="0" applyProtection="0"/>
    <xf numFmtId="0" fontId="44" fillId="57" borderId="2590" applyNumberFormat="0" applyAlignment="0" applyProtection="0"/>
    <xf numFmtId="215" fontId="156" fillId="0" borderId="2592" applyFont="0" applyFill="0" applyAlignment="0">
      <alignment horizontal="fill"/>
    </xf>
    <xf numFmtId="0" fontId="92" fillId="35" borderId="2593">
      <alignment horizontal="center" vertical="center"/>
    </xf>
    <xf numFmtId="0" fontId="44" fillId="57" borderId="2590" applyNumberFormat="0" applyAlignment="0" applyProtection="0"/>
    <xf numFmtId="0" fontId="44" fillId="57" borderId="2626" applyNumberFormat="0" applyAlignment="0" applyProtection="0"/>
    <xf numFmtId="2" fontId="92" fillId="34" borderId="2623"/>
    <xf numFmtId="0" fontId="44" fillId="57" borderId="2622" applyNumberFormat="0" applyAlignment="0" applyProtection="0"/>
    <xf numFmtId="215" fontId="156" fillId="0" borderId="2596" applyFont="0" applyFill="0" applyAlignment="0">
      <alignment horizontal="fill"/>
    </xf>
    <xf numFmtId="0" fontId="44" fillId="57" borderId="2626" applyNumberFormat="0" applyAlignment="0" applyProtection="0"/>
    <xf numFmtId="3" fontId="92" fillId="34" borderId="2623">
      <alignment horizontal="right" vertical="center"/>
    </xf>
    <xf numFmtId="4" fontId="92" fillId="35" borderId="2625"/>
    <xf numFmtId="4" fontId="92" fillId="35" borderId="2621"/>
    <xf numFmtId="0" fontId="92" fillId="35" borderId="2621">
      <alignment horizontal="center" vertical="center"/>
    </xf>
    <xf numFmtId="0" fontId="44" fillId="57" borderId="2622" applyNumberFormat="0" applyAlignment="0" applyProtection="0"/>
    <xf numFmtId="0" fontId="44" fillId="57" borderId="2626" applyNumberFormat="0" applyAlignment="0" applyProtection="0"/>
    <xf numFmtId="2" fontId="92" fillId="34" borderId="2587"/>
    <xf numFmtId="3" fontId="92" fillId="34" borderId="2587">
      <alignment horizontal="right" vertical="center"/>
    </xf>
    <xf numFmtId="0" fontId="44" fillId="119" borderId="2626" applyNumberFormat="0" applyAlignment="0" applyProtection="0"/>
    <xf numFmtId="0" fontId="44" fillId="119" borderId="2622" applyNumberFormat="0" applyAlignment="0" applyProtection="0"/>
    <xf numFmtId="3" fontId="92" fillId="35" borderId="2625">
      <alignment horizontal="right" vertical="center"/>
    </xf>
    <xf numFmtId="4" fontId="92" fillId="35" borderId="2589"/>
    <xf numFmtId="3" fontId="92" fillId="35" borderId="2589">
      <alignment horizontal="right" vertical="center"/>
    </xf>
    <xf numFmtId="0" fontId="92" fillId="35" borderId="2589">
      <alignment horizontal="center" vertical="center"/>
    </xf>
    <xf numFmtId="2" fontId="92" fillId="34" borderId="2619"/>
    <xf numFmtId="3" fontId="92" fillId="34" borderId="2619">
      <alignment horizontal="right" vertical="center"/>
    </xf>
    <xf numFmtId="3" fontId="92" fillId="35" borderId="2621">
      <alignment horizontal="right" vertical="center"/>
    </xf>
    <xf numFmtId="0" fontId="92" fillId="35" borderId="2597">
      <alignment horizontal="center" vertical="center"/>
    </xf>
    <xf numFmtId="3" fontId="92" fillId="35" borderId="2597">
      <alignment horizontal="right" vertical="center"/>
    </xf>
    <xf numFmtId="4" fontId="92" fillId="35" borderId="2597"/>
    <xf numFmtId="3" fontId="92" fillId="34" borderId="2595">
      <alignment horizontal="right" vertical="center"/>
    </xf>
    <xf numFmtId="2" fontId="92" fillId="34" borderId="2595"/>
    <xf numFmtId="215" fontId="156" fillId="0" borderId="2620" applyFont="0" applyFill="0" applyAlignment="0">
      <alignment horizontal="fill"/>
    </xf>
    <xf numFmtId="0" fontId="44" fillId="57" borderId="2598" applyNumberFormat="0" applyAlignment="0" applyProtection="0"/>
    <xf numFmtId="0" fontId="92" fillId="35" borderId="2601">
      <alignment horizontal="center" vertical="center"/>
    </xf>
    <xf numFmtId="16" fontId="148" fillId="74" borderId="2453" applyFont="0" applyFill="0" applyBorder="0" applyAlignment="0" applyProtection="0">
      <alignment horizontal="right"/>
    </xf>
    <xf numFmtId="214" fontId="148" fillId="74" borderId="2453" applyFont="0" applyFill="0" applyBorder="0" applyAlignment="0" applyProtection="0">
      <alignment horizontal="right"/>
    </xf>
    <xf numFmtId="16" fontId="148" fillId="74" borderId="2453" applyFont="0" applyFill="0" applyBorder="0" applyAlignment="0" applyProtection="0">
      <alignment horizontal="right"/>
    </xf>
    <xf numFmtId="214" fontId="148" fillId="74" borderId="2453" applyFont="0" applyFill="0" applyBorder="0" applyAlignment="0" applyProtection="0">
      <alignment horizontal="right"/>
    </xf>
    <xf numFmtId="215" fontId="156" fillId="0" borderId="2600" applyFont="0" applyFill="0" applyAlignment="0">
      <alignment horizontal="fill"/>
    </xf>
    <xf numFmtId="3" fontId="18" fillId="105" borderId="2453" applyProtection="0">
      <alignment horizontal="right" vertical="center"/>
    </xf>
    <xf numFmtId="0" fontId="44" fillId="57" borderId="2598" applyNumberFormat="0" applyAlignment="0" applyProtection="0"/>
    <xf numFmtId="0" fontId="44" fillId="57" borderId="2598" applyNumberFormat="0" applyAlignment="0" applyProtection="0"/>
    <xf numFmtId="16" fontId="148" fillId="74" borderId="2453" applyFont="0" applyFill="0" applyBorder="0" applyAlignment="0" applyProtection="0">
      <alignment horizontal="right"/>
    </xf>
    <xf numFmtId="2" fontId="92" fillId="34" borderId="2599"/>
    <xf numFmtId="0" fontId="44" fillId="119" borderId="2598" applyNumberFormat="0" applyAlignment="0" applyProtection="0"/>
    <xf numFmtId="215" fontId="156" fillId="0" borderId="2588" applyFont="0" applyFill="0" applyAlignment="0">
      <alignment horizontal="fill"/>
    </xf>
    <xf numFmtId="214" fontId="148" fillId="74" borderId="2453" applyFont="0" applyFill="0" applyBorder="0" applyAlignment="0" applyProtection="0">
      <alignment horizontal="right"/>
    </xf>
    <xf numFmtId="0" fontId="44" fillId="119" borderId="2586" applyNumberFormat="0" applyAlignment="0" applyProtection="0"/>
    <xf numFmtId="0" fontId="44" fillId="57" borderId="2586" applyNumberFormat="0" applyAlignment="0" applyProtection="0"/>
    <xf numFmtId="0" fontId="44" fillId="57" borderId="2586" applyNumberFormat="0" applyAlignment="0" applyProtection="0"/>
    <xf numFmtId="0" fontId="44" fillId="57" borderId="2586" applyNumberFormat="0" applyAlignment="0" applyProtection="0"/>
    <xf numFmtId="0" fontId="63" fillId="56" borderId="2576" applyNumberFormat="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44" fillId="119" borderId="2582" applyNumberFormat="0" applyAlignment="0" applyProtection="0"/>
    <xf numFmtId="0" fontId="60" fillId="43" borderId="2574" applyNumberFormat="0" applyAlignment="0" applyProtection="0"/>
    <xf numFmtId="2" fontId="92" fillId="34" borderId="2583"/>
    <xf numFmtId="3" fontId="92" fillId="34" borderId="2583">
      <alignment horizontal="right" vertical="center"/>
    </xf>
    <xf numFmtId="4" fontId="92" fillId="35" borderId="2585"/>
    <xf numFmtId="3" fontId="92" fillId="35" borderId="2585">
      <alignment horizontal="right" vertical="center"/>
    </xf>
    <xf numFmtId="0" fontId="44" fillId="57" borderId="2582" applyNumberFormat="0" applyAlignment="0" applyProtection="0"/>
    <xf numFmtId="0" fontId="44" fillId="57" borderId="2582" applyNumberFormat="0" applyAlignment="0" applyProtection="0"/>
    <xf numFmtId="3" fontId="18" fillId="105" borderId="2573" applyProtection="0">
      <alignment horizontal="right" vertical="center"/>
    </xf>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60" fillId="43" borderId="2574" applyNumberFormat="0" applyAlignment="0" applyProtection="0"/>
    <xf numFmtId="0" fontId="42" fillId="0" borderId="2577" applyNumberFormat="0" applyFill="0" applyAlignment="0" applyProtection="0"/>
    <xf numFmtId="0" fontId="60" fillId="43" borderId="2574" applyNumberFormat="0" applyAlignment="0" applyProtection="0"/>
    <xf numFmtId="0" fontId="55" fillId="56" borderId="2574" applyNumberFormat="0" applyAlignment="0" applyProtection="0"/>
    <xf numFmtId="0" fontId="55" fillId="56" borderId="2574" applyNumberFormat="0" applyAlignment="0" applyProtection="0"/>
    <xf numFmtId="0" fontId="55" fillId="56" borderId="2574" applyNumberFormat="0" applyAlignment="0" applyProtection="0"/>
    <xf numFmtId="0" fontId="55" fillId="56" borderId="2574" applyNumberFormat="0" applyAlignment="0" applyProtection="0"/>
    <xf numFmtId="1" fontId="37" fillId="0" borderId="2453">
      <alignment vertical="center"/>
    </xf>
    <xf numFmtId="0" fontId="43" fillId="59" borderId="2575" applyNumberFormat="0" applyFont="0" applyAlignment="0" applyProtection="0"/>
    <xf numFmtId="0" fontId="60" fillId="43" borderId="2574" applyNumberFormat="0" applyAlignment="0" applyProtection="0"/>
    <xf numFmtId="1" fontId="37" fillId="0" borderId="2453">
      <alignment vertical="center"/>
    </xf>
    <xf numFmtId="0" fontId="63" fillId="56" borderId="2576" applyNumberFormat="0" applyAlignment="0" applyProtection="0"/>
    <xf numFmtId="0" fontId="55" fillId="56" borderId="2574"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108" fillId="0" borderId="2578" applyFont="0" applyFill="0" applyAlignment="0" applyProtection="0"/>
    <xf numFmtId="0" fontId="103" fillId="71" borderId="2463" applyNumberFormat="0" applyBorder="0" applyAlignment="0">
      <alignment vertical="center" wrapText="1"/>
    </xf>
    <xf numFmtId="215" fontId="156" fillId="0" borderId="2584" applyFont="0" applyFill="0" applyAlignment="0">
      <alignment horizontal="fill"/>
    </xf>
    <xf numFmtId="0" fontId="63" fillId="56" borderId="2576" applyNumberFormat="0" applyAlignment="0" applyProtection="0"/>
    <xf numFmtId="0" fontId="42" fillId="0" borderId="2577" applyNumberFormat="0" applyFill="0" applyAlignment="0" applyProtection="0"/>
    <xf numFmtId="164" fontId="103" fillId="71" borderId="2463" applyNumberFormat="0" applyBorder="0" applyAlignment="0">
      <alignment vertical="center" wrapText="1"/>
    </xf>
    <xf numFmtId="214" fontId="148" fillId="74" borderId="2573" applyFont="0" applyFill="0" applyBorder="0" applyAlignment="0" applyProtection="0">
      <alignment horizontal="right"/>
    </xf>
    <xf numFmtId="16" fontId="148" fillId="74" borderId="2573" applyFont="0" applyFill="0" applyBorder="0" applyAlignment="0" applyProtection="0">
      <alignment horizontal="right"/>
    </xf>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63" fillId="56" borderId="2576" applyNumberFormat="0" applyAlignment="0" applyProtection="0"/>
    <xf numFmtId="214" fontId="148" fillId="74" borderId="2573" applyFont="0" applyFill="0" applyBorder="0" applyAlignment="0" applyProtection="0">
      <alignment horizontal="right"/>
    </xf>
    <xf numFmtId="16" fontId="148" fillId="74" borderId="2573" applyFont="0" applyFill="0" applyBorder="0" applyAlignment="0" applyProtection="0">
      <alignment horizontal="right"/>
    </xf>
    <xf numFmtId="0" fontId="42" fillId="0" borderId="2577" applyNumberFormat="0" applyFill="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92" fillId="35" borderId="2585">
      <alignment horizontal="center" vertical="center"/>
    </xf>
    <xf numFmtId="0" fontId="60" fillId="43" borderId="2574" applyNumberFormat="0" applyAlignment="0" applyProtection="0"/>
    <xf numFmtId="0" fontId="42" fillId="0" borderId="2577" applyNumberFormat="0" applyFill="0" applyAlignment="0" applyProtection="0"/>
    <xf numFmtId="0" fontId="63" fillId="56" borderId="2576" applyNumberFormat="0" applyAlignment="0" applyProtection="0"/>
    <xf numFmtId="0" fontId="44" fillId="57" borderId="2582" applyNumberFormat="0" applyAlignment="0" applyProtection="0"/>
    <xf numFmtId="0" fontId="63" fillId="56" borderId="2576" applyNumberFormat="0" applyAlignment="0" applyProtection="0"/>
    <xf numFmtId="0" fontId="18" fillId="35" borderId="2457" applyNumberFormat="0" applyAlignment="0">
      <protection locked="0"/>
    </xf>
    <xf numFmtId="10" fontId="23" fillId="37" borderId="2463" applyNumberFormat="0" applyBorder="0" applyAlignment="0" applyProtection="0"/>
    <xf numFmtId="10" fontId="23" fillId="37" borderId="2463" applyNumberFormat="0" applyBorder="0" applyAlignment="0" applyProtection="0"/>
    <xf numFmtId="10" fontId="23" fillId="37" borderId="2463" applyNumberFormat="0" applyBorder="0" applyAlignment="0" applyProtection="0"/>
    <xf numFmtId="10" fontId="23" fillId="37" borderId="2463" applyNumberFormat="0" applyBorder="0" applyAlignment="0" applyProtection="0"/>
    <xf numFmtId="10" fontId="23" fillId="37" borderId="2463" applyNumberFormat="0" applyBorder="0" applyAlignment="0" applyProtection="0"/>
    <xf numFmtId="256" fontId="22" fillId="0" borderId="2453">
      <alignment horizontal="left" vertical="center"/>
    </xf>
    <xf numFmtId="0" fontId="22" fillId="0" borderId="2453">
      <alignment horizontal="left" vertical="center"/>
    </xf>
    <xf numFmtId="256" fontId="22" fillId="0" borderId="2453">
      <alignment horizontal="left" vertical="center"/>
    </xf>
    <xf numFmtId="256" fontId="22" fillId="0" borderId="2453">
      <alignment horizontal="left" vertical="center"/>
    </xf>
    <xf numFmtId="256" fontId="22" fillId="0" borderId="2453">
      <alignment horizontal="left" vertical="center"/>
    </xf>
    <xf numFmtId="256" fontId="22" fillId="0" borderId="2453">
      <alignment horizontal="left" vertical="center"/>
    </xf>
    <xf numFmtId="0" fontId="18" fillId="35" borderId="2457" applyNumberFormat="0" applyAlignment="0">
      <protection locked="0"/>
    </xf>
    <xf numFmtId="10" fontId="23" fillId="37" borderId="2463" applyNumberFormat="0" applyBorder="0" applyAlignment="0" applyProtection="0"/>
    <xf numFmtId="10" fontId="23" fillId="37" borderId="2463" applyNumberFormat="0" applyBorder="0" applyAlignment="0" applyProtection="0"/>
    <xf numFmtId="10" fontId="23" fillId="37" borderId="2463" applyNumberFormat="0" applyBorder="0" applyAlignment="0" applyProtection="0"/>
    <xf numFmtId="10" fontId="23" fillId="37" borderId="2463" applyNumberFormat="0" applyBorder="0" applyAlignment="0" applyProtection="0"/>
    <xf numFmtId="10" fontId="23" fillId="37" borderId="2463" applyNumberFormat="0" applyBorder="0" applyAlignment="0" applyProtection="0"/>
    <xf numFmtId="256" fontId="22" fillId="0" borderId="2453">
      <alignment horizontal="left" vertical="center"/>
    </xf>
    <xf numFmtId="0" fontId="22" fillId="0" borderId="2453">
      <alignment horizontal="left" vertical="center"/>
    </xf>
    <xf numFmtId="256" fontId="22" fillId="0" borderId="2453">
      <alignment horizontal="left" vertical="center"/>
    </xf>
    <xf numFmtId="256" fontId="22" fillId="0" borderId="2453">
      <alignment horizontal="left" vertical="center"/>
    </xf>
    <xf numFmtId="256" fontId="22" fillId="0" borderId="2453">
      <alignment horizontal="left" vertical="center"/>
    </xf>
    <xf numFmtId="256" fontId="22" fillId="0" borderId="2453">
      <alignment horizontal="left" vertical="center"/>
    </xf>
    <xf numFmtId="0" fontId="23" fillId="36" borderId="2463" applyFont="0" applyBorder="0" applyAlignment="0" applyProtection="0">
      <alignment vertical="top"/>
    </xf>
    <xf numFmtId="0" fontId="18" fillId="68" borderId="2576" applyNumberFormat="0">
      <alignment vertical="center"/>
    </xf>
    <xf numFmtId="0" fontId="18" fillId="0" borderId="2471" applyNumberFormat="0" applyFont="0" applyAlignment="0" applyProtection="0"/>
    <xf numFmtId="0" fontId="18" fillId="35" borderId="2457" applyNumberFormat="0" applyAlignment="0">
      <protection locked="0"/>
    </xf>
    <xf numFmtId="0" fontId="18" fillId="0" borderId="2470" applyNumberFormat="0" applyFont="0" applyAlignment="0" applyProtection="0"/>
    <xf numFmtId="41" fontId="211" fillId="0" borderId="2469" applyFill="0" applyBorder="0" applyProtection="0">
      <alignment horizontal="right" vertical="top"/>
    </xf>
    <xf numFmtId="41" fontId="211" fillId="0" borderId="2469" applyFill="0" applyBorder="0" applyProtection="0">
      <alignment horizontal="right" vertical="top"/>
    </xf>
    <xf numFmtId="41" fontId="211" fillId="0" borderId="2469" applyFill="0" applyBorder="0" applyProtection="0">
      <alignment horizontal="right" vertical="top"/>
    </xf>
    <xf numFmtId="207" fontId="245" fillId="0" borderId="2468">
      <alignment horizontal="center"/>
    </xf>
    <xf numFmtId="207" fontId="245" fillId="0" borderId="2468">
      <alignment horizontal="center"/>
    </xf>
    <xf numFmtId="207" fontId="244" fillId="0" borderId="2469">
      <alignment horizontal="center"/>
    </xf>
    <xf numFmtId="0" fontId="18" fillId="56" borderId="2453" applyAlignment="0" applyProtection="0"/>
    <xf numFmtId="207" fontId="243" fillId="0" borderId="2468">
      <alignment horizontal="left"/>
    </xf>
    <xf numFmtId="207" fontId="243" fillId="0" borderId="2468">
      <alignment horizontal="left"/>
    </xf>
    <xf numFmtId="10" fontId="23" fillId="37" borderId="2463" applyNumberFormat="0" applyBorder="0" applyAlignment="0" applyProtection="0"/>
    <xf numFmtId="10" fontId="23" fillId="37" borderId="2463" applyNumberFormat="0" applyBorder="0" applyAlignment="0" applyProtection="0"/>
    <xf numFmtId="10" fontId="23" fillId="37" borderId="2463" applyNumberFormat="0" applyBorder="0" applyAlignment="0" applyProtection="0"/>
    <xf numFmtId="10" fontId="23" fillId="37" borderId="2463" applyNumberFormat="0" applyBorder="0" applyAlignment="0" applyProtection="0"/>
    <xf numFmtId="10" fontId="23" fillId="37" borderId="2463" applyNumberFormat="0" applyBorder="0" applyAlignment="0" applyProtection="0"/>
    <xf numFmtId="256" fontId="22" fillId="0" borderId="2453">
      <alignment horizontal="left" vertical="center"/>
    </xf>
    <xf numFmtId="0" fontId="22" fillId="0" borderId="2453">
      <alignment horizontal="left" vertical="center"/>
    </xf>
    <xf numFmtId="256" fontId="22" fillId="0" borderId="2453">
      <alignment horizontal="left" vertical="center"/>
    </xf>
    <xf numFmtId="256" fontId="22" fillId="0" borderId="2453">
      <alignment horizontal="left" vertical="center"/>
    </xf>
    <xf numFmtId="256" fontId="22" fillId="0" borderId="2453">
      <alignment horizontal="left" vertical="center"/>
    </xf>
    <xf numFmtId="256" fontId="22" fillId="0" borderId="2453">
      <alignment horizontal="left" vertical="center"/>
    </xf>
    <xf numFmtId="201" fontId="137" fillId="0" borderId="2459" applyNumberFormat="0" applyFont="0" applyFill="0" applyAlignment="0" applyProtection="0"/>
    <xf numFmtId="0" fontId="23" fillId="36" borderId="2463" applyFont="0" applyBorder="0" applyAlignment="0" applyProtection="0">
      <alignment vertical="top"/>
    </xf>
    <xf numFmtId="0" fontId="18" fillId="68" borderId="2576" applyNumberFormat="0">
      <alignment vertical="center"/>
    </xf>
    <xf numFmtId="0" fontId="18" fillId="0" borderId="2471" applyNumberFormat="0" applyFont="0" applyAlignment="0" applyProtection="0"/>
    <xf numFmtId="0" fontId="18" fillId="0" borderId="2470" applyNumberFormat="0" applyFont="0" applyAlignment="0" applyProtection="0"/>
    <xf numFmtId="41" fontId="211" fillId="0" borderId="2469" applyFill="0" applyBorder="0" applyProtection="0">
      <alignment horizontal="right" vertical="top"/>
    </xf>
    <xf numFmtId="41" fontId="211" fillId="0" borderId="2469" applyFill="0" applyBorder="0" applyProtection="0">
      <alignment horizontal="right" vertical="top"/>
    </xf>
    <xf numFmtId="41" fontId="211" fillId="0" borderId="2469" applyFill="0" applyBorder="0" applyProtection="0">
      <alignment horizontal="right" vertical="top"/>
    </xf>
    <xf numFmtId="207" fontId="245" fillId="0" borderId="2468">
      <alignment horizontal="center"/>
    </xf>
    <xf numFmtId="207" fontId="245" fillId="0" borderId="2468">
      <alignment horizontal="center"/>
    </xf>
    <xf numFmtId="207" fontId="244" fillId="0" borderId="2469">
      <alignment horizontal="center"/>
    </xf>
    <xf numFmtId="0" fontId="18" fillId="56" borderId="2453" applyAlignment="0" applyProtection="0"/>
    <xf numFmtId="0" fontId="18" fillId="68" borderId="2576" applyNumberFormat="0">
      <alignment vertical="center"/>
    </xf>
    <xf numFmtId="0" fontId="18" fillId="35" borderId="2457" applyNumberFormat="0" applyAlignment="0">
      <protection locked="0"/>
    </xf>
    <xf numFmtId="10" fontId="23" fillId="37" borderId="2463" applyNumberFormat="0" applyBorder="0" applyAlignment="0" applyProtection="0"/>
    <xf numFmtId="10" fontId="23" fillId="37" borderId="2463" applyNumberFormat="0" applyBorder="0" applyAlignment="0" applyProtection="0"/>
    <xf numFmtId="10" fontId="23" fillId="37" borderId="2463" applyNumberFormat="0" applyBorder="0" applyAlignment="0" applyProtection="0"/>
    <xf numFmtId="10" fontId="23" fillId="37" borderId="2463" applyNumberFormat="0" applyBorder="0" applyAlignment="0" applyProtection="0"/>
    <xf numFmtId="10" fontId="23" fillId="37" borderId="2463" applyNumberFormat="0" applyBorder="0" applyAlignment="0" applyProtection="0"/>
    <xf numFmtId="338" fontId="230" fillId="0" borderId="2466">
      <protection locked="0"/>
    </xf>
    <xf numFmtId="338" fontId="230" fillId="0" borderId="2466">
      <protection locked="0"/>
    </xf>
    <xf numFmtId="338" fontId="230" fillId="0" borderId="2466">
      <protection locked="0"/>
    </xf>
    <xf numFmtId="338" fontId="230" fillId="0" borderId="2466">
      <protection locked="0"/>
    </xf>
    <xf numFmtId="338" fontId="230" fillId="0" borderId="2466">
      <protection locked="0"/>
    </xf>
    <xf numFmtId="256" fontId="22" fillId="0" borderId="2453">
      <alignment horizontal="left" vertical="center"/>
    </xf>
    <xf numFmtId="0" fontId="22" fillId="0" borderId="2453">
      <alignment horizontal="left" vertical="center"/>
    </xf>
    <xf numFmtId="256" fontId="22" fillId="0" borderId="2453">
      <alignment horizontal="left" vertical="center"/>
    </xf>
    <xf numFmtId="256" fontId="22" fillId="0" borderId="2453">
      <alignment horizontal="left" vertical="center"/>
    </xf>
    <xf numFmtId="256" fontId="22" fillId="0" borderId="2453">
      <alignment horizontal="left" vertical="center"/>
    </xf>
    <xf numFmtId="256" fontId="22" fillId="0" borderId="2453">
      <alignment horizontal="left" vertical="center"/>
    </xf>
    <xf numFmtId="0" fontId="23" fillId="36" borderId="2463" applyFont="0" applyBorder="0" applyAlignment="0" applyProtection="0">
      <alignment vertical="top"/>
    </xf>
    <xf numFmtId="0" fontId="18" fillId="68" borderId="2576" applyNumberFormat="0">
      <alignment vertical="center"/>
    </xf>
    <xf numFmtId="0" fontId="18" fillId="68" borderId="2576" applyNumberFormat="0">
      <alignment vertical="center"/>
    </xf>
    <xf numFmtId="0" fontId="18" fillId="0" borderId="2471" applyNumberFormat="0" applyFont="0" applyAlignment="0" applyProtection="0"/>
    <xf numFmtId="0" fontId="18" fillId="68" borderId="2576" applyNumberFormat="0">
      <alignment vertical="center"/>
    </xf>
    <xf numFmtId="0" fontId="18" fillId="35" borderId="2457" applyNumberFormat="0" applyAlignment="0">
      <protection locked="0"/>
    </xf>
    <xf numFmtId="0" fontId="18" fillId="0" borderId="2470" applyNumberFormat="0" applyFont="0" applyAlignment="0" applyProtection="0"/>
    <xf numFmtId="41" fontId="211" fillId="0" borderId="2469" applyFill="0" applyBorder="0" applyProtection="0">
      <alignment horizontal="right" vertical="top"/>
    </xf>
    <xf numFmtId="41" fontId="211" fillId="0" borderId="2469" applyFill="0" applyBorder="0" applyProtection="0">
      <alignment horizontal="right" vertical="top"/>
    </xf>
    <xf numFmtId="41" fontId="211" fillId="0" borderId="2469" applyFill="0" applyBorder="0" applyProtection="0">
      <alignment horizontal="right" vertical="top"/>
    </xf>
    <xf numFmtId="207" fontId="245" fillId="0" borderId="2468">
      <alignment horizontal="center"/>
    </xf>
    <xf numFmtId="207" fontId="245" fillId="0" borderId="2468">
      <alignment horizontal="center"/>
    </xf>
    <xf numFmtId="207" fontId="244" fillId="0" borderId="2469">
      <alignment horizontal="center"/>
    </xf>
    <xf numFmtId="0" fontId="18" fillId="56" borderId="2453" applyAlignment="0" applyProtection="0"/>
    <xf numFmtId="207" fontId="243" fillId="0" borderId="2468">
      <alignment horizontal="left"/>
    </xf>
    <xf numFmtId="207" fontId="243" fillId="0" borderId="2468">
      <alignment horizontal="left"/>
    </xf>
    <xf numFmtId="207" fontId="240" fillId="0" borderId="2469">
      <alignment horizontal="left"/>
    </xf>
    <xf numFmtId="207" fontId="240" fillId="0" borderId="2469">
      <alignment horizontal="right"/>
    </xf>
    <xf numFmtId="0" fontId="238" fillId="0" borderId="2468">
      <alignment horizontal="right"/>
    </xf>
    <xf numFmtId="0" fontId="237" fillId="0" borderId="2469">
      <alignment horizontal="right" wrapText="1"/>
    </xf>
    <xf numFmtId="0" fontId="238" fillId="0" borderId="2468">
      <alignment horizontal="right"/>
    </xf>
    <xf numFmtId="49" fontId="237" fillId="0" borderId="2469">
      <alignment horizontal="right" wrapText="1"/>
    </xf>
    <xf numFmtId="0" fontId="238" fillId="0" borderId="2468">
      <alignment horizontal="right"/>
    </xf>
    <xf numFmtId="0" fontId="238" fillId="0" borderId="2468">
      <alignment horizontal="right"/>
    </xf>
    <xf numFmtId="0" fontId="42" fillId="0" borderId="2577" applyNumberFormat="0" applyFill="0" applyAlignment="0" applyProtection="0"/>
    <xf numFmtId="0" fontId="60" fillId="43" borderId="2574" applyNumberFormat="0" applyAlignment="0" applyProtection="0"/>
    <xf numFmtId="0" fontId="42" fillId="0" borderId="2577" applyNumberFormat="0" applyFill="0" applyAlignment="0" applyProtection="0"/>
    <xf numFmtId="0" fontId="60" fillId="43" borderId="2574" applyNumberFormat="0" applyAlignment="0" applyProtection="0"/>
    <xf numFmtId="0" fontId="60" fillId="43" borderId="2574" applyNumberFormat="0" applyAlignment="0" applyProtection="0"/>
    <xf numFmtId="9" fontId="163" fillId="35" borderId="2467">
      <alignment horizontal="center"/>
    </xf>
    <xf numFmtId="348" fontId="120" fillId="107" borderId="2463" applyProtection="0">
      <alignment horizontal="center" vertical="center"/>
    </xf>
    <xf numFmtId="9" fontId="163" fillId="35" borderId="2467">
      <alignment horizontal="center"/>
    </xf>
    <xf numFmtId="348" fontId="120" fillId="107" borderId="2463" applyProtection="0">
      <alignment horizontal="center" vertical="center"/>
    </xf>
    <xf numFmtId="0" fontId="231" fillId="35" borderId="2463">
      <alignment horizontal="right"/>
    </xf>
    <xf numFmtId="0" fontId="231" fillId="35" borderId="2463">
      <alignment horizontal="right"/>
    </xf>
    <xf numFmtId="338" fontId="230" fillId="0" borderId="2466">
      <protection locked="0"/>
    </xf>
    <xf numFmtId="338" fontId="230" fillId="0" borderId="2466">
      <protection locked="0"/>
    </xf>
    <xf numFmtId="338" fontId="230" fillId="0" borderId="2466">
      <protection locked="0"/>
    </xf>
    <xf numFmtId="338" fontId="230" fillId="0" borderId="2466">
      <protection locked="0"/>
    </xf>
    <xf numFmtId="338" fontId="230" fillId="0" borderId="2466">
      <protection locked="0"/>
    </xf>
    <xf numFmtId="338" fontId="230" fillId="0" borderId="2466">
      <protection locked="0"/>
    </xf>
    <xf numFmtId="0" fontId="55" fillId="56" borderId="2574" applyNumberFormat="0" applyAlignment="0" applyProtection="0"/>
    <xf numFmtId="0" fontId="55" fillId="56" borderId="2574" applyNumberFormat="0" applyAlignment="0" applyProtection="0"/>
    <xf numFmtId="0" fontId="18" fillId="74" borderId="2463" applyFont="0" applyFill="0" applyBorder="0" applyAlignment="0" applyProtection="0"/>
    <xf numFmtId="0" fontId="18" fillId="74" borderId="2463" applyFont="0" applyFill="0" applyBorder="0" applyAlignment="0" applyProtection="0"/>
    <xf numFmtId="0" fontId="217" fillId="103" borderId="2464" applyNumberFormat="0" applyAlignment="0" applyProtection="0"/>
    <xf numFmtId="0" fontId="55" fillId="56" borderId="2574" applyNumberFormat="0" applyAlignment="0" applyProtection="0"/>
    <xf numFmtId="0" fontId="23" fillId="98" borderId="2464" applyNumberFormat="0" applyFont="0" applyAlignment="0" applyProtection="0"/>
    <xf numFmtId="0" fontId="23" fillId="98" borderId="2464" applyNumberFormat="0" applyFont="0" applyAlignment="0" applyProtection="0"/>
    <xf numFmtId="0" fontId="23" fillId="98" borderId="2464" applyNumberFormat="0" applyFont="0" applyAlignment="0" applyProtection="0"/>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63" fillId="56" borderId="2576" applyNumberFormat="0" applyAlignment="0" applyProtection="0"/>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23" fillId="0" borderId="2462" applyNumberFormat="0" applyFill="0" applyAlignment="0" applyProtection="0"/>
    <xf numFmtId="0" fontId="23" fillId="0" borderId="2462" applyNumberFormat="0" applyFill="0" applyAlignment="0" applyProtection="0"/>
    <xf numFmtId="0" fontId="23" fillId="0" borderId="2462" applyNumberFormat="0" applyFill="0" applyAlignment="0" applyProtection="0"/>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23" fillId="0" borderId="2462" applyNumberFormat="0" applyFill="0" applyAlignment="0" applyProtection="0"/>
    <xf numFmtId="0" fontId="23" fillId="0" borderId="2462" applyNumberFormat="0" applyFill="0" applyAlignment="0" applyProtection="0"/>
    <xf numFmtId="0" fontId="23" fillId="0" borderId="2462" applyNumberFormat="0" applyFill="0" applyAlignment="0" applyProtection="0"/>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protection locked="0"/>
    </xf>
    <xf numFmtId="0" fontId="18" fillId="74" borderId="2463" applyProtection="0">
      <alignment horizontal="right"/>
      <protection locked="0"/>
    </xf>
    <xf numFmtId="0" fontId="23" fillId="0" borderId="2462" applyNumberFormat="0" applyFill="0" applyAlignment="0" applyProtection="0"/>
    <xf numFmtId="0" fontId="18" fillId="74" borderId="2463" applyProtection="0">
      <alignment horizontal="right"/>
      <protection locked="0"/>
    </xf>
    <xf numFmtId="0" fontId="23" fillId="0" borderId="2462" applyNumberFormat="0" applyFill="0" applyAlignment="0" applyProtection="0"/>
    <xf numFmtId="0" fontId="23" fillId="0" borderId="2462" applyNumberFormat="0" applyFill="0" applyAlignment="0" applyProtection="0"/>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63" fillId="56" borderId="2576" applyNumberFormat="0" applyAlignment="0" applyProtection="0"/>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63" fillId="56" borderId="2576" applyNumberFormat="0" applyAlignment="0" applyProtection="0"/>
    <xf numFmtId="0" fontId="23" fillId="98" borderId="2464" applyNumberFormat="0" applyFont="0" applyAlignment="0" applyProtection="0"/>
    <xf numFmtId="0" fontId="23" fillId="98" borderId="2464" applyNumberFormat="0" applyFont="0" applyAlignment="0" applyProtection="0"/>
    <xf numFmtId="0" fontId="23" fillId="98" borderId="2464" applyNumberFormat="0" applyFont="0" applyAlignment="0" applyProtection="0"/>
    <xf numFmtId="0" fontId="55" fillId="56" borderId="2574" applyNumberFormat="0" applyAlignment="0" applyProtection="0"/>
    <xf numFmtId="0" fontId="217" fillId="103" borderId="2464" applyNumberFormat="0" applyAlignment="0" applyProtection="0"/>
    <xf numFmtId="0" fontId="18" fillId="74" borderId="2463" applyFont="0" applyFill="0" applyBorder="0" applyAlignment="0" applyProtection="0"/>
    <xf numFmtId="0" fontId="23" fillId="98" borderId="2464" applyNumberFormat="0" applyFont="0" applyAlignment="0" applyProtection="0"/>
    <xf numFmtId="0" fontId="23" fillId="98" borderId="2464" applyNumberFormat="0" applyFont="0" applyAlignment="0" applyProtection="0"/>
    <xf numFmtId="0" fontId="23" fillId="98" borderId="2464" applyNumberFormat="0" applyFont="0" applyAlignment="0" applyProtection="0"/>
    <xf numFmtId="0" fontId="217" fillId="103" borderId="2464" applyNumberFormat="0" applyAlignment="0" applyProtection="0"/>
    <xf numFmtId="0" fontId="18" fillId="74" borderId="2463" applyFont="0" applyFill="0" applyBorder="0" applyAlignment="0" applyProtection="0"/>
    <xf numFmtId="0" fontId="55" fillId="56" borderId="2574" applyNumberFormat="0" applyAlignment="0" applyProtection="0"/>
    <xf numFmtId="0" fontId="55" fillId="56" borderId="2574" applyNumberFormat="0" applyAlignment="0" applyProtection="0"/>
    <xf numFmtId="348" fontId="120" fillId="107" borderId="2463" applyProtection="0">
      <alignment horizontal="center" vertical="center"/>
    </xf>
    <xf numFmtId="338" fontId="230" fillId="0" borderId="2466">
      <protection locked="0"/>
    </xf>
    <xf numFmtId="338" fontId="230" fillId="0" borderId="2466">
      <protection locked="0"/>
    </xf>
    <xf numFmtId="338" fontId="230" fillId="0" borderId="2466">
      <protection locked="0"/>
    </xf>
    <xf numFmtId="338" fontId="230" fillId="0" borderId="2466">
      <protection locked="0"/>
    </xf>
    <xf numFmtId="338" fontId="230" fillId="0" borderId="2466">
      <protection locked="0"/>
    </xf>
    <xf numFmtId="338" fontId="230" fillId="0" borderId="2466">
      <protection locked="0"/>
    </xf>
    <xf numFmtId="0" fontId="42" fillId="0" borderId="2577" applyNumberFormat="0" applyFill="0" applyAlignment="0" applyProtection="0"/>
    <xf numFmtId="0" fontId="231" fillId="35" borderId="2463">
      <alignment horizontal="right"/>
    </xf>
    <xf numFmtId="0" fontId="238" fillId="0" borderId="2468">
      <alignment horizontal="right"/>
    </xf>
    <xf numFmtId="207" fontId="240" fillId="0" borderId="2469">
      <alignment horizontal="right"/>
    </xf>
    <xf numFmtId="207" fontId="243" fillId="0" borderId="2468">
      <alignment horizontal="left"/>
    </xf>
    <xf numFmtId="207" fontId="243" fillId="0" borderId="2468">
      <alignment horizontal="left"/>
    </xf>
    <xf numFmtId="348" fontId="120" fillId="107" borderId="2463" applyProtection="0">
      <alignment horizontal="center" vertical="center"/>
    </xf>
    <xf numFmtId="9" fontId="163" fillId="35" borderId="2467">
      <alignment horizontal="center"/>
    </xf>
    <xf numFmtId="0" fontId="60" fillId="43" borderId="2574" applyNumberFormat="0" applyAlignment="0" applyProtection="0"/>
    <xf numFmtId="207" fontId="244" fillId="0" borderId="2469">
      <alignment horizontal="center"/>
    </xf>
    <xf numFmtId="207" fontId="245" fillId="0" borderId="2468">
      <alignment horizontal="center"/>
    </xf>
    <xf numFmtId="207" fontId="245" fillId="0" borderId="2468">
      <alignment horizontal="center"/>
    </xf>
    <xf numFmtId="41" fontId="211" fillId="0" borderId="2469" applyFill="0" applyBorder="0" applyProtection="0">
      <alignment horizontal="right" vertical="top"/>
    </xf>
    <xf numFmtId="41" fontId="211" fillId="0" borderId="2469" applyFill="0" applyBorder="0" applyProtection="0">
      <alignment horizontal="right" vertical="top"/>
    </xf>
    <xf numFmtId="41" fontId="211" fillId="0" borderId="2469" applyFill="0" applyBorder="0" applyProtection="0">
      <alignment horizontal="right" vertical="top"/>
    </xf>
    <xf numFmtId="0" fontId="18" fillId="0" borderId="2470" applyNumberFormat="0" applyFont="0" applyAlignment="0" applyProtection="0"/>
    <xf numFmtId="0" fontId="60" fillId="43" borderId="2574" applyNumberFormat="0" applyAlignment="0" applyProtection="0"/>
    <xf numFmtId="0" fontId="42" fillId="0" borderId="2577" applyNumberFormat="0" applyFill="0" applyAlignment="0" applyProtection="0"/>
    <xf numFmtId="0" fontId="18" fillId="0" borderId="2471" applyNumberFormat="0" applyFont="0" applyAlignment="0" applyProtection="0"/>
    <xf numFmtId="0" fontId="23" fillId="36" borderId="2463" applyFont="0" applyBorder="0" applyAlignment="0" applyProtection="0">
      <alignment vertical="top"/>
    </xf>
    <xf numFmtId="0" fontId="238" fillId="0" borderId="2468">
      <alignment horizontal="right"/>
    </xf>
    <xf numFmtId="49" fontId="237" fillId="0" borderId="2469">
      <alignment horizontal="right" wrapText="1"/>
    </xf>
    <xf numFmtId="0" fontId="238" fillId="0" borderId="2468">
      <alignment horizontal="right"/>
    </xf>
    <xf numFmtId="0" fontId="237" fillId="0" borderId="2469">
      <alignment horizontal="right" wrapText="1"/>
    </xf>
    <xf numFmtId="0" fontId="238" fillId="0" borderId="2468">
      <alignment horizontal="right"/>
    </xf>
    <xf numFmtId="207" fontId="240" fillId="0" borderId="2469">
      <alignment horizontal="right"/>
    </xf>
    <xf numFmtId="207" fontId="240" fillId="0" borderId="2469">
      <alignment horizontal="left"/>
    </xf>
    <xf numFmtId="207" fontId="243" fillId="0" borderId="2468">
      <alignment horizontal="left"/>
    </xf>
    <xf numFmtId="207" fontId="243" fillId="0" borderId="2468">
      <alignment horizontal="left"/>
    </xf>
    <xf numFmtId="0" fontId="18" fillId="35" borderId="2457" applyNumberFormat="0" applyAlignment="0">
      <protection locked="0"/>
    </xf>
    <xf numFmtId="0" fontId="18" fillId="68" borderId="2576" applyNumberFormat="0">
      <alignment vertical="center"/>
    </xf>
    <xf numFmtId="49" fontId="237" fillId="0" borderId="2469">
      <alignment horizontal="right" wrapText="1"/>
    </xf>
    <xf numFmtId="201" fontId="137" fillId="0" borderId="2458" applyNumberFormat="0" applyFont="0" applyFill="0" applyAlignment="0" applyProtection="0"/>
    <xf numFmtId="9" fontId="163" fillId="35" borderId="2467">
      <alignment horizontal="center"/>
    </xf>
    <xf numFmtId="0" fontId="60" fillId="43" borderId="2574" applyNumberFormat="0" applyAlignment="0" applyProtection="0"/>
    <xf numFmtId="0" fontId="60" fillId="43" borderId="2574" applyNumberFormat="0" applyAlignment="0" applyProtection="0"/>
    <xf numFmtId="0" fontId="238" fillId="0" borderId="2468">
      <alignment horizontal="right"/>
    </xf>
    <xf numFmtId="49" fontId="237" fillId="0" borderId="2469">
      <alignment horizontal="right" wrapText="1"/>
    </xf>
    <xf numFmtId="0" fontId="18" fillId="56" borderId="2453" applyAlignment="0" applyProtection="0"/>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207" fontId="240" fillId="0" borderId="2469">
      <alignment horizontal="left"/>
    </xf>
    <xf numFmtId="201" fontId="137" fillId="0" borderId="2458" applyNumberFormat="0" applyFont="0" applyFill="0" applyAlignment="0" applyProtection="0"/>
    <xf numFmtId="201" fontId="137" fillId="0" borderId="2459" applyNumberFormat="0" applyFont="0" applyFill="0" applyAlignment="0" applyProtection="0"/>
    <xf numFmtId="0" fontId="60" fillId="43" borderId="2574" applyNumberFormat="0" applyAlignment="0" applyProtection="0"/>
    <xf numFmtId="0" fontId="18" fillId="35" borderId="2457" applyNumberFormat="0" applyAlignment="0">
      <protection locked="0"/>
    </xf>
    <xf numFmtId="10" fontId="23" fillId="37" borderId="2463" applyNumberFormat="0" applyBorder="0" applyAlignment="0" applyProtection="0"/>
    <xf numFmtId="10" fontId="23" fillId="37" borderId="2463" applyNumberFormat="0" applyBorder="0" applyAlignment="0" applyProtection="0"/>
    <xf numFmtId="10" fontId="23" fillId="37" borderId="2463" applyNumberFormat="0" applyBorder="0" applyAlignment="0" applyProtection="0"/>
    <xf numFmtId="10" fontId="23" fillId="37" borderId="2463" applyNumberFormat="0" applyBorder="0" applyAlignment="0" applyProtection="0"/>
    <xf numFmtId="10" fontId="23" fillId="37" borderId="2463" applyNumberFormat="0" applyBorder="0" applyAlignment="0" applyProtection="0"/>
    <xf numFmtId="256" fontId="22" fillId="0" borderId="2453">
      <alignment horizontal="left" vertical="center"/>
    </xf>
    <xf numFmtId="0" fontId="22" fillId="0" borderId="2453">
      <alignment horizontal="left" vertical="center"/>
    </xf>
    <xf numFmtId="256" fontId="22" fillId="0" borderId="2453">
      <alignment horizontal="left" vertical="center"/>
    </xf>
    <xf numFmtId="256" fontId="22" fillId="0" borderId="2453">
      <alignment horizontal="left" vertical="center"/>
    </xf>
    <xf numFmtId="256" fontId="22" fillId="0" borderId="2453">
      <alignment horizontal="left" vertical="center"/>
    </xf>
    <xf numFmtId="256" fontId="22" fillId="0" borderId="2453">
      <alignment horizontal="left" vertical="center"/>
    </xf>
    <xf numFmtId="2" fontId="92" fillId="34" borderId="2579"/>
    <xf numFmtId="3" fontId="92" fillId="34" borderId="2579">
      <alignment horizontal="right" vertical="center"/>
    </xf>
    <xf numFmtId="0" fontId="23" fillId="36" borderId="2463" applyFont="0" applyBorder="0" applyAlignment="0" applyProtection="0">
      <alignment vertical="top"/>
    </xf>
    <xf numFmtId="0" fontId="18" fillId="68" borderId="2576" applyNumberFormat="0">
      <alignment vertical="center"/>
    </xf>
    <xf numFmtId="0" fontId="18" fillId="0" borderId="2471" applyNumberFormat="0" applyFont="0" applyAlignment="0" applyProtection="0"/>
    <xf numFmtId="0" fontId="18" fillId="0" borderId="2470" applyNumberFormat="0" applyFont="0" applyAlignment="0" applyProtection="0"/>
    <xf numFmtId="41" fontId="211" fillId="0" borderId="2469" applyFill="0" applyBorder="0" applyProtection="0">
      <alignment horizontal="right" vertical="top"/>
    </xf>
    <xf numFmtId="41" fontId="211" fillId="0" borderId="2469" applyFill="0" applyBorder="0" applyProtection="0">
      <alignment horizontal="right" vertical="top"/>
    </xf>
    <xf numFmtId="41" fontId="211" fillId="0" borderId="2469" applyFill="0" applyBorder="0" applyProtection="0">
      <alignment horizontal="right" vertical="top"/>
    </xf>
    <xf numFmtId="207" fontId="245" fillId="0" borderId="2468">
      <alignment horizontal="center"/>
    </xf>
    <xf numFmtId="207" fontId="245" fillId="0" borderId="2468">
      <alignment horizontal="center"/>
    </xf>
    <xf numFmtId="207" fontId="244" fillId="0" borderId="2469">
      <alignment horizontal="center"/>
    </xf>
    <xf numFmtId="0" fontId="18" fillId="56" borderId="2453" applyAlignment="0" applyProtection="0"/>
    <xf numFmtId="207" fontId="243" fillId="0" borderId="2468">
      <alignment horizontal="left"/>
    </xf>
    <xf numFmtId="207" fontId="243" fillId="0" borderId="2468">
      <alignment horizontal="left"/>
    </xf>
    <xf numFmtId="207" fontId="240" fillId="0" borderId="2469">
      <alignment horizontal="left"/>
    </xf>
    <xf numFmtId="207" fontId="240" fillId="0" borderId="2469">
      <alignment horizontal="right"/>
    </xf>
    <xf numFmtId="0" fontId="238" fillId="0" borderId="2468">
      <alignment horizontal="right"/>
    </xf>
    <xf numFmtId="0" fontId="237" fillId="0" borderId="2469">
      <alignment horizontal="right" wrapText="1"/>
    </xf>
    <xf numFmtId="0" fontId="238" fillId="0" borderId="2468">
      <alignment horizontal="right"/>
    </xf>
    <xf numFmtId="49" fontId="237" fillId="0" borderId="2469">
      <alignment horizontal="right" wrapText="1"/>
    </xf>
    <xf numFmtId="0" fontId="238" fillId="0" borderId="2468">
      <alignment horizontal="right"/>
    </xf>
    <xf numFmtId="0" fontId="42" fillId="0" borderId="2577" applyNumberFormat="0" applyFill="0" applyAlignment="0" applyProtection="0"/>
    <xf numFmtId="0" fontId="60" fillId="43" borderId="2574" applyNumberFormat="0" applyAlignment="0" applyProtection="0"/>
    <xf numFmtId="0" fontId="60" fillId="43" borderId="2574" applyNumberFormat="0" applyAlignment="0" applyProtection="0"/>
    <xf numFmtId="9" fontId="163" fillId="35" borderId="2467">
      <alignment horizontal="center"/>
    </xf>
    <xf numFmtId="348" fontId="120" fillId="107" borderId="2463" applyProtection="0">
      <alignment horizontal="center" vertical="center"/>
    </xf>
    <xf numFmtId="0" fontId="231" fillId="35" borderId="2463">
      <alignment horizontal="right"/>
    </xf>
    <xf numFmtId="338" fontId="230" fillId="0" borderId="2466">
      <protection locked="0"/>
    </xf>
    <xf numFmtId="338" fontId="230" fillId="0" borderId="2466">
      <protection locked="0"/>
    </xf>
    <xf numFmtId="338" fontId="230" fillId="0" borderId="2466">
      <protection locked="0"/>
    </xf>
    <xf numFmtId="338" fontId="230" fillId="0" borderId="2466">
      <protection locked="0"/>
    </xf>
    <xf numFmtId="338" fontId="230" fillId="0" borderId="2466">
      <protection locked="0"/>
    </xf>
    <xf numFmtId="338" fontId="230" fillId="0" borderId="2466">
      <protection locked="0"/>
    </xf>
    <xf numFmtId="4" fontId="92" fillId="35" borderId="2581"/>
    <xf numFmtId="3" fontId="92" fillId="35" borderId="2581">
      <alignment horizontal="right" vertical="center"/>
    </xf>
    <xf numFmtId="0" fontId="92" fillId="35" borderId="2581">
      <alignment horizontal="center" vertical="center"/>
    </xf>
    <xf numFmtId="207" fontId="243" fillId="0" borderId="3240">
      <alignment horizontal="left"/>
    </xf>
    <xf numFmtId="0" fontId="55" fillId="56" borderId="2574" applyNumberFormat="0" applyAlignment="0" applyProtection="0"/>
    <xf numFmtId="0" fontId="55" fillId="56" borderId="2574" applyNumberFormat="0" applyAlignment="0" applyProtection="0"/>
    <xf numFmtId="0" fontId="23" fillId="98" borderId="3236" applyNumberFormat="0" applyFont="0" applyAlignment="0" applyProtection="0"/>
    <xf numFmtId="3" fontId="18" fillId="105" borderId="2453" applyProtection="0">
      <alignment horizontal="right" vertical="center"/>
    </xf>
    <xf numFmtId="0" fontId="18" fillId="74" borderId="2463" applyFont="0" applyFill="0" applyBorder="0" applyAlignment="0" applyProtection="0"/>
    <xf numFmtId="0" fontId="217" fillId="103" borderId="2464" applyNumberFormat="0" applyAlignment="0" applyProtection="0"/>
    <xf numFmtId="0" fontId="55" fillId="56" borderId="2574" applyNumberFormat="0" applyAlignment="0" applyProtection="0"/>
    <xf numFmtId="0" fontId="23" fillId="98" borderId="2464" applyNumberFormat="0" applyFont="0" applyAlignment="0" applyProtection="0"/>
    <xf numFmtId="0" fontId="23" fillId="98" borderId="2464" applyNumberFormat="0" applyFont="0" applyAlignment="0" applyProtection="0"/>
    <xf numFmtId="0" fontId="23" fillId="98" borderId="2464" applyNumberFormat="0" applyFont="0" applyAlignment="0" applyProtection="0"/>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23" fillId="0" borderId="2462" applyNumberFormat="0" applyFill="0" applyAlignment="0" applyProtection="0"/>
    <xf numFmtId="0" fontId="23" fillId="0" borderId="2462" applyNumberFormat="0" applyFill="0" applyAlignment="0" applyProtection="0"/>
    <xf numFmtId="0" fontId="23" fillId="0" borderId="2462" applyNumberFormat="0" applyFill="0" applyAlignment="0" applyProtection="0"/>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23" fillId="0" borderId="2462" applyNumberFormat="0" applyFill="0" applyAlignment="0" applyProtection="0"/>
    <xf numFmtId="0" fontId="23" fillId="0" borderId="2462" applyNumberFormat="0" applyFill="0" applyAlignment="0" applyProtection="0"/>
    <xf numFmtId="0" fontId="23" fillId="0" borderId="2462" applyNumberFormat="0" applyFill="0" applyAlignment="0" applyProtection="0"/>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23" fillId="98" borderId="2464" applyNumberFormat="0" applyFont="0" applyAlignment="0" applyProtection="0"/>
    <xf numFmtId="0" fontId="23" fillId="98" borderId="2464" applyNumberFormat="0" applyFont="0" applyAlignment="0" applyProtection="0"/>
    <xf numFmtId="0" fontId="23" fillId="98" borderId="2464" applyNumberFormat="0" applyFont="0" applyAlignment="0" applyProtection="0"/>
    <xf numFmtId="0" fontId="217" fillId="103" borderId="2464" applyNumberFormat="0" applyAlignment="0" applyProtection="0"/>
    <xf numFmtId="0" fontId="18" fillId="74" borderId="2463" applyFont="0" applyFill="0" applyBorder="0" applyAlignment="0" applyProtection="0"/>
    <xf numFmtId="3" fontId="18" fillId="105" borderId="2453" applyProtection="0">
      <alignment horizontal="right" vertical="center"/>
    </xf>
    <xf numFmtId="0" fontId="23" fillId="98" borderId="3236" applyNumberFormat="0" applyFont="0" applyAlignment="0" applyProtection="0"/>
    <xf numFmtId="0" fontId="92" fillId="35" borderId="2465">
      <alignment horizontal="center" vertical="center"/>
    </xf>
    <xf numFmtId="3" fontId="92" fillId="35" borderId="2465">
      <alignment horizontal="right" vertical="center"/>
    </xf>
    <xf numFmtId="4" fontId="92" fillId="35" borderId="2465"/>
    <xf numFmtId="338" fontId="230" fillId="0" borderId="2466">
      <protection locked="0"/>
    </xf>
    <xf numFmtId="338" fontId="230" fillId="0" borderId="2466">
      <protection locked="0"/>
    </xf>
    <xf numFmtId="338" fontId="230" fillId="0" borderId="2466">
      <protection locked="0"/>
    </xf>
    <xf numFmtId="338" fontId="230" fillId="0" borderId="2466">
      <protection locked="0"/>
    </xf>
    <xf numFmtId="338" fontId="230" fillId="0" borderId="2466">
      <protection locked="0"/>
    </xf>
    <xf numFmtId="338" fontId="230" fillId="0" borderId="2466">
      <protection locked="0"/>
    </xf>
    <xf numFmtId="0" fontId="231" fillId="35" borderId="2463">
      <alignment horizontal="right"/>
    </xf>
    <xf numFmtId="348" fontId="120" fillId="107" borderId="2463" applyProtection="0">
      <alignment horizontal="center" vertical="center"/>
    </xf>
    <xf numFmtId="9" fontId="163" fillId="35" borderId="2467">
      <alignment horizontal="center"/>
    </xf>
    <xf numFmtId="0" fontId="238" fillId="0" borderId="2468">
      <alignment horizontal="right"/>
    </xf>
    <xf numFmtId="49" fontId="237" fillId="0" borderId="2469">
      <alignment horizontal="right" wrapText="1"/>
    </xf>
    <xf numFmtId="0" fontId="238" fillId="0" borderId="2468">
      <alignment horizontal="right"/>
    </xf>
    <xf numFmtId="0" fontId="237" fillId="0" borderId="2469">
      <alignment horizontal="right" wrapText="1"/>
    </xf>
    <xf numFmtId="0" fontId="238" fillId="0" borderId="2468">
      <alignment horizontal="right"/>
    </xf>
    <xf numFmtId="207" fontId="240" fillId="0" borderId="2469">
      <alignment horizontal="right"/>
    </xf>
    <xf numFmtId="207" fontId="240" fillId="0" borderId="2469">
      <alignment horizontal="left"/>
    </xf>
    <xf numFmtId="207" fontId="243" fillId="0" borderId="2468">
      <alignment horizontal="left"/>
    </xf>
    <xf numFmtId="207" fontId="243" fillId="0" borderId="2468">
      <alignment horizontal="left"/>
    </xf>
    <xf numFmtId="0" fontId="18" fillId="56" borderId="2453" applyAlignment="0" applyProtection="0"/>
    <xf numFmtId="207" fontId="244" fillId="0" borderId="2469">
      <alignment horizontal="center"/>
    </xf>
    <xf numFmtId="207" fontId="245" fillId="0" borderId="2468">
      <alignment horizontal="center"/>
    </xf>
    <xf numFmtId="207" fontId="245" fillId="0" borderId="2468">
      <alignment horizontal="center"/>
    </xf>
    <xf numFmtId="41" fontId="211" fillId="0" borderId="2469" applyFill="0" applyBorder="0" applyProtection="0">
      <alignment horizontal="right" vertical="top"/>
    </xf>
    <xf numFmtId="41" fontId="211" fillId="0" borderId="2469" applyFill="0" applyBorder="0" applyProtection="0">
      <alignment horizontal="right" vertical="top"/>
    </xf>
    <xf numFmtId="41" fontId="211" fillId="0" borderId="2469" applyFill="0" applyBorder="0" applyProtection="0">
      <alignment horizontal="right" vertical="top"/>
    </xf>
    <xf numFmtId="0" fontId="18" fillId="0" borderId="2470" applyNumberFormat="0" applyFont="0" applyAlignment="0" applyProtection="0"/>
    <xf numFmtId="0" fontId="18" fillId="0" borderId="2471" applyNumberFormat="0" applyFont="0" applyAlignment="0" applyProtection="0"/>
    <xf numFmtId="0" fontId="23" fillId="36" borderId="2463" applyFont="0" applyBorder="0" applyAlignment="0" applyProtection="0">
      <alignment vertical="top"/>
    </xf>
    <xf numFmtId="3" fontId="92" fillId="34" borderId="2455">
      <alignment horizontal="right" vertical="center"/>
    </xf>
    <xf numFmtId="2" fontId="92" fillId="34" borderId="2455"/>
    <xf numFmtId="256" fontId="22" fillId="0" borderId="2453">
      <alignment horizontal="left" vertical="center"/>
    </xf>
    <xf numFmtId="256" fontId="22" fillId="0" borderId="2453">
      <alignment horizontal="left" vertical="center"/>
    </xf>
    <xf numFmtId="256" fontId="22" fillId="0" borderId="2453">
      <alignment horizontal="left" vertical="center"/>
    </xf>
    <xf numFmtId="256" fontId="22" fillId="0" borderId="2453">
      <alignment horizontal="left" vertical="center"/>
    </xf>
    <xf numFmtId="0" fontId="22" fillId="0" borderId="2453">
      <alignment horizontal="left" vertical="center"/>
    </xf>
    <xf numFmtId="256" fontId="22" fillId="0" borderId="2453">
      <alignment horizontal="left" vertical="center"/>
    </xf>
    <xf numFmtId="10" fontId="23" fillId="37" borderId="2463" applyNumberFormat="0" applyBorder="0" applyAlignment="0" applyProtection="0"/>
    <xf numFmtId="10" fontId="23" fillId="37" borderId="2463" applyNumberFormat="0" applyBorder="0" applyAlignment="0" applyProtection="0"/>
    <xf numFmtId="10" fontId="23" fillId="37" borderId="2463" applyNumberFormat="0" applyBorder="0" applyAlignment="0" applyProtection="0"/>
    <xf numFmtId="10" fontId="23" fillId="37" borderId="2463" applyNumberFormat="0" applyBorder="0" applyAlignment="0" applyProtection="0"/>
    <xf numFmtId="10" fontId="23" fillId="37" borderId="2463" applyNumberFormat="0" applyBorder="0" applyAlignment="0" applyProtection="0"/>
    <xf numFmtId="0" fontId="18" fillId="35" borderId="2457" applyNumberFormat="0" applyAlignment="0">
      <protection locked="0"/>
    </xf>
    <xf numFmtId="201" fontId="137" fillId="0" borderId="2459" applyNumberFormat="0" applyFont="0" applyFill="0" applyAlignment="0" applyProtection="0"/>
    <xf numFmtId="201" fontId="137" fillId="0" borderId="2458" applyNumberFormat="0" applyFont="0" applyFill="0" applyAlignment="0" applyProtection="0"/>
    <xf numFmtId="207" fontId="240" fillId="0" borderId="2469">
      <alignment horizontal="lef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56" borderId="2453" applyAlignment="0" applyProtection="0"/>
    <xf numFmtId="49" fontId="237" fillId="0" borderId="2469">
      <alignment horizontal="right" wrapText="1"/>
    </xf>
    <xf numFmtId="0" fontId="238" fillId="0" borderId="2468">
      <alignment horizontal="right"/>
    </xf>
    <xf numFmtId="9" fontId="163" fillId="35" borderId="2467">
      <alignment horizontal="center"/>
    </xf>
    <xf numFmtId="0" fontId="92" fillId="35" borderId="2625">
      <alignment horizontal="center" vertical="center"/>
    </xf>
    <xf numFmtId="0" fontId="42" fillId="0" borderId="2577" applyNumberFormat="0" applyFill="0" applyAlignment="0" applyProtection="0"/>
    <xf numFmtId="201" fontId="137" fillId="0" borderId="2458" applyNumberFormat="0" applyFont="0" applyFill="0" applyAlignment="0" applyProtection="0"/>
    <xf numFmtId="49" fontId="237" fillId="0" borderId="2469">
      <alignment horizontal="right" wrapText="1"/>
    </xf>
    <xf numFmtId="0" fontId="18" fillId="35" borderId="2457" applyNumberFormat="0" applyAlignment="0">
      <protection locked="0"/>
    </xf>
    <xf numFmtId="207" fontId="243" fillId="0" borderId="2468">
      <alignment horizontal="left"/>
    </xf>
    <xf numFmtId="207" fontId="243" fillId="0" borderId="2468">
      <alignment horizontal="left"/>
    </xf>
    <xf numFmtId="207" fontId="240" fillId="0" borderId="2469">
      <alignment horizontal="left"/>
    </xf>
    <xf numFmtId="207" fontId="240" fillId="0" borderId="2469">
      <alignment horizontal="right"/>
    </xf>
    <xf numFmtId="0" fontId="238" fillId="0" borderId="2468">
      <alignment horizontal="right"/>
    </xf>
    <xf numFmtId="0" fontId="237" fillId="0" borderId="2469">
      <alignment horizontal="right" wrapText="1"/>
    </xf>
    <xf numFmtId="0" fontId="238" fillId="0" borderId="2468">
      <alignment horizontal="right"/>
    </xf>
    <xf numFmtId="49" fontId="237" fillId="0" borderId="2469">
      <alignment horizontal="right" wrapText="1"/>
    </xf>
    <xf numFmtId="0" fontId="238" fillId="0" borderId="2468">
      <alignment horizontal="right"/>
    </xf>
    <xf numFmtId="0" fontId="23" fillId="36" borderId="2463" applyFont="0" applyBorder="0" applyAlignment="0" applyProtection="0">
      <alignment vertical="top"/>
    </xf>
    <xf numFmtId="0" fontId="18" fillId="0" borderId="2471" applyNumberFormat="0" applyFont="0" applyAlignment="0" applyProtection="0"/>
    <xf numFmtId="0" fontId="18" fillId="0" borderId="2470" applyNumberFormat="0" applyFont="0" applyAlignment="0" applyProtection="0"/>
    <xf numFmtId="41" fontId="211" fillId="0" borderId="2469" applyFill="0" applyBorder="0" applyProtection="0">
      <alignment horizontal="right" vertical="top"/>
    </xf>
    <xf numFmtId="41" fontId="211" fillId="0" borderId="2469" applyFill="0" applyBorder="0" applyProtection="0">
      <alignment horizontal="right" vertical="top"/>
    </xf>
    <xf numFmtId="41" fontId="211" fillId="0" borderId="2469" applyFill="0" applyBorder="0" applyProtection="0">
      <alignment horizontal="right" vertical="top"/>
    </xf>
    <xf numFmtId="207" fontId="245" fillId="0" borderId="2468">
      <alignment horizontal="center"/>
    </xf>
    <xf numFmtId="207" fontId="245" fillId="0" borderId="2468">
      <alignment horizontal="center"/>
    </xf>
    <xf numFmtId="207" fontId="244" fillId="0" borderId="2469">
      <alignment horizontal="center"/>
    </xf>
    <xf numFmtId="9" fontId="163" fillId="35" borderId="2467">
      <alignment horizontal="center"/>
    </xf>
    <xf numFmtId="348" fontId="120" fillId="107" borderId="2463" applyProtection="0">
      <alignment horizontal="center" vertical="center"/>
    </xf>
    <xf numFmtId="207" fontId="243" fillId="0" borderId="2468">
      <alignment horizontal="left"/>
    </xf>
    <xf numFmtId="207" fontId="243" fillId="0" borderId="2468">
      <alignment horizontal="left"/>
    </xf>
    <xf numFmtId="207" fontId="240" fillId="0" borderId="2469">
      <alignment horizontal="right"/>
    </xf>
    <xf numFmtId="0" fontId="238" fillId="0" borderId="2468">
      <alignment horizontal="right"/>
    </xf>
    <xf numFmtId="0" fontId="231" fillId="35" borderId="2463">
      <alignment horizontal="right"/>
    </xf>
    <xf numFmtId="338" fontId="230" fillId="0" borderId="2466">
      <protection locked="0"/>
    </xf>
    <xf numFmtId="338" fontId="230" fillId="0" borderId="2466">
      <protection locked="0"/>
    </xf>
    <xf numFmtId="338" fontId="230" fillId="0" borderId="2466">
      <protection locked="0"/>
    </xf>
    <xf numFmtId="338" fontId="230" fillId="0" borderId="2466">
      <protection locked="0"/>
    </xf>
    <xf numFmtId="338" fontId="230" fillId="0" borderId="2466">
      <protection locked="0"/>
    </xf>
    <xf numFmtId="338" fontId="230" fillId="0" borderId="2466">
      <protection locked="0"/>
    </xf>
    <xf numFmtId="348" fontId="120" fillId="107" borderId="2463" applyProtection="0">
      <alignment horizontal="center" vertical="center"/>
    </xf>
    <xf numFmtId="0" fontId="18" fillId="74" borderId="2463" applyFont="0" applyFill="0" applyBorder="0" applyAlignment="0" applyProtection="0"/>
    <xf numFmtId="0" fontId="217" fillId="103" borderId="2464" applyNumberFormat="0" applyAlignment="0" applyProtection="0"/>
    <xf numFmtId="0" fontId="23" fillId="98" borderId="2464" applyNumberFormat="0" applyFont="0" applyAlignment="0" applyProtection="0"/>
    <xf numFmtId="0" fontId="23" fillId="98" borderId="2464" applyNumberFormat="0" applyFont="0" applyAlignment="0" applyProtection="0"/>
    <xf numFmtId="0" fontId="23" fillId="98" borderId="2464" applyNumberFormat="0" applyFont="0" applyAlignment="0" applyProtection="0"/>
    <xf numFmtId="0" fontId="18" fillId="74" borderId="2463" applyFont="0" applyFill="0" applyBorder="0" applyAlignment="0" applyProtection="0"/>
    <xf numFmtId="0" fontId="217" fillId="103" borderId="2464" applyNumberFormat="0" applyAlignment="0" applyProtection="0"/>
    <xf numFmtId="0" fontId="23" fillId="98" borderId="2464" applyNumberFormat="0" applyFont="0" applyAlignment="0" applyProtection="0"/>
    <xf numFmtId="0" fontId="23" fillId="98" borderId="2464" applyNumberFormat="0" applyFont="0" applyAlignment="0" applyProtection="0"/>
    <xf numFmtId="0" fontId="23" fillId="98" borderId="2464" applyNumberFormat="0" applyFont="0" applyAlignment="0" applyProtection="0"/>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23" fillId="0" borderId="2462" applyNumberFormat="0" applyFill="0" applyAlignment="0" applyProtection="0"/>
    <xf numFmtId="0" fontId="23" fillId="0" borderId="2462" applyNumberFormat="0" applyFill="0" applyAlignment="0" applyProtection="0"/>
    <xf numFmtId="0" fontId="18" fillId="74" borderId="2463" applyProtection="0">
      <alignment horizontal="right"/>
      <protection locked="0"/>
    </xf>
    <xf numFmtId="0" fontId="23" fillId="0" borderId="2462" applyNumberFormat="0" applyFill="0" applyAlignment="0" applyProtection="0"/>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23" fillId="0" borderId="2462" applyNumberFormat="0" applyFill="0" applyAlignment="0" applyProtection="0"/>
    <xf numFmtId="0" fontId="23" fillId="0" borderId="2462" applyNumberFormat="0" applyFill="0" applyAlignment="0" applyProtection="0"/>
    <xf numFmtId="0" fontId="23" fillId="0" borderId="2462" applyNumberFormat="0" applyFill="0" applyAlignment="0" applyProtection="0"/>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63" fillId="56" borderId="2576" applyNumberFormat="0" applyAlignment="0" applyProtection="0"/>
    <xf numFmtId="0" fontId="18" fillId="74" borderId="2463" applyProtection="0">
      <alignment horizontal="right"/>
    </xf>
    <xf numFmtId="0" fontId="18" fillId="0" borderId="2575"/>
    <xf numFmtId="0" fontId="23" fillId="0" borderId="2462" applyNumberFormat="0" applyFill="0" applyAlignment="0" applyProtection="0"/>
    <xf numFmtId="0" fontId="23" fillId="0" borderId="2462" applyNumberFormat="0" applyFill="0" applyAlignment="0" applyProtection="0"/>
    <xf numFmtId="0" fontId="23" fillId="0" borderId="2462" applyNumberFormat="0" applyFill="0" applyAlignment="0" applyProtection="0"/>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protection locked="0"/>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18" fillId="74" borderId="2463" applyProtection="0">
      <alignment horizontal="right"/>
    </xf>
    <xf numFmtId="0" fontId="23" fillId="98" borderId="2464" applyNumberFormat="0" applyFont="0" applyAlignment="0" applyProtection="0"/>
    <xf numFmtId="0" fontId="23" fillId="98" borderId="2464" applyNumberFormat="0" applyFont="0" applyAlignment="0" applyProtection="0"/>
    <xf numFmtId="0" fontId="23" fillId="98" borderId="2464" applyNumberFormat="0" applyFont="0" applyAlignment="0" applyProtection="0"/>
    <xf numFmtId="0" fontId="217" fillId="103" borderId="2464" applyNumberFormat="0" applyAlignment="0" applyProtection="0"/>
    <xf numFmtId="0" fontId="18" fillId="74" borderId="2463" applyFont="0" applyFill="0" applyBorder="0" applyAlignment="0" applyProtection="0"/>
    <xf numFmtId="0" fontId="18" fillId="74" borderId="2463" applyFont="0" applyFill="0" applyBorder="0" applyAlignment="0" applyProtection="0"/>
    <xf numFmtId="0" fontId="44" fillId="57" borderId="2602" applyNumberFormat="0" applyAlignment="0" applyProtection="0"/>
    <xf numFmtId="338" fontId="230" fillId="0" borderId="2466">
      <protection locked="0"/>
    </xf>
    <xf numFmtId="338" fontId="230" fillId="0" borderId="2466">
      <protection locked="0"/>
    </xf>
    <xf numFmtId="338" fontId="230" fillId="0" borderId="2466">
      <protection locked="0"/>
    </xf>
    <xf numFmtId="338" fontId="230" fillId="0" borderId="2466">
      <protection locked="0"/>
    </xf>
    <xf numFmtId="338" fontId="230" fillId="0" borderId="2466">
      <protection locked="0"/>
    </xf>
    <xf numFmtId="338" fontId="230" fillId="0" borderId="2466">
      <protection locked="0"/>
    </xf>
    <xf numFmtId="0" fontId="231" fillId="35" borderId="2463">
      <alignment horizontal="right"/>
    </xf>
    <xf numFmtId="0" fontId="231" fillId="35" borderId="2463">
      <alignment horizontal="right"/>
    </xf>
    <xf numFmtId="348" fontId="120" fillId="107" borderId="2463" applyProtection="0">
      <alignment horizontal="center" vertical="center"/>
    </xf>
    <xf numFmtId="9" fontId="163" fillId="35" borderId="2467">
      <alignment horizontal="center"/>
    </xf>
    <xf numFmtId="348" fontId="120" fillId="107" borderId="2463" applyProtection="0">
      <alignment horizontal="center" vertical="center"/>
    </xf>
    <xf numFmtId="9" fontId="163" fillId="35" borderId="2467">
      <alignment horizontal="center"/>
    </xf>
    <xf numFmtId="0" fontId="238" fillId="0" borderId="2468">
      <alignment horizontal="right"/>
    </xf>
    <xf numFmtId="0" fontId="238" fillId="0" borderId="2468">
      <alignment horizontal="right"/>
    </xf>
    <xf numFmtId="49" fontId="237" fillId="0" borderId="2469">
      <alignment horizontal="right" wrapText="1"/>
    </xf>
    <xf numFmtId="0" fontId="238" fillId="0" borderId="2468">
      <alignment horizontal="right"/>
    </xf>
    <xf numFmtId="0" fontId="237" fillId="0" borderId="2469">
      <alignment horizontal="right" wrapText="1"/>
    </xf>
    <xf numFmtId="0" fontId="238" fillId="0" borderId="2468">
      <alignment horizontal="right"/>
    </xf>
    <xf numFmtId="207" fontId="240" fillId="0" borderId="2469">
      <alignment horizontal="right"/>
    </xf>
    <xf numFmtId="207" fontId="240" fillId="0" borderId="2469">
      <alignment horizontal="left"/>
    </xf>
    <xf numFmtId="207" fontId="243" fillId="0" borderId="2468">
      <alignment horizontal="left"/>
    </xf>
    <xf numFmtId="207" fontId="243" fillId="0" borderId="2468">
      <alignment horizontal="left"/>
    </xf>
    <xf numFmtId="0" fontId="18" fillId="56" borderId="2453" applyAlignment="0" applyProtection="0"/>
    <xf numFmtId="207" fontId="244" fillId="0" borderId="2469">
      <alignment horizontal="center"/>
    </xf>
    <xf numFmtId="207" fontId="245" fillId="0" borderId="2468">
      <alignment horizontal="center"/>
    </xf>
    <xf numFmtId="207" fontId="245" fillId="0" borderId="2468">
      <alignment horizontal="center"/>
    </xf>
    <xf numFmtId="41" fontId="211" fillId="0" borderId="2469" applyFill="0" applyBorder="0" applyProtection="0">
      <alignment horizontal="right" vertical="top"/>
    </xf>
    <xf numFmtId="41" fontId="211" fillId="0" borderId="2469" applyFill="0" applyBorder="0" applyProtection="0">
      <alignment horizontal="right" vertical="top"/>
    </xf>
    <xf numFmtId="41" fontId="211" fillId="0" borderId="2469" applyFill="0" applyBorder="0" applyProtection="0">
      <alignment horizontal="right" vertical="top"/>
    </xf>
    <xf numFmtId="0" fontId="18" fillId="0" borderId="2470" applyNumberFormat="0" applyFont="0" applyAlignment="0" applyProtection="0"/>
    <xf numFmtId="0" fontId="18" fillId="35" borderId="2457" applyNumberFormat="0" applyAlignment="0">
      <protection locked="0"/>
    </xf>
    <xf numFmtId="0" fontId="18" fillId="0" borderId="2471" applyNumberFormat="0" applyFont="0" applyAlignment="0" applyProtection="0"/>
    <xf numFmtId="0" fontId="23" fillId="36" borderId="2463" applyFont="0" applyBorder="0" applyAlignment="0" applyProtection="0">
      <alignment vertical="top"/>
    </xf>
    <xf numFmtId="0" fontId="42" fillId="0" borderId="2577" applyNumberFormat="0" applyFill="0" applyAlignment="0" applyProtection="0"/>
    <xf numFmtId="256" fontId="22" fillId="0" borderId="2453">
      <alignment horizontal="left" vertical="center"/>
    </xf>
    <xf numFmtId="256" fontId="22" fillId="0" borderId="2453">
      <alignment horizontal="left" vertical="center"/>
    </xf>
    <xf numFmtId="256" fontId="22" fillId="0" borderId="2453">
      <alignment horizontal="left" vertical="center"/>
    </xf>
    <xf numFmtId="256" fontId="22" fillId="0" borderId="2453">
      <alignment horizontal="left" vertical="center"/>
    </xf>
    <xf numFmtId="0" fontId="22" fillId="0" borderId="2453">
      <alignment horizontal="left" vertical="center"/>
    </xf>
    <xf numFmtId="256" fontId="22" fillId="0" borderId="2453">
      <alignment horizontal="left" vertical="center"/>
    </xf>
    <xf numFmtId="338" fontId="230" fillId="0" borderId="2466">
      <protection locked="0"/>
    </xf>
    <xf numFmtId="338" fontId="230" fillId="0" borderId="2466">
      <protection locked="0"/>
    </xf>
    <xf numFmtId="338" fontId="230" fillId="0" borderId="2466">
      <protection locked="0"/>
    </xf>
    <xf numFmtId="338" fontId="230" fillId="0" borderId="2466">
      <protection locked="0"/>
    </xf>
    <xf numFmtId="338" fontId="230" fillId="0" borderId="2466">
      <protection locked="0"/>
    </xf>
    <xf numFmtId="10" fontId="23" fillId="37" borderId="2463" applyNumberFormat="0" applyBorder="0" applyAlignment="0" applyProtection="0"/>
    <xf numFmtId="10" fontId="23" fillId="37" borderId="2463" applyNumberFormat="0" applyBorder="0" applyAlignment="0" applyProtection="0"/>
    <xf numFmtId="10" fontId="23" fillId="37" borderId="2463" applyNumberFormat="0" applyBorder="0" applyAlignment="0" applyProtection="0"/>
    <xf numFmtId="10" fontId="23" fillId="37" borderId="2463" applyNumberFormat="0" applyBorder="0" applyAlignment="0" applyProtection="0"/>
    <xf numFmtId="10" fontId="23" fillId="37" borderId="2463" applyNumberFormat="0" applyBorder="0" applyAlignment="0" applyProtection="0"/>
    <xf numFmtId="0" fontId="18" fillId="35" borderId="2457" applyNumberFormat="0" applyAlignment="0">
      <protection locked="0"/>
    </xf>
    <xf numFmtId="0" fontId="43" fillId="59" borderId="2575" applyNumberFormat="0" applyFont="0" applyAlignment="0" applyProtection="0"/>
    <xf numFmtId="0" fontId="18" fillId="56" borderId="2453" applyAlignment="0" applyProtection="0"/>
    <xf numFmtId="207" fontId="244" fillId="0" borderId="2469">
      <alignment horizontal="center"/>
    </xf>
    <xf numFmtId="207" fontId="245" fillId="0" borderId="2468">
      <alignment horizontal="center"/>
    </xf>
    <xf numFmtId="207" fontId="245" fillId="0" borderId="2468">
      <alignment horizontal="center"/>
    </xf>
    <xf numFmtId="41" fontId="211" fillId="0" borderId="2469" applyFill="0" applyBorder="0" applyProtection="0">
      <alignment horizontal="right" vertical="top"/>
    </xf>
    <xf numFmtId="41" fontId="211" fillId="0" borderId="2469" applyFill="0" applyBorder="0" applyProtection="0">
      <alignment horizontal="right" vertical="top"/>
    </xf>
    <xf numFmtId="41" fontId="211" fillId="0" borderId="2469" applyFill="0" applyBorder="0" applyProtection="0">
      <alignment horizontal="right" vertical="top"/>
    </xf>
    <xf numFmtId="0" fontId="18" fillId="0" borderId="2470" applyNumberFormat="0" applyFont="0" applyAlignment="0" applyProtection="0"/>
    <xf numFmtId="0" fontId="18" fillId="0" borderId="2471" applyNumberFormat="0" applyFont="0" applyAlignment="0" applyProtection="0"/>
    <xf numFmtId="0" fontId="23" fillId="36" borderId="2463" applyFont="0" applyBorder="0" applyAlignment="0" applyProtection="0">
      <alignment vertical="top"/>
    </xf>
    <xf numFmtId="201" fontId="137" fillId="0" borderId="2459" applyNumberFormat="0" applyFont="0" applyFill="0" applyAlignment="0" applyProtection="0"/>
    <xf numFmtId="0" fontId="63" fillId="56" borderId="2576" applyNumberFormat="0" applyAlignment="0" applyProtection="0"/>
    <xf numFmtId="256" fontId="22" fillId="0" borderId="2453">
      <alignment horizontal="left" vertical="center"/>
    </xf>
    <xf numFmtId="256" fontId="22" fillId="0" borderId="2453">
      <alignment horizontal="left" vertical="center"/>
    </xf>
    <xf numFmtId="256" fontId="22" fillId="0" borderId="2453">
      <alignment horizontal="left" vertical="center"/>
    </xf>
    <xf numFmtId="256" fontId="22" fillId="0" borderId="2453">
      <alignment horizontal="left" vertical="center"/>
    </xf>
    <xf numFmtId="0" fontId="22" fillId="0" borderId="2453">
      <alignment horizontal="left" vertical="center"/>
    </xf>
    <xf numFmtId="256" fontId="22" fillId="0" borderId="2453">
      <alignment horizontal="left" vertical="center"/>
    </xf>
    <xf numFmtId="10" fontId="23" fillId="37" borderId="2463" applyNumberFormat="0" applyBorder="0" applyAlignment="0" applyProtection="0"/>
    <xf numFmtId="10" fontId="23" fillId="37" borderId="2463" applyNumberFormat="0" applyBorder="0" applyAlignment="0" applyProtection="0"/>
    <xf numFmtId="10" fontId="23" fillId="37" borderId="2463" applyNumberFormat="0" applyBorder="0" applyAlignment="0" applyProtection="0"/>
    <xf numFmtId="10" fontId="23" fillId="37" borderId="2463" applyNumberFormat="0" applyBorder="0" applyAlignment="0" applyProtection="0"/>
    <xf numFmtId="10" fontId="23" fillId="37" borderId="2463" applyNumberFormat="0" applyBorder="0" applyAlignment="0" applyProtection="0"/>
    <xf numFmtId="207" fontId="243" fillId="0" borderId="2468">
      <alignment horizontal="left"/>
    </xf>
    <xf numFmtId="207" fontId="243" fillId="0" borderId="2468">
      <alignment horizontal="left"/>
    </xf>
    <xf numFmtId="0" fontId="18" fillId="56" borderId="2453" applyAlignment="0" applyProtection="0"/>
    <xf numFmtId="207" fontId="244" fillId="0" borderId="2469">
      <alignment horizontal="center"/>
    </xf>
    <xf numFmtId="207" fontId="245" fillId="0" borderId="2468">
      <alignment horizontal="center"/>
    </xf>
    <xf numFmtId="207" fontId="245" fillId="0" borderId="2468">
      <alignment horizontal="center"/>
    </xf>
    <xf numFmtId="41" fontId="211" fillId="0" borderId="2469" applyFill="0" applyBorder="0" applyProtection="0">
      <alignment horizontal="right" vertical="top"/>
    </xf>
    <xf numFmtId="41" fontId="211" fillId="0" borderId="2469" applyFill="0" applyBorder="0" applyProtection="0">
      <alignment horizontal="right" vertical="top"/>
    </xf>
    <xf numFmtId="41" fontId="211" fillId="0" borderId="2469" applyFill="0" applyBorder="0" applyProtection="0">
      <alignment horizontal="right" vertical="top"/>
    </xf>
    <xf numFmtId="0" fontId="18" fillId="0" borderId="2470" applyNumberFormat="0" applyFont="0" applyAlignment="0" applyProtection="0"/>
    <xf numFmtId="0" fontId="18" fillId="35" borderId="2457" applyNumberFormat="0" applyAlignment="0">
      <protection locked="0"/>
    </xf>
    <xf numFmtId="0" fontId="18" fillId="0" borderId="2471" applyNumberFormat="0" applyFont="0" applyAlignment="0" applyProtection="0"/>
    <xf numFmtId="0" fontId="23" fillId="36" borderId="2463" applyFont="0" applyBorder="0" applyAlignment="0" applyProtection="0">
      <alignment vertical="top"/>
    </xf>
    <xf numFmtId="256" fontId="22" fillId="0" borderId="2453">
      <alignment horizontal="left" vertical="center"/>
    </xf>
    <xf numFmtId="256" fontId="22" fillId="0" borderId="2453">
      <alignment horizontal="left" vertical="center"/>
    </xf>
    <xf numFmtId="256" fontId="22" fillId="0" borderId="2453">
      <alignment horizontal="left" vertical="center"/>
    </xf>
    <xf numFmtId="256" fontId="22" fillId="0" borderId="2453">
      <alignment horizontal="left" vertical="center"/>
    </xf>
    <xf numFmtId="0" fontId="22" fillId="0" borderId="2453">
      <alignment horizontal="left" vertical="center"/>
    </xf>
    <xf numFmtId="256" fontId="22" fillId="0" borderId="2453">
      <alignment horizontal="left" vertical="center"/>
    </xf>
    <xf numFmtId="10" fontId="23" fillId="37" borderId="2463" applyNumberFormat="0" applyBorder="0" applyAlignment="0" applyProtection="0"/>
    <xf numFmtId="10" fontId="23" fillId="37" borderId="2463" applyNumberFormat="0" applyBorder="0" applyAlignment="0" applyProtection="0"/>
    <xf numFmtId="10" fontId="23" fillId="37" borderId="2463" applyNumberFormat="0" applyBorder="0" applyAlignment="0" applyProtection="0"/>
    <xf numFmtId="10" fontId="23" fillId="37" borderId="2463" applyNumberFormat="0" applyBorder="0" applyAlignment="0" applyProtection="0"/>
    <xf numFmtId="10" fontId="23" fillId="37" borderId="2463" applyNumberFormat="0" applyBorder="0" applyAlignment="0" applyProtection="0"/>
    <xf numFmtId="0" fontId="18" fillId="35" borderId="2457" applyNumberFormat="0" applyAlignment="0">
      <protection locked="0"/>
    </xf>
    <xf numFmtId="256" fontId="22" fillId="0" borderId="2453">
      <alignment horizontal="left" vertical="center"/>
    </xf>
    <xf numFmtId="256" fontId="22" fillId="0" borderId="2453">
      <alignment horizontal="left" vertical="center"/>
    </xf>
    <xf numFmtId="256" fontId="22" fillId="0" borderId="2453">
      <alignment horizontal="left" vertical="center"/>
    </xf>
    <xf numFmtId="256" fontId="22" fillId="0" borderId="2453">
      <alignment horizontal="left" vertical="center"/>
    </xf>
    <xf numFmtId="0" fontId="22" fillId="0" borderId="2453">
      <alignment horizontal="left" vertical="center"/>
    </xf>
    <xf numFmtId="256" fontId="22" fillId="0" borderId="2453">
      <alignment horizontal="left" vertical="center"/>
    </xf>
    <xf numFmtId="10" fontId="23" fillId="37" borderId="2463" applyNumberFormat="0" applyBorder="0" applyAlignment="0" applyProtection="0"/>
    <xf numFmtId="10" fontId="23" fillId="37" borderId="2463" applyNumberFormat="0" applyBorder="0" applyAlignment="0" applyProtection="0"/>
    <xf numFmtId="10" fontId="23" fillId="37" borderId="2463" applyNumberFormat="0" applyBorder="0" applyAlignment="0" applyProtection="0"/>
    <xf numFmtId="10" fontId="23" fillId="37" borderId="2463" applyNumberFormat="0" applyBorder="0" applyAlignment="0" applyProtection="0"/>
    <xf numFmtId="10" fontId="23" fillId="37" borderId="2463" applyNumberFormat="0" applyBorder="0" applyAlignment="0" applyProtection="0"/>
    <xf numFmtId="0" fontId="18" fillId="35" borderId="2457" applyNumberFormat="0" applyAlignment="0">
      <protection locked="0"/>
    </xf>
    <xf numFmtId="1" fontId="37" fillId="0" borderId="2453">
      <alignment vertical="center"/>
    </xf>
    <xf numFmtId="0" fontId="44" fillId="57" borderId="2472" applyNumberFormat="0" applyAlignment="0" applyProtection="0"/>
    <xf numFmtId="0" fontId="42" fillId="0" borderId="2577" applyNumberFormat="0" applyFill="0" applyAlignment="0" applyProtection="0"/>
    <xf numFmtId="0" fontId="92" fillId="35" borderId="2475">
      <alignment horizontal="center" vertical="center"/>
    </xf>
    <xf numFmtId="0" fontId="63" fillId="56" borderId="2576" applyNumberFormat="0" applyAlignment="0" applyProtection="0"/>
    <xf numFmtId="4" fontId="92" fillId="35" borderId="2601"/>
    <xf numFmtId="0" fontId="44" fillId="57" borderId="2622" applyNumberFormat="0" applyAlignment="0" applyProtection="0"/>
    <xf numFmtId="0" fontId="63" fillId="56" borderId="2576" applyNumberFormat="0" applyAlignment="0" applyProtection="0"/>
    <xf numFmtId="0" fontId="63" fillId="56" borderId="2576" applyNumberFormat="0" applyAlignment="0" applyProtection="0"/>
    <xf numFmtId="0" fontId="18" fillId="0" borderId="3243" applyNumberFormat="0" applyFont="0" applyAlignment="0" applyProtection="0"/>
    <xf numFmtId="0" fontId="42" fillId="0" borderId="2577" applyNumberFormat="0" applyFill="0" applyAlignment="0" applyProtection="0"/>
    <xf numFmtId="0" fontId="63" fillId="56" borderId="2576" applyNumberFormat="0" applyAlignment="0" applyProtection="0"/>
    <xf numFmtId="3" fontId="92" fillId="35" borderId="2601">
      <alignment horizontal="right" vertical="center"/>
    </xf>
    <xf numFmtId="215" fontId="156" fillId="0" borderId="2624" applyFont="0" applyFill="0" applyAlignment="0">
      <alignment horizontal="fill"/>
    </xf>
    <xf numFmtId="164" fontId="103" fillId="71" borderId="2463" applyNumberFormat="0" applyBorder="0" applyAlignment="0">
      <alignment vertical="center" wrapText="1"/>
    </xf>
    <xf numFmtId="164" fontId="103" fillId="71" borderId="2463" applyNumberFormat="0" applyBorder="0" applyAlignment="0">
      <alignment vertical="center" wrapText="1"/>
    </xf>
    <xf numFmtId="41" fontId="211" fillId="0" borderId="3241" applyFill="0" applyBorder="0" applyProtection="0">
      <alignment horizontal="right" vertical="top"/>
    </xf>
    <xf numFmtId="207" fontId="244" fillId="0" borderId="3241">
      <alignment horizontal="center"/>
    </xf>
    <xf numFmtId="215" fontId="156" fillId="0" borderId="2474" applyFont="0" applyFill="0" applyAlignment="0">
      <alignment horizontal="fill"/>
    </xf>
    <xf numFmtId="0" fontId="103" fillId="71" borderId="2463" applyNumberFormat="0" applyBorder="0" applyAlignment="0">
      <alignment vertical="center" wrapText="1"/>
    </xf>
    <xf numFmtId="0" fontId="108" fillId="0" borderId="2454" applyFont="0" applyFill="0" applyAlignment="0" applyProtection="0"/>
    <xf numFmtId="0" fontId="60" fillId="43" borderId="2574" applyNumberFormat="0" applyAlignment="0" applyProtection="0"/>
    <xf numFmtId="338" fontId="230" fillId="0" borderId="2466">
      <protection locked="0"/>
    </xf>
    <xf numFmtId="1" fontId="37" fillId="0" borderId="2453">
      <alignment vertical="center"/>
    </xf>
    <xf numFmtId="1" fontId="37" fillId="0" borderId="2453">
      <alignment vertical="center"/>
    </xf>
    <xf numFmtId="207" fontId="245" fillId="0" borderId="3240">
      <alignment horizontal="center"/>
    </xf>
    <xf numFmtId="0" fontId="43" fillId="59" borderId="2575" applyNumberFormat="0" applyFont="0" applyAlignment="0" applyProtection="0"/>
    <xf numFmtId="0" fontId="42" fillId="0" borderId="2577" applyNumberFormat="0" applyFill="0" applyAlignment="0" applyProtection="0"/>
    <xf numFmtId="0" fontId="42" fillId="0" borderId="2577" applyNumberFormat="0" applyFill="0" applyAlignment="0" applyProtection="0"/>
    <xf numFmtId="0" fontId="42" fillId="0" borderId="2577" applyNumberFormat="0" applyFill="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108" fillId="0" borderId="2578" applyFont="0" applyFill="0" applyAlignment="0" applyProtection="0"/>
    <xf numFmtId="0" fontId="44" fillId="57" borderId="2472" applyNumberFormat="0" applyAlignment="0" applyProtection="0"/>
    <xf numFmtId="0" fontId="44" fillId="57" borderId="2472" applyNumberFormat="0" applyAlignment="0" applyProtection="0"/>
    <xf numFmtId="3" fontId="92" fillId="35" borderId="2475">
      <alignment horizontal="right" vertical="center"/>
    </xf>
    <xf numFmtId="4" fontId="92" fillId="35" borderId="2475"/>
    <xf numFmtId="3" fontId="92" fillId="34" borderId="2473">
      <alignment horizontal="right" vertical="center"/>
    </xf>
    <xf numFmtId="2" fontId="92" fillId="34" borderId="2473"/>
    <xf numFmtId="0" fontId="44" fillId="119" borderId="2472" applyNumberFormat="0" applyAlignment="0" applyProtection="0"/>
    <xf numFmtId="0" fontId="238" fillId="0" borderId="3240">
      <alignment horizontal="right"/>
    </xf>
    <xf numFmtId="0" fontId="63" fillId="56" borderId="2576" applyNumberFormat="0" applyAlignment="0" applyProtection="0"/>
    <xf numFmtId="0" fontId="44" fillId="57" borderId="2476" applyNumberFormat="0" applyAlignment="0" applyProtection="0"/>
    <xf numFmtId="0" fontId="44" fillId="57" borderId="2476" applyNumberFormat="0" applyAlignment="0" applyProtection="0"/>
    <xf numFmtId="0" fontId="44" fillId="57" borderId="2476" applyNumberFormat="0" applyAlignment="0" applyProtection="0"/>
    <xf numFmtId="0" fontId="44" fillId="119" borderId="24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43" fillId="59" borderId="2575" applyNumberFormat="0" applyFont="0" applyAlignment="0" applyProtection="0"/>
    <xf numFmtId="0" fontId="63" fillId="56" borderId="2576" applyNumberFormat="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44" fillId="57" borderId="2512" applyNumberFormat="0" applyAlignment="0" applyProtection="0"/>
    <xf numFmtId="215" fontId="156" fillId="0" borderId="2514" applyFont="0" applyFill="0" applyAlignment="0">
      <alignment horizontal="fill"/>
    </xf>
    <xf numFmtId="215" fontId="156" fillId="0" borderId="2478" applyFont="0" applyFill="0" applyAlignment="0">
      <alignment horizontal="fill"/>
    </xf>
    <xf numFmtId="0" fontId="92" fillId="35" borderId="2515">
      <alignment horizontal="center" vertical="center"/>
    </xf>
    <xf numFmtId="0" fontId="44" fillId="57" borderId="2492" applyNumberFormat="0" applyAlignment="0" applyProtection="0"/>
    <xf numFmtId="0" fontId="44" fillId="119" borderId="2488" applyNumberFormat="0" applyAlignment="0" applyProtection="0"/>
    <xf numFmtId="2" fontId="92" fillId="34" borderId="2489"/>
    <xf numFmtId="3" fontId="92" fillId="34" borderId="2489">
      <alignment horizontal="right" vertical="center"/>
    </xf>
    <xf numFmtId="4" fontId="92" fillId="35" borderId="2491"/>
    <xf numFmtId="3" fontId="92" fillId="35" borderId="2491">
      <alignment horizontal="right" vertical="center"/>
    </xf>
    <xf numFmtId="0" fontId="44" fillId="57" borderId="2488" applyNumberFormat="0" applyAlignment="0" applyProtection="0"/>
    <xf numFmtId="0" fontId="44" fillId="57" borderId="2488" applyNumberFormat="0" applyAlignment="0" applyProtection="0"/>
    <xf numFmtId="3" fontId="18" fillId="105" borderId="2453" applyProtection="0">
      <alignment horizontal="right" vertical="center"/>
    </xf>
    <xf numFmtId="215" fontId="156" fillId="0" borderId="2490" applyFont="0" applyFill="0" applyAlignment="0">
      <alignment horizontal="fill"/>
    </xf>
    <xf numFmtId="214" fontId="148" fillId="74" borderId="2453" applyFont="0" applyFill="0" applyBorder="0" applyAlignment="0" applyProtection="0">
      <alignment horizontal="right"/>
    </xf>
    <xf numFmtId="16" fontId="148" fillId="74" borderId="2453" applyFont="0" applyFill="0" applyBorder="0" applyAlignment="0" applyProtection="0">
      <alignment horizontal="right"/>
    </xf>
    <xf numFmtId="214" fontId="148" fillId="74" borderId="2453" applyFont="0" applyFill="0" applyBorder="0" applyAlignment="0" applyProtection="0">
      <alignment horizontal="right"/>
    </xf>
    <xf numFmtId="16" fontId="148" fillId="74" borderId="2453" applyFont="0" applyFill="0" applyBorder="0" applyAlignment="0" applyProtection="0">
      <alignment horizontal="right"/>
    </xf>
    <xf numFmtId="0" fontId="92" fillId="35" borderId="2491">
      <alignment horizontal="center" vertical="center"/>
    </xf>
    <xf numFmtId="0" fontId="44" fillId="57" borderId="2488" applyNumberFormat="0" applyAlignment="0" applyProtection="0"/>
    <xf numFmtId="215" fontId="156" fillId="0" borderId="2510" applyFont="0" applyFill="0" applyAlignment="0">
      <alignment horizontal="fill"/>
    </xf>
    <xf numFmtId="2" fontId="92" fillId="34" borderId="2485"/>
    <xf numFmtId="3" fontId="92" fillId="34" borderId="2485">
      <alignment horizontal="right" vertical="center"/>
    </xf>
    <xf numFmtId="4" fontId="92" fillId="35" borderId="2487"/>
    <xf numFmtId="3" fontId="92" fillId="35" borderId="2487">
      <alignment horizontal="right" vertical="center"/>
    </xf>
    <xf numFmtId="0" fontId="92" fillId="35" borderId="2487">
      <alignment horizontal="center" vertical="center"/>
    </xf>
    <xf numFmtId="0" fontId="237" fillId="0" borderId="3241">
      <alignment horizontal="right" wrapText="1"/>
    </xf>
    <xf numFmtId="3" fontId="92" fillId="35" borderId="2511">
      <alignment horizontal="right" vertical="center"/>
    </xf>
    <xf numFmtId="3" fontId="92" fillId="34" borderId="2509">
      <alignment horizontal="right" vertical="center"/>
    </xf>
    <xf numFmtId="2" fontId="92" fillId="34" borderId="2509"/>
    <xf numFmtId="0" fontId="238" fillId="0" borderId="3240">
      <alignment horizontal="right"/>
    </xf>
    <xf numFmtId="0" fontId="92" fillId="35" borderId="2479">
      <alignment horizontal="center" vertical="center"/>
    </xf>
    <xf numFmtId="3" fontId="92" fillId="35" borderId="2479">
      <alignment horizontal="right" vertical="center"/>
    </xf>
    <xf numFmtId="4" fontId="92" fillId="35" borderId="2479"/>
    <xf numFmtId="3" fontId="92" fillId="35" borderId="2515">
      <alignment horizontal="right" vertical="center"/>
    </xf>
    <xf numFmtId="0" fontId="44" fillId="119" borderId="2512" applyNumberFormat="0" applyAlignment="0" applyProtection="0"/>
    <xf numFmtId="0" fontId="44" fillId="119" borderId="2516" applyNumberFormat="0" applyAlignment="0" applyProtection="0"/>
    <xf numFmtId="3" fontId="92" fillId="34" borderId="2477">
      <alignment horizontal="right" vertical="center"/>
    </xf>
    <xf numFmtId="2" fontId="92" fillId="34" borderId="2477"/>
    <xf numFmtId="0" fontId="44" fillId="57" borderId="2516" applyNumberFormat="0" applyAlignment="0" applyProtection="0"/>
    <xf numFmtId="0" fontId="44" fillId="57" borderId="2512" applyNumberFormat="0" applyAlignment="0" applyProtection="0"/>
    <xf numFmtId="0" fontId="92" fillId="35" borderId="2511">
      <alignment horizontal="center" vertical="center"/>
    </xf>
    <xf numFmtId="4" fontId="92" fillId="35" borderId="2511"/>
    <xf numFmtId="207" fontId="243" fillId="0" borderId="3240">
      <alignment horizontal="left"/>
    </xf>
    <xf numFmtId="4" fontId="92" fillId="35" borderId="2515"/>
    <xf numFmtId="3" fontId="92" fillId="34" borderId="2513">
      <alignment horizontal="right" vertical="center"/>
    </xf>
    <xf numFmtId="0" fontId="44" fillId="57" borderId="2516" applyNumberFormat="0" applyAlignment="0" applyProtection="0"/>
    <xf numFmtId="215" fontId="156" fillId="0" borderId="2486" applyFont="0" applyFill="0" applyAlignment="0">
      <alignment horizontal="fill"/>
    </xf>
    <xf numFmtId="0" fontId="44" fillId="57" borderId="2512" applyNumberFormat="0" applyAlignment="0" applyProtection="0"/>
    <xf numFmtId="2" fontId="92" fillId="34" borderId="2513"/>
    <xf numFmtId="0" fontId="44" fillId="57" borderId="2516" applyNumberFormat="0" applyAlignment="0" applyProtection="0"/>
    <xf numFmtId="0" fontId="44" fillId="57" borderId="2480" applyNumberFormat="0" applyAlignment="0" applyProtection="0"/>
    <xf numFmtId="0" fontId="92" fillId="35" borderId="2483">
      <alignment horizontal="center" vertical="center"/>
    </xf>
    <xf numFmtId="215" fontId="156" fillId="0" borderId="2482" applyFont="0" applyFill="0" applyAlignment="0">
      <alignment horizontal="fill"/>
    </xf>
    <xf numFmtId="0" fontId="44" fillId="57" borderId="2480" applyNumberFormat="0" applyAlignment="0" applyProtection="0"/>
    <xf numFmtId="0" fontId="44" fillId="57" borderId="2480" applyNumberFormat="0" applyAlignment="0" applyProtection="0"/>
    <xf numFmtId="3" fontId="92" fillId="35" borderId="2483">
      <alignment horizontal="right" vertical="center"/>
    </xf>
    <xf numFmtId="4" fontId="92" fillId="35" borderId="2483"/>
    <xf numFmtId="3" fontId="92" fillId="34" borderId="2481">
      <alignment horizontal="right" vertical="center"/>
    </xf>
    <xf numFmtId="2" fontId="92" fillId="34" borderId="2481"/>
    <xf numFmtId="0" fontId="44" fillId="119" borderId="2480" applyNumberFormat="0" applyAlignment="0" applyProtection="0"/>
    <xf numFmtId="0" fontId="44" fillId="57" borderId="2484" applyNumberFormat="0" applyAlignment="0" applyProtection="0"/>
    <xf numFmtId="0" fontId="44" fillId="57" borderId="2484" applyNumberFormat="0" applyAlignment="0" applyProtection="0"/>
    <xf numFmtId="0" fontId="44" fillId="57" borderId="2484" applyNumberFormat="0" applyAlignment="0" applyProtection="0"/>
    <xf numFmtId="0" fontId="44" fillId="119" borderId="2484" applyNumberFormat="0" applyAlignment="0" applyProtection="0"/>
    <xf numFmtId="0" fontId="44" fillId="57" borderId="2492" applyNumberFormat="0" applyAlignment="0" applyProtection="0"/>
    <xf numFmtId="0" fontId="44" fillId="57" borderId="2492" applyNumberFormat="0" applyAlignment="0" applyProtection="0"/>
    <xf numFmtId="0" fontId="44" fillId="119" borderId="2492" applyNumberFormat="0" applyAlignment="0" applyProtection="0"/>
    <xf numFmtId="0" fontId="42" fillId="0" borderId="2577" applyNumberFormat="0" applyFill="0" applyAlignment="0" applyProtection="0"/>
    <xf numFmtId="0" fontId="18" fillId="68" borderId="2576" applyNumberFormat="0">
      <alignment vertical="center"/>
    </xf>
    <xf numFmtId="0" fontId="43" fillId="59" borderId="2575" applyNumberFormat="0" applyFont="0" applyAlignment="0" applyProtection="0"/>
    <xf numFmtId="0" fontId="42" fillId="0" borderId="2577" applyNumberFormat="0" applyFill="0" applyAlignment="0" applyProtection="0"/>
    <xf numFmtId="0" fontId="42" fillId="0" borderId="2577" applyNumberFormat="0" applyFill="0" applyAlignment="0" applyProtection="0"/>
    <xf numFmtId="0" fontId="55" fillId="56" borderId="2574" applyNumberFormat="0" applyAlignment="0" applyProtection="0"/>
    <xf numFmtId="0" fontId="63" fillId="56" borderId="2576" applyNumberFormat="0" applyAlignment="0" applyProtection="0"/>
    <xf numFmtId="0" fontId="43" fillId="59" borderId="2575" applyNumberFormat="0" applyFont="0" applyAlignment="0" applyProtection="0"/>
    <xf numFmtId="0" fontId="238" fillId="0" borderId="2468">
      <alignment horizontal="right"/>
    </xf>
    <xf numFmtId="0" fontId="63" fillId="56" borderId="2576" applyNumberFormat="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1" fontId="37" fillId="0" borderId="2453">
      <alignment vertical="center"/>
    </xf>
    <xf numFmtId="0" fontId="60" fillId="43" borderId="2574" applyNumberFormat="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1" fontId="37" fillId="0" borderId="2453">
      <alignment vertical="center"/>
    </xf>
    <xf numFmtId="0" fontId="42" fillId="0" borderId="2577" applyNumberFormat="0" applyFill="0" applyAlignment="0" applyProtection="0"/>
    <xf numFmtId="1" fontId="37" fillId="0" borderId="2573">
      <alignment vertical="center"/>
    </xf>
    <xf numFmtId="0" fontId="42" fillId="0" borderId="2577" applyNumberFormat="0" applyFill="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201" fontId="137" fillId="0" borderId="2458" applyNumberFormat="0" applyFont="0" applyFill="0" applyAlignment="0" applyProtection="0"/>
    <xf numFmtId="0" fontId="43" fillId="59" borderId="2575" applyNumberFormat="0" applyFont="0" applyAlignment="0" applyProtection="0"/>
    <xf numFmtId="0" fontId="42" fillId="0" borderId="2577" applyNumberFormat="0" applyFill="0" applyAlignment="0" applyProtection="0"/>
    <xf numFmtId="0" fontId="63" fillId="56" borderId="2576" applyNumberFormat="0" applyAlignment="0" applyProtection="0"/>
    <xf numFmtId="0" fontId="55" fillId="56" borderId="2574" applyNumberFormat="0" applyAlignment="0" applyProtection="0"/>
    <xf numFmtId="0" fontId="42" fillId="0" borderId="2577" applyNumberFormat="0" applyFill="0" applyAlignment="0" applyProtection="0"/>
    <xf numFmtId="0" fontId="55" fillId="56" borderId="2574" applyNumberFormat="0" applyAlignment="0" applyProtection="0"/>
    <xf numFmtId="16" fontId="148" fillId="74" borderId="2453" applyFont="0" applyFill="0" applyBorder="0" applyAlignment="0" applyProtection="0">
      <alignment horizontal="right"/>
    </xf>
    <xf numFmtId="0" fontId="63" fillId="56" borderId="2576" applyNumberFormat="0" applyAlignment="0" applyProtection="0"/>
    <xf numFmtId="0" fontId="42" fillId="0" borderId="2577" applyNumberFormat="0" applyFill="0" applyAlignment="0" applyProtection="0"/>
    <xf numFmtId="0" fontId="55" fillId="56" borderId="2574"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43" fillId="59" borderId="2575" applyNumberFormat="0" applyFont="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63" fillId="56" borderId="2576" applyNumberFormat="0" applyAlignment="0" applyProtection="0"/>
    <xf numFmtId="0" fontId="43" fillId="59" borderId="2575" applyNumberFormat="0" applyFont="0" applyAlignment="0" applyProtection="0"/>
    <xf numFmtId="0" fontId="43" fillId="59" borderId="2575" applyNumberFormat="0" applyFont="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55" fillId="56" borderId="2574" applyNumberFormat="0" applyAlignment="0" applyProtection="0"/>
    <xf numFmtId="0" fontId="43" fillId="59" borderId="2575" applyNumberFormat="0" applyFont="0" applyAlignment="0" applyProtection="0"/>
    <xf numFmtId="254" fontId="177" fillId="0" borderId="2460" applyFont="0" applyFill="0" applyBorder="0" applyAlignment="0" applyProtection="0">
      <protection locked="0"/>
    </xf>
    <xf numFmtId="0" fontId="63" fillId="56" borderId="2576" applyNumberFormat="0" applyAlignment="0" applyProtection="0"/>
    <xf numFmtId="0" fontId="60" fillId="43" borderId="2574" applyNumberFormat="0" applyAlignment="0" applyProtection="0"/>
    <xf numFmtId="0" fontId="63" fillId="56" borderId="2576" applyNumberFormat="0" applyAlignment="0" applyProtection="0"/>
    <xf numFmtId="0" fontId="63" fillId="56" borderId="2576" applyNumberFormat="0" applyAlignment="0" applyProtection="0"/>
    <xf numFmtId="0" fontId="63" fillId="56" borderId="2576" applyNumberFormat="0" applyAlignment="0" applyProtection="0"/>
    <xf numFmtId="0" fontId="60" fillId="43" borderId="2574" applyNumberFormat="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238" fillId="0" borderId="2468">
      <alignment horizontal="right"/>
    </xf>
    <xf numFmtId="0" fontId="42" fillId="0" borderId="2577" applyNumberFormat="0" applyFill="0" applyAlignment="0" applyProtection="0"/>
    <xf numFmtId="0" fontId="63" fillId="56" borderId="2576" applyNumberFormat="0" applyAlignment="0" applyProtection="0"/>
    <xf numFmtId="0" fontId="60" fillId="43" borderId="2574" applyNumberFormat="0" applyAlignment="0" applyProtection="0"/>
    <xf numFmtId="0" fontId="63" fillId="56" borderId="2576" applyNumberFormat="0" applyAlignment="0" applyProtection="0"/>
    <xf numFmtId="0" fontId="42" fillId="0" borderId="2577" applyNumberFormat="0" applyFill="0" applyAlignment="0" applyProtection="0"/>
    <xf numFmtId="0" fontId="18" fillId="35" borderId="2457" applyNumberFormat="0" applyAlignment="0">
      <protection locked="0"/>
    </xf>
    <xf numFmtId="0" fontId="42" fillId="0" borderId="2577" applyNumberFormat="0" applyFill="0" applyAlignment="0" applyProtection="0"/>
    <xf numFmtId="0" fontId="60" fillId="43" borderId="2574" applyNumberFormat="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55" fillId="56" borderId="2574" applyNumberFormat="0" applyAlignment="0" applyProtection="0"/>
    <xf numFmtId="0" fontId="63" fillId="56" borderId="2576" applyNumberFormat="0" applyAlignment="0" applyProtection="0"/>
    <xf numFmtId="0" fontId="63" fillId="56" borderId="2576" applyNumberFormat="0" applyAlignment="0" applyProtection="0"/>
    <xf numFmtId="0" fontId="63" fillId="56" borderId="2576" applyNumberFormat="0" applyAlignment="0" applyProtection="0"/>
    <xf numFmtId="0" fontId="43" fillId="59" borderId="2575" applyNumberFormat="0" applyFont="0" applyAlignment="0" applyProtection="0"/>
    <xf numFmtId="0" fontId="63" fillId="56" borderId="2576" applyNumberFormat="0" applyAlignment="0" applyProtection="0"/>
    <xf numFmtId="0" fontId="42" fillId="0" borderId="2577" applyNumberFormat="0" applyFill="0" applyAlignment="0" applyProtection="0"/>
    <xf numFmtId="0" fontId="60" fillId="43" borderId="2574" applyNumberFormat="0" applyAlignment="0" applyProtection="0"/>
    <xf numFmtId="0" fontId="60" fillId="43" borderId="2574" applyNumberFormat="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60" fillId="43" borderId="2574"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43" fillId="59" borderId="2575" applyNumberFormat="0" applyFont="0" applyAlignment="0" applyProtection="0"/>
    <xf numFmtId="0" fontId="42" fillId="0" borderId="2577" applyNumberFormat="0" applyFill="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3" fillId="59" borderId="2575" applyNumberFormat="0" applyFont="0" applyAlignment="0" applyProtection="0"/>
    <xf numFmtId="0" fontId="60" fillId="43" borderId="2574" applyNumberFormat="0" applyAlignment="0" applyProtection="0"/>
    <xf numFmtId="0" fontId="43" fillId="59" borderId="2575" applyNumberFormat="0" applyFont="0" applyAlignment="0" applyProtection="0"/>
    <xf numFmtId="0" fontId="42" fillId="0" borderId="2577" applyNumberFormat="0" applyFill="0" applyAlignment="0" applyProtection="0"/>
    <xf numFmtId="0" fontId="42" fillId="0" borderId="2577" applyNumberFormat="0" applyFill="0" applyAlignment="0" applyProtection="0"/>
    <xf numFmtId="0" fontId="55" fillId="56" borderId="2574" applyNumberFormat="0" applyAlignment="0" applyProtection="0"/>
    <xf numFmtId="0" fontId="63" fillId="56" borderId="2576" applyNumberFormat="0" applyAlignment="0" applyProtection="0"/>
    <xf numFmtId="1" fontId="37" fillId="0" borderId="2453">
      <alignment vertical="center"/>
    </xf>
    <xf numFmtId="0" fontId="63" fillId="56" borderId="2576" applyNumberFormat="0" applyAlignment="0" applyProtection="0"/>
    <xf numFmtId="0" fontId="63" fillId="56" borderId="2576" applyNumberFormat="0" applyAlignment="0" applyProtection="0"/>
    <xf numFmtId="0" fontId="60" fillId="43" borderId="2574" applyNumberFormat="0" applyAlignment="0" applyProtection="0"/>
    <xf numFmtId="0" fontId="42" fillId="0" borderId="2577" applyNumberFormat="0" applyFill="0" applyAlignment="0" applyProtection="0"/>
    <xf numFmtId="0" fontId="63" fillId="56" borderId="2576" applyNumberFormat="0" applyAlignment="0" applyProtection="0"/>
    <xf numFmtId="0" fontId="18" fillId="35" borderId="2457" applyNumberFormat="0" applyAlignment="0">
      <protection locked="0"/>
    </xf>
    <xf numFmtId="201" fontId="137" fillId="0" borderId="2458" applyNumberFormat="0" applyFont="0" applyFill="0" applyAlignment="0" applyProtection="0"/>
    <xf numFmtId="201" fontId="137" fillId="0" borderId="2459" applyNumberFormat="0" applyFont="0" applyFill="0" applyAlignment="0" applyProtection="0"/>
    <xf numFmtId="0" fontId="108" fillId="0" borderId="2454" applyFont="0" applyFill="0" applyAlignment="0" applyProtection="0"/>
    <xf numFmtId="0" fontId="63" fillId="56" borderId="2576" applyNumberFormat="0" applyAlignment="0" applyProtection="0"/>
    <xf numFmtId="0" fontId="43" fillId="59" borderId="2575" applyNumberFormat="0" applyFont="0" applyAlignment="0" applyProtection="0"/>
    <xf numFmtId="0" fontId="42" fillId="0" borderId="2577" applyNumberFormat="0" applyFill="0" applyAlignment="0" applyProtection="0"/>
    <xf numFmtId="0" fontId="42" fillId="0" borderId="2577" applyNumberFormat="0" applyFill="0" applyAlignment="0" applyProtection="0"/>
    <xf numFmtId="0" fontId="42" fillId="0" borderId="2577" applyNumberFormat="0" applyFill="0" applyAlignment="0" applyProtection="0"/>
    <xf numFmtId="0" fontId="42" fillId="0" borderId="2577" applyNumberFormat="0" applyFill="0" applyAlignment="0" applyProtection="0"/>
    <xf numFmtId="0" fontId="43" fillId="59" borderId="2575" applyNumberFormat="0" applyFon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0" fillId="43" borderId="2574" applyNumberFormat="0" applyAlignment="0" applyProtection="0"/>
    <xf numFmtId="0" fontId="42" fillId="0" borderId="2577" applyNumberFormat="0" applyFill="0" applyAlignment="0" applyProtection="0"/>
    <xf numFmtId="0" fontId="43" fillId="59" borderId="2575" applyNumberFormat="0" applyFont="0" applyAlignment="0" applyProtection="0"/>
    <xf numFmtId="0" fontId="42" fillId="0" borderId="2577" applyNumberFormat="0" applyFill="0" applyAlignment="0" applyProtection="0"/>
    <xf numFmtId="0" fontId="63" fillId="56" borderId="2576" applyNumberFormat="0" applyAlignment="0" applyProtection="0"/>
    <xf numFmtId="0" fontId="60" fillId="43" borderId="2574" applyNumberFormat="0" applyAlignment="0" applyProtection="0"/>
    <xf numFmtId="0" fontId="63" fillId="56" borderId="2576" applyNumberFormat="0" applyAlignment="0" applyProtection="0"/>
    <xf numFmtId="0" fontId="43" fillId="59" borderId="2575" applyNumberFormat="0" applyFon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43" fillId="59" borderId="2575" applyNumberFormat="0" applyFont="0" applyAlignment="0" applyProtection="0"/>
    <xf numFmtId="0" fontId="237" fillId="0" borderId="2469">
      <alignment horizontal="right" wrapText="1"/>
    </xf>
    <xf numFmtId="0" fontId="55" fillId="56" borderId="2574" applyNumberFormat="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201" fontId="137" fillId="0" borderId="2459" applyNumberFormat="0" applyFont="0" applyFill="0" applyAlignment="0" applyProtection="0"/>
    <xf numFmtId="201" fontId="137" fillId="0" borderId="2458" applyNumberFormat="0" applyFont="0" applyFill="0" applyAlignment="0" applyProtection="0"/>
    <xf numFmtId="254" fontId="177" fillId="0" borderId="2460" applyFont="0" applyFill="0" applyBorder="0" applyAlignment="0" applyProtection="0">
      <protection locked="0"/>
    </xf>
    <xf numFmtId="215" fontId="156" fillId="0" borderId="2494" applyFont="0" applyFill="0" applyAlignment="0">
      <alignment horizontal="fill"/>
    </xf>
    <xf numFmtId="254" fontId="177" fillId="0" borderId="2460" applyFont="0" applyFill="0" applyBorder="0" applyAlignment="0" applyProtection="0">
      <protection locked="0"/>
    </xf>
    <xf numFmtId="0" fontId="18" fillId="35" borderId="2457" applyNumberFormat="0" applyAlignment="0">
      <protection locked="0"/>
    </xf>
    <xf numFmtId="0" fontId="18" fillId="0" borderId="2575"/>
    <xf numFmtId="49" fontId="237" fillId="0" borderId="3241">
      <alignment horizontal="right" wrapText="1"/>
    </xf>
    <xf numFmtId="0" fontId="92" fillId="35" borderId="2495">
      <alignment horizontal="center" vertical="center"/>
    </xf>
    <xf numFmtId="3" fontId="92" fillId="35" borderId="2495">
      <alignment horizontal="right" vertical="center"/>
    </xf>
    <xf numFmtId="4" fontId="92" fillId="35" borderId="2495"/>
    <xf numFmtId="3" fontId="92" fillId="34" borderId="2493">
      <alignment horizontal="right" vertical="center"/>
    </xf>
    <xf numFmtId="2" fontId="92" fillId="34" borderId="2493"/>
    <xf numFmtId="0" fontId="18" fillId="35" borderId="2457" applyNumberFormat="0" applyAlignment="0">
      <protection locked="0"/>
    </xf>
    <xf numFmtId="201" fontId="137" fillId="0" borderId="2459" applyNumberFormat="0" applyFont="0" applyFill="0" applyAlignment="0" applyProtection="0"/>
    <xf numFmtId="201" fontId="137" fillId="0" borderId="2458" applyNumberFormat="0" applyFont="0" applyFill="0" applyAlignment="0" applyProtection="0"/>
    <xf numFmtId="201" fontId="137" fillId="0" borderId="2458" applyNumberFormat="0" applyFont="0" applyFill="0" applyAlignment="0" applyProtection="0"/>
    <xf numFmtId="0" fontId="18" fillId="35" borderId="2457" applyNumberFormat="0" applyAlignment="0">
      <protection locked="0"/>
    </xf>
    <xf numFmtId="0" fontId="18" fillId="0" borderId="2575"/>
    <xf numFmtId="0" fontId="18" fillId="35" borderId="2457" applyNumberFormat="0" applyAlignment="0">
      <protection locked="0"/>
    </xf>
    <xf numFmtId="0" fontId="18" fillId="35" borderId="2457" applyNumberFormat="0" applyAlignment="0">
      <protection locked="0"/>
    </xf>
    <xf numFmtId="201" fontId="137" fillId="0" borderId="2459" applyNumberFormat="0" applyFont="0" applyFill="0" applyAlignment="0" applyProtection="0"/>
    <xf numFmtId="0" fontId="18" fillId="35" borderId="2457" applyNumberFormat="0" applyAlignment="0">
      <protection locked="0"/>
    </xf>
    <xf numFmtId="0" fontId="18" fillId="35" borderId="2457" applyNumberFormat="0" applyAlignment="0">
      <protection locked="0"/>
    </xf>
    <xf numFmtId="0" fontId="18" fillId="35" borderId="2457" applyNumberFormat="0" applyAlignment="0">
      <protection locked="0"/>
    </xf>
    <xf numFmtId="0" fontId="43" fillId="59" borderId="2575" applyNumberFormat="0" applyFont="0" applyAlignment="0" applyProtection="0"/>
    <xf numFmtId="0" fontId="44" fillId="57" borderId="2496" applyNumberFormat="0" applyAlignment="0" applyProtection="0"/>
    <xf numFmtId="0" fontId="42" fillId="0" borderId="2577" applyNumberFormat="0" applyFill="0" applyAlignment="0" applyProtection="0"/>
    <xf numFmtId="0" fontId="92" fillId="35" borderId="2499">
      <alignment horizontal="center" vertical="center"/>
    </xf>
    <xf numFmtId="0" fontId="42" fillId="0" borderId="2577" applyNumberFormat="0" applyFill="0" applyAlignment="0" applyProtection="0"/>
    <xf numFmtId="0" fontId="55" fillId="56" borderId="2574" applyNumberFormat="0" applyAlignment="0" applyProtection="0"/>
    <xf numFmtId="0" fontId="55" fillId="56" borderId="2574"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215" fontId="156" fillId="0" borderId="2498" applyFont="0" applyFill="0" applyAlignment="0">
      <alignment horizontal="fill"/>
    </xf>
    <xf numFmtId="0" fontId="108" fillId="0" borderId="2454" applyFont="0" applyFill="0" applyAlignment="0" applyProtection="0"/>
    <xf numFmtId="0" fontId="55" fillId="56" borderId="2574" applyNumberFormat="0" applyAlignment="0" applyProtection="0"/>
    <xf numFmtId="0" fontId="43" fillId="59" borderId="2575" applyNumberFormat="0" applyFont="0" applyAlignment="0" applyProtection="0"/>
    <xf numFmtId="0" fontId="63" fillId="56" borderId="2576" applyNumberFormat="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201" fontId="137" fillId="0" borderId="2459" applyNumberFormat="0" applyFont="0" applyFill="0" applyAlignment="0" applyProtection="0"/>
    <xf numFmtId="0" fontId="44" fillId="57" borderId="2496" applyNumberFormat="0" applyAlignment="0" applyProtection="0"/>
    <xf numFmtId="0" fontId="44" fillId="57" borderId="2496" applyNumberFormat="0" applyAlignment="0" applyProtection="0"/>
    <xf numFmtId="3" fontId="92" fillId="35" borderId="2499">
      <alignment horizontal="right" vertical="center"/>
    </xf>
    <xf numFmtId="4" fontId="92" fillId="35" borderId="2499"/>
    <xf numFmtId="3" fontId="92" fillId="34" borderId="2497">
      <alignment horizontal="right" vertical="center"/>
    </xf>
    <xf numFmtId="2" fontId="92" fillId="34" borderId="2497"/>
    <xf numFmtId="0" fontId="44" fillId="119" borderId="2496" applyNumberFormat="0" applyAlignment="0" applyProtection="0"/>
    <xf numFmtId="0" fontId="44" fillId="57" borderId="2500" applyNumberFormat="0" applyAlignment="0" applyProtection="0"/>
    <xf numFmtId="0" fontId="44" fillId="57" borderId="2500" applyNumberFormat="0" applyAlignment="0" applyProtection="0"/>
    <xf numFmtId="0" fontId="44" fillId="57" borderId="2500" applyNumberFormat="0" applyAlignment="0" applyProtection="0"/>
    <xf numFmtId="0" fontId="44" fillId="119" borderId="2500" applyNumberFormat="0" applyAlignment="0" applyProtection="0"/>
    <xf numFmtId="215" fontId="156" fillId="0" borderId="2502" applyFont="0" applyFill="0" applyAlignment="0">
      <alignment horizontal="fill"/>
    </xf>
    <xf numFmtId="0" fontId="92" fillId="35" borderId="2503">
      <alignment horizontal="center" vertical="center"/>
    </xf>
    <xf numFmtId="3" fontId="92" fillId="35" borderId="2503">
      <alignment horizontal="right" vertical="center"/>
    </xf>
    <xf numFmtId="4" fontId="92" fillId="35" borderId="2503"/>
    <xf numFmtId="3" fontId="92" fillId="34" borderId="2501">
      <alignment horizontal="right" vertical="center"/>
    </xf>
    <xf numFmtId="2" fontId="92" fillId="34" borderId="2501"/>
    <xf numFmtId="0" fontId="44" fillId="57" borderId="2504" applyNumberFormat="0" applyAlignment="0" applyProtection="0"/>
    <xf numFmtId="0" fontId="92" fillId="35" borderId="2507">
      <alignment horizontal="center" vertical="center"/>
    </xf>
    <xf numFmtId="215" fontId="156" fillId="0" borderId="2506" applyFont="0" applyFill="0" applyAlignment="0">
      <alignment horizontal="fill"/>
    </xf>
    <xf numFmtId="0" fontId="44" fillId="57" borderId="2504" applyNumberFormat="0" applyAlignment="0" applyProtection="0"/>
    <xf numFmtId="0" fontId="44" fillId="57" borderId="2504" applyNumberFormat="0" applyAlignment="0" applyProtection="0"/>
    <xf numFmtId="3" fontId="92" fillId="35" borderId="2507">
      <alignment horizontal="right" vertical="center"/>
    </xf>
    <xf numFmtId="4" fontId="92" fillId="35" borderId="2507"/>
    <xf numFmtId="3" fontId="92" fillId="34" borderId="2505">
      <alignment horizontal="right" vertical="center"/>
    </xf>
    <xf numFmtId="2" fontId="92" fillId="34" borderId="2505"/>
    <xf numFmtId="0" fontId="44" fillId="119" borderId="2504" applyNumberFormat="0" applyAlignment="0" applyProtection="0"/>
    <xf numFmtId="0" fontId="44" fillId="57" borderId="2508" applyNumberFormat="0" applyAlignment="0" applyProtection="0"/>
    <xf numFmtId="0" fontId="44" fillId="57" borderId="2508" applyNumberFormat="0" applyAlignment="0" applyProtection="0"/>
    <xf numFmtId="0" fontId="44" fillId="57" borderId="2508" applyNumberFormat="0" applyAlignment="0" applyProtection="0"/>
    <xf numFmtId="0" fontId="44" fillId="119" borderId="2508" applyNumberFormat="0" applyAlignment="0" applyProtection="0"/>
    <xf numFmtId="164" fontId="103" fillId="71" borderId="2456" applyNumberFormat="0" applyBorder="0" applyAlignment="0">
      <alignment vertical="center" wrapText="1"/>
    </xf>
    <xf numFmtId="215" fontId="156" fillId="0" borderId="2518" applyFont="0" applyFill="0" applyAlignment="0">
      <alignment horizontal="fill"/>
    </xf>
    <xf numFmtId="2" fontId="92" fillId="34" borderId="2533"/>
    <xf numFmtId="3" fontId="92" fillId="34" borderId="2533">
      <alignment horizontal="right" vertical="center"/>
    </xf>
    <xf numFmtId="4" fontId="92" fillId="35" borderId="2535"/>
    <xf numFmtId="3" fontId="92" fillId="35" borderId="2535">
      <alignment horizontal="right" vertical="center"/>
    </xf>
    <xf numFmtId="0" fontId="92" fillId="35" borderId="2535">
      <alignment horizontal="center" vertical="center"/>
    </xf>
    <xf numFmtId="207" fontId="240" fillId="0" borderId="3241">
      <alignment horizontal="right"/>
    </xf>
    <xf numFmtId="0" fontId="92" fillId="35" borderId="2519">
      <alignment horizontal="center" vertical="center"/>
    </xf>
    <xf numFmtId="3" fontId="92" fillId="35" borderId="2519">
      <alignment horizontal="right" vertical="center"/>
    </xf>
    <xf numFmtId="4" fontId="92" fillId="35" borderId="2519"/>
    <xf numFmtId="215" fontId="156" fillId="0" borderId="2534" applyFont="0" applyFill="0" applyAlignment="0">
      <alignment horizontal="fill"/>
    </xf>
    <xf numFmtId="3" fontId="92" fillId="34" borderId="2517">
      <alignment horizontal="right" vertical="center"/>
    </xf>
    <xf numFmtId="2" fontId="92" fillId="34" borderId="2517"/>
    <xf numFmtId="0" fontId="108" fillId="0" borderId="2454" applyFont="0" applyFill="0" applyAlignment="0" applyProtection="0"/>
    <xf numFmtId="0" fontId="103" fillId="71" borderId="2456" applyNumberFormat="0" applyBorder="0" applyAlignment="0">
      <alignment vertical="center" wrapText="1"/>
    </xf>
    <xf numFmtId="0" fontId="44" fillId="57" borderId="2520" applyNumberFormat="0" applyAlignment="0" applyProtection="0"/>
    <xf numFmtId="0" fontId="92" fillId="35" borderId="2523">
      <alignment horizontal="center" vertical="center"/>
    </xf>
    <xf numFmtId="215" fontId="156" fillId="0" borderId="2522" applyFont="0" applyFill="0" applyAlignment="0">
      <alignment horizontal="fill"/>
    </xf>
    <xf numFmtId="0" fontId="44" fillId="57" borderId="2520" applyNumberFormat="0" applyAlignment="0" applyProtection="0"/>
    <xf numFmtId="0" fontId="44" fillId="57" borderId="2520" applyNumberFormat="0" applyAlignment="0" applyProtection="0"/>
    <xf numFmtId="3" fontId="92" fillId="35" borderId="2523">
      <alignment horizontal="right" vertical="center"/>
    </xf>
    <xf numFmtId="4" fontId="92" fillId="35" borderId="2523"/>
    <xf numFmtId="3" fontId="92" fillId="34" borderId="2521">
      <alignment horizontal="right" vertical="center"/>
    </xf>
    <xf numFmtId="2" fontId="92" fillId="34" borderId="2521"/>
    <xf numFmtId="0" fontId="44" fillId="119" borderId="2520" applyNumberFormat="0" applyAlignment="0" applyProtection="0"/>
    <xf numFmtId="0" fontId="44" fillId="57" borderId="2524" applyNumberFormat="0" applyAlignment="0" applyProtection="0"/>
    <xf numFmtId="0" fontId="44" fillId="57" borderId="2524" applyNumberFormat="0" applyAlignment="0" applyProtection="0"/>
    <xf numFmtId="0" fontId="44" fillId="57" borderId="2524" applyNumberFormat="0" applyAlignment="0" applyProtection="0"/>
    <xf numFmtId="0" fontId="44" fillId="119" borderId="2524" applyNumberFormat="0" applyAlignment="0" applyProtection="0"/>
    <xf numFmtId="215" fontId="156" fillId="0" borderId="2526" applyFont="0" applyFill="0" applyAlignment="0">
      <alignment horizontal="fill"/>
    </xf>
    <xf numFmtId="0" fontId="92" fillId="35" borderId="2527">
      <alignment horizontal="center" vertical="center"/>
    </xf>
    <xf numFmtId="3" fontId="92" fillId="35" borderId="2527">
      <alignment horizontal="right" vertical="center"/>
    </xf>
    <xf numFmtId="4" fontId="92" fillId="35" borderId="2527"/>
    <xf numFmtId="3" fontId="92" fillId="34" borderId="2525">
      <alignment horizontal="right" vertical="center"/>
    </xf>
    <xf numFmtId="2" fontId="92" fillId="34" borderId="2525"/>
    <xf numFmtId="0" fontId="44" fillId="57" borderId="2528" applyNumberFormat="0" applyAlignment="0" applyProtection="0"/>
    <xf numFmtId="0" fontId="92" fillId="35" borderId="2531">
      <alignment horizontal="center" vertical="center"/>
    </xf>
    <xf numFmtId="215" fontId="156" fillId="0" borderId="2530" applyFont="0" applyFill="0" applyAlignment="0">
      <alignment horizontal="fill"/>
    </xf>
    <xf numFmtId="0" fontId="44" fillId="57" borderId="2528" applyNumberFormat="0" applyAlignment="0" applyProtection="0"/>
    <xf numFmtId="0" fontId="44" fillId="57" borderId="2528" applyNumberFormat="0" applyAlignment="0" applyProtection="0"/>
    <xf numFmtId="3" fontId="92" fillId="35" borderId="2531">
      <alignment horizontal="right" vertical="center"/>
    </xf>
    <xf numFmtId="4" fontId="92" fillId="35" borderId="2531"/>
    <xf numFmtId="3" fontId="92" fillId="34" borderId="2529">
      <alignment horizontal="right" vertical="center"/>
    </xf>
    <xf numFmtId="2" fontId="92" fillId="34" borderId="2529"/>
    <xf numFmtId="0" fontId="44" fillId="119" borderId="2528" applyNumberFormat="0" applyAlignment="0" applyProtection="0"/>
    <xf numFmtId="0" fontId="44" fillId="57" borderId="2532" applyNumberFormat="0" applyAlignment="0" applyProtection="0"/>
    <xf numFmtId="0" fontId="44" fillId="57" borderId="2532" applyNumberFormat="0" applyAlignment="0" applyProtection="0"/>
    <xf numFmtId="0" fontId="44" fillId="57" borderId="2532" applyNumberFormat="0" applyAlignment="0" applyProtection="0"/>
    <xf numFmtId="0" fontId="44" fillId="119" borderId="2532" applyNumberFormat="0" applyAlignment="0" applyProtection="0"/>
    <xf numFmtId="0" fontId="44" fillId="57" borderId="2536" applyNumberFormat="0" applyAlignment="0" applyProtection="0"/>
    <xf numFmtId="0" fontId="92" fillId="35" borderId="2539">
      <alignment horizontal="center" vertical="center"/>
    </xf>
    <xf numFmtId="215" fontId="156" fillId="0" borderId="2538" applyFont="0" applyFill="0" applyAlignment="0">
      <alignment horizontal="fill"/>
    </xf>
    <xf numFmtId="0" fontId="44" fillId="57" borderId="2536" applyNumberFormat="0" applyAlignment="0" applyProtection="0"/>
    <xf numFmtId="0" fontId="44" fillId="57" borderId="2536" applyNumberFormat="0" applyAlignment="0" applyProtection="0"/>
    <xf numFmtId="3" fontId="92" fillId="35" borderId="2539">
      <alignment horizontal="right" vertical="center"/>
    </xf>
    <xf numFmtId="4" fontId="92" fillId="35" borderId="2539"/>
    <xf numFmtId="3" fontId="92" fillId="34" borderId="2537">
      <alignment horizontal="right" vertical="center"/>
    </xf>
    <xf numFmtId="2" fontId="92" fillId="34" borderId="2537"/>
    <xf numFmtId="0" fontId="44" fillId="119" borderId="2536" applyNumberFormat="0" applyAlignment="0" applyProtection="0"/>
    <xf numFmtId="0" fontId="44" fillId="57" borderId="2540" applyNumberFormat="0" applyAlignment="0" applyProtection="0"/>
    <xf numFmtId="0" fontId="44" fillId="57" borderId="2540" applyNumberFormat="0" applyAlignment="0" applyProtection="0"/>
    <xf numFmtId="0" fontId="44" fillId="57" borderId="2540" applyNumberFormat="0" applyAlignment="0" applyProtection="0"/>
    <xf numFmtId="0" fontId="44" fillId="119" borderId="2540" applyNumberFormat="0" applyAlignment="0" applyProtection="0"/>
    <xf numFmtId="215" fontId="156" fillId="0" borderId="2542" applyFont="0" applyFill="0" applyAlignment="0">
      <alignment horizontal="fill"/>
    </xf>
    <xf numFmtId="0" fontId="44" fillId="57" borderId="2556" applyNumberFormat="0" applyAlignment="0" applyProtection="0"/>
    <xf numFmtId="0" fontId="44" fillId="119" borderId="2552" applyNumberFormat="0" applyAlignment="0" applyProtection="0"/>
    <xf numFmtId="2" fontId="92" fillId="34" borderId="2553"/>
    <xf numFmtId="3" fontId="92" fillId="34" borderId="2553">
      <alignment horizontal="right" vertical="center"/>
    </xf>
    <xf numFmtId="4" fontId="92" fillId="35" borderId="2555"/>
    <xf numFmtId="3" fontId="92" fillId="35" borderId="2555">
      <alignment horizontal="right" vertical="center"/>
    </xf>
    <xf numFmtId="0" fontId="44" fillId="57" borderId="2552" applyNumberFormat="0" applyAlignment="0" applyProtection="0"/>
    <xf numFmtId="0" fontId="44" fillId="57" borderId="2552" applyNumberFormat="0" applyAlignment="0" applyProtection="0"/>
    <xf numFmtId="215" fontId="156" fillId="0" borderId="2554" applyFont="0" applyFill="0" applyAlignment="0">
      <alignment horizontal="fill"/>
    </xf>
    <xf numFmtId="0" fontId="92" fillId="35" borderId="2555">
      <alignment horizontal="center" vertical="center"/>
    </xf>
    <xf numFmtId="0" fontId="44" fillId="57" borderId="2552" applyNumberFormat="0" applyAlignment="0" applyProtection="0"/>
    <xf numFmtId="2" fontId="92" fillId="34" borderId="2549"/>
    <xf numFmtId="3" fontId="92" fillId="34" borderId="2549">
      <alignment horizontal="right" vertical="center"/>
    </xf>
    <xf numFmtId="4" fontId="92" fillId="35" borderId="2551"/>
    <xf numFmtId="3" fontId="92" fillId="35" borderId="2551">
      <alignment horizontal="right" vertical="center"/>
    </xf>
    <xf numFmtId="0" fontId="92" fillId="35" borderId="2551">
      <alignment horizontal="center" vertical="center"/>
    </xf>
    <xf numFmtId="0" fontId="92" fillId="35" borderId="2543">
      <alignment horizontal="center" vertical="center"/>
    </xf>
    <xf numFmtId="3" fontId="92" fillId="35" borderId="2543">
      <alignment horizontal="right" vertical="center"/>
    </xf>
    <xf numFmtId="4" fontId="92" fillId="35" borderId="2543"/>
    <xf numFmtId="3" fontId="92" fillId="34" borderId="2541">
      <alignment horizontal="right" vertical="center"/>
    </xf>
    <xf numFmtId="2" fontId="92" fillId="34" borderId="2541"/>
    <xf numFmtId="215" fontId="156" fillId="0" borderId="2550" applyFont="0" applyFill="0" applyAlignment="0">
      <alignment horizontal="fill"/>
    </xf>
    <xf numFmtId="0" fontId="44" fillId="57" borderId="2544" applyNumberFormat="0" applyAlignment="0" applyProtection="0"/>
    <xf numFmtId="0" fontId="92" fillId="35" borderId="2547">
      <alignment horizontal="center" vertical="center"/>
    </xf>
    <xf numFmtId="215" fontId="156" fillId="0" borderId="2546" applyFont="0" applyFill="0" applyAlignment="0">
      <alignment horizontal="fill"/>
    </xf>
    <xf numFmtId="0" fontId="44" fillId="57" borderId="2544" applyNumberFormat="0" applyAlignment="0" applyProtection="0"/>
    <xf numFmtId="0" fontId="44" fillId="57" borderId="2544" applyNumberFormat="0" applyAlignment="0" applyProtection="0"/>
    <xf numFmtId="3" fontId="92" fillId="35" borderId="2547">
      <alignment horizontal="right" vertical="center"/>
    </xf>
    <xf numFmtId="4" fontId="92" fillId="35" borderId="2547"/>
    <xf numFmtId="3" fontId="92" fillId="34" borderId="2545">
      <alignment horizontal="right" vertical="center"/>
    </xf>
    <xf numFmtId="2" fontId="92" fillId="34" borderId="2545"/>
    <xf numFmtId="0" fontId="44" fillId="119" borderId="2544" applyNumberFormat="0" applyAlignment="0" applyProtection="0"/>
    <xf numFmtId="0" fontId="44" fillId="57" borderId="2548" applyNumberFormat="0" applyAlignment="0" applyProtection="0"/>
    <xf numFmtId="0" fontId="44" fillId="57" borderId="2548" applyNumberFormat="0" applyAlignment="0" applyProtection="0"/>
    <xf numFmtId="0" fontId="44" fillId="57" borderId="2548" applyNumberFormat="0" applyAlignment="0" applyProtection="0"/>
    <xf numFmtId="0" fontId="44" fillId="119" borderId="2548" applyNumberFormat="0" applyAlignment="0" applyProtection="0"/>
    <xf numFmtId="0" fontId="44" fillId="57" borderId="2556" applyNumberFormat="0" applyAlignment="0" applyProtection="0"/>
    <xf numFmtId="0" fontId="44" fillId="57" borderId="2556" applyNumberFormat="0" applyAlignment="0" applyProtection="0"/>
    <xf numFmtId="0" fontId="44" fillId="119" borderId="2556" applyNumberFormat="0" applyAlignment="0" applyProtection="0"/>
    <xf numFmtId="215" fontId="156" fillId="0" borderId="2558" applyFont="0" applyFill="0" applyAlignment="0">
      <alignment horizontal="fill"/>
    </xf>
    <xf numFmtId="0" fontId="92" fillId="35" borderId="2559">
      <alignment horizontal="center" vertical="center"/>
    </xf>
    <xf numFmtId="3" fontId="92" fillId="35" borderId="2559">
      <alignment horizontal="right" vertical="center"/>
    </xf>
    <xf numFmtId="4" fontId="92" fillId="35" borderId="2559"/>
    <xf numFmtId="3" fontId="92" fillId="34" borderId="2557">
      <alignment horizontal="right" vertical="center"/>
    </xf>
    <xf numFmtId="2" fontId="92" fillId="34" borderId="2557"/>
    <xf numFmtId="0" fontId="44" fillId="57" borderId="2560" applyNumberFormat="0" applyAlignment="0" applyProtection="0"/>
    <xf numFmtId="0" fontId="92" fillId="35" borderId="2563">
      <alignment horizontal="center" vertical="center"/>
    </xf>
    <xf numFmtId="215" fontId="156" fillId="0" borderId="2562" applyFont="0" applyFill="0" applyAlignment="0">
      <alignment horizontal="fill"/>
    </xf>
    <xf numFmtId="0" fontId="44" fillId="57" borderId="2560" applyNumberFormat="0" applyAlignment="0" applyProtection="0"/>
    <xf numFmtId="0" fontId="44" fillId="57" borderId="2560" applyNumberFormat="0" applyAlignment="0" applyProtection="0"/>
    <xf numFmtId="3" fontId="92" fillId="35" borderId="2563">
      <alignment horizontal="right" vertical="center"/>
    </xf>
    <xf numFmtId="4" fontId="92" fillId="35" borderId="2563"/>
    <xf numFmtId="3" fontId="92" fillId="34" borderId="2561">
      <alignment horizontal="right" vertical="center"/>
    </xf>
    <xf numFmtId="2" fontId="92" fillId="34" borderId="2561"/>
    <xf numFmtId="0" fontId="44" fillId="119" borderId="2560" applyNumberFormat="0" applyAlignment="0" applyProtection="0"/>
    <xf numFmtId="0" fontId="44" fillId="57" borderId="2564" applyNumberFormat="0" applyAlignment="0" applyProtection="0"/>
    <xf numFmtId="0" fontId="44" fillId="57" borderId="2564" applyNumberFormat="0" applyAlignment="0" applyProtection="0"/>
    <xf numFmtId="0" fontId="44" fillId="57" borderId="2564" applyNumberFormat="0" applyAlignment="0" applyProtection="0"/>
    <xf numFmtId="0" fontId="44" fillId="119" borderId="2564" applyNumberFormat="0" applyAlignment="0" applyProtection="0"/>
    <xf numFmtId="215" fontId="156" fillId="0" borderId="2566" applyFont="0" applyFill="0" applyAlignment="0">
      <alignment horizontal="fill"/>
    </xf>
    <xf numFmtId="0" fontId="92" fillId="35" borderId="2567">
      <alignment horizontal="center" vertical="center"/>
    </xf>
    <xf numFmtId="3" fontId="92" fillId="35" borderId="2567">
      <alignment horizontal="right" vertical="center"/>
    </xf>
    <xf numFmtId="4" fontId="92" fillId="35" borderId="2567"/>
    <xf numFmtId="3" fontId="92" fillId="34" borderId="2565">
      <alignment horizontal="right" vertical="center"/>
    </xf>
    <xf numFmtId="2" fontId="92" fillId="34" borderId="2565"/>
    <xf numFmtId="0" fontId="44" fillId="57" borderId="2568" applyNumberFormat="0" applyAlignment="0" applyProtection="0"/>
    <xf numFmtId="0" fontId="92" fillId="35" borderId="2571">
      <alignment horizontal="center" vertical="center"/>
    </xf>
    <xf numFmtId="215" fontId="156" fillId="0" borderId="2570" applyFont="0" applyFill="0" applyAlignment="0">
      <alignment horizontal="fill"/>
    </xf>
    <xf numFmtId="0" fontId="44" fillId="57" borderId="2568" applyNumberFormat="0" applyAlignment="0" applyProtection="0"/>
    <xf numFmtId="0" fontId="44" fillId="57" borderId="2568" applyNumberFormat="0" applyAlignment="0" applyProtection="0"/>
    <xf numFmtId="3" fontId="92" fillId="35" borderId="2571">
      <alignment horizontal="right" vertical="center"/>
    </xf>
    <xf numFmtId="4" fontId="92" fillId="35" borderId="2571"/>
    <xf numFmtId="3" fontId="92" fillId="34" borderId="2569">
      <alignment horizontal="right" vertical="center"/>
    </xf>
    <xf numFmtId="2" fontId="92" fillId="34" borderId="2569"/>
    <xf numFmtId="0" fontId="44" fillId="119" borderId="2568" applyNumberFormat="0" applyAlignment="0" applyProtection="0"/>
    <xf numFmtId="0" fontId="44" fillId="57" borderId="2572" applyNumberFormat="0" applyAlignment="0" applyProtection="0"/>
    <xf numFmtId="0" fontId="44" fillId="57" borderId="2572" applyNumberFormat="0" applyAlignment="0" applyProtection="0"/>
    <xf numFmtId="0" fontId="44" fillId="57" borderId="2572" applyNumberFormat="0" applyAlignment="0" applyProtection="0"/>
    <xf numFmtId="0" fontId="44" fillId="119" borderId="2572" applyNumberFormat="0" applyAlignment="0" applyProtection="0"/>
    <xf numFmtId="0" fontId="43" fillId="59" borderId="2575" applyNumberFormat="0" applyFont="0" applyAlignment="0" applyProtection="0"/>
    <xf numFmtId="0" fontId="63" fillId="56" borderId="2576" applyNumberFormat="0" applyAlignment="0" applyProtection="0"/>
    <xf numFmtId="0" fontId="42" fillId="0" borderId="2577" applyNumberFormat="0" applyFill="0" applyAlignment="0" applyProtection="0"/>
    <xf numFmtId="0" fontId="55" fillId="56" borderId="2574" applyNumberFormat="0" applyAlignment="0" applyProtection="0"/>
    <xf numFmtId="0" fontId="60" fillId="43" borderId="2574" applyNumberFormat="0" applyAlignment="0" applyProtection="0"/>
    <xf numFmtId="0" fontId="43" fillId="59" borderId="2575" applyNumberFormat="0" applyFont="0" applyAlignment="0" applyProtection="0"/>
    <xf numFmtId="0" fontId="63" fillId="56" borderId="2576" applyNumberFormat="0" applyAlignment="0" applyProtection="0"/>
    <xf numFmtId="0" fontId="42" fillId="0" borderId="2577" applyNumberFormat="0" applyFill="0" applyAlignment="0" applyProtection="0"/>
    <xf numFmtId="0" fontId="55" fillId="56" borderId="2574" applyNumberFormat="0" applyAlignment="0" applyProtection="0"/>
    <xf numFmtId="0" fontId="60" fillId="43" borderId="2574" applyNumberFormat="0" applyAlignment="0" applyProtection="0"/>
    <xf numFmtId="0" fontId="43" fillId="59" borderId="2575" applyNumberFormat="0" applyFont="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0" fillId="43" borderId="2574" applyNumberFormat="0" applyAlignment="0" applyProtection="0"/>
    <xf numFmtId="0" fontId="42" fillId="0" borderId="2577" applyNumberFormat="0" applyFill="0" applyAlignment="0" applyProtection="0"/>
    <xf numFmtId="0" fontId="60" fillId="43" borderId="2574" applyNumberFormat="0" applyAlignment="0" applyProtection="0"/>
    <xf numFmtId="0" fontId="55" fillId="56" borderId="2574" applyNumberFormat="0" applyAlignment="0" applyProtection="0"/>
    <xf numFmtId="0" fontId="63" fillId="56" borderId="2576" applyNumberFormat="0" applyAlignment="0" applyProtection="0"/>
    <xf numFmtId="0" fontId="42" fillId="0" borderId="2577" applyNumberFormat="0" applyFill="0" applyAlignment="0" applyProtection="0"/>
    <xf numFmtId="0" fontId="55" fillId="56" borderId="2574" applyNumberFormat="0" applyAlignment="0" applyProtection="0"/>
    <xf numFmtId="0" fontId="60" fillId="43" borderId="2574" applyNumberFormat="0" applyAlignment="0" applyProtection="0"/>
    <xf numFmtId="0" fontId="60" fillId="43" borderId="2574" applyNumberFormat="0" applyAlignment="0" applyProtection="0"/>
    <xf numFmtId="0" fontId="55" fillId="56" borderId="2574" applyNumberFormat="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60" fillId="43" borderId="2574" applyNumberFormat="0" applyAlignment="0" applyProtection="0"/>
    <xf numFmtId="0" fontId="43" fillId="59" borderId="2575" applyNumberFormat="0" applyFont="0" applyAlignment="0" applyProtection="0"/>
    <xf numFmtId="0" fontId="60" fillId="43" borderId="2574" applyNumberFormat="0" applyAlignment="0" applyProtection="0"/>
    <xf numFmtId="0" fontId="55" fillId="56" borderId="2574" applyNumberFormat="0" applyAlignment="0" applyProtection="0"/>
    <xf numFmtId="0" fontId="43" fillId="59" borderId="2575" applyNumberFormat="0" applyFont="0" applyAlignment="0" applyProtection="0"/>
    <xf numFmtId="0" fontId="60" fillId="43" borderId="2574" applyNumberFormat="0" applyAlignment="0" applyProtection="0"/>
    <xf numFmtId="0" fontId="55" fillId="56" borderId="2574" applyNumberFormat="0" applyAlignment="0" applyProtection="0"/>
    <xf numFmtId="0" fontId="43" fillId="59" borderId="2575" applyNumberFormat="0" applyFont="0" applyAlignment="0" applyProtection="0"/>
    <xf numFmtId="0" fontId="60" fillId="43" borderId="2574" applyNumberFormat="0" applyAlignment="0" applyProtection="0"/>
    <xf numFmtId="0" fontId="55" fillId="56" borderId="2574" applyNumberFormat="0" applyAlignment="0" applyProtection="0"/>
    <xf numFmtId="0" fontId="55" fillId="56" borderId="2574" applyNumberFormat="0" applyAlignment="0" applyProtection="0"/>
    <xf numFmtId="0" fontId="43" fillId="59" borderId="2575" applyNumberFormat="0" applyFont="0" applyAlignment="0" applyProtection="0"/>
    <xf numFmtId="0" fontId="43" fillId="59" borderId="2575" applyNumberFormat="0" applyFont="0" applyAlignment="0" applyProtection="0"/>
    <xf numFmtId="0" fontId="43" fillId="59" borderId="2575" applyNumberFormat="0" applyFont="0" applyAlignment="0" applyProtection="0"/>
    <xf numFmtId="0" fontId="55" fillId="56" borderId="2574" applyNumberFormat="0" applyAlignment="0" applyProtection="0"/>
    <xf numFmtId="0" fontId="43" fillId="59" borderId="2575" applyNumberFormat="0" applyFont="0" applyAlignment="0" applyProtection="0"/>
    <xf numFmtId="0" fontId="60" fillId="43" borderId="2574" applyNumberFormat="0" applyAlignment="0" applyProtection="0"/>
    <xf numFmtId="0" fontId="43" fillId="59" borderId="2575" applyNumberFormat="0" applyFont="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60" fillId="43" borderId="2574" applyNumberFormat="0" applyAlignment="0" applyProtection="0"/>
    <xf numFmtId="0" fontId="63" fillId="56" borderId="2576" applyNumberFormat="0" applyAlignment="0" applyProtection="0"/>
    <xf numFmtId="0" fontId="55" fillId="56" borderId="2574" applyNumberFormat="0" applyAlignment="0" applyProtection="0"/>
    <xf numFmtId="0" fontId="55" fillId="56" borderId="2574" applyNumberFormat="0" applyAlignment="0" applyProtection="0"/>
    <xf numFmtId="0" fontId="55" fillId="56" borderId="2574" applyNumberFormat="0" applyAlignment="0" applyProtection="0"/>
    <xf numFmtId="0" fontId="60" fillId="43" borderId="2574" applyNumberFormat="0" applyAlignment="0" applyProtection="0"/>
    <xf numFmtId="0" fontId="43" fillId="59" borderId="2575" applyNumberFormat="0" applyFon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60" fillId="43" borderId="2574" applyNumberFormat="0" applyAlignment="0" applyProtection="0"/>
    <xf numFmtId="0" fontId="42" fillId="0" borderId="2577" applyNumberFormat="0" applyFill="0" applyAlignment="0" applyProtection="0"/>
    <xf numFmtId="0" fontId="60" fillId="43" borderId="2574" applyNumberFormat="0" applyAlignment="0" applyProtection="0"/>
    <xf numFmtId="0" fontId="63" fillId="56" borderId="2576" applyNumberFormat="0" applyAlignment="0" applyProtection="0"/>
    <xf numFmtId="0" fontId="42" fillId="0" borderId="2577" applyNumberFormat="0" applyFill="0" applyAlignment="0" applyProtection="0"/>
    <xf numFmtId="0" fontId="55" fillId="56" borderId="2574"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3" fillId="59" borderId="2575" applyNumberFormat="0" applyFont="0" applyAlignment="0" applyProtection="0"/>
    <xf numFmtId="0" fontId="63" fillId="56" borderId="2576" applyNumberFormat="0" applyAlignment="0" applyProtection="0"/>
    <xf numFmtId="0" fontId="43" fillId="59" borderId="2575" applyNumberFormat="0" applyFont="0" applyAlignment="0" applyProtection="0"/>
    <xf numFmtId="0" fontId="43" fillId="59" borderId="2575" applyNumberFormat="0" applyFont="0" applyAlignment="0" applyProtection="0"/>
    <xf numFmtId="0" fontId="63" fillId="56" borderId="2576" applyNumberFormat="0" applyAlignment="0" applyProtection="0"/>
    <xf numFmtId="0" fontId="42" fillId="0" borderId="2577" applyNumberFormat="0" applyFill="0" applyAlignment="0" applyProtection="0"/>
    <xf numFmtId="0" fontId="55" fillId="56" borderId="2574" applyNumberFormat="0" applyAlignment="0" applyProtection="0"/>
    <xf numFmtId="0" fontId="42" fillId="0" borderId="2577" applyNumberFormat="0" applyFill="0" applyAlignment="0" applyProtection="0"/>
    <xf numFmtId="0" fontId="55" fillId="56" borderId="2574" applyNumberFormat="0" applyAlignment="0" applyProtection="0"/>
    <xf numFmtId="0" fontId="60" fillId="43" borderId="2574" applyNumberFormat="0" applyAlignment="0" applyProtection="0"/>
    <xf numFmtId="0" fontId="43" fillId="59" borderId="2575" applyNumberFormat="0" applyFont="0" applyAlignment="0" applyProtection="0"/>
    <xf numFmtId="0" fontId="63" fillId="56" borderId="2576" applyNumberFormat="0" applyAlignment="0" applyProtection="0"/>
    <xf numFmtId="0" fontId="42" fillId="0" borderId="2577" applyNumberFormat="0" applyFill="0" applyAlignment="0" applyProtection="0"/>
    <xf numFmtId="0" fontId="55" fillId="56" borderId="2574" applyNumberFormat="0" applyAlignment="0" applyProtection="0"/>
    <xf numFmtId="0" fontId="60" fillId="43" borderId="2574" applyNumberFormat="0" applyAlignment="0" applyProtection="0"/>
    <xf numFmtId="0" fontId="43" fillId="59" borderId="2575" applyNumberFormat="0" applyFont="0" applyAlignment="0" applyProtection="0"/>
    <xf numFmtId="0" fontId="63" fillId="56" borderId="2576" applyNumberFormat="0" applyAlignment="0" applyProtection="0"/>
    <xf numFmtId="0" fontId="42" fillId="0" borderId="2577" applyNumberFormat="0" applyFill="0" applyAlignment="0" applyProtection="0"/>
    <xf numFmtId="0" fontId="55" fillId="56" borderId="2574" applyNumberFormat="0" applyAlignment="0" applyProtection="0"/>
    <xf numFmtId="0" fontId="60" fillId="43" borderId="2574" applyNumberFormat="0" applyAlignment="0" applyProtection="0"/>
    <xf numFmtId="0" fontId="43" fillId="59" borderId="2575" applyNumberFormat="0" applyFont="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43" fillId="59" borderId="2575" applyNumberFormat="0" applyFont="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18" fillId="68" borderId="2576" applyNumberFormat="0">
      <alignment vertical="center"/>
    </xf>
    <xf numFmtId="0" fontId="18" fillId="35" borderId="2457" applyNumberFormat="0" applyAlignment="0">
      <protection locked="0"/>
    </xf>
    <xf numFmtId="201" fontId="137" fillId="0" borderId="2458" applyNumberFormat="0" applyFont="0" applyFill="0" applyAlignment="0" applyProtection="0"/>
    <xf numFmtId="201" fontId="137" fillId="0" borderId="2459" applyNumberFormat="0" applyFont="0" applyFill="0" applyAlignment="0" applyProtection="0"/>
    <xf numFmtId="0" fontId="108" fillId="0" borderId="2578" applyFont="0" applyFill="0" applyAlignment="0" applyProtection="0"/>
    <xf numFmtId="0" fontId="60" fillId="43" borderId="2574"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0" fillId="43" borderId="2574" applyNumberFormat="0" applyAlignment="0" applyProtection="0"/>
    <xf numFmtId="0" fontId="60" fillId="43" borderId="2574" applyNumberFormat="0" applyAlignment="0" applyProtection="0"/>
    <xf numFmtId="0" fontId="42" fillId="0" borderId="2577" applyNumberFormat="0" applyFill="0" applyAlignment="0" applyProtection="0"/>
    <xf numFmtId="0" fontId="63" fillId="56" borderId="2576" applyNumberFormat="0" applyAlignment="0" applyProtection="0"/>
    <xf numFmtId="0" fontId="43" fillId="59" borderId="2575" applyNumberFormat="0" applyFont="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63" fillId="56" borderId="2576" applyNumberFormat="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60" fillId="43" borderId="2574" applyNumberFormat="0" applyAlignment="0" applyProtection="0"/>
    <xf numFmtId="0" fontId="55" fillId="56" borderId="2574" applyNumberFormat="0" applyAlignment="0" applyProtection="0"/>
    <xf numFmtId="0" fontId="43" fillId="59" borderId="2575" applyNumberFormat="0" applyFont="0" applyAlignment="0" applyProtection="0"/>
    <xf numFmtId="0" fontId="42" fillId="0" borderId="2577" applyNumberFormat="0" applyFill="0" applyAlignment="0" applyProtection="0"/>
    <xf numFmtId="0" fontId="60" fillId="43" borderId="2574" applyNumberFormat="0" applyAlignment="0" applyProtection="0"/>
    <xf numFmtId="0" fontId="43" fillId="59" borderId="2575" applyNumberFormat="0" applyFont="0" applyAlignment="0" applyProtection="0"/>
    <xf numFmtId="0" fontId="42" fillId="0" borderId="2577" applyNumberFormat="0" applyFill="0" applyAlignment="0" applyProtection="0"/>
    <xf numFmtId="0" fontId="42" fillId="0" borderId="2577" applyNumberFormat="0" applyFill="0" applyAlignment="0" applyProtection="0"/>
    <xf numFmtId="0" fontId="55" fillId="56" borderId="2574" applyNumberFormat="0" applyAlignment="0" applyProtection="0"/>
    <xf numFmtId="0" fontId="42" fillId="0" borderId="2577" applyNumberFormat="0" applyFill="0" applyAlignment="0" applyProtection="0"/>
    <xf numFmtId="0" fontId="60" fillId="43" borderId="2574" applyNumberFormat="0" applyAlignment="0" applyProtection="0"/>
    <xf numFmtId="0" fontId="43" fillId="59" borderId="2575" applyNumberFormat="0" applyFont="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43" fillId="59" borderId="2575" applyNumberFormat="0" applyFont="0" applyAlignment="0" applyProtection="0"/>
    <xf numFmtId="0" fontId="43" fillId="59" borderId="2575" applyNumberFormat="0" applyFont="0" applyAlignment="0" applyProtection="0"/>
    <xf numFmtId="0" fontId="55" fillId="56" borderId="2574" applyNumberFormat="0" applyAlignment="0" applyProtection="0"/>
    <xf numFmtId="0" fontId="60" fillId="43" borderId="2574" applyNumberFormat="0" applyAlignment="0" applyProtection="0"/>
    <xf numFmtId="0" fontId="43" fillId="59" borderId="2575" applyNumberFormat="0" applyFont="0" applyAlignment="0" applyProtection="0"/>
    <xf numFmtId="0" fontId="43" fillId="59" borderId="2575" applyNumberFormat="0" applyFont="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42" fillId="0" borderId="2577" applyNumberFormat="0" applyFill="0" applyAlignment="0" applyProtection="0"/>
    <xf numFmtId="0" fontId="55" fillId="56" borderId="2574"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0" fillId="43" borderId="2574"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55" fillId="56" borderId="2574" applyNumberFormat="0" applyAlignment="0" applyProtection="0"/>
    <xf numFmtId="0" fontId="43" fillId="59" borderId="2575" applyNumberFormat="0" applyFont="0" applyAlignment="0" applyProtection="0"/>
    <xf numFmtId="0" fontId="63" fillId="56" borderId="2576" applyNumberFormat="0" applyAlignment="0" applyProtection="0"/>
    <xf numFmtId="0" fontId="43" fillId="59" borderId="2575" applyNumberFormat="0" applyFont="0" applyAlignment="0" applyProtection="0"/>
    <xf numFmtId="0" fontId="43" fillId="59" borderId="2575" applyNumberFormat="0" applyFont="0" applyAlignment="0" applyProtection="0"/>
    <xf numFmtId="0" fontId="63" fillId="56" borderId="2576" applyNumberFormat="0" applyAlignment="0" applyProtection="0"/>
    <xf numFmtId="0" fontId="42" fillId="0" borderId="2577" applyNumberFormat="0" applyFill="0" applyAlignment="0" applyProtection="0"/>
    <xf numFmtId="0" fontId="55" fillId="56" borderId="2574" applyNumberFormat="0" applyAlignment="0" applyProtection="0"/>
    <xf numFmtId="0" fontId="42" fillId="0" borderId="2577" applyNumberFormat="0" applyFill="0" applyAlignment="0" applyProtection="0"/>
    <xf numFmtId="0" fontId="55" fillId="56" borderId="2574" applyNumberFormat="0" applyAlignment="0" applyProtection="0"/>
    <xf numFmtId="0" fontId="60" fillId="43" borderId="2574" applyNumberFormat="0" applyAlignment="0" applyProtection="0"/>
    <xf numFmtId="0" fontId="43" fillId="59" borderId="2575" applyNumberFormat="0" applyFont="0" applyAlignment="0" applyProtection="0"/>
    <xf numFmtId="0" fontId="63" fillId="56" borderId="2576" applyNumberFormat="0" applyAlignment="0" applyProtection="0"/>
    <xf numFmtId="0" fontId="42" fillId="0" borderId="2577" applyNumberFormat="0" applyFill="0" applyAlignment="0" applyProtection="0"/>
    <xf numFmtId="0" fontId="55" fillId="56" borderId="2574" applyNumberFormat="0" applyAlignment="0" applyProtection="0"/>
    <xf numFmtId="0" fontId="60" fillId="43" borderId="2574" applyNumberFormat="0" applyAlignment="0" applyProtection="0"/>
    <xf numFmtId="0" fontId="43" fillId="59" borderId="2575" applyNumberFormat="0" applyFont="0" applyAlignment="0" applyProtection="0"/>
    <xf numFmtId="0" fontId="63" fillId="56" borderId="2576" applyNumberFormat="0" applyAlignment="0" applyProtection="0"/>
    <xf numFmtId="0" fontId="42" fillId="0" borderId="2577" applyNumberFormat="0" applyFill="0" applyAlignment="0" applyProtection="0"/>
    <xf numFmtId="0" fontId="55" fillId="56" borderId="2574" applyNumberFormat="0" applyAlignment="0" applyProtection="0"/>
    <xf numFmtId="0" fontId="60" fillId="43" borderId="2574" applyNumberFormat="0" applyAlignment="0" applyProtection="0"/>
    <xf numFmtId="0" fontId="43" fillId="59" borderId="2575" applyNumberFormat="0" applyFont="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55" fillId="56" borderId="2574"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55" fillId="56" borderId="2574" applyNumberFormat="0" applyAlignment="0" applyProtection="0"/>
    <xf numFmtId="0" fontId="63" fillId="56" borderId="2576" applyNumberFormat="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60" fillId="43" borderId="2574" applyNumberFormat="0" applyAlignment="0" applyProtection="0"/>
    <xf numFmtId="0" fontId="63" fillId="56" borderId="2576" applyNumberFormat="0" applyAlignment="0" applyProtection="0"/>
    <xf numFmtId="0" fontId="63" fillId="56" borderId="2576" applyNumberFormat="0" applyAlignment="0" applyProtection="0"/>
    <xf numFmtId="0" fontId="43" fillId="59" borderId="2575" applyNumberFormat="0" applyFont="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55" fillId="56" borderId="2574" applyNumberFormat="0" applyAlignment="0" applyProtection="0"/>
    <xf numFmtId="0" fontId="63" fillId="56" borderId="2576" applyNumberFormat="0" applyAlignment="0" applyProtection="0"/>
    <xf numFmtId="0" fontId="63" fillId="56" borderId="2576" applyNumberFormat="0" applyAlignment="0" applyProtection="0"/>
    <xf numFmtId="0" fontId="63" fillId="56" borderId="2576" applyNumberFormat="0" applyAlignment="0" applyProtection="0"/>
    <xf numFmtId="0" fontId="43" fillId="59" borderId="2575" applyNumberFormat="0" applyFont="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0" fillId="43" borderId="2574"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201" fontId="137" fillId="0" borderId="2459" applyNumberFormat="0" applyFont="0" applyFill="0" applyAlignment="0" applyProtection="0"/>
    <xf numFmtId="201" fontId="137" fillId="0" borderId="2458" applyNumberFormat="0" applyFont="0" applyFill="0" applyAlignment="0" applyProtection="0"/>
    <xf numFmtId="254" fontId="177" fillId="0" borderId="2460" applyFont="0" applyFill="0" applyBorder="0" applyAlignment="0" applyProtection="0">
      <protection locked="0"/>
    </xf>
    <xf numFmtId="215" fontId="156" fillId="0" borderId="2604" applyFont="0" applyFill="0" applyAlignment="0">
      <alignment horizontal="fill"/>
    </xf>
    <xf numFmtId="254" fontId="177" fillId="0" borderId="2460" applyFont="0" applyFill="0" applyBorder="0" applyAlignment="0" applyProtection="0">
      <protection locked="0"/>
    </xf>
    <xf numFmtId="0" fontId="18" fillId="68" borderId="2576" applyNumberFormat="0">
      <alignment vertical="center"/>
    </xf>
    <xf numFmtId="0" fontId="18" fillId="35" borderId="2457" applyNumberFormat="0" applyAlignment="0">
      <protection locked="0"/>
    </xf>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63" fillId="56" borderId="2576" applyNumberFormat="0" applyAlignment="0" applyProtection="0"/>
    <xf numFmtId="0" fontId="55" fillId="56" borderId="2574" applyNumberFormat="0" applyAlignment="0" applyProtection="0"/>
    <xf numFmtId="0" fontId="55" fillId="56" borderId="2574" applyNumberFormat="0" applyAlignment="0" applyProtection="0"/>
    <xf numFmtId="0" fontId="55" fillId="56" borderId="2574" applyNumberFormat="0" applyAlignment="0" applyProtection="0"/>
    <xf numFmtId="0" fontId="92" fillId="35" borderId="2605">
      <alignment horizontal="center" vertical="center"/>
    </xf>
    <xf numFmtId="3" fontId="92" fillId="35" borderId="2605">
      <alignment horizontal="right" vertical="center"/>
    </xf>
    <xf numFmtId="4" fontId="92" fillId="35" borderId="2605"/>
    <xf numFmtId="0" fontId="60" fillId="43" borderId="2574" applyNumberFormat="0" applyAlignment="0" applyProtection="0"/>
    <xf numFmtId="0" fontId="60" fillId="43" borderId="2574" applyNumberFormat="0" applyAlignment="0" applyProtection="0"/>
    <xf numFmtId="0" fontId="42" fillId="0" borderId="2577" applyNumberFormat="0" applyFill="0" applyAlignment="0" applyProtection="0"/>
    <xf numFmtId="0" fontId="18" fillId="68" borderId="2576" applyNumberFormat="0">
      <alignment vertical="center"/>
    </xf>
    <xf numFmtId="3" fontId="92" fillId="34" borderId="2603">
      <alignment horizontal="right" vertical="center"/>
    </xf>
    <xf numFmtId="2" fontId="92" fillId="34" borderId="2603"/>
    <xf numFmtId="0" fontId="18" fillId="35" borderId="2457" applyNumberFormat="0" applyAlignment="0">
      <protection locked="0"/>
    </xf>
    <xf numFmtId="0" fontId="60" fillId="43" borderId="2574" applyNumberFormat="0" applyAlignment="0" applyProtection="0"/>
    <xf numFmtId="201" fontId="137" fillId="0" borderId="2459" applyNumberFormat="0" applyFont="0" applyFill="0" applyAlignment="0" applyProtection="0"/>
    <xf numFmtId="201" fontId="137" fillId="0" borderId="2458" applyNumberFormat="0" applyFont="0" applyFill="0" applyAlignment="0" applyProtection="0"/>
    <xf numFmtId="0" fontId="60" fillId="43" borderId="2574" applyNumberFormat="0" applyAlignment="0" applyProtection="0"/>
    <xf numFmtId="0" fontId="60" fillId="43" borderId="2574" applyNumberFormat="0" applyAlignment="0" applyProtection="0"/>
    <xf numFmtId="201" fontId="137" fillId="0" borderId="2458" applyNumberFormat="0" applyFont="0" applyFill="0" applyAlignment="0" applyProtection="0"/>
    <xf numFmtId="0" fontId="18" fillId="68" borderId="2576" applyNumberFormat="0">
      <alignment vertical="center"/>
    </xf>
    <xf numFmtId="0" fontId="18" fillId="35" borderId="2457" applyNumberFormat="0" applyAlignment="0">
      <protection locked="0"/>
    </xf>
    <xf numFmtId="0" fontId="42" fillId="0" borderId="2577" applyNumberFormat="0" applyFill="0" applyAlignment="0" applyProtection="0"/>
    <xf numFmtId="0" fontId="60" fillId="43" borderId="2574" applyNumberFormat="0" applyAlignment="0" applyProtection="0"/>
    <xf numFmtId="0" fontId="60" fillId="43" borderId="2574" applyNumberFormat="0" applyAlignment="0" applyProtection="0"/>
    <xf numFmtId="0" fontId="42" fillId="0" borderId="2577" applyNumberFormat="0" applyFill="0" applyAlignment="0" applyProtection="0"/>
    <xf numFmtId="0" fontId="55" fillId="56" borderId="2574" applyNumberFormat="0" applyAlignment="0" applyProtection="0"/>
    <xf numFmtId="0" fontId="55" fillId="56" borderId="2574" applyNumberFormat="0" applyAlignment="0" applyProtection="0"/>
    <xf numFmtId="0" fontId="55" fillId="56" borderId="2574" applyNumberFormat="0" applyAlignment="0" applyProtection="0"/>
    <xf numFmtId="0" fontId="63" fillId="56" borderId="2576" applyNumberFormat="0" applyAlignment="0" applyProtection="0"/>
    <xf numFmtId="0" fontId="63" fillId="56" borderId="2576" applyNumberFormat="0" applyAlignment="0" applyProtection="0"/>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18" fillId="0" borderId="2575"/>
    <xf numFmtId="0" fontId="63" fillId="56" borderId="2576" applyNumberFormat="0" applyAlignment="0" applyProtection="0"/>
    <xf numFmtId="0" fontId="55" fillId="56" borderId="2574" applyNumberFormat="0" applyAlignment="0" applyProtection="0"/>
    <xf numFmtId="0" fontId="55" fillId="56" borderId="2574" applyNumberFormat="0" applyAlignment="0" applyProtection="0"/>
    <xf numFmtId="0" fontId="55" fillId="56" borderId="2574" applyNumberFormat="0" applyAlignment="0" applyProtection="0"/>
    <xf numFmtId="0" fontId="60" fillId="43" borderId="2574" applyNumberFormat="0" applyAlignment="0" applyProtection="0"/>
    <xf numFmtId="0" fontId="60" fillId="43" borderId="2574" applyNumberFormat="0" applyAlignment="0" applyProtection="0"/>
    <xf numFmtId="0" fontId="42" fillId="0" borderId="2577" applyNumberFormat="0" applyFill="0" applyAlignment="0" applyProtection="0"/>
    <xf numFmtId="0" fontId="60" fillId="43" borderId="2574" applyNumberFormat="0" applyAlignment="0" applyProtection="0"/>
    <xf numFmtId="0" fontId="42" fillId="0" borderId="2577" applyNumberFormat="0" applyFill="0" applyAlignment="0" applyProtection="0"/>
    <xf numFmtId="0" fontId="18" fillId="35" borderId="2457" applyNumberFormat="0" applyAlignment="0">
      <protection locked="0"/>
    </xf>
    <xf numFmtId="0" fontId="18" fillId="68" borderId="2576" applyNumberFormat="0">
      <alignment vertical="center"/>
    </xf>
    <xf numFmtId="0" fontId="18" fillId="68" borderId="2576" applyNumberFormat="0">
      <alignment vertical="center"/>
    </xf>
    <xf numFmtId="0" fontId="18" fillId="68" borderId="2576" applyNumberFormat="0">
      <alignment vertical="center"/>
    </xf>
    <xf numFmtId="0" fontId="18" fillId="35" borderId="2457" applyNumberFormat="0" applyAlignment="0">
      <protection locked="0"/>
    </xf>
    <xf numFmtId="0" fontId="18" fillId="68" borderId="2576" applyNumberFormat="0">
      <alignment vertical="center"/>
    </xf>
    <xf numFmtId="0" fontId="18" fillId="68" borderId="2576" applyNumberFormat="0">
      <alignment vertical="center"/>
    </xf>
    <xf numFmtId="201" fontId="137" fillId="0" borderId="2459" applyNumberFormat="0" applyFont="0" applyFill="0" applyAlignment="0" applyProtection="0"/>
    <xf numFmtId="0" fontId="18" fillId="35" borderId="2457" applyNumberFormat="0" applyAlignment="0">
      <protection locked="0"/>
    </xf>
    <xf numFmtId="0" fontId="18" fillId="68" borderId="2576" applyNumberFormat="0">
      <alignment vertical="center"/>
    </xf>
    <xf numFmtId="0" fontId="18" fillId="35" borderId="2457" applyNumberFormat="0" applyAlignment="0">
      <protection locked="0"/>
    </xf>
    <xf numFmtId="0" fontId="18" fillId="35" borderId="2457" applyNumberFormat="0" applyAlignment="0">
      <protection locked="0"/>
    </xf>
    <xf numFmtId="0" fontId="63" fillId="56" borderId="2576" applyNumberFormat="0" applyAlignment="0" applyProtection="0"/>
    <xf numFmtId="0" fontId="44" fillId="57" borderId="2606" applyNumberFormat="0" applyAlignment="0" applyProtection="0"/>
    <xf numFmtId="0" fontId="63" fillId="56" borderId="2576" applyNumberFormat="0" applyAlignment="0" applyProtection="0"/>
    <xf numFmtId="0" fontId="42" fillId="0" borderId="2577" applyNumberFormat="0" applyFill="0" applyAlignment="0" applyProtection="0"/>
    <xf numFmtId="0" fontId="60" fillId="43" borderId="2574" applyNumberFormat="0" applyAlignment="0" applyProtection="0"/>
    <xf numFmtId="0" fontId="92" fillId="35" borderId="2609">
      <alignment horizontal="center" vertical="center"/>
    </xf>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215" fontId="156" fillId="0" borderId="2608" applyFont="0" applyFill="0" applyAlignment="0">
      <alignment horizontal="fill"/>
    </xf>
    <xf numFmtId="0" fontId="108" fillId="0" borderId="2578" applyFont="0" applyFill="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63" fillId="56" borderId="2576" applyNumberFormat="0" applyAlignment="0" applyProtection="0"/>
    <xf numFmtId="0" fontId="42" fillId="0" borderId="2577" applyNumberFormat="0" applyFill="0" applyAlignment="0" applyProtection="0"/>
    <xf numFmtId="0" fontId="55" fillId="56" borderId="2574" applyNumberFormat="0" applyAlignment="0" applyProtection="0"/>
    <xf numFmtId="0" fontId="63" fillId="56" borderId="2576" applyNumberFormat="0" applyAlignment="0" applyProtection="0"/>
    <xf numFmtId="0" fontId="60" fillId="43" borderId="2574" applyNumberFormat="0" applyAlignment="0" applyProtection="0"/>
    <xf numFmtId="0" fontId="43" fillId="59" borderId="2575" applyNumberFormat="0" applyFont="0" applyAlignment="0" applyProtection="0"/>
    <xf numFmtId="0" fontId="55" fillId="56" borderId="2574" applyNumberFormat="0" applyAlignment="0" applyProtection="0"/>
    <xf numFmtId="0" fontId="55" fillId="56" borderId="2574" applyNumberFormat="0" applyAlignment="0" applyProtection="0"/>
    <xf numFmtId="0" fontId="55" fillId="56" borderId="2574" applyNumberFormat="0" applyAlignment="0" applyProtection="0"/>
    <xf numFmtId="0" fontId="55" fillId="56" borderId="2574" applyNumberFormat="0" applyAlignment="0" applyProtection="0"/>
    <xf numFmtId="0" fontId="60" fillId="43" borderId="2574" applyNumberFormat="0" applyAlignment="0" applyProtection="0"/>
    <xf numFmtId="0" fontId="42" fillId="0" borderId="2577" applyNumberFormat="0" applyFill="0" applyAlignment="0" applyProtection="0"/>
    <xf numFmtId="0" fontId="60" fillId="43" borderId="2574" applyNumberFormat="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42" fillId="0" borderId="2577" applyNumberFormat="0" applyFill="0" applyAlignment="0" applyProtection="0"/>
    <xf numFmtId="0" fontId="44" fillId="57" borderId="2606" applyNumberFormat="0" applyAlignment="0" applyProtection="0"/>
    <xf numFmtId="0" fontId="44" fillId="57" borderId="2606" applyNumberFormat="0" applyAlignment="0" applyProtection="0"/>
    <xf numFmtId="3" fontId="92" fillId="35" borderId="2609">
      <alignment horizontal="right" vertical="center"/>
    </xf>
    <xf numFmtId="4" fontId="92" fillId="35" borderId="2609"/>
    <xf numFmtId="3" fontId="92" fillId="34" borderId="2607">
      <alignment horizontal="right" vertical="center"/>
    </xf>
    <xf numFmtId="2" fontId="92" fillId="34" borderId="2607"/>
    <xf numFmtId="0" fontId="60" fillId="43" borderId="2574" applyNumberFormat="0" applyAlignment="0" applyProtection="0"/>
    <xf numFmtId="0" fontId="44" fillId="119" borderId="2606" applyNumberFormat="0" applyAlignment="0" applyProtection="0"/>
    <xf numFmtId="0" fontId="42" fillId="0" borderId="2577" applyNumberFormat="0" applyFill="0" applyAlignment="0" applyProtection="0"/>
    <xf numFmtId="0" fontId="42" fillId="0" borderId="2577" applyNumberFormat="0" applyFill="0" applyAlignment="0" applyProtection="0"/>
    <xf numFmtId="0" fontId="63" fillId="56" borderId="2576" applyNumberFormat="0" applyAlignment="0" applyProtection="0"/>
    <xf numFmtId="0" fontId="63" fillId="56" borderId="2576" applyNumberFormat="0" applyAlignment="0" applyProtection="0"/>
    <xf numFmtId="0" fontId="63" fillId="56" borderId="2576" applyNumberFormat="0" applyAlignment="0" applyProtection="0"/>
    <xf numFmtId="0" fontId="44" fillId="57" borderId="2610" applyNumberFormat="0" applyAlignment="0" applyProtection="0"/>
    <xf numFmtId="0" fontId="44" fillId="57" borderId="2610" applyNumberFormat="0" applyAlignment="0" applyProtection="0"/>
    <xf numFmtId="0" fontId="44" fillId="57" borderId="2610" applyNumberFormat="0" applyAlignment="0" applyProtection="0"/>
    <xf numFmtId="0" fontId="44" fillId="119" borderId="2610" applyNumberFormat="0" applyAlignment="0" applyProtection="0"/>
    <xf numFmtId="215" fontId="156" fillId="0" borderId="2612" applyFont="0" applyFill="0" applyAlignment="0">
      <alignment horizontal="fill"/>
    </xf>
    <xf numFmtId="0" fontId="92" fillId="35" borderId="2613">
      <alignment horizontal="center" vertical="center"/>
    </xf>
    <xf numFmtId="3" fontId="92" fillId="35" borderId="2613">
      <alignment horizontal="right" vertical="center"/>
    </xf>
    <xf numFmtId="4" fontId="92" fillId="35" borderId="2613"/>
    <xf numFmtId="3" fontId="92" fillId="34" borderId="2611">
      <alignment horizontal="right" vertical="center"/>
    </xf>
    <xf numFmtId="2" fontId="92" fillId="34" borderId="2611"/>
    <xf numFmtId="0" fontId="44" fillId="57" borderId="2614" applyNumberFormat="0" applyAlignment="0" applyProtection="0"/>
    <xf numFmtId="0" fontId="92" fillId="35" borderId="2617">
      <alignment horizontal="center" vertical="center"/>
    </xf>
    <xf numFmtId="215" fontId="156" fillId="0" borderId="2616" applyFont="0" applyFill="0" applyAlignment="0">
      <alignment horizontal="fill"/>
    </xf>
    <xf numFmtId="0" fontId="44" fillId="57" borderId="2614" applyNumberFormat="0" applyAlignment="0" applyProtection="0"/>
    <xf numFmtId="0" fontId="44" fillId="57" borderId="2614" applyNumberFormat="0" applyAlignment="0" applyProtection="0"/>
    <xf numFmtId="3" fontId="92" fillId="35" borderId="2617">
      <alignment horizontal="right" vertical="center"/>
    </xf>
    <xf numFmtId="4" fontId="92" fillId="35" borderId="2617"/>
    <xf numFmtId="3" fontId="92" fillId="34" borderId="2615">
      <alignment horizontal="right" vertical="center"/>
    </xf>
    <xf numFmtId="2" fontId="92" fillId="34" borderId="2615"/>
    <xf numFmtId="0" fontId="44" fillId="119" borderId="2614" applyNumberFormat="0" applyAlignment="0" applyProtection="0"/>
    <xf numFmtId="0" fontId="44" fillId="57" borderId="2618" applyNumberFormat="0" applyAlignment="0" applyProtection="0"/>
    <xf numFmtId="0" fontId="44" fillId="57" borderId="2618" applyNumberFormat="0" applyAlignment="0" applyProtection="0"/>
    <xf numFmtId="0" fontId="44" fillId="57" borderId="2618" applyNumberFormat="0" applyAlignment="0" applyProtection="0"/>
    <xf numFmtId="0" fontId="44" fillId="119" borderId="2618" applyNumberFormat="0" applyAlignment="0" applyProtection="0"/>
    <xf numFmtId="164" fontId="103" fillId="71" borderId="2463" applyNumberFormat="0" applyBorder="0" applyAlignment="0">
      <alignment vertical="center" wrapText="1"/>
    </xf>
    <xf numFmtId="215" fontId="156" fillId="0" borderId="2628" applyFont="0" applyFill="0" applyAlignment="0">
      <alignment horizontal="fill"/>
    </xf>
    <xf numFmtId="2" fontId="92" fillId="34" borderId="2643"/>
    <xf numFmtId="3" fontId="92" fillId="34" borderId="2643">
      <alignment horizontal="right" vertical="center"/>
    </xf>
    <xf numFmtId="4" fontId="92" fillId="35" borderId="2645"/>
    <xf numFmtId="3" fontId="92" fillId="35" borderId="2645">
      <alignment horizontal="right" vertical="center"/>
    </xf>
    <xf numFmtId="0" fontId="92" fillId="35" borderId="2645">
      <alignment horizontal="center" vertical="center"/>
    </xf>
    <xf numFmtId="0" fontId="92" fillId="35" borderId="2629">
      <alignment horizontal="center" vertical="center"/>
    </xf>
    <xf numFmtId="3" fontId="92" fillId="35" borderId="2629">
      <alignment horizontal="right" vertical="center"/>
    </xf>
    <xf numFmtId="4" fontId="92" fillId="35" borderId="2629"/>
    <xf numFmtId="215" fontId="156" fillId="0" borderId="2644" applyFont="0" applyFill="0" applyAlignment="0">
      <alignment horizontal="fill"/>
    </xf>
    <xf numFmtId="3" fontId="92" fillId="34" borderId="2627">
      <alignment horizontal="right" vertical="center"/>
    </xf>
    <xf numFmtId="2" fontId="92" fillId="34" borderId="2627"/>
    <xf numFmtId="0" fontId="108" fillId="0" borderId="2578" applyFont="0" applyFill="0" applyAlignment="0" applyProtection="0"/>
    <xf numFmtId="0" fontId="103" fillId="71" borderId="2463" applyNumberFormat="0" applyBorder="0" applyAlignment="0">
      <alignment vertical="center" wrapText="1"/>
    </xf>
    <xf numFmtId="0" fontId="44" fillId="57" borderId="2630" applyNumberFormat="0" applyAlignment="0" applyProtection="0"/>
    <xf numFmtId="0" fontId="92" fillId="35" borderId="2633">
      <alignment horizontal="center" vertical="center"/>
    </xf>
    <xf numFmtId="215" fontId="156" fillId="0" borderId="2632" applyFont="0" applyFill="0" applyAlignment="0">
      <alignment horizontal="fill"/>
    </xf>
    <xf numFmtId="0" fontId="44" fillId="57" borderId="2630" applyNumberFormat="0" applyAlignment="0" applyProtection="0"/>
    <xf numFmtId="0" fontId="44" fillId="57" borderId="2630" applyNumberFormat="0" applyAlignment="0" applyProtection="0"/>
    <xf numFmtId="3" fontId="92" fillId="35" borderId="2633">
      <alignment horizontal="right" vertical="center"/>
    </xf>
    <xf numFmtId="4" fontId="92" fillId="35" borderId="2633"/>
    <xf numFmtId="3" fontId="92" fillId="34" borderId="2631">
      <alignment horizontal="right" vertical="center"/>
    </xf>
    <xf numFmtId="2" fontId="92" fillId="34" borderId="2631"/>
    <xf numFmtId="0" fontId="44" fillId="119" borderId="2630" applyNumberFormat="0" applyAlignment="0" applyProtection="0"/>
    <xf numFmtId="0" fontId="44" fillId="57" borderId="2634" applyNumberFormat="0" applyAlignment="0" applyProtection="0"/>
    <xf numFmtId="0" fontId="44" fillId="57" borderId="2634" applyNumberFormat="0" applyAlignment="0" applyProtection="0"/>
    <xf numFmtId="0" fontId="44" fillId="57" borderId="2634" applyNumberFormat="0" applyAlignment="0" applyProtection="0"/>
    <xf numFmtId="0" fontId="44" fillId="119" borderId="2634" applyNumberFormat="0" applyAlignment="0" applyProtection="0"/>
    <xf numFmtId="215" fontId="156" fillId="0" borderId="2636" applyFont="0" applyFill="0" applyAlignment="0">
      <alignment horizontal="fill"/>
    </xf>
    <xf numFmtId="0" fontId="92" fillId="35" borderId="2637">
      <alignment horizontal="center" vertical="center"/>
    </xf>
    <xf numFmtId="3" fontId="92" fillId="35" borderId="2637">
      <alignment horizontal="right" vertical="center"/>
    </xf>
    <xf numFmtId="4" fontId="92" fillId="35" borderId="2637"/>
    <xf numFmtId="3" fontId="92" fillId="34" borderId="2635">
      <alignment horizontal="right" vertical="center"/>
    </xf>
    <xf numFmtId="2" fontId="92" fillId="34" borderId="2635"/>
    <xf numFmtId="0" fontId="44" fillId="57" borderId="2638" applyNumberFormat="0" applyAlignment="0" applyProtection="0"/>
    <xf numFmtId="0" fontId="92" fillId="35" borderId="2641">
      <alignment horizontal="center" vertical="center"/>
    </xf>
    <xf numFmtId="215" fontId="156" fillId="0" borderId="2640" applyFont="0" applyFill="0" applyAlignment="0">
      <alignment horizontal="fill"/>
    </xf>
    <xf numFmtId="0" fontId="44" fillId="57" borderId="2638" applyNumberFormat="0" applyAlignment="0" applyProtection="0"/>
    <xf numFmtId="0" fontId="44" fillId="57" borderId="2638" applyNumberFormat="0" applyAlignment="0" applyProtection="0"/>
    <xf numFmtId="3" fontId="92" fillId="35" borderId="2641">
      <alignment horizontal="right" vertical="center"/>
    </xf>
    <xf numFmtId="4" fontId="92" fillId="35" borderId="2641"/>
    <xf numFmtId="3" fontId="92" fillId="34" borderId="2639">
      <alignment horizontal="right" vertical="center"/>
    </xf>
    <xf numFmtId="2" fontId="92" fillId="34" borderId="2639"/>
    <xf numFmtId="0" fontId="44" fillId="119" borderId="2638" applyNumberFormat="0" applyAlignment="0" applyProtection="0"/>
    <xf numFmtId="0" fontId="44" fillId="57" borderId="2642" applyNumberFormat="0" applyAlignment="0" applyProtection="0"/>
    <xf numFmtId="0" fontId="44" fillId="57" borderId="2642" applyNumberFormat="0" applyAlignment="0" applyProtection="0"/>
    <xf numFmtId="0" fontId="44" fillId="57" borderId="2642" applyNumberFormat="0" applyAlignment="0" applyProtection="0"/>
    <xf numFmtId="0" fontId="44" fillId="119" borderId="2642" applyNumberFormat="0" applyAlignment="0" applyProtection="0"/>
    <xf numFmtId="0" fontId="44" fillId="57" borderId="2646" applyNumberFormat="0" applyAlignment="0" applyProtection="0"/>
    <xf numFmtId="0" fontId="92" fillId="35" borderId="2649">
      <alignment horizontal="center" vertical="center"/>
    </xf>
    <xf numFmtId="215" fontId="156" fillId="0" borderId="2648" applyFont="0" applyFill="0" applyAlignment="0">
      <alignment horizontal="fill"/>
    </xf>
    <xf numFmtId="0" fontId="44" fillId="57" borderId="2646" applyNumberFormat="0" applyAlignment="0" applyProtection="0"/>
    <xf numFmtId="0" fontId="44" fillId="57" borderId="2646" applyNumberFormat="0" applyAlignment="0" applyProtection="0"/>
    <xf numFmtId="3" fontId="92" fillId="35" borderId="2649">
      <alignment horizontal="right" vertical="center"/>
    </xf>
    <xf numFmtId="4" fontId="92" fillId="35" borderId="2649"/>
    <xf numFmtId="3" fontId="92" fillId="34" borderId="2647">
      <alignment horizontal="right" vertical="center"/>
    </xf>
    <xf numFmtId="2" fontId="92" fillId="34" borderId="2647"/>
    <xf numFmtId="0" fontId="44" fillId="119" borderId="2646" applyNumberFormat="0" applyAlignment="0" applyProtection="0"/>
    <xf numFmtId="0" fontId="44" fillId="57" borderId="2650" applyNumberFormat="0" applyAlignment="0" applyProtection="0"/>
    <xf numFmtId="0" fontId="44" fillId="57" borderId="2650" applyNumberFormat="0" applyAlignment="0" applyProtection="0"/>
    <xf numFmtId="0" fontId="44" fillId="57" borderId="2650" applyNumberFormat="0" applyAlignment="0" applyProtection="0"/>
    <xf numFmtId="0" fontId="44" fillId="119" borderId="2650" applyNumberFormat="0" applyAlignment="0" applyProtection="0"/>
    <xf numFmtId="215" fontId="156" fillId="0" borderId="2652" applyFont="0" applyFill="0" applyAlignment="0">
      <alignment horizontal="fill"/>
    </xf>
    <xf numFmtId="0" fontId="44" fillId="57" borderId="2666" applyNumberFormat="0" applyAlignment="0" applyProtection="0"/>
    <xf numFmtId="0" fontId="44" fillId="119" borderId="2662" applyNumberFormat="0" applyAlignment="0" applyProtection="0"/>
    <xf numFmtId="2" fontId="92" fillId="34" borderId="2663"/>
    <xf numFmtId="3" fontId="92" fillId="34" borderId="2663">
      <alignment horizontal="right" vertical="center"/>
    </xf>
    <xf numFmtId="4" fontId="92" fillId="35" borderId="2665"/>
    <xf numFmtId="3" fontId="92" fillId="35" borderId="2665">
      <alignment horizontal="right" vertical="center"/>
    </xf>
    <xf numFmtId="0" fontId="44" fillId="57" borderId="2662" applyNumberFormat="0" applyAlignment="0" applyProtection="0"/>
    <xf numFmtId="0" fontId="44" fillId="57" borderId="2662" applyNumberFormat="0" applyAlignment="0" applyProtection="0"/>
    <xf numFmtId="215" fontId="156" fillId="0" borderId="2664" applyFont="0" applyFill="0" applyAlignment="0">
      <alignment horizontal="fill"/>
    </xf>
    <xf numFmtId="0" fontId="92" fillId="35" borderId="2665">
      <alignment horizontal="center" vertical="center"/>
    </xf>
    <xf numFmtId="0" fontId="44" fillId="57" borderId="2662" applyNumberFormat="0" applyAlignment="0" applyProtection="0"/>
    <xf numFmtId="2" fontId="92" fillId="34" borderId="2659"/>
    <xf numFmtId="3" fontId="92" fillId="34" borderId="2659">
      <alignment horizontal="right" vertical="center"/>
    </xf>
    <xf numFmtId="4" fontId="92" fillId="35" borderId="2661"/>
    <xf numFmtId="3" fontId="92" fillId="35" borderId="2661">
      <alignment horizontal="right" vertical="center"/>
    </xf>
    <xf numFmtId="0" fontId="92" fillId="35" borderId="2661">
      <alignment horizontal="center" vertical="center"/>
    </xf>
    <xf numFmtId="0" fontId="92" fillId="35" borderId="2653">
      <alignment horizontal="center" vertical="center"/>
    </xf>
    <xf numFmtId="3" fontId="92" fillId="35" borderId="2653">
      <alignment horizontal="right" vertical="center"/>
    </xf>
    <xf numFmtId="4" fontId="92" fillId="35" borderId="2653"/>
    <xf numFmtId="3" fontId="92" fillId="34" borderId="2651">
      <alignment horizontal="right" vertical="center"/>
    </xf>
    <xf numFmtId="2" fontId="92" fillId="34" borderId="2651"/>
    <xf numFmtId="215" fontId="156" fillId="0" borderId="2660" applyFont="0" applyFill="0" applyAlignment="0">
      <alignment horizontal="fill"/>
    </xf>
    <xf numFmtId="0" fontId="44" fillId="57" borderId="2654" applyNumberFormat="0" applyAlignment="0" applyProtection="0"/>
    <xf numFmtId="0" fontId="92" fillId="35" borderId="2657">
      <alignment horizontal="center" vertical="center"/>
    </xf>
    <xf numFmtId="215" fontId="156" fillId="0" borderId="2656" applyFont="0" applyFill="0" applyAlignment="0">
      <alignment horizontal="fill"/>
    </xf>
    <xf numFmtId="0" fontId="44" fillId="57" borderId="2654" applyNumberFormat="0" applyAlignment="0" applyProtection="0"/>
    <xf numFmtId="0" fontId="44" fillId="57" borderId="2654" applyNumberFormat="0" applyAlignment="0" applyProtection="0"/>
    <xf numFmtId="3" fontId="92" fillId="35" borderId="2657">
      <alignment horizontal="right" vertical="center"/>
    </xf>
    <xf numFmtId="4" fontId="92" fillId="35" borderId="2657"/>
    <xf numFmtId="3" fontId="92" fillId="34" borderId="2655">
      <alignment horizontal="right" vertical="center"/>
    </xf>
    <xf numFmtId="2" fontId="92" fillId="34" borderId="2655"/>
    <xf numFmtId="0" fontId="44" fillId="119" borderId="2654" applyNumberFormat="0" applyAlignment="0" applyProtection="0"/>
    <xf numFmtId="0" fontId="44" fillId="57" borderId="2658" applyNumberFormat="0" applyAlignment="0" applyProtection="0"/>
    <xf numFmtId="0" fontId="44" fillId="57" borderId="2658" applyNumberFormat="0" applyAlignment="0" applyProtection="0"/>
    <xf numFmtId="0" fontId="44" fillId="57" borderId="2658" applyNumberFormat="0" applyAlignment="0" applyProtection="0"/>
    <xf numFmtId="0" fontId="44" fillId="119" borderId="2658" applyNumberFormat="0" applyAlignment="0" applyProtection="0"/>
    <xf numFmtId="0" fontId="44" fillId="57" borderId="2666" applyNumberFormat="0" applyAlignment="0" applyProtection="0"/>
    <xf numFmtId="0" fontId="44" fillId="57" borderId="2666" applyNumberFormat="0" applyAlignment="0" applyProtection="0"/>
    <xf numFmtId="0" fontId="44" fillId="119" borderId="2666" applyNumberFormat="0" applyAlignment="0" applyProtection="0"/>
    <xf numFmtId="215" fontId="156" fillId="0" borderId="2668" applyFont="0" applyFill="0" applyAlignment="0">
      <alignment horizontal="fill"/>
    </xf>
    <xf numFmtId="0" fontId="92" fillId="35" borderId="2669">
      <alignment horizontal="center" vertical="center"/>
    </xf>
    <xf numFmtId="3" fontId="92" fillId="35" borderId="2669">
      <alignment horizontal="right" vertical="center"/>
    </xf>
    <xf numFmtId="4" fontId="92" fillId="35" borderId="2669"/>
    <xf numFmtId="3" fontId="92" fillId="34" borderId="2667">
      <alignment horizontal="right" vertical="center"/>
    </xf>
    <xf numFmtId="2" fontId="92" fillId="34" borderId="2667"/>
    <xf numFmtId="0" fontId="44" fillId="57" borderId="2670" applyNumberFormat="0" applyAlignment="0" applyProtection="0"/>
    <xf numFmtId="0" fontId="92" fillId="35" borderId="2673">
      <alignment horizontal="center" vertical="center"/>
    </xf>
    <xf numFmtId="215" fontId="156" fillId="0" borderId="2672" applyFont="0" applyFill="0" applyAlignment="0">
      <alignment horizontal="fill"/>
    </xf>
    <xf numFmtId="0" fontId="44" fillId="57" borderId="2670" applyNumberFormat="0" applyAlignment="0" applyProtection="0"/>
    <xf numFmtId="0" fontId="44" fillId="57" borderId="2670" applyNumberFormat="0" applyAlignment="0" applyProtection="0"/>
    <xf numFmtId="3" fontId="92" fillId="35" borderId="2673">
      <alignment horizontal="right" vertical="center"/>
    </xf>
    <xf numFmtId="4" fontId="92" fillId="35" borderId="2673"/>
    <xf numFmtId="3" fontId="92" fillId="34" borderId="2671">
      <alignment horizontal="right" vertical="center"/>
    </xf>
    <xf numFmtId="2" fontId="92" fillId="34" borderId="2671"/>
    <xf numFmtId="0" fontId="44" fillId="119" borderId="2670" applyNumberFormat="0" applyAlignment="0" applyProtection="0"/>
    <xf numFmtId="0" fontId="44" fillId="57" borderId="2674" applyNumberFormat="0" applyAlignment="0" applyProtection="0"/>
    <xf numFmtId="0" fontId="44" fillId="57" borderId="2674" applyNumberFormat="0" applyAlignment="0" applyProtection="0"/>
    <xf numFmtId="0" fontId="44" fillId="57" borderId="2674" applyNumberFormat="0" applyAlignment="0" applyProtection="0"/>
    <xf numFmtId="0" fontId="44" fillId="119" borderId="2674" applyNumberFormat="0" applyAlignment="0" applyProtection="0"/>
    <xf numFmtId="215" fontId="156" fillId="0" borderId="2676" applyFont="0" applyFill="0" applyAlignment="0">
      <alignment horizontal="fill"/>
    </xf>
    <xf numFmtId="0" fontId="92" fillId="35" borderId="2677">
      <alignment horizontal="center" vertical="center"/>
    </xf>
    <xf numFmtId="3" fontId="92" fillId="35" borderId="2677">
      <alignment horizontal="right" vertical="center"/>
    </xf>
    <xf numFmtId="4" fontId="92" fillId="35" borderId="2677"/>
    <xf numFmtId="3" fontId="92" fillId="34" borderId="2675">
      <alignment horizontal="right" vertical="center"/>
    </xf>
    <xf numFmtId="2" fontId="92" fillId="34" borderId="2675"/>
    <xf numFmtId="0" fontId="44" fillId="57" borderId="2678" applyNumberFormat="0" applyAlignment="0" applyProtection="0"/>
    <xf numFmtId="0" fontId="92" fillId="35" borderId="2681">
      <alignment horizontal="center" vertical="center"/>
    </xf>
    <xf numFmtId="215" fontId="156" fillId="0" borderId="2680" applyFont="0" applyFill="0" applyAlignment="0">
      <alignment horizontal="fill"/>
    </xf>
    <xf numFmtId="0" fontId="44" fillId="57" borderId="2678" applyNumberFormat="0" applyAlignment="0" applyProtection="0"/>
    <xf numFmtId="0" fontId="44" fillId="57" borderId="2678" applyNumberFormat="0" applyAlignment="0" applyProtection="0"/>
    <xf numFmtId="3" fontId="92" fillId="35" borderId="2681">
      <alignment horizontal="right" vertical="center"/>
    </xf>
    <xf numFmtId="4" fontId="92" fillId="35" borderId="2681"/>
    <xf numFmtId="3" fontId="92" fillId="34" borderId="2679">
      <alignment horizontal="right" vertical="center"/>
    </xf>
    <xf numFmtId="2" fontId="92" fillId="34" borderId="2679"/>
    <xf numFmtId="0" fontId="44" fillId="119" borderId="2678" applyNumberFormat="0" applyAlignment="0" applyProtection="0"/>
    <xf numFmtId="0" fontId="44" fillId="57" borderId="2682" applyNumberFormat="0" applyAlignment="0" applyProtection="0"/>
    <xf numFmtId="0" fontId="44" fillId="57" borderId="2682" applyNumberFormat="0" applyAlignment="0" applyProtection="0"/>
    <xf numFmtId="0" fontId="44" fillId="57" borderId="2682" applyNumberFormat="0" applyAlignment="0" applyProtection="0"/>
    <xf numFmtId="0" fontId="44" fillId="119" borderId="2682" applyNumberFormat="0" applyAlignment="0" applyProtection="0"/>
    <xf numFmtId="0" fontId="108" fillId="0" borderId="2684" applyFont="0" applyFill="0" applyAlignment="0" applyProtection="0"/>
    <xf numFmtId="215" fontId="156" fillId="0" borderId="2685" applyFont="0" applyFill="0" applyAlignment="0">
      <alignment horizontal="fill"/>
    </xf>
    <xf numFmtId="215" fontId="156" fillId="0" borderId="2684" applyFont="0" applyFill="0" applyAlignment="0">
      <alignment horizontal="fill"/>
    </xf>
    <xf numFmtId="303" fontId="211" fillId="0" borderId="2684" applyBorder="0"/>
    <xf numFmtId="321" fontId="171" fillId="0" borderId="2684"/>
    <xf numFmtId="322" fontId="171" fillId="0" borderId="2684"/>
    <xf numFmtId="323" fontId="171" fillId="0" borderId="2684"/>
    <xf numFmtId="324" fontId="171" fillId="0" borderId="2684"/>
    <xf numFmtId="325" fontId="171" fillId="0" borderId="2684"/>
    <xf numFmtId="326" fontId="171" fillId="0" borderId="2684"/>
    <xf numFmtId="329" fontId="171" fillId="0" borderId="2684"/>
    <xf numFmtId="332" fontId="171" fillId="0" borderId="2684"/>
    <xf numFmtId="333" fontId="171" fillId="0" borderId="2684"/>
    <xf numFmtId="0" fontId="92" fillId="35" borderId="2686">
      <alignment horizontal="center" vertical="center"/>
    </xf>
    <xf numFmtId="3" fontId="92" fillId="35" borderId="2686">
      <alignment horizontal="right" vertical="center"/>
    </xf>
    <xf numFmtId="4" fontId="92" fillId="35" borderId="2686"/>
    <xf numFmtId="3" fontId="92" fillId="34" borderId="2683">
      <alignment horizontal="right" vertical="center"/>
    </xf>
    <xf numFmtId="2" fontId="92" fillId="34" borderId="2683"/>
    <xf numFmtId="256" fontId="19" fillId="36" borderId="2684" applyNumberFormat="0" applyFill="0" applyBorder="0" applyAlignment="0" applyProtection="0"/>
    <xf numFmtId="256" fontId="19" fillId="36" borderId="2684" applyNumberFormat="0" applyFill="0" applyBorder="0" applyAlignment="0" applyProtection="0"/>
    <xf numFmtId="256" fontId="19" fillId="36" borderId="2684" applyNumberFormat="0" applyFill="0" applyBorder="0" applyAlignment="0" applyProtection="0"/>
    <xf numFmtId="0" fontId="19" fillId="36" borderId="2684" applyNumberFormat="0" applyFill="0" applyBorder="0" applyAlignment="0" applyProtection="0"/>
    <xf numFmtId="0" fontId="19" fillId="36" borderId="2684" applyNumberFormat="0" applyFill="0" applyBorder="0" applyAlignment="0" applyProtection="0"/>
    <xf numFmtId="256" fontId="19" fillId="36" borderId="2684" applyNumberFormat="0" applyFill="0" applyBorder="0" applyAlignment="0" applyProtection="0"/>
    <xf numFmtId="0" fontId="19" fillId="36" borderId="2684" applyNumberFormat="0" applyFill="0" applyBorder="0" applyAlignment="0" applyProtection="0"/>
    <xf numFmtId="0" fontId="108" fillId="0" borderId="2684" applyFont="0" applyFill="0" applyAlignment="0" applyProtection="0"/>
    <xf numFmtId="303" fontId="211" fillId="0" borderId="2684" applyBorder="0"/>
    <xf numFmtId="215" fontId="156" fillId="0" borderId="2684" applyFont="0" applyFill="0" applyAlignment="0">
      <alignment horizontal="fill"/>
    </xf>
    <xf numFmtId="0" fontId="44" fillId="57" borderId="2687" applyNumberFormat="0" applyAlignment="0" applyProtection="0"/>
    <xf numFmtId="0" fontId="92" fillId="35" borderId="2690">
      <alignment horizontal="center" vertical="center"/>
    </xf>
    <xf numFmtId="215" fontId="156" fillId="0" borderId="2684" applyFont="0" applyFill="0" applyAlignment="0">
      <alignment horizontal="fill"/>
    </xf>
    <xf numFmtId="215" fontId="156" fillId="0" borderId="2689" applyFont="0" applyFill="0" applyAlignment="0">
      <alignment horizontal="fill"/>
    </xf>
    <xf numFmtId="0" fontId="108" fillId="0" borderId="2684" applyFont="0" applyFill="0" applyAlignment="0" applyProtection="0"/>
    <xf numFmtId="0" fontId="44" fillId="57" borderId="2687" applyNumberFormat="0" applyAlignment="0" applyProtection="0"/>
    <xf numFmtId="0" fontId="44" fillId="57" borderId="2687" applyNumberFormat="0" applyAlignment="0" applyProtection="0"/>
    <xf numFmtId="3" fontId="92" fillId="35" borderId="2690">
      <alignment horizontal="right" vertical="center"/>
    </xf>
    <xf numFmtId="4" fontId="92" fillId="35" borderId="2690"/>
    <xf numFmtId="3" fontId="92" fillId="34" borderId="2688">
      <alignment horizontal="right" vertical="center"/>
    </xf>
    <xf numFmtId="2" fontId="92" fillId="34" borderId="2688"/>
    <xf numFmtId="0" fontId="44" fillId="119" borderId="2687" applyNumberFormat="0" applyAlignment="0" applyProtection="0"/>
    <xf numFmtId="0" fontId="108" fillId="0" borderId="2684" applyFont="0" applyFill="0" applyAlignment="0" applyProtection="0"/>
    <xf numFmtId="303" fontId="211" fillId="0" borderId="2684" applyBorder="0"/>
    <xf numFmtId="303" fontId="211" fillId="0" borderId="2684" applyBorder="0"/>
    <xf numFmtId="215" fontId="156" fillId="0" borderId="2684" applyFont="0" applyFill="0" applyAlignment="0">
      <alignment horizontal="fill"/>
    </xf>
    <xf numFmtId="0" fontId="44" fillId="57" borderId="2691" applyNumberFormat="0" applyAlignment="0" applyProtection="0"/>
    <xf numFmtId="0" fontId="44" fillId="57" borderId="2691" applyNumberFormat="0" applyAlignment="0" applyProtection="0"/>
    <xf numFmtId="0" fontId="44" fillId="57" borderId="2691" applyNumberFormat="0" applyAlignment="0" applyProtection="0"/>
    <xf numFmtId="0" fontId="44" fillId="119" borderId="2691" applyNumberFormat="0" applyAlignment="0" applyProtection="0"/>
    <xf numFmtId="0" fontId="44" fillId="57" borderId="2727" applyNumberFormat="0" applyAlignment="0" applyProtection="0"/>
    <xf numFmtId="215" fontId="156" fillId="0" borderId="2729" applyFont="0" applyFill="0" applyAlignment="0">
      <alignment horizontal="fill"/>
    </xf>
    <xf numFmtId="215" fontId="156" fillId="0" borderId="2693" applyFont="0" applyFill="0" applyAlignment="0">
      <alignment horizontal="fill"/>
    </xf>
    <xf numFmtId="0" fontId="92" fillId="35" borderId="2730">
      <alignment horizontal="center" vertical="center"/>
    </xf>
    <xf numFmtId="0" fontId="44" fillId="57" borderId="2707" applyNumberFormat="0" applyAlignment="0" applyProtection="0"/>
    <xf numFmtId="0" fontId="44" fillId="119" borderId="2703" applyNumberFormat="0" applyAlignment="0" applyProtection="0"/>
    <xf numFmtId="2" fontId="92" fillId="34" borderId="2704"/>
    <xf numFmtId="3" fontId="92" fillId="34" borderId="2704">
      <alignment horizontal="right" vertical="center"/>
    </xf>
    <xf numFmtId="4" fontId="92" fillId="35" borderId="2706"/>
    <xf numFmtId="3" fontId="92" fillId="35" borderId="2706">
      <alignment horizontal="right" vertical="center"/>
    </xf>
    <xf numFmtId="0" fontId="44" fillId="57" borderId="2703" applyNumberFormat="0" applyAlignment="0" applyProtection="0"/>
    <xf numFmtId="0" fontId="44" fillId="57" borderId="2703" applyNumberFormat="0" applyAlignment="0" applyProtection="0"/>
    <xf numFmtId="215" fontId="156" fillId="0" borderId="2705" applyFont="0" applyFill="0" applyAlignment="0">
      <alignment horizontal="fill"/>
    </xf>
    <xf numFmtId="0" fontId="92" fillId="35" borderId="2706">
      <alignment horizontal="center" vertical="center"/>
    </xf>
    <xf numFmtId="0" fontId="44" fillId="57" borderId="2703" applyNumberFormat="0" applyAlignment="0" applyProtection="0"/>
    <xf numFmtId="215" fontId="156" fillId="0" borderId="2725" applyFont="0" applyFill="0" applyAlignment="0">
      <alignment horizontal="fill"/>
    </xf>
    <xf numFmtId="2" fontId="92" fillId="34" borderId="2700"/>
    <xf numFmtId="3" fontId="92" fillId="34" borderId="2700">
      <alignment horizontal="right" vertical="center"/>
    </xf>
    <xf numFmtId="4" fontId="92" fillId="35" borderId="2702"/>
    <xf numFmtId="3" fontId="92" fillId="35" borderId="2702">
      <alignment horizontal="right" vertical="center"/>
    </xf>
    <xf numFmtId="0" fontId="92" fillId="35" borderId="2702">
      <alignment horizontal="center" vertical="center"/>
    </xf>
    <xf numFmtId="3" fontId="92" fillId="35" borderId="2726">
      <alignment horizontal="right" vertical="center"/>
    </xf>
    <xf numFmtId="3" fontId="92" fillId="34" borderId="2724">
      <alignment horizontal="right" vertical="center"/>
    </xf>
    <xf numFmtId="2" fontId="92" fillId="34" borderId="2724"/>
    <xf numFmtId="0" fontId="92" fillId="35" borderId="2694">
      <alignment horizontal="center" vertical="center"/>
    </xf>
    <xf numFmtId="3" fontId="92" fillId="35" borderId="2694">
      <alignment horizontal="right" vertical="center"/>
    </xf>
    <xf numFmtId="4" fontId="92" fillId="35" borderId="2694"/>
    <xf numFmtId="3" fontId="92" fillId="35" borderId="2730">
      <alignment horizontal="right" vertical="center"/>
    </xf>
    <xf numFmtId="0" fontId="44" fillId="119" borderId="2727" applyNumberFormat="0" applyAlignment="0" applyProtection="0"/>
    <xf numFmtId="0" fontId="44" fillId="119" borderId="2731" applyNumberFormat="0" applyAlignment="0" applyProtection="0"/>
    <xf numFmtId="3" fontId="92" fillId="34" borderId="2692">
      <alignment horizontal="right" vertical="center"/>
    </xf>
    <xf numFmtId="2" fontId="92" fillId="34" borderId="2692"/>
    <xf numFmtId="0" fontId="44" fillId="57" borderId="2731" applyNumberFormat="0" applyAlignment="0" applyProtection="0"/>
    <xf numFmtId="0" fontId="44" fillId="57" borderId="2727" applyNumberFormat="0" applyAlignment="0" applyProtection="0"/>
    <xf numFmtId="0" fontId="92" fillId="35" borderId="2726">
      <alignment horizontal="center" vertical="center"/>
    </xf>
    <xf numFmtId="4" fontId="92" fillId="35" borderId="2726"/>
    <xf numFmtId="4" fontId="92" fillId="35" borderId="2730"/>
    <xf numFmtId="3" fontId="92" fillId="34" borderId="2728">
      <alignment horizontal="right" vertical="center"/>
    </xf>
    <xf numFmtId="0" fontId="44" fillId="57" borderId="2731" applyNumberFormat="0" applyAlignment="0" applyProtection="0"/>
    <xf numFmtId="215" fontId="156" fillId="0" borderId="2701" applyFont="0" applyFill="0" applyAlignment="0">
      <alignment horizontal="fill"/>
    </xf>
    <xf numFmtId="0" fontId="44" fillId="57" borderId="2727" applyNumberFormat="0" applyAlignment="0" applyProtection="0"/>
    <xf numFmtId="2" fontId="92" fillId="34" borderId="2728"/>
    <xf numFmtId="0" fontId="44" fillId="57" borderId="2731" applyNumberFormat="0" applyAlignment="0" applyProtection="0"/>
    <xf numFmtId="0" fontId="44" fillId="57" borderId="2695" applyNumberFormat="0" applyAlignment="0" applyProtection="0"/>
    <xf numFmtId="0" fontId="92" fillId="35" borderId="2698">
      <alignment horizontal="center" vertical="center"/>
    </xf>
    <xf numFmtId="215" fontId="156" fillId="0" borderId="2697" applyFont="0" applyFill="0" applyAlignment="0">
      <alignment horizontal="fill"/>
    </xf>
    <xf numFmtId="0" fontId="44" fillId="57" borderId="2695" applyNumberFormat="0" applyAlignment="0" applyProtection="0"/>
    <xf numFmtId="0" fontId="44" fillId="57" borderId="2695" applyNumberFormat="0" applyAlignment="0" applyProtection="0"/>
    <xf numFmtId="3" fontId="92" fillId="35" borderId="2698">
      <alignment horizontal="right" vertical="center"/>
    </xf>
    <xf numFmtId="4" fontId="92" fillId="35" borderId="2698"/>
    <xf numFmtId="3" fontId="92" fillId="34" borderId="2696">
      <alignment horizontal="right" vertical="center"/>
    </xf>
    <xf numFmtId="2" fontId="92" fillId="34" borderId="2696"/>
    <xf numFmtId="0" fontId="44" fillId="119" borderId="2695" applyNumberFormat="0" applyAlignment="0" applyProtection="0"/>
    <xf numFmtId="0" fontId="44" fillId="57" borderId="2699" applyNumberFormat="0" applyAlignment="0" applyProtection="0"/>
    <xf numFmtId="0" fontId="44" fillId="57" borderId="2699" applyNumberFormat="0" applyAlignment="0" applyProtection="0"/>
    <xf numFmtId="0" fontId="44" fillId="57" borderId="2699" applyNumberFormat="0" applyAlignment="0" applyProtection="0"/>
    <xf numFmtId="0" fontId="44" fillId="119" borderId="2699" applyNumberFormat="0" applyAlignment="0" applyProtection="0"/>
    <xf numFmtId="0" fontId="44" fillId="57" borderId="2707" applyNumberFormat="0" applyAlignment="0" applyProtection="0"/>
    <xf numFmtId="0" fontId="44" fillId="57" borderId="2707" applyNumberFormat="0" applyAlignment="0" applyProtection="0"/>
    <xf numFmtId="0" fontId="44" fillId="119" borderId="2707" applyNumberFormat="0" applyAlignment="0" applyProtection="0"/>
    <xf numFmtId="215" fontId="156" fillId="0" borderId="2709" applyFont="0" applyFill="0" applyAlignment="0">
      <alignment horizontal="fill"/>
    </xf>
    <xf numFmtId="0" fontId="92" fillId="35" borderId="2710">
      <alignment horizontal="center" vertical="center"/>
    </xf>
    <xf numFmtId="3" fontId="92" fillId="35" borderId="2710">
      <alignment horizontal="right" vertical="center"/>
    </xf>
    <xf numFmtId="4" fontId="92" fillId="35" borderId="2710"/>
    <xf numFmtId="3" fontId="92" fillId="34" borderId="2708">
      <alignment horizontal="right" vertical="center"/>
    </xf>
    <xf numFmtId="2" fontId="92" fillId="34" borderId="2708"/>
    <xf numFmtId="0" fontId="44" fillId="57" borderId="2711" applyNumberFormat="0" applyAlignment="0" applyProtection="0"/>
    <xf numFmtId="0" fontId="92" fillId="35" borderId="2714">
      <alignment horizontal="center" vertical="center"/>
    </xf>
    <xf numFmtId="215" fontId="156" fillId="0" borderId="2713" applyFont="0" applyFill="0" applyAlignment="0">
      <alignment horizontal="fill"/>
    </xf>
    <xf numFmtId="0" fontId="44" fillId="57" borderId="2711" applyNumberFormat="0" applyAlignment="0" applyProtection="0"/>
    <xf numFmtId="0" fontId="44" fillId="57" borderId="2711" applyNumberFormat="0" applyAlignment="0" applyProtection="0"/>
    <xf numFmtId="3" fontId="92" fillId="35" borderId="2714">
      <alignment horizontal="right" vertical="center"/>
    </xf>
    <xf numFmtId="4" fontId="92" fillId="35" borderId="2714"/>
    <xf numFmtId="3" fontId="92" fillId="34" borderId="2712">
      <alignment horizontal="right" vertical="center"/>
    </xf>
    <xf numFmtId="2" fontId="92" fillId="34" borderId="2712"/>
    <xf numFmtId="0" fontId="44" fillId="119" borderId="2711" applyNumberFormat="0" applyAlignment="0" applyProtection="0"/>
    <xf numFmtId="0" fontId="44" fillId="57" borderId="2715" applyNumberFormat="0" applyAlignment="0" applyProtection="0"/>
    <xf numFmtId="0" fontId="44" fillId="57" borderId="2715" applyNumberFormat="0" applyAlignment="0" applyProtection="0"/>
    <xf numFmtId="0" fontId="44" fillId="57" borderId="2715" applyNumberFormat="0" applyAlignment="0" applyProtection="0"/>
    <xf numFmtId="0" fontId="44" fillId="119" borderId="2715" applyNumberFormat="0" applyAlignment="0" applyProtection="0"/>
    <xf numFmtId="215" fontId="156" fillId="0" borderId="2717" applyFont="0" applyFill="0" applyAlignment="0">
      <alignment horizontal="fill"/>
    </xf>
    <xf numFmtId="0" fontId="92" fillId="35" borderId="2718">
      <alignment horizontal="center" vertical="center"/>
    </xf>
    <xf numFmtId="3" fontId="92" fillId="35" borderId="2718">
      <alignment horizontal="right" vertical="center"/>
    </xf>
    <xf numFmtId="4" fontId="92" fillId="35" borderId="2718"/>
    <xf numFmtId="3" fontId="92" fillId="34" borderId="2716">
      <alignment horizontal="right" vertical="center"/>
    </xf>
    <xf numFmtId="2" fontId="92" fillId="34" borderId="2716"/>
    <xf numFmtId="0" fontId="44" fillId="57" borderId="2719" applyNumberFormat="0" applyAlignment="0" applyProtection="0"/>
    <xf numFmtId="0" fontId="92" fillId="35" borderId="2722">
      <alignment horizontal="center" vertical="center"/>
    </xf>
    <xf numFmtId="215" fontId="156" fillId="0" borderId="2721" applyFont="0" applyFill="0" applyAlignment="0">
      <alignment horizontal="fill"/>
    </xf>
    <xf numFmtId="0" fontId="44" fillId="57" borderId="2719" applyNumberFormat="0" applyAlignment="0" applyProtection="0"/>
    <xf numFmtId="0" fontId="44" fillId="57" borderId="2719" applyNumberFormat="0" applyAlignment="0" applyProtection="0"/>
    <xf numFmtId="3" fontId="92" fillId="35" borderId="2722">
      <alignment horizontal="right" vertical="center"/>
    </xf>
    <xf numFmtId="4" fontId="92" fillId="35" borderId="2722"/>
    <xf numFmtId="3" fontId="92" fillId="34" borderId="2720">
      <alignment horizontal="right" vertical="center"/>
    </xf>
    <xf numFmtId="2" fontId="92" fillId="34" borderId="2720"/>
    <xf numFmtId="0" fontId="44" fillId="119" borderId="2719" applyNumberFormat="0" applyAlignment="0" applyProtection="0"/>
    <xf numFmtId="0" fontId="44" fillId="57" borderId="2723" applyNumberFormat="0" applyAlignment="0" applyProtection="0"/>
    <xf numFmtId="0" fontId="44" fillId="57" borderId="2723" applyNumberFormat="0" applyAlignment="0" applyProtection="0"/>
    <xf numFmtId="0" fontId="44" fillId="57" borderId="2723" applyNumberFormat="0" applyAlignment="0" applyProtection="0"/>
    <xf numFmtId="0" fontId="44" fillId="119" borderId="2723" applyNumberFormat="0" applyAlignment="0" applyProtection="0"/>
    <xf numFmtId="164" fontId="103" fillId="71" borderId="2463" applyNumberFormat="0" applyBorder="0" applyAlignment="0">
      <alignment vertical="center" wrapText="1"/>
    </xf>
    <xf numFmtId="215" fontId="156" fillId="0" borderId="2733" applyFont="0" applyFill="0" applyAlignment="0">
      <alignment horizontal="fill"/>
    </xf>
    <xf numFmtId="2" fontId="92" fillId="34" borderId="2748"/>
    <xf numFmtId="3" fontId="92" fillId="34" borderId="2748">
      <alignment horizontal="right" vertical="center"/>
    </xf>
    <xf numFmtId="4" fontId="92" fillId="35" borderId="2750"/>
    <xf numFmtId="3" fontId="92" fillId="35" borderId="2750">
      <alignment horizontal="right" vertical="center"/>
    </xf>
    <xf numFmtId="0" fontId="92" fillId="35" borderId="2750">
      <alignment horizontal="center" vertical="center"/>
    </xf>
    <xf numFmtId="0" fontId="92" fillId="35" borderId="2734">
      <alignment horizontal="center" vertical="center"/>
    </xf>
    <xf numFmtId="3" fontId="92" fillId="35" borderId="2734">
      <alignment horizontal="right" vertical="center"/>
    </xf>
    <xf numFmtId="4" fontId="92" fillId="35" borderId="2734"/>
    <xf numFmtId="215" fontId="156" fillId="0" borderId="2749" applyFont="0" applyFill="0" applyAlignment="0">
      <alignment horizontal="fill"/>
    </xf>
    <xf numFmtId="3" fontId="92" fillId="34" borderId="2732">
      <alignment horizontal="right" vertical="center"/>
    </xf>
    <xf numFmtId="2" fontId="92" fillId="34" borderId="2732"/>
    <xf numFmtId="0" fontId="103" fillId="71" borderId="2463" applyNumberFormat="0" applyBorder="0" applyAlignment="0">
      <alignment vertical="center" wrapText="1"/>
    </xf>
    <xf numFmtId="0" fontId="44" fillId="57" borderId="2735" applyNumberFormat="0" applyAlignment="0" applyProtection="0"/>
    <xf numFmtId="0" fontId="92" fillId="35" borderId="2738">
      <alignment horizontal="center" vertical="center"/>
    </xf>
    <xf numFmtId="215" fontId="156" fillId="0" borderId="2737" applyFont="0" applyFill="0" applyAlignment="0">
      <alignment horizontal="fill"/>
    </xf>
    <xf numFmtId="0" fontId="44" fillId="57" borderId="2735" applyNumberFormat="0" applyAlignment="0" applyProtection="0"/>
    <xf numFmtId="0" fontId="44" fillId="57" borderId="2735" applyNumberFormat="0" applyAlignment="0" applyProtection="0"/>
    <xf numFmtId="3" fontId="92" fillId="35" borderId="2738">
      <alignment horizontal="right" vertical="center"/>
    </xf>
    <xf numFmtId="4" fontId="92" fillId="35" borderId="2738"/>
    <xf numFmtId="3" fontId="92" fillId="34" borderId="2736">
      <alignment horizontal="right" vertical="center"/>
    </xf>
    <xf numFmtId="2" fontId="92" fillId="34" borderId="2736"/>
    <xf numFmtId="0" fontId="44" fillId="119" borderId="2735" applyNumberFormat="0" applyAlignment="0" applyProtection="0"/>
    <xf numFmtId="0" fontId="44" fillId="57" borderId="2739" applyNumberFormat="0" applyAlignment="0" applyProtection="0"/>
    <xf numFmtId="0" fontId="44" fillId="57" borderId="2739" applyNumberFormat="0" applyAlignment="0" applyProtection="0"/>
    <xf numFmtId="0" fontId="44" fillId="57" borderId="2739" applyNumberFormat="0" applyAlignment="0" applyProtection="0"/>
    <xf numFmtId="0" fontId="44" fillId="119" borderId="2739" applyNumberFormat="0" applyAlignment="0" applyProtection="0"/>
    <xf numFmtId="215" fontId="156" fillId="0" borderId="2741" applyFont="0" applyFill="0" applyAlignment="0">
      <alignment horizontal="fill"/>
    </xf>
    <xf numFmtId="0" fontId="92" fillId="35" borderId="2742">
      <alignment horizontal="center" vertical="center"/>
    </xf>
    <xf numFmtId="3" fontId="92" fillId="35" borderId="2742">
      <alignment horizontal="right" vertical="center"/>
    </xf>
    <xf numFmtId="4" fontId="92" fillId="35" borderId="2742"/>
    <xf numFmtId="3" fontId="92" fillId="34" borderId="2740">
      <alignment horizontal="right" vertical="center"/>
    </xf>
    <xf numFmtId="2" fontId="92" fillId="34" borderId="2740"/>
    <xf numFmtId="0" fontId="44" fillId="57" borderId="2743" applyNumberFormat="0" applyAlignment="0" applyProtection="0"/>
    <xf numFmtId="0" fontId="92" fillId="35" borderId="2746">
      <alignment horizontal="center" vertical="center"/>
    </xf>
    <xf numFmtId="215" fontId="156" fillId="0" borderId="2745" applyFont="0" applyFill="0" applyAlignment="0">
      <alignment horizontal="fill"/>
    </xf>
    <xf numFmtId="0" fontId="44" fillId="57" borderId="2743" applyNumberFormat="0" applyAlignment="0" applyProtection="0"/>
    <xf numFmtId="0" fontId="44" fillId="57" borderId="2743" applyNumberFormat="0" applyAlignment="0" applyProtection="0"/>
    <xf numFmtId="3" fontId="92" fillId="35" borderId="2746">
      <alignment horizontal="right" vertical="center"/>
    </xf>
    <xf numFmtId="4" fontId="92" fillId="35" borderId="2746"/>
    <xf numFmtId="3" fontId="92" fillId="34" borderId="2744">
      <alignment horizontal="right" vertical="center"/>
    </xf>
    <xf numFmtId="2" fontId="92" fillId="34" borderId="2744"/>
    <xf numFmtId="0" fontId="44" fillId="119" borderId="2743" applyNumberFormat="0" applyAlignment="0" applyProtection="0"/>
    <xf numFmtId="0" fontId="44" fillId="57" borderId="2747" applyNumberFormat="0" applyAlignment="0" applyProtection="0"/>
    <xf numFmtId="0" fontId="44" fillId="57" borderId="2747" applyNumberFormat="0" applyAlignment="0" applyProtection="0"/>
    <xf numFmtId="0" fontId="44" fillId="57" borderId="2747" applyNumberFormat="0" applyAlignment="0" applyProtection="0"/>
    <xf numFmtId="0" fontId="44" fillId="119" borderId="2747" applyNumberFormat="0" applyAlignment="0" applyProtection="0"/>
    <xf numFmtId="0" fontId="44" fillId="57" borderId="2751" applyNumberFormat="0" applyAlignment="0" applyProtection="0"/>
    <xf numFmtId="0" fontId="92" fillId="35" borderId="2754">
      <alignment horizontal="center" vertical="center"/>
    </xf>
    <xf numFmtId="215" fontId="156" fillId="0" borderId="2753" applyFont="0" applyFill="0" applyAlignment="0">
      <alignment horizontal="fill"/>
    </xf>
    <xf numFmtId="0" fontId="44" fillId="57" borderId="2751" applyNumberFormat="0" applyAlignment="0" applyProtection="0"/>
    <xf numFmtId="0" fontId="44" fillId="57" borderId="2751" applyNumberFormat="0" applyAlignment="0" applyProtection="0"/>
    <xf numFmtId="3" fontId="92" fillId="35" borderId="2754">
      <alignment horizontal="right" vertical="center"/>
    </xf>
    <xf numFmtId="4" fontId="92" fillId="35" borderId="2754"/>
    <xf numFmtId="3" fontId="92" fillId="34" borderId="2752">
      <alignment horizontal="right" vertical="center"/>
    </xf>
    <xf numFmtId="2" fontId="92" fillId="34" borderId="2752"/>
    <xf numFmtId="0" fontId="44" fillId="119" borderId="2751" applyNumberFormat="0" applyAlignment="0" applyProtection="0"/>
    <xf numFmtId="0" fontId="44" fillId="57" borderId="2755" applyNumberFormat="0" applyAlignment="0" applyProtection="0"/>
    <xf numFmtId="0" fontId="44" fillId="57" borderId="2755" applyNumberFormat="0" applyAlignment="0" applyProtection="0"/>
    <xf numFmtId="0" fontId="44" fillId="57" borderId="2755" applyNumberFormat="0" applyAlignment="0" applyProtection="0"/>
    <xf numFmtId="0" fontId="44" fillId="119" borderId="2755" applyNumberFormat="0" applyAlignment="0" applyProtection="0"/>
    <xf numFmtId="215" fontId="156" fillId="0" borderId="2757" applyFont="0" applyFill="0" applyAlignment="0">
      <alignment horizontal="fill"/>
    </xf>
    <xf numFmtId="0" fontId="44" fillId="57" borderId="2771" applyNumberFormat="0" applyAlignment="0" applyProtection="0"/>
    <xf numFmtId="0" fontId="44" fillId="119" borderId="2767" applyNumberFormat="0" applyAlignment="0" applyProtection="0"/>
    <xf numFmtId="2" fontId="92" fillId="34" borderId="2768"/>
    <xf numFmtId="3" fontId="92" fillId="34" borderId="2768">
      <alignment horizontal="right" vertical="center"/>
    </xf>
    <xf numFmtId="4" fontId="92" fillId="35" borderId="2770"/>
    <xf numFmtId="3" fontId="92" fillId="35" borderId="2770">
      <alignment horizontal="right" vertical="center"/>
    </xf>
    <xf numFmtId="0" fontId="44" fillId="57" borderId="2767" applyNumberFormat="0" applyAlignment="0" applyProtection="0"/>
    <xf numFmtId="0" fontId="44" fillId="57" borderId="2767" applyNumberFormat="0" applyAlignment="0" applyProtection="0"/>
    <xf numFmtId="215" fontId="156" fillId="0" borderId="2769" applyFont="0" applyFill="0" applyAlignment="0">
      <alignment horizontal="fill"/>
    </xf>
    <xf numFmtId="0" fontId="92" fillId="35" borderId="2770">
      <alignment horizontal="center" vertical="center"/>
    </xf>
    <xf numFmtId="0" fontId="44" fillId="57" borderId="2767" applyNumberFormat="0" applyAlignment="0" applyProtection="0"/>
    <xf numFmtId="2" fontId="92" fillId="34" borderId="2764"/>
    <xf numFmtId="3" fontId="92" fillId="34" borderId="2764">
      <alignment horizontal="right" vertical="center"/>
    </xf>
    <xf numFmtId="4" fontId="92" fillId="35" borderId="2766"/>
    <xf numFmtId="3" fontId="92" fillId="35" borderId="2766">
      <alignment horizontal="right" vertical="center"/>
    </xf>
    <xf numFmtId="0" fontId="92" fillId="35" borderId="2766">
      <alignment horizontal="center" vertical="center"/>
    </xf>
    <xf numFmtId="0" fontId="92" fillId="35" borderId="2758">
      <alignment horizontal="center" vertical="center"/>
    </xf>
    <xf numFmtId="3" fontId="92" fillId="35" borderId="2758">
      <alignment horizontal="right" vertical="center"/>
    </xf>
    <xf numFmtId="4" fontId="92" fillId="35" borderId="2758"/>
    <xf numFmtId="3" fontId="92" fillId="34" borderId="2756">
      <alignment horizontal="right" vertical="center"/>
    </xf>
    <xf numFmtId="2" fontId="92" fillId="34" borderId="2756"/>
    <xf numFmtId="215" fontId="156" fillId="0" borderId="2765" applyFont="0" applyFill="0" applyAlignment="0">
      <alignment horizontal="fill"/>
    </xf>
    <xf numFmtId="0" fontId="44" fillId="57" borderId="2759" applyNumberFormat="0" applyAlignment="0" applyProtection="0"/>
    <xf numFmtId="0" fontId="92" fillId="35" borderId="2762">
      <alignment horizontal="center" vertical="center"/>
    </xf>
    <xf numFmtId="215" fontId="156" fillId="0" borderId="2761" applyFont="0" applyFill="0" applyAlignment="0">
      <alignment horizontal="fill"/>
    </xf>
    <xf numFmtId="0" fontId="44" fillId="57" borderId="2759" applyNumberFormat="0" applyAlignment="0" applyProtection="0"/>
    <xf numFmtId="0" fontId="44" fillId="57" borderId="2759" applyNumberFormat="0" applyAlignment="0" applyProtection="0"/>
    <xf numFmtId="3" fontId="92" fillId="35" borderId="2762">
      <alignment horizontal="right" vertical="center"/>
    </xf>
    <xf numFmtId="4" fontId="92" fillId="35" borderId="2762"/>
    <xf numFmtId="3" fontId="92" fillId="34" borderId="2760">
      <alignment horizontal="right" vertical="center"/>
    </xf>
    <xf numFmtId="2" fontId="92" fillId="34" borderId="2760"/>
    <xf numFmtId="0" fontId="44" fillId="119" borderId="2759" applyNumberFormat="0" applyAlignment="0" applyProtection="0"/>
    <xf numFmtId="0" fontId="44" fillId="57" borderId="2763" applyNumberFormat="0" applyAlignment="0" applyProtection="0"/>
    <xf numFmtId="0" fontId="44" fillId="57" borderId="2763" applyNumberFormat="0" applyAlignment="0" applyProtection="0"/>
    <xf numFmtId="0" fontId="44" fillId="57" borderId="2763" applyNumberFormat="0" applyAlignment="0" applyProtection="0"/>
    <xf numFmtId="0" fontId="44" fillId="119" borderId="2763" applyNumberFormat="0" applyAlignment="0" applyProtection="0"/>
    <xf numFmtId="0" fontId="44" fillId="57" borderId="2771" applyNumberFormat="0" applyAlignment="0" applyProtection="0"/>
    <xf numFmtId="0" fontId="44" fillId="57" borderId="2771" applyNumberFormat="0" applyAlignment="0" applyProtection="0"/>
    <xf numFmtId="0" fontId="44" fillId="119" borderId="2771" applyNumberFormat="0" applyAlignment="0" applyProtection="0"/>
    <xf numFmtId="215" fontId="156" fillId="0" borderId="2773" applyFont="0" applyFill="0" applyAlignment="0">
      <alignment horizontal="fill"/>
    </xf>
    <xf numFmtId="0" fontId="92" fillId="35" borderId="2774">
      <alignment horizontal="center" vertical="center"/>
    </xf>
    <xf numFmtId="3" fontId="92" fillId="35" borderId="2774">
      <alignment horizontal="right" vertical="center"/>
    </xf>
    <xf numFmtId="4" fontId="92" fillId="35" borderId="2774"/>
    <xf numFmtId="3" fontId="92" fillId="34" borderId="2772">
      <alignment horizontal="right" vertical="center"/>
    </xf>
    <xf numFmtId="2" fontId="92" fillId="34" borderId="2772"/>
    <xf numFmtId="0" fontId="44" fillId="57" borderId="2775" applyNumberFormat="0" applyAlignment="0" applyProtection="0"/>
    <xf numFmtId="0" fontId="92" fillId="35" borderId="2778">
      <alignment horizontal="center" vertical="center"/>
    </xf>
    <xf numFmtId="215" fontId="156" fillId="0" borderId="2777" applyFont="0" applyFill="0" applyAlignment="0">
      <alignment horizontal="fill"/>
    </xf>
    <xf numFmtId="0" fontId="44" fillId="57" borderId="2775" applyNumberFormat="0" applyAlignment="0" applyProtection="0"/>
    <xf numFmtId="0" fontId="44" fillId="57" borderId="2775" applyNumberFormat="0" applyAlignment="0" applyProtection="0"/>
    <xf numFmtId="3" fontId="92" fillId="35" borderId="2778">
      <alignment horizontal="right" vertical="center"/>
    </xf>
    <xf numFmtId="4" fontId="92" fillId="35" borderId="2778"/>
    <xf numFmtId="3" fontId="92" fillId="34" borderId="2776">
      <alignment horizontal="right" vertical="center"/>
    </xf>
    <xf numFmtId="2" fontId="92" fillId="34" borderId="2776"/>
    <xf numFmtId="0" fontId="44" fillId="119" borderId="2775" applyNumberFormat="0" applyAlignment="0" applyProtection="0"/>
    <xf numFmtId="0" fontId="44" fillId="57" borderId="2779" applyNumberFormat="0" applyAlignment="0" applyProtection="0"/>
    <xf numFmtId="0" fontId="44" fillId="57" borderId="2779" applyNumberFormat="0" applyAlignment="0" applyProtection="0"/>
    <xf numFmtId="0" fontId="44" fillId="57" borderId="2779" applyNumberFormat="0" applyAlignment="0" applyProtection="0"/>
    <xf numFmtId="0" fontId="44" fillId="119" borderId="2779" applyNumberFormat="0" applyAlignment="0" applyProtection="0"/>
    <xf numFmtId="215" fontId="156" fillId="0" borderId="2781" applyFont="0" applyFill="0" applyAlignment="0">
      <alignment horizontal="fill"/>
    </xf>
    <xf numFmtId="0" fontId="92" fillId="35" borderId="2782">
      <alignment horizontal="center" vertical="center"/>
    </xf>
    <xf numFmtId="3" fontId="92" fillId="35" borderId="2782">
      <alignment horizontal="right" vertical="center"/>
    </xf>
    <xf numFmtId="4" fontId="92" fillId="35" borderId="2782"/>
    <xf numFmtId="3" fontId="92" fillId="34" borderId="2780">
      <alignment horizontal="right" vertical="center"/>
    </xf>
    <xf numFmtId="2" fontId="92" fillId="34" borderId="2780"/>
    <xf numFmtId="0" fontId="44" fillId="57" borderId="2783" applyNumberFormat="0" applyAlignment="0" applyProtection="0"/>
    <xf numFmtId="0" fontId="92" fillId="35" borderId="2786">
      <alignment horizontal="center" vertical="center"/>
    </xf>
    <xf numFmtId="215" fontId="156" fillId="0" borderId="2785" applyFont="0" applyFill="0" applyAlignment="0">
      <alignment horizontal="fill"/>
    </xf>
    <xf numFmtId="0" fontId="44" fillId="57" borderId="2783" applyNumberFormat="0" applyAlignment="0" applyProtection="0"/>
    <xf numFmtId="0" fontId="44" fillId="57" borderId="2783" applyNumberFormat="0" applyAlignment="0" applyProtection="0"/>
    <xf numFmtId="3" fontId="92" fillId="35" borderId="2786">
      <alignment horizontal="right" vertical="center"/>
    </xf>
    <xf numFmtId="4" fontId="92" fillId="35" borderId="2786"/>
    <xf numFmtId="3" fontId="92" fillId="34" borderId="2784">
      <alignment horizontal="right" vertical="center"/>
    </xf>
    <xf numFmtId="2" fontId="92" fillId="34" borderId="2784"/>
    <xf numFmtId="0" fontId="44" fillId="119" borderId="2783" applyNumberFormat="0" applyAlignment="0" applyProtection="0"/>
    <xf numFmtId="0" fontId="44" fillId="57" borderId="2787" applyNumberFormat="0" applyAlignment="0" applyProtection="0"/>
    <xf numFmtId="0" fontId="44" fillId="57" borderId="2787" applyNumberFormat="0" applyAlignment="0" applyProtection="0"/>
    <xf numFmtId="0" fontId="44" fillId="57" borderId="2787" applyNumberFormat="0" applyAlignment="0" applyProtection="0"/>
    <xf numFmtId="0" fontId="44" fillId="119" borderId="2787" applyNumberFormat="0" applyAlignment="0" applyProtection="0"/>
    <xf numFmtId="254" fontId="177" fillId="0" borderId="3233" applyFont="0" applyFill="0" applyBorder="0" applyAlignment="0" applyProtection="0">
      <protection locked="0"/>
    </xf>
    <xf numFmtId="1" fontId="37" fillId="0" borderId="3345">
      <alignment vertical="center"/>
    </xf>
    <xf numFmtId="1" fontId="37" fillId="0" borderId="3345">
      <alignment vertical="center"/>
    </xf>
    <xf numFmtId="254" fontId="177" fillId="0" borderId="2788" applyFont="0" applyFill="0" applyBorder="0" applyAlignment="0" applyProtection="0">
      <protection locked="0"/>
    </xf>
    <xf numFmtId="215" fontId="156" fillId="0" borderId="2818" applyFont="0" applyFill="0" applyAlignment="0">
      <alignment horizontal="fill"/>
    </xf>
    <xf numFmtId="254" fontId="177" fillId="0" borderId="2788" applyFont="0" applyFill="0" applyBorder="0" applyAlignment="0" applyProtection="0">
      <protection locked="0"/>
    </xf>
    <xf numFmtId="0" fontId="92" fillId="35" borderId="2819">
      <alignment horizontal="center" vertical="center"/>
    </xf>
    <xf numFmtId="3" fontId="92" fillId="35" borderId="2819">
      <alignment horizontal="right" vertical="center"/>
    </xf>
    <xf numFmtId="4" fontId="92" fillId="35" borderId="2819"/>
    <xf numFmtId="3" fontId="92" fillId="34" borderId="2817">
      <alignment horizontal="right" vertical="center"/>
    </xf>
    <xf numFmtId="2" fontId="92" fillId="34" borderId="2817"/>
    <xf numFmtId="0" fontId="44" fillId="57" borderId="2820" applyNumberFormat="0" applyAlignment="0" applyProtection="0"/>
    <xf numFmtId="0" fontId="92" fillId="35" borderId="2823">
      <alignment horizontal="center" vertical="center"/>
    </xf>
    <xf numFmtId="215" fontId="156" fillId="0" borderId="2822" applyFont="0" applyFill="0" applyAlignment="0">
      <alignment horizontal="fill"/>
    </xf>
    <xf numFmtId="0" fontId="108" fillId="0" borderId="3022" applyFont="0" applyFill="0" applyAlignment="0" applyProtection="0"/>
    <xf numFmtId="0" fontId="44" fillId="57" borderId="2820" applyNumberFormat="0" applyAlignment="0" applyProtection="0"/>
    <xf numFmtId="0" fontId="44" fillId="57" borderId="2820" applyNumberFormat="0" applyAlignment="0" applyProtection="0"/>
    <xf numFmtId="3" fontId="92" fillId="35" borderId="2823">
      <alignment horizontal="right" vertical="center"/>
    </xf>
    <xf numFmtId="4" fontId="92" fillId="35" borderId="2823"/>
    <xf numFmtId="3" fontId="92" fillId="34" borderId="2821">
      <alignment horizontal="right" vertical="center"/>
    </xf>
    <xf numFmtId="2" fontId="92" fillId="34" borderId="2821"/>
    <xf numFmtId="0" fontId="44" fillId="119" borderId="2820" applyNumberFormat="0" applyAlignment="0" applyProtection="0"/>
    <xf numFmtId="0" fontId="44" fillId="57" borderId="2824" applyNumberFormat="0" applyAlignment="0" applyProtection="0"/>
    <xf numFmtId="0" fontId="44" fillId="57" borderId="2824" applyNumberFormat="0" applyAlignment="0" applyProtection="0"/>
    <xf numFmtId="0" fontId="44" fillId="57" borderId="2824" applyNumberFormat="0" applyAlignment="0" applyProtection="0"/>
    <xf numFmtId="0" fontId="44" fillId="119" borderId="2824" applyNumberFormat="0" applyAlignment="0" applyProtection="0"/>
    <xf numFmtId="215" fontId="156" fillId="0" borderId="2826" applyFont="0" applyFill="0" applyAlignment="0">
      <alignment horizontal="fill"/>
    </xf>
    <xf numFmtId="0" fontId="92" fillId="35" borderId="2827">
      <alignment horizontal="center" vertical="center"/>
    </xf>
    <xf numFmtId="3" fontId="92" fillId="35" borderId="2827">
      <alignment horizontal="right" vertical="center"/>
    </xf>
    <xf numFmtId="4" fontId="92" fillId="35" borderId="2827"/>
    <xf numFmtId="3" fontId="92" fillId="34" borderId="2825">
      <alignment horizontal="right" vertical="center"/>
    </xf>
    <xf numFmtId="2" fontId="92" fillId="34" borderId="2825"/>
    <xf numFmtId="0" fontId="44" fillId="57" borderId="2828" applyNumberFormat="0" applyAlignment="0" applyProtection="0"/>
    <xf numFmtId="0" fontId="92" fillId="35" borderId="2831">
      <alignment horizontal="center" vertical="center"/>
    </xf>
    <xf numFmtId="215" fontId="156" fillId="0" borderId="2830" applyFont="0" applyFill="0" applyAlignment="0">
      <alignment horizontal="fill"/>
    </xf>
    <xf numFmtId="0" fontId="44" fillId="57" borderId="2828" applyNumberFormat="0" applyAlignment="0" applyProtection="0"/>
    <xf numFmtId="0" fontId="44" fillId="57" borderId="2828" applyNumberFormat="0" applyAlignment="0" applyProtection="0"/>
    <xf numFmtId="3" fontId="92" fillId="35" borderId="2831">
      <alignment horizontal="right" vertical="center"/>
    </xf>
    <xf numFmtId="4" fontId="92" fillId="35" borderId="2831"/>
    <xf numFmtId="3" fontId="92" fillId="34" borderId="2829">
      <alignment horizontal="right" vertical="center"/>
    </xf>
    <xf numFmtId="2" fontId="92" fillId="34" borderId="2829"/>
    <xf numFmtId="0" fontId="44" fillId="119" borderId="2828" applyNumberFormat="0" applyAlignment="0" applyProtection="0"/>
    <xf numFmtId="0" fontId="44" fillId="57" borderId="2832" applyNumberFormat="0" applyAlignment="0" applyProtection="0"/>
    <xf numFmtId="0" fontId="44" fillId="57" borderId="2832" applyNumberFormat="0" applyAlignment="0" applyProtection="0"/>
    <xf numFmtId="0" fontId="44" fillId="57" borderId="2832" applyNumberFormat="0" applyAlignment="0" applyProtection="0"/>
    <xf numFmtId="0" fontId="44" fillId="119" borderId="2832" applyNumberFormat="0" applyAlignment="0" applyProtection="0"/>
    <xf numFmtId="215" fontId="156" fillId="0" borderId="2842" applyFont="0" applyFill="0" applyAlignment="0">
      <alignment horizontal="fill"/>
    </xf>
    <xf numFmtId="2" fontId="92" fillId="34" borderId="2857"/>
    <xf numFmtId="3" fontId="92" fillId="34" borderId="2857">
      <alignment horizontal="right" vertical="center"/>
    </xf>
    <xf numFmtId="4" fontId="92" fillId="35" borderId="2859"/>
    <xf numFmtId="3" fontId="92" fillId="35" borderId="2859">
      <alignment horizontal="right" vertical="center"/>
    </xf>
    <xf numFmtId="0" fontId="92" fillId="35" borderId="2859">
      <alignment horizontal="center" vertical="center"/>
    </xf>
    <xf numFmtId="0" fontId="92" fillId="35" borderId="2843">
      <alignment horizontal="center" vertical="center"/>
    </xf>
    <xf numFmtId="3" fontId="92" fillId="35" borderId="2843">
      <alignment horizontal="right" vertical="center"/>
    </xf>
    <xf numFmtId="4" fontId="92" fillId="35" borderId="2843"/>
    <xf numFmtId="215" fontId="156" fillId="0" borderId="2858" applyFont="0" applyFill="0" applyAlignment="0">
      <alignment horizontal="fill"/>
    </xf>
    <xf numFmtId="3" fontId="92" fillId="34" borderId="2841">
      <alignment horizontal="right" vertical="center"/>
    </xf>
    <xf numFmtId="2" fontId="92" fillId="34" borderId="2841"/>
    <xf numFmtId="0" fontId="44" fillId="57" borderId="2844" applyNumberFormat="0" applyAlignment="0" applyProtection="0"/>
    <xf numFmtId="0" fontId="92" fillId="35" borderId="2847">
      <alignment horizontal="center" vertical="center"/>
    </xf>
    <xf numFmtId="215" fontId="156" fillId="0" borderId="2846" applyFont="0" applyFill="0" applyAlignment="0">
      <alignment horizontal="fill"/>
    </xf>
    <xf numFmtId="0" fontId="44" fillId="57" borderId="2844" applyNumberFormat="0" applyAlignment="0" applyProtection="0"/>
    <xf numFmtId="0" fontId="44" fillId="57" borderId="2844" applyNumberFormat="0" applyAlignment="0" applyProtection="0"/>
    <xf numFmtId="3" fontId="92" fillId="35" borderId="2847">
      <alignment horizontal="right" vertical="center"/>
    </xf>
    <xf numFmtId="4" fontId="92" fillId="35" borderId="2847"/>
    <xf numFmtId="3" fontId="92" fillId="34" borderId="2845">
      <alignment horizontal="right" vertical="center"/>
    </xf>
    <xf numFmtId="2" fontId="92" fillId="34" borderId="2845"/>
    <xf numFmtId="0" fontId="44" fillId="119" borderId="2844" applyNumberFormat="0" applyAlignment="0" applyProtection="0"/>
    <xf numFmtId="0" fontId="44" fillId="57" borderId="2848" applyNumberFormat="0" applyAlignment="0" applyProtection="0"/>
    <xf numFmtId="0" fontId="44" fillId="57" borderId="2848" applyNumberFormat="0" applyAlignment="0" applyProtection="0"/>
    <xf numFmtId="0" fontId="44" fillId="57" borderId="2848" applyNumberFormat="0" applyAlignment="0" applyProtection="0"/>
    <xf numFmtId="0" fontId="44" fillId="119" borderId="2848" applyNumberFormat="0" applyAlignment="0" applyProtection="0"/>
    <xf numFmtId="215" fontId="156" fillId="0" borderId="2850" applyFont="0" applyFill="0" applyAlignment="0">
      <alignment horizontal="fill"/>
    </xf>
    <xf numFmtId="0" fontId="92" fillId="35" borderId="2851">
      <alignment horizontal="center" vertical="center"/>
    </xf>
    <xf numFmtId="3" fontId="92" fillId="35" borderId="2851">
      <alignment horizontal="right" vertical="center"/>
    </xf>
    <xf numFmtId="4" fontId="92" fillId="35" borderId="2851"/>
    <xf numFmtId="3" fontId="92" fillId="34" borderId="2849">
      <alignment horizontal="right" vertical="center"/>
    </xf>
    <xf numFmtId="2" fontId="92" fillId="34" borderId="2849"/>
    <xf numFmtId="0" fontId="44" fillId="57" borderId="2852" applyNumberFormat="0" applyAlignment="0" applyProtection="0"/>
    <xf numFmtId="0" fontId="92" fillId="35" borderId="2855">
      <alignment horizontal="center" vertical="center"/>
    </xf>
    <xf numFmtId="215" fontId="156" fillId="0" borderId="2854" applyFont="0" applyFill="0" applyAlignment="0">
      <alignment horizontal="fill"/>
    </xf>
    <xf numFmtId="0" fontId="44" fillId="57" borderId="2852" applyNumberFormat="0" applyAlignment="0" applyProtection="0"/>
    <xf numFmtId="0" fontId="44" fillId="57" borderId="2852" applyNumberFormat="0" applyAlignment="0" applyProtection="0"/>
    <xf numFmtId="3" fontId="92" fillId="35" borderId="2855">
      <alignment horizontal="right" vertical="center"/>
    </xf>
    <xf numFmtId="4" fontId="92" fillId="35" borderId="2855"/>
    <xf numFmtId="3" fontId="92" fillId="34" borderId="2853">
      <alignment horizontal="right" vertical="center"/>
    </xf>
    <xf numFmtId="2" fontId="92" fillId="34" borderId="2853"/>
    <xf numFmtId="0" fontId="44" fillId="119" borderId="2852" applyNumberFormat="0" applyAlignment="0" applyProtection="0"/>
    <xf numFmtId="0" fontId="44" fillId="57" borderId="2856" applyNumberFormat="0" applyAlignment="0" applyProtection="0"/>
    <xf numFmtId="0" fontId="44" fillId="57" borderId="2856" applyNumberFormat="0" applyAlignment="0" applyProtection="0"/>
    <xf numFmtId="0" fontId="44" fillId="57" borderId="2856" applyNumberFormat="0" applyAlignment="0" applyProtection="0"/>
    <xf numFmtId="0" fontId="44" fillId="119" borderId="2856" applyNumberFormat="0" applyAlignment="0" applyProtection="0"/>
    <xf numFmtId="0" fontId="44" fillId="57" borderId="2860" applyNumberFormat="0" applyAlignment="0" applyProtection="0"/>
    <xf numFmtId="0" fontId="92" fillId="35" borderId="2863">
      <alignment horizontal="center" vertical="center"/>
    </xf>
    <xf numFmtId="215" fontId="156" fillId="0" borderId="2862" applyFont="0" applyFill="0" applyAlignment="0">
      <alignment horizontal="fill"/>
    </xf>
    <xf numFmtId="0" fontId="44" fillId="57" borderId="2860" applyNumberFormat="0" applyAlignment="0" applyProtection="0"/>
    <xf numFmtId="0" fontId="44" fillId="57" borderId="2860" applyNumberFormat="0" applyAlignment="0" applyProtection="0"/>
    <xf numFmtId="3" fontId="92" fillId="35" borderId="2863">
      <alignment horizontal="right" vertical="center"/>
    </xf>
    <xf numFmtId="4" fontId="92" fillId="35" borderId="2863"/>
    <xf numFmtId="3" fontId="92" fillId="34" borderId="2861">
      <alignment horizontal="right" vertical="center"/>
    </xf>
    <xf numFmtId="2" fontId="92" fillId="34" borderId="2861"/>
    <xf numFmtId="0" fontId="44" fillId="119" borderId="2860" applyNumberFormat="0" applyAlignment="0" applyProtection="0"/>
    <xf numFmtId="0" fontId="44" fillId="57" borderId="2864" applyNumberFormat="0" applyAlignment="0" applyProtection="0"/>
    <xf numFmtId="0" fontId="44" fillId="57" borderId="2864" applyNumberFormat="0" applyAlignment="0" applyProtection="0"/>
    <xf numFmtId="0" fontId="44" fillId="57" borderId="2864" applyNumberFormat="0" applyAlignment="0" applyProtection="0"/>
    <xf numFmtId="0" fontId="44" fillId="119" borderId="2864" applyNumberFormat="0" applyAlignment="0" applyProtection="0"/>
    <xf numFmtId="215" fontId="156" fillId="0" borderId="2866" applyFont="0" applyFill="0" applyAlignment="0">
      <alignment horizontal="fill"/>
    </xf>
    <xf numFmtId="0" fontId="44" fillId="57" borderId="2880" applyNumberFormat="0" applyAlignment="0" applyProtection="0"/>
    <xf numFmtId="0" fontId="44" fillId="119" borderId="2876" applyNumberFormat="0" applyAlignment="0" applyProtection="0"/>
    <xf numFmtId="2" fontId="92" fillId="34" borderId="2877"/>
    <xf numFmtId="3" fontId="92" fillId="34" borderId="2877">
      <alignment horizontal="right" vertical="center"/>
    </xf>
    <xf numFmtId="4" fontId="92" fillId="35" borderId="2879"/>
    <xf numFmtId="3" fontId="92" fillId="35" borderId="2879">
      <alignment horizontal="right" vertical="center"/>
    </xf>
    <xf numFmtId="0" fontId="44" fillId="57" borderId="2876" applyNumberFormat="0" applyAlignment="0" applyProtection="0"/>
    <xf numFmtId="0" fontId="44" fillId="57" borderId="2876" applyNumberFormat="0" applyAlignment="0" applyProtection="0"/>
    <xf numFmtId="215" fontId="156" fillId="0" borderId="2878" applyFont="0" applyFill="0" applyAlignment="0">
      <alignment horizontal="fill"/>
    </xf>
    <xf numFmtId="0" fontId="92" fillId="35" borderId="2879">
      <alignment horizontal="center" vertical="center"/>
    </xf>
    <xf numFmtId="0" fontId="44" fillId="57" borderId="2876" applyNumberFormat="0" applyAlignment="0" applyProtection="0"/>
    <xf numFmtId="2" fontId="92" fillId="34" borderId="2873"/>
    <xf numFmtId="3" fontId="92" fillId="34" borderId="2873">
      <alignment horizontal="right" vertical="center"/>
    </xf>
    <xf numFmtId="4" fontId="92" fillId="35" borderId="2875"/>
    <xf numFmtId="3" fontId="92" fillId="35" borderId="2875">
      <alignment horizontal="right" vertical="center"/>
    </xf>
    <xf numFmtId="0" fontId="92" fillId="35" borderId="2875">
      <alignment horizontal="center" vertical="center"/>
    </xf>
    <xf numFmtId="0" fontId="92" fillId="35" borderId="2867">
      <alignment horizontal="center" vertical="center"/>
    </xf>
    <xf numFmtId="3" fontId="92" fillId="35" borderId="2867">
      <alignment horizontal="right" vertical="center"/>
    </xf>
    <xf numFmtId="4" fontId="92" fillId="35" borderId="2867"/>
    <xf numFmtId="3" fontId="92" fillId="34" borderId="2865">
      <alignment horizontal="right" vertical="center"/>
    </xf>
    <xf numFmtId="2" fontId="92" fillId="34" borderId="2865"/>
    <xf numFmtId="215" fontId="156" fillId="0" borderId="2874" applyFont="0" applyFill="0" applyAlignment="0">
      <alignment horizontal="fill"/>
    </xf>
    <xf numFmtId="0" fontId="44" fillId="57" borderId="2868" applyNumberFormat="0" applyAlignment="0" applyProtection="0"/>
    <xf numFmtId="0" fontId="92" fillId="35" borderId="2871">
      <alignment horizontal="center" vertical="center"/>
    </xf>
    <xf numFmtId="215" fontId="156" fillId="0" borderId="2870" applyFont="0" applyFill="0" applyAlignment="0">
      <alignment horizontal="fill"/>
    </xf>
    <xf numFmtId="0" fontId="44" fillId="57" borderId="2868" applyNumberFormat="0" applyAlignment="0" applyProtection="0"/>
    <xf numFmtId="0" fontId="44" fillId="57" borderId="2868" applyNumberFormat="0" applyAlignment="0" applyProtection="0"/>
    <xf numFmtId="3" fontId="92" fillId="35" borderId="2871">
      <alignment horizontal="right" vertical="center"/>
    </xf>
    <xf numFmtId="4" fontId="92" fillId="35" borderId="2871"/>
    <xf numFmtId="3" fontId="92" fillId="34" borderId="2869">
      <alignment horizontal="right" vertical="center"/>
    </xf>
    <xf numFmtId="2" fontId="92" fillId="34" borderId="2869"/>
    <xf numFmtId="0" fontId="44" fillId="119" borderId="2868" applyNumberFormat="0" applyAlignment="0" applyProtection="0"/>
    <xf numFmtId="0" fontId="44" fillId="57" borderId="2872" applyNumberFormat="0" applyAlignment="0" applyProtection="0"/>
    <xf numFmtId="0" fontId="44" fillId="57" borderId="2872" applyNumberFormat="0" applyAlignment="0" applyProtection="0"/>
    <xf numFmtId="0" fontId="44" fillId="57" borderId="2872" applyNumberFormat="0" applyAlignment="0" applyProtection="0"/>
    <xf numFmtId="0" fontId="44" fillId="119" borderId="2872" applyNumberFormat="0" applyAlignment="0" applyProtection="0"/>
    <xf numFmtId="0" fontId="44" fillId="57" borderId="2880" applyNumberFormat="0" applyAlignment="0" applyProtection="0"/>
    <xf numFmtId="0" fontId="44" fillId="57" borderId="2880" applyNumberFormat="0" applyAlignment="0" applyProtection="0"/>
    <xf numFmtId="0" fontId="44" fillId="119" borderId="2880" applyNumberFormat="0" applyAlignment="0" applyProtection="0"/>
    <xf numFmtId="215" fontId="156" fillId="0" borderId="2882" applyFont="0" applyFill="0" applyAlignment="0">
      <alignment horizontal="fill"/>
    </xf>
    <xf numFmtId="0" fontId="92" fillId="35" borderId="2883">
      <alignment horizontal="center" vertical="center"/>
    </xf>
    <xf numFmtId="3" fontId="92" fillId="35" borderId="2883">
      <alignment horizontal="right" vertical="center"/>
    </xf>
    <xf numFmtId="4" fontId="92" fillId="35" borderId="2883"/>
    <xf numFmtId="3" fontId="92" fillId="34" borderId="2881">
      <alignment horizontal="right" vertical="center"/>
    </xf>
    <xf numFmtId="2" fontId="92" fillId="34" borderId="2881"/>
    <xf numFmtId="0" fontId="44" fillId="57" borderId="2884" applyNumberFormat="0" applyAlignment="0" applyProtection="0"/>
    <xf numFmtId="0" fontId="92" fillId="35" borderId="2887">
      <alignment horizontal="center" vertical="center"/>
    </xf>
    <xf numFmtId="215" fontId="156" fillId="0" borderId="2886" applyFont="0" applyFill="0" applyAlignment="0">
      <alignment horizontal="fill"/>
    </xf>
    <xf numFmtId="0" fontId="44" fillId="57" borderId="2884" applyNumberFormat="0" applyAlignment="0" applyProtection="0"/>
    <xf numFmtId="0" fontId="44" fillId="57" borderId="2884" applyNumberFormat="0" applyAlignment="0" applyProtection="0"/>
    <xf numFmtId="3" fontId="92" fillId="35" borderId="2887">
      <alignment horizontal="right" vertical="center"/>
    </xf>
    <xf numFmtId="4" fontId="92" fillId="35" borderId="2887"/>
    <xf numFmtId="3" fontId="92" fillId="34" borderId="2885">
      <alignment horizontal="right" vertical="center"/>
    </xf>
    <xf numFmtId="2" fontId="92" fillId="34" borderId="2885"/>
    <xf numFmtId="0" fontId="44" fillId="119" borderId="2884" applyNumberFormat="0" applyAlignment="0" applyProtection="0"/>
    <xf numFmtId="0" fontId="44" fillId="57" borderId="2888" applyNumberFormat="0" applyAlignment="0" applyProtection="0"/>
    <xf numFmtId="0" fontId="44" fillId="57" borderId="2888" applyNumberFormat="0" applyAlignment="0" applyProtection="0"/>
    <xf numFmtId="0" fontId="44" fillId="57" borderId="2888" applyNumberFormat="0" applyAlignment="0" applyProtection="0"/>
    <xf numFmtId="0" fontId="44" fillId="119" borderId="2888" applyNumberFormat="0" applyAlignment="0" applyProtection="0"/>
    <xf numFmtId="215" fontId="156" fillId="0" borderId="2890" applyFont="0" applyFill="0" applyAlignment="0">
      <alignment horizontal="fill"/>
    </xf>
    <xf numFmtId="0" fontId="92" fillId="35" borderId="2891">
      <alignment horizontal="center" vertical="center"/>
    </xf>
    <xf numFmtId="3" fontId="92" fillId="35" borderId="2891">
      <alignment horizontal="right" vertical="center"/>
    </xf>
    <xf numFmtId="4" fontId="92" fillId="35" borderId="2891"/>
    <xf numFmtId="3" fontId="92" fillId="34" borderId="2889">
      <alignment horizontal="right" vertical="center"/>
    </xf>
    <xf numFmtId="2" fontId="92" fillId="34" borderId="2889"/>
    <xf numFmtId="0" fontId="44" fillId="57" borderId="2892" applyNumberFormat="0" applyAlignment="0" applyProtection="0"/>
    <xf numFmtId="0" fontId="92" fillId="35" borderId="2895">
      <alignment horizontal="center" vertical="center"/>
    </xf>
    <xf numFmtId="215" fontId="156" fillId="0" borderId="2894" applyFont="0" applyFill="0" applyAlignment="0">
      <alignment horizontal="fill"/>
    </xf>
    <xf numFmtId="0" fontId="44" fillId="57" borderId="2892" applyNumberFormat="0" applyAlignment="0" applyProtection="0"/>
    <xf numFmtId="0" fontId="44" fillId="57" borderId="2892" applyNumberFormat="0" applyAlignment="0" applyProtection="0"/>
    <xf numFmtId="3" fontId="92" fillId="35" borderId="2895">
      <alignment horizontal="right" vertical="center"/>
    </xf>
    <xf numFmtId="4" fontId="92" fillId="35" borderId="2895"/>
    <xf numFmtId="3" fontId="92" fillId="34" borderId="2893">
      <alignment horizontal="right" vertical="center"/>
    </xf>
    <xf numFmtId="2" fontId="92" fillId="34" borderId="2893"/>
    <xf numFmtId="0" fontId="44" fillId="119" borderId="2892" applyNumberFormat="0" applyAlignment="0" applyProtection="0"/>
    <xf numFmtId="0" fontId="44" fillId="57" borderId="2896" applyNumberFormat="0" applyAlignment="0" applyProtection="0"/>
    <xf numFmtId="0" fontId="44" fillId="57" borderId="2896" applyNumberFormat="0" applyAlignment="0" applyProtection="0"/>
    <xf numFmtId="0" fontId="44" fillId="57" borderId="2896" applyNumberFormat="0" applyAlignment="0" applyProtection="0"/>
    <xf numFmtId="0" fontId="44" fillId="119" borderId="2896" applyNumberFormat="0" applyAlignment="0" applyProtection="0"/>
    <xf numFmtId="0" fontId="63" fillId="56" borderId="3020" applyNumberFormat="0" applyAlignment="0" applyProtection="0"/>
    <xf numFmtId="0" fontId="42" fillId="0" borderId="3021" applyNumberFormat="0" applyFill="0" applyAlignment="0" applyProtection="0"/>
    <xf numFmtId="0" fontId="55" fillId="56" borderId="3018" applyNumberFormat="0" applyAlignment="0" applyProtection="0"/>
    <xf numFmtId="0" fontId="42" fillId="0" borderId="3021" applyNumberFormat="0" applyFill="0" applyAlignment="0" applyProtection="0"/>
    <xf numFmtId="0" fontId="42" fillId="0" borderId="3021" applyNumberFormat="0" applyFill="0" applyAlignment="0" applyProtection="0"/>
    <xf numFmtId="1" fontId="37" fillId="0" borderId="2897">
      <alignment vertical="center"/>
    </xf>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18" fillId="68" borderId="3020" applyNumberFormat="0">
      <alignment vertical="center"/>
    </xf>
    <xf numFmtId="0" fontId="42" fillId="0" borderId="3021" applyNumberFormat="0" applyFill="0" applyAlignment="0" applyProtection="0"/>
    <xf numFmtId="0" fontId="42" fillId="0" borderId="3021" applyNumberFormat="0" applyFill="0" applyAlignment="0" applyProtection="0"/>
    <xf numFmtId="0" fontId="42" fillId="0" borderId="3021" applyNumberFormat="0" applyFill="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1" fontId="37" fillId="0" borderId="2897">
      <alignment vertical="center"/>
    </xf>
    <xf numFmtId="0" fontId="63" fillId="56" borderId="3020" applyNumberFormat="0" applyAlignment="0" applyProtection="0"/>
    <xf numFmtId="0" fontId="42" fillId="0" borderId="3021" applyNumberFormat="0" applyFill="0" applyAlignment="0" applyProtection="0"/>
    <xf numFmtId="164" fontId="103" fillId="71" borderId="2900" applyNumberFormat="0" applyBorder="0" applyAlignment="0">
      <alignment vertical="center" wrapText="1"/>
    </xf>
    <xf numFmtId="0" fontId="18" fillId="35" borderId="2901" applyNumberFormat="0" applyAlignment="0">
      <protection locked="0"/>
    </xf>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43" fillId="59" borderId="3019" applyNumberFormat="0" applyFont="0" applyAlignment="0" applyProtection="0"/>
    <xf numFmtId="0" fontId="43" fillId="59" borderId="3019" applyNumberFormat="0" applyFont="0" applyAlignment="0" applyProtection="0"/>
    <xf numFmtId="0" fontId="63" fillId="56" borderId="3020" applyNumberFormat="0" applyAlignment="0" applyProtection="0"/>
    <xf numFmtId="0" fontId="63" fillId="56" borderId="3020" applyNumberFormat="0" applyAlignment="0" applyProtection="0"/>
    <xf numFmtId="0" fontId="60" fillId="43" borderId="3018" applyNumberFormat="0" applyAlignment="0" applyProtection="0"/>
    <xf numFmtId="0" fontId="55" fillId="56" borderId="3018" applyNumberFormat="0" applyAlignment="0" applyProtection="0"/>
    <xf numFmtId="1" fontId="37" fillId="0" borderId="2897">
      <alignment vertical="center"/>
    </xf>
    <xf numFmtId="0" fontId="63" fillId="56" borderId="3020" applyNumberFormat="0" applyAlignment="0" applyProtection="0"/>
    <xf numFmtId="0" fontId="60" fillId="43" borderId="3018" applyNumberFormat="0" applyAlignment="0" applyProtection="0"/>
    <xf numFmtId="0" fontId="42" fillId="0" borderId="3021" applyNumberFormat="0" applyFill="0" applyAlignment="0" applyProtection="0"/>
    <xf numFmtId="201" fontId="137" fillId="0" borderId="2902" applyNumberFormat="0" applyFont="0" applyFill="0" applyAlignment="0" applyProtection="0"/>
    <xf numFmtId="0" fontId="43" fillId="59" borderId="3019" applyNumberFormat="0" applyFont="0" applyAlignment="0" applyProtection="0"/>
    <xf numFmtId="0" fontId="55" fillId="56" borderId="3018" applyNumberFormat="0" applyAlignment="0" applyProtection="0"/>
    <xf numFmtId="0" fontId="60" fillId="43" borderId="3018" applyNumberFormat="0" applyAlignment="0" applyProtection="0"/>
    <xf numFmtId="201" fontId="137" fillId="0" borderId="2903" applyNumberFormat="0" applyFont="0" applyFill="0" applyAlignment="0" applyProtection="0"/>
    <xf numFmtId="0" fontId="108" fillId="0" borderId="2898" applyFont="0" applyFill="0" applyAlignment="0" applyProtection="0"/>
    <xf numFmtId="214" fontId="148" fillId="74" borderId="2897" applyFont="0" applyFill="0" applyBorder="0" applyAlignment="0" applyProtection="0">
      <alignment horizontal="right"/>
    </xf>
    <xf numFmtId="0" fontId="63" fillId="56" borderId="3020" applyNumberFormat="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1" fontId="37" fillId="0" borderId="2897">
      <alignment vertical="center"/>
    </xf>
    <xf numFmtId="1" fontId="37" fillId="0" borderId="2897">
      <alignment vertical="center"/>
    </xf>
    <xf numFmtId="0" fontId="43" fillId="59" borderId="3019" applyNumberFormat="0" applyFont="0" applyAlignment="0" applyProtection="0"/>
    <xf numFmtId="0" fontId="63" fillId="56" borderId="3020" applyNumberFormat="0" applyAlignment="0" applyProtection="0"/>
    <xf numFmtId="16" fontId="148" fillId="74" borderId="2897" applyFont="0" applyFill="0" applyBorder="0" applyAlignment="0" applyProtection="0">
      <alignment horizontal="right"/>
    </xf>
    <xf numFmtId="0" fontId="60" fillId="43" borderId="3018" applyNumberFormat="0" applyAlignment="0" applyProtection="0"/>
    <xf numFmtId="0" fontId="63" fillId="56" borderId="3020" applyNumberFormat="0" applyAlignment="0" applyProtection="0"/>
    <xf numFmtId="1" fontId="37" fillId="0" borderId="2897">
      <alignment vertical="center"/>
    </xf>
    <xf numFmtId="0" fontId="63" fillId="56" borderId="3020" applyNumberFormat="0" applyAlignment="0" applyProtection="0"/>
    <xf numFmtId="1" fontId="37" fillId="0" borderId="2897">
      <alignment vertical="center"/>
    </xf>
    <xf numFmtId="0" fontId="42" fillId="0" borderId="3021" applyNumberFormat="0" applyFill="0" applyAlignment="0" applyProtection="0"/>
    <xf numFmtId="0" fontId="63" fillId="56" borderId="3020" applyNumberFormat="0" applyAlignment="0" applyProtection="0"/>
    <xf numFmtId="0" fontId="43" fillId="59" borderId="3019" applyNumberFormat="0" applyFont="0" applyAlignment="0" applyProtection="0"/>
    <xf numFmtId="0" fontId="63" fillId="56" borderId="3020" applyNumberFormat="0" applyAlignment="0" applyProtection="0"/>
    <xf numFmtId="0" fontId="42" fillId="0" borderId="3021" applyNumberFormat="0" applyFill="0" applyAlignment="0" applyProtection="0"/>
    <xf numFmtId="0" fontId="43" fillId="59" borderId="3019" applyNumberFormat="0" applyFont="0" applyAlignment="0" applyProtection="0"/>
    <xf numFmtId="0" fontId="55" fillId="56" borderId="3018" applyNumberFormat="0" applyAlignment="0" applyProtection="0"/>
    <xf numFmtId="214" fontId="148" fillId="74" borderId="2897" applyFont="0" applyFill="0" applyBorder="0" applyAlignment="0" applyProtection="0">
      <alignment horizontal="right"/>
    </xf>
    <xf numFmtId="0" fontId="42" fillId="0" borderId="3021" applyNumberFormat="0" applyFill="0" applyAlignment="0" applyProtection="0"/>
    <xf numFmtId="0" fontId="42" fillId="0" borderId="3021" applyNumberFormat="0" applyFill="0" applyAlignment="0" applyProtection="0"/>
    <xf numFmtId="0" fontId="43" fillId="59" borderId="3019" applyNumberFormat="0" applyFont="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63" fillId="56" borderId="3020" applyNumberFormat="0" applyAlignment="0" applyProtection="0"/>
    <xf numFmtId="0" fontId="63" fillId="56" borderId="3020" applyNumberFormat="0" applyAlignment="0" applyProtection="0"/>
    <xf numFmtId="254" fontId="177" fillId="0" borderId="2904" applyFont="0" applyFill="0" applyBorder="0" applyAlignment="0" applyProtection="0">
      <protection locked="0"/>
    </xf>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42" fillId="0" borderId="3021" applyNumberFormat="0" applyFill="0" applyAlignment="0" applyProtection="0"/>
    <xf numFmtId="0" fontId="42" fillId="0" borderId="3021" applyNumberFormat="0" applyFill="0" applyAlignment="0" applyProtection="0"/>
    <xf numFmtId="0" fontId="55" fillId="56" borderId="3018" applyNumberFormat="0" applyAlignment="0" applyProtection="0"/>
    <xf numFmtId="0" fontId="42" fillId="0" borderId="3021" applyNumberFormat="0" applyFill="0" applyAlignment="0" applyProtection="0"/>
    <xf numFmtId="0" fontId="60" fillId="43" borderId="3018" applyNumberFormat="0" applyAlignment="0" applyProtection="0"/>
    <xf numFmtId="0" fontId="63" fillId="56" borderId="3020" applyNumberFormat="0" applyAlignment="0" applyProtection="0"/>
    <xf numFmtId="1" fontId="37" fillId="0" borderId="2897">
      <alignment vertical="center"/>
    </xf>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43" fillId="59" borderId="3019" applyNumberFormat="0" applyFont="0" applyAlignment="0" applyProtection="0"/>
    <xf numFmtId="0" fontId="43" fillId="59" borderId="3019" applyNumberFormat="0" applyFont="0" applyAlignment="0" applyProtection="0"/>
    <xf numFmtId="0" fontId="55" fillId="56" borderId="3018" applyNumberFormat="0" applyAlignment="0" applyProtection="0"/>
    <xf numFmtId="0" fontId="42" fillId="0" borderId="3021" applyNumberFormat="0" applyFill="0" applyAlignment="0" applyProtection="0"/>
    <xf numFmtId="0" fontId="237" fillId="0" borderId="2913">
      <alignment horizontal="right" wrapText="1"/>
    </xf>
    <xf numFmtId="0" fontId="63" fillId="56" borderId="3020" applyNumberFormat="0" applyAlignment="0" applyProtection="0"/>
    <xf numFmtId="201" fontId="137" fillId="0" borderId="2903" applyNumberFormat="0" applyFont="0" applyFill="0" applyAlignment="0" applyProtection="0"/>
    <xf numFmtId="201" fontId="137" fillId="0" borderId="2902" applyNumberFormat="0" applyFont="0" applyFill="0" applyAlignment="0" applyProtection="0"/>
    <xf numFmtId="0" fontId="103" fillId="71" borderId="2900" applyNumberFormat="0" applyBorder="0" applyAlignment="0">
      <alignment vertical="center" wrapText="1"/>
    </xf>
    <xf numFmtId="0" fontId="55" fillId="56" borderId="3018" applyNumberFormat="0" applyAlignment="0" applyProtection="0"/>
    <xf numFmtId="338" fontId="230" fillId="0" borderId="2910">
      <protection locked="0"/>
    </xf>
    <xf numFmtId="0" fontId="231" fillId="35" borderId="2907">
      <alignment horizontal="right"/>
    </xf>
    <xf numFmtId="254" fontId="177" fillId="0" borderId="2904" applyFont="0" applyFill="0" applyBorder="0" applyAlignment="0" applyProtection="0">
      <protection locked="0"/>
    </xf>
    <xf numFmtId="207" fontId="240" fillId="0" borderId="2913">
      <alignment horizontal="left"/>
    </xf>
    <xf numFmtId="207" fontId="240" fillId="0" borderId="2913">
      <alignment horizontal="right"/>
    </xf>
    <xf numFmtId="0" fontId="238" fillId="0" borderId="2912">
      <alignment horizontal="right"/>
    </xf>
    <xf numFmtId="0" fontId="55" fillId="56" borderId="3018" applyNumberFormat="0" applyAlignment="0" applyProtection="0"/>
    <xf numFmtId="0" fontId="238" fillId="0" borderId="2912">
      <alignment horizontal="right"/>
    </xf>
    <xf numFmtId="0" fontId="237" fillId="0" borderId="2913">
      <alignment horizontal="right" wrapText="1"/>
    </xf>
    <xf numFmtId="0" fontId="42" fillId="0" borderId="3021" applyNumberFormat="0" applyFill="0" applyAlignment="0" applyProtection="0"/>
    <xf numFmtId="16" fontId="148" fillId="74" borderId="2897" applyFont="0" applyFill="0" applyBorder="0" applyAlignment="0" applyProtection="0">
      <alignment horizontal="right"/>
    </xf>
    <xf numFmtId="3" fontId="92" fillId="34" borderId="3043">
      <alignment horizontal="right" vertical="center"/>
    </xf>
    <xf numFmtId="214" fontId="148" fillId="74" borderId="2897" applyFont="0" applyFill="0" applyBorder="0" applyAlignment="0" applyProtection="0">
      <alignment horizontal="right"/>
    </xf>
    <xf numFmtId="0" fontId="18" fillId="0" borderId="3019"/>
    <xf numFmtId="215" fontId="156" fillId="0" borderId="2905" applyFont="0" applyFill="0" applyAlignment="0">
      <alignment horizontal="fill"/>
    </xf>
    <xf numFmtId="0" fontId="238" fillId="0" borderId="2912">
      <alignment horizontal="right"/>
    </xf>
    <xf numFmtId="0" fontId="63" fillId="56" borderId="3020" applyNumberFormat="0" applyAlignment="0" applyProtection="0"/>
    <xf numFmtId="0" fontId="63" fillId="56" borderId="3020" applyNumberFormat="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60" fillId="43" borderId="3018" applyNumberFormat="0" applyAlignment="0" applyProtection="0"/>
    <xf numFmtId="0" fontId="55" fillId="56" borderId="3018" applyNumberFormat="0" applyAlignment="0" applyProtection="0"/>
    <xf numFmtId="0" fontId="60" fillId="43" borderId="3018" applyNumberFormat="0" applyAlignment="0" applyProtection="0"/>
    <xf numFmtId="0" fontId="43" fillId="59" borderId="3019" applyNumberFormat="0" applyFont="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55" fillId="56" borderId="3018" applyNumberFormat="0" applyAlignment="0" applyProtection="0"/>
    <xf numFmtId="0" fontId="42" fillId="0" borderId="3021" applyNumberFormat="0" applyFill="0" applyAlignment="0" applyProtection="0"/>
    <xf numFmtId="0" fontId="63" fillId="56" borderId="3020" applyNumberFormat="0" applyAlignment="0" applyProtection="0"/>
    <xf numFmtId="1" fontId="37" fillId="0" borderId="2897">
      <alignment vertical="center"/>
    </xf>
    <xf numFmtId="0" fontId="60" fillId="43" borderId="3018" applyNumberFormat="0" applyAlignment="0" applyProtection="0"/>
    <xf numFmtId="0" fontId="42" fillId="0" borderId="3021" applyNumberFormat="0" applyFill="0" applyAlignment="0" applyProtection="0"/>
    <xf numFmtId="0" fontId="60" fillId="43" borderId="3018" applyNumberFormat="0" applyAlignment="0" applyProtection="0"/>
    <xf numFmtId="0" fontId="63" fillId="56" borderId="3020" applyNumberFormat="0" applyAlignment="0" applyProtection="0"/>
    <xf numFmtId="1" fontId="37" fillId="0" borderId="2897">
      <alignment vertical="center"/>
    </xf>
    <xf numFmtId="0" fontId="42" fillId="0" borderId="3021" applyNumberFormat="0" applyFill="0" applyAlignment="0" applyProtection="0"/>
    <xf numFmtId="0" fontId="42" fillId="0" borderId="3021" applyNumberFormat="0" applyFill="0" applyAlignment="0" applyProtection="0"/>
    <xf numFmtId="0" fontId="43" fillId="59" borderId="3019" applyNumberFormat="0" applyFont="0" applyAlignment="0" applyProtection="0"/>
    <xf numFmtId="0" fontId="63" fillId="56" borderId="3020" applyNumberFormat="0" applyAlignment="0" applyProtection="0"/>
    <xf numFmtId="0" fontId="60" fillId="43" borderId="3018" applyNumberFormat="0" applyAlignment="0" applyProtection="0"/>
    <xf numFmtId="0" fontId="43" fillId="59" borderId="3019" applyNumberFormat="0" applyFont="0" applyAlignment="0" applyProtection="0"/>
    <xf numFmtId="0" fontId="43" fillId="59" borderId="3019" applyNumberFormat="0" applyFont="0" applyAlignment="0" applyProtection="0"/>
    <xf numFmtId="0" fontId="43" fillId="59" borderId="3019" applyNumberFormat="0" applyFont="0" applyAlignment="0" applyProtection="0"/>
    <xf numFmtId="1" fontId="37" fillId="0" borderId="2897">
      <alignment vertical="center"/>
    </xf>
    <xf numFmtId="0" fontId="55" fillId="56" borderId="3018" applyNumberFormat="0" applyAlignment="0" applyProtection="0"/>
    <xf numFmtId="0" fontId="55" fillId="56" borderId="3018" applyNumberFormat="0" applyAlignment="0" applyProtection="0"/>
    <xf numFmtId="0" fontId="60" fillId="43" borderId="3018" applyNumberFormat="0" applyAlignment="0" applyProtection="0"/>
    <xf numFmtId="0" fontId="43" fillId="59" borderId="3019" applyNumberFormat="0" applyFont="0" applyAlignment="0" applyProtection="0"/>
    <xf numFmtId="0" fontId="55" fillId="56" borderId="3018" applyNumberFormat="0" applyAlignment="0" applyProtection="0"/>
    <xf numFmtId="0" fontId="60" fillId="43" borderId="3018" applyNumberFormat="0" applyAlignment="0" applyProtection="0"/>
    <xf numFmtId="254" fontId="177" fillId="0" borderId="2904" applyFont="0" applyFill="0" applyBorder="0" applyAlignment="0" applyProtection="0">
      <protection locked="0"/>
    </xf>
    <xf numFmtId="0" fontId="60" fillId="43" borderId="3018" applyNumberFormat="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55" fillId="56" borderId="3018" applyNumberFormat="0" applyAlignment="0" applyProtection="0"/>
    <xf numFmtId="1" fontId="37" fillId="0" borderId="2897">
      <alignment vertical="center"/>
    </xf>
    <xf numFmtId="0" fontId="60" fillId="43" borderId="3018" applyNumberFormat="0" applyAlignment="0" applyProtection="0"/>
    <xf numFmtId="0" fontId="60" fillId="43" borderId="3018" applyNumberFormat="0" applyAlignment="0" applyProtection="0"/>
    <xf numFmtId="0" fontId="42" fillId="0" borderId="3021" applyNumberFormat="0" applyFill="0" applyAlignment="0" applyProtection="0"/>
    <xf numFmtId="0" fontId="238" fillId="0" borderId="2912">
      <alignment horizontal="right"/>
    </xf>
    <xf numFmtId="0" fontId="18" fillId="35" borderId="2901" applyNumberFormat="0" applyAlignment="0">
      <protection locked="0"/>
    </xf>
    <xf numFmtId="0" fontId="63" fillId="56" borderId="3020" applyNumberFormat="0" applyAlignment="0" applyProtection="0"/>
    <xf numFmtId="0" fontId="63" fillId="56" borderId="3020" applyNumberFormat="0" applyAlignment="0" applyProtection="0"/>
    <xf numFmtId="0" fontId="18" fillId="35" borderId="2901" applyNumberFormat="0" applyAlignment="0">
      <protection locked="0"/>
    </xf>
    <xf numFmtId="0" fontId="42" fillId="0" borderId="3021" applyNumberFormat="0" applyFill="0" applyAlignment="0" applyProtection="0"/>
    <xf numFmtId="0" fontId="43" fillId="59" borderId="3019" applyNumberFormat="0" applyFont="0" applyAlignment="0" applyProtection="0"/>
    <xf numFmtId="0" fontId="63" fillId="56" borderId="3020" applyNumberFormat="0" applyAlignment="0" applyProtection="0"/>
    <xf numFmtId="0" fontId="43" fillId="59" borderId="3019" applyNumberFormat="0" applyFon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60" fillId="43" borderId="3018" applyNumberFormat="0" applyAlignment="0" applyProtection="0"/>
    <xf numFmtId="0" fontId="55" fillId="56" borderId="3018" applyNumberFormat="0" applyAlignment="0" applyProtection="0"/>
    <xf numFmtId="0" fontId="42" fillId="0" borderId="3021" applyNumberFormat="0" applyFill="0" applyAlignment="0" applyProtection="0"/>
    <xf numFmtId="0" fontId="55" fillId="56" borderId="3018" applyNumberFormat="0" applyAlignment="0" applyProtection="0"/>
    <xf numFmtId="0" fontId="42" fillId="0" borderId="3021" applyNumberFormat="0" applyFill="0" applyAlignment="0" applyProtection="0"/>
    <xf numFmtId="0" fontId="63" fillId="56" borderId="3020" applyNumberFormat="0" applyAlignment="0" applyProtection="0"/>
    <xf numFmtId="0" fontId="43" fillId="59" borderId="3019" applyNumberFormat="0" applyFont="0" applyAlignment="0" applyProtection="0"/>
    <xf numFmtId="0" fontId="43" fillId="59" borderId="3019" applyNumberFormat="0" applyFont="0" applyAlignment="0" applyProtection="0"/>
    <xf numFmtId="0" fontId="63" fillId="56" borderId="3020" applyNumberFormat="0" applyAlignment="0" applyProtection="0"/>
    <xf numFmtId="0" fontId="43" fillId="59" borderId="3019" applyNumberFormat="0" applyFon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60" fillId="43" borderId="3018" applyNumberFormat="0" applyAlignment="0" applyProtection="0"/>
    <xf numFmtId="0" fontId="42" fillId="0" borderId="3021" applyNumberFormat="0" applyFill="0" applyAlignment="0" applyProtection="0"/>
    <xf numFmtId="0" fontId="63" fillId="56" borderId="3020" applyNumberFormat="0" applyAlignment="0" applyProtection="0"/>
    <xf numFmtId="0" fontId="43" fillId="59" borderId="3019" applyNumberFormat="0" applyFont="0" applyAlignment="0" applyProtection="0"/>
    <xf numFmtId="0" fontId="60" fillId="43" borderId="3018" applyNumberFormat="0" applyAlignment="0" applyProtection="0"/>
    <xf numFmtId="0" fontId="55" fillId="56" borderId="3018" applyNumberFormat="0" applyAlignment="0" applyProtection="0"/>
    <xf numFmtId="0" fontId="42" fillId="0" borderId="3021" applyNumberFormat="0" applyFill="0" applyAlignment="0" applyProtection="0"/>
    <xf numFmtId="0" fontId="63" fillId="56" borderId="3020" applyNumberFormat="0" applyAlignment="0" applyProtection="0"/>
    <xf numFmtId="0" fontId="43" fillId="59" borderId="3019" applyNumberFormat="0" applyFont="0" applyAlignment="0" applyProtection="0"/>
    <xf numFmtId="0" fontId="60" fillId="43" borderId="3018" applyNumberFormat="0" applyAlignment="0" applyProtection="0"/>
    <xf numFmtId="0" fontId="55" fillId="56" borderId="3018"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3" fillId="59" borderId="3019" applyNumberFormat="0" applyFont="0" applyAlignment="0" applyProtection="0"/>
    <xf numFmtId="0" fontId="60" fillId="43" borderId="3018" applyNumberFormat="0" applyAlignment="0" applyProtection="0"/>
    <xf numFmtId="0" fontId="55" fillId="56" borderId="3018" applyNumberFormat="0" applyAlignment="0" applyProtection="0"/>
    <xf numFmtId="0" fontId="42" fillId="0" borderId="3021" applyNumberFormat="0" applyFill="0" applyAlignment="0" applyProtection="0"/>
    <xf numFmtId="0" fontId="63" fillId="56" borderId="3020" applyNumberFormat="0" applyAlignment="0" applyProtection="0"/>
    <xf numFmtId="0" fontId="43" fillId="59" borderId="3019" applyNumberFormat="0" applyFont="0" applyAlignment="0" applyProtection="0"/>
    <xf numFmtId="0" fontId="60" fillId="43" borderId="3018" applyNumberFormat="0" applyAlignment="0" applyProtection="0"/>
    <xf numFmtId="0" fontId="55" fillId="56" borderId="3018" applyNumberFormat="0" applyAlignment="0" applyProtection="0"/>
    <xf numFmtId="0" fontId="42" fillId="0" borderId="3021" applyNumberFormat="0" applyFill="0" applyAlignment="0" applyProtection="0"/>
    <xf numFmtId="0" fontId="63" fillId="56" borderId="3020" applyNumberFormat="0" applyAlignment="0" applyProtection="0"/>
    <xf numFmtId="0" fontId="43" fillId="59" borderId="3019" applyNumberFormat="0" applyFont="0" applyAlignment="0" applyProtection="0"/>
    <xf numFmtId="0" fontId="60" fillId="43" borderId="3018" applyNumberFormat="0" applyAlignment="0" applyProtection="0"/>
    <xf numFmtId="0" fontId="55" fillId="56" borderId="3018" applyNumberFormat="0" applyAlignment="0" applyProtection="0"/>
    <xf numFmtId="0" fontId="42" fillId="0" borderId="3021" applyNumberFormat="0" applyFill="0" applyAlignment="0" applyProtection="0"/>
    <xf numFmtId="0" fontId="55" fillId="56" borderId="3018" applyNumberFormat="0" applyAlignment="0" applyProtection="0"/>
    <xf numFmtId="0" fontId="42" fillId="0" borderId="3021" applyNumberFormat="0" applyFill="0" applyAlignment="0" applyProtection="0"/>
    <xf numFmtId="0" fontId="63" fillId="56" borderId="3020" applyNumberFormat="0" applyAlignment="0" applyProtection="0"/>
    <xf numFmtId="0" fontId="43" fillId="59" borderId="3019" applyNumberFormat="0" applyFont="0" applyAlignment="0" applyProtection="0"/>
    <xf numFmtId="0" fontId="43" fillId="59" borderId="3019" applyNumberFormat="0" applyFont="0" applyAlignment="0" applyProtection="0"/>
    <xf numFmtId="0" fontId="63" fillId="56" borderId="3020" applyNumberFormat="0" applyAlignment="0" applyProtection="0"/>
    <xf numFmtId="0" fontId="43" fillId="59" borderId="3019" applyNumberFormat="0" applyFon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60" fillId="43" borderId="3018" applyNumberFormat="0" applyAlignment="0" applyProtection="0"/>
    <xf numFmtId="0" fontId="42" fillId="0" borderId="3021" applyNumberFormat="0" applyFill="0" applyAlignment="0" applyProtection="0"/>
    <xf numFmtId="0" fontId="63" fillId="56" borderId="3020" applyNumberFormat="0" applyAlignment="0" applyProtection="0"/>
    <xf numFmtId="0" fontId="43" fillId="59" borderId="3019" applyNumberFormat="0" applyFont="0" applyAlignment="0" applyProtection="0"/>
    <xf numFmtId="0" fontId="60" fillId="43" borderId="3018" applyNumberFormat="0" applyAlignment="0" applyProtection="0"/>
    <xf numFmtId="0" fontId="55" fillId="56" borderId="3018" applyNumberFormat="0" applyAlignment="0" applyProtection="0"/>
    <xf numFmtId="0" fontId="42" fillId="0" borderId="3021" applyNumberFormat="0" applyFill="0" applyAlignment="0" applyProtection="0"/>
    <xf numFmtId="0" fontId="63" fillId="56" borderId="3020" applyNumberFormat="0" applyAlignment="0" applyProtection="0"/>
    <xf numFmtId="0" fontId="43" fillId="59" borderId="3019" applyNumberFormat="0" applyFont="0" applyAlignment="0" applyProtection="0"/>
    <xf numFmtId="0" fontId="60" fillId="43" borderId="3018" applyNumberFormat="0" applyAlignment="0" applyProtection="0"/>
    <xf numFmtId="0" fontId="55" fillId="56" borderId="3018" applyNumberFormat="0" applyAlignment="0" applyProtection="0"/>
    <xf numFmtId="0" fontId="44" fillId="119" borderId="3046" applyNumberFormat="0" applyAlignment="0" applyProtection="0"/>
    <xf numFmtId="0" fontId="44" fillId="57" borderId="3046" applyNumberFormat="0" applyAlignment="0" applyProtection="0"/>
    <xf numFmtId="0" fontId="44" fillId="57" borderId="3046" applyNumberFormat="0" applyAlignment="0" applyProtection="0"/>
    <xf numFmtId="0" fontId="44" fillId="119" borderId="3038" applyNumberFormat="0" applyAlignment="0" applyProtection="0"/>
    <xf numFmtId="0" fontId="44" fillId="57" borderId="3038" applyNumberFormat="0" applyAlignment="0" applyProtection="0"/>
    <xf numFmtId="0" fontId="44" fillId="57" borderId="3038" applyNumberFormat="0" applyAlignment="0" applyProtection="0"/>
    <xf numFmtId="0" fontId="44" fillId="57" borderId="3038" applyNumberFormat="0" applyAlignment="0" applyProtection="0"/>
    <xf numFmtId="0" fontId="44" fillId="119" borderId="3034" applyNumberFormat="0" applyAlignment="0" applyProtection="0"/>
    <xf numFmtId="2" fontId="92" fillId="34" borderId="3035"/>
    <xf numFmtId="3" fontId="92" fillId="34" borderId="3035">
      <alignment horizontal="right" vertical="center"/>
    </xf>
    <xf numFmtId="4" fontId="92" fillId="35" borderId="3037"/>
    <xf numFmtId="3" fontId="92" fillId="35" borderId="3037">
      <alignment horizontal="right" vertical="center"/>
    </xf>
    <xf numFmtId="0" fontId="44" fillId="57" borderId="3034" applyNumberFormat="0" applyAlignment="0" applyProtection="0"/>
    <xf numFmtId="0" fontId="44" fillId="57" borderId="3034" applyNumberFormat="0" applyAlignment="0" applyProtection="0"/>
    <xf numFmtId="215" fontId="156" fillId="0" borderId="3036" applyFont="0" applyFill="0" applyAlignment="0">
      <alignment horizontal="fill"/>
    </xf>
    <xf numFmtId="0" fontId="92" fillId="35" borderId="3037">
      <alignment horizontal="center" vertical="center"/>
    </xf>
    <xf numFmtId="0" fontId="44" fillId="57" borderId="3034" applyNumberFormat="0" applyAlignment="0" applyProtection="0"/>
    <xf numFmtId="0" fontId="44" fillId="57" borderId="3070" applyNumberFormat="0" applyAlignment="0" applyProtection="0"/>
    <xf numFmtId="2" fontId="92" fillId="34" borderId="3067"/>
    <xf numFmtId="0" fontId="44" fillId="57" borderId="3066" applyNumberFormat="0" applyAlignment="0" applyProtection="0"/>
    <xf numFmtId="215" fontId="156" fillId="0" borderId="3040" applyFont="0" applyFill="0" applyAlignment="0">
      <alignment horizontal="fill"/>
    </xf>
    <xf numFmtId="0" fontId="44" fillId="57" borderId="3070" applyNumberFormat="0" applyAlignment="0" applyProtection="0"/>
    <xf numFmtId="3" fontId="92" fillId="34" borderId="3067">
      <alignment horizontal="right" vertical="center"/>
    </xf>
    <xf numFmtId="4" fontId="92" fillId="35" borderId="3069"/>
    <xf numFmtId="4" fontId="92" fillId="35" borderId="3065"/>
    <xf numFmtId="0" fontId="92" fillId="35" borderId="3065">
      <alignment horizontal="center" vertical="center"/>
    </xf>
    <xf numFmtId="0" fontId="44" fillId="57" borderId="3066" applyNumberFormat="0" applyAlignment="0" applyProtection="0"/>
    <xf numFmtId="0" fontId="44" fillId="57" borderId="3070" applyNumberFormat="0" applyAlignment="0" applyProtection="0"/>
    <xf numFmtId="2" fontId="92" fillId="34" borderId="3031"/>
    <xf numFmtId="3" fontId="92" fillId="34" borderId="3031">
      <alignment horizontal="right" vertical="center"/>
    </xf>
    <xf numFmtId="0" fontId="44" fillId="119" borderId="3070" applyNumberFormat="0" applyAlignment="0" applyProtection="0"/>
    <xf numFmtId="0" fontId="44" fillId="119" borderId="3066" applyNumberFormat="0" applyAlignment="0" applyProtection="0"/>
    <xf numFmtId="3" fontId="92" fillId="35" borderId="3069">
      <alignment horizontal="right" vertical="center"/>
    </xf>
    <xf numFmtId="4" fontId="92" fillId="35" borderId="3033"/>
    <xf numFmtId="3" fontId="92" fillId="35" borderId="3033">
      <alignment horizontal="right" vertical="center"/>
    </xf>
    <xf numFmtId="0" fontId="92" fillId="35" borderId="3033">
      <alignment horizontal="center" vertical="center"/>
    </xf>
    <xf numFmtId="2" fontId="92" fillId="34" borderId="3063"/>
    <xf numFmtId="3" fontId="92" fillId="34" borderId="3063">
      <alignment horizontal="right" vertical="center"/>
    </xf>
    <xf numFmtId="3" fontId="92" fillId="35" borderId="3065">
      <alignment horizontal="right" vertical="center"/>
    </xf>
    <xf numFmtId="0" fontId="92" fillId="35" borderId="3041">
      <alignment horizontal="center" vertical="center"/>
    </xf>
    <xf numFmtId="3" fontId="92" fillId="35" borderId="3041">
      <alignment horizontal="right" vertical="center"/>
    </xf>
    <xf numFmtId="4" fontId="92" fillId="35" borderId="3041"/>
    <xf numFmtId="3" fontId="92" fillId="34" borderId="3039">
      <alignment horizontal="right" vertical="center"/>
    </xf>
    <xf numFmtId="2" fontId="92" fillId="34" borderId="3039"/>
    <xf numFmtId="215" fontId="156" fillId="0" borderId="3064" applyFont="0" applyFill="0" applyAlignment="0">
      <alignment horizontal="fill"/>
    </xf>
    <xf numFmtId="0" fontId="44" fillId="57" borderId="3042" applyNumberFormat="0" applyAlignment="0" applyProtection="0"/>
    <xf numFmtId="0" fontId="92" fillId="35" borderId="3045">
      <alignment horizontal="center" vertical="center"/>
    </xf>
    <xf numFmtId="16" fontId="148" fillId="74" borderId="2897" applyFont="0" applyFill="0" applyBorder="0" applyAlignment="0" applyProtection="0">
      <alignment horizontal="right"/>
    </xf>
    <xf numFmtId="214" fontId="148" fillId="74" borderId="2897" applyFont="0" applyFill="0" applyBorder="0" applyAlignment="0" applyProtection="0">
      <alignment horizontal="right"/>
    </xf>
    <xf numFmtId="16" fontId="148" fillId="74" borderId="2897" applyFont="0" applyFill="0" applyBorder="0" applyAlignment="0" applyProtection="0">
      <alignment horizontal="right"/>
    </xf>
    <xf numFmtId="214" fontId="148" fillId="74" borderId="2897" applyFont="0" applyFill="0" applyBorder="0" applyAlignment="0" applyProtection="0">
      <alignment horizontal="right"/>
    </xf>
    <xf numFmtId="215" fontId="156" fillId="0" borderId="3044" applyFont="0" applyFill="0" applyAlignment="0">
      <alignment horizontal="fill"/>
    </xf>
    <xf numFmtId="3" fontId="18" fillId="105" borderId="2897" applyProtection="0">
      <alignment horizontal="right" vertical="center"/>
    </xf>
    <xf numFmtId="0" fontId="44" fillId="57" borderId="3042" applyNumberFormat="0" applyAlignment="0" applyProtection="0"/>
    <xf numFmtId="0" fontId="44" fillId="57" borderId="3042" applyNumberFormat="0" applyAlignment="0" applyProtection="0"/>
    <xf numFmtId="16" fontId="148" fillId="74" borderId="2897" applyFont="0" applyFill="0" applyBorder="0" applyAlignment="0" applyProtection="0">
      <alignment horizontal="right"/>
    </xf>
    <xf numFmtId="2" fontId="92" fillId="34" borderId="3043"/>
    <xf numFmtId="0" fontId="44" fillId="119" borderId="3042" applyNumberFormat="0" applyAlignment="0" applyProtection="0"/>
    <xf numFmtId="215" fontId="156" fillId="0" borderId="3032" applyFont="0" applyFill="0" applyAlignment="0">
      <alignment horizontal="fill"/>
    </xf>
    <xf numFmtId="214" fontId="148" fillId="74" borderId="2897" applyFont="0" applyFill="0" applyBorder="0" applyAlignment="0" applyProtection="0">
      <alignment horizontal="right"/>
    </xf>
    <xf numFmtId="0" fontId="44" fillId="119" borderId="3030" applyNumberFormat="0" applyAlignment="0" applyProtection="0"/>
    <xf numFmtId="0" fontId="44" fillId="57" borderId="3030" applyNumberFormat="0" applyAlignment="0" applyProtection="0"/>
    <xf numFmtId="0" fontId="44" fillId="57" borderId="3030" applyNumberFormat="0" applyAlignment="0" applyProtection="0"/>
    <xf numFmtId="0" fontId="44" fillId="57" borderId="3030" applyNumberFormat="0" applyAlignment="0" applyProtection="0"/>
    <xf numFmtId="0" fontId="63" fillId="56" borderId="3020" applyNumberFormat="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44" fillId="119" borderId="3026" applyNumberFormat="0" applyAlignment="0" applyProtection="0"/>
    <xf numFmtId="0" fontId="60" fillId="43" borderId="3018" applyNumberFormat="0" applyAlignment="0" applyProtection="0"/>
    <xf numFmtId="2" fontId="92" fillId="34" borderId="3027"/>
    <xf numFmtId="3" fontId="92" fillId="34" borderId="3027">
      <alignment horizontal="right" vertical="center"/>
    </xf>
    <xf numFmtId="4" fontId="92" fillId="35" borderId="3029"/>
    <xf numFmtId="3" fontId="92" fillId="35" borderId="3029">
      <alignment horizontal="right" vertical="center"/>
    </xf>
    <xf numFmtId="0" fontId="44" fillId="57" borderId="3026" applyNumberFormat="0" applyAlignment="0" applyProtection="0"/>
    <xf numFmtId="0" fontId="44" fillId="57" borderId="3026" applyNumberFormat="0" applyAlignment="0" applyProtection="0"/>
    <xf numFmtId="3" fontId="18" fillId="105" borderId="3017" applyProtection="0">
      <alignment horizontal="right" vertical="center"/>
    </xf>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60" fillId="43" borderId="3018" applyNumberFormat="0" applyAlignment="0" applyProtection="0"/>
    <xf numFmtId="0" fontId="42" fillId="0" borderId="3021" applyNumberFormat="0" applyFill="0" applyAlignment="0" applyProtection="0"/>
    <xf numFmtId="0" fontId="60" fillId="43" borderId="3018" applyNumberFormat="0" applyAlignment="0" applyProtection="0"/>
    <xf numFmtId="0" fontId="55" fillId="56" borderId="3018" applyNumberFormat="0" applyAlignment="0" applyProtection="0"/>
    <xf numFmtId="0" fontId="55" fillId="56" borderId="3018" applyNumberFormat="0" applyAlignment="0" applyProtection="0"/>
    <xf numFmtId="0" fontId="55" fillId="56" borderId="3018" applyNumberFormat="0" applyAlignment="0" applyProtection="0"/>
    <xf numFmtId="0" fontId="55" fillId="56" borderId="3018" applyNumberFormat="0" applyAlignment="0" applyProtection="0"/>
    <xf numFmtId="1" fontId="37" fillId="0" borderId="2897">
      <alignment vertical="center"/>
    </xf>
    <xf numFmtId="0" fontId="43" fillId="59" borderId="3019" applyNumberFormat="0" applyFont="0" applyAlignment="0" applyProtection="0"/>
    <xf numFmtId="0" fontId="60" fillId="43" borderId="3018" applyNumberFormat="0" applyAlignment="0" applyProtection="0"/>
    <xf numFmtId="1" fontId="37" fillId="0" borderId="2897">
      <alignment vertical="center"/>
    </xf>
    <xf numFmtId="0" fontId="63" fillId="56" borderId="3020" applyNumberFormat="0" applyAlignment="0" applyProtection="0"/>
    <xf numFmtId="0" fontId="55" fillId="56" borderId="3018"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108" fillId="0" borderId="3022" applyFont="0" applyFill="0" applyAlignment="0" applyProtection="0"/>
    <xf numFmtId="0" fontId="103" fillId="71" borderId="2907" applyNumberFormat="0" applyBorder="0" applyAlignment="0">
      <alignment vertical="center" wrapText="1"/>
    </xf>
    <xf numFmtId="215" fontId="156" fillId="0" borderId="3028" applyFont="0" applyFill="0" applyAlignment="0">
      <alignment horizontal="fill"/>
    </xf>
    <xf numFmtId="0" fontId="63" fillId="56" borderId="3020" applyNumberFormat="0" applyAlignment="0" applyProtection="0"/>
    <xf numFmtId="0" fontId="42" fillId="0" borderId="3021" applyNumberFormat="0" applyFill="0" applyAlignment="0" applyProtection="0"/>
    <xf numFmtId="164" fontId="103" fillId="71" borderId="2907" applyNumberFormat="0" applyBorder="0" applyAlignment="0">
      <alignment vertical="center" wrapText="1"/>
    </xf>
    <xf numFmtId="214" fontId="148" fillId="74" borderId="3017" applyFont="0" applyFill="0" applyBorder="0" applyAlignment="0" applyProtection="0">
      <alignment horizontal="right"/>
    </xf>
    <xf numFmtId="16" fontId="148" fillId="74" borderId="3017" applyFont="0" applyFill="0" applyBorder="0" applyAlignment="0" applyProtection="0">
      <alignment horizontal="right"/>
    </xf>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63" fillId="56" borderId="3020" applyNumberFormat="0" applyAlignment="0" applyProtection="0"/>
    <xf numFmtId="214" fontId="148" fillId="74" borderId="3017" applyFont="0" applyFill="0" applyBorder="0" applyAlignment="0" applyProtection="0">
      <alignment horizontal="right"/>
    </xf>
    <xf numFmtId="16" fontId="148" fillId="74" borderId="3017" applyFont="0" applyFill="0" applyBorder="0" applyAlignment="0" applyProtection="0">
      <alignment horizontal="right"/>
    </xf>
    <xf numFmtId="0" fontId="42" fillId="0" borderId="3021" applyNumberFormat="0" applyFill="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92" fillId="35" borderId="3029">
      <alignment horizontal="center" vertical="center"/>
    </xf>
    <xf numFmtId="0" fontId="60" fillId="43" borderId="3018" applyNumberFormat="0" applyAlignment="0" applyProtection="0"/>
    <xf numFmtId="0" fontId="42" fillId="0" borderId="3021" applyNumberFormat="0" applyFill="0" applyAlignment="0" applyProtection="0"/>
    <xf numFmtId="0" fontId="63" fillId="56" borderId="3020" applyNumberFormat="0" applyAlignment="0" applyProtection="0"/>
    <xf numFmtId="0" fontId="44" fillId="57" borderId="3026" applyNumberFormat="0" applyAlignment="0" applyProtection="0"/>
    <xf numFmtId="0" fontId="63" fillId="56" borderId="3020" applyNumberFormat="0" applyAlignment="0" applyProtection="0"/>
    <xf numFmtId="0" fontId="18" fillId="35" borderId="2901" applyNumberFormat="0" applyAlignment="0">
      <protection locked="0"/>
    </xf>
    <xf numFmtId="10" fontId="23" fillId="37" borderId="2907" applyNumberFormat="0" applyBorder="0" applyAlignment="0" applyProtection="0"/>
    <xf numFmtId="10" fontId="23" fillId="37" borderId="2907" applyNumberFormat="0" applyBorder="0" applyAlignment="0" applyProtection="0"/>
    <xf numFmtId="10" fontId="23" fillId="37" borderId="2907" applyNumberFormat="0" applyBorder="0" applyAlignment="0" applyProtection="0"/>
    <xf numFmtId="10" fontId="23" fillId="37" borderId="2907" applyNumberFormat="0" applyBorder="0" applyAlignment="0" applyProtection="0"/>
    <xf numFmtId="10" fontId="23" fillId="37" borderId="2907" applyNumberFormat="0" applyBorder="0" applyAlignment="0" applyProtection="0"/>
    <xf numFmtId="256" fontId="22" fillId="0" borderId="2897">
      <alignment horizontal="left" vertical="center"/>
    </xf>
    <xf numFmtId="0" fontId="22" fillId="0" borderId="2897">
      <alignment horizontal="left" vertical="center"/>
    </xf>
    <xf numFmtId="256" fontId="22" fillId="0" borderId="2897">
      <alignment horizontal="left" vertical="center"/>
    </xf>
    <xf numFmtId="256" fontId="22" fillId="0" borderId="2897">
      <alignment horizontal="left" vertical="center"/>
    </xf>
    <xf numFmtId="256" fontId="22" fillId="0" borderId="2897">
      <alignment horizontal="left" vertical="center"/>
    </xf>
    <xf numFmtId="256" fontId="22" fillId="0" borderId="2897">
      <alignment horizontal="left" vertical="center"/>
    </xf>
    <xf numFmtId="0" fontId="18" fillId="35" borderId="2901" applyNumberFormat="0" applyAlignment="0">
      <protection locked="0"/>
    </xf>
    <xf numFmtId="10" fontId="23" fillId="37" borderId="2907" applyNumberFormat="0" applyBorder="0" applyAlignment="0" applyProtection="0"/>
    <xf numFmtId="10" fontId="23" fillId="37" borderId="2907" applyNumberFormat="0" applyBorder="0" applyAlignment="0" applyProtection="0"/>
    <xf numFmtId="10" fontId="23" fillId="37" borderId="2907" applyNumberFormat="0" applyBorder="0" applyAlignment="0" applyProtection="0"/>
    <xf numFmtId="10" fontId="23" fillId="37" borderId="2907" applyNumberFormat="0" applyBorder="0" applyAlignment="0" applyProtection="0"/>
    <xf numFmtId="10" fontId="23" fillId="37" borderId="2907" applyNumberFormat="0" applyBorder="0" applyAlignment="0" applyProtection="0"/>
    <xf numFmtId="256" fontId="22" fillId="0" borderId="2897">
      <alignment horizontal="left" vertical="center"/>
    </xf>
    <xf numFmtId="0" fontId="22" fillId="0" borderId="2897">
      <alignment horizontal="left" vertical="center"/>
    </xf>
    <xf numFmtId="256" fontId="22" fillId="0" borderId="2897">
      <alignment horizontal="left" vertical="center"/>
    </xf>
    <xf numFmtId="256" fontId="22" fillId="0" borderId="2897">
      <alignment horizontal="left" vertical="center"/>
    </xf>
    <xf numFmtId="256" fontId="22" fillId="0" borderId="2897">
      <alignment horizontal="left" vertical="center"/>
    </xf>
    <xf numFmtId="256" fontId="22" fillId="0" borderId="2897">
      <alignment horizontal="left" vertical="center"/>
    </xf>
    <xf numFmtId="0" fontId="23" fillId="36" borderId="2907" applyFont="0" applyBorder="0" applyAlignment="0" applyProtection="0">
      <alignment vertical="top"/>
    </xf>
    <xf numFmtId="0" fontId="18" fillId="68" borderId="3020" applyNumberFormat="0">
      <alignment vertical="center"/>
    </xf>
    <xf numFmtId="0" fontId="18" fillId="0" borderId="2915" applyNumberFormat="0" applyFont="0" applyAlignment="0" applyProtection="0"/>
    <xf numFmtId="0" fontId="18" fillId="35" borderId="2901" applyNumberFormat="0" applyAlignment="0">
      <protection locked="0"/>
    </xf>
    <xf numFmtId="0" fontId="18" fillId="0" borderId="2914" applyNumberFormat="0" applyFont="0" applyAlignment="0" applyProtection="0"/>
    <xf numFmtId="41" fontId="211" fillId="0" borderId="2913" applyFill="0" applyBorder="0" applyProtection="0">
      <alignment horizontal="right" vertical="top"/>
    </xf>
    <xf numFmtId="41" fontId="211" fillId="0" borderId="2913" applyFill="0" applyBorder="0" applyProtection="0">
      <alignment horizontal="right" vertical="top"/>
    </xf>
    <xf numFmtId="41" fontId="211" fillId="0" borderId="2913" applyFill="0" applyBorder="0" applyProtection="0">
      <alignment horizontal="right" vertical="top"/>
    </xf>
    <xf numFmtId="207" fontId="245" fillId="0" borderId="2912">
      <alignment horizontal="center"/>
    </xf>
    <xf numFmtId="207" fontId="245" fillId="0" borderId="2912">
      <alignment horizontal="center"/>
    </xf>
    <xf numFmtId="207" fontId="244" fillId="0" borderId="2913">
      <alignment horizontal="center"/>
    </xf>
    <xf numFmtId="0" fontId="18" fillId="56" borderId="2897" applyAlignment="0" applyProtection="0"/>
    <xf numFmtId="207" fontId="243" fillId="0" borderId="2912">
      <alignment horizontal="left"/>
    </xf>
    <xf numFmtId="207" fontId="243" fillId="0" borderId="2912">
      <alignment horizontal="left"/>
    </xf>
    <xf numFmtId="10" fontId="23" fillId="37" borderId="2907" applyNumberFormat="0" applyBorder="0" applyAlignment="0" applyProtection="0"/>
    <xf numFmtId="10" fontId="23" fillId="37" borderId="2907" applyNumberFormat="0" applyBorder="0" applyAlignment="0" applyProtection="0"/>
    <xf numFmtId="10" fontId="23" fillId="37" borderId="2907" applyNumberFormat="0" applyBorder="0" applyAlignment="0" applyProtection="0"/>
    <xf numFmtId="10" fontId="23" fillId="37" borderId="2907" applyNumberFormat="0" applyBorder="0" applyAlignment="0" applyProtection="0"/>
    <xf numFmtId="10" fontId="23" fillId="37" borderId="2907" applyNumberFormat="0" applyBorder="0" applyAlignment="0" applyProtection="0"/>
    <xf numFmtId="256" fontId="22" fillId="0" borderId="2897">
      <alignment horizontal="left" vertical="center"/>
    </xf>
    <xf numFmtId="0" fontId="22" fillId="0" borderId="2897">
      <alignment horizontal="left" vertical="center"/>
    </xf>
    <xf numFmtId="256" fontId="22" fillId="0" borderId="2897">
      <alignment horizontal="left" vertical="center"/>
    </xf>
    <xf numFmtId="256" fontId="22" fillId="0" borderId="2897">
      <alignment horizontal="left" vertical="center"/>
    </xf>
    <xf numFmtId="256" fontId="22" fillId="0" borderId="2897">
      <alignment horizontal="left" vertical="center"/>
    </xf>
    <xf numFmtId="256" fontId="22" fillId="0" borderId="2897">
      <alignment horizontal="left" vertical="center"/>
    </xf>
    <xf numFmtId="201" fontId="137" fillId="0" borderId="2903" applyNumberFormat="0" applyFont="0" applyFill="0" applyAlignment="0" applyProtection="0"/>
    <xf numFmtId="0" fontId="23" fillId="36" borderId="2907" applyFont="0" applyBorder="0" applyAlignment="0" applyProtection="0">
      <alignment vertical="top"/>
    </xf>
    <xf numFmtId="0" fontId="18" fillId="68" borderId="3020" applyNumberFormat="0">
      <alignment vertical="center"/>
    </xf>
    <xf numFmtId="0" fontId="18" fillId="0" borderId="2915" applyNumberFormat="0" applyFont="0" applyAlignment="0" applyProtection="0"/>
    <xf numFmtId="0" fontId="18" fillId="0" borderId="2914" applyNumberFormat="0" applyFont="0" applyAlignment="0" applyProtection="0"/>
    <xf numFmtId="41" fontId="211" fillId="0" borderId="2913" applyFill="0" applyBorder="0" applyProtection="0">
      <alignment horizontal="right" vertical="top"/>
    </xf>
    <xf numFmtId="41" fontId="211" fillId="0" borderId="2913" applyFill="0" applyBorder="0" applyProtection="0">
      <alignment horizontal="right" vertical="top"/>
    </xf>
    <xf numFmtId="41" fontId="211" fillId="0" borderId="2913" applyFill="0" applyBorder="0" applyProtection="0">
      <alignment horizontal="right" vertical="top"/>
    </xf>
    <xf numFmtId="207" fontId="245" fillId="0" borderId="2912">
      <alignment horizontal="center"/>
    </xf>
    <xf numFmtId="207" fontId="245" fillId="0" borderId="2912">
      <alignment horizontal="center"/>
    </xf>
    <xf numFmtId="207" fontId="244" fillId="0" borderId="2913">
      <alignment horizontal="center"/>
    </xf>
    <xf numFmtId="0" fontId="18" fillId="56" borderId="2897" applyAlignment="0" applyProtection="0"/>
    <xf numFmtId="0" fontId="18" fillId="68" borderId="3020" applyNumberFormat="0">
      <alignment vertical="center"/>
    </xf>
    <xf numFmtId="0" fontId="18" fillId="35" borderId="2901" applyNumberFormat="0" applyAlignment="0">
      <protection locked="0"/>
    </xf>
    <xf numFmtId="10" fontId="23" fillId="37" borderId="2907" applyNumberFormat="0" applyBorder="0" applyAlignment="0" applyProtection="0"/>
    <xf numFmtId="10" fontId="23" fillId="37" borderId="2907" applyNumberFormat="0" applyBorder="0" applyAlignment="0" applyProtection="0"/>
    <xf numFmtId="10" fontId="23" fillId="37" borderId="2907" applyNumberFormat="0" applyBorder="0" applyAlignment="0" applyProtection="0"/>
    <xf numFmtId="10" fontId="23" fillId="37" borderId="2907" applyNumberFormat="0" applyBorder="0" applyAlignment="0" applyProtection="0"/>
    <xf numFmtId="10" fontId="23" fillId="37" borderId="2907" applyNumberFormat="0" applyBorder="0" applyAlignment="0" applyProtection="0"/>
    <xf numFmtId="338" fontId="230" fillId="0" borderId="2910">
      <protection locked="0"/>
    </xf>
    <xf numFmtId="338" fontId="230" fillId="0" borderId="2910">
      <protection locked="0"/>
    </xf>
    <xf numFmtId="338" fontId="230" fillId="0" borderId="2910">
      <protection locked="0"/>
    </xf>
    <xf numFmtId="338" fontId="230" fillId="0" borderId="2910">
      <protection locked="0"/>
    </xf>
    <xf numFmtId="338" fontId="230" fillId="0" borderId="2910">
      <protection locked="0"/>
    </xf>
    <xf numFmtId="256" fontId="22" fillId="0" borderId="2897">
      <alignment horizontal="left" vertical="center"/>
    </xf>
    <xf numFmtId="0" fontId="22" fillId="0" borderId="2897">
      <alignment horizontal="left" vertical="center"/>
    </xf>
    <xf numFmtId="256" fontId="22" fillId="0" borderId="2897">
      <alignment horizontal="left" vertical="center"/>
    </xf>
    <xf numFmtId="256" fontId="22" fillId="0" borderId="2897">
      <alignment horizontal="left" vertical="center"/>
    </xf>
    <xf numFmtId="256" fontId="22" fillId="0" borderId="2897">
      <alignment horizontal="left" vertical="center"/>
    </xf>
    <xf numFmtId="256" fontId="22" fillId="0" borderId="2897">
      <alignment horizontal="left" vertical="center"/>
    </xf>
    <xf numFmtId="0" fontId="23" fillId="36" borderId="2907" applyFont="0" applyBorder="0" applyAlignment="0" applyProtection="0">
      <alignment vertical="top"/>
    </xf>
    <xf numFmtId="0" fontId="18" fillId="68" borderId="3020" applyNumberFormat="0">
      <alignment vertical="center"/>
    </xf>
    <xf numFmtId="0" fontId="18" fillId="68" borderId="3020" applyNumberFormat="0">
      <alignment vertical="center"/>
    </xf>
    <xf numFmtId="0" fontId="18" fillId="0" borderId="2915" applyNumberFormat="0" applyFont="0" applyAlignment="0" applyProtection="0"/>
    <xf numFmtId="0" fontId="18" fillId="68" borderId="3020" applyNumberFormat="0">
      <alignment vertical="center"/>
    </xf>
    <xf numFmtId="0" fontId="18" fillId="35" borderId="2901" applyNumberFormat="0" applyAlignment="0">
      <protection locked="0"/>
    </xf>
    <xf numFmtId="0" fontId="18" fillId="0" borderId="2914" applyNumberFormat="0" applyFont="0" applyAlignment="0" applyProtection="0"/>
    <xf numFmtId="41" fontId="211" fillId="0" borderId="2913" applyFill="0" applyBorder="0" applyProtection="0">
      <alignment horizontal="right" vertical="top"/>
    </xf>
    <xf numFmtId="41" fontId="211" fillId="0" borderId="2913" applyFill="0" applyBorder="0" applyProtection="0">
      <alignment horizontal="right" vertical="top"/>
    </xf>
    <xf numFmtId="41" fontId="211" fillId="0" borderId="2913" applyFill="0" applyBorder="0" applyProtection="0">
      <alignment horizontal="right" vertical="top"/>
    </xf>
    <xf numFmtId="207" fontId="245" fillId="0" borderId="2912">
      <alignment horizontal="center"/>
    </xf>
    <xf numFmtId="207" fontId="245" fillId="0" borderId="2912">
      <alignment horizontal="center"/>
    </xf>
    <xf numFmtId="207" fontId="244" fillId="0" borderId="2913">
      <alignment horizontal="center"/>
    </xf>
    <xf numFmtId="0" fontId="18" fillId="56" borderId="2897" applyAlignment="0" applyProtection="0"/>
    <xf numFmtId="207" fontId="243" fillId="0" borderId="2912">
      <alignment horizontal="left"/>
    </xf>
    <xf numFmtId="207" fontId="243" fillId="0" borderId="2912">
      <alignment horizontal="left"/>
    </xf>
    <xf numFmtId="207" fontId="240" fillId="0" borderId="2913">
      <alignment horizontal="left"/>
    </xf>
    <xf numFmtId="207" fontId="240" fillId="0" borderId="2913">
      <alignment horizontal="right"/>
    </xf>
    <xf numFmtId="0" fontId="238" fillId="0" borderId="2912">
      <alignment horizontal="right"/>
    </xf>
    <xf numFmtId="0" fontId="237" fillId="0" borderId="2913">
      <alignment horizontal="right" wrapText="1"/>
    </xf>
    <xf numFmtId="0" fontId="238" fillId="0" borderId="2912">
      <alignment horizontal="right"/>
    </xf>
    <xf numFmtId="49" fontId="237" fillId="0" borderId="2913">
      <alignment horizontal="right" wrapText="1"/>
    </xf>
    <xf numFmtId="0" fontId="238" fillId="0" borderId="2912">
      <alignment horizontal="right"/>
    </xf>
    <xf numFmtId="0" fontId="238" fillId="0" borderId="2912">
      <alignment horizontal="right"/>
    </xf>
    <xf numFmtId="0" fontId="42" fillId="0" borderId="3021" applyNumberFormat="0" applyFill="0" applyAlignment="0" applyProtection="0"/>
    <xf numFmtId="0" fontId="60" fillId="43" borderId="3018" applyNumberFormat="0" applyAlignment="0" applyProtection="0"/>
    <xf numFmtId="0" fontId="42" fillId="0" borderId="3021" applyNumberFormat="0" applyFill="0" applyAlignment="0" applyProtection="0"/>
    <xf numFmtId="0" fontId="60" fillId="43" borderId="3018" applyNumberFormat="0" applyAlignment="0" applyProtection="0"/>
    <xf numFmtId="0" fontId="60" fillId="43" borderId="3018" applyNumberFormat="0" applyAlignment="0" applyProtection="0"/>
    <xf numFmtId="9" fontId="163" fillId="35" borderId="2911">
      <alignment horizontal="center"/>
    </xf>
    <xf numFmtId="348" fontId="120" fillId="107" borderId="2907" applyProtection="0">
      <alignment horizontal="center" vertical="center"/>
    </xf>
    <xf numFmtId="9" fontId="163" fillId="35" borderId="2911">
      <alignment horizontal="center"/>
    </xf>
    <xf numFmtId="348" fontId="120" fillId="107" borderId="2907" applyProtection="0">
      <alignment horizontal="center" vertical="center"/>
    </xf>
    <xf numFmtId="0" fontId="231" fillId="35" borderId="2907">
      <alignment horizontal="right"/>
    </xf>
    <xf numFmtId="0" fontId="231" fillId="35" borderId="2907">
      <alignment horizontal="right"/>
    </xf>
    <xf numFmtId="338" fontId="230" fillId="0" borderId="2910">
      <protection locked="0"/>
    </xf>
    <xf numFmtId="338" fontId="230" fillId="0" borderId="2910">
      <protection locked="0"/>
    </xf>
    <xf numFmtId="338" fontId="230" fillId="0" borderId="2910">
      <protection locked="0"/>
    </xf>
    <xf numFmtId="338" fontId="230" fillId="0" borderId="2910">
      <protection locked="0"/>
    </xf>
    <xf numFmtId="338" fontId="230" fillId="0" borderId="2910">
      <protection locked="0"/>
    </xf>
    <xf numFmtId="338" fontId="230" fillId="0" borderId="2910">
      <protection locked="0"/>
    </xf>
    <xf numFmtId="0" fontId="55" fillId="56" borderId="3018" applyNumberFormat="0" applyAlignment="0" applyProtection="0"/>
    <xf numFmtId="0" fontId="55" fillId="56" borderId="3018" applyNumberFormat="0" applyAlignment="0" applyProtection="0"/>
    <xf numFmtId="0" fontId="18" fillId="74" borderId="2907" applyFont="0" applyFill="0" applyBorder="0" applyAlignment="0" applyProtection="0"/>
    <xf numFmtId="0" fontId="18" fillId="74" borderId="2907" applyFont="0" applyFill="0" applyBorder="0" applyAlignment="0" applyProtection="0"/>
    <xf numFmtId="0" fontId="217" fillId="103" borderId="2908" applyNumberFormat="0" applyAlignment="0" applyProtection="0"/>
    <xf numFmtId="0" fontId="55" fillId="56" borderId="3018" applyNumberFormat="0" applyAlignment="0" applyProtection="0"/>
    <xf numFmtId="0" fontId="23" fillId="98" borderId="2908" applyNumberFormat="0" applyFont="0" applyAlignment="0" applyProtection="0"/>
    <xf numFmtId="0" fontId="23" fillId="98" borderId="2908" applyNumberFormat="0" applyFont="0" applyAlignment="0" applyProtection="0"/>
    <xf numFmtId="0" fontId="23" fillId="98" borderId="2908" applyNumberFormat="0" applyFont="0" applyAlignment="0" applyProtection="0"/>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63" fillId="56" borderId="3020" applyNumberFormat="0" applyAlignment="0" applyProtection="0"/>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23" fillId="0" borderId="2906" applyNumberFormat="0" applyFill="0" applyAlignment="0" applyProtection="0"/>
    <xf numFmtId="0" fontId="23" fillId="0" borderId="2906" applyNumberFormat="0" applyFill="0" applyAlignment="0" applyProtection="0"/>
    <xf numFmtId="0" fontId="23" fillId="0" borderId="2906" applyNumberFormat="0" applyFill="0" applyAlignment="0" applyProtection="0"/>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23" fillId="0" borderId="2906" applyNumberFormat="0" applyFill="0" applyAlignment="0" applyProtection="0"/>
    <xf numFmtId="0" fontId="23" fillId="0" borderId="2906" applyNumberFormat="0" applyFill="0" applyAlignment="0" applyProtection="0"/>
    <xf numFmtId="0" fontId="23" fillId="0" borderId="2906" applyNumberFormat="0" applyFill="0" applyAlignment="0" applyProtection="0"/>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protection locked="0"/>
    </xf>
    <xf numFmtId="0" fontId="18" fillId="74" borderId="2907" applyProtection="0">
      <alignment horizontal="right"/>
      <protection locked="0"/>
    </xf>
    <xf numFmtId="0" fontId="23" fillId="0" borderId="2906" applyNumberFormat="0" applyFill="0" applyAlignment="0" applyProtection="0"/>
    <xf numFmtId="0" fontId="18" fillId="74" borderId="2907" applyProtection="0">
      <alignment horizontal="right"/>
      <protection locked="0"/>
    </xf>
    <xf numFmtId="0" fontId="23" fillId="0" borderId="2906" applyNumberFormat="0" applyFill="0" applyAlignment="0" applyProtection="0"/>
    <xf numFmtId="0" fontId="23" fillId="0" borderId="2906" applyNumberFormat="0" applyFill="0" applyAlignment="0" applyProtection="0"/>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63" fillId="56" borderId="3020" applyNumberFormat="0" applyAlignment="0" applyProtection="0"/>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63" fillId="56" borderId="3020" applyNumberFormat="0" applyAlignment="0" applyProtection="0"/>
    <xf numFmtId="0" fontId="23" fillId="98" borderId="2908" applyNumberFormat="0" applyFont="0" applyAlignment="0" applyProtection="0"/>
    <xf numFmtId="0" fontId="23" fillId="98" borderId="2908" applyNumberFormat="0" applyFont="0" applyAlignment="0" applyProtection="0"/>
    <xf numFmtId="0" fontId="23" fillId="98" borderId="2908" applyNumberFormat="0" applyFont="0" applyAlignment="0" applyProtection="0"/>
    <xf numFmtId="0" fontId="55" fillId="56" borderId="3018" applyNumberFormat="0" applyAlignment="0" applyProtection="0"/>
    <xf numFmtId="0" fontId="217" fillId="103" borderId="2908" applyNumberFormat="0" applyAlignment="0" applyProtection="0"/>
    <xf numFmtId="0" fontId="18" fillId="74" borderId="2907" applyFont="0" applyFill="0" applyBorder="0" applyAlignment="0" applyProtection="0"/>
    <xf numFmtId="0" fontId="23" fillId="98" borderId="2908" applyNumberFormat="0" applyFont="0" applyAlignment="0" applyProtection="0"/>
    <xf numFmtId="0" fontId="23" fillId="98" borderId="2908" applyNumberFormat="0" applyFont="0" applyAlignment="0" applyProtection="0"/>
    <xf numFmtId="0" fontId="23" fillId="98" borderId="2908" applyNumberFormat="0" applyFont="0" applyAlignment="0" applyProtection="0"/>
    <xf numFmtId="0" fontId="217" fillId="103" borderId="2908" applyNumberFormat="0" applyAlignment="0" applyProtection="0"/>
    <xf numFmtId="0" fontId="18" fillId="74" borderId="2907" applyFont="0" applyFill="0" applyBorder="0" applyAlignment="0" applyProtection="0"/>
    <xf numFmtId="0" fontId="55" fillId="56" borderId="3018" applyNumberFormat="0" applyAlignment="0" applyProtection="0"/>
    <xf numFmtId="0" fontId="55" fillId="56" borderId="3018" applyNumberFormat="0" applyAlignment="0" applyProtection="0"/>
    <xf numFmtId="348" fontId="120" fillId="107" borderId="2907" applyProtection="0">
      <alignment horizontal="center" vertical="center"/>
    </xf>
    <xf numFmtId="338" fontId="230" fillId="0" borderId="2910">
      <protection locked="0"/>
    </xf>
    <xf numFmtId="338" fontId="230" fillId="0" borderId="2910">
      <protection locked="0"/>
    </xf>
    <xf numFmtId="338" fontId="230" fillId="0" borderId="2910">
      <protection locked="0"/>
    </xf>
    <xf numFmtId="338" fontId="230" fillId="0" borderId="2910">
      <protection locked="0"/>
    </xf>
    <xf numFmtId="338" fontId="230" fillId="0" borderId="2910">
      <protection locked="0"/>
    </xf>
    <xf numFmtId="338" fontId="230" fillId="0" borderId="2910">
      <protection locked="0"/>
    </xf>
    <xf numFmtId="0" fontId="42" fillId="0" borderId="3021" applyNumberFormat="0" applyFill="0" applyAlignment="0" applyProtection="0"/>
    <xf numFmtId="0" fontId="231" fillId="35" borderId="2907">
      <alignment horizontal="right"/>
    </xf>
    <xf numFmtId="0" fontId="238" fillId="0" borderId="2912">
      <alignment horizontal="right"/>
    </xf>
    <xf numFmtId="207" fontId="240" fillId="0" borderId="2913">
      <alignment horizontal="right"/>
    </xf>
    <xf numFmtId="207" fontId="243" fillId="0" borderId="2912">
      <alignment horizontal="left"/>
    </xf>
    <xf numFmtId="207" fontId="243" fillId="0" borderId="2912">
      <alignment horizontal="left"/>
    </xf>
    <xf numFmtId="348" fontId="120" fillId="107" borderId="2907" applyProtection="0">
      <alignment horizontal="center" vertical="center"/>
    </xf>
    <xf numFmtId="9" fontId="163" fillId="35" borderId="2911">
      <alignment horizontal="center"/>
    </xf>
    <xf numFmtId="0" fontId="60" fillId="43" borderId="3018" applyNumberFormat="0" applyAlignment="0" applyProtection="0"/>
    <xf numFmtId="207" fontId="244" fillId="0" borderId="2913">
      <alignment horizontal="center"/>
    </xf>
    <xf numFmtId="207" fontId="245" fillId="0" borderId="2912">
      <alignment horizontal="center"/>
    </xf>
    <xf numFmtId="207" fontId="245" fillId="0" borderId="2912">
      <alignment horizontal="center"/>
    </xf>
    <xf numFmtId="41" fontId="211" fillId="0" borderId="2913" applyFill="0" applyBorder="0" applyProtection="0">
      <alignment horizontal="right" vertical="top"/>
    </xf>
    <xf numFmtId="41" fontId="211" fillId="0" borderId="2913" applyFill="0" applyBorder="0" applyProtection="0">
      <alignment horizontal="right" vertical="top"/>
    </xf>
    <xf numFmtId="41" fontId="211" fillId="0" borderId="2913" applyFill="0" applyBorder="0" applyProtection="0">
      <alignment horizontal="right" vertical="top"/>
    </xf>
    <xf numFmtId="0" fontId="18" fillId="0" borderId="2914" applyNumberFormat="0" applyFont="0" applyAlignment="0" applyProtection="0"/>
    <xf numFmtId="0" fontId="60" fillId="43" borderId="3018" applyNumberFormat="0" applyAlignment="0" applyProtection="0"/>
    <xf numFmtId="0" fontId="42" fillId="0" borderId="3021" applyNumberFormat="0" applyFill="0" applyAlignment="0" applyProtection="0"/>
    <xf numFmtId="0" fontId="18" fillId="0" borderId="2915" applyNumberFormat="0" applyFont="0" applyAlignment="0" applyProtection="0"/>
    <xf numFmtId="0" fontId="23" fillId="36" borderId="2907" applyFont="0" applyBorder="0" applyAlignment="0" applyProtection="0">
      <alignment vertical="top"/>
    </xf>
    <xf numFmtId="0" fontId="238" fillId="0" borderId="2912">
      <alignment horizontal="right"/>
    </xf>
    <xf numFmtId="49" fontId="237" fillId="0" borderId="2913">
      <alignment horizontal="right" wrapText="1"/>
    </xf>
    <xf numFmtId="0" fontId="238" fillId="0" borderId="2912">
      <alignment horizontal="right"/>
    </xf>
    <xf numFmtId="0" fontId="237" fillId="0" borderId="2913">
      <alignment horizontal="right" wrapText="1"/>
    </xf>
    <xf numFmtId="0" fontId="238" fillId="0" borderId="2912">
      <alignment horizontal="right"/>
    </xf>
    <xf numFmtId="207" fontId="240" fillId="0" borderId="2913">
      <alignment horizontal="right"/>
    </xf>
    <xf numFmtId="207" fontId="240" fillId="0" borderId="2913">
      <alignment horizontal="left"/>
    </xf>
    <xf numFmtId="207" fontId="243" fillId="0" borderId="2912">
      <alignment horizontal="left"/>
    </xf>
    <xf numFmtId="207" fontId="243" fillId="0" borderId="2912">
      <alignment horizontal="left"/>
    </xf>
    <xf numFmtId="0" fontId="18" fillId="35" borderId="2901" applyNumberFormat="0" applyAlignment="0">
      <protection locked="0"/>
    </xf>
    <xf numFmtId="0" fontId="18" fillId="68" borderId="3020" applyNumberFormat="0">
      <alignment vertical="center"/>
    </xf>
    <xf numFmtId="49" fontId="237" fillId="0" borderId="2913">
      <alignment horizontal="right" wrapText="1"/>
    </xf>
    <xf numFmtId="201" fontId="137" fillId="0" borderId="2902" applyNumberFormat="0" applyFont="0" applyFill="0" applyAlignment="0" applyProtection="0"/>
    <xf numFmtId="9" fontId="163" fillId="35" borderId="2911">
      <alignment horizontal="center"/>
    </xf>
    <xf numFmtId="0" fontId="60" fillId="43" borderId="3018" applyNumberFormat="0" applyAlignment="0" applyProtection="0"/>
    <xf numFmtId="0" fontId="60" fillId="43" borderId="3018" applyNumberFormat="0" applyAlignment="0" applyProtection="0"/>
    <xf numFmtId="0" fontId="238" fillId="0" borderId="2912">
      <alignment horizontal="right"/>
    </xf>
    <xf numFmtId="49" fontId="237" fillId="0" borderId="2913">
      <alignment horizontal="right" wrapText="1"/>
    </xf>
    <xf numFmtId="0" fontId="18" fillId="56" borderId="2897" applyAlignment="0" applyProtection="0"/>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207" fontId="240" fillId="0" borderId="2913">
      <alignment horizontal="left"/>
    </xf>
    <xf numFmtId="201" fontId="137" fillId="0" borderId="2902" applyNumberFormat="0" applyFont="0" applyFill="0" applyAlignment="0" applyProtection="0"/>
    <xf numFmtId="201" fontId="137" fillId="0" borderId="2903" applyNumberFormat="0" applyFont="0" applyFill="0" applyAlignment="0" applyProtection="0"/>
    <xf numFmtId="0" fontId="60" fillId="43" borderId="3018" applyNumberFormat="0" applyAlignment="0" applyProtection="0"/>
    <xf numFmtId="0" fontId="18" fillId="35" borderId="2901" applyNumberFormat="0" applyAlignment="0">
      <protection locked="0"/>
    </xf>
    <xf numFmtId="10" fontId="23" fillId="37" borderId="2907" applyNumberFormat="0" applyBorder="0" applyAlignment="0" applyProtection="0"/>
    <xf numFmtId="10" fontId="23" fillId="37" borderId="2907" applyNumberFormat="0" applyBorder="0" applyAlignment="0" applyProtection="0"/>
    <xf numFmtId="10" fontId="23" fillId="37" borderId="2907" applyNumberFormat="0" applyBorder="0" applyAlignment="0" applyProtection="0"/>
    <xf numFmtId="10" fontId="23" fillId="37" borderId="2907" applyNumberFormat="0" applyBorder="0" applyAlignment="0" applyProtection="0"/>
    <xf numFmtId="10" fontId="23" fillId="37" borderId="2907" applyNumberFormat="0" applyBorder="0" applyAlignment="0" applyProtection="0"/>
    <xf numFmtId="256" fontId="22" fillId="0" borderId="2897">
      <alignment horizontal="left" vertical="center"/>
    </xf>
    <xf numFmtId="0" fontId="22" fillId="0" borderId="2897">
      <alignment horizontal="left" vertical="center"/>
    </xf>
    <xf numFmtId="256" fontId="22" fillId="0" borderId="2897">
      <alignment horizontal="left" vertical="center"/>
    </xf>
    <xf numFmtId="256" fontId="22" fillId="0" borderId="2897">
      <alignment horizontal="left" vertical="center"/>
    </xf>
    <xf numFmtId="256" fontId="22" fillId="0" borderId="2897">
      <alignment horizontal="left" vertical="center"/>
    </xf>
    <xf numFmtId="256" fontId="22" fillId="0" borderId="2897">
      <alignment horizontal="left" vertical="center"/>
    </xf>
    <xf numFmtId="2" fontId="92" fillId="34" borderId="3023"/>
    <xf numFmtId="3" fontId="92" fillId="34" borderId="3023">
      <alignment horizontal="right" vertical="center"/>
    </xf>
    <xf numFmtId="0" fontId="23" fillId="36" borderId="2907" applyFont="0" applyBorder="0" applyAlignment="0" applyProtection="0">
      <alignment vertical="top"/>
    </xf>
    <xf numFmtId="0" fontId="18" fillId="68" borderId="3020" applyNumberFormat="0">
      <alignment vertical="center"/>
    </xf>
    <xf numFmtId="0" fontId="18" fillId="0" borderId="2915" applyNumberFormat="0" applyFont="0" applyAlignment="0" applyProtection="0"/>
    <xf numFmtId="0" fontId="18" fillId="0" borderId="2914" applyNumberFormat="0" applyFont="0" applyAlignment="0" applyProtection="0"/>
    <xf numFmtId="41" fontId="211" fillId="0" borderId="2913" applyFill="0" applyBorder="0" applyProtection="0">
      <alignment horizontal="right" vertical="top"/>
    </xf>
    <xf numFmtId="41" fontId="211" fillId="0" borderId="2913" applyFill="0" applyBorder="0" applyProtection="0">
      <alignment horizontal="right" vertical="top"/>
    </xf>
    <xf numFmtId="41" fontId="211" fillId="0" borderId="2913" applyFill="0" applyBorder="0" applyProtection="0">
      <alignment horizontal="right" vertical="top"/>
    </xf>
    <xf numFmtId="207" fontId="245" fillId="0" borderId="2912">
      <alignment horizontal="center"/>
    </xf>
    <xf numFmtId="207" fontId="245" fillId="0" borderId="2912">
      <alignment horizontal="center"/>
    </xf>
    <xf numFmtId="207" fontId="244" fillId="0" borderId="2913">
      <alignment horizontal="center"/>
    </xf>
    <xf numFmtId="0" fontId="18" fillId="56" borderId="2897" applyAlignment="0" applyProtection="0"/>
    <xf numFmtId="207" fontId="243" fillId="0" borderId="2912">
      <alignment horizontal="left"/>
    </xf>
    <xf numFmtId="207" fontId="243" fillId="0" borderId="2912">
      <alignment horizontal="left"/>
    </xf>
    <xf numFmtId="207" fontId="240" fillId="0" borderId="2913">
      <alignment horizontal="left"/>
    </xf>
    <xf numFmtId="207" fontId="240" fillId="0" borderId="2913">
      <alignment horizontal="right"/>
    </xf>
    <xf numFmtId="0" fontId="238" fillId="0" borderId="2912">
      <alignment horizontal="right"/>
    </xf>
    <xf numFmtId="0" fontId="237" fillId="0" borderId="2913">
      <alignment horizontal="right" wrapText="1"/>
    </xf>
    <xf numFmtId="0" fontId="238" fillId="0" borderId="2912">
      <alignment horizontal="right"/>
    </xf>
    <xf numFmtId="49" fontId="237" fillId="0" borderId="2913">
      <alignment horizontal="right" wrapText="1"/>
    </xf>
    <xf numFmtId="0" fontId="238" fillId="0" borderId="2912">
      <alignment horizontal="right"/>
    </xf>
    <xf numFmtId="0" fontId="42" fillId="0" borderId="3021" applyNumberFormat="0" applyFill="0" applyAlignment="0" applyProtection="0"/>
    <xf numFmtId="0" fontId="60" fillId="43" borderId="3018" applyNumberFormat="0" applyAlignment="0" applyProtection="0"/>
    <xf numFmtId="0" fontId="60" fillId="43" borderId="3018" applyNumberFormat="0" applyAlignment="0" applyProtection="0"/>
    <xf numFmtId="9" fontId="163" fillId="35" borderId="2911">
      <alignment horizontal="center"/>
    </xf>
    <xf numFmtId="348" fontId="120" fillId="107" borderId="2907" applyProtection="0">
      <alignment horizontal="center" vertical="center"/>
    </xf>
    <xf numFmtId="0" fontId="231" fillId="35" borderId="2907">
      <alignment horizontal="right"/>
    </xf>
    <xf numFmtId="338" fontId="230" fillId="0" borderId="2910">
      <protection locked="0"/>
    </xf>
    <xf numFmtId="338" fontId="230" fillId="0" borderId="2910">
      <protection locked="0"/>
    </xf>
    <xf numFmtId="338" fontId="230" fillId="0" borderId="2910">
      <protection locked="0"/>
    </xf>
    <xf numFmtId="338" fontId="230" fillId="0" borderId="2910">
      <protection locked="0"/>
    </xf>
    <xf numFmtId="338" fontId="230" fillId="0" borderId="2910">
      <protection locked="0"/>
    </xf>
    <xf numFmtId="338" fontId="230" fillId="0" borderId="2910">
      <protection locked="0"/>
    </xf>
    <xf numFmtId="4" fontId="92" fillId="35" borderId="3025"/>
    <xf numFmtId="3" fontId="92" fillId="35" borderId="3025">
      <alignment horizontal="right" vertical="center"/>
    </xf>
    <xf numFmtId="0" fontId="92" fillId="35" borderId="3025">
      <alignment horizontal="center" vertical="center"/>
    </xf>
    <xf numFmtId="0" fontId="55" fillId="56" borderId="3018" applyNumberFormat="0" applyAlignment="0" applyProtection="0"/>
    <xf numFmtId="0" fontId="55" fillId="56" borderId="3018" applyNumberFormat="0" applyAlignment="0" applyProtection="0"/>
    <xf numFmtId="3" fontId="18" fillId="105" borderId="2897" applyProtection="0">
      <alignment horizontal="right" vertical="center"/>
    </xf>
    <xf numFmtId="0" fontId="18" fillId="74" borderId="2907" applyFont="0" applyFill="0" applyBorder="0" applyAlignment="0" applyProtection="0"/>
    <xf numFmtId="0" fontId="217" fillId="103" borderId="2908" applyNumberFormat="0" applyAlignment="0" applyProtection="0"/>
    <xf numFmtId="0" fontId="55" fillId="56" borderId="3018" applyNumberFormat="0" applyAlignment="0" applyProtection="0"/>
    <xf numFmtId="0" fontId="23" fillId="98" borderId="2908" applyNumberFormat="0" applyFont="0" applyAlignment="0" applyProtection="0"/>
    <xf numFmtId="0" fontId="23" fillId="98" borderId="2908" applyNumberFormat="0" applyFont="0" applyAlignment="0" applyProtection="0"/>
    <xf numFmtId="0" fontId="23" fillId="98" borderId="2908" applyNumberFormat="0" applyFont="0" applyAlignment="0" applyProtection="0"/>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23" fillId="0" borderId="2906" applyNumberFormat="0" applyFill="0" applyAlignment="0" applyProtection="0"/>
    <xf numFmtId="0" fontId="23" fillId="0" borderId="2906" applyNumberFormat="0" applyFill="0" applyAlignment="0" applyProtection="0"/>
    <xf numFmtId="0" fontId="23" fillId="0" borderId="2906" applyNumberFormat="0" applyFill="0" applyAlignment="0" applyProtection="0"/>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23" fillId="0" borderId="2906" applyNumberFormat="0" applyFill="0" applyAlignment="0" applyProtection="0"/>
    <xf numFmtId="0" fontId="23" fillId="0" borderId="2906" applyNumberFormat="0" applyFill="0" applyAlignment="0" applyProtection="0"/>
    <xf numFmtId="0" fontId="23" fillId="0" borderId="2906" applyNumberFormat="0" applyFill="0" applyAlignment="0" applyProtection="0"/>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23" fillId="98" borderId="2908" applyNumberFormat="0" applyFont="0" applyAlignment="0" applyProtection="0"/>
    <xf numFmtId="0" fontId="23" fillId="98" borderId="2908" applyNumberFormat="0" applyFont="0" applyAlignment="0" applyProtection="0"/>
    <xf numFmtId="0" fontId="23" fillId="98" borderId="2908" applyNumberFormat="0" applyFont="0" applyAlignment="0" applyProtection="0"/>
    <xf numFmtId="0" fontId="217" fillId="103" borderId="2908" applyNumberFormat="0" applyAlignment="0" applyProtection="0"/>
    <xf numFmtId="0" fontId="18" fillId="74" borderId="2907" applyFont="0" applyFill="0" applyBorder="0" applyAlignment="0" applyProtection="0"/>
    <xf numFmtId="3" fontId="18" fillId="105" borderId="2897" applyProtection="0">
      <alignment horizontal="right" vertical="center"/>
    </xf>
    <xf numFmtId="0" fontId="92" fillId="35" borderId="2909">
      <alignment horizontal="center" vertical="center"/>
    </xf>
    <xf numFmtId="3" fontId="92" fillId="35" borderId="2909">
      <alignment horizontal="right" vertical="center"/>
    </xf>
    <xf numFmtId="4" fontId="92" fillId="35" borderId="2909"/>
    <xf numFmtId="338" fontId="230" fillId="0" borderId="2910">
      <protection locked="0"/>
    </xf>
    <xf numFmtId="338" fontId="230" fillId="0" borderId="2910">
      <protection locked="0"/>
    </xf>
    <xf numFmtId="338" fontId="230" fillId="0" borderId="2910">
      <protection locked="0"/>
    </xf>
    <xf numFmtId="338" fontId="230" fillId="0" borderId="2910">
      <protection locked="0"/>
    </xf>
    <xf numFmtId="338" fontId="230" fillId="0" borderId="2910">
      <protection locked="0"/>
    </xf>
    <xf numFmtId="338" fontId="230" fillId="0" borderId="2910">
      <protection locked="0"/>
    </xf>
    <xf numFmtId="0" fontId="231" fillId="35" borderId="2907">
      <alignment horizontal="right"/>
    </xf>
    <xf numFmtId="348" fontId="120" fillId="107" borderId="2907" applyProtection="0">
      <alignment horizontal="center" vertical="center"/>
    </xf>
    <xf numFmtId="9" fontId="163" fillId="35" borderId="2911">
      <alignment horizontal="center"/>
    </xf>
    <xf numFmtId="0" fontId="238" fillId="0" borderId="2912">
      <alignment horizontal="right"/>
    </xf>
    <xf numFmtId="49" fontId="237" fillId="0" borderId="2913">
      <alignment horizontal="right" wrapText="1"/>
    </xf>
    <xf numFmtId="0" fontId="238" fillId="0" borderId="2912">
      <alignment horizontal="right"/>
    </xf>
    <xf numFmtId="0" fontId="237" fillId="0" borderId="2913">
      <alignment horizontal="right" wrapText="1"/>
    </xf>
    <xf numFmtId="0" fontId="238" fillId="0" borderId="2912">
      <alignment horizontal="right"/>
    </xf>
    <xf numFmtId="207" fontId="240" fillId="0" borderId="2913">
      <alignment horizontal="right"/>
    </xf>
    <xf numFmtId="207" fontId="240" fillId="0" borderId="2913">
      <alignment horizontal="left"/>
    </xf>
    <xf numFmtId="207" fontId="243" fillId="0" borderId="2912">
      <alignment horizontal="left"/>
    </xf>
    <xf numFmtId="207" fontId="243" fillId="0" borderId="2912">
      <alignment horizontal="left"/>
    </xf>
    <xf numFmtId="0" fontId="18" fillId="56" borderId="2897" applyAlignment="0" applyProtection="0"/>
    <xf numFmtId="207" fontId="244" fillId="0" borderId="2913">
      <alignment horizontal="center"/>
    </xf>
    <xf numFmtId="207" fontId="245" fillId="0" borderId="2912">
      <alignment horizontal="center"/>
    </xf>
    <xf numFmtId="207" fontId="245" fillId="0" borderId="2912">
      <alignment horizontal="center"/>
    </xf>
    <xf numFmtId="41" fontId="211" fillId="0" borderId="2913" applyFill="0" applyBorder="0" applyProtection="0">
      <alignment horizontal="right" vertical="top"/>
    </xf>
    <xf numFmtId="41" fontId="211" fillId="0" borderId="2913" applyFill="0" applyBorder="0" applyProtection="0">
      <alignment horizontal="right" vertical="top"/>
    </xf>
    <xf numFmtId="41" fontId="211" fillId="0" borderId="2913" applyFill="0" applyBorder="0" applyProtection="0">
      <alignment horizontal="right" vertical="top"/>
    </xf>
    <xf numFmtId="0" fontId="18" fillId="0" borderId="2914" applyNumberFormat="0" applyFont="0" applyAlignment="0" applyProtection="0"/>
    <xf numFmtId="0" fontId="18" fillId="0" borderId="2915" applyNumberFormat="0" applyFont="0" applyAlignment="0" applyProtection="0"/>
    <xf numFmtId="0" fontId="23" fillId="36" borderId="2907" applyFont="0" applyBorder="0" applyAlignment="0" applyProtection="0">
      <alignment vertical="top"/>
    </xf>
    <xf numFmtId="3" fontId="92" fillId="34" borderId="2899">
      <alignment horizontal="right" vertical="center"/>
    </xf>
    <xf numFmtId="2" fontId="92" fillId="34" borderId="2899"/>
    <xf numFmtId="256" fontId="22" fillId="0" borderId="2897">
      <alignment horizontal="left" vertical="center"/>
    </xf>
    <xf numFmtId="256" fontId="22" fillId="0" borderId="2897">
      <alignment horizontal="left" vertical="center"/>
    </xf>
    <xf numFmtId="256" fontId="22" fillId="0" borderId="2897">
      <alignment horizontal="left" vertical="center"/>
    </xf>
    <xf numFmtId="256" fontId="22" fillId="0" borderId="2897">
      <alignment horizontal="left" vertical="center"/>
    </xf>
    <xf numFmtId="0" fontId="22" fillId="0" borderId="2897">
      <alignment horizontal="left" vertical="center"/>
    </xf>
    <xf numFmtId="256" fontId="22" fillId="0" borderId="2897">
      <alignment horizontal="left" vertical="center"/>
    </xf>
    <xf numFmtId="10" fontId="23" fillId="37" borderId="2907" applyNumberFormat="0" applyBorder="0" applyAlignment="0" applyProtection="0"/>
    <xf numFmtId="10" fontId="23" fillId="37" borderId="2907" applyNumberFormat="0" applyBorder="0" applyAlignment="0" applyProtection="0"/>
    <xf numFmtId="10" fontId="23" fillId="37" borderId="2907" applyNumberFormat="0" applyBorder="0" applyAlignment="0" applyProtection="0"/>
    <xf numFmtId="10" fontId="23" fillId="37" borderId="2907" applyNumberFormat="0" applyBorder="0" applyAlignment="0" applyProtection="0"/>
    <xf numFmtId="10" fontId="23" fillId="37" borderId="2907" applyNumberFormat="0" applyBorder="0" applyAlignment="0" applyProtection="0"/>
    <xf numFmtId="0" fontId="18" fillId="35" borderId="2901" applyNumberFormat="0" applyAlignment="0">
      <protection locked="0"/>
    </xf>
    <xf numFmtId="201" fontId="137" fillId="0" borderId="2903" applyNumberFormat="0" applyFont="0" applyFill="0" applyAlignment="0" applyProtection="0"/>
    <xf numFmtId="201" fontId="137" fillId="0" borderId="2902" applyNumberFormat="0" applyFont="0" applyFill="0" applyAlignment="0" applyProtection="0"/>
    <xf numFmtId="207" fontId="240" fillId="0" borderId="2913">
      <alignment horizontal="lef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56" borderId="2897" applyAlignment="0" applyProtection="0"/>
    <xf numFmtId="49" fontId="237" fillId="0" borderId="2913">
      <alignment horizontal="right" wrapText="1"/>
    </xf>
    <xf numFmtId="0" fontId="238" fillId="0" borderId="2912">
      <alignment horizontal="right"/>
    </xf>
    <xf numFmtId="9" fontId="163" fillId="35" borderId="2911">
      <alignment horizontal="center"/>
    </xf>
    <xf numFmtId="0" fontId="92" fillId="35" borderId="3069">
      <alignment horizontal="center" vertical="center"/>
    </xf>
    <xf numFmtId="0" fontId="42" fillId="0" borderId="3021" applyNumberFormat="0" applyFill="0" applyAlignment="0" applyProtection="0"/>
    <xf numFmtId="201" fontId="137" fillId="0" borderId="2902" applyNumberFormat="0" applyFont="0" applyFill="0" applyAlignment="0" applyProtection="0"/>
    <xf numFmtId="49" fontId="237" fillId="0" borderId="2913">
      <alignment horizontal="right" wrapText="1"/>
    </xf>
    <xf numFmtId="0" fontId="18" fillId="35" borderId="2901" applyNumberFormat="0" applyAlignment="0">
      <protection locked="0"/>
    </xf>
    <xf numFmtId="207" fontId="243" fillId="0" borderId="2912">
      <alignment horizontal="left"/>
    </xf>
    <xf numFmtId="207" fontId="243" fillId="0" borderId="2912">
      <alignment horizontal="left"/>
    </xf>
    <xf numFmtId="207" fontId="240" fillId="0" borderId="2913">
      <alignment horizontal="left"/>
    </xf>
    <xf numFmtId="207" fontId="240" fillId="0" borderId="2913">
      <alignment horizontal="right"/>
    </xf>
    <xf numFmtId="0" fontId="238" fillId="0" borderId="2912">
      <alignment horizontal="right"/>
    </xf>
    <xf numFmtId="0" fontId="237" fillId="0" borderId="2913">
      <alignment horizontal="right" wrapText="1"/>
    </xf>
    <xf numFmtId="0" fontId="238" fillId="0" borderId="2912">
      <alignment horizontal="right"/>
    </xf>
    <xf numFmtId="49" fontId="237" fillId="0" borderId="2913">
      <alignment horizontal="right" wrapText="1"/>
    </xf>
    <xf numFmtId="0" fontId="238" fillId="0" borderId="2912">
      <alignment horizontal="right"/>
    </xf>
    <xf numFmtId="0" fontId="23" fillId="36" borderId="2907" applyFont="0" applyBorder="0" applyAlignment="0" applyProtection="0">
      <alignment vertical="top"/>
    </xf>
    <xf numFmtId="0" fontId="18" fillId="0" borderId="2915" applyNumberFormat="0" applyFont="0" applyAlignment="0" applyProtection="0"/>
    <xf numFmtId="0" fontId="18" fillId="0" borderId="2914" applyNumberFormat="0" applyFont="0" applyAlignment="0" applyProtection="0"/>
    <xf numFmtId="41" fontId="211" fillId="0" borderId="2913" applyFill="0" applyBorder="0" applyProtection="0">
      <alignment horizontal="right" vertical="top"/>
    </xf>
    <xf numFmtId="41" fontId="211" fillId="0" borderId="2913" applyFill="0" applyBorder="0" applyProtection="0">
      <alignment horizontal="right" vertical="top"/>
    </xf>
    <xf numFmtId="41" fontId="211" fillId="0" borderId="2913" applyFill="0" applyBorder="0" applyProtection="0">
      <alignment horizontal="right" vertical="top"/>
    </xf>
    <xf numFmtId="207" fontId="245" fillId="0" borderId="2912">
      <alignment horizontal="center"/>
    </xf>
    <xf numFmtId="207" fontId="245" fillId="0" borderId="2912">
      <alignment horizontal="center"/>
    </xf>
    <xf numFmtId="207" fontId="244" fillId="0" borderId="2913">
      <alignment horizontal="center"/>
    </xf>
    <xf numFmtId="9" fontId="163" fillId="35" borderId="2911">
      <alignment horizontal="center"/>
    </xf>
    <xf numFmtId="348" fontId="120" fillId="107" borderId="2907" applyProtection="0">
      <alignment horizontal="center" vertical="center"/>
    </xf>
    <xf numFmtId="207" fontId="243" fillId="0" borderId="2912">
      <alignment horizontal="left"/>
    </xf>
    <xf numFmtId="207" fontId="243" fillId="0" borderId="2912">
      <alignment horizontal="left"/>
    </xf>
    <xf numFmtId="207" fontId="240" fillId="0" borderId="2913">
      <alignment horizontal="right"/>
    </xf>
    <xf numFmtId="0" fontId="238" fillId="0" borderId="2912">
      <alignment horizontal="right"/>
    </xf>
    <xf numFmtId="0" fontId="231" fillId="35" borderId="2907">
      <alignment horizontal="right"/>
    </xf>
    <xf numFmtId="338" fontId="230" fillId="0" borderId="2910">
      <protection locked="0"/>
    </xf>
    <xf numFmtId="338" fontId="230" fillId="0" borderId="2910">
      <protection locked="0"/>
    </xf>
    <xf numFmtId="338" fontId="230" fillId="0" borderId="2910">
      <protection locked="0"/>
    </xf>
    <xf numFmtId="338" fontId="230" fillId="0" borderId="2910">
      <protection locked="0"/>
    </xf>
    <xf numFmtId="338" fontId="230" fillId="0" borderId="2910">
      <protection locked="0"/>
    </xf>
    <xf numFmtId="338" fontId="230" fillId="0" borderId="2910">
      <protection locked="0"/>
    </xf>
    <xf numFmtId="348" fontId="120" fillId="107" borderId="2907" applyProtection="0">
      <alignment horizontal="center" vertical="center"/>
    </xf>
    <xf numFmtId="0" fontId="18" fillId="74" borderId="2907" applyFont="0" applyFill="0" applyBorder="0" applyAlignment="0" applyProtection="0"/>
    <xf numFmtId="0" fontId="217" fillId="103" borderId="2908" applyNumberFormat="0" applyAlignment="0" applyProtection="0"/>
    <xf numFmtId="0" fontId="23" fillId="98" borderId="2908" applyNumberFormat="0" applyFont="0" applyAlignment="0" applyProtection="0"/>
    <xf numFmtId="0" fontId="23" fillId="98" borderId="2908" applyNumberFormat="0" applyFont="0" applyAlignment="0" applyProtection="0"/>
    <xf numFmtId="0" fontId="23" fillId="98" borderId="2908" applyNumberFormat="0" applyFont="0" applyAlignment="0" applyProtection="0"/>
    <xf numFmtId="0" fontId="18" fillId="74" borderId="2907" applyFont="0" applyFill="0" applyBorder="0" applyAlignment="0" applyProtection="0"/>
    <xf numFmtId="0" fontId="217" fillId="103" borderId="2908" applyNumberFormat="0" applyAlignment="0" applyProtection="0"/>
    <xf numFmtId="0" fontId="23" fillId="98" borderId="2908" applyNumberFormat="0" applyFont="0" applyAlignment="0" applyProtection="0"/>
    <xf numFmtId="0" fontId="23" fillId="98" borderId="2908" applyNumberFormat="0" applyFont="0" applyAlignment="0" applyProtection="0"/>
    <xf numFmtId="0" fontId="23" fillId="98" borderId="2908" applyNumberFormat="0" applyFont="0" applyAlignment="0" applyProtection="0"/>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23" fillId="0" borderId="2906" applyNumberFormat="0" applyFill="0" applyAlignment="0" applyProtection="0"/>
    <xf numFmtId="0" fontId="23" fillId="0" borderId="2906" applyNumberFormat="0" applyFill="0" applyAlignment="0" applyProtection="0"/>
    <xf numFmtId="0" fontId="18" fillId="74" borderId="2907" applyProtection="0">
      <alignment horizontal="right"/>
      <protection locked="0"/>
    </xf>
    <xf numFmtId="0" fontId="23" fillId="0" borderId="2906" applyNumberFormat="0" applyFill="0" applyAlignment="0" applyProtection="0"/>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23" fillId="0" borderId="2906" applyNumberFormat="0" applyFill="0" applyAlignment="0" applyProtection="0"/>
    <xf numFmtId="0" fontId="23" fillId="0" borderId="2906" applyNumberFormat="0" applyFill="0" applyAlignment="0" applyProtection="0"/>
    <xf numFmtId="0" fontId="23" fillId="0" borderId="2906" applyNumberFormat="0" applyFill="0" applyAlignment="0" applyProtection="0"/>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63" fillId="56" borderId="3020" applyNumberFormat="0" applyAlignment="0" applyProtection="0"/>
    <xf numFmtId="0" fontId="18" fillId="74" borderId="2907" applyProtection="0">
      <alignment horizontal="right"/>
    </xf>
    <xf numFmtId="0" fontId="18" fillId="0" borderId="3019"/>
    <xf numFmtId="0" fontId="23" fillId="0" borderId="2906" applyNumberFormat="0" applyFill="0" applyAlignment="0" applyProtection="0"/>
    <xf numFmtId="0" fontId="23" fillId="0" borderId="2906" applyNumberFormat="0" applyFill="0" applyAlignment="0" applyProtection="0"/>
    <xf numFmtId="0" fontId="23" fillId="0" borderId="2906" applyNumberFormat="0" applyFill="0" applyAlignment="0" applyProtection="0"/>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protection locked="0"/>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18" fillId="74" borderId="2907" applyProtection="0">
      <alignment horizontal="right"/>
    </xf>
    <xf numFmtId="0" fontId="23" fillId="98" borderId="2908" applyNumberFormat="0" applyFont="0" applyAlignment="0" applyProtection="0"/>
    <xf numFmtId="0" fontId="23" fillId="98" borderId="2908" applyNumberFormat="0" applyFont="0" applyAlignment="0" applyProtection="0"/>
    <xf numFmtId="0" fontId="23" fillId="98" borderId="2908" applyNumberFormat="0" applyFont="0" applyAlignment="0" applyProtection="0"/>
    <xf numFmtId="0" fontId="217" fillId="103" borderId="2908" applyNumberFormat="0" applyAlignment="0" applyProtection="0"/>
    <xf numFmtId="0" fontId="18" fillId="74" borderId="2907" applyFont="0" applyFill="0" applyBorder="0" applyAlignment="0" applyProtection="0"/>
    <xf numFmtId="0" fontId="18" fillId="74" borderId="2907" applyFont="0" applyFill="0" applyBorder="0" applyAlignment="0" applyProtection="0"/>
    <xf numFmtId="0" fontId="44" fillId="57" borderId="3046" applyNumberFormat="0" applyAlignment="0" applyProtection="0"/>
    <xf numFmtId="338" fontId="230" fillId="0" borderId="2910">
      <protection locked="0"/>
    </xf>
    <xf numFmtId="338" fontId="230" fillId="0" borderId="2910">
      <protection locked="0"/>
    </xf>
    <xf numFmtId="338" fontId="230" fillId="0" borderId="2910">
      <protection locked="0"/>
    </xf>
    <xf numFmtId="338" fontId="230" fillId="0" borderId="2910">
      <protection locked="0"/>
    </xf>
    <xf numFmtId="338" fontId="230" fillId="0" borderId="2910">
      <protection locked="0"/>
    </xf>
    <xf numFmtId="338" fontId="230" fillId="0" borderId="2910">
      <protection locked="0"/>
    </xf>
    <xf numFmtId="0" fontId="231" fillId="35" borderId="2907">
      <alignment horizontal="right"/>
    </xf>
    <xf numFmtId="0" fontId="231" fillId="35" borderId="2907">
      <alignment horizontal="right"/>
    </xf>
    <xf numFmtId="348" fontId="120" fillId="107" borderId="2907" applyProtection="0">
      <alignment horizontal="center" vertical="center"/>
    </xf>
    <xf numFmtId="9" fontId="163" fillId="35" borderId="2911">
      <alignment horizontal="center"/>
    </xf>
    <xf numFmtId="348" fontId="120" fillId="107" borderId="2907" applyProtection="0">
      <alignment horizontal="center" vertical="center"/>
    </xf>
    <xf numFmtId="9" fontId="163" fillId="35" borderId="2911">
      <alignment horizontal="center"/>
    </xf>
    <xf numFmtId="0" fontId="238" fillId="0" borderId="2912">
      <alignment horizontal="right"/>
    </xf>
    <xf numFmtId="0" fontId="238" fillId="0" borderId="2912">
      <alignment horizontal="right"/>
    </xf>
    <xf numFmtId="49" fontId="237" fillId="0" borderId="2913">
      <alignment horizontal="right" wrapText="1"/>
    </xf>
    <xf numFmtId="0" fontId="238" fillId="0" borderId="2912">
      <alignment horizontal="right"/>
    </xf>
    <xf numFmtId="0" fontId="237" fillId="0" borderId="2913">
      <alignment horizontal="right" wrapText="1"/>
    </xf>
    <xf numFmtId="0" fontId="238" fillId="0" borderId="2912">
      <alignment horizontal="right"/>
    </xf>
    <xf numFmtId="207" fontId="240" fillId="0" borderId="2913">
      <alignment horizontal="right"/>
    </xf>
    <xf numFmtId="207" fontId="240" fillId="0" borderId="2913">
      <alignment horizontal="left"/>
    </xf>
    <xf numFmtId="207" fontId="243" fillId="0" borderId="2912">
      <alignment horizontal="left"/>
    </xf>
    <xf numFmtId="207" fontId="243" fillId="0" borderId="2912">
      <alignment horizontal="left"/>
    </xf>
    <xf numFmtId="0" fontId="18" fillId="56" borderId="2897" applyAlignment="0" applyProtection="0"/>
    <xf numFmtId="207" fontId="244" fillId="0" borderId="2913">
      <alignment horizontal="center"/>
    </xf>
    <xf numFmtId="207" fontId="245" fillId="0" borderId="2912">
      <alignment horizontal="center"/>
    </xf>
    <xf numFmtId="207" fontId="245" fillId="0" borderId="2912">
      <alignment horizontal="center"/>
    </xf>
    <xf numFmtId="41" fontId="211" fillId="0" borderId="2913" applyFill="0" applyBorder="0" applyProtection="0">
      <alignment horizontal="right" vertical="top"/>
    </xf>
    <xf numFmtId="41" fontId="211" fillId="0" borderId="2913" applyFill="0" applyBorder="0" applyProtection="0">
      <alignment horizontal="right" vertical="top"/>
    </xf>
    <xf numFmtId="41" fontId="211" fillId="0" borderId="2913" applyFill="0" applyBorder="0" applyProtection="0">
      <alignment horizontal="right" vertical="top"/>
    </xf>
    <xf numFmtId="0" fontId="18" fillId="0" borderId="2914" applyNumberFormat="0" applyFont="0" applyAlignment="0" applyProtection="0"/>
    <xf numFmtId="0" fontId="18" fillId="35" borderId="2901" applyNumberFormat="0" applyAlignment="0">
      <protection locked="0"/>
    </xf>
    <xf numFmtId="0" fontId="18" fillId="0" borderId="2915" applyNumberFormat="0" applyFont="0" applyAlignment="0" applyProtection="0"/>
    <xf numFmtId="0" fontId="23" fillId="36" borderId="2907" applyFont="0" applyBorder="0" applyAlignment="0" applyProtection="0">
      <alignment vertical="top"/>
    </xf>
    <xf numFmtId="0" fontId="42" fillId="0" borderId="3021" applyNumberFormat="0" applyFill="0" applyAlignment="0" applyProtection="0"/>
    <xf numFmtId="256" fontId="22" fillId="0" borderId="2897">
      <alignment horizontal="left" vertical="center"/>
    </xf>
    <xf numFmtId="256" fontId="22" fillId="0" borderId="2897">
      <alignment horizontal="left" vertical="center"/>
    </xf>
    <xf numFmtId="256" fontId="22" fillId="0" borderId="2897">
      <alignment horizontal="left" vertical="center"/>
    </xf>
    <xf numFmtId="256" fontId="22" fillId="0" borderId="2897">
      <alignment horizontal="left" vertical="center"/>
    </xf>
    <xf numFmtId="0" fontId="22" fillId="0" borderId="2897">
      <alignment horizontal="left" vertical="center"/>
    </xf>
    <xf numFmtId="256" fontId="22" fillId="0" borderId="2897">
      <alignment horizontal="left" vertical="center"/>
    </xf>
    <xf numFmtId="338" fontId="230" fillId="0" borderId="2910">
      <protection locked="0"/>
    </xf>
    <xf numFmtId="338" fontId="230" fillId="0" borderId="2910">
      <protection locked="0"/>
    </xf>
    <xf numFmtId="338" fontId="230" fillId="0" borderId="2910">
      <protection locked="0"/>
    </xf>
    <xf numFmtId="338" fontId="230" fillId="0" borderId="2910">
      <protection locked="0"/>
    </xf>
    <xf numFmtId="338" fontId="230" fillId="0" borderId="2910">
      <protection locked="0"/>
    </xf>
    <xf numFmtId="10" fontId="23" fillId="37" borderId="2907" applyNumberFormat="0" applyBorder="0" applyAlignment="0" applyProtection="0"/>
    <xf numFmtId="10" fontId="23" fillId="37" borderId="2907" applyNumberFormat="0" applyBorder="0" applyAlignment="0" applyProtection="0"/>
    <xf numFmtId="10" fontId="23" fillId="37" borderId="2907" applyNumberFormat="0" applyBorder="0" applyAlignment="0" applyProtection="0"/>
    <xf numFmtId="10" fontId="23" fillId="37" borderId="2907" applyNumberFormat="0" applyBorder="0" applyAlignment="0" applyProtection="0"/>
    <xf numFmtId="10" fontId="23" fillId="37" borderId="2907" applyNumberFormat="0" applyBorder="0" applyAlignment="0" applyProtection="0"/>
    <xf numFmtId="0" fontId="18" fillId="35" borderId="2901" applyNumberFormat="0" applyAlignment="0">
      <protection locked="0"/>
    </xf>
    <xf numFmtId="0" fontId="43" fillId="59" borderId="3019" applyNumberFormat="0" applyFont="0" applyAlignment="0" applyProtection="0"/>
    <xf numFmtId="0" fontId="18" fillId="56" borderId="2897" applyAlignment="0" applyProtection="0"/>
    <xf numFmtId="207" fontId="244" fillId="0" borderId="2913">
      <alignment horizontal="center"/>
    </xf>
    <xf numFmtId="207" fontId="245" fillId="0" borderId="2912">
      <alignment horizontal="center"/>
    </xf>
    <xf numFmtId="207" fontId="245" fillId="0" borderId="2912">
      <alignment horizontal="center"/>
    </xf>
    <xf numFmtId="41" fontId="211" fillId="0" borderId="2913" applyFill="0" applyBorder="0" applyProtection="0">
      <alignment horizontal="right" vertical="top"/>
    </xf>
    <xf numFmtId="41" fontId="211" fillId="0" borderId="2913" applyFill="0" applyBorder="0" applyProtection="0">
      <alignment horizontal="right" vertical="top"/>
    </xf>
    <xf numFmtId="41" fontId="211" fillId="0" borderId="2913" applyFill="0" applyBorder="0" applyProtection="0">
      <alignment horizontal="right" vertical="top"/>
    </xf>
    <xf numFmtId="0" fontId="18" fillId="0" borderId="2914" applyNumberFormat="0" applyFont="0" applyAlignment="0" applyProtection="0"/>
    <xf numFmtId="0" fontId="18" fillId="0" borderId="2915" applyNumberFormat="0" applyFont="0" applyAlignment="0" applyProtection="0"/>
    <xf numFmtId="0" fontId="23" fillId="36" borderId="2907" applyFont="0" applyBorder="0" applyAlignment="0" applyProtection="0">
      <alignment vertical="top"/>
    </xf>
    <xf numFmtId="201" fontId="137" fillId="0" borderId="2903" applyNumberFormat="0" applyFont="0" applyFill="0" applyAlignment="0" applyProtection="0"/>
    <xf numFmtId="0" fontId="63" fillId="56" borderId="3020" applyNumberFormat="0" applyAlignment="0" applyProtection="0"/>
    <xf numFmtId="256" fontId="22" fillId="0" borderId="2897">
      <alignment horizontal="left" vertical="center"/>
    </xf>
    <xf numFmtId="256" fontId="22" fillId="0" borderId="2897">
      <alignment horizontal="left" vertical="center"/>
    </xf>
    <xf numFmtId="256" fontId="22" fillId="0" borderId="2897">
      <alignment horizontal="left" vertical="center"/>
    </xf>
    <xf numFmtId="256" fontId="22" fillId="0" borderId="2897">
      <alignment horizontal="left" vertical="center"/>
    </xf>
    <xf numFmtId="0" fontId="22" fillId="0" borderId="2897">
      <alignment horizontal="left" vertical="center"/>
    </xf>
    <xf numFmtId="256" fontId="22" fillId="0" borderId="2897">
      <alignment horizontal="left" vertical="center"/>
    </xf>
    <xf numFmtId="10" fontId="23" fillId="37" borderId="2907" applyNumberFormat="0" applyBorder="0" applyAlignment="0" applyProtection="0"/>
    <xf numFmtId="10" fontId="23" fillId="37" borderId="2907" applyNumberFormat="0" applyBorder="0" applyAlignment="0" applyProtection="0"/>
    <xf numFmtId="10" fontId="23" fillId="37" borderId="2907" applyNumberFormat="0" applyBorder="0" applyAlignment="0" applyProtection="0"/>
    <xf numFmtId="10" fontId="23" fillId="37" borderId="2907" applyNumberFormat="0" applyBorder="0" applyAlignment="0" applyProtection="0"/>
    <xf numFmtId="10" fontId="23" fillId="37" borderId="2907" applyNumberFormat="0" applyBorder="0" applyAlignment="0" applyProtection="0"/>
    <xf numFmtId="207" fontId="243" fillId="0" borderId="2912">
      <alignment horizontal="left"/>
    </xf>
    <xf numFmtId="207" fontId="243" fillId="0" borderId="2912">
      <alignment horizontal="left"/>
    </xf>
    <xf numFmtId="0" fontId="18" fillId="56" borderId="2897" applyAlignment="0" applyProtection="0"/>
    <xf numFmtId="207" fontId="244" fillId="0" borderId="2913">
      <alignment horizontal="center"/>
    </xf>
    <xf numFmtId="207" fontId="245" fillId="0" borderId="2912">
      <alignment horizontal="center"/>
    </xf>
    <xf numFmtId="207" fontId="245" fillId="0" borderId="2912">
      <alignment horizontal="center"/>
    </xf>
    <xf numFmtId="41" fontId="211" fillId="0" borderId="2913" applyFill="0" applyBorder="0" applyProtection="0">
      <alignment horizontal="right" vertical="top"/>
    </xf>
    <xf numFmtId="41" fontId="211" fillId="0" borderId="2913" applyFill="0" applyBorder="0" applyProtection="0">
      <alignment horizontal="right" vertical="top"/>
    </xf>
    <xf numFmtId="41" fontId="211" fillId="0" borderId="2913" applyFill="0" applyBorder="0" applyProtection="0">
      <alignment horizontal="right" vertical="top"/>
    </xf>
    <xf numFmtId="0" fontId="18" fillId="0" borderId="2914" applyNumberFormat="0" applyFont="0" applyAlignment="0" applyProtection="0"/>
    <xf numFmtId="0" fontId="18" fillId="35" borderId="2901" applyNumberFormat="0" applyAlignment="0">
      <protection locked="0"/>
    </xf>
    <xf numFmtId="0" fontId="18" fillId="0" borderId="2915" applyNumberFormat="0" applyFont="0" applyAlignment="0" applyProtection="0"/>
    <xf numFmtId="0" fontId="23" fillId="36" borderId="2907" applyFont="0" applyBorder="0" applyAlignment="0" applyProtection="0">
      <alignment vertical="top"/>
    </xf>
    <xf numFmtId="256" fontId="22" fillId="0" borderId="2897">
      <alignment horizontal="left" vertical="center"/>
    </xf>
    <xf numFmtId="256" fontId="22" fillId="0" borderId="2897">
      <alignment horizontal="left" vertical="center"/>
    </xf>
    <xf numFmtId="256" fontId="22" fillId="0" borderId="2897">
      <alignment horizontal="left" vertical="center"/>
    </xf>
    <xf numFmtId="256" fontId="22" fillId="0" borderId="2897">
      <alignment horizontal="left" vertical="center"/>
    </xf>
    <xf numFmtId="0" fontId="22" fillId="0" borderId="2897">
      <alignment horizontal="left" vertical="center"/>
    </xf>
    <xf numFmtId="256" fontId="22" fillId="0" borderId="2897">
      <alignment horizontal="left" vertical="center"/>
    </xf>
    <xf numFmtId="10" fontId="23" fillId="37" borderId="2907" applyNumberFormat="0" applyBorder="0" applyAlignment="0" applyProtection="0"/>
    <xf numFmtId="10" fontId="23" fillId="37" borderId="2907" applyNumberFormat="0" applyBorder="0" applyAlignment="0" applyProtection="0"/>
    <xf numFmtId="10" fontId="23" fillId="37" borderId="2907" applyNumberFormat="0" applyBorder="0" applyAlignment="0" applyProtection="0"/>
    <xf numFmtId="10" fontId="23" fillId="37" borderId="2907" applyNumberFormat="0" applyBorder="0" applyAlignment="0" applyProtection="0"/>
    <xf numFmtId="10" fontId="23" fillId="37" borderId="2907" applyNumberFormat="0" applyBorder="0" applyAlignment="0" applyProtection="0"/>
    <xf numFmtId="0" fontId="18" fillId="35" borderId="2901" applyNumberFormat="0" applyAlignment="0">
      <protection locked="0"/>
    </xf>
    <xf numFmtId="256" fontId="22" fillId="0" borderId="2897">
      <alignment horizontal="left" vertical="center"/>
    </xf>
    <xf numFmtId="256" fontId="22" fillId="0" borderId="2897">
      <alignment horizontal="left" vertical="center"/>
    </xf>
    <xf numFmtId="256" fontId="22" fillId="0" borderId="2897">
      <alignment horizontal="left" vertical="center"/>
    </xf>
    <xf numFmtId="256" fontId="22" fillId="0" borderId="2897">
      <alignment horizontal="left" vertical="center"/>
    </xf>
    <xf numFmtId="0" fontId="22" fillId="0" borderId="2897">
      <alignment horizontal="left" vertical="center"/>
    </xf>
    <xf numFmtId="256" fontId="22" fillId="0" borderId="2897">
      <alignment horizontal="left" vertical="center"/>
    </xf>
    <xf numFmtId="10" fontId="23" fillId="37" borderId="2907" applyNumberFormat="0" applyBorder="0" applyAlignment="0" applyProtection="0"/>
    <xf numFmtId="10" fontId="23" fillId="37" borderId="2907" applyNumberFormat="0" applyBorder="0" applyAlignment="0" applyProtection="0"/>
    <xf numFmtId="10" fontId="23" fillId="37" borderId="2907" applyNumberFormat="0" applyBorder="0" applyAlignment="0" applyProtection="0"/>
    <xf numFmtId="10" fontId="23" fillId="37" borderId="2907" applyNumberFormat="0" applyBorder="0" applyAlignment="0" applyProtection="0"/>
    <xf numFmtId="10" fontId="23" fillId="37" borderId="2907" applyNumberFormat="0" applyBorder="0" applyAlignment="0" applyProtection="0"/>
    <xf numFmtId="0" fontId="18" fillId="35" borderId="2901" applyNumberFormat="0" applyAlignment="0">
      <protection locked="0"/>
    </xf>
    <xf numFmtId="1" fontId="37" fillId="0" borderId="2897">
      <alignment vertical="center"/>
    </xf>
    <xf numFmtId="0" fontId="44" fillId="57" borderId="2916" applyNumberFormat="0" applyAlignment="0" applyProtection="0"/>
    <xf numFmtId="0" fontId="42" fillId="0" borderId="3021" applyNumberFormat="0" applyFill="0" applyAlignment="0" applyProtection="0"/>
    <xf numFmtId="0" fontId="92" fillId="35" borderId="2919">
      <alignment horizontal="center" vertical="center"/>
    </xf>
    <xf numFmtId="0" fontId="63" fillId="56" borderId="3020" applyNumberFormat="0" applyAlignment="0" applyProtection="0"/>
    <xf numFmtId="4" fontId="92" fillId="35" borderId="3045"/>
    <xf numFmtId="0" fontId="44" fillId="57" borderId="3066" applyNumberFormat="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3" fontId="92" fillId="35" borderId="3045">
      <alignment horizontal="right" vertical="center"/>
    </xf>
    <xf numFmtId="215" fontId="156" fillId="0" borderId="3068" applyFont="0" applyFill="0" applyAlignment="0">
      <alignment horizontal="fill"/>
    </xf>
    <xf numFmtId="164" fontId="103" fillId="71" borderId="2907" applyNumberFormat="0" applyBorder="0" applyAlignment="0">
      <alignment vertical="center" wrapText="1"/>
    </xf>
    <xf numFmtId="164" fontId="103" fillId="71" borderId="2907" applyNumberFormat="0" applyBorder="0" applyAlignment="0">
      <alignment vertical="center" wrapText="1"/>
    </xf>
    <xf numFmtId="215" fontId="156" fillId="0" borderId="2918" applyFont="0" applyFill="0" applyAlignment="0">
      <alignment horizontal="fill"/>
    </xf>
    <xf numFmtId="0" fontId="103" fillId="71" borderId="2907" applyNumberFormat="0" applyBorder="0" applyAlignment="0">
      <alignment vertical="center" wrapText="1"/>
    </xf>
    <xf numFmtId="0" fontId="108" fillId="0" borderId="2898" applyFont="0" applyFill="0" applyAlignment="0" applyProtection="0"/>
    <xf numFmtId="0" fontId="60" fillId="43" borderId="3018" applyNumberFormat="0" applyAlignment="0" applyProtection="0"/>
    <xf numFmtId="338" fontId="230" fillId="0" borderId="2910">
      <protection locked="0"/>
    </xf>
    <xf numFmtId="1" fontId="37" fillId="0" borderId="2897">
      <alignment vertical="center"/>
    </xf>
    <xf numFmtId="1" fontId="37" fillId="0" borderId="2897">
      <alignment vertical="center"/>
    </xf>
    <xf numFmtId="0" fontId="43" fillId="59" borderId="3019" applyNumberFormat="0" applyFont="0" applyAlignment="0" applyProtection="0"/>
    <xf numFmtId="0" fontId="42" fillId="0" borderId="3021" applyNumberFormat="0" applyFill="0" applyAlignment="0" applyProtection="0"/>
    <xf numFmtId="0" fontId="42" fillId="0" borderId="3021" applyNumberFormat="0" applyFill="0" applyAlignment="0" applyProtection="0"/>
    <xf numFmtId="0" fontId="42" fillId="0" borderId="3021" applyNumberFormat="0" applyFill="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108" fillId="0" borderId="3022" applyFont="0" applyFill="0" applyAlignment="0" applyProtection="0"/>
    <xf numFmtId="0" fontId="44" fillId="57" borderId="2916" applyNumberFormat="0" applyAlignment="0" applyProtection="0"/>
    <xf numFmtId="0" fontId="44" fillId="57" borderId="2916" applyNumberFormat="0" applyAlignment="0" applyProtection="0"/>
    <xf numFmtId="3" fontId="92" fillId="35" borderId="2919">
      <alignment horizontal="right" vertical="center"/>
    </xf>
    <xf numFmtId="4" fontId="92" fillId="35" borderId="2919"/>
    <xf numFmtId="3" fontId="92" fillId="34" borderId="2917">
      <alignment horizontal="right" vertical="center"/>
    </xf>
    <xf numFmtId="2" fontId="92" fillId="34" borderId="2917"/>
    <xf numFmtId="0" fontId="44" fillId="119" borderId="2916" applyNumberFormat="0" applyAlignment="0" applyProtection="0"/>
    <xf numFmtId="0" fontId="63" fillId="56" borderId="3020" applyNumberFormat="0" applyAlignment="0" applyProtection="0"/>
    <xf numFmtId="0" fontId="44" fillId="57" borderId="2920" applyNumberFormat="0" applyAlignment="0" applyProtection="0"/>
    <xf numFmtId="0" fontId="44" fillId="57" borderId="2920" applyNumberFormat="0" applyAlignment="0" applyProtection="0"/>
    <xf numFmtId="0" fontId="44" fillId="57" borderId="2920" applyNumberFormat="0" applyAlignment="0" applyProtection="0"/>
    <xf numFmtId="0" fontId="44" fillId="119" borderId="29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43" fillId="59" borderId="3019" applyNumberFormat="0" applyFont="0" applyAlignment="0" applyProtection="0"/>
    <xf numFmtId="0" fontId="63" fillId="56" borderId="3020" applyNumberFormat="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44" fillId="57" borderId="2956" applyNumberFormat="0" applyAlignment="0" applyProtection="0"/>
    <xf numFmtId="215" fontId="156" fillId="0" borderId="2958" applyFont="0" applyFill="0" applyAlignment="0">
      <alignment horizontal="fill"/>
    </xf>
    <xf numFmtId="215" fontId="156" fillId="0" borderId="2922" applyFont="0" applyFill="0" applyAlignment="0">
      <alignment horizontal="fill"/>
    </xf>
    <xf numFmtId="0" fontId="92" fillId="35" borderId="2959">
      <alignment horizontal="center" vertical="center"/>
    </xf>
    <xf numFmtId="0" fontId="44" fillId="57" borderId="2936" applyNumberFormat="0" applyAlignment="0" applyProtection="0"/>
    <xf numFmtId="0" fontId="44" fillId="119" borderId="2932" applyNumberFormat="0" applyAlignment="0" applyProtection="0"/>
    <xf numFmtId="2" fontId="92" fillId="34" borderId="2933"/>
    <xf numFmtId="3" fontId="92" fillId="34" borderId="2933">
      <alignment horizontal="right" vertical="center"/>
    </xf>
    <xf numFmtId="4" fontId="92" fillId="35" borderId="2935"/>
    <xf numFmtId="3" fontId="92" fillId="35" borderId="2935">
      <alignment horizontal="right" vertical="center"/>
    </xf>
    <xf numFmtId="0" fontId="44" fillId="57" borderId="2932" applyNumberFormat="0" applyAlignment="0" applyProtection="0"/>
    <xf numFmtId="0" fontId="44" fillId="57" borderId="2932" applyNumberFormat="0" applyAlignment="0" applyProtection="0"/>
    <xf numFmtId="3" fontId="18" fillId="105" borderId="2897" applyProtection="0">
      <alignment horizontal="right" vertical="center"/>
    </xf>
    <xf numFmtId="215" fontId="156" fillId="0" borderId="2934" applyFont="0" applyFill="0" applyAlignment="0">
      <alignment horizontal="fill"/>
    </xf>
    <xf numFmtId="214" fontId="148" fillId="74" borderId="2897" applyFont="0" applyFill="0" applyBorder="0" applyAlignment="0" applyProtection="0">
      <alignment horizontal="right"/>
    </xf>
    <xf numFmtId="16" fontId="148" fillId="74" borderId="2897" applyFont="0" applyFill="0" applyBorder="0" applyAlignment="0" applyProtection="0">
      <alignment horizontal="right"/>
    </xf>
    <xf numFmtId="214" fontId="148" fillId="74" borderId="2897" applyFont="0" applyFill="0" applyBorder="0" applyAlignment="0" applyProtection="0">
      <alignment horizontal="right"/>
    </xf>
    <xf numFmtId="16" fontId="148" fillId="74" borderId="2897" applyFont="0" applyFill="0" applyBorder="0" applyAlignment="0" applyProtection="0">
      <alignment horizontal="right"/>
    </xf>
    <xf numFmtId="0" fontId="92" fillId="35" borderId="2935">
      <alignment horizontal="center" vertical="center"/>
    </xf>
    <xf numFmtId="0" fontId="44" fillId="57" borderId="2932" applyNumberFormat="0" applyAlignment="0" applyProtection="0"/>
    <xf numFmtId="215" fontId="156" fillId="0" borderId="2954" applyFont="0" applyFill="0" applyAlignment="0">
      <alignment horizontal="fill"/>
    </xf>
    <xf numFmtId="2" fontId="92" fillId="34" borderId="2929"/>
    <xf numFmtId="3" fontId="92" fillId="34" borderId="2929">
      <alignment horizontal="right" vertical="center"/>
    </xf>
    <xf numFmtId="4" fontId="92" fillId="35" borderId="2931"/>
    <xf numFmtId="3" fontId="92" fillId="35" borderId="2931">
      <alignment horizontal="right" vertical="center"/>
    </xf>
    <xf numFmtId="0" fontId="92" fillId="35" borderId="2931">
      <alignment horizontal="center" vertical="center"/>
    </xf>
    <xf numFmtId="3" fontId="92" fillId="35" borderId="2955">
      <alignment horizontal="right" vertical="center"/>
    </xf>
    <xf numFmtId="3" fontId="92" fillId="34" borderId="2953">
      <alignment horizontal="right" vertical="center"/>
    </xf>
    <xf numFmtId="2" fontId="92" fillId="34" borderId="2953"/>
    <xf numFmtId="0" fontId="92" fillId="35" borderId="2923">
      <alignment horizontal="center" vertical="center"/>
    </xf>
    <xf numFmtId="3" fontId="92" fillId="35" borderId="2923">
      <alignment horizontal="right" vertical="center"/>
    </xf>
    <xf numFmtId="4" fontId="92" fillId="35" borderId="2923"/>
    <xf numFmtId="3" fontId="92" fillId="35" borderId="2959">
      <alignment horizontal="right" vertical="center"/>
    </xf>
    <xf numFmtId="0" fontId="44" fillId="119" borderId="2956" applyNumberFormat="0" applyAlignment="0" applyProtection="0"/>
    <xf numFmtId="0" fontId="44" fillId="119" borderId="2960" applyNumberFormat="0" applyAlignment="0" applyProtection="0"/>
    <xf numFmtId="3" fontId="92" fillId="34" borderId="2921">
      <alignment horizontal="right" vertical="center"/>
    </xf>
    <xf numFmtId="2" fontId="92" fillId="34" borderId="2921"/>
    <xf numFmtId="0" fontId="44" fillId="57" borderId="2960" applyNumberFormat="0" applyAlignment="0" applyProtection="0"/>
    <xf numFmtId="0" fontId="44" fillId="57" borderId="2956" applyNumberFormat="0" applyAlignment="0" applyProtection="0"/>
    <xf numFmtId="0" fontId="92" fillId="35" borderId="2955">
      <alignment horizontal="center" vertical="center"/>
    </xf>
    <xf numFmtId="4" fontId="92" fillId="35" borderId="2955"/>
    <xf numFmtId="4" fontId="92" fillId="35" borderId="2959"/>
    <xf numFmtId="3" fontId="92" fillId="34" borderId="2957">
      <alignment horizontal="right" vertical="center"/>
    </xf>
    <xf numFmtId="0" fontId="44" fillId="57" borderId="2960" applyNumberFormat="0" applyAlignment="0" applyProtection="0"/>
    <xf numFmtId="215" fontId="156" fillId="0" borderId="2930" applyFont="0" applyFill="0" applyAlignment="0">
      <alignment horizontal="fill"/>
    </xf>
    <xf numFmtId="0" fontId="44" fillId="57" borderId="2956" applyNumberFormat="0" applyAlignment="0" applyProtection="0"/>
    <xf numFmtId="2" fontId="92" fillId="34" borderId="2957"/>
    <xf numFmtId="0" fontId="44" fillId="57" borderId="2960" applyNumberFormat="0" applyAlignment="0" applyProtection="0"/>
    <xf numFmtId="0" fontId="44" fillId="57" borderId="2924" applyNumberFormat="0" applyAlignment="0" applyProtection="0"/>
    <xf numFmtId="0" fontId="92" fillId="35" borderId="2927">
      <alignment horizontal="center" vertical="center"/>
    </xf>
    <xf numFmtId="215" fontId="156" fillId="0" borderId="2926" applyFont="0" applyFill="0" applyAlignment="0">
      <alignment horizontal="fill"/>
    </xf>
    <xf numFmtId="0" fontId="44" fillId="57" borderId="2924" applyNumberFormat="0" applyAlignment="0" applyProtection="0"/>
    <xf numFmtId="0" fontId="44" fillId="57" borderId="2924" applyNumberFormat="0" applyAlignment="0" applyProtection="0"/>
    <xf numFmtId="3" fontId="92" fillId="35" borderId="2927">
      <alignment horizontal="right" vertical="center"/>
    </xf>
    <xf numFmtId="4" fontId="92" fillId="35" borderId="2927"/>
    <xf numFmtId="3" fontId="92" fillId="34" borderId="2925">
      <alignment horizontal="right" vertical="center"/>
    </xf>
    <xf numFmtId="2" fontId="92" fillId="34" borderId="2925"/>
    <xf numFmtId="0" fontId="44" fillId="119" borderId="2924" applyNumberFormat="0" applyAlignment="0" applyProtection="0"/>
    <xf numFmtId="0" fontId="44" fillId="57" borderId="2928" applyNumberFormat="0" applyAlignment="0" applyProtection="0"/>
    <xf numFmtId="0" fontId="44" fillId="57" borderId="2928" applyNumberFormat="0" applyAlignment="0" applyProtection="0"/>
    <xf numFmtId="0" fontId="44" fillId="57" borderId="2928" applyNumberFormat="0" applyAlignment="0" applyProtection="0"/>
    <xf numFmtId="0" fontId="44" fillId="119" borderId="2928" applyNumberFormat="0" applyAlignment="0" applyProtection="0"/>
    <xf numFmtId="0" fontId="44" fillId="57" borderId="2936" applyNumberFormat="0" applyAlignment="0" applyProtection="0"/>
    <xf numFmtId="0" fontId="44" fillId="57" borderId="2936" applyNumberFormat="0" applyAlignment="0" applyProtection="0"/>
    <xf numFmtId="0" fontId="44" fillId="119" borderId="2936" applyNumberFormat="0" applyAlignment="0" applyProtection="0"/>
    <xf numFmtId="0" fontId="42" fillId="0" borderId="3021" applyNumberFormat="0" applyFill="0" applyAlignment="0" applyProtection="0"/>
    <xf numFmtId="0" fontId="18" fillId="68" borderId="3020" applyNumberFormat="0">
      <alignment vertical="center"/>
    </xf>
    <xf numFmtId="0" fontId="43" fillId="59" borderId="3019" applyNumberFormat="0" applyFont="0" applyAlignment="0" applyProtection="0"/>
    <xf numFmtId="0" fontId="42" fillId="0" borderId="3021" applyNumberFormat="0" applyFill="0" applyAlignment="0" applyProtection="0"/>
    <xf numFmtId="0" fontId="42" fillId="0" borderId="3021" applyNumberFormat="0" applyFill="0" applyAlignment="0" applyProtection="0"/>
    <xf numFmtId="0" fontId="55" fillId="56" borderId="3018" applyNumberFormat="0" applyAlignment="0" applyProtection="0"/>
    <xf numFmtId="0" fontId="63" fillId="56" borderId="3020" applyNumberFormat="0" applyAlignment="0" applyProtection="0"/>
    <xf numFmtId="0" fontId="43" fillId="59" borderId="3019" applyNumberFormat="0" applyFont="0" applyAlignment="0" applyProtection="0"/>
    <xf numFmtId="0" fontId="238" fillId="0" borderId="2912">
      <alignment horizontal="right"/>
    </xf>
    <xf numFmtId="0" fontId="63" fillId="56" borderId="3020" applyNumberFormat="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1" fontId="37" fillId="0" borderId="2897">
      <alignment vertical="center"/>
    </xf>
    <xf numFmtId="0" fontId="60" fillId="43" borderId="3018" applyNumberFormat="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1" fontId="37" fillId="0" borderId="2897">
      <alignment vertical="center"/>
    </xf>
    <xf numFmtId="0" fontId="42" fillId="0" borderId="3021" applyNumberFormat="0" applyFill="0" applyAlignment="0" applyProtection="0"/>
    <xf numFmtId="1" fontId="37" fillId="0" borderId="3017">
      <alignment vertical="center"/>
    </xf>
    <xf numFmtId="0" fontId="42" fillId="0" borderId="3021" applyNumberFormat="0" applyFill="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201" fontId="137" fillId="0" borderId="2902" applyNumberFormat="0" applyFont="0" applyFill="0" applyAlignment="0" applyProtection="0"/>
    <xf numFmtId="0" fontId="43" fillId="59" borderId="3019" applyNumberFormat="0" applyFont="0" applyAlignment="0" applyProtection="0"/>
    <xf numFmtId="0" fontId="42" fillId="0" borderId="3021" applyNumberFormat="0" applyFill="0" applyAlignment="0" applyProtection="0"/>
    <xf numFmtId="0" fontId="63" fillId="56" borderId="3020" applyNumberFormat="0" applyAlignment="0" applyProtection="0"/>
    <xf numFmtId="0" fontId="55" fillId="56" borderId="3018" applyNumberFormat="0" applyAlignment="0" applyProtection="0"/>
    <xf numFmtId="0" fontId="42" fillId="0" borderId="3021" applyNumberFormat="0" applyFill="0" applyAlignment="0" applyProtection="0"/>
    <xf numFmtId="0" fontId="55" fillId="56" borderId="3018" applyNumberFormat="0" applyAlignment="0" applyProtection="0"/>
    <xf numFmtId="16" fontId="148" fillId="74" borderId="2897" applyFont="0" applyFill="0" applyBorder="0" applyAlignment="0" applyProtection="0">
      <alignment horizontal="right"/>
    </xf>
    <xf numFmtId="0" fontId="63" fillId="56" borderId="3020" applyNumberFormat="0" applyAlignment="0" applyProtection="0"/>
    <xf numFmtId="0" fontId="42" fillId="0" borderId="3021" applyNumberFormat="0" applyFill="0" applyAlignment="0" applyProtection="0"/>
    <xf numFmtId="0" fontId="55" fillId="56" borderId="3018"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43" fillId="59" borderId="3019" applyNumberFormat="0" applyFont="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63" fillId="56" borderId="3020" applyNumberFormat="0" applyAlignment="0" applyProtection="0"/>
    <xf numFmtId="0" fontId="43" fillId="59" borderId="3019" applyNumberFormat="0" applyFont="0" applyAlignment="0" applyProtection="0"/>
    <xf numFmtId="0" fontId="43" fillId="59" borderId="3019" applyNumberFormat="0" applyFont="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55" fillId="56" borderId="3018" applyNumberFormat="0" applyAlignment="0" applyProtection="0"/>
    <xf numFmtId="0" fontId="43" fillId="59" borderId="3019" applyNumberFormat="0" applyFont="0" applyAlignment="0" applyProtection="0"/>
    <xf numFmtId="254" fontId="177" fillId="0" borderId="2904" applyFont="0" applyFill="0" applyBorder="0" applyAlignment="0" applyProtection="0">
      <protection locked="0"/>
    </xf>
    <xf numFmtId="0" fontId="63" fillId="56" borderId="3020" applyNumberFormat="0" applyAlignment="0" applyProtection="0"/>
    <xf numFmtId="0" fontId="60" fillId="43" borderId="3018" applyNumberFormat="0" applyAlignment="0" applyProtection="0"/>
    <xf numFmtId="0" fontId="63" fillId="56" borderId="3020" applyNumberFormat="0" applyAlignment="0" applyProtection="0"/>
    <xf numFmtId="0" fontId="63" fillId="56" borderId="3020" applyNumberFormat="0" applyAlignment="0" applyProtection="0"/>
    <xf numFmtId="0" fontId="63" fillId="56" borderId="3020" applyNumberFormat="0" applyAlignment="0" applyProtection="0"/>
    <xf numFmtId="0" fontId="60" fillId="43" borderId="3018" applyNumberFormat="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238" fillId="0" borderId="2912">
      <alignment horizontal="right"/>
    </xf>
    <xf numFmtId="0" fontId="42" fillId="0" borderId="3021" applyNumberFormat="0" applyFill="0" applyAlignment="0" applyProtection="0"/>
    <xf numFmtId="0" fontId="63" fillId="56" borderId="3020" applyNumberFormat="0" applyAlignment="0" applyProtection="0"/>
    <xf numFmtId="0" fontId="60" fillId="43" borderId="3018" applyNumberFormat="0" applyAlignment="0" applyProtection="0"/>
    <xf numFmtId="0" fontId="63" fillId="56" borderId="3020" applyNumberFormat="0" applyAlignment="0" applyProtection="0"/>
    <xf numFmtId="0" fontId="42" fillId="0" borderId="3021" applyNumberFormat="0" applyFill="0" applyAlignment="0" applyProtection="0"/>
    <xf numFmtId="0" fontId="18" fillId="35" borderId="2901" applyNumberFormat="0" applyAlignment="0">
      <protection locked="0"/>
    </xf>
    <xf numFmtId="0" fontId="42" fillId="0" borderId="3021" applyNumberFormat="0" applyFill="0" applyAlignment="0" applyProtection="0"/>
    <xf numFmtId="0" fontId="60" fillId="43" borderId="3018" applyNumberFormat="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55" fillId="56" borderId="3018" applyNumberFormat="0" applyAlignment="0" applyProtection="0"/>
    <xf numFmtId="0" fontId="63" fillId="56" borderId="3020" applyNumberFormat="0" applyAlignment="0" applyProtection="0"/>
    <xf numFmtId="0" fontId="63" fillId="56" borderId="3020" applyNumberFormat="0" applyAlignment="0" applyProtection="0"/>
    <xf numFmtId="0" fontId="63" fillId="56" borderId="3020" applyNumberFormat="0" applyAlignment="0" applyProtection="0"/>
    <xf numFmtId="0" fontId="43" fillId="59" borderId="3019" applyNumberFormat="0" applyFont="0" applyAlignment="0" applyProtection="0"/>
    <xf numFmtId="0" fontId="63" fillId="56" borderId="3020" applyNumberFormat="0" applyAlignment="0" applyProtection="0"/>
    <xf numFmtId="0" fontId="42" fillId="0" borderId="3021" applyNumberFormat="0" applyFill="0" applyAlignment="0" applyProtection="0"/>
    <xf numFmtId="0" fontId="60" fillId="43" borderId="3018" applyNumberFormat="0" applyAlignment="0" applyProtection="0"/>
    <xf numFmtId="0" fontId="60" fillId="43" borderId="3018" applyNumberFormat="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60" fillId="43" borderId="3018"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43" fillId="59" borderId="3019" applyNumberFormat="0" applyFont="0" applyAlignment="0" applyProtection="0"/>
    <xf numFmtId="0" fontId="42" fillId="0" borderId="3021" applyNumberFormat="0" applyFill="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3" fillId="59" borderId="3019" applyNumberFormat="0" applyFont="0" applyAlignment="0" applyProtection="0"/>
    <xf numFmtId="0" fontId="60" fillId="43" borderId="3018" applyNumberFormat="0" applyAlignment="0" applyProtection="0"/>
    <xf numFmtId="0" fontId="43" fillId="59" borderId="3019" applyNumberFormat="0" applyFont="0" applyAlignment="0" applyProtection="0"/>
    <xf numFmtId="0" fontId="42" fillId="0" borderId="3021" applyNumberFormat="0" applyFill="0" applyAlignment="0" applyProtection="0"/>
    <xf numFmtId="0" fontId="42" fillId="0" borderId="3021" applyNumberFormat="0" applyFill="0" applyAlignment="0" applyProtection="0"/>
    <xf numFmtId="0" fontId="55" fillId="56" borderId="3018" applyNumberFormat="0" applyAlignment="0" applyProtection="0"/>
    <xf numFmtId="0" fontId="63" fillId="56" borderId="3020" applyNumberFormat="0" applyAlignment="0" applyProtection="0"/>
    <xf numFmtId="1" fontId="37" fillId="0" borderId="2897">
      <alignment vertical="center"/>
    </xf>
    <xf numFmtId="0" fontId="63" fillId="56" borderId="3020" applyNumberFormat="0" applyAlignment="0" applyProtection="0"/>
    <xf numFmtId="0" fontId="63" fillId="56" borderId="3020" applyNumberFormat="0" applyAlignment="0" applyProtection="0"/>
    <xf numFmtId="0" fontId="60" fillId="43" borderId="3018" applyNumberFormat="0" applyAlignment="0" applyProtection="0"/>
    <xf numFmtId="0" fontId="42" fillId="0" borderId="3021" applyNumberFormat="0" applyFill="0" applyAlignment="0" applyProtection="0"/>
    <xf numFmtId="0" fontId="63" fillId="56" borderId="3020" applyNumberFormat="0" applyAlignment="0" applyProtection="0"/>
    <xf numFmtId="0" fontId="18" fillId="35" borderId="2901" applyNumberFormat="0" applyAlignment="0">
      <protection locked="0"/>
    </xf>
    <xf numFmtId="201" fontId="137" fillId="0" borderId="2902" applyNumberFormat="0" applyFont="0" applyFill="0" applyAlignment="0" applyProtection="0"/>
    <xf numFmtId="201" fontId="137" fillId="0" borderId="2903" applyNumberFormat="0" applyFont="0" applyFill="0" applyAlignment="0" applyProtection="0"/>
    <xf numFmtId="0" fontId="108" fillId="0" borderId="2898" applyFont="0" applyFill="0" applyAlignment="0" applyProtection="0"/>
    <xf numFmtId="0" fontId="63" fillId="56" borderId="3020" applyNumberFormat="0" applyAlignment="0" applyProtection="0"/>
    <xf numFmtId="0" fontId="43" fillId="59" borderId="3019" applyNumberFormat="0" applyFont="0" applyAlignment="0" applyProtection="0"/>
    <xf numFmtId="0" fontId="42" fillId="0" borderId="3021" applyNumberFormat="0" applyFill="0" applyAlignment="0" applyProtection="0"/>
    <xf numFmtId="0" fontId="42" fillId="0" borderId="3021" applyNumberFormat="0" applyFill="0" applyAlignment="0" applyProtection="0"/>
    <xf numFmtId="0" fontId="42" fillId="0" borderId="3021" applyNumberFormat="0" applyFill="0" applyAlignment="0" applyProtection="0"/>
    <xf numFmtId="0" fontId="42" fillId="0" borderId="3021" applyNumberFormat="0" applyFill="0" applyAlignment="0" applyProtection="0"/>
    <xf numFmtId="0" fontId="43" fillId="59" borderId="3019" applyNumberFormat="0" applyFon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0" fillId="43" borderId="3018" applyNumberFormat="0" applyAlignment="0" applyProtection="0"/>
    <xf numFmtId="0" fontId="42" fillId="0" borderId="3021" applyNumberFormat="0" applyFill="0" applyAlignment="0" applyProtection="0"/>
    <xf numFmtId="0" fontId="43" fillId="59" borderId="3019" applyNumberFormat="0" applyFont="0" applyAlignment="0" applyProtection="0"/>
    <xf numFmtId="0" fontId="42" fillId="0" borderId="3021" applyNumberFormat="0" applyFill="0" applyAlignment="0" applyProtection="0"/>
    <xf numFmtId="0" fontId="63" fillId="56" borderId="3020" applyNumberFormat="0" applyAlignment="0" applyProtection="0"/>
    <xf numFmtId="0" fontId="60" fillId="43" borderId="3018" applyNumberFormat="0" applyAlignment="0" applyProtection="0"/>
    <xf numFmtId="0" fontId="63" fillId="56" borderId="3020" applyNumberFormat="0" applyAlignment="0" applyProtection="0"/>
    <xf numFmtId="0" fontId="43" fillId="59" borderId="3019" applyNumberFormat="0" applyFon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43" fillId="59" borderId="3019" applyNumberFormat="0" applyFont="0" applyAlignment="0" applyProtection="0"/>
    <xf numFmtId="0" fontId="237" fillId="0" borderId="2913">
      <alignment horizontal="right" wrapText="1"/>
    </xf>
    <xf numFmtId="0" fontId="55" fillId="56" borderId="3018" applyNumberFormat="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201" fontId="137" fillId="0" borderId="2903" applyNumberFormat="0" applyFont="0" applyFill="0" applyAlignment="0" applyProtection="0"/>
    <xf numFmtId="201" fontId="137" fillId="0" borderId="2902" applyNumberFormat="0" applyFont="0" applyFill="0" applyAlignment="0" applyProtection="0"/>
    <xf numFmtId="254" fontId="177" fillId="0" borderId="2904" applyFont="0" applyFill="0" applyBorder="0" applyAlignment="0" applyProtection="0">
      <protection locked="0"/>
    </xf>
    <xf numFmtId="215" fontId="156" fillId="0" borderId="2938" applyFont="0" applyFill="0" applyAlignment="0">
      <alignment horizontal="fill"/>
    </xf>
    <xf numFmtId="254" fontId="177" fillId="0" borderId="2904" applyFont="0" applyFill="0" applyBorder="0" applyAlignment="0" applyProtection="0">
      <protection locked="0"/>
    </xf>
    <xf numFmtId="0" fontId="18" fillId="35" borderId="2901" applyNumberFormat="0" applyAlignment="0">
      <protection locked="0"/>
    </xf>
    <xf numFmtId="0" fontId="18" fillId="0" borderId="3019"/>
    <xf numFmtId="0" fontId="92" fillId="35" borderId="2939">
      <alignment horizontal="center" vertical="center"/>
    </xf>
    <xf numFmtId="3" fontId="92" fillId="35" borderId="2939">
      <alignment horizontal="right" vertical="center"/>
    </xf>
    <xf numFmtId="4" fontId="92" fillId="35" borderId="2939"/>
    <xf numFmtId="3" fontId="92" fillId="34" borderId="2937">
      <alignment horizontal="right" vertical="center"/>
    </xf>
    <xf numFmtId="2" fontId="92" fillId="34" borderId="2937"/>
    <xf numFmtId="0" fontId="18" fillId="35" borderId="2901" applyNumberFormat="0" applyAlignment="0">
      <protection locked="0"/>
    </xf>
    <xf numFmtId="201" fontId="137" fillId="0" borderId="2903" applyNumberFormat="0" applyFont="0" applyFill="0" applyAlignment="0" applyProtection="0"/>
    <xf numFmtId="201" fontId="137" fillId="0" borderId="2902" applyNumberFormat="0" applyFont="0" applyFill="0" applyAlignment="0" applyProtection="0"/>
    <xf numFmtId="201" fontId="137" fillId="0" borderId="2902" applyNumberFormat="0" applyFont="0" applyFill="0" applyAlignment="0" applyProtection="0"/>
    <xf numFmtId="0" fontId="18" fillId="35" borderId="2901" applyNumberFormat="0" applyAlignment="0">
      <protection locked="0"/>
    </xf>
    <xf numFmtId="0" fontId="18" fillId="0" borderId="3019"/>
    <xf numFmtId="0" fontId="18" fillId="35" borderId="2901" applyNumberFormat="0" applyAlignment="0">
      <protection locked="0"/>
    </xf>
    <xf numFmtId="0" fontId="18" fillId="35" borderId="2901" applyNumberFormat="0" applyAlignment="0">
      <protection locked="0"/>
    </xf>
    <xf numFmtId="201" fontId="137" fillId="0" borderId="2903" applyNumberFormat="0" applyFont="0" applyFill="0" applyAlignment="0" applyProtection="0"/>
    <xf numFmtId="0" fontId="18" fillId="35" borderId="2901" applyNumberFormat="0" applyAlignment="0">
      <protection locked="0"/>
    </xf>
    <xf numFmtId="0" fontId="18" fillId="35" borderId="2901" applyNumberFormat="0" applyAlignment="0">
      <protection locked="0"/>
    </xf>
    <xf numFmtId="0" fontId="18" fillId="35" borderId="2901" applyNumberFormat="0" applyAlignment="0">
      <protection locked="0"/>
    </xf>
    <xf numFmtId="0" fontId="43" fillId="59" borderId="3019" applyNumberFormat="0" applyFont="0" applyAlignment="0" applyProtection="0"/>
    <xf numFmtId="0" fontId="44" fillId="57" borderId="2940" applyNumberFormat="0" applyAlignment="0" applyProtection="0"/>
    <xf numFmtId="0" fontId="42" fillId="0" borderId="3021" applyNumberFormat="0" applyFill="0" applyAlignment="0" applyProtection="0"/>
    <xf numFmtId="0" fontId="92" fillId="35" borderId="2943">
      <alignment horizontal="center" vertical="center"/>
    </xf>
    <xf numFmtId="0" fontId="42" fillId="0" borderId="3021" applyNumberFormat="0" applyFill="0" applyAlignment="0" applyProtection="0"/>
    <xf numFmtId="0" fontId="55" fillId="56" borderId="3018" applyNumberFormat="0" applyAlignment="0" applyProtection="0"/>
    <xf numFmtId="0" fontId="55" fillId="56" borderId="3018"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215" fontId="156" fillId="0" borderId="2942" applyFont="0" applyFill="0" applyAlignment="0">
      <alignment horizontal="fill"/>
    </xf>
    <xf numFmtId="0" fontId="108" fillId="0" borderId="2898" applyFont="0" applyFill="0" applyAlignment="0" applyProtection="0"/>
    <xf numFmtId="0" fontId="55" fillId="56" borderId="3018" applyNumberFormat="0" applyAlignment="0" applyProtection="0"/>
    <xf numFmtId="0" fontId="43" fillId="59" borderId="3019" applyNumberFormat="0" applyFont="0" applyAlignment="0" applyProtection="0"/>
    <xf numFmtId="0" fontId="63" fillId="56" borderId="3020" applyNumberFormat="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201" fontId="137" fillId="0" borderId="2903" applyNumberFormat="0" applyFont="0" applyFill="0" applyAlignment="0" applyProtection="0"/>
    <xf numFmtId="0" fontId="44" fillId="57" borderId="2940" applyNumberFormat="0" applyAlignment="0" applyProtection="0"/>
    <xf numFmtId="0" fontId="44" fillId="57" borderId="2940" applyNumberFormat="0" applyAlignment="0" applyProtection="0"/>
    <xf numFmtId="3" fontId="92" fillId="35" borderId="2943">
      <alignment horizontal="right" vertical="center"/>
    </xf>
    <xf numFmtId="4" fontId="92" fillId="35" borderId="2943"/>
    <xf numFmtId="3" fontId="92" fillId="34" borderId="2941">
      <alignment horizontal="right" vertical="center"/>
    </xf>
    <xf numFmtId="2" fontId="92" fillId="34" borderId="2941"/>
    <xf numFmtId="0" fontId="44" fillId="119" borderId="2940" applyNumberFormat="0" applyAlignment="0" applyProtection="0"/>
    <xf numFmtId="0" fontId="44" fillId="57" borderId="2944" applyNumberFormat="0" applyAlignment="0" applyProtection="0"/>
    <xf numFmtId="0" fontId="44" fillId="57" borderId="2944" applyNumberFormat="0" applyAlignment="0" applyProtection="0"/>
    <xf numFmtId="0" fontId="44" fillId="57" borderId="2944" applyNumberFormat="0" applyAlignment="0" applyProtection="0"/>
    <xf numFmtId="0" fontId="44" fillId="119" borderId="2944" applyNumberFormat="0" applyAlignment="0" applyProtection="0"/>
    <xf numFmtId="215" fontId="156" fillId="0" borderId="2946" applyFont="0" applyFill="0" applyAlignment="0">
      <alignment horizontal="fill"/>
    </xf>
    <xf numFmtId="0" fontId="92" fillId="35" borderId="2947">
      <alignment horizontal="center" vertical="center"/>
    </xf>
    <xf numFmtId="3" fontId="92" fillId="35" borderId="2947">
      <alignment horizontal="right" vertical="center"/>
    </xf>
    <xf numFmtId="4" fontId="92" fillId="35" borderId="2947"/>
    <xf numFmtId="3" fontId="92" fillId="34" borderId="2945">
      <alignment horizontal="right" vertical="center"/>
    </xf>
    <xf numFmtId="2" fontId="92" fillId="34" borderId="2945"/>
    <xf numFmtId="0" fontId="44" fillId="57" borderId="2948" applyNumberFormat="0" applyAlignment="0" applyProtection="0"/>
    <xf numFmtId="0" fontId="92" fillId="35" borderId="2951">
      <alignment horizontal="center" vertical="center"/>
    </xf>
    <xf numFmtId="215" fontId="156" fillId="0" borderId="2950" applyFont="0" applyFill="0" applyAlignment="0">
      <alignment horizontal="fill"/>
    </xf>
    <xf numFmtId="0" fontId="44" fillId="57" borderId="2948" applyNumberFormat="0" applyAlignment="0" applyProtection="0"/>
    <xf numFmtId="0" fontId="44" fillId="57" borderId="2948" applyNumberFormat="0" applyAlignment="0" applyProtection="0"/>
    <xf numFmtId="3" fontId="92" fillId="35" borderId="2951">
      <alignment horizontal="right" vertical="center"/>
    </xf>
    <xf numFmtId="4" fontId="92" fillId="35" borderId="2951"/>
    <xf numFmtId="3" fontId="92" fillId="34" borderId="2949">
      <alignment horizontal="right" vertical="center"/>
    </xf>
    <xf numFmtId="2" fontId="92" fillId="34" borderId="2949"/>
    <xf numFmtId="0" fontId="44" fillId="119" borderId="2948" applyNumberFormat="0" applyAlignment="0" applyProtection="0"/>
    <xf numFmtId="0" fontId="44" fillId="57" borderId="2952" applyNumberFormat="0" applyAlignment="0" applyProtection="0"/>
    <xf numFmtId="0" fontId="44" fillId="57" borderId="2952" applyNumberFormat="0" applyAlignment="0" applyProtection="0"/>
    <xf numFmtId="0" fontId="44" fillId="57" borderId="2952" applyNumberFormat="0" applyAlignment="0" applyProtection="0"/>
    <xf numFmtId="0" fontId="44" fillId="119" borderId="2952" applyNumberFormat="0" applyAlignment="0" applyProtection="0"/>
    <xf numFmtId="164" fontId="103" fillId="71" borderId="2900" applyNumberFormat="0" applyBorder="0" applyAlignment="0">
      <alignment vertical="center" wrapText="1"/>
    </xf>
    <xf numFmtId="215" fontId="156" fillId="0" borderId="2962" applyFont="0" applyFill="0" applyAlignment="0">
      <alignment horizontal="fill"/>
    </xf>
    <xf numFmtId="2" fontId="92" fillId="34" borderId="2977"/>
    <xf numFmtId="3" fontId="92" fillId="34" borderId="2977">
      <alignment horizontal="right" vertical="center"/>
    </xf>
    <xf numFmtId="4" fontId="92" fillId="35" borderId="2979"/>
    <xf numFmtId="3" fontId="92" fillId="35" borderId="2979">
      <alignment horizontal="right" vertical="center"/>
    </xf>
    <xf numFmtId="0" fontId="92" fillId="35" borderId="2979">
      <alignment horizontal="center" vertical="center"/>
    </xf>
    <xf numFmtId="0" fontId="92" fillId="35" borderId="2963">
      <alignment horizontal="center" vertical="center"/>
    </xf>
    <xf numFmtId="3" fontId="92" fillId="35" borderId="2963">
      <alignment horizontal="right" vertical="center"/>
    </xf>
    <xf numFmtId="4" fontId="92" fillId="35" borderId="2963"/>
    <xf numFmtId="215" fontId="156" fillId="0" borderId="2978" applyFont="0" applyFill="0" applyAlignment="0">
      <alignment horizontal="fill"/>
    </xf>
    <xf numFmtId="3" fontId="92" fillId="34" borderId="2961">
      <alignment horizontal="right" vertical="center"/>
    </xf>
    <xf numFmtId="2" fontId="92" fillId="34" borderId="2961"/>
    <xf numFmtId="0" fontId="108" fillId="0" borderId="2898" applyFont="0" applyFill="0" applyAlignment="0" applyProtection="0"/>
    <xf numFmtId="0" fontId="103" fillId="71" borderId="2900" applyNumberFormat="0" applyBorder="0" applyAlignment="0">
      <alignment vertical="center" wrapText="1"/>
    </xf>
    <xf numFmtId="0" fontId="44" fillId="57" borderId="2964" applyNumberFormat="0" applyAlignment="0" applyProtection="0"/>
    <xf numFmtId="0" fontId="92" fillId="35" borderId="2967">
      <alignment horizontal="center" vertical="center"/>
    </xf>
    <xf numFmtId="215" fontId="156" fillId="0" borderId="2966" applyFont="0" applyFill="0" applyAlignment="0">
      <alignment horizontal="fill"/>
    </xf>
    <xf numFmtId="0" fontId="44" fillId="57" borderId="2964" applyNumberFormat="0" applyAlignment="0" applyProtection="0"/>
    <xf numFmtId="0" fontId="44" fillId="57" borderId="2964" applyNumberFormat="0" applyAlignment="0" applyProtection="0"/>
    <xf numFmtId="3" fontId="92" fillId="35" borderId="2967">
      <alignment horizontal="right" vertical="center"/>
    </xf>
    <xf numFmtId="4" fontId="92" fillId="35" borderId="2967"/>
    <xf numFmtId="3" fontId="92" fillId="34" borderId="2965">
      <alignment horizontal="right" vertical="center"/>
    </xf>
    <xf numFmtId="2" fontId="92" fillId="34" borderId="2965"/>
    <xf numFmtId="0" fontId="44" fillId="119" borderId="2964" applyNumberFormat="0" applyAlignment="0" applyProtection="0"/>
    <xf numFmtId="0" fontId="44" fillId="57" borderId="2968" applyNumberFormat="0" applyAlignment="0" applyProtection="0"/>
    <xf numFmtId="0" fontId="44" fillId="57" borderId="2968" applyNumberFormat="0" applyAlignment="0" applyProtection="0"/>
    <xf numFmtId="0" fontId="44" fillId="57" borderId="2968" applyNumberFormat="0" applyAlignment="0" applyProtection="0"/>
    <xf numFmtId="0" fontId="44" fillId="119" borderId="2968" applyNumberFormat="0" applyAlignment="0" applyProtection="0"/>
    <xf numFmtId="215" fontId="156" fillId="0" borderId="2970" applyFont="0" applyFill="0" applyAlignment="0">
      <alignment horizontal="fill"/>
    </xf>
    <xf numFmtId="0" fontId="92" fillId="35" borderId="2971">
      <alignment horizontal="center" vertical="center"/>
    </xf>
    <xf numFmtId="3" fontId="92" fillId="35" borderId="2971">
      <alignment horizontal="right" vertical="center"/>
    </xf>
    <xf numFmtId="4" fontId="92" fillId="35" borderId="2971"/>
    <xf numFmtId="3" fontId="92" fillId="34" borderId="2969">
      <alignment horizontal="right" vertical="center"/>
    </xf>
    <xf numFmtId="2" fontId="92" fillId="34" borderId="2969"/>
    <xf numFmtId="0" fontId="44" fillId="57" borderId="2972" applyNumberFormat="0" applyAlignment="0" applyProtection="0"/>
    <xf numFmtId="0" fontId="92" fillId="35" borderId="2975">
      <alignment horizontal="center" vertical="center"/>
    </xf>
    <xf numFmtId="215" fontId="156" fillId="0" borderId="2974" applyFont="0" applyFill="0" applyAlignment="0">
      <alignment horizontal="fill"/>
    </xf>
    <xf numFmtId="0" fontId="44" fillId="57" borderId="2972" applyNumberFormat="0" applyAlignment="0" applyProtection="0"/>
    <xf numFmtId="0" fontId="44" fillId="57" borderId="2972" applyNumberFormat="0" applyAlignment="0" applyProtection="0"/>
    <xf numFmtId="3" fontId="92" fillId="35" borderId="2975">
      <alignment horizontal="right" vertical="center"/>
    </xf>
    <xf numFmtId="4" fontId="92" fillId="35" borderId="2975"/>
    <xf numFmtId="3" fontId="92" fillId="34" borderId="2973">
      <alignment horizontal="right" vertical="center"/>
    </xf>
    <xf numFmtId="2" fontId="92" fillId="34" borderId="2973"/>
    <xf numFmtId="0" fontId="44" fillId="119" borderId="2972" applyNumberFormat="0" applyAlignment="0" applyProtection="0"/>
    <xf numFmtId="0" fontId="44" fillId="57" borderId="2976" applyNumberFormat="0" applyAlignment="0" applyProtection="0"/>
    <xf numFmtId="0" fontId="44" fillId="57" borderId="2976" applyNumberFormat="0" applyAlignment="0" applyProtection="0"/>
    <xf numFmtId="0" fontId="44" fillId="57" borderId="2976" applyNumberFormat="0" applyAlignment="0" applyProtection="0"/>
    <xf numFmtId="0" fontId="44" fillId="119" borderId="2976" applyNumberFormat="0" applyAlignment="0" applyProtection="0"/>
    <xf numFmtId="0" fontId="44" fillId="57" borderId="2980" applyNumberFormat="0" applyAlignment="0" applyProtection="0"/>
    <xf numFmtId="0" fontId="92" fillId="35" borderId="2983">
      <alignment horizontal="center" vertical="center"/>
    </xf>
    <xf numFmtId="215" fontId="156" fillId="0" borderId="2982" applyFont="0" applyFill="0" applyAlignment="0">
      <alignment horizontal="fill"/>
    </xf>
    <xf numFmtId="0" fontId="44" fillId="57" borderId="2980" applyNumberFormat="0" applyAlignment="0" applyProtection="0"/>
    <xf numFmtId="0" fontId="44" fillId="57" borderId="2980" applyNumberFormat="0" applyAlignment="0" applyProtection="0"/>
    <xf numFmtId="3" fontId="92" fillId="35" borderId="2983">
      <alignment horizontal="right" vertical="center"/>
    </xf>
    <xf numFmtId="4" fontId="92" fillId="35" borderId="2983"/>
    <xf numFmtId="3" fontId="92" fillId="34" borderId="2981">
      <alignment horizontal="right" vertical="center"/>
    </xf>
    <xf numFmtId="2" fontId="92" fillId="34" borderId="2981"/>
    <xf numFmtId="0" fontId="44" fillId="119" borderId="2980" applyNumberFormat="0" applyAlignment="0" applyProtection="0"/>
    <xf numFmtId="0" fontId="44" fillId="57" borderId="2984" applyNumberFormat="0" applyAlignment="0" applyProtection="0"/>
    <xf numFmtId="0" fontId="44" fillId="57" borderId="2984" applyNumberFormat="0" applyAlignment="0" applyProtection="0"/>
    <xf numFmtId="0" fontId="44" fillId="57" borderId="2984" applyNumberFormat="0" applyAlignment="0" applyProtection="0"/>
    <xf numFmtId="0" fontId="44" fillId="119" borderId="2984" applyNumberFormat="0" applyAlignment="0" applyProtection="0"/>
    <xf numFmtId="215" fontId="156" fillId="0" borderId="2986" applyFont="0" applyFill="0" applyAlignment="0">
      <alignment horizontal="fill"/>
    </xf>
    <xf numFmtId="0" fontId="44" fillId="57" borderId="3000" applyNumberFormat="0" applyAlignment="0" applyProtection="0"/>
    <xf numFmtId="0" fontId="44" fillId="119" borderId="2996" applyNumberFormat="0" applyAlignment="0" applyProtection="0"/>
    <xf numFmtId="2" fontId="92" fillId="34" borderId="2997"/>
    <xf numFmtId="3" fontId="92" fillId="34" borderId="2997">
      <alignment horizontal="right" vertical="center"/>
    </xf>
    <xf numFmtId="4" fontId="92" fillId="35" borderId="2999"/>
    <xf numFmtId="3" fontId="92" fillId="35" borderId="2999">
      <alignment horizontal="right" vertical="center"/>
    </xf>
    <xf numFmtId="0" fontId="44" fillId="57" borderId="2996" applyNumberFormat="0" applyAlignment="0" applyProtection="0"/>
    <xf numFmtId="0" fontId="44" fillId="57" borderId="2996" applyNumberFormat="0" applyAlignment="0" applyProtection="0"/>
    <xf numFmtId="215" fontId="156" fillId="0" borderId="2998" applyFont="0" applyFill="0" applyAlignment="0">
      <alignment horizontal="fill"/>
    </xf>
    <xf numFmtId="0" fontId="92" fillId="35" borderId="2999">
      <alignment horizontal="center" vertical="center"/>
    </xf>
    <xf numFmtId="0" fontId="44" fillId="57" borderId="2996" applyNumberFormat="0" applyAlignment="0" applyProtection="0"/>
    <xf numFmtId="2" fontId="92" fillId="34" borderId="2993"/>
    <xf numFmtId="3" fontId="92" fillId="34" borderId="2993">
      <alignment horizontal="right" vertical="center"/>
    </xf>
    <xf numFmtId="4" fontId="92" fillId="35" borderId="2995"/>
    <xf numFmtId="3" fontId="92" fillId="35" borderId="2995">
      <alignment horizontal="right" vertical="center"/>
    </xf>
    <xf numFmtId="0" fontId="92" fillId="35" borderId="2995">
      <alignment horizontal="center" vertical="center"/>
    </xf>
    <xf numFmtId="0" fontId="92" fillId="35" borderId="2987">
      <alignment horizontal="center" vertical="center"/>
    </xf>
    <xf numFmtId="3" fontId="92" fillId="35" borderId="2987">
      <alignment horizontal="right" vertical="center"/>
    </xf>
    <xf numFmtId="4" fontId="92" fillId="35" borderId="2987"/>
    <xf numFmtId="3" fontId="92" fillId="34" borderId="2985">
      <alignment horizontal="right" vertical="center"/>
    </xf>
    <xf numFmtId="2" fontId="92" fillId="34" borderId="2985"/>
    <xf numFmtId="215" fontId="156" fillId="0" borderId="2994" applyFont="0" applyFill="0" applyAlignment="0">
      <alignment horizontal="fill"/>
    </xf>
    <xf numFmtId="0" fontId="44" fillId="57" borderId="2988" applyNumberFormat="0" applyAlignment="0" applyProtection="0"/>
    <xf numFmtId="0" fontId="92" fillId="35" borderId="2991">
      <alignment horizontal="center" vertical="center"/>
    </xf>
    <xf numFmtId="215" fontId="156" fillId="0" borderId="2990" applyFont="0" applyFill="0" applyAlignment="0">
      <alignment horizontal="fill"/>
    </xf>
    <xf numFmtId="0" fontId="44" fillId="57" borderId="2988" applyNumberFormat="0" applyAlignment="0" applyProtection="0"/>
    <xf numFmtId="0" fontId="44" fillId="57" borderId="2988" applyNumberFormat="0" applyAlignment="0" applyProtection="0"/>
    <xf numFmtId="3" fontId="92" fillId="35" borderId="2991">
      <alignment horizontal="right" vertical="center"/>
    </xf>
    <xf numFmtId="4" fontId="92" fillId="35" borderId="2991"/>
    <xf numFmtId="3" fontId="92" fillId="34" borderId="2989">
      <alignment horizontal="right" vertical="center"/>
    </xf>
    <xf numFmtId="2" fontId="92" fillId="34" borderId="2989"/>
    <xf numFmtId="0" fontId="44" fillId="119" borderId="2988" applyNumberFormat="0" applyAlignment="0" applyProtection="0"/>
    <xf numFmtId="0" fontId="44" fillId="57" borderId="2992" applyNumberFormat="0" applyAlignment="0" applyProtection="0"/>
    <xf numFmtId="0" fontId="44" fillId="57" borderId="2992" applyNumberFormat="0" applyAlignment="0" applyProtection="0"/>
    <xf numFmtId="0" fontId="44" fillId="57" borderId="2992" applyNumberFormat="0" applyAlignment="0" applyProtection="0"/>
    <xf numFmtId="0" fontId="44" fillId="119" borderId="2992" applyNumberFormat="0" applyAlignment="0" applyProtection="0"/>
    <xf numFmtId="0" fontId="44" fillId="57" borderId="3000" applyNumberFormat="0" applyAlignment="0" applyProtection="0"/>
    <xf numFmtId="0" fontId="44" fillId="57" borderId="3000" applyNumberFormat="0" applyAlignment="0" applyProtection="0"/>
    <xf numFmtId="0" fontId="44" fillId="119" borderId="3000" applyNumberFormat="0" applyAlignment="0" applyProtection="0"/>
    <xf numFmtId="215" fontId="156" fillId="0" borderId="3002" applyFont="0" applyFill="0" applyAlignment="0">
      <alignment horizontal="fill"/>
    </xf>
    <xf numFmtId="0" fontId="92" fillId="35" borderId="3003">
      <alignment horizontal="center" vertical="center"/>
    </xf>
    <xf numFmtId="3" fontId="92" fillId="35" borderId="3003">
      <alignment horizontal="right" vertical="center"/>
    </xf>
    <xf numFmtId="4" fontId="92" fillId="35" borderId="3003"/>
    <xf numFmtId="3" fontId="92" fillId="34" borderId="3001">
      <alignment horizontal="right" vertical="center"/>
    </xf>
    <xf numFmtId="2" fontId="92" fillId="34" borderId="3001"/>
    <xf numFmtId="0" fontId="44" fillId="57" borderId="3004" applyNumberFormat="0" applyAlignment="0" applyProtection="0"/>
    <xf numFmtId="0" fontId="92" fillId="35" borderId="3007">
      <alignment horizontal="center" vertical="center"/>
    </xf>
    <xf numFmtId="215" fontId="156" fillId="0" borderId="3006" applyFont="0" applyFill="0" applyAlignment="0">
      <alignment horizontal="fill"/>
    </xf>
    <xf numFmtId="0" fontId="44" fillId="57" borderId="3004" applyNumberFormat="0" applyAlignment="0" applyProtection="0"/>
    <xf numFmtId="0" fontId="44" fillId="57" borderId="3004" applyNumberFormat="0" applyAlignment="0" applyProtection="0"/>
    <xf numFmtId="3" fontId="92" fillId="35" borderId="3007">
      <alignment horizontal="right" vertical="center"/>
    </xf>
    <xf numFmtId="4" fontId="92" fillId="35" borderId="3007"/>
    <xf numFmtId="3" fontId="92" fillId="34" borderId="3005">
      <alignment horizontal="right" vertical="center"/>
    </xf>
    <xf numFmtId="2" fontId="92" fillId="34" borderId="3005"/>
    <xf numFmtId="0" fontId="44" fillId="119" borderId="3004" applyNumberFormat="0" applyAlignment="0" applyProtection="0"/>
    <xf numFmtId="0" fontId="44" fillId="57" borderId="3008" applyNumberFormat="0" applyAlignment="0" applyProtection="0"/>
    <xf numFmtId="0" fontId="44" fillId="57" borderId="3008" applyNumberFormat="0" applyAlignment="0" applyProtection="0"/>
    <xf numFmtId="0" fontId="44" fillId="57" borderId="3008" applyNumberFormat="0" applyAlignment="0" applyProtection="0"/>
    <xf numFmtId="0" fontId="44" fillId="119" borderId="3008" applyNumberFormat="0" applyAlignment="0" applyProtection="0"/>
    <xf numFmtId="215" fontId="156" fillId="0" borderId="3010" applyFont="0" applyFill="0" applyAlignment="0">
      <alignment horizontal="fill"/>
    </xf>
    <xf numFmtId="0" fontId="92" fillId="35" borderId="3011">
      <alignment horizontal="center" vertical="center"/>
    </xf>
    <xf numFmtId="3" fontId="92" fillId="35" borderId="3011">
      <alignment horizontal="right" vertical="center"/>
    </xf>
    <xf numFmtId="4" fontId="92" fillId="35" borderId="3011"/>
    <xf numFmtId="3" fontId="92" fillId="34" borderId="3009">
      <alignment horizontal="right" vertical="center"/>
    </xf>
    <xf numFmtId="2" fontId="92" fillId="34" borderId="3009"/>
    <xf numFmtId="0" fontId="44" fillId="57" borderId="3012" applyNumberFormat="0" applyAlignment="0" applyProtection="0"/>
    <xf numFmtId="0" fontId="92" fillId="35" borderId="3015">
      <alignment horizontal="center" vertical="center"/>
    </xf>
    <xf numFmtId="215" fontId="156" fillId="0" borderId="3014" applyFont="0" applyFill="0" applyAlignment="0">
      <alignment horizontal="fill"/>
    </xf>
    <xf numFmtId="0" fontId="44" fillId="57" borderId="3012" applyNumberFormat="0" applyAlignment="0" applyProtection="0"/>
    <xf numFmtId="0" fontId="44" fillId="57" borderId="3012" applyNumberFormat="0" applyAlignment="0" applyProtection="0"/>
    <xf numFmtId="3" fontId="92" fillId="35" borderId="3015">
      <alignment horizontal="right" vertical="center"/>
    </xf>
    <xf numFmtId="4" fontId="92" fillId="35" borderId="3015"/>
    <xf numFmtId="3" fontId="92" fillId="34" borderId="3013">
      <alignment horizontal="right" vertical="center"/>
    </xf>
    <xf numFmtId="2" fontId="92" fillId="34" borderId="3013"/>
    <xf numFmtId="0" fontId="44" fillId="119" borderId="3012" applyNumberFormat="0" applyAlignment="0" applyProtection="0"/>
    <xf numFmtId="0" fontId="44" fillId="57" borderId="3016" applyNumberFormat="0" applyAlignment="0" applyProtection="0"/>
    <xf numFmtId="0" fontId="44" fillId="57" borderId="3016" applyNumberFormat="0" applyAlignment="0" applyProtection="0"/>
    <xf numFmtId="0" fontId="44" fillId="57" borderId="3016" applyNumberFormat="0" applyAlignment="0" applyProtection="0"/>
    <xf numFmtId="0" fontId="44" fillId="119" borderId="3016" applyNumberFormat="0" applyAlignment="0" applyProtection="0"/>
    <xf numFmtId="0" fontId="43" fillId="59" borderId="3019" applyNumberFormat="0" applyFont="0" applyAlignment="0" applyProtection="0"/>
    <xf numFmtId="0" fontId="63" fillId="56" borderId="3020" applyNumberFormat="0" applyAlignment="0" applyProtection="0"/>
    <xf numFmtId="0" fontId="42" fillId="0" borderId="3021" applyNumberFormat="0" applyFill="0" applyAlignment="0" applyProtection="0"/>
    <xf numFmtId="0" fontId="55" fillId="56" borderId="3018" applyNumberFormat="0" applyAlignment="0" applyProtection="0"/>
    <xf numFmtId="0" fontId="60" fillId="43" borderId="3018" applyNumberFormat="0" applyAlignment="0" applyProtection="0"/>
    <xf numFmtId="0" fontId="43" fillId="59" borderId="3019" applyNumberFormat="0" applyFont="0" applyAlignment="0" applyProtection="0"/>
    <xf numFmtId="0" fontId="63" fillId="56" borderId="3020" applyNumberFormat="0" applyAlignment="0" applyProtection="0"/>
    <xf numFmtId="0" fontId="42" fillId="0" borderId="3021" applyNumberFormat="0" applyFill="0" applyAlignment="0" applyProtection="0"/>
    <xf numFmtId="0" fontId="55" fillId="56" borderId="3018" applyNumberFormat="0" applyAlignment="0" applyProtection="0"/>
    <xf numFmtId="0" fontId="60" fillId="43" borderId="3018" applyNumberFormat="0" applyAlignment="0" applyProtection="0"/>
    <xf numFmtId="0" fontId="43" fillId="59" borderId="3019" applyNumberFormat="0" applyFont="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0" fillId="43" borderId="3018" applyNumberFormat="0" applyAlignment="0" applyProtection="0"/>
    <xf numFmtId="0" fontId="42" fillId="0" borderId="3021" applyNumberFormat="0" applyFill="0" applyAlignment="0" applyProtection="0"/>
    <xf numFmtId="0" fontId="60" fillId="43" borderId="3018" applyNumberFormat="0" applyAlignment="0" applyProtection="0"/>
    <xf numFmtId="0" fontId="55" fillId="56" borderId="3018" applyNumberFormat="0" applyAlignment="0" applyProtection="0"/>
    <xf numFmtId="0" fontId="63" fillId="56" borderId="3020" applyNumberFormat="0" applyAlignment="0" applyProtection="0"/>
    <xf numFmtId="0" fontId="42" fillId="0" borderId="3021" applyNumberFormat="0" applyFill="0" applyAlignment="0" applyProtection="0"/>
    <xf numFmtId="0" fontId="55" fillId="56" borderId="3018" applyNumberFormat="0" applyAlignment="0" applyProtection="0"/>
    <xf numFmtId="0" fontId="60" fillId="43" borderId="3018" applyNumberFormat="0" applyAlignment="0" applyProtection="0"/>
    <xf numFmtId="0" fontId="60" fillId="43" borderId="3018" applyNumberFormat="0" applyAlignment="0" applyProtection="0"/>
    <xf numFmtId="0" fontId="55" fillId="56" borderId="3018" applyNumberFormat="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60" fillId="43" borderId="3018" applyNumberFormat="0" applyAlignment="0" applyProtection="0"/>
    <xf numFmtId="0" fontId="43" fillId="59" borderId="3019" applyNumberFormat="0" applyFont="0" applyAlignment="0" applyProtection="0"/>
    <xf numFmtId="0" fontId="60" fillId="43" borderId="3018" applyNumberFormat="0" applyAlignment="0" applyProtection="0"/>
    <xf numFmtId="0" fontId="55" fillId="56" borderId="3018" applyNumberFormat="0" applyAlignment="0" applyProtection="0"/>
    <xf numFmtId="0" fontId="43" fillId="59" borderId="3019" applyNumberFormat="0" applyFont="0" applyAlignment="0" applyProtection="0"/>
    <xf numFmtId="0" fontId="60" fillId="43" borderId="3018" applyNumberFormat="0" applyAlignment="0" applyProtection="0"/>
    <xf numFmtId="0" fontId="55" fillId="56" borderId="3018" applyNumberFormat="0" applyAlignment="0" applyProtection="0"/>
    <xf numFmtId="0" fontId="43" fillId="59" borderId="3019" applyNumberFormat="0" applyFont="0" applyAlignment="0" applyProtection="0"/>
    <xf numFmtId="0" fontId="60" fillId="43" borderId="3018" applyNumberFormat="0" applyAlignment="0" applyProtection="0"/>
    <xf numFmtId="0" fontId="55" fillId="56" borderId="3018" applyNumberFormat="0" applyAlignment="0" applyProtection="0"/>
    <xf numFmtId="0" fontId="55" fillId="56" borderId="3018" applyNumberFormat="0" applyAlignment="0" applyProtection="0"/>
    <xf numFmtId="0" fontId="43" fillId="59" borderId="3019" applyNumberFormat="0" applyFont="0" applyAlignment="0" applyProtection="0"/>
    <xf numFmtId="0" fontId="43" fillId="59" borderId="3019" applyNumberFormat="0" applyFont="0" applyAlignment="0" applyProtection="0"/>
    <xf numFmtId="0" fontId="43" fillId="59" borderId="3019" applyNumberFormat="0" applyFont="0" applyAlignment="0" applyProtection="0"/>
    <xf numFmtId="0" fontId="55" fillId="56" borderId="3018" applyNumberFormat="0" applyAlignment="0" applyProtection="0"/>
    <xf numFmtId="0" fontId="43" fillId="59" borderId="3019" applyNumberFormat="0" applyFont="0" applyAlignment="0" applyProtection="0"/>
    <xf numFmtId="0" fontId="60" fillId="43" borderId="3018" applyNumberFormat="0" applyAlignment="0" applyProtection="0"/>
    <xf numFmtId="0" fontId="43" fillId="59" borderId="3019" applyNumberFormat="0" applyFont="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60" fillId="43" borderId="3018" applyNumberFormat="0" applyAlignment="0" applyProtection="0"/>
    <xf numFmtId="0" fontId="63" fillId="56" borderId="3020" applyNumberFormat="0" applyAlignment="0" applyProtection="0"/>
    <xf numFmtId="0" fontId="55" fillId="56" borderId="3018" applyNumberFormat="0" applyAlignment="0" applyProtection="0"/>
    <xf numFmtId="0" fontId="55" fillId="56" borderId="3018" applyNumberFormat="0" applyAlignment="0" applyProtection="0"/>
    <xf numFmtId="0" fontId="55" fillId="56" borderId="3018" applyNumberFormat="0" applyAlignment="0" applyProtection="0"/>
    <xf numFmtId="0" fontId="60" fillId="43" borderId="3018" applyNumberFormat="0" applyAlignment="0" applyProtection="0"/>
    <xf numFmtId="0" fontId="43" fillId="59" borderId="3019" applyNumberFormat="0" applyFon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60" fillId="43" borderId="3018" applyNumberFormat="0" applyAlignment="0" applyProtection="0"/>
    <xf numFmtId="0" fontId="42" fillId="0" borderId="3021" applyNumberFormat="0" applyFill="0" applyAlignment="0" applyProtection="0"/>
    <xf numFmtId="0" fontId="60" fillId="43" borderId="3018" applyNumberFormat="0" applyAlignment="0" applyProtection="0"/>
    <xf numFmtId="0" fontId="63" fillId="56" borderId="3020" applyNumberFormat="0" applyAlignment="0" applyProtection="0"/>
    <xf numFmtId="0" fontId="42" fillId="0" borderId="3021" applyNumberFormat="0" applyFill="0" applyAlignment="0" applyProtection="0"/>
    <xf numFmtId="0" fontId="55" fillId="56" borderId="3018"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3" fillId="59" borderId="3019" applyNumberFormat="0" applyFont="0" applyAlignment="0" applyProtection="0"/>
    <xf numFmtId="0" fontId="63" fillId="56" borderId="3020" applyNumberFormat="0" applyAlignment="0" applyProtection="0"/>
    <xf numFmtId="0" fontId="43" fillId="59" borderId="3019" applyNumberFormat="0" applyFont="0" applyAlignment="0" applyProtection="0"/>
    <xf numFmtId="0" fontId="43" fillId="59" borderId="3019" applyNumberFormat="0" applyFont="0" applyAlignment="0" applyProtection="0"/>
    <xf numFmtId="0" fontId="63" fillId="56" borderId="3020" applyNumberFormat="0" applyAlignment="0" applyProtection="0"/>
    <xf numFmtId="0" fontId="42" fillId="0" borderId="3021" applyNumberFormat="0" applyFill="0" applyAlignment="0" applyProtection="0"/>
    <xf numFmtId="0" fontId="55" fillId="56" borderId="3018" applyNumberFormat="0" applyAlignment="0" applyProtection="0"/>
    <xf numFmtId="0" fontId="42" fillId="0" borderId="3021" applyNumberFormat="0" applyFill="0" applyAlignment="0" applyProtection="0"/>
    <xf numFmtId="0" fontId="55" fillId="56" borderId="3018" applyNumberFormat="0" applyAlignment="0" applyProtection="0"/>
    <xf numFmtId="0" fontId="60" fillId="43" borderId="3018" applyNumberFormat="0" applyAlignment="0" applyProtection="0"/>
    <xf numFmtId="0" fontId="43" fillId="59" borderId="3019" applyNumberFormat="0" applyFont="0" applyAlignment="0" applyProtection="0"/>
    <xf numFmtId="0" fontId="63" fillId="56" borderId="3020" applyNumberFormat="0" applyAlignment="0" applyProtection="0"/>
    <xf numFmtId="0" fontId="42" fillId="0" borderId="3021" applyNumberFormat="0" applyFill="0" applyAlignment="0" applyProtection="0"/>
    <xf numFmtId="0" fontId="55" fillId="56" borderId="3018" applyNumberFormat="0" applyAlignment="0" applyProtection="0"/>
    <xf numFmtId="0" fontId="60" fillId="43" borderId="3018" applyNumberFormat="0" applyAlignment="0" applyProtection="0"/>
    <xf numFmtId="0" fontId="43" fillId="59" borderId="3019" applyNumberFormat="0" applyFont="0" applyAlignment="0" applyProtection="0"/>
    <xf numFmtId="0" fontId="63" fillId="56" borderId="3020" applyNumberFormat="0" applyAlignment="0" applyProtection="0"/>
    <xf numFmtId="0" fontId="42" fillId="0" borderId="3021" applyNumberFormat="0" applyFill="0" applyAlignment="0" applyProtection="0"/>
    <xf numFmtId="0" fontId="55" fillId="56" borderId="3018" applyNumberFormat="0" applyAlignment="0" applyProtection="0"/>
    <xf numFmtId="0" fontId="60" fillId="43" borderId="3018" applyNumberFormat="0" applyAlignment="0" applyProtection="0"/>
    <xf numFmtId="0" fontId="43" fillId="59" borderId="3019" applyNumberFormat="0" applyFont="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43" fillId="59" borderId="3019" applyNumberFormat="0" applyFont="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18" fillId="68" borderId="3020" applyNumberFormat="0">
      <alignment vertical="center"/>
    </xf>
    <xf numFmtId="0" fontId="18" fillId="35" borderId="2901" applyNumberFormat="0" applyAlignment="0">
      <protection locked="0"/>
    </xf>
    <xf numFmtId="201" fontId="137" fillId="0" borderId="2902" applyNumberFormat="0" applyFont="0" applyFill="0" applyAlignment="0" applyProtection="0"/>
    <xf numFmtId="201" fontId="137" fillId="0" borderId="2903" applyNumberFormat="0" applyFont="0" applyFill="0" applyAlignment="0" applyProtection="0"/>
    <xf numFmtId="0" fontId="108" fillId="0" borderId="3022" applyFont="0" applyFill="0" applyAlignment="0" applyProtection="0"/>
    <xf numFmtId="0" fontId="60" fillId="43" borderId="3018"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0" fillId="43" borderId="3018" applyNumberFormat="0" applyAlignment="0" applyProtection="0"/>
    <xf numFmtId="0" fontId="60" fillId="43" borderId="3018" applyNumberFormat="0" applyAlignment="0" applyProtection="0"/>
    <xf numFmtId="0" fontId="42" fillId="0" borderId="3021" applyNumberFormat="0" applyFill="0" applyAlignment="0" applyProtection="0"/>
    <xf numFmtId="0" fontId="63" fillId="56" borderId="3020" applyNumberFormat="0" applyAlignment="0" applyProtection="0"/>
    <xf numFmtId="0" fontId="43" fillId="59" borderId="3019" applyNumberFormat="0" applyFont="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63" fillId="56" borderId="3020" applyNumberFormat="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60" fillId="43" borderId="3018" applyNumberFormat="0" applyAlignment="0" applyProtection="0"/>
    <xf numFmtId="0" fontId="55" fillId="56" borderId="3018" applyNumberFormat="0" applyAlignment="0" applyProtection="0"/>
    <xf numFmtId="0" fontId="43" fillId="59" borderId="3019" applyNumberFormat="0" applyFont="0" applyAlignment="0" applyProtection="0"/>
    <xf numFmtId="0" fontId="42" fillId="0" borderId="3021" applyNumberFormat="0" applyFill="0" applyAlignment="0" applyProtection="0"/>
    <xf numFmtId="0" fontId="60" fillId="43" borderId="3018" applyNumberFormat="0" applyAlignment="0" applyProtection="0"/>
    <xf numFmtId="0" fontId="43" fillId="59" borderId="3019" applyNumberFormat="0" applyFont="0" applyAlignment="0" applyProtection="0"/>
    <xf numFmtId="0" fontId="42" fillId="0" borderId="3021" applyNumberFormat="0" applyFill="0" applyAlignment="0" applyProtection="0"/>
    <xf numFmtId="0" fontId="42" fillId="0" borderId="3021" applyNumberFormat="0" applyFill="0" applyAlignment="0" applyProtection="0"/>
    <xf numFmtId="0" fontId="55" fillId="56" borderId="3018" applyNumberFormat="0" applyAlignment="0" applyProtection="0"/>
    <xf numFmtId="0" fontId="42" fillId="0" borderId="3021" applyNumberFormat="0" applyFill="0" applyAlignment="0" applyProtection="0"/>
    <xf numFmtId="0" fontId="60" fillId="43" borderId="3018" applyNumberFormat="0" applyAlignment="0" applyProtection="0"/>
    <xf numFmtId="0" fontId="43" fillId="59" borderId="3019" applyNumberFormat="0" applyFont="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43" fillId="59" borderId="3019" applyNumberFormat="0" applyFont="0" applyAlignment="0" applyProtection="0"/>
    <xf numFmtId="0" fontId="43" fillId="59" borderId="3019" applyNumberFormat="0" applyFont="0" applyAlignment="0" applyProtection="0"/>
    <xf numFmtId="0" fontId="55" fillId="56" borderId="3018" applyNumberFormat="0" applyAlignment="0" applyProtection="0"/>
    <xf numFmtId="0" fontId="60" fillId="43" borderId="3018" applyNumberFormat="0" applyAlignment="0" applyProtection="0"/>
    <xf numFmtId="0" fontId="43" fillId="59" borderId="3019" applyNumberFormat="0" applyFont="0" applyAlignment="0" applyProtection="0"/>
    <xf numFmtId="0" fontId="43" fillId="59" borderId="3019" applyNumberFormat="0" applyFont="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42" fillId="0" borderId="3021" applyNumberFormat="0" applyFill="0" applyAlignment="0" applyProtection="0"/>
    <xf numFmtId="0" fontId="55" fillId="56" borderId="3018"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0" fillId="43" borderId="3018"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55" fillId="56" borderId="3018" applyNumberFormat="0" applyAlignment="0" applyProtection="0"/>
    <xf numFmtId="0" fontId="43" fillId="59" borderId="3019" applyNumberFormat="0" applyFont="0" applyAlignment="0" applyProtection="0"/>
    <xf numFmtId="0" fontId="63" fillId="56" borderId="3020" applyNumberFormat="0" applyAlignment="0" applyProtection="0"/>
    <xf numFmtId="0" fontId="43" fillId="59" borderId="3019" applyNumberFormat="0" applyFont="0" applyAlignment="0" applyProtection="0"/>
    <xf numFmtId="0" fontId="43" fillId="59" borderId="3019" applyNumberFormat="0" applyFont="0" applyAlignment="0" applyProtection="0"/>
    <xf numFmtId="0" fontId="63" fillId="56" borderId="3020" applyNumberFormat="0" applyAlignment="0" applyProtection="0"/>
    <xf numFmtId="0" fontId="42" fillId="0" borderId="3021" applyNumberFormat="0" applyFill="0" applyAlignment="0" applyProtection="0"/>
    <xf numFmtId="0" fontId="55" fillId="56" borderId="3018" applyNumberFormat="0" applyAlignment="0" applyProtection="0"/>
    <xf numFmtId="0" fontId="42" fillId="0" borderId="3021" applyNumberFormat="0" applyFill="0" applyAlignment="0" applyProtection="0"/>
    <xf numFmtId="0" fontId="55" fillId="56" borderId="3018" applyNumberFormat="0" applyAlignment="0" applyProtection="0"/>
    <xf numFmtId="0" fontId="60" fillId="43" borderId="3018" applyNumberFormat="0" applyAlignment="0" applyProtection="0"/>
    <xf numFmtId="0" fontId="43" fillId="59" borderId="3019" applyNumberFormat="0" applyFont="0" applyAlignment="0" applyProtection="0"/>
    <xf numFmtId="0" fontId="63" fillId="56" borderId="3020" applyNumberFormat="0" applyAlignment="0" applyProtection="0"/>
    <xf numFmtId="0" fontId="42" fillId="0" borderId="3021" applyNumberFormat="0" applyFill="0" applyAlignment="0" applyProtection="0"/>
    <xf numFmtId="0" fontId="55" fillId="56" borderId="3018" applyNumberFormat="0" applyAlignment="0" applyProtection="0"/>
    <xf numFmtId="0" fontId="60" fillId="43" borderId="3018" applyNumberFormat="0" applyAlignment="0" applyProtection="0"/>
    <xf numFmtId="0" fontId="43" fillId="59" borderId="3019" applyNumberFormat="0" applyFont="0" applyAlignment="0" applyProtection="0"/>
    <xf numFmtId="0" fontId="63" fillId="56" borderId="3020" applyNumberFormat="0" applyAlignment="0" applyProtection="0"/>
    <xf numFmtId="0" fontId="42" fillId="0" borderId="3021" applyNumberFormat="0" applyFill="0" applyAlignment="0" applyProtection="0"/>
    <xf numFmtId="0" fontId="55" fillId="56" borderId="3018" applyNumberFormat="0" applyAlignment="0" applyProtection="0"/>
    <xf numFmtId="0" fontId="60" fillId="43" borderId="3018" applyNumberFormat="0" applyAlignment="0" applyProtection="0"/>
    <xf numFmtId="0" fontId="43" fillId="59" borderId="3019" applyNumberFormat="0" applyFont="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55" fillId="56" borderId="3018"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55" fillId="56" borderId="3018" applyNumberFormat="0" applyAlignment="0" applyProtection="0"/>
    <xf numFmtId="0" fontId="63" fillId="56" borderId="3020" applyNumberFormat="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60" fillId="43" borderId="3018" applyNumberFormat="0" applyAlignment="0" applyProtection="0"/>
    <xf numFmtId="0" fontId="63" fillId="56" borderId="3020" applyNumberFormat="0" applyAlignment="0" applyProtection="0"/>
    <xf numFmtId="0" fontId="63" fillId="56" borderId="3020" applyNumberFormat="0" applyAlignment="0" applyProtection="0"/>
    <xf numFmtId="0" fontId="43" fillId="59" borderId="3019" applyNumberFormat="0" applyFont="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55" fillId="56" borderId="3018" applyNumberFormat="0" applyAlignment="0" applyProtection="0"/>
    <xf numFmtId="0" fontId="63" fillId="56" borderId="3020" applyNumberFormat="0" applyAlignment="0" applyProtection="0"/>
    <xf numFmtId="0" fontId="63" fillId="56" borderId="3020" applyNumberFormat="0" applyAlignment="0" applyProtection="0"/>
    <xf numFmtId="0" fontId="63" fillId="56" borderId="3020" applyNumberFormat="0" applyAlignment="0" applyProtection="0"/>
    <xf numFmtId="0" fontId="43" fillId="59" borderId="3019" applyNumberFormat="0" applyFont="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0" fillId="43" borderId="3018"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201" fontId="137" fillId="0" borderId="2903" applyNumberFormat="0" applyFont="0" applyFill="0" applyAlignment="0" applyProtection="0"/>
    <xf numFmtId="201" fontId="137" fillId="0" borderId="2902" applyNumberFormat="0" applyFont="0" applyFill="0" applyAlignment="0" applyProtection="0"/>
    <xf numFmtId="254" fontId="177" fillId="0" borderId="2904" applyFont="0" applyFill="0" applyBorder="0" applyAlignment="0" applyProtection="0">
      <protection locked="0"/>
    </xf>
    <xf numFmtId="215" fontId="156" fillId="0" borderId="3048" applyFont="0" applyFill="0" applyAlignment="0">
      <alignment horizontal="fill"/>
    </xf>
    <xf numFmtId="254" fontId="177" fillId="0" borderId="2904" applyFont="0" applyFill="0" applyBorder="0" applyAlignment="0" applyProtection="0">
      <protection locked="0"/>
    </xf>
    <xf numFmtId="0" fontId="18" fillId="68" borderId="3020" applyNumberFormat="0">
      <alignment vertical="center"/>
    </xf>
    <xf numFmtId="0" fontId="18" fillId="35" borderId="2901" applyNumberFormat="0" applyAlignment="0">
      <protection locked="0"/>
    </xf>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63" fillId="56" borderId="3020" applyNumberFormat="0" applyAlignment="0" applyProtection="0"/>
    <xf numFmtId="0" fontId="55" fillId="56" borderId="3018" applyNumberFormat="0" applyAlignment="0" applyProtection="0"/>
    <xf numFmtId="0" fontId="55" fillId="56" borderId="3018" applyNumberFormat="0" applyAlignment="0" applyProtection="0"/>
    <xf numFmtId="0" fontId="55" fillId="56" borderId="3018" applyNumberFormat="0" applyAlignment="0" applyProtection="0"/>
    <xf numFmtId="0" fontId="92" fillId="35" borderId="3049">
      <alignment horizontal="center" vertical="center"/>
    </xf>
    <xf numFmtId="3" fontId="92" fillId="35" borderId="3049">
      <alignment horizontal="right" vertical="center"/>
    </xf>
    <xf numFmtId="4" fontId="92" fillId="35" borderId="3049"/>
    <xf numFmtId="0" fontId="60" fillId="43" borderId="3018" applyNumberFormat="0" applyAlignment="0" applyProtection="0"/>
    <xf numFmtId="0" fontId="60" fillId="43" borderId="3018" applyNumberFormat="0" applyAlignment="0" applyProtection="0"/>
    <xf numFmtId="0" fontId="42" fillId="0" borderId="3021" applyNumberFormat="0" applyFill="0" applyAlignment="0" applyProtection="0"/>
    <xf numFmtId="0" fontId="18" fillId="68" borderId="3020" applyNumberFormat="0">
      <alignment vertical="center"/>
    </xf>
    <xf numFmtId="3" fontId="92" fillId="34" borderId="3047">
      <alignment horizontal="right" vertical="center"/>
    </xf>
    <xf numFmtId="2" fontId="92" fillId="34" borderId="3047"/>
    <xf numFmtId="0" fontId="18" fillId="35" borderId="2901" applyNumberFormat="0" applyAlignment="0">
      <protection locked="0"/>
    </xf>
    <xf numFmtId="0" fontId="60" fillId="43" borderId="3018" applyNumberFormat="0" applyAlignment="0" applyProtection="0"/>
    <xf numFmtId="201" fontId="137" fillId="0" borderId="2903" applyNumberFormat="0" applyFont="0" applyFill="0" applyAlignment="0" applyProtection="0"/>
    <xf numFmtId="201" fontId="137" fillId="0" borderId="2902" applyNumberFormat="0" applyFont="0" applyFill="0" applyAlignment="0" applyProtection="0"/>
    <xf numFmtId="0" fontId="60" fillId="43" borderId="3018" applyNumberFormat="0" applyAlignment="0" applyProtection="0"/>
    <xf numFmtId="0" fontId="60" fillId="43" borderId="3018" applyNumberFormat="0" applyAlignment="0" applyProtection="0"/>
    <xf numFmtId="201" fontId="137" fillId="0" borderId="2902" applyNumberFormat="0" applyFont="0" applyFill="0" applyAlignment="0" applyProtection="0"/>
    <xf numFmtId="0" fontId="18" fillId="68" borderId="3020" applyNumberFormat="0">
      <alignment vertical="center"/>
    </xf>
    <xf numFmtId="0" fontId="18" fillId="35" borderId="2901" applyNumberFormat="0" applyAlignment="0">
      <protection locked="0"/>
    </xf>
    <xf numFmtId="0" fontId="42" fillId="0" borderId="3021" applyNumberFormat="0" applyFill="0" applyAlignment="0" applyProtection="0"/>
    <xf numFmtId="0" fontId="60" fillId="43" borderId="3018" applyNumberFormat="0" applyAlignment="0" applyProtection="0"/>
    <xf numFmtId="0" fontId="60" fillId="43" borderId="3018" applyNumberFormat="0" applyAlignment="0" applyProtection="0"/>
    <xf numFmtId="0" fontId="42" fillId="0" borderId="3021" applyNumberFormat="0" applyFill="0" applyAlignment="0" applyProtection="0"/>
    <xf numFmtId="0" fontId="55" fillId="56" borderId="3018" applyNumberFormat="0" applyAlignment="0" applyProtection="0"/>
    <xf numFmtId="0" fontId="55" fillId="56" borderId="3018" applyNumberFormat="0" applyAlignment="0" applyProtection="0"/>
    <xf numFmtId="0" fontId="55" fillId="56" borderId="3018" applyNumberFormat="0" applyAlignment="0" applyProtection="0"/>
    <xf numFmtId="0" fontId="63" fillId="56" borderId="3020" applyNumberFormat="0" applyAlignment="0" applyProtection="0"/>
    <xf numFmtId="0" fontId="63" fillId="56" borderId="3020" applyNumberFormat="0" applyAlignment="0" applyProtection="0"/>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18" fillId="0" borderId="3019"/>
    <xf numFmtId="0" fontId="63" fillId="56" borderId="3020" applyNumberFormat="0" applyAlignment="0" applyProtection="0"/>
    <xf numFmtId="0" fontId="55" fillId="56" borderId="3018" applyNumberFormat="0" applyAlignment="0" applyProtection="0"/>
    <xf numFmtId="0" fontId="55" fillId="56" borderId="3018" applyNumberFormat="0" applyAlignment="0" applyProtection="0"/>
    <xf numFmtId="0" fontId="55" fillId="56" borderId="3018" applyNumberFormat="0" applyAlignment="0" applyProtection="0"/>
    <xf numFmtId="0" fontId="60" fillId="43" borderId="3018" applyNumberFormat="0" applyAlignment="0" applyProtection="0"/>
    <xf numFmtId="0" fontId="60" fillId="43" borderId="3018" applyNumberFormat="0" applyAlignment="0" applyProtection="0"/>
    <xf numFmtId="0" fontId="42" fillId="0" borderId="3021" applyNumberFormat="0" applyFill="0" applyAlignment="0" applyProtection="0"/>
    <xf numFmtId="0" fontId="60" fillId="43" borderId="3018" applyNumberFormat="0" applyAlignment="0" applyProtection="0"/>
    <xf numFmtId="0" fontId="42" fillId="0" borderId="3021" applyNumberFormat="0" applyFill="0" applyAlignment="0" applyProtection="0"/>
    <xf numFmtId="0" fontId="18" fillId="35" borderId="2901" applyNumberFormat="0" applyAlignment="0">
      <protection locked="0"/>
    </xf>
    <xf numFmtId="0" fontId="18" fillId="68" borderId="3020" applyNumberFormat="0">
      <alignment vertical="center"/>
    </xf>
    <xf numFmtId="0" fontId="18" fillId="68" borderId="3020" applyNumberFormat="0">
      <alignment vertical="center"/>
    </xf>
    <xf numFmtId="0" fontId="18" fillId="68" borderId="3020" applyNumberFormat="0">
      <alignment vertical="center"/>
    </xf>
    <xf numFmtId="0" fontId="18" fillId="35" borderId="2901" applyNumberFormat="0" applyAlignment="0">
      <protection locked="0"/>
    </xf>
    <xf numFmtId="0" fontId="18" fillId="68" borderId="3020" applyNumberFormat="0">
      <alignment vertical="center"/>
    </xf>
    <xf numFmtId="0" fontId="18" fillId="68" borderId="3020" applyNumberFormat="0">
      <alignment vertical="center"/>
    </xf>
    <xf numFmtId="201" fontId="137" fillId="0" borderId="2903" applyNumberFormat="0" applyFont="0" applyFill="0" applyAlignment="0" applyProtection="0"/>
    <xf numFmtId="0" fontId="18" fillId="35" borderId="2901" applyNumberFormat="0" applyAlignment="0">
      <protection locked="0"/>
    </xf>
    <xf numFmtId="0" fontId="18" fillId="68" borderId="3020" applyNumberFormat="0">
      <alignment vertical="center"/>
    </xf>
    <xf numFmtId="0" fontId="18" fillId="35" borderId="2901" applyNumberFormat="0" applyAlignment="0">
      <protection locked="0"/>
    </xf>
    <xf numFmtId="0" fontId="18" fillId="35" borderId="2901" applyNumberFormat="0" applyAlignment="0">
      <protection locked="0"/>
    </xf>
    <xf numFmtId="0" fontId="63" fillId="56" borderId="3020" applyNumberFormat="0" applyAlignment="0" applyProtection="0"/>
    <xf numFmtId="0" fontId="44" fillId="57" borderId="3050" applyNumberFormat="0" applyAlignment="0" applyProtection="0"/>
    <xf numFmtId="0" fontId="63" fillId="56" borderId="3020" applyNumberFormat="0" applyAlignment="0" applyProtection="0"/>
    <xf numFmtId="0" fontId="42" fillId="0" borderId="3021" applyNumberFormat="0" applyFill="0" applyAlignment="0" applyProtection="0"/>
    <xf numFmtId="0" fontId="60" fillId="43" borderId="3018" applyNumberFormat="0" applyAlignment="0" applyProtection="0"/>
    <xf numFmtId="0" fontId="92" fillId="35" borderId="3053">
      <alignment horizontal="center" vertical="center"/>
    </xf>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215" fontId="156" fillId="0" borderId="3052" applyFont="0" applyFill="0" applyAlignment="0">
      <alignment horizontal="fill"/>
    </xf>
    <xf numFmtId="0" fontId="108" fillId="0" borderId="3022" applyFont="0" applyFill="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63" fillId="56" borderId="3020" applyNumberFormat="0" applyAlignment="0" applyProtection="0"/>
    <xf numFmtId="0" fontId="42" fillId="0" borderId="3021" applyNumberFormat="0" applyFill="0" applyAlignment="0" applyProtection="0"/>
    <xf numFmtId="0" fontId="55" fillId="56" borderId="3018" applyNumberFormat="0" applyAlignment="0" applyProtection="0"/>
    <xf numFmtId="0" fontId="63" fillId="56" borderId="3020" applyNumberFormat="0" applyAlignment="0" applyProtection="0"/>
    <xf numFmtId="0" fontId="60" fillId="43" borderId="3018" applyNumberFormat="0" applyAlignment="0" applyProtection="0"/>
    <xf numFmtId="0" fontId="43" fillId="59" borderId="3019" applyNumberFormat="0" applyFont="0" applyAlignment="0" applyProtection="0"/>
    <xf numFmtId="0" fontId="55" fillId="56" borderId="3018" applyNumberFormat="0" applyAlignment="0" applyProtection="0"/>
    <xf numFmtId="0" fontId="55" fillId="56" borderId="3018" applyNumberFormat="0" applyAlignment="0" applyProtection="0"/>
    <xf numFmtId="0" fontId="55" fillId="56" borderId="3018" applyNumberFormat="0" applyAlignment="0" applyProtection="0"/>
    <xf numFmtId="0" fontId="55" fillId="56" borderId="3018" applyNumberFormat="0" applyAlignment="0" applyProtection="0"/>
    <xf numFmtId="0" fontId="60" fillId="43" borderId="3018" applyNumberFormat="0" applyAlignment="0" applyProtection="0"/>
    <xf numFmtId="0" fontId="42" fillId="0" borderId="3021" applyNumberFormat="0" applyFill="0" applyAlignment="0" applyProtection="0"/>
    <xf numFmtId="0" fontId="60" fillId="43" borderId="3018" applyNumberFormat="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42" fillId="0" borderId="3021" applyNumberFormat="0" applyFill="0" applyAlignment="0" applyProtection="0"/>
    <xf numFmtId="0" fontId="44" fillId="57" borderId="3050" applyNumberFormat="0" applyAlignment="0" applyProtection="0"/>
    <xf numFmtId="0" fontId="44" fillId="57" borderId="3050" applyNumberFormat="0" applyAlignment="0" applyProtection="0"/>
    <xf numFmtId="3" fontId="92" fillId="35" borderId="3053">
      <alignment horizontal="right" vertical="center"/>
    </xf>
    <xf numFmtId="4" fontId="92" fillId="35" borderId="3053"/>
    <xf numFmtId="3" fontId="92" fillId="34" borderId="3051">
      <alignment horizontal="right" vertical="center"/>
    </xf>
    <xf numFmtId="2" fontId="92" fillId="34" borderId="3051"/>
    <xf numFmtId="0" fontId="60" fillId="43" borderId="3018" applyNumberFormat="0" applyAlignment="0" applyProtection="0"/>
    <xf numFmtId="0" fontId="44" fillId="119" borderId="3050" applyNumberFormat="0" applyAlignment="0" applyProtection="0"/>
    <xf numFmtId="0" fontId="42" fillId="0" borderId="3021" applyNumberFormat="0" applyFill="0" applyAlignment="0" applyProtection="0"/>
    <xf numFmtId="0" fontId="42" fillId="0" borderId="3021" applyNumberFormat="0" applyFill="0" applyAlignment="0" applyProtection="0"/>
    <xf numFmtId="0" fontId="63" fillId="56" borderId="3020" applyNumberFormat="0" applyAlignment="0" applyProtection="0"/>
    <xf numFmtId="0" fontId="63" fillId="56" borderId="3020" applyNumberFormat="0" applyAlignment="0" applyProtection="0"/>
    <xf numFmtId="0" fontId="63" fillId="56" borderId="3020" applyNumberFormat="0" applyAlignment="0" applyProtection="0"/>
    <xf numFmtId="0" fontId="44" fillId="57" borderId="3054" applyNumberFormat="0" applyAlignment="0" applyProtection="0"/>
    <xf numFmtId="0" fontId="44" fillId="57" borderId="3054" applyNumberFormat="0" applyAlignment="0" applyProtection="0"/>
    <xf numFmtId="0" fontId="44" fillId="57" borderId="3054" applyNumberFormat="0" applyAlignment="0" applyProtection="0"/>
    <xf numFmtId="0" fontId="44" fillId="119" borderId="3054" applyNumberFormat="0" applyAlignment="0" applyProtection="0"/>
    <xf numFmtId="215" fontId="156" fillId="0" borderId="3056" applyFont="0" applyFill="0" applyAlignment="0">
      <alignment horizontal="fill"/>
    </xf>
    <xf numFmtId="0" fontId="92" fillId="35" borderId="3057">
      <alignment horizontal="center" vertical="center"/>
    </xf>
    <xf numFmtId="3" fontId="92" fillId="35" borderId="3057">
      <alignment horizontal="right" vertical="center"/>
    </xf>
    <xf numFmtId="4" fontId="92" fillId="35" borderId="3057"/>
    <xf numFmtId="3" fontId="92" fillId="34" borderId="3055">
      <alignment horizontal="right" vertical="center"/>
    </xf>
    <xf numFmtId="2" fontId="92" fillId="34" borderId="3055"/>
    <xf numFmtId="0" fontId="44" fillId="57" borderId="3058" applyNumberFormat="0" applyAlignment="0" applyProtection="0"/>
    <xf numFmtId="0" fontId="92" fillId="35" borderId="3061">
      <alignment horizontal="center" vertical="center"/>
    </xf>
    <xf numFmtId="215" fontId="156" fillId="0" borderId="3060" applyFont="0" applyFill="0" applyAlignment="0">
      <alignment horizontal="fill"/>
    </xf>
    <xf numFmtId="0" fontId="44" fillId="57" borderId="3058" applyNumberFormat="0" applyAlignment="0" applyProtection="0"/>
    <xf numFmtId="0" fontId="44" fillId="57" borderId="3058" applyNumberFormat="0" applyAlignment="0" applyProtection="0"/>
    <xf numFmtId="3" fontId="92" fillId="35" borderId="3061">
      <alignment horizontal="right" vertical="center"/>
    </xf>
    <xf numFmtId="4" fontId="92" fillId="35" borderId="3061"/>
    <xf numFmtId="3" fontId="92" fillId="34" borderId="3059">
      <alignment horizontal="right" vertical="center"/>
    </xf>
    <xf numFmtId="2" fontId="92" fillId="34" borderId="3059"/>
    <xf numFmtId="0" fontId="44" fillId="119" borderId="3058" applyNumberFormat="0" applyAlignment="0" applyProtection="0"/>
    <xf numFmtId="0" fontId="44" fillId="57" borderId="3062" applyNumberFormat="0" applyAlignment="0" applyProtection="0"/>
    <xf numFmtId="0" fontId="44" fillId="57" borderId="3062" applyNumberFormat="0" applyAlignment="0" applyProtection="0"/>
    <xf numFmtId="0" fontId="44" fillId="57" borderId="3062" applyNumberFormat="0" applyAlignment="0" applyProtection="0"/>
    <xf numFmtId="0" fontId="44" fillId="119" borderId="3062" applyNumberFormat="0" applyAlignment="0" applyProtection="0"/>
    <xf numFmtId="164" fontId="103" fillId="71" borderId="2907" applyNumberFormat="0" applyBorder="0" applyAlignment="0">
      <alignment vertical="center" wrapText="1"/>
    </xf>
    <xf numFmtId="215" fontId="156" fillId="0" borderId="3072" applyFont="0" applyFill="0" applyAlignment="0">
      <alignment horizontal="fill"/>
    </xf>
    <xf numFmtId="2" fontId="92" fillId="34" borderId="3087"/>
    <xf numFmtId="3" fontId="92" fillId="34" borderId="3087">
      <alignment horizontal="right" vertical="center"/>
    </xf>
    <xf numFmtId="4" fontId="92" fillId="35" borderId="3089"/>
    <xf numFmtId="3" fontId="92" fillId="35" borderId="3089">
      <alignment horizontal="right" vertical="center"/>
    </xf>
    <xf numFmtId="0" fontId="92" fillId="35" borderId="3089">
      <alignment horizontal="center" vertical="center"/>
    </xf>
    <xf numFmtId="0" fontId="92" fillId="35" borderId="3073">
      <alignment horizontal="center" vertical="center"/>
    </xf>
    <xf numFmtId="3" fontId="92" fillId="35" borderId="3073">
      <alignment horizontal="right" vertical="center"/>
    </xf>
    <xf numFmtId="4" fontId="92" fillId="35" borderId="3073"/>
    <xf numFmtId="215" fontId="156" fillId="0" borderId="3088" applyFont="0" applyFill="0" applyAlignment="0">
      <alignment horizontal="fill"/>
    </xf>
    <xf numFmtId="3" fontId="92" fillId="34" borderId="3071">
      <alignment horizontal="right" vertical="center"/>
    </xf>
    <xf numFmtId="2" fontId="92" fillId="34" borderId="3071"/>
    <xf numFmtId="0" fontId="108" fillId="0" borderId="3022" applyFont="0" applyFill="0" applyAlignment="0" applyProtection="0"/>
    <xf numFmtId="0" fontId="103" fillId="71" borderId="2907" applyNumberFormat="0" applyBorder="0" applyAlignment="0">
      <alignment vertical="center" wrapText="1"/>
    </xf>
    <xf numFmtId="0" fontId="44" fillId="57" borderId="3074" applyNumberFormat="0" applyAlignment="0" applyProtection="0"/>
    <xf numFmtId="0" fontId="92" fillId="35" borderId="3077">
      <alignment horizontal="center" vertical="center"/>
    </xf>
    <xf numFmtId="215" fontId="156" fillId="0" borderId="3076" applyFont="0" applyFill="0" applyAlignment="0">
      <alignment horizontal="fill"/>
    </xf>
    <xf numFmtId="0" fontId="44" fillId="57" borderId="3074" applyNumberFormat="0" applyAlignment="0" applyProtection="0"/>
    <xf numFmtId="0" fontId="44" fillId="57" borderId="3074" applyNumberFormat="0" applyAlignment="0" applyProtection="0"/>
    <xf numFmtId="3" fontId="92" fillId="35" borderId="3077">
      <alignment horizontal="right" vertical="center"/>
    </xf>
    <xf numFmtId="4" fontId="92" fillId="35" borderId="3077"/>
    <xf numFmtId="3" fontId="92" fillId="34" borderId="3075">
      <alignment horizontal="right" vertical="center"/>
    </xf>
    <xf numFmtId="2" fontId="92" fillId="34" borderId="3075"/>
    <xf numFmtId="0" fontId="44" fillId="119" borderId="3074" applyNumberFormat="0" applyAlignment="0" applyProtection="0"/>
    <xf numFmtId="0" fontId="44" fillId="57" borderId="3078" applyNumberFormat="0" applyAlignment="0" applyProtection="0"/>
    <xf numFmtId="0" fontId="44" fillId="57" borderId="3078" applyNumberFormat="0" applyAlignment="0" applyProtection="0"/>
    <xf numFmtId="0" fontId="44" fillId="57" borderId="3078" applyNumberFormat="0" applyAlignment="0" applyProtection="0"/>
    <xf numFmtId="0" fontId="44" fillId="119" borderId="3078" applyNumberFormat="0" applyAlignment="0" applyProtection="0"/>
    <xf numFmtId="215" fontId="156" fillId="0" borderId="3080" applyFont="0" applyFill="0" applyAlignment="0">
      <alignment horizontal="fill"/>
    </xf>
    <xf numFmtId="0" fontId="92" fillId="35" borderId="3081">
      <alignment horizontal="center" vertical="center"/>
    </xf>
    <xf numFmtId="3" fontId="92" fillId="35" borderId="3081">
      <alignment horizontal="right" vertical="center"/>
    </xf>
    <xf numFmtId="4" fontId="92" fillId="35" borderId="3081"/>
    <xf numFmtId="3" fontId="92" fillId="34" borderId="3079">
      <alignment horizontal="right" vertical="center"/>
    </xf>
    <xf numFmtId="2" fontId="92" fillId="34" borderId="3079"/>
    <xf numFmtId="0" fontId="44" fillId="57" borderId="3082" applyNumberFormat="0" applyAlignment="0" applyProtection="0"/>
    <xf numFmtId="0" fontId="92" fillId="35" borderId="3085">
      <alignment horizontal="center" vertical="center"/>
    </xf>
    <xf numFmtId="215" fontId="156" fillId="0" borderId="3084" applyFont="0" applyFill="0" applyAlignment="0">
      <alignment horizontal="fill"/>
    </xf>
    <xf numFmtId="0" fontId="44" fillId="57" borderId="3082" applyNumberFormat="0" applyAlignment="0" applyProtection="0"/>
    <xf numFmtId="0" fontId="44" fillId="57" borderId="3082" applyNumberFormat="0" applyAlignment="0" applyProtection="0"/>
    <xf numFmtId="3" fontId="92" fillId="35" borderId="3085">
      <alignment horizontal="right" vertical="center"/>
    </xf>
    <xf numFmtId="4" fontId="92" fillId="35" borderId="3085"/>
    <xf numFmtId="3" fontId="92" fillId="34" borderId="3083">
      <alignment horizontal="right" vertical="center"/>
    </xf>
    <xf numFmtId="2" fontId="92" fillId="34" borderId="3083"/>
    <xf numFmtId="0" fontId="44" fillId="119" borderId="3082" applyNumberFormat="0" applyAlignment="0" applyProtection="0"/>
    <xf numFmtId="0" fontId="44" fillId="57" borderId="3086" applyNumberFormat="0" applyAlignment="0" applyProtection="0"/>
    <xf numFmtId="0" fontId="44" fillId="57" borderId="3086" applyNumberFormat="0" applyAlignment="0" applyProtection="0"/>
    <xf numFmtId="0" fontId="44" fillId="57" borderId="3086" applyNumberFormat="0" applyAlignment="0" applyProtection="0"/>
    <xf numFmtId="0" fontId="44" fillId="119" borderId="3086" applyNumberFormat="0" applyAlignment="0" applyProtection="0"/>
    <xf numFmtId="0" fontId="44" fillId="57" borderId="3090" applyNumberFormat="0" applyAlignment="0" applyProtection="0"/>
    <xf numFmtId="0" fontId="92" fillId="35" borderId="3093">
      <alignment horizontal="center" vertical="center"/>
    </xf>
    <xf numFmtId="215" fontId="156" fillId="0" borderId="3092" applyFont="0" applyFill="0" applyAlignment="0">
      <alignment horizontal="fill"/>
    </xf>
    <xf numFmtId="0" fontId="44" fillId="57" borderId="3090" applyNumberFormat="0" applyAlignment="0" applyProtection="0"/>
    <xf numFmtId="0" fontId="44" fillId="57" borderId="3090" applyNumberFormat="0" applyAlignment="0" applyProtection="0"/>
    <xf numFmtId="3" fontId="92" fillId="35" borderId="3093">
      <alignment horizontal="right" vertical="center"/>
    </xf>
    <xf numFmtId="4" fontId="92" fillId="35" borderId="3093"/>
    <xf numFmtId="3" fontId="92" fillId="34" borderId="3091">
      <alignment horizontal="right" vertical="center"/>
    </xf>
    <xf numFmtId="2" fontId="92" fillId="34" borderId="3091"/>
    <xf numFmtId="0" fontId="44" fillId="119" borderId="3090" applyNumberFormat="0" applyAlignment="0" applyProtection="0"/>
    <xf numFmtId="0" fontId="44" fillId="57" borderId="3094" applyNumberFormat="0" applyAlignment="0" applyProtection="0"/>
    <xf numFmtId="0" fontId="44" fillId="57" borderId="3094" applyNumberFormat="0" applyAlignment="0" applyProtection="0"/>
    <xf numFmtId="0" fontId="44" fillId="57" borderId="3094" applyNumberFormat="0" applyAlignment="0" applyProtection="0"/>
    <xf numFmtId="0" fontId="44" fillId="119" borderId="3094" applyNumberFormat="0" applyAlignment="0" applyProtection="0"/>
    <xf numFmtId="215" fontId="156" fillId="0" borderId="3096" applyFont="0" applyFill="0" applyAlignment="0">
      <alignment horizontal="fill"/>
    </xf>
    <xf numFmtId="0" fontId="44" fillId="57" borderId="3110" applyNumberFormat="0" applyAlignment="0" applyProtection="0"/>
    <xf numFmtId="0" fontId="44" fillId="119" borderId="3106" applyNumberFormat="0" applyAlignment="0" applyProtection="0"/>
    <xf numFmtId="2" fontId="92" fillId="34" borderId="3107"/>
    <xf numFmtId="3" fontId="92" fillId="34" borderId="3107">
      <alignment horizontal="right" vertical="center"/>
    </xf>
    <xf numFmtId="4" fontId="92" fillId="35" borderId="3109"/>
    <xf numFmtId="3" fontId="92" fillId="35" borderId="3109">
      <alignment horizontal="right" vertical="center"/>
    </xf>
    <xf numFmtId="0" fontId="44" fillId="57" borderId="3106" applyNumberFormat="0" applyAlignment="0" applyProtection="0"/>
    <xf numFmtId="0" fontId="44" fillId="57" borderId="3106" applyNumberFormat="0" applyAlignment="0" applyProtection="0"/>
    <xf numFmtId="215" fontId="156" fillId="0" borderId="3108" applyFont="0" applyFill="0" applyAlignment="0">
      <alignment horizontal="fill"/>
    </xf>
    <xf numFmtId="0" fontId="92" fillId="35" borderId="3109">
      <alignment horizontal="center" vertical="center"/>
    </xf>
    <xf numFmtId="0" fontId="44" fillId="57" borderId="3106" applyNumberFormat="0" applyAlignment="0" applyProtection="0"/>
    <xf numFmtId="2" fontId="92" fillId="34" borderId="3103"/>
    <xf numFmtId="3" fontId="92" fillId="34" borderId="3103">
      <alignment horizontal="right" vertical="center"/>
    </xf>
    <xf numFmtId="4" fontId="92" fillId="35" borderId="3105"/>
    <xf numFmtId="3" fontId="92" fillId="35" borderId="3105">
      <alignment horizontal="right" vertical="center"/>
    </xf>
    <xf numFmtId="0" fontId="92" fillId="35" borderId="3105">
      <alignment horizontal="center" vertical="center"/>
    </xf>
    <xf numFmtId="0" fontId="92" fillId="35" borderId="3097">
      <alignment horizontal="center" vertical="center"/>
    </xf>
    <xf numFmtId="3" fontId="92" fillId="35" borderId="3097">
      <alignment horizontal="right" vertical="center"/>
    </xf>
    <xf numFmtId="4" fontId="92" fillId="35" borderId="3097"/>
    <xf numFmtId="3" fontId="92" fillId="34" borderId="3095">
      <alignment horizontal="right" vertical="center"/>
    </xf>
    <xf numFmtId="2" fontId="92" fillId="34" borderId="3095"/>
    <xf numFmtId="215" fontId="156" fillId="0" borderId="3104" applyFont="0" applyFill="0" applyAlignment="0">
      <alignment horizontal="fill"/>
    </xf>
    <xf numFmtId="0" fontId="44" fillId="57" borderId="3098" applyNumberFormat="0" applyAlignment="0" applyProtection="0"/>
    <xf numFmtId="0" fontId="92" fillId="35" borderId="3101">
      <alignment horizontal="center" vertical="center"/>
    </xf>
    <xf numFmtId="215" fontId="156" fillId="0" borderId="3100" applyFont="0" applyFill="0" applyAlignment="0">
      <alignment horizontal="fill"/>
    </xf>
    <xf numFmtId="0" fontId="44" fillId="57" borderId="3098" applyNumberFormat="0" applyAlignment="0" applyProtection="0"/>
    <xf numFmtId="0" fontId="44" fillId="57" borderId="3098" applyNumberFormat="0" applyAlignment="0" applyProtection="0"/>
    <xf numFmtId="3" fontId="92" fillId="35" borderId="3101">
      <alignment horizontal="right" vertical="center"/>
    </xf>
    <xf numFmtId="4" fontId="92" fillId="35" borderId="3101"/>
    <xf numFmtId="3" fontId="92" fillId="34" borderId="3099">
      <alignment horizontal="right" vertical="center"/>
    </xf>
    <xf numFmtId="2" fontId="92" fillId="34" borderId="3099"/>
    <xf numFmtId="0" fontId="44" fillId="119" borderId="3098" applyNumberFormat="0" applyAlignment="0" applyProtection="0"/>
    <xf numFmtId="0" fontId="44" fillId="57" borderId="3102" applyNumberFormat="0" applyAlignment="0" applyProtection="0"/>
    <xf numFmtId="0" fontId="44" fillId="57" borderId="3102" applyNumberFormat="0" applyAlignment="0" applyProtection="0"/>
    <xf numFmtId="0" fontId="44" fillId="57" borderId="3102" applyNumberFormat="0" applyAlignment="0" applyProtection="0"/>
    <xf numFmtId="0" fontId="44" fillId="119" borderId="3102" applyNumberFormat="0" applyAlignment="0" applyProtection="0"/>
    <xf numFmtId="0" fontId="44" fillId="57" borderId="3110" applyNumberFormat="0" applyAlignment="0" applyProtection="0"/>
    <xf numFmtId="0" fontId="44" fillId="57" borderId="3110" applyNumberFormat="0" applyAlignment="0" applyProtection="0"/>
    <xf numFmtId="0" fontId="44" fillId="119" borderId="3110" applyNumberFormat="0" applyAlignment="0" applyProtection="0"/>
    <xf numFmtId="215" fontId="156" fillId="0" borderId="3112" applyFont="0" applyFill="0" applyAlignment="0">
      <alignment horizontal="fill"/>
    </xf>
    <xf numFmtId="0" fontId="92" fillId="35" borderId="3113">
      <alignment horizontal="center" vertical="center"/>
    </xf>
    <xf numFmtId="3" fontId="92" fillId="35" borderId="3113">
      <alignment horizontal="right" vertical="center"/>
    </xf>
    <xf numFmtId="4" fontId="92" fillId="35" borderId="3113"/>
    <xf numFmtId="3" fontId="92" fillId="34" borderId="3111">
      <alignment horizontal="right" vertical="center"/>
    </xf>
    <xf numFmtId="2" fontId="92" fillId="34" borderId="3111"/>
    <xf numFmtId="0" fontId="44" fillId="57" borderId="3114" applyNumberFormat="0" applyAlignment="0" applyProtection="0"/>
    <xf numFmtId="0" fontId="92" fillId="35" borderId="3117">
      <alignment horizontal="center" vertical="center"/>
    </xf>
    <xf numFmtId="215" fontId="156" fillId="0" borderId="3116" applyFont="0" applyFill="0" applyAlignment="0">
      <alignment horizontal="fill"/>
    </xf>
    <xf numFmtId="0" fontId="44" fillId="57" borderId="3114" applyNumberFormat="0" applyAlignment="0" applyProtection="0"/>
    <xf numFmtId="0" fontId="44" fillId="57" borderId="3114" applyNumberFormat="0" applyAlignment="0" applyProtection="0"/>
    <xf numFmtId="3" fontId="92" fillId="35" borderId="3117">
      <alignment horizontal="right" vertical="center"/>
    </xf>
    <xf numFmtId="4" fontId="92" fillId="35" borderId="3117"/>
    <xf numFmtId="3" fontId="92" fillId="34" borderId="3115">
      <alignment horizontal="right" vertical="center"/>
    </xf>
    <xf numFmtId="2" fontId="92" fillId="34" borderId="3115"/>
    <xf numFmtId="0" fontId="44" fillId="119" borderId="3114" applyNumberFormat="0" applyAlignment="0" applyProtection="0"/>
    <xf numFmtId="0" fontId="44" fillId="57" borderId="3118" applyNumberFormat="0" applyAlignment="0" applyProtection="0"/>
    <xf numFmtId="0" fontId="44" fillId="57" borderId="3118" applyNumberFormat="0" applyAlignment="0" applyProtection="0"/>
    <xf numFmtId="0" fontId="44" fillId="57" borderId="3118" applyNumberFormat="0" applyAlignment="0" applyProtection="0"/>
    <xf numFmtId="0" fontId="44" fillId="119" borderId="3118" applyNumberFormat="0" applyAlignment="0" applyProtection="0"/>
    <xf numFmtId="215" fontId="156" fillId="0" borderId="3120" applyFont="0" applyFill="0" applyAlignment="0">
      <alignment horizontal="fill"/>
    </xf>
    <xf numFmtId="0" fontId="92" fillId="35" borderId="3121">
      <alignment horizontal="center" vertical="center"/>
    </xf>
    <xf numFmtId="3" fontId="92" fillId="35" borderId="3121">
      <alignment horizontal="right" vertical="center"/>
    </xf>
    <xf numFmtId="4" fontId="92" fillId="35" borderId="3121"/>
    <xf numFmtId="3" fontId="92" fillId="34" borderId="3119">
      <alignment horizontal="right" vertical="center"/>
    </xf>
    <xf numFmtId="2" fontId="92" fillId="34" borderId="3119"/>
    <xf numFmtId="0" fontId="44" fillId="57" borderId="3122" applyNumberFormat="0" applyAlignment="0" applyProtection="0"/>
    <xf numFmtId="0" fontId="92" fillId="35" borderId="3125">
      <alignment horizontal="center" vertical="center"/>
    </xf>
    <xf numFmtId="215" fontId="156" fillId="0" borderId="3124" applyFont="0" applyFill="0" applyAlignment="0">
      <alignment horizontal="fill"/>
    </xf>
    <xf numFmtId="0" fontId="44" fillId="57" borderId="3122" applyNumberFormat="0" applyAlignment="0" applyProtection="0"/>
    <xf numFmtId="0" fontId="44" fillId="57" borderId="3122" applyNumberFormat="0" applyAlignment="0" applyProtection="0"/>
    <xf numFmtId="3" fontId="92" fillId="35" borderId="3125">
      <alignment horizontal="right" vertical="center"/>
    </xf>
    <xf numFmtId="4" fontId="92" fillId="35" borderId="3125"/>
    <xf numFmtId="3" fontId="92" fillId="34" borderId="3123">
      <alignment horizontal="right" vertical="center"/>
    </xf>
    <xf numFmtId="2" fontId="92" fillId="34" borderId="3123"/>
    <xf numFmtId="0" fontId="44" fillId="119" borderId="3122" applyNumberFormat="0" applyAlignment="0" applyProtection="0"/>
    <xf numFmtId="0" fontId="44" fillId="57" borderId="3126" applyNumberFormat="0" applyAlignment="0" applyProtection="0"/>
    <xf numFmtId="0" fontId="44" fillId="57" borderId="3126" applyNumberFormat="0" applyAlignment="0" applyProtection="0"/>
    <xf numFmtId="0" fontId="44" fillId="57" borderId="3126" applyNumberFormat="0" applyAlignment="0" applyProtection="0"/>
    <xf numFmtId="0" fontId="44" fillId="119" borderId="3126" applyNumberFormat="0" applyAlignment="0" applyProtection="0"/>
    <xf numFmtId="0" fontId="108" fillId="0" borderId="3128" applyFont="0" applyFill="0" applyAlignment="0" applyProtection="0"/>
    <xf numFmtId="215" fontId="156" fillId="0" borderId="3129" applyFont="0" applyFill="0" applyAlignment="0">
      <alignment horizontal="fill"/>
    </xf>
    <xf numFmtId="215" fontId="156" fillId="0" borderId="3128" applyFont="0" applyFill="0" applyAlignment="0">
      <alignment horizontal="fill"/>
    </xf>
    <xf numFmtId="303" fontId="211" fillId="0" borderId="3128" applyBorder="0"/>
    <xf numFmtId="321" fontId="171" fillId="0" borderId="3128"/>
    <xf numFmtId="322" fontId="171" fillId="0" borderId="3128"/>
    <xf numFmtId="323" fontId="171" fillId="0" borderId="3128"/>
    <xf numFmtId="324" fontId="171" fillId="0" borderId="3128"/>
    <xf numFmtId="325" fontId="171" fillId="0" borderId="3128"/>
    <xf numFmtId="326" fontId="171" fillId="0" borderId="3128"/>
    <xf numFmtId="329" fontId="171" fillId="0" borderId="3128"/>
    <xf numFmtId="332" fontId="171" fillId="0" borderId="3128"/>
    <xf numFmtId="333" fontId="171" fillId="0" borderId="3128"/>
    <xf numFmtId="0" fontId="92" fillId="35" borderId="3130">
      <alignment horizontal="center" vertical="center"/>
    </xf>
    <xf numFmtId="3" fontId="92" fillId="35" borderId="3130">
      <alignment horizontal="right" vertical="center"/>
    </xf>
    <xf numFmtId="4" fontId="92" fillId="35" borderId="3130"/>
    <xf numFmtId="3" fontId="92" fillId="34" borderId="3127">
      <alignment horizontal="right" vertical="center"/>
    </xf>
    <xf numFmtId="2" fontId="92" fillId="34" borderId="3127"/>
    <xf numFmtId="256" fontId="19" fillId="36" borderId="3128" applyNumberFormat="0" applyFill="0" applyBorder="0" applyAlignment="0" applyProtection="0"/>
    <xf numFmtId="256" fontId="19" fillId="36" borderId="3128" applyNumberFormat="0" applyFill="0" applyBorder="0" applyAlignment="0" applyProtection="0"/>
    <xf numFmtId="256" fontId="19" fillId="36" borderId="3128" applyNumberFormat="0" applyFill="0" applyBorder="0" applyAlignment="0" applyProtection="0"/>
    <xf numFmtId="0" fontId="19" fillId="36" borderId="3128" applyNumberFormat="0" applyFill="0" applyBorder="0" applyAlignment="0" applyProtection="0"/>
    <xf numFmtId="0" fontId="19" fillId="36" borderId="3128" applyNumberFormat="0" applyFill="0" applyBorder="0" applyAlignment="0" applyProtection="0"/>
    <xf numFmtId="256" fontId="19" fillId="36" borderId="3128" applyNumberFormat="0" applyFill="0" applyBorder="0" applyAlignment="0" applyProtection="0"/>
    <xf numFmtId="0" fontId="19" fillId="36" borderId="3128" applyNumberFormat="0" applyFill="0" applyBorder="0" applyAlignment="0" applyProtection="0"/>
    <xf numFmtId="0" fontId="108" fillId="0" borderId="3128" applyFont="0" applyFill="0" applyAlignment="0" applyProtection="0"/>
    <xf numFmtId="303" fontId="211" fillId="0" borderId="3128" applyBorder="0"/>
    <xf numFmtId="215" fontId="156" fillId="0" borderId="3128" applyFont="0" applyFill="0" applyAlignment="0">
      <alignment horizontal="fill"/>
    </xf>
    <xf numFmtId="0" fontId="44" fillId="57" borderId="3131" applyNumberFormat="0" applyAlignment="0" applyProtection="0"/>
    <xf numFmtId="0" fontId="92" fillId="35" borderId="3134">
      <alignment horizontal="center" vertical="center"/>
    </xf>
    <xf numFmtId="215" fontId="156" fillId="0" borderId="3128" applyFont="0" applyFill="0" applyAlignment="0">
      <alignment horizontal="fill"/>
    </xf>
    <xf numFmtId="215" fontId="156" fillId="0" borderId="3133" applyFont="0" applyFill="0" applyAlignment="0">
      <alignment horizontal="fill"/>
    </xf>
    <xf numFmtId="0" fontId="108" fillId="0" borderId="3128" applyFont="0" applyFill="0" applyAlignment="0" applyProtection="0"/>
    <xf numFmtId="0" fontId="44" fillId="57" borderId="3131" applyNumberFormat="0" applyAlignment="0" applyProtection="0"/>
    <xf numFmtId="0" fontId="44" fillId="57" borderId="3131" applyNumberFormat="0" applyAlignment="0" applyProtection="0"/>
    <xf numFmtId="3" fontId="92" fillId="35" borderId="3134">
      <alignment horizontal="right" vertical="center"/>
    </xf>
    <xf numFmtId="4" fontId="92" fillId="35" borderId="3134"/>
    <xf numFmtId="3" fontId="92" fillId="34" borderId="3132">
      <alignment horizontal="right" vertical="center"/>
    </xf>
    <xf numFmtId="2" fontId="92" fillId="34" borderId="3132"/>
    <xf numFmtId="0" fontId="44" fillId="119" borderId="3131" applyNumberFormat="0" applyAlignment="0" applyProtection="0"/>
    <xf numFmtId="0" fontId="108" fillId="0" borderId="3128" applyFont="0" applyFill="0" applyAlignment="0" applyProtection="0"/>
    <xf numFmtId="303" fontId="211" fillId="0" borderId="3128" applyBorder="0"/>
    <xf numFmtId="303" fontId="211" fillId="0" borderId="3128" applyBorder="0"/>
    <xf numFmtId="215" fontId="156" fillId="0" borderId="3128" applyFont="0" applyFill="0" applyAlignment="0">
      <alignment horizontal="fill"/>
    </xf>
    <xf numFmtId="0" fontId="44" fillId="57" borderId="3135" applyNumberFormat="0" applyAlignment="0" applyProtection="0"/>
    <xf numFmtId="0" fontId="44" fillId="57" borderId="3135" applyNumberFormat="0" applyAlignment="0" applyProtection="0"/>
    <xf numFmtId="0" fontId="44" fillId="57" borderId="3135" applyNumberFormat="0" applyAlignment="0" applyProtection="0"/>
    <xf numFmtId="0" fontId="44" fillId="119" borderId="3135" applyNumberFormat="0" applyAlignment="0" applyProtection="0"/>
    <xf numFmtId="0" fontId="44" fillId="57" borderId="3171" applyNumberFormat="0" applyAlignment="0" applyProtection="0"/>
    <xf numFmtId="215" fontId="156" fillId="0" borderId="3173" applyFont="0" applyFill="0" applyAlignment="0">
      <alignment horizontal="fill"/>
    </xf>
    <xf numFmtId="215" fontId="156" fillId="0" borderId="3137" applyFont="0" applyFill="0" applyAlignment="0">
      <alignment horizontal="fill"/>
    </xf>
    <xf numFmtId="0" fontId="92" fillId="35" borderId="3174">
      <alignment horizontal="center" vertical="center"/>
    </xf>
    <xf numFmtId="0" fontId="44" fillId="57" borderId="3151" applyNumberFormat="0" applyAlignment="0" applyProtection="0"/>
    <xf numFmtId="0" fontId="44" fillId="119" borderId="3147" applyNumberFormat="0" applyAlignment="0" applyProtection="0"/>
    <xf numFmtId="2" fontId="92" fillId="34" borderId="3148"/>
    <xf numFmtId="3" fontId="92" fillId="34" borderId="3148">
      <alignment horizontal="right" vertical="center"/>
    </xf>
    <xf numFmtId="4" fontId="92" fillId="35" borderId="3150"/>
    <xf numFmtId="3" fontId="92" fillId="35" borderId="3150">
      <alignment horizontal="right" vertical="center"/>
    </xf>
    <xf numFmtId="0" fontId="44" fillId="57" borderId="3147" applyNumberFormat="0" applyAlignment="0" applyProtection="0"/>
    <xf numFmtId="0" fontId="44" fillId="57" borderId="3147" applyNumberFormat="0" applyAlignment="0" applyProtection="0"/>
    <xf numFmtId="215" fontId="156" fillId="0" borderId="3149" applyFont="0" applyFill="0" applyAlignment="0">
      <alignment horizontal="fill"/>
    </xf>
    <xf numFmtId="0" fontId="92" fillId="35" borderId="3150">
      <alignment horizontal="center" vertical="center"/>
    </xf>
    <xf numFmtId="0" fontId="44" fillId="57" borderId="3147" applyNumberFormat="0" applyAlignment="0" applyProtection="0"/>
    <xf numFmtId="215" fontId="156" fillId="0" borderId="3169" applyFont="0" applyFill="0" applyAlignment="0">
      <alignment horizontal="fill"/>
    </xf>
    <xf numFmtId="2" fontId="92" fillId="34" borderId="3144"/>
    <xf numFmtId="3" fontId="92" fillId="34" borderId="3144">
      <alignment horizontal="right" vertical="center"/>
    </xf>
    <xf numFmtId="4" fontId="92" fillId="35" borderId="3146"/>
    <xf numFmtId="3" fontId="92" fillId="35" borderId="3146">
      <alignment horizontal="right" vertical="center"/>
    </xf>
    <xf numFmtId="0" fontId="92" fillId="35" borderId="3146">
      <alignment horizontal="center" vertical="center"/>
    </xf>
    <xf numFmtId="3" fontId="92" fillId="35" borderId="3170">
      <alignment horizontal="right" vertical="center"/>
    </xf>
    <xf numFmtId="3" fontId="92" fillId="34" borderId="3168">
      <alignment horizontal="right" vertical="center"/>
    </xf>
    <xf numFmtId="2" fontId="92" fillId="34" borderId="3168"/>
    <xf numFmtId="0" fontId="92" fillId="35" borderId="3138">
      <alignment horizontal="center" vertical="center"/>
    </xf>
    <xf numFmtId="3" fontId="92" fillId="35" borderId="3138">
      <alignment horizontal="right" vertical="center"/>
    </xf>
    <xf numFmtId="4" fontId="92" fillId="35" borderId="3138"/>
    <xf numFmtId="3" fontId="92" fillId="35" borderId="3174">
      <alignment horizontal="right" vertical="center"/>
    </xf>
    <xf numFmtId="0" fontId="44" fillId="119" borderId="3171" applyNumberFormat="0" applyAlignment="0" applyProtection="0"/>
    <xf numFmtId="0" fontId="44" fillId="119" borderId="3175" applyNumberFormat="0" applyAlignment="0" applyProtection="0"/>
    <xf numFmtId="3" fontId="92" fillId="34" borderId="3136">
      <alignment horizontal="right" vertical="center"/>
    </xf>
    <xf numFmtId="2" fontId="92" fillId="34" borderId="3136"/>
    <xf numFmtId="0" fontId="44" fillId="57" borderId="3175" applyNumberFormat="0" applyAlignment="0" applyProtection="0"/>
    <xf numFmtId="0" fontId="44" fillId="57" borderId="3171" applyNumberFormat="0" applyAlignment="0" applyProtection="0"/>
    <xf numFmtId="0" fontId="92" fillId="35" borderId="3170">
      <alignment horizontal="center" vertical="center"/>
    </xf>
    <xf numFmtId="4" fontId="92" fillId="35" borderId="3170"/>
    <xf numFmtId="4" fontId="92" fillId="35" borderId="3174"/>
    <xf numFmtId="3" fontId="92" fillId="34" borderId="3172">
      <alignment horizontal="right" vertical="center"/>
    </xf>
    <xf numFmtId="0" fontId="44" fillId="57" borderId="3175" applyNumberFormat="0" applyAlignment="0" applyProtection="0"/>
    <xf numFmtId="215" fontId="156" fillId="0" borderId="3145" applyFont="0" applyFill="0" applyAlignment="0">
      <alignment horizontal="fill"/>
    </xf>
    <xf numFmtId="0" fontId="44" fillId="57" borderId="3171" applyNumberFormat="0" applyAlignment="0" applyProtection="0"/>
    <xf numFmtId="2" fontId="92" fillId="34" borderId="3172"/>
    <xf numFmtId="0" fontId="44" fillId="57" borderId="3175" applyNumberFormat="0" applyAlignment="0" applyProtection="0"/>
    <xf numFmtId="0" fontId="44" fillId="57" borderId="3139" applyNumberFormat="0" applyAlignment="0" applyProtection="0"/>
    <xf numFmtId="0" fontId="92" fillId="35" borderId="3142">
      <alignment horizontal="center" vertical="center"/>
    </xf>
    <xf numFmtId="215" fontId="156" fillId="0" borderId="3141" applyFont="0" applyFill="0" applyAlignment="0">
      <alignment horizontal="fill"/>
    </xf>
    <xf numFmtId="0" fontId="44" fillId="57" borderId="3139" applyNumberFormat="0" applyAlignment="0" applyProtection="0"/>
    <xf numFmtId="0" fontId="44" fillId="57" borderId="3139" applyNumberFormat="0" applyAlignment="0" applyProtection="0"/>
    <xf numFmtId="3" fontId="92" fillId="35" borderId="3142">
      <alignment horizontal="right" vertical="center"/>
    </xf>
    <xf numFmtId="4" fontId="92" fillId="35" borderId="3142"/>
    <xf numFmtId="3" fontId="92" fillId="34" borderId="3140">
      <alignment horizontal="right" vertical="center"/>
    </xf>
    <xf numFmtId="2" fontId="92" fillId="34" borderId="3140"/>
    <xf numFmtId="0" fontId="44" fillId="119" borderId="3139" applyNumberFormat="0" applyAlignment="0" applyProtection="0"/>
    <xf numFmtId="0" fontId="44" fillId="57" borderId="3143" applyNumberFormat="0" applyAlignment="0" applyProtection="0"/>
    <xf numFmtId="0" fontId="44" fillId="57" borderId="3143" applyNumberFormat="0" applyAlignment="0" applyProtection="0"/>
    <xf numFmtId="0" fontId="44" fillId="57" borderId="3143" applyNumberFormat="0" applyAlignment="0" applyProtection="0"/>
    <xf numFmtId="0" fontId="44" fillId="119" borderId="3143" applyNumberFormat="0" applyAlignment="0" applyProtection="0"/>
    <xf numFmtId="0" fontId="44" fillId="57" borderId="3151" applyNumberFormat="0" applyAlignment="0" applyProtection="0"/>
    <xf numFmtId="0" fontId="44" fillId="57" borderId="3151" applyNumberFormat="0" applyAlignment="0" applyProtection="0"/>
    <xf numFmtId="0" fontId="44" fillId="119" borderId="3151" applyNumberFormat="0" applyAlignment="0" applyProtection="0"/>
    <xf numFmtId="215" fontId="156" fillId="0" borderId="3153" applyFont="0" applyFill="0" applyAlignment="0">
      <alignment horizontal="fill"/>
    </xf>
    <xf numFmtId="0" fontId="92" fillId="35" borderId="3154">
      <alignment horizontal="center" vertical="center"/>
    </xf>
    <xf numFmtId="3" fontId="92" fillId="35" borderId="3154">
      <alignment horizontal="right" vertical="center"/>
    </xf>
    <xf numFmtId="4" fontId="92" fillId="35" borderId="3154"/>
    <xf numFmtId="3" fontId="92" fillId="34" borderId="3152">
      <alignment horizontal="right" vertical="center"/>
    </xf>
    <xf numFmtId="2" fontId="92" fillId="34" borderId="3152"/>
    <xf numFmtId="0" fontId="44" fillId="57" borderId="3155" applyNumberFormat="0" applyAlignment="0" applyProtection="0"/>
    <xf numFmtId="0" fontId="92" fillId="35" borderId="3158">
      <alignment horizontal="center" vertical="center"/>
    </xf>
    <xf numFmtId="215" fontId="156" fillId="0" borderId="3157" applyFont="0" applyFill="0" applyAlignment="0">
      <alignment horizontal="fill"/>
    </xf>
    <xf numFmtId="0" fontId="44" fillId="57" borderId="3155" applyNumberFormat="0" applyAlignment="0" applyProtection="0"/>
    <xf numFmtId="0" fontId="44" fillId="57" borderId="3155" applyNumberFormat="0" applyAlignment="0" applyProtection="0"/>
    <xf numFmtId="3" fontId="92" fillId="35" borderId="3158">
      <alignment horizontal="right" vertical="center"/>
    </xf>
    <xf numFmtId="4" fontId="92" fillId="35" borderId="3158"/>
    <xf numFmtId="3" fontId="92" fillId="34" borderId="3156">
      <alignment horizontal="right" vertical="center"/>
    </xf>
    <xf numFmtId="2" fontId="92" fillId="34" borderId="3156"/>
    <xf numFmtId="0" fontId="44" fillId="119" borderId="3155" applyNumberFormat="0" applyAlignment="0" applyProtection="0"/>
    <xf numFmtId="0" fontId="44" fillId="57" borderId="3159" applyNumberFormat="0" applyAlignment="0" applyProtection="0"/>
    <xf numFmtId="0" fontId="44" fillId="57" borderId="3159" applyNumberFormat="0" applyAlignment="0" applyProtection="0"/>
    <xf numFmtId="0" fontId="44" fillId="57" borderId="3159" applyNumberFormat="0" applyAlignment="0" applyProtection="0"/>
    <xf numFmtId="0" fontId="44" fillId="119" borderId="3159" applyNumberFormat="0" applyAlignment="0" applyProtection="0"/>
    <xf numFmtId="215" fontId="156" fillId="0" borderId="3161" applyFont="0" applyFill="0" applyAlignment="0">
      <alignment horizontal="fill"/>
    </xf>
    <xf numFmtId="0" fontId="92" fillId="35" borderId="3162">
      <alignment horizontal="center" vertical="center"/>
    </xf>
    <xf numFmtId="3" fontId="92" fillId="35" borderId="3162">
      <alignment horizontal="right" vertical="center"/>
    </xf>
    <xf numFmtId="4" fontId="92" fillId="35" borderId="3162"/>
    <xf numFmtId="3" fontId="92" fillId="34" borderId="3160">
      <alignment horizontal="right" vertical="center"/>
    </xf>
    <xf numFmtId="2" fontId="92" fillId="34" borderId="3160"/>
    <xf numFmtId="0" fontId="44" fillId="57" borderId="3163" applyNumberFormat="0" applyAlignment="0" applyProtection="0"/>
    <xf numFmtId="0" fontId="92" fillId="35" borderId="3166">
      <alignment horizontal="center" vertical="center"/>
    </xf>
    <xf numFmtId="215" fontId="156" fillId="0" borderId="3165" applyFont="0" applyFill="0" applyAlignment="0">
      <alignment horizontal="fill"/>
    </xf>
    <xf numFmtId="0" fontId="44" fillId="57" borderId="3163" applyNumberFormat="0" applyAlignment="0" applyProtection="0"/>
    <xf numFmtId="0" fontId="44" fillId="57" borderId="3163" applyNumberFormat="0" applyAlignment="0" applyProtection="0"/>
    <xf numFmtId="3" fontId="92" fillId="35" borderId="3166">
      <alignment horizontal="right" vertical="center"/>
    </xf>
    <xf numFmtId="4" fontId="92" fillId="35" borderId="3166"/>
    <xf numFmtId="3" fontId="92" fillId="34" borderId="3164">
      <alignment horizontal="right" vertical="center"/>
    </xf>
    <xf numFmtId="2" fontId="92" fillId="34" borderId="3164"/>
    <xf numFmtId="0" fontId="44" fillId="119" borderId="3163" applyNumberFormat="0" applyAlignment="0" applyProtection="0"/>
    <xf numFmtId="0" fontId="44" fillId="57" borderId="3167" applyNumberFormat="0" applyAlignment="0" applyProtection="0"/>
    <xf numFmtId="0" fontId="44" fillId="57" borderId="3167" applyNumberFormat="0" applyAlignment="0" applyProtection="0"/>
    <xf numFmtId="0" fontId="44" fillId="57" borderId="3167" applyNumberFormat="0" applyAlignment="0" applyProtection="0"/>
    <xf numFmtId="0" fontId="44" fillId="119" borderId="3167" applyNumberFormat="0" applyAlignment="0" applyProtection="0"/>
    <xf numFmtId="164" fontId="103" fillId="71" borderId="2907" applyNumberFormat="0" applyBorder="0" applyAlignment="0">
      <alignment vertical="center" wrapText="1"/>
    </xf>
    <xf numFmtId="215" fontId="156" fillId="0" borderId="3177" applyFont="0" applyFill="0" applyAlignment="0">
      <alignment horizontal="fill"/>
    </xf>
    <xf numFmtId="2" fontId="92" fillId="34" borderId="3192"/>
    <xf numFmtId="3" fontId="92" fillId="34" borderId="3192">
      <alignment horizontal="right" vertical="center"/>
    </xf>
    <xf numFmtId="4" fontId="92" fillId="35" borderId="3194"/>
    <xf numFmtId="3" fontId="92" fillId="35" borderId="3194">
      <alignment horizontal="right" vertical="center"/>
    </xf>
    <xf numFmtId="0" fontId="92" fillId="35" borderId="3194">
      <alignment horizontal="center" vertical="center"/>
    </xf>
    <xf numFmtId="0" fontId="92" fillId="35" borderId="3178">
      <alignment horizontal="center" vertical="center"/>
    </xf>
    <xf numFmtId="3" fontId="92" fillId="35" borderId="3178">
      <alignment horizontal="right" vertical="center"/>
    </xf>
    <xf numFmtId="4" fontId="92" fillId="35" borderId="3178"/>
    <xf numFmtId="215" fontId="156" fillId="0" borderId="3193" applyFont="0" applyFill="0" applyAlignment="0">
      <alignment horizontal="fill"/>
    </xf>
    <xf numFmtId="3" fontId="92" fillId="34" borderId="3176">
      <alignment horizontal="right" vertical="center"/>
    </xf>
    <xf numFmtId="2" fontId="92" fillId="34" borderId="3176"/>
    <xf numFmtId="0" fontId="103" fillId="71" borderId="2907" applyNumberFormat="0" applyBorder="0" applyAlignment="0">
      <alignment vertical="center" wrapText="1"/>
    </xf>
    <xf numFmtId="0" fontId="44" fillId="57" borderId="3179" applyNumberFormat="0" applyAlignment="0" applyProtection="0"/>
    <xf numFmtId="0" fontId="92" fillId="35" borderId="3182">
      <alignment horizontal="center" vertical="center"/>
    </xf>
    <xf numFmtId="215" fontId="156" fillId="0" borderId="3181" applyFont="0" applyFill="0" applyAlignment="0">
      <alignment horizontal="fill"/>
    </xf>
    <xf numFmtId="0" fontId="44" fillId="57" borderId="3179" applyNumberFormat="0" applyAlignment="0" applyProtection="0"/>
    <xf numFmtId="0" fontId="44" fillId="57" borderId="3179" applyNumberFormat="0" applyAlignment="0" applyProtection="0"/>
    <xf numFmtId="3" fontId="92" fillId="35" borderId="3182">
      <alignment horizontal="right" vertical="center"/>
    </xf>
    <xf numFmtId="4" fontId="92" fillId="35" borderId="3182"/>
    <xf numFmtId="3" fontId="92" fillId="34" borderId="3180">
      <alignment horizontal="right" vertical="center"/>
    </xf>
    <xf numFmtId="2" fontId="92" fillId="34" borderId="3180"/>
    <xf numFmtId="0" fontId="44" fillId="119" borderId="3179" applyNumberFormat="0" applyAlignment="0" applyProtection="0"/>
    <xf numFmtId="0" fontId="44" fillId="57" borderId="3183" applyNumberFormat="0" applyAlignment="0" applyProtection="0"/>
    <xf numFmtId="0" fontId="44" fillId="57" borderId="3183" applyNumberFormat="0" applyAlignment="0" applyProtection="0"/>
    <xf numFmtId="0" fontId="44" fillId="57" borderId="3183" applyNumberFormat="0" applyAlignment="0" applyProtection="0"/>
    <xf numFmtId="0" fontId="44" fillId="119" borderId="3183" applyNumberFormat="0" applyAlignment="0" applyProtection="0"/>
    <xf numFmtId="215" fontId="156" fillId="0" borderId="3185" applyFont="0" applyFill="0" applyAlignment="0">
      <alignment horizontal="fill"/>
    </xf>
    <xf numFmtId="0" fontId="92" fillId="35" borderId="3186">
      <alignment horizontal="center" vertical="center"/>
    </xf>
    <xf numFmtId="3" fontId="92" fillId="35" borderId="3186">
      <alignment horizontal="right" vertical="center"/>
    </xf>
    <xf numFmtId="4" fontId="92" fillId="35" borderId="3186"/>
    <xf numFmtId="3" fontId="92" fillId="34" borderId="3184">
      <alignment horizontal="right" vertical="center"/>
    </xf>
    <xf numFmtId="2" fontId="92" fillId="34" borderId="3184"/>
    <xf numFmtId="0" fontId="44" fillId="57" borderId="3187" applyNumberFormat="0" applyAlignment="0" applyProtection="0"/>
    <xf numFmtId="0" fontId="92" fillId="35" borderId="3190">
      <alignment horizontal="center" vertical="center"/>
    </xf>
    <xf numFmtId="215" fontId="156" fillId="0" borderId="3189" applyFont="0" applyFill="0" applyAlignment="0">
      <alignment horizontal="fill"/>
    </xf>
    <xf numFmtId="0" fontId="44" fillId="57" borderId="3187" applyNumberFormat="0" applyAlignment="0" applyProtection="0"/>
    <xf numFmtId="0" fontId="44" fillId="57" borderId="3187" applyNumberFormat="0" applyAlignment="0" applyProtection="0"/>
    <xf numFmtId="3" fontId="92" fillId="35" borderId="3190">
      <alignment horizontal="right" vertical="center"/>
    </xf>
    <xf numFmtId="4" fontId="92" fillId="35" borderId="3190"/>
    <xf numFmtId="3" fontId="92" fillId="34" borderId="3188">
      <alignment horizontal="right" vertical="center"/>
    </xf>
    <xf numFmtId="2" fontId="92" fillId="34" borderId="3188"/>
    <xf numFmtId="0" fontId="44" fillId="119" borderId="3187" applyNumberFormat="0" applyAlignment="0" applyProtection="0"/>
    <xf numFmtId="0" fontId="44" fillId="57" borderId="3191" applyNumberFormat="0" applyAlignment="0" applyProtection="0"/>
    <xf numFmtId="0" fontId="44" fillId="57" borderId="3191" applyNumberFormat="0" applyAlignment="0" applyProtection="0"/>
    <xf numFmtId="0" fontId="44" fillId="57" borderId="3191" applyNumberFormat="0" applyAlignment="0" applyProtection="0"/>
    <xf numFmtId="0" fontId="44" fillId="119" borderId="3191" applyNumberFormat="0" applyAlignment="0" applyProtection="0"/>
    <xf numFmtId="0" fontId="44" fillId="57" borderId="3195" applyNumberFormat="0" applyAlignment="0" applyProtection="0"/>
    <xf numFmtId="0" fontId="92" fillId="35" borderId="3198">
      <alignment horizontal="center" vertical="center"/>
    </xf>
    <xf numFmtId="215" fontId="156" fillId="0" borderId="3197" applyFont="0" applyFill="0" applyAlignment="0">
      <alignment horizontal="fill"/>
    </xf>
    <xf numFmtId="0" fontId="44" fillId="57" borderId="3195" applyNumberFormat="0" applyAlignment="0" applyProtection="0"/>
    <xf numFmtId="0" fontId="44" fillId="57" borderId="3195" applyNumberFormat="0" applyAlignment="0" applyProtection="0"/>
    <xf numFmtId="3" fontId="92" fillId="35" borderId="3198">
      <alignment horizontal="right" vertical="center"/>
    </xf>
    <xf numFmtId="4" fontId="92" fillId="35" borderId="3198"/>
    <xf numFmtId="3" fontId="92" fillId="34" borderId="3196">
      <alignment horizontal="right" vertical="center"/>
    </xf>
    <xf numFmtId="2" fontId="92" fillId="34" borderId="3196"/>
    <xf numFmtId="0" fontId="44" fillId="119" borderId="3195" applyNumberFormat="0" applyAlignment="0" applyProtection="0"/>
    <xf numFmtId="0" fontId="44" fillId="57" borderId="3199" applyNumberFormat="0" applyAlignment="0" applyProtection="0"/>
    <xf numFmtId="0" fontId="44" fillId="57" borderId="3199" applyNumberFormat="0" applyAlignment="0" applyProtection="0"/>
    <xf numFmtId="0" fontId="44" fillId="57" borderId="3199" applyNumberFormat="0" applyAlignment="0" applyProtection="0"/>
    <xf numFmtId="0" fontId="44" fillId="119" borderId="3199" applyNumberFormat="0" applyAlignment="0" applyProtection="0"/>
    <xf numFmtId="215" fontId="156" fillId="0" borderId="3201" applyFont="0" applyFill="0" applyAlignment="0">
      <alignment horizontal="fill"/>
    </xf>
    <xf numFmtId="0" fontId="44" fillId="57" borderId="3215" applyNumberFormat="0" applyAlignment="0" applyProtection="0"/>
    <xf numFmtId="0" fontId="44" fillId="119" borderId="3211" applyNumberFormat="0" applyAlignment="0" applyProtection="0"/>
    <xf numFmtId="2" fontId="92" fillId="34" borderId="3212"/>
    <xf numFmtId="3" fontId="92" fillId="34" borderId="3212">
      <alignment horizontal="right" vertical="center"/>
    </xf>
    <xf numFmtId="4" fontId="92" fillId="35" borderId="3214"/>
    <xf numFmtId="3" fontId="92" fillId="35" borderId="3214">
      <alignment horizontal="right" vertical="center"/>
    </xf>
    <xf numFmtId="0" fontId="44" fillId="57" borderId="3211" applyNumberFormat="0" applyAlignment="0" applyProtection="0"/>
    <xf numFmtId="0" fontId="44" fillId="57" borderId="3211" applyNumberFormat="0" applyAlignment="0" applyProtection="0"/>
    <xf numFmtId="215" fontId="156" fillId="0" borderId="3213" applyFont="0" applyFill="0" applyAlignment="0">
      <alignment horizontal="fill"/>
    </xf>
    <xf numFmtId="0" fontId="92" fillId="35" borderId="3214">
      <alignment horizontal="center" vertical="center"/>
    </xf>
    <xf numFmtId="0" fontId="44" fillId="57" borderId="3211" applyNumberFormat="0" applyAlignment="0" applyProtection="0"/>
    <xf numFmtId="2" fontId="92" fillId="34" borderId="3208"/>
    <xf numFmtId="3" fontId="92" fillId="34" borderId="3208">
      <alignment horizontal="right" vertical="center"/>
    </xf>
    <xf numFmtId="4" fontId="92" fillId="35" borderId="3210"/>
    <xf numFmtId="3" fontId="92" fillId="35" borderId="3210">
      <alignment horizontal="right" vertical="center"/>
    </xf>
    <xf numFmtId="0" fontId="92" fillId="35" borderId="3210">
      <alignment horizontal="center" vertical="center"/>
    </xf>
    <xf numFmtId="0" fontId="92" fillId="35" borderId="3202">
      <alignment horizontal="center" vertical="center"/>
    </xf>
    <xf numFmtId="3" fontId="92" fillId="35" borderId="3202">
      <alignment horizontal="right" vertical="center"/>
    </xf>
    <xf numFmtId="4" fontId="92" fillId="35" borderId="3202"/>
    <xf numFmtId="3" fontId="92" fillId="34" borderId="3200">
      <alignment horizontal="right" vertical="center"/>
    </xf>
    <xf numFmtId="2" fontId="92" fillId="34" borderId="3200"/>
    <xf numFmtId="215" fontId="156" fillId="0" borderId="3209" applyFont="0" applyFill="0" applyAlignment="0">
      <alignment horizontal="fill"/>
    </xf>
    <xf numFmtId="0" fontId="44" fillId="57" borderId="3203" applyNumberFormat="0" applyAlignment="0" applyProtection="0"/>
    <xf numFmtId="0" fontId="92" fillId="35" borderId="3206">
      <alignment horizontal="center" vertical="center"/>
    </xf>
    <xf numFmtId="215" fontId="156" fillId="0" borderId="3205" applyFont="0" applyFill="0" applyAlignment="0">
      <alignment horizontal="fill"/>
    </xf>
    <xf numFmtId="0" fontId="44" fillId="57" borderId="3203" applyNumberFormat="0" applyAlignment="0" applyProtection="0"/>
    <xf numFmtId="0" fontId="44" fillId="57" borderId="3203" applyNumberFormat="0" applyAlignment="0" applyProtection="0"/>
    <xf numFmtId="3" fontId="92" fillId="35" borderId="3206">
      <alignment horizontal="right" vertical="center"/>
    </xf>
    <xf numFmtId="4" fontId="92" fillId="35" borderId="3206"/>
    <xf numFmtId="3" fontId="92" fillId="34" borderId="3204">
      <alignment horizontal="right" vertical="center"/>
    </xf>
    <xf numFmtId="2" fontId="92" fillId="34" borderId="3204"/>
    <xf numFmtId="0" fontId="44" fillId="119" borderId="3203" applyNumberFormat="0" applyAlignment="0" applyProtection="0"/>
    <xf numFmtId="0" fontId="44" fillId="57" borderId="3207" applyNumberFormat="0" applyAlignment="0" applyProtection="0"/>
    <xf numFmtId="0" fontId="44" fillId="57" borderId="3207" applyNumberFormat="0" applyAlignment="0" applyProtection="0"/>
    <xf numFmtId="0" fontId="44" fillId="57" borderId="3207" applyNumberFormat="0" applyAlignment="0" applyProtection="0"/>
    <xf numFmtId="0" fontId="44" fillId="119" borderId="3207" applyNumberFormat="0" applyAlignment="0" applyProtection="0"/>
    <xf numFmtId="0" fontId="44" fillId="57" borderId="3215" applyNumberFormat="0" applyAlignment="0" applyProtection="0"/>
    <xf numFmtId="0" fontId="44" fillId="57" borderId="3215" applyNumberFormat="0" applyAlignment="0" applyProtection="0"/>
    <xf numFmtId="0" fontId="44" fillId="119" borderId="3215" applyNumberFormat="0" applyAlignment="0" applyProtection="0"/>
    <xf numFmtId="215" fontId="156" fillId="0" borderId="3217" applyFont="0" applyFill="0" applyAlignment="0">
      <alignment horizontal="fill"/>
    </xf>
    <xf numFmtId="0" fontId="92" fillId="35" borderId="3218">
      <alignment horizontal="center" vertical="center"/>
    </xf>
    <xf numFmtId="3" fontId="92" fillId="35" borderId="3218">
      <alignment horizontal="right" vertical="center"/>
    </xf>
    <xf numFmtId="4" fontId="92" fillId="35" borderId="3218"/>
    <xf numFmtId="3" fontId="92" fillId="34" borderId="3216">
      <alignment horizontal="right" vertical="center"/>
    </xf>
    <xf numFmtId="2" fontId="92" fillId="34" borderId="3216"/>
    <xf numFmtId="0" fontId="44" fillId="57" borderId="3219" applyNumberFormat="0" applyAlignment="0" applyProtection="0"/>
    <xf numFmtId="0" fontId="92" fillId="35" borderId="3222">
      <alignment horizontal="center" vertical="center"/>
    </xf>
    <xf numFmtId="215" fontId="156" fillId="0" borderId="3221" applyFont="0" applyFill="0" applyAlignment="0">
      <alignment horizontal="fill"/>
    </xf>
    <xf numFmtId="0" fontId="44" fillId="57" borderId="3219" applyNumberFormat="0" applyAlignment="0" applyProtection="0"/>
    <xf numFmtId="0" fontId="44" fillId="57" borderId="3219" applyNumberFormat="0" applyAlignment="0" applyProtection="0"/>
    <xf numFmtId="3" fontId="92" fillId="35" borderId="3222">
      <alignment horizontal="right" vertical="center"/>
    </xf>
    <xf numFmtId="4" fontId="92" fillId="35" borderId="3222"/>
    <xf numFmtId="3" fontId="92" fillId="34" borderId="3220">
      <alignment horizontal="right" vertical="center"/>
    </xf>
    <xf numFmtId="2" fontId="92" fillId="34" borderId="3220"/>
    <xf numFmtId="0" fontId="44" fillId="119" borderId="3219" applyNumberFormat="0" applyAlignment="0" applyProtection="0"/>
    <xf numFmtId="0" fontId="44" fillId="57" borderId="3223" applyNumberFormat="0" applyAlignment="0" applyProtection="0"/>
    <xf numFmtId="0" fontId="44" fillId="57" borderId="3223" applyNumberFormat="0" applyAlignment="0" applyProtection="0"/>
    <xf numFmtId="0" fontId="44" fillId="57" borderId="3223" applyNumberFormat="0" applyAlignment="0" applyProtection="0"/>
    <xf numFmtId="0" fontId="44" fillId="119" borderId="3223" applyNumberFormat="0" applyAlignment="0" applyProtection="0"/>
    <xf numFmtId="215" fontId="156" fillId="0" borderId="3225" applyFont="0" applyFill="0" applyAlignment="0">
      <alignment horizontal="fill"/>
    </xf>
    <xf numFmtId="0" fontId="92" fillId="35" borderId="3226">
      <alignment horizontal="center" vertical="center"/>
    </xf>
    <xf numFmtId="3" fontId="92" fillId="35" borderId="3226">
      <alignment horizontal="right" vertical="center"/>
    </xf>
    <xf numFmtId="4" fontId="92" fillId="35" borderId="3226"/>
    <xf numFmtId="3" fontId="92" fillId="34" borderId="3224">
      <alignment horizontal="right" vertical="center"/>
    </xf>
    <xf numFmtId="2" fontId="92" fillId="34" borderId="3224"/>
    <xf numFmtId="0" fontId="44" fillId="57" borderId="3227" applyNumberFormat="0" applyAlignment="0" applyProtection="0"/>
    <xf numFmtId="0" fontId="92" fillId="35" borderId="3230">
      <alignment horizontal="center" vertical="center"/>
    </xf>
    <xf numFmtId="215" fontId="156" fillId="0" borderId="3229" applyFont="0" applyFill="0" applyAlignment="0">
      <alignment horizontal="fill"/>
    </xf>
    <xf numFmtId="0" fontId="44" fillId="57" borderId="3227" applyNumberFormat="0" applyAlignment="0" applyProtection="0"/>
    <xf numFmtId="0" fontId="44" fillId="57" borderId="3227" applyNumberFormat="0" applyAlignment="0" applyProtection="0"/>
    <xf numFmtId="3" fontId="92" fillId="35" borderId="3230">
      <alignment horizontal="right" vertical="center"/>
    </xf>
    <xf numFmtId="4" fontId="92" fillId="35" borderId="3230"/>
    <xf numFmtId="3" fontId="92" fillId="34" borderId="3228">
      <alignment horizontal="right" vertical="center"/>
    </xf>
    <xf numFmtId="2" fontId="92" fillId="34" borderId="3228"/>
    <xf numFmtId="0" fontId="44" fillId="119" borderId="3227" applyNumberFormat="0" applyAlignment="0" applyProtection="0"/>
    <xf numFmtId="0" fontId="44" fillId="57" borderId="3231" applyNumberFormat="0" applyAlignment="0" applyProtection="0"/>
    <xf numFmtId="0" fontId="44" fillId="57" borderId="3231" applyNumberFormat="0" applyAlignment="0" applyProtection="0"/>
    <xf numFmtId="0" fontId="44" fillId="57" borderId="3231" applyNumberFormat="0" applyAlignment="0" applyProtection="0"/>
    <xf numFmtId="0" fontId="44" fillId="119" borderId="3231" applyNumberFormat="0" applyAlignment="0" applyProtection="0"/>
    <xf numFmtId="254" fontId="177" fillId="0" borderId="3233" applyFont="0" applyFill="0" applyBorder="0" applyAlignment="0" applyProtection="0">
      <protection locked="0"/>
    </xf>
    <xf numFmtId="215" fontId="156" fillId="0" borderId="3266" applyFont="0" applyFill="0" applyAlignment="0">
      <alignment horizontal="fill"/>
    </xf>
    <xf numFmtId="254" fontId="177" fillId="0" borderId="3233" applyFont="0" applyFill="0" applyBorder="0" applyAlignment="0" applyProtection="0">
      <protection locked="0"/>
    </xf>
    <xf numFmtId="0" fontId="92" fillId="35" borderId="3267">
      <alignment horizontal="center" vertical="center"/>
    </xf>
    <xf numFmtId="3" fontId="92" fillId="35" borderId="3267">
      <alignment horizontal="right" vertical="center"/>
    </xf>
    <xf numFmtId="4" fontId="92" fillId="35" borderId="3267"/>
    <xf numFmtId="3" fontId="92" fillId="34" borderId="3265">
      <alignment horizontal="right" vertical="center"/>
    </xf>
    <xf numFmtId="2" fontId="92" fillId="34" borderId="3265"/>
    <xf numFmtId="0" fontId="44" fillId="57" borderId="3268" applyNumberFormat="0" applyAlignment="0" applyProtection="0"/>
    <xf numFmtId="0" fontId="92" fillId="35" borderId="3271">
      <alignment horizontal="center" vertical="center"/>
    </xf>
    <xf numFmtId="215" fontId="156" fillId="0" borderId="3270" applyFont="0" applyFill="0" applyAlignment="0">
      <alignment horizontal="fill"/>
    </xf>
    <xf numFmtId="0" fontId="44" fillId="57" borderId="3268" applyNumberFormat="0" applyAlignment="0" applyProtection="0"/>
    <xf numFmtId="0" fontId="44" fillId="57" borderId="3268" applyNumberFormat="0" applyAlignment="0" applyProtection="0"/>
    <xf numFmtId="3" fontId="92" fillId="35" borderId="3271">
      <alignment horizontal="right" vertical="center"/>
    </xf>
    <xf numFmtId="4" fontId="92" fillId="35" borderId="3271"/>
    <xf numFmtId="3" fontId="92" fillId="34" borderId="3269">
      <alignment horizontal="right" vertical="center"/>
    </xf>
    <xf numFmtId="2" fontId="92" fillId="34" borderId="3269"/>
    <xf numFmtId="0" fontId="44" fillId="119" borderId="3268" applyNumberFormat="0" applyAlignment="0" applyProtection="0"/>
    <xf numFmtId="0" fontId="44" fillId="57" borderId="3272" applyNumberFormat="0" applyAlignment="0" applyProtection="0"/>
    <xf numFmtId="0" fontId="44" fillId="57" borderId="3272" applyNumberFormat="0" applyAlignment="0" applyProtection="0"/>
    <xf numFmtId="0" fontId="44" fillId="57" borderId="3272" applyNumberFormat="0" applyAlignment="0" applyProtection="0"/>
    <xf numFmtId="0" fontId="44" fillId="119" borderId="3272" applyNumberFormat="0" applyAlignment="0" applyProtection="0"/>
    <xf numFmtId="215" fontId="156" fillId="0" borderId="3274" applyFont="0" applyFill="0" applyAlignment="0">
      <alignment horizontal="fill"/>
    </xf>
    <xf numFmtId="0" fontId="92" fillId="35" borderId="3275">
      <alignment horizontal="center" vertical="center"/>
    </xf>
    <xf numFmtId="3" fontId="92" fillId="35" borderId="3275">
      <alignment horizontal="right" vertical="center"/>
    </xf>
    <xf numFmtId="4" fontId="92" fillId="35" borderId="3275"/>
    <xf numFmtId="3" fontId="92" fillId="34" borderId="3273">
      <alignment horizontal="right" vertical="center"/>
    </xf>
    <xf numFmtId="2" fontId="92" fillId="34" borderId="3273"/>
    <xf numFmtId="0" fontId="44" fillId="57" borderId="3276" applyNumberFormat="0" applyAlignment="0" applyProtection="0"/>
    <xf numFmtId="0" fontId="92" fillId="35" borderId="3279">
      <alignment horizontal="center" vertical="center"/>
    </xf>
    <xf numFmtId="215" fontId="156" fillId="0" borderId="3278" applyFont="0" applyFill="0" applyAlignment="0">
      <alignment horizontal="fill"/>
    </xf>
    <xf numFmtId="0" fontId="44" fillId="57" borderId="3276" applyNumberFormat="0" applyAlignment="0" applyProtection="0"/>
    <xf numFmtId="0" fontId="44" fillId="57" borderId="3276" applyNumberFormat="0" applyAlignment="0" applyProtection="0"/>
    <xf numFmtId="3" fontId="92" fillId="35" borderId="3279">
      <alignment horizontal="right" vertical="center"/>
    </xf>
    <xf numFmtId="4" fontId="92" fillId="35" borderId="3279"/>
    <xf numFmtId="3" fontId="92" fillId="34" borderId="3277">
      <alignment horizontal="right" vertical="center"/>
    </xf>
    <xf numFmtId="2" fontId="92" fillId="34" borderId="3277"/>
    <xf numFmtId="0" fontId="44" fillId="119" borderId="3276" applyNumberFormat="0" applyAlignment="0" applyProtection="0"/>
    <xf numFmtId="0" fontId="44" fillId="57" borderId="3280" applyNumberFormat="0" applyAlignment="0" applyProtection="0"/>
    <xf numFmtId="0" fontId="44" fillId="57" borderId="3280" applyNumberFormat="0" applyAlignment="0" applyProtection="0"/>
    <xf numFmtId="0" fontId="44" fillId="57" borderId="3280" applyNumberFormat="0" applyAlignment="0" applyProtection="0"/>
    <xf numFmtId="0" fontId="44" fillId="119" borderId="3280" applyNumberFormat="0" applyAlignment="0" applyProtection="0"/>
    <xf numFmtId="215" fontId="156" fillId="0" borderId="3290" applyFont="0" applyFill="0" applyAlignment="0">
      <alignment horizontal="fill"/>
    </xf>
    <xf numFmtId="2" fontId="92" fillId="34" borderId="3305"/>
    <xf numFmtId="3" fontId="92" fillId="34" borderId="3305">
      <alignment horizontal="right" vertical="center"/>
    </xf>
    <xf numFmtId="4" fontId="92" fillId="35" borderId="3307"/>
    <xf numFmtId="3" fontId="92" fillId="35" borderId="3307">
      <alignment horizontal="right" vertical="center"/>
    </xf>
    <xf numFmtId="0" fontId="92" fillId="35" borderId="3307">
      <alignment horizontal="center" vertical="center"/>
    </xf>
    <xf numFmtId="0" fontId="92" fillId="35" borderId="3291">
      <alignment horizontal="center" vertical="center"/>
    </xf>
    <xf numFmtId="3" fontId="92" fillId="35" borderId="3291">
      <alignment horizontal="right" vertical="center"/>
    </xf>
    <xf numFmtId="4" fontId="92" fillId="35" borderId="3291"/>
    <xf numFmtId="215" fontId="156" fillId="0" borderId="3306" applyFont="0" applyFill="0" applyAlignment="0">
      <alignment horizontal="fill"/>
    </xf>
    <xf numFmtId="3" fontId="92" fillId="34" borderId="3289">
      <alignment horizontal="right" vertical="center"/>
    </xf>
    <xf numFmtId="2" fontId="92" fillId="34" borderId="3289"/>
    <xf numFmtId="0" fontId="44" fillId="57" borderId="3292" applyNumberFormat="0" applyAlignment="0" applyProtection="0"/>
    <xf numFmtId="0" fontId="92" fillId="35" borderId="3295">
      <alignment horizontal="center" vertical="center"/>
    </xf>
    <xf numFmtId="215" fontId="156" fillId="0" borderId="3294" applyFont="0" applyFill="0" applyAlignment="0">
      <alignment horizontal="fill"/>
    </xf>
    <xf numFmtId="0" fontId="44" fillId="57" borderId="3292" applyNumberFormat="0" applyAlignment="0" applyProtection="0"/>
    <xf numFmtId="0" fontId="44" fillId="57" borderId="3292" applyNumberFormat="0" applyAlignment="0" applyProtection="0"/>
    <xf numFmtId="3" fontId="92" fillId="35" borderId="3295">
      <alignment horizontal="right" vertical="center"/>
    </xf>
    <xf numFmtId="4" fontId="92" fillId="35" borderId="3295"/>
    <xf numFmtId="3" fontId="92" fillId="34" borderId="3293">
      <alignment horizontal="right" vertical="center"/>
    </xf>
    <xf numFmtId="2" fontId="92" fillId="34" borderId="3293"/>
    <xf numFmtId="0" fontId="44" fillId="119" borderId="3292" applyNumberFormat="0" applyAlignment="0" applyProtection="0"/>
    <xf numFmtId="0" fontId="44" fillId="57" borderId="3296" applyNumberFormat="0" applyAlignment="0" applyProtection="0"/>
    <xf numFmtId="0" fontId="44" fillId="57" borderId="3296" applyNumberFormat="0" applyAlignment="0" applyProtection="0"/>
    <xf numFmtId="0" fontId="44" fillId="57" borderId="3296" applyNumberFormat="0" applyAlignment="0" applyProtection="0"/>
    <xf numFmtId="0" fontId="44" fillId="119" borderId="3296" applyNumberFormat="0" applyAlignment="0" applyProtection="0"/>
    <xf numFmtId="215" fontId="156" fillId="0" borderId="3298" applyFont="0" applyFill="0" applyAlignment="0">
      <alignment horizontal="fill"/>
    </xf>
    <xf numFmtId="0" fontId="92" fillId="35" borderId="3299">
      <alignment horizontal="center" vertical="center"/>
    </xf>
    <xf numFmtId="3" fontId="92" fillId="35" borderId="3299">
      <alignment horizontal="right" vertical="center"/>
    </xf>
    <xf numFmtId="4" fontId="92" fillId="35" borderId="3299"/>
    <xf numFmtId="3" fontId="92" fillId="34" borderId="3297">
      <alignment horizontal="right" vertical="center"/>
    </xf>
    <xf numFmtId="2" fontId="92" fillId="34" borderId="3297"/>
    <xf numFmtId="0" fontId="44" fillId="57" borderId="3300" applyNumberFormat="0" applyAlignment="0" applyProtection="0"/>
    <xf numFmtId="0" fontId="92" fillId="35" borderId="3303">
      <alignment horizontal="center" vertical="center"/>
    </xf>
    <xf numFmtId="215" fontId="156" fillId="0" borderId="3302" applyFont="0" applyFill="0" applyAlignment="0">
      <alignment horizontal="fill"/>
    </xf>
    <xf numFmtId="0" fontId="44" fillId="57" borderId="3300" applyNumberFormat="0" applyAlignment="0" applyProtection="0"/>
    <xf numFmtId="0" fontId="44" fillId="57" borderId="3300" applyNumberFormat="0" applyAlignment="0" applyProtection="0"/>
    <xf numFmtId="3" fontId="92" fillId="35" borderId="3303">
      <alignment horizontal="right" vertical="center"/>
    </xf>
    <xf numFmtId="4" fontId="92" fillId="35" borderId="3303"/>
    <xf numFmtId="3" fontId="92" fillId="34" borderId="3301">
      <alignment horizontal="right" vertical="center"/>
    </xf>
    <xf numFmtId="2" fontId="92" fillId="34" borderId="3301"/>
    <xf numFmtId="0" fontId="44" fillId="119" borderId="3300" applyNumberFormat="0" applyAlignment="0" applyProtection="0"/>
    <xf numFmtId="0" fontId="44" fillId="57" borderId="3304" applyNumberFormat="0" applyAlignment="0" applyProtection="0"/>
    <xf numFmtId="0" fontId="44" fillId="57" borderId="3304" applyNumberFormat="0" applyAlignment="0" applyProtection="0"/>
    <xf numFmtId="0" fontId="44" fillId="57" borderId="3304" applyNumberFormat="0" applyAlignment="0" applyProtection="0"/>
    <xf numFmtId="0" fontId="44" fillId="119" borderId="3304" applyNumberFormat="0" applyAlignment="0" applyProtection="0"/>
    <xf numFmtId="0" fontId="44" fillId="57" borderId="3308" applyNumberFormat="0" applyAlignment="0" applyProtection="0"/>
    <xf numFmtId="0" fontId="92" fillId="35" borderId="3311">
      <alignment horizontal="center" vertical="center"/>
    </xf>
    <xf numFmtId="215" fontId="156" fillId="0" borderId="3310" applyFont="0" applyFill="0" applyAlignment="0">
      <alignment horizontal="fill"/>
    </xf>
    <xf numFmtId="0" fontId="44" fillId="57" borderId="3308" applyNumberFormat="0" applyAlignment="0" applyProtection="0"/>
    <xf numFmtId="0" fontId="44" fillId="57" borderId="3308" applyNumberFormat="0" applyAlignment="0" applyProtection="0"/>
    <xf numFmtId="3" fontId="92" fillId="35" borderId="3311">
      <alignment horizontal="right" vertical="center"/>
    </xf>
    <xf numFmtId="4" fontId="92" fillId="35" borderId="3311"/>
    <xf numFmtId="3" fontId="92" fillId="34" borderId="3309">
      <alignment horizontal="right" vertical="center"/>
    </xf>
    <xf numFmtId="2" fontId="92" fillId="34" borderId="3309"/>
    <xf numFmtId="0" fontId="44" fillId="119" borderId="3308" applyNumberFormat="0" applyAlignment="0" applyProtection="0"/>
    <xf numFmtId="0" fontId="44" fillId="57" borderId="3312" applyNumberFormat="0" applyAlignment="0" applyProtection="0"/>
    <xf numFmtId="0" fontId="44" fillId="57" borderId="3312" applyNumberFormat="0" applyAlignment="0" applyProtection="0"/>
    <xf numFmtId="0" fontId="44" fillId="57" borderId="3312" applyNumberFormat="0" applyAlignment="0" applyProtection="0"/>
    <xf numFmtId="0" fontId="44" fillId="119" borderId="3312" applyNumberFormat="0" applyAlignment="0" applyProtection="0"/>
    <xf numFmtId="215" fontId="156" fillId="0" borderId="3314" applyFont="0" applyFill="0" applyAlignment="0">
      <alignment horizontal="fill"/>
    </xf>
    <xf numFmtId="0" fontId="44" fillId="57" borderId="3328" applyNumberFormat="0" applyAlignment="0" applyProtection="0"/>
    <xf numFmtId="0" fontId="44" fillId="119" borderId="3324" applyNumberFormat="0" applyAlignment="0" applyProtection="0"/>
    <xf numFmtId="2" fontId="92" fillId="34" borderId="3325"/>
    <xf numFmtId="3" fontId="92" fillId="34" borderId="3325">
      <alignment horizontal="right" vertical="center"/>
    </xf>
    <xf numFmtId="4" fontId="92" fillId="35" borderId="3327"/>
    <xf numFmtId="3" fontId="92" fillId="35" borderId="3327">
      <alignment horizontal="right" vertical="center"/>
    </xf>
    <xf numFmtId="0" fontId="44" fillId="57" borderId="3324" applyNumberFormat="0" applyAlignment="0" applyProtection="0"/>
    <xf numFmtId="0" fontId="44" fillId="57" borderId="3324" applyNumberFormat="0" applyAlignment="0" applyProtection="0"/>
    <xf numFmtId="215" fontId="156" fillId="0" borderId="3326" applyFont="0" applyFill="0" applyAlignment="0">
      <alignment horizontal="fill"/>
    </xf>
    <xf numFmtId="0" fontId="92" fillId="35" borderId="3327">
      <alignment horizontal="center" vertical="center"/>
    </xf>
    <xf numFmtId="0" fontId="44" fillId="57" borderId="3324" applyNumberFormat="0" applyAlignment="0" applyProtection="0"/>
    <xf numFmtId="2" fontId="92" fillId="34" borderId="3321"/>
    <xf numFmtId="3" fontId="92" fillId="34" borderId="3321">
      <alignment horizontal="right" vertical="center"/>
    </xf>
    <xf numFmtId="4" fontId="92" fillId="35" borderId="3323"/>
    <xf numFmtId="3" fontId="92" fillId="35" borderId="3323">
      <alignment horizontal="right" vertical="center"/>
    </xf>
    <xf numFmtId="0" fontId="92" fillId="35" borderId="3323">
      <alignment horizontal="center" vertical="center"/>
    </xf>
    <xf numFmtId="0" fontId="92" fillId="35" borderId="3315">
      <alignment horizontal="center" vertical="center"/>
    </xf>
    <xf numFmtId="3" fontId="92" fillId="35" borderId="3315">
      <alignment horizontal="right" vertical="center"/>
    </xf>
    <xf numFmtId="4" fontId="92" fillId="35" borderId="3315"/>
    <xf numFmtId="3" fontId="92" fillId="34" borderId="3313">
      <alignment horizontal="right" vertical="center"/>
    </xf>
    <xf numFmtId="2" fontId="92" fillId="34" borderId="3313"/>
    <xf numFmtId="215" fontId="156" fillId="0" borderId="3322" applyFont="0" applyFill="0" applyAlignment="0">
      <alignment horizontal="fill"/>
    </xf>
    <xf numFmtId="0" fontId="44" fillId="57" borderId="3316" applyNumberFormat="0" applyAlignment="0" applyProtection="0"/>
    <xf numFmtId="0" fontId="92" fillId="35" borderId="3319">
      <alignment horizontal="center" vertical="center"/>
    </xf>
    <xf numFmtId="215" fontId="156" fillId="0" borderId="3318" applyFont="0" applyFill="0" applyAlignment="0">
      <alignment horizontal="fill"/>
    </xf>
    <xf numFmtId="0" fontId="44" fillId="57" borderId="3316" applyNumberFormat="0" applyAlignment="0" applyProtection="0"/>
    <xf numFmtId="0" fontId="44" fillId="57" borderId="3316" applyNumberFormat="0" applyAlignment="0" applyProtection="0"/>
    <xf numFmtId="3" fontId="92" fillId="35" borderId="3319">
      <alignment horizontal="right" vertical="center"/>
    </xf>
    <xf numFmtId="4" fontId="92" fillId="35" borderId="3319"/>
    <xf numFmtId="3" fontId="92" fillId="34" borderId="3317">
      <alignment horizontal="right" vertical="center"/>
    </xf>
    <xf numFmtId="2" fontId="92" fillId="34" borderId="3317"/>
    <xf numFmtId="0" fontId="44" fillId="119" borderId="3316" applyNumberFormat="0" applyAlignment="0" applyProtection="0"/>
    <xf numFmtId="0" fontId="44" fillId="57" borderId="3320" applyNumberFormat="0" applyAlignment="0" applyProtection="0"/>
    <xf numFmtId="0" fontId="44" fillId="57" borderId="3320" applyNumberFormat="0" applyAlignment="0" applyProtection="0"/>
    <xf numFmtId="0" fontId="44" fillId="57" borderId="3320" applyNumberFormat="0" applyAlignment="0" applyProtection="0"/>
    <xf numFmtId="0" fontId="44" fillId="119" borderId="3320" applyNumberFormat="0" applyAlignment="0" applyProtection="0"/>
    <xf numFmtId="0" fontId="44" fillId="57" borderId="3328" applyNumberFormat="0" applyAlignment="0" applyProtection="0"/>
    <xf numFmtId="0" fontId="44" fillId="57" borderId="3328" applyNumberFormat="0" applyAlignment="0" applyProtection="0"/>
    <xf numFmtId="0" fontId="44" fillId="119" borderId="3328" applyNumberFormat="0" applyAlignment="0" applyProtection="0"/>
    <xf numFmtId="215" fontId="156" fillId="0" borderId="3330" applyFont="0" applyFill="0" applyAlignment="0">
      <alignment horizontal="fill"/>
    </xf>
    <xf numFmtId="0" fontId="92" fillId="35" borderId="3331">
      <alignment horizontal="center" vertical="center"/>
    </xf>
    <xf numFmtId="3" fontId="92" fillId="35" borderId="3331">
      <alignment horizontal="right" vertical="center"/>
    </xf>
    <xf numFmtId="4" fontId="92" fillId="35" borderId="3331"/>
    <xf numFmtId="3" fontId="92" fillId="34" borderId="3329">
      <alignment horizontal="right" vertical="center"/>
    </xf>
    <xf numFmtId="2" fontId="92" fillId="34" borderId="3329"/>
    <xf numFmtId="0" fontId="44" fillId="57" borderId="3332" applyNumberFormat="0" applyAlignment="0" applyProtection="0"/>
    <xf numFmtId="0" fontId="92" fillId="35" borderId="3335">
      <alignment horizontal="center" vertical="center"/>
    </xf>
    <xf numFmtId="215" fontId="156" fillId="0" borderId="3334" applyFont="0" applyFill="0" applyAlignment="0">
      <alignment horizontal="fill"/>
    </xf>
    <xf numFmtId="0" fontId="44" fillId="57" borderId="3332" applyNumberFormat="0" applyAlignment="0" applyProtection="0"/>
    <xf numFmtId="0" fontId="44" fillId="57" borderId="3332" applyNumberFormat="0" applyAlignment="0" applyProtection="0"/>
    <xf numFmtId="3" fontId="92" fillId="35" borderId="3335">
      <alignment horizontal="right" vertical="center"/>
    </xf>
    <xf numFmtId="4" fontId="92" fillId="35" borderId="3335"/>
    <xf numFmtId="3" fontId="92" fillId="34" borderId="3333">
      <alignment horizontal="right" vertical="center"/>
    </xf>
    <xf numFmtId="2" fontId="92" fillId="34" borderId="3333"/>
    <xf numFmtId="0" fontId="44" fillId="119" borderId="3332" applyNumberFormat="0" applyAlignment="0" applyProtection="0"/>
    <xf numFmtId="0" fontId="44" fillId="57" borderId="3336" applyNumberFormat="0" applyAlignment="0" applyProtection="0"/>
    <xf numFmtId="0" fontId="44" fillId="57" borderId="3336" applyNumberFormat="0" applyAlignment="0" applyProtection="0"/>
    <xf numFmtId="0" fontId="44" fillId="57" borderId="3336" applyNumberFormat="0" applyAlignment="0" applyProtection="0"/>
    <xf numFmtId="0" fontId="44" fillId="119" borderId="3336" applyNumberFormat="0" applyAlignment="0" applyProtection="0"/>
    <xf numFmtId="215" fontId="156" fillId="0" borderId="3338" applyFont="0" applyFill="0" applyAlignment="0">
      <alignment horizontal="fill"/>
    </xf>
    <xf numFmtId="0" fontId="92" fillId="35" borderId="3339">
      <alignment horizontal="center" vertical="center"/>
    </xf>
    <xf numFmtId="3" fontId="92" fillId="35" borderId="3339">
      <alignment horizontal="right" vertical="center"/>
    </xf>
    <xf numFmtId="4" fontId="92" fillId="35" borderId="3339"/>
    <xf numFmtId="3" fontId="92" fillId="34" borderId="3337">
      <alignment horizontal="right" vertical="center"/>
    </xf>
    <xf numFmtId="2" fontId="92" fillId="34" borderId="3337"/>
    <xf numFmtId="0" fontId="44" fillId="57" borderId="3340" applyNumberFormat="0" applyAlignment="0" applyProtection="0"/>
    <xf numFmtId="0" fontId="92" fillId="35" borderId="3343">
      <alignment horizontal="center" vertical="center"/>
    </xf>
    <xf numFmtId="215" fontId="156" fillId="0" borderId="3342" applyFont="0" applyFill="0" applyAlignment="0">
      <alignment horizontal="fill"/>
    </xf>
    <xf numFmtId="0" fontId="44" fillId="57" borderId="3340" applyNumberFormat="0" applyAlignment="0" applyProtection="0"/>
    <xf numFmtId="0" fontId="44" fillId="57" borderId="3340" applyNumberFormat="0" applyAlignment="0" applyProtection="0"/>
    <xf numFmtId="3" fontId="92" fillId="35" borderId="3343">
      <alignment horizontal="right" vertical="center"/>
    </xf>
    <xf numFmtId="4" fontId="92" fillId="35" borderId="3343"/>
    <xf numFmtId="3" fontId="92" fillId="34" borderId="3341">
      <alignment horizontal="right" vertical="center"/>
    </xf>
    <xf numFmtId="2" fontId="92" fillId="34" borderId="3341"/>
    <xf numFmtId="0" fontId="44" fillId="119" borderId="3340" applyNumberFormat="0" applyAlignment="0" applyProtection="0"/>
    <xf numFmtId="0" fontId="44" fillId="57" borderId="3344" applyNumberFormat="0" applyAlignment="0" applyProtection="0"/>
    <xf numFmtId="0" fontId="44" fillId="57" borderId="3344" applyNumberFormat="0" applyAlignment="0" applyProtection="0"/>
    <xf numFmtId="0" fontId="44" fillId="57" borderId="3344" applyNumberFormat="0" applyAlignment="0" applyProtection="0"/>
    <xf numFmtId="0" fontId="44" fillId="119" borderId="3344" applyNumberFormat="0" applyAlignment="0" applyProtection="0"/>
    <xf numFmtId="1" fontId="37" fillId="0" borderId="3345">
      <alignment vertical="center"/>
    </xf>
    <xf numFmtId="1" fontId="37" fillId="0" borderId="3345">
      <alignment vertical="center"/>
    </xf>
    <xf numFmtId="164" fontId="103" fillId="71" borderId="2907" applyNumberFormat="0" applyBorder="0" applyAlignment="0">
      <alignment vertical="center" wrapText="1"/>
    </xf>
    <xf numFmtId="1" fontId="37" fillId="0" borderId="3345">
      <alignment vertical="center"/>
    </xf>
    <xf numFmtId="0" fontId="108" fillId="0" borderId="3348" applyFont="0" applyFill="0" applyAlignment="0" applyProtection="0"/>
    <xf numFmtId="0" fontId="108" fillId="0" borderId="3346" applyFont="0" applyFill="0" applyAlignment="0" applyProtection="0"/>
    <xf numFmtId="214" fontId="148" fillId="74" borderId="3345" applyFont="0" applyFill="0" applyBorder="0" applyAlignment="0" applyProtection="0">
      <alignment horizontal="right"/>
    </xf>
    <xf numFmtId="1" fontId="37" fillId="0" borderId="3345">
      <alignment vertical="center"/>
    </xf>
    <xf numFmtId="1" fontId="37" fillId="0" borderId="3345">
      <alignment vertical="center"/>
    </xf>
    <xf numFmtId="16" fontId="148" fillId="74" borderId="3345" applyFont="0" applyFill="0" applyBorder="0" applyAlignment="0" applyProtection="0">
      <alignment horizontal="right"/>
    </xf>
    <xf numFmtId="1" fontId="37" fillId="0" borderId="3345">
      <alignment vertical="center"/>
    </xf>
    <xf numFmtId="1" fontId="37" fillId="0" borderId="3345">
      <alignment vertical="center"/>
    </xf>
    <xf numFmtId="214" fontId="148" fillId="74" borderId="3345" applyFont="0" applyFill="0" applyBorder="0" applyAlignment="0" applyProtection="0">
      <alignment horizontal="right"/>
    </xf>
    <xf numFmtId="254" fontId="177" fillId="0" borderId="3457" applyFont="0" applyFill="0" applyBorder="0" applyAlignment="0" applyProtection="0">
      <protection locked="0"/>
    </xf>
    <xf numFmtId="1" fontId="37" fillId="0" borderId="3345">
      <alignment vertical="center"/>
    </xf>
    <xf numFmtId="0" fontId="103" fillId="71" borderId="2907" applyNumberFormat="0" applyBorder="0" applyAlignment="0">
      <alignment vertical="center" wrapText="1"/>
    </xf>
    <xf numFmtId="16" fontId="148" fillId="74" borderId="3345" applyFont="0" applyFill="0" applyBorder="0" applyAlignment="0" applyProtection="0">
      <alignment horizontal="right"/>
    </xf>
    <xf numFmtId="3" fontId="92" fillId="34" borderId="3486">
      <alignment horizontal="right" vertical="center"/>
    </xf>
    <xf numFmtId="214" fontId="148" fillId="74" borderId="3345" applyFont="0" applyFill="0" applyBorder="0" applyAlignment="0" applyProtection="0">
      <alignment horizontal="right"/>
    </xf>
    <xf numFmtId="215" fontId="156" fillId="0" borderId="3349" applyFont="0" applyFill="0" applyAlignment="0">
      <alignment horizontal="fill"/>
    </xf>
    <xf numFmtId="0" fontId="238" fillId="0" borderId="3465">
      <alignment horizontal="right"/>
    </xf>
    <xf numFmtId="1" fontId="37" fillId="0" borderId="3345">
      <alignment vertical="center"/>
    </xf>
    <xf numFmtId="1" fontId="37" fillId="0" borderId="3345">
      <alignment vertical="center"/>
    </xf>
    <xf numFmtId="1" fontId="37" fillId="0" borderId="3345">
      <alignment vertical="center"/>
    </xf>
    <xf numFmtId="1" fontId="37" fillId="0" borderId="3345">
      <alignment vertical="center"/>
    </xf>
    <xf numFmtId="215" fontId="156" fillId="0" borderId="3348" applyFont="0" applyFill="0" applyAlignment="0">
      <alignment horizontal="fill"/>
    </xf>
    <xf numFmtId="0" fontId="18" fillId="35" borderId="3454" applyNumberFormat="0" applyAlignment="0">
      <protection locked="0"/>
    </xf>
    <xf numFmtId="0" fontId="44" fillId="119" borderId="3489" applyNumberFormat="0" applyAlignment="0" applyProtection="0"/>
    <xf numFmtId="0" fontId="44" fillId="57" borderId="3489" applyNumberFormat="0" applyAlignment="0" applyProtection="0"/>
    <xf numFmtId="0" fontId="44" fillId="57" borderId="3489" applyNumberFormat="0" applyAlignment="0" applyProtection="0"/>
    <xf numFmtId="0" fontId="44" fillId="119" borderId="3481" applyNumberFormat="0" applyAlignment="0" applyProtection="0"/>
    <xf numFmtId="0" fontId="44" fillId="57" borderId="3481" applyNumberFormat="0" applyAlignment="0" applyProtection="0"/>
    <xf numFmtId="0" fontId="44" fillId="57" borderId="3481" applyNumberFormat="0" applyAlignment="0" applyProtection="0"/>
    <xf numFmtId="0" fontId="44" fillId="57" borderId="3481" applyNumberFormat="0" applyAlignment="0" applyProtection="0"/>
    <xf numFmtId="0" fontId="44" fillId="119" borderId="3477" applyNumberFormat="0" applyAlignment="0" applyProtection="0"/>
    <xf numFmtId="2" fontId="92" fillId="34" borderId="3478"/>
    <xf numFmtId="3" fontId="92" fillId="34" borderId="3478">
      <alignment horizontal="right" vertical="center"/>
    </xf>
    <xf numFmtId="4" fontId="92" fillId="35" borderId="3480"/>
    <xf numFmtId="3" fontId="92" fillId="35" borderId="3480">
      <alignment horizontal="right" vertical="center"/>
    </xf>
    <xf numFmtId="0" fontId="44" fillId="57" borderId="3477" applyNumberFormat="0" applyAlignment="0" applyProtection="0"/>
    <xf numFmtId="0" fontId="44" fillId="57" borderId="3477" applyNumberFormat="0" applyAlignment="0" applyProtection="0"/>
    <xf numFmtId="215" fontId="156" fillId="0" borderId="3479" applyFont="0" applyFill="0" applyAlignment="0">
      <alignment horizontal="fill"/>
    </xf>
    <xf numFmtId="0" fontId="92" fillId="35" borderId="3480">
      <alignment horizontal="center" vertical="center"/>
    </xf>
    <xf numFmtId="0" fontId="44" fillId="57" borderId="3477" applyNumberFormat="0" applyAlignment="0" applyProtection="0"/>
    <xf numFmtId="0" fontId="44" fillId="57" borderId="3513" applyNumberFormat="0" applyAlignment="0" applyProtection="0"/>
    <xf numFmtId="2" fontId="92" fillId="34" borderId="3510"/>
    <xf numFmtId="0" fontId="44" fillId="57" borderId="3509" applyNumberFormat="0" applyAlignment="0" applyProtection="0"/>
    <xf numFmtId="215" fontId="156" fillId="0" borderId="3483" applyFont="0" applyFill="0" applyAlignment="0">
      <alignment horizontal="fill"/>
    </xf>
    <xf numFmtId="0" fontId="44" fillId="57" borderId="3513" applyNumberFormat="0" applyAlignment="0" applyProtection="0"/>
    <xf numFmtId="3" fontId="92" fillId="34" borderId="3510">
      <alignment horizontal="right" vertical="center"/>
    </xf>
    <xf numFmtId="4" fontId="92" fillId="35" borderId="3512"/>
    <xf numFmtId="4" fontId="92" fillId="35" borderId="3508"/>
    <xf numFmtId="0" fontId="92" fillId="35" borderId="3508">
      <alignment horizontal="center" vertical="center"/>
    </xf>
    <xf numFmtId="0" fontId="44" fillId="57" borderId="3509" applyNumberFormat="0" applyAlignment="0" applyProtection="0"/>
    <xf numFmtId="0" fontId="44" fillId="57" borderId="3513" applyNumberFormat="0" applyAlignment="0" applyProtection="0"/>
    <xf numFmtId="2" fontId="92" fillId="34" borderId="3474"/>
    <xf numFmtId="3" fontId="92" fillId="34" borderId="3474">
      <alignment horizontal="right" vertical="center"/>
    </xf>
    <xf numFmtId="0" fontId="44" fillId="119" borderId="3513" applyNumberFormat="0" applyAlignment="0" applyProtection="0"/>
    <xf numFmtId="0" fontId="44" fillId="119" borderId="3509" applyNumberFormat="0" applyAlignment="0" applyProtection="0"/>
    <xf numFmtId="3" fontId="92" fillId="35" borderId="3512">
      <alignment horizontal="right" vertical="center"/>
    </xf>
    <xf numFmtId="4" fontId="92" fillId="35" borderId="3476"/>
    <xf numFmtId="3" fontId="92" fillId="35" borderId="3476">
      <alignment horizontal="right" vertical="center"/>
    </xf>
    <xf numFmtId="0" fontId="92" fillId="35" borderId="3476">
      <alignment horizontal="center" vertical="center"/>
    </xf>
    <xf numFmtId="2" fontId="92" fillId="34" borderId="3506"/>
    <xf numFmtId="3" fontId="92" fillId="34" borderId="3506">
      <alignment horizontal="right" vertical="center"/>
    </xf>
    <xf numFmtId="3" fontId="92" fillId="35" borderId="3508">
      <alignment horizontal="right" vertical="center"/>
    </xf>
    <xf numFmtId="0" fontId="92" fillId="35" borderId="3484">
      <alignment horizontal="center" vertical="center"/>
    </xf>
    <xf numFmtId="3" fontId="92" fillId="35" borderId="3484">
      <alignment horizontal="right" vertical="center"/>
    </xf>
    <xf numFmtId="4" fontId="92" fillId="35" borderId="3484"/>
    <xf numFmtId="3" fontId="92" fillId="34" borderId="3482">
      <alignment horizontal="right" vertical="center"/>
    </xf>
    <xf numFmtId="2" fontId="92" fillId="34" borderId="3482"/>
    <xf numFmtId="215" fontId="156" fillId="0" borderId="3507" applyFont="0" applyFill="0" applyAlignment="0">
      <alignment horizontal="fill"/>
    </xf>
    <xf numFmtId="0" fontId="44" fillId="57" borderId="3485" applyNumberFormat="0" applyAlignment="0" applyProtection="0"/>
    <xf numFmtId="0" fontId="92" fillId="35" borderId="3488">
      <alignment horizontal="center" vertical="center"/>
    </xf>
    <xf numFmtId="16" fontId="148" fillId="74" borderId="3345" applyFont="0" applyFill="0" applyBorder="0" applyAlignment="0" applyProtection="0">
      <alignment horizontal="right"/>
    </xf>
    <xf numFmtId="214" fontId="148" fillId="74" borderId="3345" applyFont="0" applyFill="0" applyBorder="0" applyAlignment="0" applyProtection="0">
      <alignment horizontal="right"/>
    </xf>
    <xf numFmtId="16" fontId="148" fillId="74" borderId="3345" applyFont="0" applyFill="0" applyBorder="0" applyAlignment="0" applyProtection="0">
      <alignment horizontal="right"/>
    </xf>
    <xf numFmtId="214" fontId="148" fillId="74" borderId="3345" applyFont="0" applyFill="0" applyBorder="0" applyAlignment="0" applyProtection="0">
      <alignment horizontal="right"/>
    </xf>
    <xf numFmtId="215" fontId="156" fillId="0" borderId="3487" applyFont="0" applyFill="0" applyAlignment="0">
      <alignment horizontal="fill"/>
    </xf>
    <xf numFmtId="3" fontId="18" fillId="105" borderId="3345" applyProtection="0">
      <alignment horizontal="right" vertical="center"/>
    </xf>
    <xf numFmtId="0" fontId="44" fillId="57" borderId="3485" applyNumberFormat="0" applyAlignment="0" applyProtection="0"/>
    <xf numFmtId="0" fontId="44" fillId="57" borderId="3485" applyNumberFormat="0" applyAlignment="0" applyProtection="0"/>
    <xf numFmtId="16" fontId="148" fillId="74" borderId="3345" applyFont="0" applyFill="0" applyBorder="0" applyAlignment="0" applyProtection="0">
      <alignment horizontal="right"/>
    </xf>
    <xf numFmtId="2" fontId="92" fillId="34" borderId="3486"/>
    <xf numFmtId="0" fontId="44" fillId="119" borderId="3485" applyNumberFormat="0" applyAlignment="0" applyProtection="0"/>
    <xf numFmtId="215" fontId="156" fillId="0" borderId="3475" applyFont="0" applyFill="0" applyAlignment="0">
      <alignment horizontal="fill"/>
    </xf>
    <xf numFmtId="214" fontId="148" fillId="74" borderId="3345" applyFont="0" applyFill="0" applyBorder="0" applyAlignment="0" applyProtection="0">
      <alignment horizontal="right"/>
    </xf>
    <xf numFmtId="0" fontId="44" fillId="119" borderId="3473" applyNumberFormat="0" applyAlignment="0" applyProtection="0"/>
    <xf numFmtId="0" fontId="44" fillId="57" borderId="3473" applyNumberFormat="0" applyAlignment="0" applyProtection="0"/>
    <xf numFmtId="0" fontId="44" fillId="57" borderId="3473" applyNumberFormat="0" applyAlignment="0" applyProtection="0"/>
    <xf numFmtId="0" fontId="44" fillId="57" borderId="3473" applyNumberFormat="0" applyAlignment="0" applyProtection="0"/>
    <xf numFmtId="0" fontId="44" fillId="119" borderId="3469" applyNumberFormat="0" applyAlignment="0" applyProtection="0"/>
    <xf numFmtId="2" fontId="92" fillId="34" borderId="3470"/>
    <xf numFmtId="3" fontId="92" fillId="34" borderId="3470">
      <alignment horizontal="right" vertical="center"/>
    </xf>
    <xf numFmtId="4" fontId="92" fillId="35" borderId="3472"/>
    <xf numFmtId="3" fontId="92" fillId="35" borderId="3472">
      <alignment horizontal="right" vertical="center"/>
    </xf>
    <xf numFmtId="0" fontId="44" fillId="57" borderId="3469" applyNumberFormat="0" applyAlignment="0" applyProtection="0"/>
    <xf numFmtId="0" fontId="44" fillId="57" borderId="3469" applyNumberFormat="0" applyAlignment="0" applyProtection="0"/>
    <xf numFmtId="1" fontId="37" fillId="0" borderId="3345">
      <alignment vertical="center"/>
    </xf>
    <xf numFmtId="1" fontId="37" fillId="0" borderId="3345">
      <alignment vertical="center"/>
    </xf>
    <xf numFmtId="0" fontId="108" fillId="0" borderId="3346" applyFont="0" applyFill="0" applyAlignment="0" applyProtection="0"/>
    <xf numFmtId="0" fontId="103" fillId="71" borderId="3460" applyNumberFormat="0" applyBorder="0" applyAlignment="0">
      <alignment vertical="center" wrapText="1"/>
    </xf>
    <xf numFmtId="215" fontId="156" fillId="0" borderId="3471" applyFont="0" applyFill="0" applyAlignment="0">
      <alignment horizontal="fill"/>
    </xf>
    <xf numFmtId="164" fontId="103" fillId="71" borderId="3460" applyNumberFormat="0" applyBorder="0" applyAlignment="0">
      <alignment vertical="center" wrapText="1"/>
    </xf>
    <xf numFmtId="0" fontId="92" fillId="35" borderId="3472">
      <alignment horizontal="center" vertical="center"/>
    </xf>
    <xf numFmtId="0" fontId="44" fillId="57" borderId="3469" applyNumberFormat="0" applyAlignment="0" applyProtection="0"/>
    <xf numFmtId="0" fontId="18" fillId="35" borderId="3454" applyNumberFormat="0" applyAlignment="0">
      <protection locked="0"/>
    </xf>
    <xf numFmtId="10" fontId="23" fillId="37" borderId="3460" applyNumberFormat="0" applyBorder="0" applyAlignment="0" applyProtection="0"/>
    <xf numFmtId="10" fontId="23" fillId="37" borderId="3460" applyNumberFormat="0" applyBorder="0" applyAlignment="0" applyProtection="0"/>
    <xf numFmtId="10" fontId="23" fillId="37" borderId="3460" applyNumberFormat="0" applyBorder="0" applyAlignment="0" applyProtection="0"/>
    <xf numFmtId="10" fontId="23" fillId="37" borderId="3460" applyNumberFormat="0" applyBorder="0" applyAlignment="0" applyProtection="0"/>
    <xf numFmtId="10" fontId="23" fillId="37" borderId="3460" applyNumberFormat="0" applyBorder="0" applyAlignment="0" applyProtection="0"/>
    <xf numFmtId="256" fontId="22" fillId="0" borderId="3345">
      <alignment horizontal="left" vertical="center"/>
    </xf>
    <xf numFmtId="0" fontId="22" fillId="0" borderId="3345">
      <alignment horizontal="left" vertical="center"/>
    </xf>
    <xf numFmtId="256" fontId="22" fillId="0" borderId="3345">
      <alignment horizontal="left" vertical="center"/>
    </xf>
    <xf numFmtId="256" fontId="22" fillId="0" borderId="3345">
      <alignment horizontal="left" vertical="center"/>
    </xf>
    <xf numFmtId="256" fontId="22" fillId="0" borderId="3345">
      <alignment horizontal="left" vertical="center"/>
    </xf>
    <xf numFmtId="256" fontId="22" fillId="0" borderId="3345">
      <alignment horizontal="left" vertical="center"/>
    </xf>
    <xf numFmtId="0" fontId="18" fillId="35" borderId="3454" applyNumberFormat="0" applyAlignment="0">
      <protection locked="0"/>
    </xf>
    <xf numFmtId="10" fontId="23" fillId="37" borderId="3460" applyNumberFormat="0" applyBorder="0" applyAlignment="0" applyProtection="0"/>
    <xf numFmtId="10" fontId="23" fillId="37" borderId="3460" applyNumberFormat="0" applyBorder="0" applyAlignment="0" applyProtection="0"/>
    <xf numFmtId="10" fontId="23" fillId="37" borderId="3460" applyNumberFormat="0" applyBorder="0" applyAlignment="0" applyProtection="0"/>
    <xf numFmtId="10" fontId="23" fillId="37" borderId="3460" applyNumberFormat="0" applyBorder="0" applyAlignment="0" applyProtection="0"/>
    <xf numFmtId="10" fontId="23" fillId="37" borderId="3460" applyNumberFormat="0" applyBorder="0" applyAlignment="0" applyProtection="0"/>
    <xf numFmtId="256" fontId="22" fillId="0" borderId="3345">
      <alignment horizontal="left" vertical="center"/>
    </xf>
    <xf numFmtId="0" fontId="22" fillId="0" borderId="3345">
      <alignment horizontal="left" vertical="center"/>
    </xf>
    <xf numFmtId="256" fontId="22" fillId="0" borderId="3345">
      <alignment horizontal="left" vertical="center"/>
    </xf>
    <xf numFmtId="256" fontId="22" fillId="0" borderId="3345">
      <alignment horizontal="left" vertical="center"/>
    </xf>
    <xf numFmtId="256" fontId="22" fillId="0" borderId="3345">
      <alignment horizontal="left" vertical="center"/>
    </xf>
    <xf numFmtId="256" fontId="22" fillId="0" borderId="3345">
      <alignment horizontal="left" vertical="center"/>
    </xf>
    <xf numFmtId="0" fontId="23" fillId="36" borderId="3460" applyFont="0" applyBorder="0" applyAlignment="0" applyProtection="0">
      <alignment vertical="top"/>
    </xf>
    <xf numFmtId="0" fontId="18" fillId="0" borderId="3468" applyNumberFormat="0" applyFont="0" applyAlignment="0" applyProtection="0"/>
    <xf numFmtId="0" fontId="18" fillId="35" borderId="3454" applyNumberFormat="0" applyAlignment="0">
      <protection locked="0"/>
    </xf>
    <xf numFmtId="0" fontId="18" fillId="0" borderId="3467" applyNumberFormat="0" applyFont="0" applyAlignment="0" applyProtection="0"/>
    <xf numFmtId="41" fontId="211" fillId="0" borderId="3466" applyFill="0" applyBorder="0" applyProtection="0">
      <alignment horizontal="right" vertical="top"/>
    </xf>
    <xf numFmtId="41" fontId="211" fillId="0" borderId="3466" applyFill="0" applyBorder="0" applyProtection="0">
      <alignment horizontal="right" vertical="top"/>
    </xf>
    <xf numFmtId="41" fontId="211" fillId="0" borderId="3466" applyFill="0" applyBorder="0" applyProtection="0">
      <alignment horizontal="right" vertical="top"/>
    </xf>
    <xf numFmtId="207" fontId="245" fillId="0" borderId="3465">
      <alignment horizontal="center"/>
    </xf>
    <xf numFmtId="207" fontId="245" fillId="0" borderId="3465">
      <alignment horizontal="center"/>
    </xf>
    <xf numFmtId="207" fontId="244" fillId="0" borderId="3466">
      <alignment horizontal="center"/>
    </xf>
    <xf numFmtId="0" fontId="18" fillId="56" borderId="3345" applyAlignment="0" applyProtection="0"/>
    <xf numFmtId="207" fontId="243" fillId="0" borderId="3465">
      <alignment horizontal="left"/>
    </xf>
    <xf numFmtId="207" fontId="243" fillId="0" borderId="3465">
      <alignment horizontal="left"/>
    </xf>
    <xf numFmtId="10" fontId="23" fillId="37" borderId="3460" applyNumberFormat="0" applyBorder="0" applyAlignment="0" applyProtection="0"/>
    <xf numFmtId="10" fontId="23" fillId="37" borderId="3460" applyNumberFormat="0" applyBorder="0" applyAlignment="0" applyProtection="0"/>
    <xf numFmtId="10" fontId="23" fillId="37" borderId="3460" applyNumberFormat="0" applyBorder="0" applyAlignment="0" applyProtection="0"/>
    <xf numFmtId="10" fontId="23" fillId="37" borderId="3460" applyNumberFormat="0" applyBorder="0" applyAlignment="0" applyProtection="0"/>
    <xf numFmtId="10" fontId="23" fillId="37" borderId="3460" applyNumberFormat="0" applyBorder="0" applyAlignment="0" applyProtection="0"/>
    <xf numFmtId="256" fontId="22" fillId="0" borderId="3345">
      <alignment horizontal="left" vertical="center"/>
    </xf>
    <xf numFmtId="0" fontId="22" fillId="0" borderId="3345">
      <alignment horizontal="left" vertical="center"/>
    </xf>
    <xf numFmtId="256" fontId="22" fillId="0" borderId="3345">
      <alignment horizontal="left" vertical="center"/>
    </xf>
    <xf numFmtId="256" fontId="22" fillId="0" borderId="3345">
      <alignment horizontal="left" vertical="center"/>
    </xf>
    <xf numFmtId="256" fontId="22" fillId="0" borderId="3345">
      <alignment horizontal="left" vertical="center"/>
    </xf>
    <xf numFmtId="256" fontId="22" fillId="0" borderId="3345">
      <alignment horizontal="left" vertical="center"/>
    </xf>
    <xf numFmtId="201" fontId="137" fillId="0" borderId="3456" applyNumberFormat="0" applyFont="0" applyFill="0" applyAlignment="0" applyProtection="0"/>
    <xf numFmtId="0" fontId="23" fillId="36" borderId="3460" applyFont="0" applyBorder="0" applyAlignment="0" applyProtection="0">
      <alignment vertical="top"/>
    </xf>
    <xf numFmtId="0" fontId="18" fillId="0" borderId="3468" applyNumberFormat="0" applyFont="0" applyAlignment="0" applyProtection="0"/>
    <xf numFmtId="0" fontId="18" fillId="0" borderId="3467" applyNumberFormat="0" applyFont="0" applyAlignment="0" applyProtection="0"/>
    <xf numFmtId="41" fontId="211" fillId="0" borderId="3466" applyFill="0" applyBorder="0" applyProtection="0">
      <alignment horizontal="right" vertical="top"/>
    </xf>
    <xf numFmtId="41" fontId="211" fillId="0" borderId="3466" applyFill="0" applyBorder="0" applyProtection="0">
      <alignment horizontal="right" vertical="top"/>
    </xf>
    <xf numFmtId="41" fontId="211" fillId="0" borderId="3466" applyFill="0" applyBorder="0" applyProtection="0">
      <alignment horizontal="right" vertical="top"/>
    </xf>
    <xf numFmtId="207" fontId="245" fillId="0" borderId="3465">
      <alignment horizontal="center"/>
    </xf>
    <xf numFmtId="207" fontId="245" fillId="0" borderId="3465">
      <alignment horizontal="center"/>
    </xf>
    <xf numFmtId="207" fontId="244" fillId="0" borderId="3466">
      <alignment horizontal="center"/>
    </xf>
    <xf numFmtId="0" fontId="18" fillId="56" borderId="3345" applyAlignment="0" applyProtection="0"/>
    <xf numFmtId="0" fontId="18" fillId="35" borderId="3454" applyNumberFormat="0" applyAlignment="0">
      <protection locked="0"/>
    </xf>
    <xf numFmtId="10" fontId="23" fillId="37" borderId="3460" applyNumberFormat="0" applyBorder="0" applyAlignment="0" applyProtection="0"/>
    <xf numFmtId="10" fontId="23" fillId="37" borderId="3460" applyNumberFormat="0" applyBorder="0" applyAlignment="0" applyProtection="0"/>
    <xf numFmtId="10" fontId="23" fillId="37" borderId="3460" applyNumberFormat="0" applyBorder="0" applyAlignment="0" applyProtection="0"/>
    <xf numFmtId="10" fontId="23" fillId="37" borderId="3460" applyNumberFormat="0" applyBorder="0" applyAlignment="0" applyProtection="0"/>
    <xf numFmtId="10" fontId="23" fillId="37" borderId="3460" applyNumberFormat="0" applyBorder="0" applyAlignment="0" applyProtection="0"/>
    <xf numFmtId="338" fontId="230" fillId="0" borderId="3463">
      <protection locked="0"/>
    </xf>
    <xf numFmtId="338" fontId="230" fillId="0" borderId="3463">
      <protection locked="0"/>
    </xf>
    <xf numFmtId="338" fontId="230" fillId="0" borderId="3463">
      <protection locked="0"/>
    </xf>
    <xf numFmtId="338" fontId="230" fillId="0" borderId="3463">
      <protection locked="0"/>
    </xf>
    <xf numFmtId="338" fontId="230" fillId="0" borderId="3463">
      <protection locked="0"/>
    </xf>
    <xf numFmtId="256" fontId="22" fillId="0" borderId="3345">
      <alignment horizontal="left" vertical="center"/>
    </xf>
    <xf numFmtId="0" fontId="22" fillId="0" borderId="3345">
      <alignment horizontal="left" vertical="center"/>
    </xf>
    <xf numFmtId="256" fontId="22" fillId="0" borderId="3345">
      <alignment horizontal="left" vertical="center"/>
    </xf>
    <xf numFmtId="256" fontId="22" fillId="0" borderId="3345">
      <alignment horizontal="left" vertical="center"/>
    </xf>
    <xf numFmtId="256" fontId="22" fillId="0" borderId="3345">
      <alignment horizontal="left" vertical="center"/>
    </xf>
    <xf numFmtId="256" fontId="22" fillId="0" borderId="3345">
      <alignment horizontal="left" vertical="center"/>
    </xf>
    <xf numFmtId="0" fontId="23" fillId="36" borderId="3460" applyFont="0" applyBorder="0" applyAlignment="0" applyProtection="0">
      <alignment vertical="top"/>
    </xf>
    <xf numFmtId="0" fontId="18" fillId="0" borderId="3468" applyNumberFormat="0" applyFont="0" applyAlignment="0" applyProtection="0"/>
    <xf numFmtId="0" fontId="18" fillId="35" borderId="3454" applyNumberFormat="0" applyAlignment="0">
      <protection locked="0"/>
    </xf>
    <xf numFmtId="0" fontId="18" fillId="0" borderId="3467" applyNumberFormat="0" applyFont="0" applyAlignment="0" applyProtection="0"/>
    <xf numFmtId="41" fontId="211" fillId="0" borderId="3466" applyFill="0" applyBorder="0" applyProtection="0">
      <alignment horizontal="right" vertical="top"/>
    </xf>
    <xf numFmtId="41" fontId="211" fillId="0" borderId="3466" applyFill="0" applyBorder="0" applyProtection="0">
      <alignment horizontal="right" vertical="top"/>
    </xf>
    <xf numFmtId="41" fontId="211" fillId="0" borderId="3466" applyFill="0" applyBorder="0" applyProtection="0">
      <alignment horizontal="right" vertical="top"/>
    </xf>
    <xf numFmtId="207" fontId="245" fillId="0" borderId="3465">
      <alignment horizontal="center"/>
    </xf>
    <xf numFmtId="207" fontId="245" fillId="0" borderId="3465">
      <alignment horizontal="center"/>
    </xf>
    <xf numFmtId="207" fontId="244" fillId="0" borderId="3466">
      <alignment horizontal="center"/>
    </xf>
    <xf numFmtId="0" fontId="18" fillId="56" borderId="3345" applyAlignment="0" applyProtection="0"/>
    <xf numFmtId="207" fontId="243" fillId="0" borderId="3465">
      <alignment horizontal="left"/>
    </xf>
    <xf numFmtId="207" fontId="243" fillId="0" borderId="3465">
      <alignment horizontal="left"/>
    </xf>
    <xf numFmtId="207" fontId="240" fillId="0" borderId="3466">
      <alignment horizontal="left"/>
    </xf>
    <xf numFmtId="207" fontId="240" fillId="0" borderId="3466">
      <alignment horizontal="right"/>
    </xf>
    <xf numFmtId="0" fontId="238" fillId="0" borderId="3465">
      <alignment horizontal="right"/>
    </xf>
    <xf numFmtId="0" fontId="237" fillId="0" borderId="3466">
      <alignment horizontal="right" wrapText="1"/>
    </xf>
    <xf numFmtId="0" fontId="238" fillId="0" borderId="3465">
      <alignment horizontal="right"/>
    </xf>
    <xf numFmtId="49" fontId="237" fillId="0" borderId="3466">
      <alignment horizontal="right" wrapText="1"/>
    </xf>
    <xf numFmtId="0" fontId="238" fillId="0" borderId="3465">
      <alignment horizontal="right"/>
    </xf>
    <xf numFmtId="0" fontId="238" fillId="0" borderId="3465">
      <alignment horizontal="right"/>
    </xf>
    <xf numFmtId="9" fontId="163" fillId="35" borderId="3464">
      <alignment horizontal="center"/>
    </xf>
    <xf numFmtId="348" fontId="120" fillId="107" borderId="3460" applyProtection="0">
      <alignment horizontal="center" vertical="center"/>
    </xf>
    <xf numFmtId="9" fontId="163" fillId="35" borderId="3464">
      <alignment horizontal="center"/>
    </xf>
    <xf numFmtId="348" fontId="120" fillId="107" borderId="3460" applyProtection="0">
      <alignment horizontal="center" vertical="center"/>
    </xf>
    <xf numFmtId="0" fontId="231" fillId="35" borderId="3460">
      <alignment horizontal="right"/>
    </xf>
    <xf numFmtId="0" fontId="231" fillId="35" borderId="3460">
      <alignment horizontal="right"/>
    </xf>
    <xf numFmtId="338" fontId="230" fillId="0" borderId="3463">
      <protection locked="0"/>
    </xf>
    <xf numFmtId="338" fontId="230" fillId="0" borderId="3463">
      <protection locked="0"/>
    </xf>
    <xf numFmtId="338" fontId="230" fillId="0" borderId="3463">
      <protection locked="0"/>
    </xf>
    <xf numFmtId="338" fontId="230" fillId="0" borderId="3463">
      <protection locked="0"/>
    </xf>
    <xf numFmtId="338" fontId="230" fillId="0" borderId="3463">
      <protection locked="0"/>
    </xf>
    <xf numFmtId="338" fontId="230" fillId="0" borderId="3463">
      <protection locked="0"/>
    </xf>
    <xf numFmtId="0" fontId="18" fillId="74" borderId="3460" applyFont="0" applyFill="0" applyBorder="0" applyAlignment="0" applyProtection="0"/>
    <xf numFmtId="0" fontId="18" fillId="74" borderId="3460" applyFont="0" applyFill="0" applyBorder="0" applyAlignment="0" applyProtection="0"/>
    <xf numFmtId="0" fontId="217" fillId="103" borderId="3461" applyNumberFormat="0" applyAlignment="0" applyProtection="0"/>
    <xf numFmtId="0" fontId="23" fillId="98" borderId="3461" applyNumberFormat="0" applyFont="0" applyAlignment="0" applyProtection="0"/>
    <xf numFmtId="0" fontId="23" fillId="98" borderId="3461" applyNumberFormat="0" applyFont="0" applyAlignment="0" applyProtection="0"/>
    <xf numFmtId="0" fontId="23" fillId="98" borderId="3461" applyNumberFormat="0" applyFont="0" applyAlignment="0" applyProtection="0"/>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23" fillId="0" borderId="3459" applyNumberFormat="0" applyFill="0" applyAlignment="0" applyProtection="0"/>
    <xf numFmtId="0" fontId="23" fillId="0" borderId="3459" applyNumberFormat="0" applyFill="0" applyAlignment="0" applyProtection="0"/>
    <xf numFmtId="0" fontId="23" fillId="0" borderId="3459" applyNumberFormat="0" applyFill="0" applyAlignment="0" applyProtection="0"/>
    <xf numFmtId="0" fontId="23" fillId="0" borderId="3459" applyNumberFormat="0" applyFill="0" applyAlignment="0" applyProtection="0"/>
    <xf numFmtId="0" fontId="23" fillId="0" borderId="3459" applyNumberFormat="0" applyFill="0" applyAlignment="0" applyProtection="0"/>
    <xf numFmtId="0" fontId="23" fillId="0" borderId="3459" applyNumberFormat="0" applyFill="0" applyAlignment="0" applyProtection="0"/>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protection locked="0"/>
    </xf>
    <xf numFmtId="0" fontId="18" fillId="74" borderId="3460" applyProtection="0">
      <alignment horizontal="right"/>
      <protection locked="0"/>
    </xf>
    <xf numFmtId="0" fontId="23" fillId="0" borderId="3459" applyNumberFormat="0" applyFill="0" applyAlignment="0" applyProtection="0"/>
    <xf numFmtId="0" fontId="18" fillId="74" borderId="3460" applyProtection="0">
      <alignment horizontal="right"/>
      <protection locked="0"/>
    </xf>
    <xf numFmtId="0" fontId="23" fillId="0" borderId="3459" applyNumberFormat="0" applyFill="0" applyAlignment="0" applyProtection="0"/>
    <xf numFmtId="0" fontId="23" fillId="0" borderId="3459" applyNumberFormat="0" applyFill="0" applyAlignment="0" applyProtection="0"/>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23" fillId="98" borderId="3461" applyNumberFormat="0" applyFont="0" applyAlignment="0" applyProtection="0"/>
    <xf numFmtId="0" fontId="23" fillId="98" borderId="3461" applyNumberFormat="0" applyFont="0" applyAlignment="0" applyProtection="0"/>
    <xf numFmtId="0" fontId="23" fillId="98" borderId="3461" applyNumberFormat="0" applyFont="0" applyAlignment="0" applyProtection="0"/>
    <xf numFmtId="0" fontId="217" fillId="103" borderId="3461" applyNumberFormat="0" applyAlignment="0" applyProtection="0"/>
    <xf numFmtId="0" fontId="18" fillId="74" borderId="3460" applyFont="0" applyFill="0" applyBorder="0" applyAlignment="0" applyProtection="0"/>
    <xf numFmtId="0" fontId="23" fillId="98" borderId="3461" applyNumberFormat="0" applyFont="0" applyAlignment="0" applyProtection="0"/>
    <xf numFmtId="0" fontId="23" fillId="98" borderId="3461" applyNumberFormat="0" applyFont="0" applyAlignment="0" applyProtection="0"/>
    <xf numFmtId="0" fontId="23" fillId="98" borderId="3461" applyNumberFormat="0" applyFont="0" applyAlignment="0" applyProtection="0"/>
    <xf numFmtId="0" fontId="217" fillId="103" borderId="3461" applyNumberFormat="0" applyAlignment="0" applyProtection="0"/>
    <xf numFmtId="0" fontId="18" fillId="74" borderId="3460" applyFont="0" applyFill="0" applyBorder="0" applyAlignment="0" applyProtection="0"/>
    <xf numFmtId="348" fontId="120" fillId="107" borderId="3460" applyProtection="0">
      <alignment horizontal="center" vertical="center"/>
    </xf>
    <xf numFmtId="338" fontId="230" fillId="0" borderId="3463">
      <protection locked="0"/>
    </xf>
    <xf numFmtId="338" fontId="230" fillId="0" borderId="3463">
      <protection locked="0"/>
    </xf>
    <xf numFmtId="338" fontId="230" fillId="0" borderId="3463">
      <protection locked="0"/>
    </xf>
    <xf numFmtId="338" fontId="230" fillId="0" borderId="3463">
      <protection locked="0"/>
    </xf>
    <xf numFmtId="338" fontId="230" fillId="0" borderId="3463">
      <protection locked="0"/>
    </xf>
    <xf numFmtId="338" fontId="230" fillId="0" borderId="3463">
      <protection locked="0"/>
    </xf>
    <xf numFmtId="0" fontId="231" fillId="35" borderId="3460">
      <alignment horizontal="right"/>
    </xf>
    <xf numFmtId="0" fontId="238" fillId="0" borderId="3465">
      <alignment horizontal="right"/>
    </xf>
    <xf numFmtId="207" fontId="240" fillId="0" borderId="3466">
      <alignment horizontal="right"/>
    </xf>
    <xf numFmtId="207" fontId="243" fillId="0" borderId="3465">
      <alignment horizontal="left"/>
    </xf>
    <xf numFmtId="207" fontId="243" fillId="0" borderId="3465">
      <alignment horizontal="left"/>
    </xf>
    <xf numFmtId="348" fontId="120" fillId="107" borderId="3460" applyProtection="0">
      <alignment horizontal="center" vertical="center"/>
    </xf>
    <xf numFmtId="9" fontId="163" fillId="35" borderId="3464">
      <alignment horizontal="center"/>
    </xf>
    <xf numFmtId="207" fontId="244" fillId="0" borderId="3466">
      <alignment horizontal="center"/>
    </xf>
    <xf numFmtId="207" fontId="245" fillId="0" borderId="3465">
      <alignment horizontal="center"/>
    </xf>
    <xf numFmtId="207" fontId="245" fillId="0" borderId="3465">
      <alignment horizontal="center"/>
    </xf>
    <xf numFmtId="41" fontId="211" fillId="0" borderId="3466" applyFill="0" applyBorder="0" applyProtection="0">
      <alignment horizontal="right" vertical="top"/>
    </xf>
    <xf numFmtId="41" fontId="211" fillId="0" borderId="3466" applyFill="0" applyBorder="0" applyProtection="0">
      <alignment horizontal="right" vertical="top"/>
    </xf>
    <xf numFmtId="41" fontId="211" fillId="0" borderId="3466" applyFill="0" applyBorder="0" applyProtection="0">
      <alignment horizontal="right" vertical="top"/>
    </xf>
    <xf numFmtId="0" fontId="18" fillId="0" borderId="3467" applyNumberFormat="0" applyFont="0" applyAlignment="0" applyProtection="0"/>
    <xf numFmtId="0" fontId="18" fillId="0" borderId="3468" applyNumberFormat="0" applyFont="0" applyAlignment="0" applyProtection="0"/>
    <xf numFmtId="0" fontId="23" fillId="36" borderId="3460" applyFont="0" applyBorder="0" applyAlignment="0" applyProtection="0">
      <alignment vertical="top"/>
    </xf>
    <xf numFmtId="0" fontId="238" fillId="0" borderId="3465">
      <alignment horizontal="right"/>
    </xf>
    <xf numFmtId="49" fontId="237" fillId="0" borderId="3466">
      <alignment horizontal="right" wrapText="1"/>
    </xf>
    <xf numFmtId="0" fontId="238" fillId="0" borderId="3465">
      <alignment horizontal="right"/>
    </xf>
    <xf numFmtId="0" fontId="237" fillId="0" borderId="3466">
      <alignment horizontal="right" wrapText="1"/>
    </xf>
    <xf numFmtId="0" fontId="238" fillId="0" borderId="3465">
      <alignment horizontal="right"/>
    </xf>
    <xf numFmtId="207" fontId="240" fillId="0" borderId="3466">
      <alignment horizontal="right"/>
    </xf>
    <xf numFmtId="207" fontId="240" fillId="0" borderId="3466">
      <alignment horizontal="left"/>
    </xf>
    <xf numFmtId="207" fontId="243" fillId="0" borderId="3465">
      <alignment horizontal="left"/>
    </xf>
    <xf numFmtId="207" fontId="243" fillId="0" borderId="3465">
      <alignment horizontal="left"/>
    </xf>
    <xf numFmtId="0" fontId="18" fillId="35" borderId="3454" applyNumberFormat="0" applyAlignment="0">
      <protection locked="0"/>
    </xf>
    <xf numFmtId="49" fontId="237" fillId="0" borderId="3466">
      <alignment horizontal="right" wrapText="1"/>
    </xf>
    <xf numFmtId="201" fontId="137" fillId="0" borderId="3455" applyNumberFormat="0" applyFont="0" applyFill="0" applyAlignment="0" applyProtection="0"/>
    <xf numFmtId="9" fontId="163" fillId="35" borderId="3464">
      <alignment horizontal="center"/>
    </xf>
    <xf numFmtId="0" fontId="238" fillId="0" borderId="3465">
      <alignment horizontal="right"/>
    </xf>
    <xf numFmtId="49" fontId="237" fillId="0" borderId="3466">
      <alignment horizontal="right" wrapText="1"/>
    </xf>
    <xf numFmtId="0" fontId="18" fillId="56" borderId="3345" applyAlignment="0" applyProtection="0"/>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207" fontId="240" fillId="0" borderId="3466">
      <alignment horizontal="left"/>
    </xf>
    <xf numFmtId="201" fontId="137" fillId="0" borderId="3455" applyNumberFormat="0" applyFont="0" applyFill="0" applyAlignment="0" applyProtection="0"/>
    <xf numFmtId="201" fontId="137" fillId="0" borderId="3456" applyNumberFormat="0" applyFont="0" applyFill="0" applyAlignment="0" applyProtection="0"/>
    <xf numFmtId="0" fontId="18" fillId="35" borderId="3454" applyNumberFormat="0" applyAlignment="0">
      <protection locked="0"/>
    </xf>
    <xf numFmtId="10" fontId="23" fillId="37" borderId="3460" applyNumberFormat="0" applyBorder="0" applyAlignment="0" applyProtection="0"/>
    <xf numFmtId="10" fontId="23" fillId="37" borderId="3460" applyNumberFormat="0" applyBorder="0" applyAlignment="0" applyProtection="0"/>
    <xf numFmtId="10" fontId="23" fillId="37" borderId="3460" applyNumberFormat="0" applyBorder="0" applyAlignment="0" applyProtection="0"/>
    <xf numFmtId="10" fontId="23" fillId="37" borderId="3460" applyNumberFormat="0" applyBorder="0" applyAlignment="0" applyProtection="0"/>
    <xf numFmtId="10" fontId="23" fillId="37" borderId="3460" applyNumberFormat="0" applyBorder="0" applyAlignment="0" applyProtection="0"/>
    <xf numFmtId="256" fontId="22" fillId="0" borderId="3345">
      <alignment horizontal="left" vertical="center"/>
    </xf>
    <xf numFmtId="0" fontId="22" fillId="0" borderId="3345">
      <alignment horizontal="left" vertical="center"/>
    </xf>
    <xf numFmtId="256" fontId="22" fillId="0" borderId="3345">
      <alignment horizontal="left" vertical="center"/>
    </xf>
    <xf numFmtId="256" fontId="22" fillId="0" borderId="3345">
      <alignment horizontal="left" vertical="center"/>
    </xf>
    <xf numFmtId="256" fontId="22" fillId="0" borderId="3345">
      <alignment horizontal="left" vertical="center"/>
    </xf>
    <xf numFmtId="256" fontId="22" fillId="0" borderId="3345">
      <alignment horizontal="left" vertical="center"/>
    </xf>
    <xf numFmtId="2" fontId="92" fillId="34" borderId="3452"/>
    <xf numFmtId="3" fontId="92" fillId="34" borderId="3452">
      <alignment horizontal="right" vertical="center"/>
    </xf>
    <xf numFmtId="0" fontId="23" fillId="36" borderId="3460" applyFont="0" applyBorder="0" applyAlignment="0" applyProtection="0">
      <alignment vertical="top"/>
    </xf>
    <xf numFmtId="0" fontId="18" fillId="0" borderId="3468" applyNumberFormat="0" applyFont="0" applyAlignment="0" applyProtection="0"/>
    <xf numFmtId="0" fontId="18" fillId="0" borderId="3467" applyNumberFormat="0" applyFont="0" applyAlignment="0" applyProtection="0"/>
    <xf numFmtId="41" fontId="211" fillId="0" borderId="3466" applyFill="0" applyBorder="0" applyProtection="0">
      <alignment horizontal="right" vertical="top"/>
    </xf>
    <xf numFmtId="41" fontId="211" fillId="0" borderId="3466" applyFill="0" applyBorder="0" applyProtection="0">
      <alignment horizontal="right" vertical="top"/>
    </xf>
    <xf numFmtId="41" fontId="211" fillId="0" borderId="3466" applyFill="0" applyBorder="0" applyProtection="0">
      <alignment horizontal="right" vertical="top"/>
    </xf>
    <xf numFmtId="207" fontId="245" fillId="0" borderId="3465">
      <alignment horizontal="center"/>
    </xf>
    <xf numFmtId="207" fontId="245" fillId="0" borderId="3465">
      <alignment horizontal="center"/>
    </xf>
    <xf numFmtId="207" fontId="244" fillId="0" borderId="3466">
      <alignment horizontal="center"/>
    </xf>
    <xf numFmtId="0" fontId="18" fillId="56" borderId="3345" applyAlignment="0" applyProtection="0"/>
    <xf numFmtId="207" fontId="243" fillId="0" borderId="3465">
      <alignment horizontal="left"/>
    </xf>
    <xf numFmtId="207" fontId="243" fillId="0" borderId="3465">
      <alignment horizontal="left"/>
    </xf>
    <xf numFmtId="207" fontId="240" fillId="0" borderId="3466">
      <alignment horizontal="left"/>
    </xf>
    <xf numFmtId="207" fontId="240" fillId="0" borderId="3466">
      <alignment horizontal="right"/>
    </xf>
    <xf numFmtId="0" fontId="238" fillId="0" borderId="3465">
      <alignment horizontal="right"/>
    </xf>
    <xf numFmtId="0" fontId="237" fillId="0" borderId="3466">
      <alignment horizontal="right" wrapText="1"/>
    </xf>
    <xf numFmtId="0" fontId="238" fillId="0" borderId="3465">
      <alignment horizontal="right"/>
    </xf>
    <xf numFmtId="49" fontId="237" fillId="0" borderId="3466">
      <alignment horizontal="right" wrapText="1"/>
    </xf>
    <xf numFmtId="0" fontId="238" fillId="0" borderId="3465">
      <alignment horizontal="right"/>
    </xf>
    <xf numFmtId="9" fontId="163" fillId="35" borderId="3464">
      <alignment horizontal="center"/>
    </xf>
    <xf numFmtId="348" fontId="120" fillId="107" borderId="3460" applyProtection="0">
      <alignment horizontal="center" vertical="center"/>
    </xf>
    <xf numFmtId="0" fontId="231" fillId="35" borderId="3460">
      <alignment horizontal="right"/>
    </xf>
    <xf numFmtId="338" fontId="230" fillId="0" borderId="3463">
      <protection locked="0"/>
    </xf>
    <xf numFmtId="338" fontId="230" fillId="0" borderId="3463">
      <protection locked="0"/>
    </xf>
    <xf numFmtId="338" fontId="230" fillId="0" borderId="3463">
      <protection locked="0"/>
    </xf>
    <xf numFmtId="338" fontId="230" fillId="0" borderId="3463">
      <protection locked="0"/>
    </xf>
    <xf numFmtId="338" fontId="230" fillId="0" borderId="3463">
      <protection locked="0"/>
    </xf>
    <xf numFmtId="338" fontId="230" fillId="0" borderId="3463">
      <protection locked="0"/>
    </xf>
    <xf numFmtId="4" fontId="92" fillId="35" borderId="3462"/>
    <xf numFmtId="3" fontId="92" fillId="35" borderId="3462">
      <alignment horizontal="right" vertical="center"/>
    </xf>
    <xf numFmtId="0" fontId="92" fillId="35" borderId="3462">
      <alignment horizontal="center" vertical="center"/>
    </xf>
    <xf numFmtId="3" fontId="18" fillId="105" borderId="3345" applyProtection="0">
      <alignment horizontal="right" vertical="center"/>
    </xf>
    <xf numFmtId="0" fontId="18" fillId="74" borderId="3460" applyFont="0" applyFill="0" applyBorder="0" applyAlignment="0" applyProtection="0"/>
    <xf numFmtId="0" fontId="217" fillId="103" borderId="3461" applyNumberFormat="0" applyAlignment="0" applyProtection="0"/>
    <xf numFmtId="0" fontId="23" fillId="98" borderId="3461" applyNumberFormat="0" applyFont="0" applyAlignment="0" applyProtection="0"/>
    <xf numFmtId="0" fontId="23" fillId="98" borderId="3461" applyNumberFormat="0" applyFont="0" applyAlignment="0" applyProtection="0"/>
    <xf numFmtId="0" fontId="23" fillId="98" borderId="3461" applyNumberFormat="0" applyFont="0" applyAlignment="0" applyProtection="0"/>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protection locked="0"/>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23" fillId="0" borderId="3459" applyNumberFormat="0" applyFill="0" applyAlignment="0" applyProtection="0"/>
    <xf numFmtId="0" fontId="23" fillId="0" borderId="3459" applyNumberFormat="0" applyFill="0" applyAlignment="0" applyProtection="0"/>
    <xf numFmtId="0" fontId="23" fillId="0" borderId="3459" applyNumberFormat="0" applyFill="0" applyAlignment="0" applyProtection="0"/>
    <xf numFmtId="303" fontId="211" fillId="0" borderId="3348" applyBorder="0"/>
    <xf numFmtId="3" fontId="18" fillId="105" borderId="3345" applyProtection="0">
      <alignment horizontal="right" vertical="center"/>
    </xf>
    <xf numFmtId="321" fontId="171" fillId="0" borderId="3348"/>
    <xf numFmtId="322" fontId="171" fillId="0" borderId="3348"/>
    <xf numFmtId="323" fontId="171" fillId="0" borderId="3348"/>
    <xf numFmtId="324" fontId="171" fillId="0" borderId="3348"/>
    <xf numFmtId="325" fontId="171" fillId="0" borderId="3348"/>
    <xf numFmtId="326" fontId="171" fillId="0" borderId="3348"/>
    <xf numFmtId="329" fontId="171" fillId="0" borderId="3348"/>
    <xf numFmtId="332" fontId="171" fillId="0" borderId="3348"/>
    <xf numFmtId="333" fontId="171" fillId="0" borderId="3348"/>
    <xf numFmtId="0" fontId="92" fillId="35" borderId="3350">
      <alignment horizontal="center" vertical="center"/>
    </xf>
    <xf numFmtId="3" fontId="92" fillId="35" borderId="3350">
      <alignment horizontal="right" vertical="center"/>
    </xf>
    <xf numFmtId="4" fontId="92" fillId="35" borderId="3350"/>
    <xf numFmtId="0" fontId="18" fillId="56" borderId="3345" applyAlignment="0" applyProtection="0"/>
    <xf numFmtId="3" fontId="92" fillId="34" borderId="3347">
      <alignment horizontal="right" vertical="center"/>
    </xf>
    <xf numFmtId="2" fontId="92" fillId="34" borderId="3347"/>
    <xf numFmtId="256" fontId="22" fillId="0" borderId="3345">
      <alignment horizontal="left" vertical="center"/>
    </xf>
    <xf numFmtId="256" fontId="22" fillId="0" borderId="3345">
      <alignment horizontal="left" vertical="center"/>
    </xf>
    <xf numFmtId="256" fontId="22" fillId="0" borderId="3345">
      <alignment horizontal="left" vertical="center"/>
    </xf>
    <xf numFmtId="256" fontId="22" fillId="0" borderId="3345">
      <alignment horizontal="left" vertical="center"/>
    </xf>
    <xf numFmtId="0" fontId="22" fillId="0" borderId="3345">
      <alignment horizontal="left" vertical="center"/>
    </xf>
    <xf numFmtId="256" fontId="22" fillId="0" borderId="3345">
      <alignment horizontal="left" vertical="center"/>
    </xf>
    <xf numFmtId="256" fontId="19" fillId="36" borderId="3348" applyNumberFormat="0" applyFill="0" applyBorder="0" applyAlignment="0" applyProtection="0"/>
    <xf numFmtId="256" fontId="19" fillId="36" borderId="3348" applyNumberFormat="0" applyFill="0" applyBorder="0" applyAlignment="0" applyProtection="0"/>
    <xf numFmtId="256" fontId="19" fillId="36" borderId="3348" applyNumberFormat="0" applyFill="0" applyBorder="0" applyAlignment="0" applyProtection="0"/>
    <xf numFmtId="0" fontId="19" fillId="36" borderId="3348" applyNumberFormat="0" applyFill="0" applyBorder="0" applyAlignment="0" applyProtection="0"/>
    <xf numFmtId="0" fontId="19" fillId="36" borderId="3348" applyNumberFormat="0" applyFill="0" applyBorder="0" applyAlignment="0" applyProtection="0"/>
    <xf numFmtId="256" fontId="19" fillId="36" borderId="3348" applyNumberFormat="0" applyFill="0" applyBorder="0" applyAlignment="0" applyProtection="0"/>
    <xf numFmtId="0" fontId="19" fillId="36" borderId="3348" applyNumberFormat="0" applyFill="0" applyBorder="0" applyAlignment="0" applyProtection="0"/>
    <xf numFmtId="0" fontId="18" fillId="56" borderId="3345" applyAlignment="0" applyProtection="0"/>
    <xf numFmtId="0" fontId="92" fillId="35" borderId="3512">
      <alignment horizontal="center" vertical="center"/>
    </xf>
    <xf numFmtId="0" fontId="108" fillId="0" borderId="3348" applyFont="0" applyFill="0" applyAlignment="0" applyProtection="0"/>
    <xf numFmtId="303" fontId="211" fillId="0" borderId="3348" applyBorder="0"/>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18" fillId="74" borderId="3460" applyProtection="0">
      <alignment horizontal="right"/>
    </xf>
    <xf numFmtId="0" fontId="44" fillId="57" borderId="3489" applyNumberFormat="0" applyAlignment="0" applyProtection="0"/>
    <xf numFmtId="0" fontId="18" fillId="56" borderId="3345" applyAlignment="0" applyProtection="0"/>
    <xf numFmtId="256" fontId="22" fillId="0" borderId="3345">
      <alignment horizontal="left" vertical="center"/>
    </xf>
    <xf numFmtId="256" fontId="22" fillId="0" borderId="3345">
      <alignment horizontal="left" vertical="center"/>
    </xf>
    <xf numFmtId="256" fontId="22" fillId="0" borderId="3345">
      <alignment horizontal="left" vertical="center"/>
    </xf>
    <xf numFmtId="256" fontId="22" fillId="0" borderId="3345">
      <alignment horizontal="left" vertical="center"/>
    </xf>
    <xf numFmtId="0" fontId="22" fillId="0" borderId="3345">
      <alignment horizontal="left" vertical="center"/>
    </xf>
    <xf numFmtId="256" fontId="22" fillId="0" borderId="3345">
      <alignment horizontal="left" vertical="center"/>
    </xf>
    <xf numFmtId="215" fontId="156" fillId="0" borderId="3348" applyFont="0" applyFill="0" applyAlignment="0">
      <alignment horizontal="fill"/>
    </xf>
    <xf numFmtId="0" fontId="18" fillId="56" borderId="3345" applyAlignment="0" applyProtection="0"/>
    <xf numFmtId="256" fontId="22" fillId="0" borderId="3345">
      <alignment horizontal="left" vertical="center"/>
    </xf>
    <xf numFmtId="256" fontId="22" fillId="0" borderId="3345">
      <alignment horizontal="left" vertical="center"/>
    </xf>
    <xf numFmtId="256" fontId="22" fillId="0" borderId="3345">
      <alignment horizontal="left" vertical="center"/>
    </xf>
    <xf numFmtId="256" fontId="22" fillId="0" borderId="3345">
      <alignment horizontal="left" vertical="center"/>
    </xf>
    <xf numFmtId="0" fontId="22" fillId="0" borderId="3345">
      <alignment horizontal="left" vertical="center"/>
    </xf>
    <xf numFmtId="256" fontId="22" fillId="0" borderId="3345">
      <alignment horizontal="left" vertical="center"/>
    </xf>
    <xf numFmtId="0" fontId="18" fillId="56" borderId="3345" applyAlignment="0" applyProtection="0"/>
    <xf numFmtId="256" fontId="22" fillId="0" borderId="3345">
      <alignment horizontal="left" vertical="center"/>
    </xf>
    <xf numFmtId="256" fontId="22" fillId="0" borderId="3345">
      <alignment horizontal="left" vertical="center"/>
    </xf>
    <xf numFmtId="256" fontId="22" fillId="0" borderId="3345">
      <alignment horizontal="left" vertical="center"/>
    </xf>
    <xf numFmtId="256" fontId="22" fillId="0" borderId="3345">
      <alignment horizontal="left" vertical="center"/>
    </xf>
    <xf numFmtId="0" fontId="22" fillId="0" borderId="3345">
      <alignment horizontal="left" vertical="center"/>
    </xf>
    <xf numFmtId="256" fontId="22" fillId="0" borderId="3345">
      <alignment horizontal="left" vertical="center"/>
    </xf>
    <xf numFmtId="256" fontId="22" fillId="0" borderId="3345">
      <alignment horizontal="left" vertical="center"/>
    </xf>
    <xf numFmtId="256" fontId="22" fillId="0" borderId="3345">
      <alignment horizontal="left" vertical="center"/>
    </xf>
    <xf numFmtId="256" fontId="22" fillId="0" borderId="3345">
      <alignment horizontal="left" vertical="center"/>
    </xf>
    <xf numFmtId="256" fontId="22" fillId="0" borderId="3345">
      <alignment horizontal="left" vertical="center"/>
    </xf>
    <xf numFmtId="0" fontId="22" fillId="0" borderId="3345">
      <alignment horizontal="left" vertical="center"/>
    </xf>
    <xf numFmtId="256" fontId="22" fillId="0" borderId="3345">
      <alignment horizontal="left" vertical="center"/>
    </xf>
    <xf numFmtId="1" fontId="37" fillId="0" borderId="3345">
      <alignment vertical="center"/>
    </xf>
    <xf numFmtId="0" fontId="44" fillId="57" borderId="3351" applyNumberFormat="0" applyAlignment="0" applyProtection="0"/>
    <xf numFmtId="0" fontId="92" fillId="35" borderId="3354">
      <alignment horizontal="center" vertical="center"/>
    </xf>
    <xf numFmtId="4" fontId="92" fillId="35" borderId="3488"/>
    <xf numFmtId="0" fontId="44" fillId="57" borderId="3509" applyNumberFormat="0" applyAlignment="0" applyProtection="0"/>
    <xf numFmtId="3" fontId="92" fillId="35" borderId="3488">
      <alignment horizontal="right" vertical="center"/>
    </xf>
    <xf numFmtId="215" fontId="156" fillId="0" borderId="3511" applyFont="0" applyFill="0" applyAlignment="0">
      <alignment horizontal="fill"/>
    </xf>
    <xf numFmtId="164" fontId="103" fillId="71" borderId="3453" applyNumberFormat="0" applyBorder="0" applyAlignment="0">
      <alignment vertical="center" wrapText="1"/>
    </xf>
    <xf numFmtId="215" fontId="156" fillId="0" borderId="3348" applyFont="0" applyFill="0" applyAlignment="0">
      <alignment horizontal="fill"/>
    </xf>
    <xf numFmtId="215" fontId="156" fillId="0" borderId="3353" applyFont="0" applyFill="0" applyAlignment="0">
      <alignment horizontal="fill"/>
    </xf>
    <xf numFmtId="0" fontId="108" fillId="0" borderId="3346" applyFont="0" applyFill="0" applyAlignment="0" applyProtection="0"/>
    <xf numFmtId="0" fontId="108" fillId="0" borderId="3348" applyFont="0" applyFill="0" applyAlignment="0" applyProtection="0"/>
    <xf numFmtId="338" fontId="230" fillId="0" borderId="3463">
      <protection locked="0"/>
    </xf>
    <xf numFmtId="1" fontId="37" fillId="0" borderId="3345">
      <alignment vertical="center"/>
    </xf>
    <xf numFmtId="1" fontId="37" fillId="0" borderId="3345">
      <alignment vertical="center"/>
    </xf>
    <xf numFmtId="0" fontId="108" fillId="0" borderId="3346" applyFont="0" applyFill="0" applyAlignment="0" applyProtection="0"/>
    <xf numFmtId="0" fontId="44" fillId="57" borderId="3351" applyNumberFormat="0" applyAlignment="0" applyProtection="0"/>
    <xf numFmtId="0" fontId="44" fillId="57" borderId="3351" applyNumberFormat="0" applyAlignment="0" applyProtection="0"/>
    <xf numFmtId="3" fontId="92" fillId="35" borderId="3354">
      <alignment horizontal="right" vertical="center"/>
    </xf>
    <xf numFmtId="4" fontId="92" fillId="35" borderId="3354"/>
    <xf numFmtId="3" fontId="92" fillId="34" borderId="3352">
      <alignment horizontal="right" vertical="center"/>
    </xf>
    <xf numFmtId="2" fontId="92" fillId="34" borderId="3352"/>
    <xf numFmtId="0" fontId="44" fillId="119" borderId="3351" applyNumberFormat="0" applyAlignment="0" applyProtection="0"/>
    <xf numFmtId="0" fontId="108" fillId="0" borderId="3348" applyFont="0" applyFill="0" applyAlignment="0" applyProtection="0"/>
    <xf numFmtId="303" fontId="211" fillId="0" borderId="3348" applyBorder="0"/>
    <xf numFmtId="303" fontId="211" fillId="0" borderId="3348" applyBorder="0"/>
    <xf numFmtId="215" fontId="156" fillId="0" borderId="3348" applyFont="0" applyFill="0" applyAlignment="0">
      <alignment horizontal="fill"/>
    </xf>
    <xf numFmtId="0" fontId="44" fillId="57" borderId="3355" applyNumberFormat="0" applyAlignment="0" applyProtection="0"/>
    <xf numFmtId="0" fontId="44" fillId="57" borderId="3355" applyNumberFormat="0" applyAlignment="0" applyProtection="0"/>
    <xf numFmtId="0" fontId="44" fillId="57" borderId="3355" applyNumberFormat="0" applyAlignment="0" applyProtection="0"/>
    <xf numFmtId="0" fontId="44" fillId="119" borderId="3355" applyNumberFormat="0" applyAlignment="0" applyProtection="0"/>
    <xf numFmtId="0" fontId="44" fillId="57" borderId="3391" applyNumberFormat="0" applyAlignment="0" applyProtection="0"/>
    <xf numFmtId="215" fontId="156" fillId="0" borderId="3393" applyFont="0" applyFill="0" applyAlignment="0">
      <alignment horizontal="fill"/>
    </xf>
    <xf numFmtId="215" fontId="156" fillId="0" borderId="3357" applyFont="0" applyFill="0" applyAlignment="0">
      <alignment horizontal="fill"/>
    </xf>
    <xf numFmtId="0" fontId="92" fillId="35" borderId="3394">
      <alignment horizontal="center" vertical="center"/>
    </xf>
    <xf numFmtId="0" fontId="44" fillId="57" borderId="3371" applyNumberFormat="0" applyAlignment="0" applyProtection="0"/>
    <xf numFmtId="0" fontId="44" fillId="119" borderId="3367" applyNumberFormat="0" applyAlignment="0" applyProtection="0"/>
    <xf numFmtId="2" fontId="92" fillId="34" borderId="3368"/>
    <xf numFmtId="3" fontId="92" fillId="34" borderId="3368">
      <alignment horizontal="right" vertical="center"/>
    </xf>
    <xf numFmtId="4" fontId="92" fillId="35" borderId="3370"/>
    <xf numFmtId="3" fontId="92" fillId="35" borderId="3370">
      <alignment horizontal="right" vertical="center"/>
    </xf>
    <xf numFmtId="0" fontId="44" fillId="57" borderId="3367" applyNumberFormat="0" applyAlignment="0" applyProtection="0"/>
    <xf numFmtId="0" fontId="44" fillId="57" borderId="3367" applyNumberFormat="0" applyAlignment="0" applyProtection="0"/>
    <xf numFmtId="3" fontId="18" fillId="105" borderId="3345" applyProtection="0">
      <alignment horizontal="right" vertical="center"/>
    </xf>
    <xf numFmtId="215" fontId="156" fillId="0" borderId="3369" applyFont="0" applyFill="0" applyAlignment="0">
      <alignment horizontal="fill"/>
    </xf>
    <xf numFmtId="214" fontId="148" fillId="74" borderId="3345" applyFont="0" applyFill="0" applyBorder="0" applyAlignment="0" applyProtection="0">
      <alignment horizontal="right"/>
    </xf>
    <xf numFmtId="16" fontId="148" fillId="74" borderId="3345" applyFont="0" applyFill="0" applyBorder="0" applyAlignment="0" applyProtection="0">
      <alignment horizontal="right"/>
    </xf>
    <xf numFmtId="214" fontId="148" fillId="74" borderId="3345" applyFont="0" applyFill="0" applyBorder="0" applyAlignment="0" applyProtection="0">
      <alignment horizontal="right"/>
    </xf>
    <xf numFmtId="16" fontId="148" fillId="74" borderId="3345" applyFont="0" applyFill="0" applyBorder="0" applyAlignment="0" applyProtection="0">
      <alignment horizontal="right"/>
    </xf>
    <xf numFmtId="0" fontId="92" fillId="35" borderId="3370">
      <alignment horizontal="center" vertical="center"/>
    </xf>
    <xf numFmtId="0" fontId="44" fillId="57" borderId="3367" applyNumberFormat="0" applyAlignment="0" applyProtection="0"/>
    <xf numFmtId="215" fontId="156" fillId="0" borderId="3389" applyFont="0" applyFill="0" applyAlignment="0">
      <alignment horizontal="fill"/>
    </xf>
    <xf numFmtId="2" fontId="92" fillId="34" borderId="3364"/>
    <xf numFmtId="3" fontId="92" fillId="34" borderId="3364">
      <alignment horizontal="right" vertical="center"/>
    </xf>
    <xf numFmtId="4" fontId="92" fillId="35" borderId="3366"/>
    <xf numFmtId="3" fontId="92" fillId="35" borderId="3366">
      <alignment horizontal="right" vertical="center"/>
    </xf>
    <xf numFmtId="0" fontId="92" fillId="35" borderId="3366">
      <alignment horizontal="center" vertical="center"/>
    </xf>
    <xf numFmtId="3" fontId="92" fillId="35" borderId="3390">
      <alignment horizontal="right" vertical="center"/>
    </xf>
    <xf numFmtId="3" fontId="92" fillId="34" borderId="3388">
      <alignment horizontal="right" vertical="center"/>
    </xf>
    <xf numFmtId="2" fontId="92" fillId="34" borderId="3388"/>
    <xf numFmtId="0" fontId="92" fillId="35" borderId="3358">
      <alignment horizontal="center" vertical="center"/>
    </xf>
    <xf numFmtId="3" fontId="92" fillId="35" borderId="3358">
      <alignment horizontal="right" vertical="center"/>
    </xf>
    <xf numFmtId="4" fontId="92" fillId="35" borderId="3358"/>
    <xf numFmtId="3" fontId="92" fillId="35" borderId="3394">
      <alignment horizontal="right" vertical="center"/>
    </xf>
    <xf numFmtId="0" fontId="44" fillId="119" borderId="3391" applyNumberFormat="0" applyAlignment="0" applyProtection="0"/>
    <xf numFmtId="0" fontId="44" fillId="119" borderId="3395" applyNumberFormat="0" applyAlignment="0" applyProtection="0"/>
    <xf numFmtId="3" fontId="92" fillId="34" borderId="3356">
      <alignment horizontal="right" vertical="center"/>
    </xf>
    <xf numFmtId="2" fontId="92" fillId="34" borderId="3356"/>
    <xf numFmtId="0" fontId="44" fillId="57" borderId="3395" applyNumberFormat="0" applyAlignment="0" applyProtection="0"/>
    <xf numFmtId="0" fontId="44" fillId="57" borderId="3391" applyNumberFormat="0" applyAlignment="0" applyProtection="0"/>
    <xf numFmtId="0" fontId="92" fillId="35" borderId="3390">
      <alignment horizontal="center" vertical="center"/>
    </xf>
    <xf numFmtId="4" fontId="92" fillId="35" borderId="3390"/>
    <xf numFmtId="4" fontId="92" fillId="35" borderId="3394"/>
    <xf numFmtId="3" fontId="92" fillId="34" borderId="3392">
      <alignment horizontal="right" vertical="center"/>
    </xf>
    <xf numFmtId="0" fontId="44" fillId="57" borderId="3395" applyNumberFormat="0" applyAlignment="0" applyProtection="0"/>
    <xf numFmtId="215" fontId="156" fillId="0" borderId="3365" applyFont="0" applyFill="0" applyAlignment="0">
      <alignment horizontal="fill"/>
    </xf>
    <xf numFmtId="0" fontId="44" fillId="57" borderId="3391" applyNumberFormat="0" applyAlignment="0" applyProtection="0"/>
    <xf numFmtId="2" fontId="92" fillId="34" borderId="3392"/>
    <xf numFmtId="0" fontId="44" fillId="57" borderId="3395" applyNumberFormat="0" applyAlignment="0" applyProtection="0"/>
    <xf numFmtId="0" fontId="44" fillId="57" borderId="3359" applyNumberFormat="0" applyAlignment="0" applyProtection="0"/>
    <xf numFmtId="0" fontId="92" fillId="35" borderId="3362">
      <alignment horizontal="center" vertical="center"/>
    </xf>
    <xf numFmtId="215" fontId="156" fillId="0" borderId="3361" applyFont="0" applyFill="0" applyAlignment="0">
      <alignment horizontal="fill"/>
    </xf>
    <xf numFmtId="0" fontId="44" fillId="57" borderId="3359" applyNumberFormat="0" applyAlignment="0" applyProtection="0"/>
    <xf numFmtId="0" fontId="44" fillId="57" borderId="3359" applyNumberFormat="0" applyAlignment="0" applyProtection="0"/>
    <xf numFmtId="3" fontId="92" fillId="35" borderId="3362">
      <alignment horizontal="right" vertical="center"/>
    </xf>
    <xf numFmtId="4" fontId="92" fillId="35" borderId="3362"/>
    <xf numFmtId="3" fontId="92" fillId="34" borderId="3360">
      <alignment horizontal="right" vertical="center"/>
    </xf>
    <xf numFmtId="2" fontId="92" fillId="34" borderId="3360"/>
    <xf numFmtId="0" fontId="44" fillId="119" borderId="3359" applyNumberFormat="0" applyAlignment="0" applyProtection="0"/>
    <xf numFmtId="0" fontId="44" fillId="57" borderId="3363" applyNumberFormat="0" applyAlignment="0" applyProtection="0"/>
    <xf numFmtId="0" fontId="44" fillId="57" borderId="3363" applyNumberFormat="0" applyAlignment="0" applyProtection="0"/>
    <xf numFmtId="0" fontId="44" fillId="57" borderId="3363" applyNumberFormat="0" applyAlignment="0" applyProtection="0"/>
    <xf numFmtId="0" fontId="44" fillId="119" borderId="3363" applyNumberFormat="0" applyAlignment="0" applyProtection="0"/>
    <xf numFmtId="0" fontId="44" fillId="57" borderId="3371" applyNumberFormat="0" applyAlignment="0" applyProtection="0"/>
    <xf numFmtId="0" fontId="44" fillId="57" borderId="3371" applyNumberFormat="0" applyAlignment="0" applyProtection="0"/>
    <xf numFmtId="0" fontId="44" fillId="119" borderId="3371" applyNumberFormat="0" applyAlignment="0" applyProtection="0"/>
    <xf numFmtId="0" fontId="238" fillId="0" borderId="3465">
      <alignment horizontal="right"/>
    </xf>
    <xf numFmtId="1" fontId="37" fillId="0" borderId="3345">
      <alignment vertical="center"/>
    </xf>
    <xf numFmtId="1" fontId="37" fillId="0" borderId="3345">
      <alignment vertical="center"/>
    </xf>
    <xf numFmtId="201" fontId="137" fillId="0" borderId="3455" applyNumberFormat="0" applyFont="0" applyFill="0" applyAlignment="0" applyProtection="0"/>
    <xf numFmtId="16" fontId="148" fillId="74" borderId="3345" applyFont="0" applyFill="0" applyBorder="0" applyAlignment="0" applyProtection="0">
      <alignment horizontal="right"/>
    </xf>
    <xf numFmtId="254" fontId="177" fillId="0" borderId="3457" applyFont="0" applyFill="0" applyBorder="0" applyAlignment="0" applyProtection="0">
      <protection locked="0"/>
    </xf>
    <xf numFmtId="0" fontId="238" fillId="0" borderId="3465">
      <alignment horizontal="right"/>
    </xf>
    <xf numFmtId="0" fontId="18" fillId="35" borderId="3454" applyNumberFormat="0" applyAlignment="0">
      <protection locked="0"/>
    </xf>
    <xf numFmtId="1" fontId="37" fillId="0" borderId="3345">
      <alignment vertical="center"/>
    </xf>
    <xf numFmtId="0" fontId="108" fillId="0" borderId="3346" applyFont="0" applyFill="0" applyAlignment="0" applyProtection="0"/>
    <xf numFmtId="0" fontId="237" fillId="0" borderId="3466">
      <alignment horizontal="right" wrapText="1"/>
    </xf>
    <xf numFmtId="215" fontId="156" fillId="0" borderId="3373" applyFont="0" applyFill="0" applyAlignment="0">
      <alignment horizontal="fill"/>
    </xf>
    <xf numFmtId="0" fontId="92" fillId="35" borderId="3374">
      <alignment horizontal="center" vertical="center"/>
    </xf>
    <xf numFmtId="3" fontId="92" fillId="35" borderId="3374">
      <alignment horizontal="right" vertical="center"/>
    </xf>
    <xf numFmtId="4" fontId="92" fillId="35" borderId="3374"/>
    <xf numFmtId="3" fontId="92" fillId="34" borderId="3372">
      <alignment horizontal="right" vertical="center"/>
    </xf>
    <xf numFmtId="2" fontId="92" fillId="34" borderId="3372"/>
    <xf numFmtId="0" fontId="44" fillId="57" borderId="3375" applyNumberFormat="0" applyAlignment="0" applyProtection="0"/>
    <xf numFmtId="0" fontId="92" fillId="35" borderId="3378">
      <alignment horizontal="center" vertical="center"/>
    </xf>
    <xf numFmtId="215" fontId="156" fillId="0" borderId="3377" applyFont="0" applyFill="0" applyAlignment="0">
      <alignment horizontal="fill"/>
    </xf>
    <xf numFmtId="0" fontId="108" fillId="0" borderId="3346" applyFont="0" applyFill="0" applyAlignment="0" applyProtection="0"/>
    <xf numFmtId="201" fontId="137" fillId="0" borderId="3456" applyNumberFormat="0" applyFont="0" applyFill="0" applyAlignment="0" applyProtection="0"/>
    <xf numFmtId="0" fontId="44" fillId="57" borderId="3375" applyNumberFormat="0" applyAlignment="0" applyProtection="0"/>
    <xf numFmtId="0" fontId="44" fillId="57" borderId="3375" applyNumberFormat="0" applyAlignment="0" applyProtection="0"/>
    <xf numFmtId="3" fontId="92" fillId="35" borderId="3378">
      <alignment horizontal="right" vertical="center"/>
    </xf>
    <xf numFmtId="4" fontId="92" fillId="35" borderId="3378"/>
    <xf numFmtId="3" fontId="92" fillId="34" borderId="3376">
      <alignment horizontal="right" vertical="center"/>
    </xf>
    <xf numFmtId="2" fontId="92" fillId="34" borderId="3376"/>
    <xf numFmtId="0" fontId="44" fillId="119" borderId="3375" applyNumberFormat="0" applyAlignment="0" applyProtection="0"/>
    <xf numFmtId="0" fontId="44" fillId="57" borderId="3379" applyNumberFormat="0" applyAlignment="0" applyProtection="0"/>
    <xf numFmtId="0" fontId="44" fillId="57" borderId="3379" applyNumberFormat="0" applyAlignment="0" applyProtection="0"/>
    <xf numFmtId="0" fontId="44" fillId="57" borderId="3379" applyNumberFormat="0" applyAlignment="0" applyProtection="0"/>
    <xf numFmtId="0" fontId="44" fillId="119" borderId="3379" applyNumberFormat="0" applyAlignment="0" applyProtection="0"/>
    <xf numFmtId="215" fontId="156" fillId="0" borderId="3381" applyFont="0" applyFill="0" applyAlignment="0">
      <alignment horizontal="fill"/>
    </xf>
    <xf numFmtId="0" fontId="92" fillId="35" borderId="3382">
      <alignment horizontal="center" vertical="center"/>
    </xf>
    <xf numFmtId="3" fontId="92" fillId="35" borderId="3382">
      <alignment horizontal="right" vertical="center"/>
    </xf>
    <xf numFmtId="4" fontId="92" fillId="35" borderId="3382"/>
    <xf numFmtId="3" fontId="92" fillId="34" borderId="3380">
      <alignment horizontal="right" vertical="center"/>
    </xf>
    <xf numFmtId="2" fontId="92" fillId="34" borderId="3380"/>
    <xf numFmtId="0" fontId="44" fillId="57" borderId="3383" applyNumberFormat="0" applyAlignment="0" applyProtection="0"/>
    <xf numFmtId="0" fontId="92" fillId="35" borderId="3386">
      <alignment horizontal="center" vertical="center"/>
    </xf>
    <xf numFmtId="215" fontId="156" fillId="0" borderId="3385" applyFont="0" applyFill="0" applyAlignment="0">
      <alignment horizontal="fill"/>
    </xf>
    <xf numFmtId="0" fontId="44" fillId="57" borderId="3383" applyNumberFormat="0" applyAlignment="0" applyProtection="0"/>
    <xf numFmtId="0" fontId="44" fillId="57" borderId="3383" applyNumberFormat="0" applyAlignment="0" applyProtection="0"/>
    <xf numFmtId="3" fontId="92" fillId="35" borderId="3386">
      <alignment horizontal="right" vertical="center"/>
    </xf>
    <xf numFmtId="4" fontId="92" fillId="35" borderId="3386"/>
    <xf numFmtId="3" fontId="92" fillId="34" borderId="3384">
      <alignment horizontal="right" vertical="center"/>
    </xf>
    <xf numFmtId="2" fontId="92" fillId="34" borderId="3384"/>
    <xf numFmtId="0" fontId="44" fillId="119" borderId="3383" applyNumberFormat="0" applyAlignment="0" applyProtection="0"/>
    <xf numFmtId="0" fontId="44" fillId="57" borderId="3387" applyNumberFormat="0" applyAlignment="0" applyProtection="0"/>
    <xf numFmtId="0" fontId="44" fillId="57" borderId="3387" applyNumberFormat="0" applyAlignment="0" applyProtection="0"/>
    <xf numFmtId="0" fontId="44" fillId="57" borderId="3387" applyNumberFormat="0" applyAlignment="0" applyProtection="0"/>
    <xf numFmtId="0" fontId="44" fillId="119" borderId="3387" applyNumberFormat="0" applyAlignment="0" applyProtection="0"/>
    <xf numFmtId="164" fontId="103" fillId="71" borderId="2907" applyNumberFormat="0" applyBorder="0" applyAlignment="0">
      <alignment vertical="center" wrapText="1"/>
    </xf>
    <xf numFmtId="215" fontId="156" fillId="0" borderId="3397" applyFont="0" applyFill="0" applyAlignment="0">
      <alignment horizontal="fill"/>
    </xf>
    <xf numFmtId="2" fontId="92" fillId="34" borderId="3412"/>
    <xf numFmtId="3" fontId="92" fillId="34" borderId="3412">
      <alignment horizontal="right" vertical="center"/>
    </xf>
    <xf numFmtId="4" fontId="92" fillId="35" borderId="3414"/>
    <xf numFmtId="3" fontId="92" fillId="35" borderId="3414">
      <alignment horizontal="right" vertical="center"/>
    </xf>
    <xf numFmtId="0" fontId="92" fillId="35" borderId="3414">
      <alignment horizontal="center" vertical="center"/>
    </xf>
    <xf numFmtId="0" fontId="92" fillId="35" borderId="3398">
      <alignment horizontal="center" vertical="center"/>
    </xf>
    <xf numFmtId="3" fontId="92" fillId="35" borderId="3398">
      <alignment horizontal="right" vertical="center"/>
    </xf>
    <xf numFmtId="4" fontId="92" fillId="35" borderId="3398"/>
    <xf numFmtId="215" fontId="156" fillId="0" borderId="3413" applyFont="0" applyFill="0" applyAlignment="0">
      <alignment horizontal="fill"/>
    </xf>
    <xf numFmtId="3" fontId="92" fillId="34" borderId="3396">
      <alignment horizontal="right" vertical="center"/>
    </xf>
    <xf numFmtId="2" fontId="92" fillId="34" borderId="3396"/>
    <xf numFmtId="0" fontId="108" fillId="0" borderId="3346" applyFont="0" applyFill="0" applyAlignment="0" applyProtection="0"/>
    <xf numFmtId="0" fontId="103" fillId="71" borderId="2907" applyNumberFormat="0" applyBorder="0" applyAlignment="0">
      <alignment vertical="center" wrapText="1"/>
    </xf>
    <xf numFmtId="0" fontId="44" fillId="57" borderId="3399" applyNumberFormat="0" applyAlignment="0" applyProtection="0"/>
    <xf numFmtId="0" fontId="92" fillId="35" borderId="3402">
      <alignment horizontal="center" vertical="center"/>
    </xf>
    <xf numFmtId="215" fontId="156" fillId="0" borderId="3401" applyFont="0" applyFill="0" applyAlignment="0">
      <alignment horizontal="fill"/>
    </xf>
    <xf numFmtId="0" fontId="44" fillId="57" borderId="3399" applyNumberFormat="0" applyAlignment="0" applyProtection="0"/>
    <xf numFmtId="0" fontId="44" fillId="57" borderId="3399" applyNumberFormat="0" applyAlignment="0" applyProtection="0"/>
    <xf numFmtId="3" fontId="92" fillId="35" borderId="3402">
      <alignment horizontal="right" vertical="center"/>
    </xf>
    <xf numFmtId="4" fontId="92" fillId="35" borderId="3402"/>
    <xf numFmtId="3" fontId="92" fillId="34" borderId="3400">
      <alignment horizontal="right" vertical="center"/>
    </xf>
    <xf numFmtId="2" fontId="92" fillId="34" borderId="3400"/>
    <xf numFmtId="0" fontId="44" fillId="119" borderId="3399" applyNumberFormat="0" applyAlignment="0" applyProtection="0"/>
    <xf numFmtId="0" fontId="44" fillId="57" borderId="3403" applyNumberFormat="0" applyAlignment="0" applyProtection="0"/>
    <xf numFmtId="0" fontId="44" fillId="57" borderId="3403" applyNumberFormat="0" applyAlignment="0" applyProtection="0"/>
    <xf numFmtId="0" fontId="44" fillId="57" borderId="3403" applyNumberFormat="0" applyAlignment="0" applyProtection="0"/>
    <xf numFmtId="0" fontId="44" fillId="119" borderId="3403" applyNumberFormat="0" applyAlignment="0" applyProtection="0"/>
    <xf numFmtId="215" fontId="156" fillId="0" borderId="3405" applyFont="0" applyFill="0" applyAlignment="0">
      <alignment horizontal="fill"/>
    </xf>
    <xf numFmtId="0" fontId="92" fillId="35" borderId="3406">
      <alignment horizontal="center" vertical="center"/>
    </xf>
    <xf numFmtId="3" fontId="92" fillId="35" borderId="3406">
      <alignment horizontal="right" vertical="center"/>
    </xf>
    <xf numFmtId="4" fontId="92" fillId="35" borderId="3406"/>
    <xf numFmtId="3" fontId="92" fillId="34" borderId="3404">
      <alignment horizontal="right" vertical="center"/>
    </xf>
    <xf numFmtId="2" fontId="92" fillId="34" borderId="3404"/>
    <xf numFmtId="0" fontId="44" fillId="57" borderId="3407" applyNumberFormat="0" applyAlignment="0" applyProtection="0"/>
    <xf numFmtId="0" fontId="92" fillId="35" borderId="3410">
      <alignment horizontal="center" vertical="center"/>
    </xf>
    <xf numFmtId="215" fontId="156" fillId="0" borderId="3409" applyFont="0" applyFill="0" applyAlignment="0">
      <alignment horizontal="fill"/>
    </xf>
    <xf numFmtId="0" fontId="44" fillId="57" borderId="3407" applyNumberFormat="0" applyAlignment="0" applyProtection="0"/>
    <xf numFmtId="0" fontId="44" fillId="57" borderId="3407" applyNumberFormat="0" applyAlignment="0" applyProtection="0"/>
    <xf numFmtId="3" fontId="92" fillId="35" borderId="3410">
      <alignment horizontal="right" vertical="center"/>
    </xf>
    <xf numFmtId="4" fontId="92" fillId="35" borderId="3410"/>
    <xf numFmtId="3" fontId="92" fillId="34" borderId="3408">
      <alignment horizontal="right" vertical="center"/>
    </xf>
    <xf numFmtId="2" fontId="92" fillId="34" borderId="3408"/>
    <xf numFmtId="0" fontId="44" fillId="119" borderId="3407" applyNumberFormat="0" applyAlignment="0" applyProtection="0"/>
    <xf numFmtId="0" fontId="44" fillId="57" borderId="3411" applyNumberFormat="0" applyAlignment="0" applyProtection="0"/>
    <xf numFmtId="0" fontId="44" fillId="57" borderId="3411" applyNumberFormat="0" applyAlignment="0" applyProtection="0"/>
    <xf numFmtId="0" fontId="44" fillId="57" borderId="3411" applyNumberFormat="0" applyAlignment="0" applyProtection="0"/>
    <xf numFmtId="0" fontId="44" fillId="119" borderId="3411" applyNumberFormat="0" applyAlignment="0" applyProtection="0"/>
    <xf numFmtId="0" fontId="44" fillId="57" borderId="3415" applyNumberFormat="0" applyAlignment="0" applyProtection="0"/>
    <xf numFmtId="0" fontId="92" fillId="35" borderId="3418">
      <alignment horizontal="center" vertical="center"/>
    </xf>
    <xf numFmtId="215" fontId="156" fillId="0" borderId="3417" applyFont="0" applyFill="0" applyAlignment="0">
      <alignment horizontal="fill"/>
    </xf>
    <xf numFmtId="0" fontId="44" fillId="57" borderId="3415" applyNumberFormat="0" applyAlignment="0" applyProtection="0"/>
    <xf numFmtId="0" fontId="44" fillId="57" borderId="3415" applyNumberFormat="0" applyAlignment="0" applyProtection="0"/>
    <xf numFmtId="3" fontId="92" fillId="35" borderId="3418">
      <alignment horizontal="right" vertical="center"/>
    </xf>
    <xf numFmtId="4" fontId="92" fillId="35" borderId="3418"/>
    <xf numFmtId="3" fontId="92" fillId="34" borderId="3416">
      <alignment horizontal="right" vertical="center"/>
    </xf>
    <xf numFmtId="2" fontId="92" fillId="34" borderId="3416"/>
    <xf numFmtId="0" fontId="44" fillId="119" borderId="3415" applyNumberFormat="0" applyAlignment="0" applyProtection="0"/>
    <xf numFmtId="0" fontId="44" fillId="57" borderId="3419" applyNumberFormat="0" applyAlignment="0" applyProtection="0"/>
    <xf numFmtId="0" fontId="44" fillId="57" borderId="3419" applyNumberFormat="0" applyAlignment="0" applyProtection="0"/>
    <xf numFmtId="0" fontId="44" fillId="57" borderId="3419" applyNumberFormat="0" applyAlignment="0" applyProtection="0"/>
    <xf numFmtId="0" fontId="44" fillId="119" borderId="3419" applyNumberFormat="0" applyAlignment="0" applyProtection="0"/>
    <xf numFmtId="215" fontId="156" fillId="0" borderId="3421" applyFont="0" applyFill="0" applyAlignment="0">
      <alignment horizontal="fill"/>
    </xf>
    <xf numFmtId="0" fontId="44" fillId="57" borderId="3435" applyNumberFormat="0" applyAlignment="0" applyProtection="0"/>
    <xf numFmtId="0" fontId="44" fillId="119" borderId="3431" applyNumberFormat="0" applyAlignment="0" applyProtection="0"/>
    <xf numFmtId="2" fontId="92" fillId="34" borderId="3432"/>
    <xf numFmtId="3" fontId="92" fillId="34" borderId="3432">
      <alignment horizontal="right" vertical="center"/>
    </xf>
    <xf numFmtId="4" fontId="92" fillId="35" borderId="3434"/>
    <xf numFmtId="3" fontId="92" fillId="35" borderId="3434">
      <alignment horizontal="right" vertical="center"/>
    </xf>
    <xf numFmtId="0" fontId="44" fillId="57" borderId="3431" applyNumberFormat="0" applyAlignment="0" applyProtection="0"/>
    <xf numFmtId="0" fontId="44" fillId="57" borderId="3431" applyNumberFormat="0" applyAlignment="0" applyProtection="0"/>
    <xf numFmtId="215" fontId="156" fillId="0" borderId="3433" applyFont="0" applyFill="0" applyAlignment="0">
      <alignment horizontal="fill"/>
    </xf>
    <xf numFmtId="0" fontId="92" fillId="35" borderId="3434">
      <alignment horizontal="center" vertical="center"/>
    </xf>
    <xf numFmtId="0" fontId="44" fillId="57" borderId="3431" applyNumberFormat="0" applyAlignment="0" applyProtection="0"/>
    <xf numFmtId="2" fontId="92" fillId="34" borderId="3428"/>
    <xf numFmtId="3" fontId="92" fillId="34" borderId="3428">
      <alignment horizontal="right" vertical="center"/>
    </xf>
    <xf numFmtId="4" fontId="92" fillId="35" borderId="3430"/>
    <xf numFmtId="3" fontId="92" fillId="35" borderId="3430">
      <alignment horizontal="right" vertical="center"/>
    </xf>
    <xf numFmtId="0" fontId="92" fillId="35" borderId="3430">
      <alignment horizontal="center" vertical="center"/>
    </xf>
    <xf numFmtId="0" fontId="92" fillId="35" borderId="3422">
      <alignment horizontal="center" vertical="center"/>
    </xf>
    <xf numFmtId="3" fontId="92" fillId="35" borderId="3422">
      <alignment horizontal="right" vertical="center"/>
    </xf>
    <xf numFmtId="4" fontId="92" fillId="35" borderId="3422"/>
    <xf numFmtId="3" fontId="92" fillId="34" borderId="3420">
      <alignment horizontal="right" vertical="center"/>
    </xf>
    <xf numFmtId="2" fontId="92" fillId="34" borderId="3420"/>
    <xf numFmtId="215" fontId="156" fillId="0" borderId="3429" applyFont="0" applyFill="0" applyAlignment="0">
      <alignment horizontal="fill"/>
    </xf>
    <xf numFmtId="0" fontId="44" fillId="57" borderId="3423" applyNumberFormat="0" applyAlignment="0" applyProtection="0"/>
    <xf numFmtId="0" fontId="92" fillId="35" borderId="3426">
      <alignment horizontal="center" vertical="center"/>
    </xf>
    <xf numFmtId="215" fontId="156" fillId="0" borderId="3425" applyFont="0" applyFill="0" applyAlignment="0">
      <alignment horizontal="fill"/>
    </xf>
    <xf numFmtId="0" fontId="44" fillId="57" borderId="3423" applyNumberFormat="0" applyAlignment="0" applyProtection="0"/>
    <xf numFmtId="0" fontId="44" fillId="57" borderId="3423" applyNumberFormat="0" applyAlignment="0" applyProtection="0"/>
    <xf numFmtId="3" fontId="92" fillId="35" borderId="3426">
      <alignment horizontal="right" vertical="center"/>
    </xf>
    <xf numFmtId="4" fontId="92" fillId="35" borderId="3426"/>
    <xf numFmtId="3" fontId="92" fillId="34" borderId="3424">
      <alignment horizontal="right" vertical="center"/>
    </xf>
    <xf numFmtId="2" fontId="92" fillId="34" borderId="3424"/>
    <xf numFmtId="0" fontId="44" fillId="119" borderId="3423" applyNumberFormat="0" applyAlignment="0" applyProtection="0"/>
    <xf numFmtId="0" fontId="44" fillId="57" borderId="3427" applyNumberFormat="0" applyAlignment="0" applyProtection="0"/>
    <xf numFmtId="0" fontId="44" fillId="57" borderId="3427" applyNumberFormat="0" applyAlignment="0" applyProtection="0"/>
    <xf numFmtId="0" fontId="44" fillId="57" borderId="3427" applyNumberFormat="0" applyAlignment="0" applyProtection="0"/>
    <xf numFmtId="0" fontId="44" fillId="119" borderId="3427" applyNumberFormat="0" applyAlignment="0" applyProtection="0"/>
    <xf numFmtId="0" fontId="44" fillId="57" borderId="3435" applyNumberFormat="0" applyAlignment="0" applyProtection="0"/>
    <xf numFmtId="0" fontId="44" fillId="57" borderId="3435" applyNumberFormat="0" applyAlignment="0" applyProtection="0"/>
    <xf numFmtId="0" fontId="44" fillId="119" borderId="3435" applyNumberFormat="0" applyAlignment="0" applyProtection="0"/>
    <xf numFmtId="215" fontId="156" fillId="0" borderId="3437" applyFont="0" applyFill="0" applyAlignment="0">
      <alignment horizontal="fill"/>
    </xf>
    <xf numFmtId="0" fontId="92" fillId="35" borderId="3438">
      <alignment horizontal="center" vertical="center"/>
    </xf>
    <xf numFmtId="3" fontId="92" fillId="35" borderId="3438">
      <alignment horizontal="right" vertical="center"/>
    </xf>
    <xf numFmtId="4" fontId="92" fillId="35" borderId="3438"/>
    <xf numFmtId="3" fontId="92" fillId="34" borderId="3436">
      <alignment horizontal="right" vertical="center"/>
    </xf>
    <xf numFmtId="2" fontId="92" fillId="34" borderId="3436"/>
    <xf numFmtId="0" fontId="44" fillId="57" borderId="3439" applyNumberFormat="0" applyAlignment="0" applyProtection="0"/>
    <xf numFmtId="0" fontId="92" fillId="35" borderId="3442">
      <alignment horizontal="center" vertical="center"/>
    </xf>
    <xf numFmtId="215" fontId="156" fillId="0" borderId="3441" applyFont="0" applyFill="0" applyAlignment="0">
      <alignment horizontal="fill"/>
    </xf>
    <xf numFmtId="0" fontId="44" fillId="57" borderId="3439" applyNumberFormat="0" applyAlignment="0" applyProtection="0"/>
    <xf numFmtId="0" fontId="44" fillId="57" borderId="3439" applyNumberFormat="0" applyAlignment="0" applyProtection="0"/>
    <xf numFmtId="3" fontId="92" fillId="35" borderId="3442">
      <alignment horizontal="right" vertical="center"/>
    </xf>
    <xf numFmtId="4" fontId="92" fillId="35" borderId="3442"/>
    <xf numFmtId="3" fontId="92" fillId="34" borderId="3440">
      <alignment horizontal="right" vertical="center"/>
    </xf>
    <xf numFmtId="2" fontId="92" fillId="34" borderId="3440"/>
    <xf numFmtId="0" fontId="44" fillId="119" borderId="3439" applyNumberFormat="0" applyAlignment="0" applyProtection="0"/>
    <xf numFmtId="0" fontId="44" fillId="57" borderId="3443" applyNumberFormat="0" applyAlignment="0" applyProtection="0"/>
    <xf numFmtId="0" fontId="44" fillId="57" borderId="3443" applyNumberFormat="0" applyAlignment="0" applyProtection="0"/>
    <xf numFmtId="0" fontId="44" fillId="57" borderId="3443" applyNumberFormat="0" applyAlignment="0" applyProtection="0"/>
    <xf numFmtId="0" fontId="44" fillId="119" borderId="3443" applyNumberFormat="0" applyAlignment="0" applyProtection="0"/>
    <xf numFmtId="215" fontId="156" fillId="0" borderId="3445" applyFont="0" applyFill="0" applyAlignment="0">
      <alignment horizontal="fill"/>
    </xf>
    <xf numFmtId="0" fontId="92" fillId="35" borderId="3446">
      <alignment horizontal="center" vertical="center"/>
    </xf>
    <xf numFmtId="3" fontId="92" fillId="35" borderId="3446">
      <alignment horizontal="right" vertical="center"/>
    </xf>
    <xf numFmtId="4" fontId="92" fillId="35" borderId="3446"/>
    <xf numFmtId="3" fontId="92" fillId="34" borderId="3444">
      <alignment horizontal="right" vertical="center"/>
    </xf>
    <xf numFmtId="2" fontId="92" fillId="34" borderId="3444"/>
    <xf numFmtId="0" fontId="44" fillId="57" borderId="3447" applyNumberFormat="0" applyAlignment="0" applyProtection="0"/>
    <xf numFmtId="0" fontId="92" fillId="35" borderId="3450">
      <alignment horizontal="center" vertical="center"/>
    </xf>
    <xf numFmtId="215" fontId="156" fillId="0" borderId="3449" applyFont="0" applyFill="0" applyAlignment="0">
      <alignment horizontal="fill"/>
    </xf>
    <xf numFmtId="0" fontId="44" fillId="57" borderId="3447" applyNumberFormat="0" applyAlignment="0" applyProtection="0"/>
    <xf numFmtId="0" fontId="44" fillId="57" borderId="3447" applyNumberFormat="0" applyAlignment="0" applyProtection="0"/>
    <xf numFmtId="3" fontId="92" fillId="35" borderId="3450">
      <alignment horizontal="right" vertical="center"/>
    </xf>
    <xf numFmtId="4" fontId="92" fillId="35" borderId="3450"/>
    <xf numFmtId="3" fontId="92" fillId="34" borderId="3448">
      <alignment horizontal="right" vertical="center"/>
    </xf>
    <xf numFmtId="2" fontId="92" fillId="34" borderId="3448"/>
    <xf numFmtId="0" fontId="44" fillId="119" borderId="3447" applyNumberFormat="0" applyAlignment="0" applyProtection="0"/>
    <xf numFmtId="0" fontId="44" fillId="57" borderId="3451" applyNumberFormat="0" applyAlignment="0" applyProtection="0"/>
    <xf numFmtId="0" fontId="44" fillId="57" borderId="3451" applyNumberFormat="0" applyAlignment="0" applyProtection="0"/>
    <xf numFmtId="0" fontId="44" fillId="57" borderId="3451" applyNumberFormat="0" applyAlignment="0" applyProtection="0"/>
    <xf numFmtId="0" fontId="44" fillId="119" borderId="3451" applyNumberFormat="0" applyAlignment="0" applyProtection="0"/>
    <xf numFmtId="0" fontId="18" fillId="35" borderId="3454" applyNumberFormat="0" applyAlignment="0">
      <protection locked="0"/>
    </xf>
    <xf numFmtId="201" fontId="137" fillId="0" borderId="3455" applyNumberFormat="0" applyFont="0" applyFill="0" applyAlignment="0" applyProtection="0"/>
    <xf numFmtId="201" fontId="137" fillId="0" borderId="3456" applyNumberFormat="0" applyFont="0" applyFill="0" applyAlignment="0" applyProtection="0"/>
    <xf numFmtId="0" fontId="108" fillId="0" borderId="3346" applyFont="0" applyFill="0" applyAlignment="0" applyProtection="0"/>
    <xf numFmtId="201" fontId="137" fillId="0" borderId="3456" applyNumberFormat="0" applyFont="0" applyFill="0" applyAlignment="0" applyProtection="0"/>
    <xf numFmtId="201" fontId="137" fillId="0" borderId="3455" applyNumberFormat="0" applyFont="0" applyFill="0" applyAlignment="0" applyProtection="0"/>
    <xf numFmtId="254" fontId="177" fillId="0" borderId="3457" applyFont="0" applyFill="0" applyBorder="0" applyAlignment="0" applyProtection="0">
      <protection locked="0"/>
    </xf>
    <xf numFmtId="215" fontId="156" fillId="0" borderId="3491" applyFont="0" applyFill="0" applyAlignment="0">
      <alignment horizontal="fill"/>
    </xf>
    <xf numFmtId="254" fontId="177" fillId="0" borderId="3457" applyFont="0" applyFill="0" applyBorder="0" applyAlignment="0" applyProtection="0">
      <protection locked="0"/>
    </xf>
    <xf numFmtId="0" fontId="18" fillId="35" borderId="3454" applyNumberFormat="0" applyAlignment="0">
      <protection locked="0"/>
    </xf>
    <xf numFmtId="0" fontId="92" fillId="35" borderId="3492">
      <alignment horizontal="center" vertical="center"/>
    </xf>
    <xf numFmtId="3" fontId="92" fillId="35" borderId="3492">
      <alignment horizontal="right" vertical="center"/>
    </xf>
    <xf numFmtId="4" fontId="92" fillId="35" borderId="3492"/>
    <xf numFmtId="3" fontId="92" fillId="34" borderId="3490">
      <alignment horizontal="right" vertical="center"/>
    </xf>
    <xf numFmtId="2" fontId="92" fillId="34" borderId="3490"/>
    <xf numFmtId="0" fontId="18" fillId="35" borderId="3454" applyNumberFormat="0" applyAlignment="0">
      <protection locked="0"/>
    </xf>
    <xf numFmtId="201" fontId="137" fillId="0" borderId="3456" applyNumberFormat="0" applyFont="0" applyFill="0" applyAlignment="0" applyProtection="0"/>
    <xf numFmtId="201" fontId="137" fillId="0" borderId="3455" applyNumberFormat="0" applyFont="0" applyFill="0" applyAlignment="0" applyProtection="0"/>
    <xf numFmtId="201" fontId="137" fillId="0" borderId="3455" applyNumberFormat="0" applyFont="0" applyFill="0" applyAlignment="0" applyProtection="0"/>
    <xf numFmtId="0" fontId="18" fillId="35" borderId="3454" applyNumberFormat="0" applyAlignment="0">
      <protection locked="0"/>
    </xf>
    <xf numFmtId="0" fontId="18" fillId="35" borderId="3454" applyNumberFormat="0" applyAlignment="0">
      <protection locked="0"/>
    </xf>
    <xf numFmtId="0" fontId="18" fillId="35" borderId="3454" applyNumberFormat="0" applyAlignment="0">
      <protection locked="0"/>
    </xf>
    <xf numFmtId="201" fontId="137" fillId="0" borderId="3456" applyNumberFormat="0" applyFont="0" applyFill="0" applyAlignment="0" applyProtection="0"/>
    <xf numFmtId="0" fontId="18" fillId="35" borderId="3454" applyNumberFormat="0" applyAlignment="0">
      <protection locked="0"/>
    </xf>
    <xf numFmtId="0" fontId="18" fillId="35" borderId="3454" applyNumberFormat="0" applyAlignment="0">
      <protection locked="0"/>
    </xf>
    <xf numFmtId="0" fontId="18" fillId="35" borderId="3454" applyNumberFormat="0" applyAlignment="0">
      <protection locked="0"/>
    </xf>
    <xf numFmtId="0" fontId="44" fillId="57" borderId="3493" applyNumberFormat="0" applyAlignment="0" applyProtection="0"/>
    <xf numFmtId="0" fontId="92" fillId="35" borderId="3496">
      <alignment horizontal="center" vertical="center"/>
    </xf>
    <xf numFmtId="215" fontId="156" fillId="0" borderId="3495" applyFont="0" applyFill="0" applyAlignment="0">
      <alignment horizontal="fill"/>
    </xf>
    <xf numFmtId="0" fontId="108" fillId="0" borderId="3346" applyFont="0" applyFill="0" applyAlignment="0" applyProtection="0"/>
    <xf numFmtId="0" fontId="44" fillId="57" borderId="3493" applyNumberFormat="0" applyAlignment="0" applyProtection="0"/>
    <xf numFmtId="0" fontId="44" fillId="57" borderId="3493" applyNumberFormat="0" applyAlignment="0" applyProtection="0"/>
    <xf numFmtId="3" fontId="92" fillId="35" borderId="3496">
      <alignment horizontal="right" vertical="center"/>
    </xf>
    <xf numFmtId="4" fontId="92" fillId="35" borderId="3496"/>
    <xf numFmtId="3" fontId="92" fillId="34" borderId="3494">
      <alignment horizontal="right" vertical="center"/>
    </xf>
    <xf numFmtId="2" fontId="92" fillId="34" borderId="3494"/>
    <xf numFmtId="0" fontId="44" fillId="119" borderId="3493" applyNumberFormat="0" applyAlignment="0" applyProtection="0"/>
    <xf numFmtId="0" fontId="44" fillId="57" borderId="3497" applyNumberFormat="0" applyAlignment="0" applyProtection="0"/>
    <xf numFmtId="0" fontId="44" fillId="57" borderId="3497" applyNumberFormat="0" applyAlignment="0" applyProtection="0"/>
    <xf numFmtId="0" fontId="44" fillId="57" borderId="3497" applyNumberFormat="0" applyAlignment="0" applyProtection="0"/>
    <xf numFmtId="0" fontId="44" fillId="119" borderId="3497" applyNumberFormat="0" applyAlignment="0" applyProtection="0"/>
    <xf numFmtId="215" fontId="156" fillId="0" borderId="3499" applyFont="0" applyFill="0" applyAlignment="0">
      <alignment horizontal="fill"/>
    </xf>
    <xf numFmtId="0" fontId="92" fillId="35" borderId="3500">
      <alignment horizontal="center" vertical="center"/>
    </xf>
    <xf numFmtId="3" fontId="92" fillId="35" borderId="3500">
      <alignment horizontal="right" vertical="center"/>
    </xf>
    <xf numFmtId="4" fontId="92" fillId="35" borderId="3500"/>
    <xf numFmtId="3" fontId="92" fillId="34" borderId="3498">
      <alignment horizontal="right" vertical="center"/>
    </xf>
    <xf numFmtId="2" fontId="92" fillId="34" borderId="3498"/>
    <xf numFmtId="0" fontId="44" fillId="57" borderId="3501" applyNumberFormat="0" applyAlignment="0" applyProtection="0"/>
    <xf numFmtId="0" fontId="92" fillId="35" borderId="3504">
      <alignment horizontal="center" vertical="center"/>
    </xf>
    <xf numFmtId="215" fontId="156" fillId="0" borderId="3503" applyFont="0" applyFill="0" applyAlignment="0">
      <alignment horizontal="fill"/>
    </xf>
    <xf numFmtId="0" fontId="44" fillId="57" borderId="3501" applyNumberFormat="0" applyAlignment="0" applyProtection="0"/>
    <xf numFmtId="0" fontId="44" fillId="57" borderId="3501" applyNumberFormat="0" applyAlignment="0" applyProtection="0"/>
    <xf numFmtId="3" fontId="92" fillId="35" borderId="3504">
      <alignment horizontal="right" vertical="center"/>
    </xf>
    <xf numFmtId="4" fontId="92" fillId="35" borderId="3504"/>
    <xf numFmtId="3" fontId="92" fillId="34" borderId="3502">
      <alignment horizontal="right" vertical="center"/>
    </xf>
    <xf numFmtId="2" fontId="92" fillId="34" borderId="3502"/>
    <xf numFmtId="0" fontId="44" fillId="119" borderId="3501" applyNumberFormat="0" applyAlignment="0" applyProtection="0"/>
    <xf numFmtId="0" fontId="44" fillId="57" borderId="3505" applyNumberFormat="0" applyAlignment="0" applyProtection="0"/>
    <xf numFmtId="0" fontId="44" fillId="57" borderId="3505" applyNumberFormat="0" applyAlignment="0" applyProtection="0"/>
    <xf numFmtId="0" fontId="44" fillId="57" borderId="3505" applyNumberFormat="0" applyAlignment="0" applyProtection="0"/>
    <xf numFmtId="0" fontId="44" fillId="119" borderId="3505" applyNumberFormat="0" applyAlignment="0" applyProtection="0"/>
    <xf numFmtId="164" fontId="103" fillId="71" borderId="3453" applyNumberFormat="0" applyBorder="0" applyAlignment="0">
      <alignment vertical="center" wrapText="1"/>
    </xf>
    <xf numFmtId="215" fontId="156" fillId="0" borderId="3515" applyFont="0" applyFill="0" applyAlignment="0">
      <alignment horizontal="fill"/>
    </xf>
    <xf numFmtId="2" fontId="92" fillId="34" borderId="3530"/>
    <xf numFmtId="3" fontId="92" fillId="34" borderId="3530">
      <alignment horizontal="right" vertical="center"/>
    </xf>
    <xf numFmtId="4" fontId="92" fillId="35" borderId="3532"/>
    <xf numFmtId="3" fontId="92" fillId="35" borderId="3532">
      <alignment horizontal="right" vertical="center"/>
    </xf>
    <xf numFmtId="0" fontId="92" fillId="35" borderId="3532">
      <alignment horizontal="center" vertical="center"/>
    </xf>
    <xf numFmtId="0" fontId="92" fillId="35" borderId="3516">
      <alignment horizontal="center" vertical="center"/>
    </xf>
    <xf numFmtId="3" fontId="92" fillId="35" borderId="3516">
      <alignment horizontal="right" vertical="center"/>
    </xf>
    <xf numFmtId="4" fontId="92" fillId="35" borderId="3516"/>
    <xf numFmtId="215" fontId="156" fillId="0" borderId="3531" applyFont="0" applyFill="0" applyAlignment="0">
      <alignment horizontal="fill"/>
    </xf>
    <xf numFmtId="3" fontId="92" fillId="34" borderId="3514">
      <alignment horizontal="right" vertical="center"/>
    </xf>
    <xf numFmtId="2" fontId="92" fillId="34" borderId="3514"/>
    <xf numFmtId="0" fontId="108" fillId="0" borderId="3346" applyFont="0" applyFill="0" applyAlignment="0" applyProtection="0"/>
    <xf numFmtId="0" fontId="103" fillId="71" borderId="3453" applyNumberFormat="0" applyBorder="0" applyAlignment="0">
      <alignment vertical="center" wrapText="1"/>
    </xf>
    <xf numFmtId="0" fontId="44" fillId="57" borderId="3517" applyNumberFormat="0" applyAlignment="0" applyProtection="0"/>
    <xf numFmtId="0" fontId="92" fillId="35" borderId="3520">
      <alignment horizontal="center" vertical="center"/>
    </xf>
    <xf numFmtId="215" fontId="156" fillId="0" borderId="3519" applyFont="0" applyFill="0" applyAlignment="0">
      <alignment horizontal="fill"/>
    </xf>
    <xf numFmtId="0" fontId="44" fillId="57" borderId="3517" applyNumberFormat="0" applyAlignment="0" applyProtection="0"/>
    <xf numFmtId="0" fontId="44" fillId="57" borderId="3517" applyNumberFormat="0" applyAlignment="0" applyProtection="0"/>
    <xf numFmtId="3" fontId="92" fillId="35" borderId="3520">
      <alignment horizontal="right" vertical="center"/>
    </xf>
    <xf numFmtId="4" fontId="92" fillId="35" borderId="3520"/>
    <xf numFmtId="3" fontId="92" fillId="34" borderId="3518">
      <alignment horizontal="right" vertical="center"/>
    </xf>
    <xf numFmtId="2" fontId="92" fillId="34" borderId="3518"/>
    <xf numFmtId="0" fontId="44" fillId="119" borderId="3517" applyNumberFormat="0" applyAlignment="0" applyProtection="0"/>
    <xf numFmtId="0" fontId="44" fillId="57" borderId="3521" applyNumberFormat="0" applyAlignment="0" applyProtection="0"/>
    <xf numFmtId="0" fontId="44" fillId="57" borderId="3521" applyNumberFormat="0" applyAlignment="0" applyProtection="0"/>
    <xf numFmtId="0" fontId="44" fillId="57" borderId="3521" applyNumberFormat="0" applyAlignment="0" applyProtection="0"/>
    <xf numFmtId="0" fontId="44" fillId="119" borderId="3521" applyNumberFormat="0" applyAlignment="0" applyProtection="0"/>
    <xf numFmtId="215" fontId="156" fillId="0" borderId="3523" applyFont="0" applyFill="0" applyAlignment="0">
      <alignment horizontal="fill"/>
    </xf>
    <xf numFmtId="0" fontId="92" fillId="35" borderId="3524">
      <alignment horizontal="center" vertical="center"/>
    </xf>
    <xf numFmtId="3" fontId="92" fillId="35" borderId="3524">
      <alignment horizontal="right" vertical="center"/>
    </xf>
    <xf numFmtId="4" fontId="92" fillId="35" borderId="3524"/>
    <xf numFmtId="3" fontId="92" fillId="34" borderId="3522">
      <alignment horizontal="right" vertical="center"/>
    </xf>
    <xf numFmtId="2" fontId="92" fillId="34" borderId="3522"/>
    <xf numFmtId="0" fontId="44" fillId="57" borderId="3525" applyNumberFormat="0" applyAlignment="0" applyProtection="0"/>
    <xf numFmtId="0" fontId="92" fillId="35" borderId="3528">
      <alignment horizontal="center" vertical="center"/>
    </xf>
    <xf numFmtId="215" fontId="156" fillId="0" borderId="3527" applyFont="0" applyFill="0" applyAlignment="0">
      <alignment horizontal="fill"/>
    </xf>
    <xf numFmtId="0" fontId="44" fillId="57" borderId="3525" applyNumberFormat="0" applyAlignment="0" applyProtection="0"/>
    <xf numFmtId="0" fontId="44" fillId="57" borderId="3525" applyNumberFormat="0" applyAlignment="0" applyProtection="0"/>
    <xf numFmtId="3" fontId="92" fillId="35" borderId="3528">
      <alignment horizontal="right" vertical="center"/>
    </xf>
    <xf numFmtId="4" fontId="92" fillId="35" borderId="3528"/>
    <xf numFmtId="3" fontId="92" fillId="34" borderId="3526">
      <alignment horizontal="right" vertical="center"/>
    </xf>
    <xf numFmtId="2" fontId="92" fillId="34" borderId="3526"/>
    <xf numFmtId="0" fontId="44" fillId="119" borderId="3525" applyNumberFormat="0" applyAlignment="0" applyProtection="0"/>
    <xf numFmtId="0" fontId="44" fillId="57" borderId="3529" applyNumberFormat="0" applyAlignment="0" applyProtection="0"/>
    <xf numFmtId="0" fontId="44" fillId="57" borderId="3529" applyNumberFormat="0" applyAlignment="0" applyProtection="0"/>
    <xf numFmtId="0" fontId="44" fillId="57" borderId="3529" applyNumberFormat="0" applyAlignment="0" applyProtection="0"/>
    <xf numFmtId="0" fontId="44" fillId="119" borderId="3529" applyNumberFormat="0" applyAlignment="0" applyProtection="0"/>
    <xf numFmtId="0" fontId="44" fillId="57" borderId="3533" applyNumberFormat="0" applyAlignment="0" applyProtection="0"/>
    <xf numFmtId="0" fontId="92" fillId="35" borderId="3536">
      <alignment horizontal="center" vertical="center"/>
    </xf>
    <xf numFmtId="215" fontId="156" fillId="0" borderId="3535" applyFont="0" applyFill="0" applyAlignment="0">
      <alignment horizontal="fill"/>
    </xf>
    <xf numFmtId="0" fontId="44" fillId="57" borderId="3533" applyNumberFormat="0" applyAlignment="0" applyProtection="0"/>
    <xf numFmtId="0" fontId="44" fillId="57" borderId="3533" applyNumberFormat="0" applyAlignment="0" applyProtection="0"/>
    <xf numFmtId="3" fontId="92" fillId="35" borderId="3536">
      <alignment horizontal="right" vertical="center"/>
    </xf>
    <xf numFmtId="4" fontId="92" fillId="35" borderId="3536"/>
    <xf numFmtId="3" fontId="92" fillId="34" borderId="3534">
      <alignment horizontal="right" vertical="center"/>
    </xf>
    <xf numFmtId="2" fontId="92" fillId="34" borderId="3534"/>
    <xf numFmtId="0" fontId="44" fillId="119" borderId="3533" applyNumberFormat="0" applyAlignment="0" applyProtection="0"/>
    <xf numFmtId="0" fontId="44" fillId="57" borderId="3537" applyNumberFormat="0" applyAlignment="0" applyProtection="0"/>
    <xf numFmtId="0" fontId="44" fillId="57" borderId="3537" applyNumberFormat="0" applyAlignment="0" applyProtection="0"/>
    <xf numFmtId="0" fontId="44" fillId="57" borderId="3537" applyNumberFormat="0" applyAlignment="0" applyProtection="0"/>
    <xf numFmtId="0" fontId="44" fillId="119" borderId="3537" applyNumberFormat="0" applyAlignment="0" applyProtection="0"/>
    <xf numFmtId="215" fontId="156" fillId="0" borderId="3539" applyFont="0" applyFill="0" applyAlignment="0">
      <alignment horizontal="fill"/>
    </xf>
    <xf numFmtId="0" fontId="44" fillId="57" borderId="3553" applyNumberFormat="0" applyAlignment="0" applyProtection="0"/>
    <xf numFmtId="0" fontId="44" fillId="119" borderId="3549" applyNumberFormat="0" applyAlignment="0" applyProtection="0"/>
    <xf numFmtId="2" fontId="92" fillId="34" borderId="3550"/>
    <xf numFmtId="3" fontId="92" fillId="34" borderId="3550">
      <alignment horizontal="right" vertical="center"/>
    </xf>
    <xf numFmtId="4" fontId="92" fillId="35" borderId="3552"/>
    <xf numFmtId="3" fontId="92" fillId="35" borderId="3552">
      <alignment horizontal="right" vertical="center"/>
    </xf>
    <xf numFmtId="0" fontId="44" fillId="57" borderId="3549" applyNumberFormat="0" applyAlignment="0" applyProtection="0"/>
    <xf numFmtId="0" fontId="44" fillId="57" borderId="3549" applyNumberFormat="0" applyAlignment="0" applyProtection="0"/>
    <xf numFmtId="215" fontId="156" fillId="0" borderId="3551" applyFont="0" applyFill="0" applyAlignment="0">
      <alignment horizontal="fill"/>
    </xf>
    <xf numFmtId="0" fontId="92" fillId="35" borderId="3552">
      <alignment horizontal="center" vertical="center"/>
    </xf>
    <xf numFmtId="0" fontId="44" fillId="57" borderId="3549" applyNumberFormat="0" applyAlignment="0" applyProtection="0"/>
    <xf numFmtId="2" fontId="92" fillId="34" borderId="3546"/>
    <xf numFmtId="3" fontId="92" fillId="34" borderId="3546">
      <alignment horizontal="right" vertical="center"/>
    </xf>
    <xf numFmtId="4" fontId="92" fillId="35" borderId="3548"/>
    <xf numFmtId="3" fontId="92" fillId="35" borderId="3548">
      <alignment horizontal="right" vertical="center"/>
    </xf>
    <xf numFmtId="0" fontId="92" fillId="35" borderId="3548">
      <alignment horizontal="center" vertical="center"/>
    </xf>
    <xf numFmtId="0" fontId="92" fillId="35" borderId="3540">
      <alignment horizontal="center" vertical="center"/>
    </xf>
    <xf numFmtId="3" fontId="92" fillId="35" borderId="3540">
      <alignment horizontal="right" vertical="center"/>
    </xf>
    <xf numFmtId="4" fontId="92" fillId="35" borderId="3540"/>
    <xf numFmtId="3" fontId="92" fillId="34" borderId="3538">
      <alignment horizontal="right" vertical="center"/>
    </xf>
    <xf numFmtId="2" fontId="92" fillId="34" borderId="3538"/>
    <xf numFmtId="215" fontId="156" fillId="0" borderId="3547" applyFont="0" applyFill="0" applyAlignment="0">
      <alignment horizontal="fill"/>
    </xf>
    <xf numFmtId="0" fontId="44" fillId="57" borderId="3541" applyNumberFormat="0" applyAlignment="0" applyProtection="0"/>
    <xf numFmtId="0" fontId="92" fillId="35" borderId="3544">
      <alignment horizontal="center" vertical="center"/>
    </xf>
    <xf numFmtId="215" fontId="156" fillId="0" borderId="3543" applyFont="0" applyFill="0" applyAlignment="0">
      <alignment horizontal="fill"/>
    </xf>
    <xf numFmtId="0" fontId="44" fillId="57" borderId="3541" applyNumberFormat="0" applyAlignment="0" applyProtection="0"/>
    <xf numFmtId="0" fontId="44" fillId="57" borderId="3541" applyNumberFormat="0" applyAlignment="0" applyProtection="0"/>
    <xf numFmtId="3" fontId="92" fillId="35" borderId="3544">
      <alignment horizontal="right" vertical="center"/>
    </xf>
    <xf numFmtId="4" fontId="92" fillId="35" borderId="3544"/>
    <xf numFmtId="3" fontId="92" fillId="34" borderId="3542">
      <alignment horizontal="right" vertical="center"/>
    </xf>
    <xf numFmtId="2" fontId="92" fillId="34" borderId="3542"/>
    <xf numFmtId="0" fontId="44" fillId="119" borderId="3541" applyNumberFormat="0" applyAlignment="0" applyProtection="0"/>
    <xf numFmtId="0" fontId="44" fillId="57" borderId="3545" applyNumberFormat="0" applyAlignment="0" applyProtection="0"/>
    <xf numFmtId="0" fontId="44" fillId="57" borderId="3545" applyNumberFormat="0" applyAlignment="0" applyProtection="0"/>
    <xf numFmtId="0" fontId="44" fillId="57" borderId="3545" applyNumberFormat="0" applyAlignment="0" applyProtection="0"/>
    <xf numFmtId="0" fontId="44" fillId="119" borderId="3545" applyNumberFormat="0" applyAlignment="0" applyProtection="0"/>
    <xf numFmtId="0" fontId="44" fillId="57" borderId="3553" applyNumberFormat="0" applyAlignment="0" applyProtection="0"/>
    <xf numFmtId="0" fontId="44" fillId="57" borderId="3553" applyNumberFormat="0" applyAlignment="0" applyProtection="0"/>
    <xf numFmtId="0" fontId="44" fillId="119" borderId="3553" applyNumberFormat="0" applyAlignment="0" applyProtection="0"/>
    <xf numFmtId="215" fontId="156" fillId="0" borderId="3555" applyFont="0" applyFill="0" applyAlignment="0">
      <alignment horizontal="fill"/>
    </xf>
    <xf numFmtId="0" fontId="92" fillId="35" borderId="3556">
      <alignment horizontal="center" vertical="center"/>
    </xf>
    <xf numFmtId="3" fontId="92" fillId="35" borderId="3556">
      <alignment horizontal="right" vertical="center"/>
    </xf>
    <xf numFmtId="4" fontId="92" fillId="35" borderId="3556"/>
    <xf numFmtId="3" fontId="92" fillId="34" borderId="3554">
      <alignment horizontal="right" vertical="center"/>
    </xf>
    <xf numFmtId="2" fontId="92" fillId="34" borderId="3554"/>
    <xf numFmtId="0" fontId="44" fillId="57" borderId="3557" applyNumberFormat="0" applyAlignment="0" applyProtection="0"/>
    <xf numFmtId="0" fontId="92" fillId="35" borderId="3560">
      <alignment horizontal="center" vertical="center"/>
    </xf>
    <xf numFmtId="215" fontId="156" fillId="0" borderId="3559" applyFont="0" applyFill="0" applyAlignment="0">
      <alignment horizontal="fill"/>
    </xf>
    <xf numFmtId="0" fontId="44" fillId="57" borderId="3557" applyNumberFormat="0" applyAlignment="0" applyProtection="0"/>
    <xf numFmtId="0" fontId="44" fillId="57" borderId="3557" applyNumberFormat="0" applyAlignment="0" applyProtection="0"/>
    <xf numFmtId="3" fontId="92" fillId="35" borderId="3560">
      <alignment horizontal="right" vertical="center"/>
    </xf>
    <xf numFmtId="4" fontId="92" fillId="35" borderId="3560"/>
    <xf numFmtId="3" fontId="92" fillId="34" borderId="3558">
      <alignment horizontal="right" vertical="center"/>
    </xf>
    <xf numFmtId="2" fontId="92" fillId="34" borderId="3558"/>
    <xf numFmtId="0" fontId="44" fillId="119" borderId="3557" applyNumberFormat="0" applyAlignment="0" applyProtection="0"/>
    <xf numFmtId="0" fontId="44" fillId="57" borderId="3561" applyNumberFormat="0" applyAlignment="0" applyProtection="0"/>
    <xf numFmtId="0" fontId="44" fillId="57" borderId="3561" applyNumberFormat="0" applyAlignment="0" applyProtection="0"/>
    <xf numFmtId="0" fontId="44" fillId="57" borderId="3561" applyNumberFormat="0" applyAlignment="0" applyProtection="0"/>
    <xf numFmtId="0" fontId="44" fillId="119" borderId="3561" applyNumberFormat="0" applyAlignment="0" applyProtection="0"/>
    <xf numFmtId="215" fontId="156" fillId="0" borderId="3563" applyFont="0" applyFill="0" applyAlignment="0">
      <alignment horizontal="fill"/>
    </xf>
    <xf numFmtId="0" fontId="92" fillId="35" borderId="3564">
      <alignment horizontal="center" vertical="center"/>
    </xf>
    <xf numFmtId="3" fontId="92" fillId="35" borderId="3564">
      <alignment horizontal="right" vertical="center"/>
    </xf>
    <xf numFmtId="4" fontId="92" fillId="35" borderId="3564"/>
    <xf numFmtId="3" fontId="92" fillId="34" borderId="3562">
      <alignment horizontal="right" vertical="center"/>
    </xf>
    <xf numFmtId="2" fontId="92" fillId="34" borderId="3562"/>
    <xf numFmtId="0" fontId="44" fillId="57" borderId="3565" applyNumberFormat="0" applyAlignment="0" applyProtection="0"/>
    <xf numFmtId="0" fontId="92" fillId="35" borderId="3568">
      <alignment horizontal="center" vertical="center"/>
    </xf>
    <xf numFmtId="215" fontId="156" fillId="0" borderId="3567" applyFont="0" applyFill="0" applyAlignment="0">
      <alignment horizontal="fill"/>
    </xf>
    <xf numFmtId="0" fontId="44" fillId="57" borderId="3565" applyNumberFormat="0" applyAlignment="0" applyProtection="0"/>
    <xf numFmtId="0" fontId="44" fillId="57" borderId="3565" applyNumberFormat="0" applyAlignment="0" applyProtection="0"/>
    <xf numFmtId="3" fontId="92" fillId="35" borderId="3568">
      <alignment horizontal="right" vertical="center"/>
    </xf>
    <xf numFmtId="4" fontId="92" fillId="35" borderId="3568"/>
    <xf numFmtId="3" fontId="92" fillId="34" borderId="3566">
      <alignment horizontal="right" vertical="center"/>
    </xf>
    <xf numFmtId="2" fontId="92" fillId="34" borderId="3566"/>
    <xf numFmtId="0" fontId="44" fillId="119" borderId="3565" applyNumberFormat="0" applyAlignment="0" applyProtection="0"/>
    <xf numFmtId="0" fontId="44" fillId="57" borderId="3569" applyNumberFormat="0" applyAlignment="0" applyProtection="0"/>
    <xf numFmtId="0" fontId="44" fillId="57" borderId="3569" applyNumberFormat="0" applyAlignment="0" applyProtection="0"/>
    <xf numFmtId="0" fontId="44" fillId="57" borderId="3569" applyNumberFormat="0" applyAlignment="0" applyProtection="0"/>
    <xf numFmtId="0" fontId="44" fillId="119" borderId="3569" applyNumberFormat="0" applyAlignment="0" applyProtection="0"/>
    <xf numFmtId="0" fontId="108" fillId="0" borderId="3571" applyFont="0" applyFill="0" applyAlignment="0" applyProtection="0"/>
    <xf numFmtId="215" fontId="156" fillId="0" borderId="3572" applyFont="0" applyFill="0" applyAlignment="0">
      <alignment horizontal="fill"/>
    </xf>
    <xf numFmtId="215" fontId="156" fillId="0" borderId="3571" applyFont="0" applyFill="0" applyAlignment="0">
      <alignment horizontal="fill"/>
    </xf>
    <xf numFmtId="303" fontId="211" fillId="0" borderId="3571" applyBorder="0"/>
    <xf numFmtId="321" fontId="171" fillId="0" borderId="3571"/>
    <xf numFmtId="322" fontId="171" fillId="0" borderId="3571"/>
    <xf numFmtId="323" fontId="171" fillId="0" borderId="3571"/>
    <xf numFmtId="324" fontId="171" fillId="0" borderId="3571"/>
    <xf numFmtId="325" fontId="171" fillId="0" borderId="3571"/>
    <xf numFmtId="326" fontId="171" fillId="0" borderId="3571"/>
    <xf numFmtId="329" fontId="171" fillId="0" borderId="3571"/>
    <xf numFmtId="332" fontId="171" fillId="0" borderId="3571"/>
    <xf numFmtId="333" fontId="171" fillId="0" borderId="3571"/>
    <xf numFmtId="0" fontId="92" fillId="35" borderId="3573">
      <alignment horizontal="center" vertical="center"/>
    </xf>
    <xf numFmtId="3" fontId="92" fillId="35" borderId="3573">
      <alignment horizontal="right" vertical="center"/>
    </xf>
    <xf numFmtId="4" fontId="92" fillId="35" borderId="3573"/>
    <xf numFmtId="3" fontId="92" fillId="34" borderId="3570">
      <alignment horizontal="right" vertical="center"/>
    </xf>
    <xf numFmtId="2" fontId="92" fillId="34" borderId="3570"/>
    <xf numFmtId="256" fontId="19" fillId="36" borderId="3571" applyNumberFormat="0" applyFill="0" applyBorder="0" applyAlignment="0" applyProtection="0"/>
    <xf numFmtId="256" fontId="19" fillId="36" borderId="3571" applyNumberFormat="0" applyFill="0" applyBorder="0" applyAlignment="0" applyProtection="0"/>
    <xf numFmtId="256" fontId="19" fillId="36" borderId="3571" applyNumberFormat="0" applyFill="0" applyBorder="0" applyAlignment="0" applyProtection="0"/>
    <xf numFmtId="0" fontId="19" fillId="36" borderId="3571" applyNumberFormat="0" applyFill="0" applyBorder="0" applyAlignment="0" applyProtection="0"/>
    <xf numFmtId="0" fontId="19" fillId="36" borderId="3571" applyNumberFormat="0" applyFill="0" applyBorder="0" applyAlignment="0" applyProtection="0"/>
    <xf numFmtId="256" fontId="19" fillId="36" borderId="3571" applyNumberFormat="0" applyFill="0" applyBorder="0" applyAlignment="0" applyProtection="0"/>
    <xf numFmtId="0" fontId="19" fillId="36" borderId="3571" applyNumberFormat="0" applyFill="0" applyBorder="0" applyAlignment="0" applyProtection="0"/>
    <xf numFmtId="0" fontId="108" fillId="0" borderId="3571" applyFont="0" applyFill="0" applyAlignment="0" applyProtection="0"/>
    <xf numFmtId="303" fontId="211" fillId="0" borderId="3571" applyBorder="0"/>
    <xf numFmtId="215" fontId="156" fillId="0" borderId="3571" applyFont="0" applyFill="0" applyAlignment="0">
      <alignment horizontal="fill"/>
    </xf>
    <xf numFmtId="0" fontId="44" fillId="57" borderId="3574" applyNumberFormat="0" applyAlignment="0" applyProtection="0"/>
    <xf numFmtId="0" fontId="92" fillId="35" borderId="3577">
      <alignment horizontal="center" vertical="center"/>
    </xf>
    <xf numFmtId="215" fontId="156" fillId="0" borderId="3571" applyFont="0" applyFill="0" applyAlignment="0">
      <alignment horizontal="fill"/>
    </xf>
    <xf numFmtId="215" fontId="156" fillId="0" borderId="3576" applyFont="0" applyFill="0" applyAlignment="0">
      <alignment horizontal="fill"/>
    </xf>
    <xf numFmtId="0" fontId="108" fillId="0" borderId="3571" applyFont="0" applyFill="0" applyAlignment="0" applyProtection="0"/>
    <xf numFmtId="0" fontId="44" fillId="57" borderId="3574" applyNumberFormat="0" applyAlignment="0" applyProtection="0"/>
    <xf numFmtId="0" fontId="44" fillId="57" borderId="3574" applyNumberFormat="0" applyAlignment="0" applyProtection="0"/>
    <xf numFmtId="3" fontId="92" fillId="35" borderId="3577">
      <alignment horizontal="right" vertical="center"/>
    </xf>
    <xf numFmtId="4" fontId="92" fillId="35" borderId="3577"/>
    <xf numFmtId="3" fontId="92" fillId="34" borderId="3575">
      <alignment horizontal="right" vertical="center"/>
    </xf>
    <xf numFmtId="2" fontId="92" fillId="34" borderId="3575"/>
    <xf numFmtId="0" fontId="44" fillId="119" borderId="3574" applyNumberFormat="0" applyAlignment="0" applyProtection="0"/>
    <xf numFmtId="0" fontId="108" fillId="0" borderId="3571" applyFont="0" applyFill="0" applyAlignment="0" applyProtection="0"/>
    <xf numFmtId="303" fontId="211" fillId="0" borderId="3571" applyBorder="0"/>
    <xf numFmtId="303" fontId="211" fillId="0" borderId="3571" applyBorder="0"/>
    <xf numFmtId="215" fontId="156" fillId="0" borderId="3571" applyFont="0" applyFill="0" applyAlignment="0">
      <alignment horizontal="fill"/>
    </xf>
    <xf numFmtId="0" fontId="44" fillId="57" borderId="3578" applyNumberFormat="0" applyAlignment="0" applyProtection="0"/>
    <xf numFmtId="0" fontId="44" fillId="57" borderId="3578" applyNumberFormat="0" applyAlignment="0" applyProtection="0"/>
    <xf numFmtId="0" fontId="44" fillId="57" borderId="3578" applyNumberFormat="0" applyAlignment="0" applyProtection="0"/>
    <xf numFmtId="0" fontId="44" fillId="119" borderId="3578" applyNumberFormat="0" applyAlignment="0" applyProtection="0"/>
    <xf numFmtId="0" fontId="44" fillId="57" borderId="3614" applyNumberFormat="0" applyAlignment="0" applyProtection="0"/>
    <xf numFmtId="215" fontId="156" fillId="0" borderId="3616" applyFont="0" applyFill="0" applyAlignment="0">
      <alignment horizontal="fill"/>
    </xf>
    <xf numFmtId="215" fontId="156" fillId="0" borderId="3580" applyFont="0" applyFill="0" applyAlignment="0">
      <alignment horizontal="fill"/>
    </xf>
    <xf numFmtId="0" fontId="92" fillId="35" borderId="3617">
      <alignment horizontal="center" vertical="center"/>
    </xf>
    <xf numFmtId="0" fontId="44" fillId="57" borderId="3594" applyNumberFormat="0" applyAlignment="0" applyProtection="0"/>
    <xf numFmtId="0" fontId="44" fillId="119" borderId="3590" applyNumberFormat="0" applyAlignment="0" applyProtection="0"/>
    <xf numFmtId="2" fontId="92" fillId="34" borderId="3591"/>
    <xf numFmtId="3" fontId="92" fillId="34" borderId="3591">
      <alignment horizontal="right" vertical="center"/>
    </xf>
    <xf numFmtId="4" fontId="92" fillId="35" borderId="3593"/>
    <xf numFmtId="3" fontId="92" fillId="35" borderId="3593">
      <alignment horizontal="right" vertical="center"/>
    </xf>
    <xf numFmtId="0" fontId="44" fillId="57" borderId="3590" applyNumberFormat="0" applyAlignment="0" applyProtection="0"/>
    <xf numFmtId="0" fontId="44" fillId="57" borderId="3590" applyNumberFormat="0" applyAlignment="0" applyProtection="0"/>
    <xf numFmtId="215" fontId="156" fillId="0" borderId="3592" applyFont="0" applyFill="0" applyAlignment="0">
      <alignment horizontal="fill"/>
    </xf>
    <xf numFmtId="0" fontId="92" fillId="35" borderId="3593">
      <alignment horizontal="center" vertical="center"/>
    </xf>
    <xf numFmtId="0" fontId="44" fillId="57" borderId="3590" applyNumberFormat="0" applyAlignment="0" applyProtection="0"/>
    <xf numFmtId="215" fontId="156" fillId="0" borderId="3612" applyFont="0" applyFill="0" applyAlignment="0">
      <alignment horizontal="fill"/>
    </xf>
    <xf numFmtId="2" fontId="92" fillId="34" borderId="3587"/>
    <xf numFmtId="3" fontId="92" fillId="34" borderId="3587">
      <alignment horizontal="right" vertical="center"/>
    </xf>
    <xf numFmtId="4" fontId="92" fillId="35" borderId="3589"/>
    <xf numFmtId="3" fontId="92" fillId="35" borderId="3589">
      <alignment horizontal="right" vertical="center"/>
    </xf>
    <xf numFmtId="0" fontId="92" fillId="35" borderId="3589">
      <alignment horizontal="center" vertical="center"/>
    </xf>
    <xf numFmtId="3" fontId="92" fillId="35" borderId="3613">
      <alignment horizontal="right" vertical="center"/>
    </xf>
    <xf numFmtId="3" fontId="92" fillId="34" borderId="3611">
      <alignment horizontal="right" vertical="center"/>
    </xf>
    <xf numFmtId="2" fontId="92" fillId="34" borderId="3611"/>
    <xf numFmtId="0" fontId="92" fillId="35" borderId="3581">
      <alignment horizontal="center" vertical="center"/>
    </xf>
    <xf numFmtId="3" fontId="92" fillId="35" borderId="3581">
      <alignment horizontal="right" vertical="center"/>
    </xf>
    <xf numFmtId="4" fontId="92" fillId="35" borderId="3581"/>
    <xf numFmtId="3" fontId="92" fillId="35" borderId="3617">
      <alignment horizontal="right" vertical="center"/>
    </xf>
    <xf numFmtId="0" fontId="44" fillId="119" borderId="3614" applyNumberFormat="0" applyAlignment="0" applyProtection="0"/>
    <xf numFmtId="0" fontId="44" fillId="119" borderId="3618" applyNumberFormat="0" applyAlignment="0" applyProtection="0"/>
    <xf numFmtId="3" fontId="92" fillId="34" borderId="3579">
      <alignment horizontal="right" vertical="center"/>
    </xf>
    <xf numFmtId="2" fontId="92" fillId="34" borderId="3579"/>
    <xf numFmtId="0" fontId="44" fillId="57" borderId="3618" applyNumberFormat="0" applyAlignment="0" applyProtection="0"/>
    <xf numFmtId="0" fontId="44" fillId="57" borderId="3614" applyNumberFormat="0" applyAlignment="0" applyProtection="0"/>
    <xf numFmtId="0" fontId="92" fillId="35" borderId="3613">
      <alignment horizontal="center" vertical="center"/>
    </xf>
    <xf numFmtId="4" fontId="92" fillId="35" borderId="3613"/>
    <xf numFmtId="4" fontId="92" fillId="35" borderId="3617"/>
    <xf numFmtId="3" fontId="92" fillId="34" borderId="3615">
      <alignment horizontal="right" vertical="center"/>
    </xf>
    <xf numFmtId="0" fontId="44" fillId="57" borderId="3618" applyNumberFormat="0" applyAlignment="0" applyProtection="0"/>
    <xf numFmtId="215" fontId="156" fillId="0" borderId="3588" applyFont="0" applyFill="0" applyAlignment="0">
      <alignment horizontal="fill"/>
    </xf>
    <xf numFmtId="0" fontId="44" fillId="57" borderId="3614" applyNumberFormat="0" applyAlignment="0" applyProtection="0"/>
    <xf numFmtId="2" fontId="92" fillId="34" borderId="3615"/>
    <xf numFmtId="0" fontId="44" fillId="57" borderId="3618" applyNumberFormat="0" applyAlignment="0" applyProtection="0"/>
    <xf numFmtId="0" fontId="44" fillId="57" borderId="3582" applyNumberFormat="0" applyAlignment="0" applyProtection="0"/>
    <xf numFmtId="0" fontId="92" fillId="35" borderId="3585">
      <alignment horizontal="center" vertical="center"/>
    </xf>
    <xf numFmtId="215" fontId="156" fillId="0" borderId="3584" applyFont="0" applyFill="0" applyAlignment="0">
      <alignment horizontal="fill"/>
    </xf>
    <xf numFmtId="0" fontId="44" fillId="57" borderId="3582" applyNumberFormat="0" applyAlignment="0" applyProtection="0"/>
    <xf numFmtId="0" fontId="44" fillId="57" borderId="3582" applyNumberFormat="0" applyAlignment="0" applyProtection="0"/>
    <xf numFmtId="3" fontId="92" fillId="35" borderId="3585">
      <alignment horizontal="right" vertical="center"/>
    </xf>
    <xf numFmtId="4" fontId="92" fillId="35" borderId="3585"/>
    <xf numFmtId="3" fontId="92" fillId="34" borderId="3583">
      <alignment horizontal="right" vertical="center"/>
    </xf>
    <xf numFmtId="2" fontId="92" fillId="34" borderId="3583"/>
    <xf numFmtId="0" fontId="44" fillId="119" borderId="3582" applyNumberFormat="0" applyAlignment="0" applyProtection="0"/>
    <xf numFmtId="0" fontId="44" fillId="57" borderId="3586" applyNumberFormat="0" applyAlignment="0" applyProtection="0"/>
    <xf numFmtId="0" fontId="44" fillId="57" borderId="3586" applyNumberFormat="0" applyAlignment="0" applyProtection="0"/>
    <xf numFmtId="0" fontId="44" fillId="57" borderId="3586" applyNumberFormat="0" applyAlignment="0" applyProtection="0"/>
    <xf numFmtId="0" fontId="44" fillId="119" borderId="3586" applyNumberFormat="0" applyAlignment="0" applyProtection="0"/>
    <xf numFmtId="0" fontId="44" fillId="57" borderId="3594" applyNumberFormat="0" applyAlignment="0" applyProtection="0"/>
    <xf numFmtId="0" fontId="44" fillId="57" borderId="3594" applyNumberFormat="0" applyAlignment="0" applyProtection="0"/>
    <xf numFmtId="0" fontId="44" fillId="119" borderId="3594" applyNumberFormat="0" applyAlignment="0" applyProtection="0"/>
    <xf numFmtId="215" fontId="156" fillId="0" borderId="3596" applyFont="0" applyFill="0" applyAlignment="0">
      <alignment horizontal="fill"/>
    </xf>
    <xf numFmtId="0" fontId="92" fillId="35" borderId="3597">
      <alignment horizontal="center" vertical="center"/>
    </xf>
    <xf numFmtId="3" fontId="92" fillId="35" borderId="3597">
      <alignment horizontal="right" vertical="center"/>
    </xf>
    <xf numFmtId="4" fontId="92" fillId="35" borderId="3597"/>
    <xf numFmtId="3" fontId="92" fillId="34" borderId="3595">
      <alignment horizontal="right" vertical="center"/>
    </xf>
    <xf numFmtId="2" fontId="92" fillId="34" borderId="3595"/>
    <xf numFmtId="0" fontId="44" fillId="57" borderId="3598" applyNumberFormat="0" applyAlignment="0" applyProtection="0"/>
    <xf numFmtId="0" fontId="92" fillId="35" borderId="3601">
      <alignment horizontal="center" vertical="center"/>
    </xf>
    <xf numFmtId="215" fontId="156" fillId="0" borderId="3600" applyFont="0" applyFill="0" applyAlignment="0">
      <alignment horizontal="fill"/>
    </xf>
    <xf numFmtId="0" fontId="44" fillId="57" borderId="3598" applyNumberFormat="0" applyAlignment="0" applyProtection="0"/>
    <xf numFmtId="0" fontId="44" fillId="57" borderId="3598" applyNumberFormat="0" applyAlignment="0" applyProtection="0"/>
    <xf numFmtId="3" fontId="92" fillId="35" borderId="3601">
      <alignment horizontal="right" vertical="center"/>
    </xf>
    <xf numFmtId="4" fontId="92" fillId="35" borderId="3601"/>
    <xf numFmtId="3" fontId="92" fillId="34" borderId="3599">
      <alignment horizontal="right" vertical="center"/>
    </xf>
    <xf numFmtId="2" fontId="92" fillId="34" borderId="3599"/>
    <xf numFmtId="0" fontId="44" fillId="119" borderId="3598" applyNumberFormat="0" applyAlignment="0" applyProtection="0"/>
    <xf numFmtId="0" fontId="44" fillId="57" borderId="3602" applyNumberFormat="0" applyAlignment="0" applyProtection="0"/>
    <xf numFmtId="0" fontId="44" fillId="57" borderId="3602" applyNumberFormat="0" applyAlignment="0" applyProtection="0"/>
    <xf numFmtId="0" fontId="44" fillId="57" borderId="3602" applyNumberFormat="0" applyAlignment="0" applyProtection="0"/>
    <xf numFmtId="0" fontId="44" fillId="119" borderId="3602" applyNumberFormat="0" applyAlignment="0" applyProtection="0"/>
    <xf numFmtId="215" fontId="156" fillId="0" borderId="3604" applyFont="0" applyFill="0" applyAlignment="0">
      <alignment horizontal="fill"/>
    </xf>
    <xf numFmtId="0" fontId="92" fillId="35" borderId="3605">
      <alignment horizontal="center" vertical="center"/>
    </xf>
    <xf numFmtId="3" fontId="92" fillId="35" borderId="3605">
      <alignment horizontal="right" vertical="center"/>
    </xf>
    <xf numFmtId="4" fontId="92" fillId="35" borderId="3605"/>
    <xf numFmtId="3" fontId="92" fillId="34" borderId="3603">
      <alignment horizontal="right" vertical="center"/>
    </xf>
    <xf numFmtId="2" fontId="92" fillId="34" borderId="3603"/>
    <xf numFmtId="0" fontId="44" fillId="57" borderId="3606" applyNumberFormat="0" applyAlignment="0" applyProtection="0"/>
    <xf numFmtId="0" fontId="92" fillId="35" borderId="3609">
      <alignment horizontal="center" vertical="center"/>
    </xf>
    <xf numFmtId="215" fontId="156" fillId="0" borderId="3608" applyFont="0" applyFill="0" applyAlignment="0">
      <alignment horizontal="fill"/>
    </xf>
    <xf numFmtId="0" fontId="44" fillId="57" borderId="3606" applyNumberFormat="0" applyAlignment="0" applyProtection="0"/>
    <xf numFmtId="0" fontId="44" fillId="57" borderId="3606" applyNumberFormat="0" applyAlignment="0" applyProtection="0"/>
    <xf numFmtId="3" fontId="92" fillId="35" borderId="3609">
      <alignment horizontal="right" vertical="center"/>
    </xf>
    <xf numFmtId="4" fontId="92" fillId="35" borderId="3609"/>
    <xf numFmtId="3" fontId="92" fillId="34" borderId="3607">
      <alignment horizontal="right" vertical="center"/>
    </xf>
    <xf numFmtId="2" fontId="92" fillId="34" borderId="3607"/>
    <xf numFmtId="0" fontId="44" fillId="119" borderId="3606" applyNumberFormat="0" applyAlignment="0" applyProtection="0"/>
    <xf numFmtId="0" fontId="44" fillId="57" borderId="3610" applyNumberFormat="0" applyAlignment="0" applyProtection="0"/>
    <xf numFmtId="0" fontId="44" fillId="57" borderId="3610" applyNumberFormat="0" applyAlignment="0" applyProtection="0"/>
    <xf numFmtId="0" fontId="44" fillId="57" borderId="3610" applyNumberFormat="0" applyAlignment="0" applyProtection="0"/>
    <xf numFmtId="0" fontId="44" fillId="119" borderId="3610" applyNumberFormat="0" applyAlignment="0" applyProtection="0"/>
    <xf numFmtId="164" fontId="103" fillId="71" borderId="3460" applyNumberFormat="0" applyBorder="0" applyAlignment="0">
      <alignment vertical="center" wrapText="1"/>
    </xf>
    <xf numFmtId="215" fontId="156" fillId="0" borderId="3620" applyFont="0" applyFill="0" applyAlignment="0">
      <alignment horizontal="fill"/>
    </xf>
    <xf numFmtId="2" fontId="92" fillId="34" borderId="3635"/>
    <xf numFmtId="3" fontId="92" fillId="34" borderId="3635">
      <alignment horizontal="right" vertical="center"/>
    </xf>
    <xf numFmtId="4" fontId="92" fillId="35" borderId="3637"/>
    <xf numFmtId="3" fontId="92" fillId="35" borderId="3637">
      <alignment horizontal="right" vertical="center"/>
    </xf>
    <xf numFmtId="0" fontId="92" fillId="35" borderId="3637">
      <alignment horizontal="center" vertical="center"/>
    </xf>
    <xf numFmtId="0" fontId="92" fillId="35" borderId="3621">
      <alignment horizontal="center" vertical="center"/>
    </xf>
    <xf numFmtId="3" fontId="92" fillId="35" borderId="3621">
      <alignment horizontal="right" vertical="center"/>
    </xf>
    <xf numFmtId="4" fontId="92" fillId="35" borderId="3621"/>
    <xf numFmtId="215" fontId="156" fillId="0" borderId="3636" applyFont="0" applyFill="0" applyAlignment="0">
      <alignment horizontal="fill"/>
    </xf>
    <xf numFmtId="3" fontId="92" fillId="34" borderId="3619">
      <alignment horizontal="right" vertical="center"/>
    </xf>
    <xf numFmtId="2" fontId="92" fillId="34" borderId="3619"/>
    <xf numFmtId="0" fontId="103" fillId="71" borderId="3460" applyNumberFormat="0" applyBorder="0" applyAlignment="0">
      <alignment vertical="center" wrapText="1"/>
    </xf>
    <xf numFmtId="0" fontId="44" fillId="57" borderId="3622" applyNumberFormat="0" applyAlignment="0" applyProtection="0"/>
    <xf numFmtId="0" fontId="92" fillId="35" borderId="3625">
      <alignment horizontal="center" vertical="center"/>
    </xf>
    <xf numFmtId="215" fontId="156" fillId="0" borderId="3624" applyFont="0" applyFill="0" applyAlignment="0">
      <alignment horizontal="fill"/>
    </xf>
    <xf numFmtId="0" fontId="44" fillId="57" borderId="3622" applyNumberFormat="0" applyAlignment="0" applyProtection="0"/>
    <xf numFmtId="0" fontId="44" fillId="57" borderId="3622" applyNumberFormat="0" applyAlignment="0" applyProtection="0"/>
    <xf numFmtId="3" fontId="92" fillId="35" borderId="3625">
      <alignment horizontal="right" vertical="center"/>
    </xf>
    <xf numFmtId="4" fontId="92" fillId="35" borderId="3625"/>
    <xf numFmtId="3" fontId="92" fillId="34" borderId="3623">
      <alignment horizontal="right" vertical="center"/>
    </xf>
    <xf numFmtId="2" fontId="92" fillId="34" borderId="3623"/>
    <xf numFmtId="0" fontId="44" fillId="119" borderId="3622" applyNumberFormat="0" applyAlignment="0" applyProtection="0"/>
    <xf numFmtId="0" fontId="44" fillId="57" borderId="3626" applyNumberFormat="0" applyAlignment="0" applyProtection="0"/>
    <xf numFmtId="0" fontId="44" fillId="57" borderId="3626" applyNumberFormat="0" applyAlignment="0" applyProtection="0"/>
    <xf numFmtId="0" fontId="44" fillId="57" borderId="3626" applyNumberFormat="0" applyAlignment="0" applyProtection="0"/>
    <xf numFmtId="0" fontId="44" fillId="119" borderId="3626" applyNumberFormat="0" applyAlignment="0" applyProtection="0"/>
    <xf numFmtId="215" fontId="156" fillId="0" borderId="3628" applyFont="0" applyFill="0" applyAlignment="0">
      <alignment horizontal="fill"/>
    </xf>
    <xf numFmtId="0" fontId="92" fillId="35" borderId="3629">
      <alignment horizontal="center" vertical="center"/>
    </xf>
    <xf numFmtId="3" fontId="92" fillId="35" borderId="3629">
      <alignment horizontal="right" vertical="center"/>
    </xf>
    <xf numFmtId="4" fontId="92" fillId="35" borderId="3629"/>
    <xf numFmtId="3" fontId="92" fillId="34" borderId="3627">
      <alignment horizontal="right" vertical="center"/>
    </xf>
    <xf numFmtId="2" fontId="92" fillId="34" borderId="3627"/>
    <xf numFmtId="0" fontId="44" fillId="57" borderId="3630" applyNumberFormat="0" applyAlignment="0" applyProtection="0"/>
    <xf numFmtId="0" fontId="92" fillId="35" borderId="3633">
      <alignment horizontal="center" vertical="center"/>
    </xf>
    <xf numFmtId="215" fontId="156" fillId="0" borderId="3632" applyFont="0" applyFill="0" applyAlignment="0">
      <alignment horizontal="fill"/>
    </xf>
    <xf numFmtId="0" fontId="44" fillId="57" borderId="3630" applyNumberFormat="0" applyAlignment="0" applyProtection="0"/>
    <xf numFmtId="0" fontId="44" fillId="57" borderId="3630" applyNumberFormat="0" applyAlignment="0" applyProtection="0"/>
    <xf numFmtId="3" fontId="92" fillId="35" borderId="3633">
      <alignment horizontal="right" vertical="center"/>
    </xf>
    <xf numFmtId="4" fontId="92" fillId="35" borderId="3633"/>
    <xf numFmtId="3" fontId="92" fillId="34" borderId="3631">
      <alignment horizontal="right" vertical="center"/>
    </xf>
    <xf numFmtId="2" fontId="92" fillId="34" borderId="3631"/>
    <xf numFmtId="0" fontId="44" fillId="119" borderId="3630" applyNumberFormat="0" applyAlignment="0" applyProtection="0"/>
    <xf numFmtId="0" fontId="44" fillId="57" borderId="3634" applyNumberFormat="0" applyAlignment="0" applyProtection="0"/>
    <xf numFmtId="0" fontId="44" fillId="57" borderId="3634" applyNumberFormat="0" applyAlignment="0" applyProtection="0"/>
    <xf numFmtId="0" fontId="44" fillId="57" borderId="3634" applyNumberFormat="0" applyAlignment="0" applyProtection="0"/>
    <xf numFmtId="0" fontId="44" fillId="119" borderId="3634" applyNumberFormat="0" applyAlignment="0" applyProtection="0"/>
    <xf numFmtId="0" fontId="44" fillId="57" borderId="3638" applyNumberFormat="0" applyAlignment="0" applyProtection="0"/>
    <xf numFmtId="0" fontId="92" fillId="35" borderId="3641">
      <alignment horizontal="center" vertical="center"/>
    </xf>
    <xf numFmtId="215" fontId="156" fillId="0" borderId="3640" applyFont="0" applyFill="0" applyAlignment="0">
      <alignment horizontal="fill"/>
    </xf>
    <xf numFmtId="0" fontId="44" fillId="57" borderId="3638" applyNumberFormat="0" applyAlignment="0" applyProtection="0"/>
    <xf numFmtId="0" fontId="44" fillId="57" borderId="3638" applyNumberFormat="0" applyAlignment="0" applyProtection="0"/>
    <xf numFmtId="3" fontId="92" fillId="35" borderId="3641">
      <alignment horizontal="right" vertical="center"/>
    </xf>
    <xf numFmtId="4" fontId="92" fillId="35" borderId="3641"/>
    <xf numFmtId="3" fontId="92" fillId="34" borderId="3639">
      <alignment horizontal="right" vertical="center"/>
    </xf>
    <xf numFmtId="2" fontId="92" fillId="34" borderId="3639"/>
    <xf numFmtId="0" fontId="44" fillId="119" borderId="3638" applyNumberFormat="0" applyAlignment="0" applyProtection="0"/>
    <xf numFmtId="0" fontId="44" fillId="57" borderId="3642" applyNumberFormat="0" applyAlignment="0" applyProtection="0"/>
    <xf numFmtId="0" fontId="44" fillId="57" borderId="3642" applyNumberFormat="0" applyAlignment="0" applyProtection="0"/>
    <xf numFmtId="0" fontId="44" fillId="57" borderId="3642" applyNumberFormat="0" applyAlignment="0" applyProtection="0"/>
    <xf numFmtId="0" fontId="44" fillId="119" borderId="3642" applyNumberFormat="0" applyAlignment="0" applyProtection="0"/>
    <xf numFmtId="215" fontId="156" fillId="0" borderId="3644" applyFont="0" applyFill="0" applyAlignment="0">
      <alignment horizontal="fill"/>
    </xf>
    <xf numFmtId="0" fontId="44" fillId="57" borderId="3658" applyNumberFormat="0" applyAlignment="0" applyProtection="0"/>
    <xf numFmtId="0" fontId="44" fillId="119" borderId="3654" applyNumberFormat="0" applyAlignment="0" applyProtection="0"/>
    <xf numFmtId="2" fontId="92" fillId="34" borderId="3655"/>
    <xf numFmtId="3" fontId="92" fillId="34" borderId="3655">
      <alignment horizontal="right" vertical="center"/>
    </xf>
    <xf numFmtId="4" fontId="92" fillId="35" borderId="3657"/>
    <xf numFmtId="3" fontId="92" fillId="35" borderId="3657">
      <alignment horizontal="right" vertical="center"/>
    </xf>
    <xf numFmtId="0" fontId="44" fillId="57" borderId="3654" applyNumberFormat="0" applyAlignment="0" applyProtection="0"/>
    <xf numFmtId="0" fontId="44" fillId="57" borderId="3654" applyNumberFormat="0" applyAlignment="0" applyProtection="0"/>
    <xf numFmtId="215" fontId="156" fillId="0" borderId="3656" applyFont="0" applyFill="0" applyAlignment="0">
      <alignment horizontal="fill"/>
    </xf>
    <xf numFmtId="0" fontId="92" fillId="35" borderId="3657">
      <alignment horizontal="center" vertical="center"/>
    </xf>
    <xf numFmtId="0" fontId="44" fillId="57" borderId="3654" applyNumberFormat="0" applyAlignment="0" applyProtection="0"/>
    <xf numFmtId="2" fontId="92" fillId="34" borderId="3651"/>
    <xf numFmtId="3" fontId="92" fillId="34" borderId="3651">
      <alignment horizontal="right" vertical="center"/>
    </xf>
    <xf numFmtId="4" fontId="92" fillId="35" borderId="3653"/>
    <xf numFmtId="3" fontId="92" fillId="35" borderId="3653">
      <alignment horizontal="right" vertical="center"/>
    </xf>
    <xf numFmtId="0" fontId="92" fillId="35" borderId="3653">
      <alignment horizontal="center" vertical="center"/>
    </xf>
    <xf numFmtId="0" fontId="92" fillId="35" borderId="3645">
      <alignment horizontal="center" vertical="center"/>
    </xf>
    <xf numFmtId="3" fontId="92" fillId="35" borderId="3645">
      <alignment horizontal="right" vertical="center"/>
    </xf>
    <xf numFmtId="4" fontId="92" fillId="35" borderId="3645"/>
    <xf numFmtId="3" fontId="92" fillId="34" borderId="3643">
      <alignment horizontal="right" vertical="center"/>
    </xf>
    <xf numFmtId="2" fontId="92" fillId="34" borderId="3643"/>
    <xf numFmtId="215" fontId="156" fillId="0" borderId="3652" applyFont="0" applyFill="0" applyAlignment="0">
      <alignment horizontal="fill"/>
    </xf>
    <xf numFmtId="0" fontId="44" fillId="57" borderId="3646" applyNumberFormat="0" applyAlignment="0" applyProtection="0"/>
    <xf numFmtId="0" fontId="92" fillId="35" borderId="3649">
      <alignment horizontal="center" vertical="center"/>
    </xf>
    <xf numFmtId="215" fontId="156" fillId="0" borderId="3648" applyFont="0" applyFill="0" applyAlignment="0">
      <alignment horizontal="fill"/>
    </xf>
    <xf numFmtId="0" fontId="44" fillId="57" borderId="3646" applyNumberFormat="0" applyAlignment="0" applyProtection="0"/>
    <xf numFmtId="0" fontId="44" fillId="57" borderId="3646" applyNumberFormat="0" applyAlignment="0" applyProtection="0"/>
    <xf numFmtId="3" fontId="92" fillId="35" borderId="3649">
      <alignment horizontal="right" vertical="center"/>
    </xf>
    <xf numFmtId="4" fontId="92" fillId="35" borderId="3649"/>
    <xf numFmtId="3" fontId="92" fillId="34" borderId="3647">
      <alignment horizontal="right" vertical="center"/>
    </xf>
    <xf numFmtId="2" fontId="92" fillId="34" borderId="3647"/>
    <xf numFmtId="0" fontId="44" fillId="119" borderId="3646" applyNumberFormat="0" applyAlignment="0" applyProtection="0"/>
    <xf numFmtId="0" fontId="44" fillId="57" borderId="3650" applyNumberFormat="0" applyAlignment="0" applyProtection="0"/>
    <xf numFmtId="0" fontId="44" fillId="57" borderId="3650" applyNumberFormat="0" applyAlignment="0" applyProtection="0"/>
    <xf numFmtId="0" fontId="44" fillId="57" borderId="3650" applyNumberFormat="0" applyAlignment="0" applyProtection="0"/>
    <xf numFmtId="0" fontId="44" fillId="119" borderId="3650" applyNumberFormat="0" applyAlignment="0" applyProtection="0"/>
    <xf numFmtId="0" fontId="44" fillId="57" borderId="3658" applyNumberFormat="0" applyAlignment="0" applyProtection="0"/>
    <xf numFmtId="0" fontId="44" fillId="57" borderId="3658" applyNumberFormat="0" applyAlignment="0" applyProtection="0"/>
    <xf numFmtId="0" fontId="44" fillId="119" borderId="3658" applyNumberFormat="0" applyAlignment="0" applyProtection="0"/>
    <xf numFmtId="215" fontId="156" fillId="0" borderId="3660" applyFont="0" applyFill="0" applyAlignment="0">
      <alignment horizontal="fill"/>
    </xf>
    <xf numFmtId="0" fontId="92" fillId="35" borderId="3661">
      <alignment horizontal="center" vertical="center"/>
    </xf>
    <xf numFmtId="3" fontId="92" fillId="35" borderId="3661">
      <alignment horizontal="right" vertical="center"/>
    </xf>
    <xf numFmtId="4" fontId="92" fillId="35" borderId="3661"/>
    <xf numFmtId="3" fontId="92" fillId="34" borderId="3659">
      <alignment horizontal="right" vertical="center"/>
    </xf>
    <xf numFmtId="2" fontId="92" fillId="34" borderId="3659"/>
    <xf numFmtId="0" fontId="44" fillId="57" borderId="3662" applyNumberFormat="0" applyAlignment="0" applyProtection="0"/>
    <xf numFmtId="0" fontId="92" fillId="35" borderId="3665">
      <alignment horizontal="center" vertical="center"/>
    </xf>
    <xf numFmtId="215" fontId="156" fillId="0" borderId="3664" applyFont="0" applyFill="0" applyAlignment="0">
      <alignment horizontal="fill"/>
    </xf>
    <xf numFmtId="0" fontId="44" fillId="57" borderId="3662" applyNumberFormat="0" applyAlignment="0" applyProtection="0"/>
    <xf numFmtId="0" fontId="44" fillId="57" borderId="3662" applyNumberFormat="0" applyAlignment="0" applyProtection="0"/>
    <xf numFmtId="3" fontId="92" fillId="35" borderId="3665">
      <alignment horizontal="right" vertical="center"/>
    </xf>
    <xf numFmtId="4" fontId="92" fillId="35" borderId="3665"/>
    <xf numFmtId="3" fontId="92" fillId="34" borderId="3663">
      <alignment horizontal="right" vertical="center"/>
    </xf>
    <xf numFmtId="2" fontId="92" fillId="34" borderId="3663"/>
    <xf numFmtId="0" fontId="44" fillId="119" borderId="3662" applyNumberFormat="0" applyAlignment="0" applyProtection="0"/>
    <xf numFmtId="0" fontId="44" fillId="57" borderId="3666" applyNumberFormat="0" applyAlignment="0" applyProtection="0"/>
    <xf numFmtId="0" fontId="44" fillId="57" borderId="3666" applyNumberFormat="0" applyAlignment="0" applyProtection="0"/>
    <xf numFmtId="0" fontId="44" fillId="57" borderId="3666" applyNumberFormat="0" applyAlignment="0" applyProtection="0"/>
    <xf numFmtId="0" fontId="44" fillId="119" borderId="3666" applyNumberFormat="0" applyAlignment="0" applyProtection="0"/>
    <xf numFmtId="215" fontId="156" fillId="0" borderId="3668" applyFont="0" applyFill="0" applyAlignment="0">
      <alignment horizontal="fill"/>
    </xf>
    <xf numFmtId="0" fontId="92" fillId="35" borderId="3669">
      <alignment horizontal="center" vertical="center"/>
    </xf>
    <xf numFmtId="3" fontId="92" fillId="35" borderId="3669">
      <alignment horizontal="right" vertical="center"/>
    </xf>
    <xf numFmtId="4" fontId="92" fillId="35" borderId="3669"/>
    <xf numFmtId="3" fontId="92" fillId="34" borderId="3667">
      <alignment horizontal="right" vertical="center"/>
    </xf>
    <xf numFmtId="2" fontId="92" fillId="34" borderId="3667"/>
    <xf numFmtId="0" fontId="44" fillId="57" borderId="3670" applyNumberFormat="0" applyAlignment="0" applyProtection="0"/>
    <xf numFmtId="0" fontId="92" fillId="35" borderId="3673">
      <alignment horizontal="center" vertical="center"/>
    </xf>
    <xf numFmtId="215" fontId="156" fillId="0" borderId="3672" applyFont="0" applyFill="0" applyAlignment="0">
      <alignment horizontal="fill"/>
    </xf>
    <xf numFmtId="0" fontId="44" fillId="57" borderId="3670" applyNumberFormat="0" applyAlignment="0" applyProtection="0"/>
    <xf numFmtId="0" fontId="44" fillId="57" borderId="3670" applyNumberFormat="0" applyAlignment="0" applyProtection="0"/>
    <xf numFmtId="3" fontId="92" fillId="35" borderId="3673">
      <alignment horizontal="right" vertical="center"/>
    </xf>
    <xf numFmtId="4" fontId="92" fillId="35" borderId="3673"/>
    <xf numFmtId="3" fontId="92" fillId="34" borderId="3671">
      <alignment horizontal="right" vertical="center"/>
    </xf>
    <xf numFmtId="2" fontId="92" fillId="34" borderId="3671"/>
    <xf numFmtId="0" fontId="44" fillId="119" borderId="3670" applyNumberFormat="0" applyAlignment="0" applyProtection="0"/>
    <xf numFmtId="0" fontId="44" fillId="57" borderId="3674" applyNumberFormat="0" applyAlignment="0" applyProtection="0"/>
    <xf numFmtId="0" fontId="44" fillId="57" borderId="3674" applyNumberFormat="0" applyAlignment="0" applyProtection="0"/>
    <xf numFmtId="0" fontId="44" fillId="57" borderId="3674" applyNumberFormat="0" applyAlignment="0" applyProtection="0"/>
    <xf numFmtId="0" fontId="44" fillId="119" borderId="3674" applyNumberFormat="0" applyAlignment="0" applyProtection="0"/>
    <xf numFmtId="43" fontId="18" fillId="0" borderId="0" applyFont="0" applyFill="0" applyBorder="0" applyAlignment="0" applyProtection="0"/>
    <xf numFmtId="43"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90" fillId="35" borderId="3690"/>
    <xf numFmtId="0" fontId="18" fillId="0" borderId="3678"/>
    <xf numFmtId="0" fontId="18" fillId="66" borderId="57" applyNumberFormat="0">
      <alignment vertical="center"/>
    </xf>
    <xf numFmtId="0" fontId="90" fillId="58" borderId="3690" applyAlignment="0">
      <protection locked="0"/>
    </xf>
    <xf numFmtId="0" fontId="90" fillId="58" borderId="3678" applyAlignment="0">
      <protection locked="0"/>
    </xf>
    <xf numFmtId="0" fontId="90" fillId="58" borderId="3678" applyAlignment="0">
      <protection locked="0"/>
    </xf>
    <xf numFmtId="321" fontId="171" fillId="35" borderId="3682">
      <protection locked="0"/>
    </xf>
    <xf numFmtId="0" fontId="121" fillId="35" borderId="3687"/>
    <xf numFmtId="0" fontId="118" fillId="75" borderId="0"/>
    <xf numFmtId="321" fontId="171" fillId="35" borderId="3678">
      <protection locked="0"/>
    </xf>
    <xf numFmtId="323" fontId="171" fillId="35" borderId="3686">
      <protection locked="0"/>
    </xf>
    <xf numFmtId="0" fontId="18" fillId="66" borderId="57" applyNumberFormat="0">
      <alignment vertical="center"/>
    </xf>
    <xf numFmtId="0" fontId="118" fillId="75" borderId="0"/>
    <xf numFmtId="324" fontId="171" fillId="0" borderId="3675"/>
    <xf numFmtId="0" fontId="121" fillId="35" borderId="3687"/>
    <xf numFmtId="332" fontId="171" fillId="35" borderId="3686">
      <protection locked="0"/>
    </xf>
    <xf numFmtId="0" fontId="118" fillId="75" borderId="0"/>
    <xf numFmtId="0" fontId="18" fillId="66" borderId="57" applyNumberFormat="0">
      <alignment vertical="center"/>
    </xf>
    <xf numFmtId="329" fontId="171" fillId="35" borderId="3690">
      <protection locked="0"/>
    </xf>
    <xf numFmtId="321" fontId="171" fillId="35" borderId="3678">
      <protection locked="0"/>
    </xf>
    <xf numFmtId="324" fontId="171" fillId="35" borderId="3678">
      <protection locked="0"/>
    </xf>
    <xf numFmtId="326" fontId="171" fillId="35" borderId="3678">
      <protection locked="0"/>
    </xf>
    <xf numFmtId="327" fontId="171" fillId="34" borderId="3678">
      <alignment horizontal="right"/>
      <protection locked="0"/>
    </xf>
    <xf numFmtId="49" fontId="171" fillId="74" borderId="3686">
      <alignment horizontal="left" vertical="top" wrapText="1"/>
      <protection locked="0"/>
    </xf>
    <xf numFmtId="321" fontId="171" fillId="35" borderId="3690">
      <protection locked="0"/>
    </xf>
    <xf numFmtId="0" fontId="23" fillId="0" borderId="3680" applyNumberFormat="0" applyFont="0" applyFill="0" applyAlignment="0" applyProtection="0">
      <alignment horizontal="right"/>
    </xf>
    <xf numFmtId="329" fontId="171" fillId="0" borderId="3675"/>
    <xf numFmtId="321" fontId="171" fillId="0" borderId="3675"/>
    <xf numFmtId="321" fontId="171" fillId="35" borderId="3690">
      <protection locked="0"/>
    </xf>
    <xf numFmtId="329" fontId="171" fillId="35" borderId="3678">
      <protection locked="0"/>
    </xf>
    <xf numFmtId="0" fontId="18" fillId="66" borderId="57" applyNumberFormat="0">
      <alignment vertical="center"/>
    </xf>
    <xf numFmtId="0" fontId="18" fillId="66" borderId="57" applyNumberFormat="0">
      <alignment vertical="center"/>
    </xf>
    <xf numFmtId="324" fontId="171" fillId="35" borderId="3686">
      <protection locked="0"/>
    </xf>
    <xf numFmtId="0" fontId="118" fillId="75" borderId="0"/>
    <xf numFmtId="354" fontId="50" fillId="0" borderId="0"/>
    <xf numFmtId="354" fontId="50" fillId="0" borderId="0"/>
    <xf numFmtId="325" fontId="171" fillId="35" borderId="3686">
      <protection locked="0"/>
    </xf>
    <xf numFmtId="189" fontId="85" fillId="0" borderId="3678" applyBorder="0"/>
    <xf numFmtId="329" fontId="171" fillId="35" borderId="3682">
      <protection locked="0"/>
    </xf>
    <xf numFmtId="324" fontId="171" fillId="35" borderId="3682">
      <protection locked="0"/>
    </xf>
    <xf numFmtId="333" fontId="171" fillId="35" borderId="3690">
      <protection locked="0"/>
    </xf>
    <xf numFmtId="0" fontId="18" fillId="66" borderId="57" applyNumberFormat="0">
      <alignment vertical="center"/>
    </xf>
    <xf numFmtId="324" fontId="171" fillId="35" borderId="3686">
      <protection locked="0"/>
    </xf>
    <xf numFmtId="49" fontId="171" fillId="74" borderId="3690">
      <alignment horizontal="left"/>
      <protection locked="0"/>
    </xf>
    <xf numFmtId="0" fontId="23" fillId="0" borderId="3688" applyNumberFormat="0" applyFont="0" applyFill="0" applyAlignment="0" applyProtection="0">
      <alignment horizontal="right"/>
    </xf>
    <xf numFmtId="328" fontId="171" fillId="34" borderId="3678">
      <alignment horizontal="right"/>
      <protection locked="0"/>
    </xf>
    <xf numFmtId="0" fontId="171" fillId="70" borderId="3678">
      <alignment horizontal="left"/>
      <protection locked="0"/>
    </xf>
    <xf numFmtId="49" fontId="171" fillId="74" borderId="3678">
      <alignment horizontal="left" vertical="top" wrapText="1"/>
      <protection locked="0"/>
    </xf>
    <xf numFmtId="329" fontId="171" fillId="35" borderId="3678">
      <protection locked="0"/>
    </xf>
    <xf numFmtId="332" fontId="171" fillId="35" borderId="3678">
      <protection locked="0"/>
    </xf>
    <xf numFmtId="333" fontId="171" fillId="35" borderId="3678">
      <protection locked="0"/>
    </xf>
    <xf numFmtId="49" fontId="171" fillId="74" borderId="3678">
      <alignment horizontal="left"/>
      <protection locked="0"/>
    </xf>
    <xf numFmtId="342" fontId="171" fillId="35" borderId="3678">
      <alignment horizontal="left" indent="1"/>
      <protection locked="0"/>
    </xf>
    <xf numFmtId="324" fontId="171" fillId="0" borderId="3675"/>
    <xf numFmtId="321" fontId="171" fillId="0" borderId="3675"/>
    <xf numFmtId="0" fontId="121" fillId="35" borderId="3679"/>
    <xf numFmtId="324" fontId="171" fillId="35" borderId="3682">
      <protection locked="0"/>
    </xf>
    <xf numFmtId="321" fontId="171" fillId="35" borderId="3682">
      <protection locked="0"/>
    </xf>
    <xf numFmtId="0" fontId="23" fillId="0" borderId="3684" applyNumberFormat="0" applyFont="0" applyFill="0" applyAlignment="0" applyProtection="0">
      <alignment horizontal="right"/>
    </xf>
    <xf numFmtId="0" fontId="18" fillId="66" borderId="57" applyNumberFormat="0">
      <alignment vertical="center"/>
    </xf>
    <xf numFmtId="329" fontId="171" fillId="0" borderId="3675"/>
    <xf numFmtId="321" fontId="171" fillId="35" borderId="3682">
      <protection locked="0"/>
    </xf>
    <xf numFmtId="327" fontId="171" fillId="34" borderId="3686">
      <alignment horizontal="right"/>
      <protection locked="0"/>
    </xf>
    <xf numFmtId="0" fontId="18" fillId="66" borderId="57" applyNumberFormat="0">
      <alignment vertical="center"/>
    </xf>
    <xf numFmtId="329" fontId="171" fillId="35" borderId="3686">
      <protection locked="0"/>
    </xf>
    <xf numFmtId="321" fontId="171" fillId="35" borderId="3686">
      <protection locked="0"/>
    </xf>
    <xf numFmtId="327" fontId="171" fillId="34" borderId="3690">
      <alignment horizontal="right"/>
      <protection locked="0"/>
    </xf>
    <xf numFmtId="189" fontId="85" fillId="0" borderId="3686" applyBorder="0"/>
    <xf numFmtId="321" fontId="171" fillId="35" borderId="3686">
      <protection locked="0"/>
    </xf>
    <xf numFmtId="321" fontId="171" fillId="0" borderId="3675"/>
    <xf numFmtId="0" fontId="18" fillId="66" borderId="57" applyNumberFormat="0">
      <alignment vertical="center"/>
    </xf>
    <xf numFmtId="321" fontId="171" fillId="35" borderId="3686">
      <protection locked="0"/>
    </xf>
    <xf numFmtId="328" fontId="171" fillId="34" borderId="3686">
      <alignment horizontal="right"/>
      <protection locked="0"/>
    </xf>
    <xf numFmtId="0" fontId="121" fillId="35" borderId="3679"/>
    <xf numFmtId="321" fontId="171" fillId="35" borderId="3682">
      <protection locked="0"/>
    </xf>
    <xf numFmtId="0" fontId="118" fillId="75" borderId="0"/>
    <xf numFmtId="49" fontId="171" fillId="74" borderId="3690">
      <alignment horizontal="left" vertical="top" wrapText="1"/>
      <protection locked="0"/>
    </xf>
    <xf numFmtId="324" fontId="171" fillId="35" borderId="3690">
      <protection locked="0"/>
    </xf>
    <xf numFmtId="329" fontId="171" fillId="0" borderId="3675"/>
    <xf numFmtId="0" fontId="18" fillId="66" borderId="57" applyNumberFormat="0">
      <alignment vertical="center"/>
    </xf>
    <xf numFmtId="0" fontId="121" fillId="35" borderId="3683"/>
    <xf numFmtId="189" fontId="85" fillId="0" borderId="3682" applyBorder="0"/>
    <xf numFmtId="0" fontId="18" fillId="0" borderId="3682"/>
    <xf numFmtId="0" fontId="121" fillId="35" borderId="3683"/>
    <xf numFmtId="333" fontId="171" fillId="35" borderId="3686">
      <protection locked="0"/>
    </xf>
    <xf numFmtId="49" fontId="171" fillId="74" borderId="3686">
      <alignment horizontal="left"/>
      <protection locked="0"/>
    </xf>
    <xf numFmtId="342" fontId="171" fillId="35" borderId="3686">
      <alignment horizontal="left" indent="1"/>
      <protection locked="0"/>
    </xf>
    <xf numFmtId="329" fontId="171" fillId="0" borderId="3675"/>
    <xf numFmtId="326" fontId="171" fillId="35" borderId="3690">
      <protection locked="0"/>
    </xf>
    <xf numFmtId="0" fontId="118" fillId="75" borderId="0"/>
    <xf numFmtId="324" fontId="171" fillId="35" borderId="3678">
      <protection locked="0"/>
    </xf>
    <xf numFmtId="332" fontId="171" fillId="35" borderId="3690">
      <protection locked="0"/>
    </xf>
    <xf numFmtId="342" fontId="171" fillId="35" borderId="3690">
      <alignment horizontal="left" indent="1"/>
      <protection locked="0"/>
    </xf>
    <xf numFmtId="329" fontId="171" fillId="35" borderId="3682">
      <protection locked="0"/>
    </xf>
    <xf numFmtId="0" fontId="18" fillId="66" borderId="57" applyNumberFormat="0">
      <alignment vertical="center"/>
    </xf>
    <xf numFmtId="329" fontId="171" fillId="0" borderId="3675"/>
    <xf numFmtId="329" fontId="171" fillId="0" borderId="3675"/>
    <xf numFmtId="324" fontId="171" fillId="0" borderId="3675"/>
    <xf numFmtId="329" fontId="171" fillId="35" borderId="3686">
      <protection locked="0"/>
    </xf>
    <xf numFmtId="324" fontId="171" fillId="0" borderId="3675"/>
    <xf numFmtId="321" fontId="171" fillId="0" borderId="3675"/>
    <xf numFmtId="329" fontId="171" fillId="0" borderId="3675"/>
    <xf numFmtId="324" fontId="171" fillId="0" borderId="3675"/>
    <xf numFmtId="321" fontId="171" fillId="0" borderId="3675"/>
    <xf numFmtId="324" fontId="171" fillId="0" borderId="3675"/>
    <xf numFmtId="321" fontId="171" fillId="0" borderId="3675"/>
    <xf numFmtId="324" fontId="171" fillId="0" borderId="3675"/>
    <xf numFmtId="0" fontId="198" fillId="0" borderId="3689" applyNumberFormat="0" applyFill="0" applyAlignment="0" applyProtection="0"/>
    <xf numFmtId="0" fontId="198" fillId="0" borderId="3685" applyNumberFormat="0" applyFill="0" applyAlignment="0" applyProtection="0"/>
    <xf numFmtId="279" fontId="18" fillId="0" borderId="3689" applyNumberFormat="0" applyFill="0" applyAlignment="0" applyProtection="0"/>
    <xf numFmtId="0" fontId="198" fillId="0" borderId="3681" applyNumberFormat="0" applyFill="0" applyAlignment="0" applyProtection="0"/>
    <xf numFmtId="279" fontId="18" fillId="0" borderId="3685" applyNumberFormat="0" applyFill="0" applyAlignment="0" applyProtection="0"/>
    <xf numFmtId="0" fontId="198" fillId="0" borderId="3677" applyNumberFormat="0" applyFill="0" applyAlignment="0" applyProtection="0"/>
    <xf numFmtId="279" fontId="18" fillId="0" borderId="3681" applyNumberFormat="0" applyFill="0" applyAlignment="0" applyProtection="0"/>
    <xf numFmtId="0" fontId="18" fillId="0" borderId="3689" applyNumberFormat="0" applyFill="0" applyAlignment="0" applyProtection="0"/>
    <xf numFmtId="0" fontId="18" fillId="0" borderId="3685" applyNumberFormat="0" applyFill="0" applyAlignment="0" applyProtection="0"/>
    <xf numFmtId="279" fontId="18" fillId="0" borderId="3677" applyNumberFormat="0" applyFill="0" applyAlignment="0" applyProtection="0"/>
    <xf numFmtId="0" fontId="18" fillId="0" borderId="3689" applyNumberFormat="0" applyFill="0" applyAlignment="0" applyProtection="0"/>
    <xf numFmtId="0" fontId="18" fillId="0" borderId="3681" applyNumberFormat="0" applyFill="0" applyAlignment="0" applyProtection="0"/>
    <xf numFmtId="0" fontId="18" fillId="0" borderId="3685" applyNumberFormat="0" applyFill="0" applyAlignment="0" applyProtection="0"/>
    <xf numFmtId="0" fontId="18" fillId="0" borderId="3677" applyNumberFormat="0" applyFill="0" applyAlignment="0" applyProtection="0"/>
    <xf numFmtId="279" fontId="18" fillId="0" borderId="3689" applyNumberFormat="0" applyFill="0" applyAlignment="0" applyProtection="0"/>
    <xf numFmtId="0" fontId="18" fillId="0" borderId="3681" applyNumberFormat="0" applyFill="0" applyAlignment="0" applyProtection="0"/>
    <xf numFmtId="279" fontId="18" fillId="0" borderId="3685" applyNumberFormat="0" applyFill="0" applyAlignment="0" applyProtection="0"/>
    <xf numFmtId="0" fontId="18" fillId="0" borderId="3677" applyNumberFormat="0" applyFill="0" applyAlignment="0" applyProtection="0"/>
    <xf numFmtId="279" fontId="18" fillId="0" borderId="3681" applyNumberFormat="0" applyFill="0" applyAlignment="0" applyProtection="0"/>
    <xf numFmtId="0" fontId="85" fillId="0" borderId="3689" applyNumberFormat="0" applyFill="0" applyAlignment="0" applyProtection="0"/>
    <xf numFmtId="279" fontId="18" fillId="0" borderId="3677" applyNumberFormat="0" applyFill="0" applyAlignment="0" applyProtection="0"/>
    <xf numFmtId="0" fontId="85" fillId="0" borderId="3685" applyNumberFormat="0" applyFill="0" applyAlignment="0" applyProtection="0"/>
    <xf numFmtId="0" fontId="85" fillId="0" borderId="3681" applyNumberFormat="0" applyFill="0" applyAlignment="0" applyProtection="0"/>
    <xf numFmtId="0" fontId="85" fillId="0" borderId="3677" applyNumberFormat="0" applyFill="0" applyAlignment="0" applyProtection="0"/>
    <xf numFmtId="354" fontId="203" fillId="36" borderId="81">
      <alignment horizontal="right" vertical="center"/>
    </xf>
    <xf numFmtId="354" fontId="203" fillId="36" borderId="81">
      <alignment horizontal="right" vertical="center"/>
    </xf>
    <xf numFmtId="354" fontId="203" fillId="36" borderId="81">
      <alignment horizontal="right" vertical="center"/>
    </xf>
    <xf numFmtId="354" fontId="205" fillId="36" borderId="81">
      <alignment horizontal="right" vertical="center"/>
    </xf>
    <xf numFmtId="354" fontId="205" fillId="36" borderId="81">
      <alignment horizontal="right" vertical="center"/>
    </xf>
    <xf numFmtId="354" fontId="205" fillId="36" borderId="81">
      <alignment horizontal="right" vertical="center"/>
    </xf>
    <xf numFmtId="354" fontId="205" fillId="36" borderId="81">
      <alignment horizontal="right" vertical="center"/>
    </xf>
    <xf numFmtId="354" fontId="205" fillId="36" borderId="81">
      <alignment horizontal="right" vertical="center"/>
    </xf>
    <xf numFmtId="354" fontId="205" fillId="36" borderId="81">
      <alignment horizontal="right" vertical="center"/>
    </xf>
    <xf numFmtId="354" fontId="203" fillId="36" borderId="81">
      <alignment horizontal="right" vertical="center"/>
    </xf>
    <xf numFmtId="354" fontId="203" fillId="36" borderId="81">
      <alignment horizontal="right" vertical="center"/>
    </xf>
    <xf numFmtId="354" fontId="203" fillId="36" borderId="81">
      <alignment horizontal="right" vertical="center"/>
    </xf>
    <xf numFmtId="354" fontId="205" fillId="36" borderId="81">
      <alignment horizontal="right" vertical="center"/>
    </xf>
    <xf numFmtId="354" fontId="205" fillId="36" borderId="81">
      <alignment horizontal="right" vertical="center"/>
    </xf>
    <xf numFmtId="354" fontId="205" fillId="36" borderId="81">
      <alignment horizontal="right" vertical="center"/>
    </xf>
    <xf numFmtId="354" fontId="205" fillId="36" borderId="81">
      <alignment horizontal="right" vertical="center"/>
    </xf>
    <xf numFmtId="354" fontId="205" fillId="36" borderId="81">
      <alignment horizontal="right" vertical="center"/>
    </xf>
    <xf numFmtId="354" fontId="205" fillId="36" borderId="81">
      <alignment horizontal="right" vertical="center"/>
    </xf>
    <xf numFmtId="354" fontId="203" fillId="36" borderId="81">
      <alignment horizontal="right" vertical="center"/>
    </xf>
    <xf numFmtId="354" fontId="203" fillId="36" borderId="81">
      <alignment horizontal="right" vertical="center"/>
    </xf>
    <xf numFmtId="354" fontId="203" fillId="36" borderId="81">
      <alignment horizontal="right" vertical="center"/>
    </xf>
    <xf numFmtId="354" fontId="205" fillId="36" borderId="81">
      <alignment horizontal="right" vertical="center"/>
    </xf>
    <xf numFmtId="354" fontId="205" fillId="36" borderId="81">
      <alignment horizontal="right" vertical="center"/>
    </xf>
    <xf numFmtId="354" fontId="205" fillId="36" borderId="81">
      <alignment horizontal="right" vertical="center"/>
    </xf>
    <xf numFmtId="354" fontId="205" fillId="36" borderId="81">
      <alignment horizontal="right" vertical="center"/>
    </xf>
    <xf numFmtId="354" fontId="205" fillId="36" borderId="81">
      <alignment horizontal="right" vertical="center"/>
    </xf>
    <xf numFmtId="354" fontId="205" fillId="36" borderId="81">
      <alignment horizontal="right" vertical="center"/>
    </xf>
    <xf numFmtId="354" fontId="203" fillId="36" borderId="81">
      <alignment horizontal="right" vertical="center"/>
    </xf>
    <xf numFmtId="354" fontId="203" fillId="36" borderId="81">
      <alignment horizontal="right" vertical="center"/>
    </xf>
    <xf numFmtId="354" fontId="203" fillId="36" borderId="81">
      <alignment horizontal="right" vertical="center"/>
    </xf>
    <xf numFmtId="354" fontId="205" fillId="36" borderId="81">
      <alignment horizontal="right" vertical="center"/>
    </xf>
    <xf numFmtId="354" fontId="205" fillId="36" borderId="81">
      <alignment horizontal="right" vertical="center"/>
    </xf>
    <xf numFmtId="354" fontId="205" fillId="36" borderId="81">
      <alignment horizontal="right" vertical="center"/>
    </xf>
    <xf numFmtId="354" fontId="203" fillId="36" borderId="81">
      <alignment horizontal="right" vertical="center"/>
    </xf>
    <xf numFmtId="354" fontId="203" fillId="36" borderId="81">
      <alignment horizontal="right" vertical="center"/>
    </xf>
    <xf numFmtId="354" fontId="203" fillId="36" borderId="81">
      <alignment horizontal="right" vertical="center"/>
    </xf>
    <xf numFmtId="354" fontId="205" fillId="36" borderId="81">
      <alignment horizontal="right" vertical="center"/>
    </xf>
    <xf numFmtId="354" fontId="205" fillId="36" borderId="81">
      <alignment horizontal="right" vertical="center"/>
    </xf>
    <xf numFmtId="354" fontId="205" fillId="36" borderId="81">
      <alignment horizontal="right" vertical="center"/>
    </xf>
    <xf numFmtId="354" fontId="203" fillId="36" borderId="81">
      <alignment horizontal="right" vertical="center"/>
    </xf>
    <xf numFmtId="354" fontId="203" fillId="36" borderId="81">
      <alignment horizontal="right" vertical="center"/>
    </xf>
    <xf numFmtId="354" fontId="203" fillId="36" borderId="81">
      <alignment horizontal="right" vertical="center"/>
    </xf>
    <xf numFmtId="354" fontId="205" fillId="36" borderId="81">
      <alignment horizontal="right" vertical="center"/>
    </xf>
    <xf numFmtId="354" fontId="205" fillId="36" borderId="81">
      <alignment horizontal="right" vertical="center"/>
    </xf>
    <xf numFmtId="354" fontId="205" fillId="36" borderId="81">
      <alignment horizontal="right" vertical="center"/>
    </xf>
    <xf numFmtId="0" fontId="89" fillId="0" borderId="3690">
      <alignment horizontal="center" vertical="center"/>
    </xf>
    <xf numFmtId="189" fontId="91" fillId="35" borderId="3690" applyBorder="0"/>
    <xf numFmtId="0" fontId="90" fillId="35" borderId="3690">
      <alignment horizontal="center"/>
      <protection locked="0"/>
    </xf>
    <xf numFmtId="0" fontId="89" fillId="0" borderId="3686">
      <alignment horizontal="center" vertical="center"/>
    </xf>
    <xf numFmtId="0" fontId="90" fillId="35" borderId="3686"/>
    <xf numFmtId="189" fontId="91" fillId="35" borderId="3686" applyBorder="0"/>
    <xf numFmtId="0" fontId="90" fillId="35" borderId="3686">
      <alignment horizontal="center"/>
      <protection locked="0"/>
    </xf>
    <xf numFmtId="0" fontId="89" fillId="0" borderId="3682">
      <alignment horizontal="center" vertical="center"/>
    </xf>
    <xf numFmtId="0" fontId="89" fillId="0" borderId="3678">
      <alignment horizontal="center" vertical="center"/>
    </xf>
    <xf numFmtId="0" fontId="90" fillId="35" borderId="3682"/>
    <xf numFmtId="189" fontId="91" fillId="35" borderId="3682" applyBorder="0"/>
    <xf numFmtId="0" fontId="90" fillId="35" borderId="3682">
      <alignment horizontal="center"/>
      <protection locked="0"/>
    </xf>
    <xf numFmtId="0" fontId="90" fillId="35" borderId="3678"/>
    <xf numFmtId="189" fontId="91" fillId="35" borderId="3678" applyBorder="0"/>
    <xf numFmtId="0" fontId="90" fillId="35" borderId="3678">
      <alignment horizontal="center"/>
      <protection locked="0"/>
    </xf>
    <xf numFmtId="321" fontId="171" fillId="0" borderId="3675"/>
    <xf numFmtId="324" fontId="171" fillId="0" borderId="3675"/>
    <xf numFmtId="321" fontId="171" fillId="0" borderId="3675"/>
    <xf numFmtId="324" fontId="171" fillId="0" borderId="3675"/>
    <xf numFmtId="329" fontId="171" fillId="0" borderId="3675"/>
    <xf numFmtId="321" fontId="171" fillId="0" borderId="3675"/>
    <xf numFmtId="324" fontId="171" fillId="0" borderId="3675"/>
    <xf numFmtId="329" fontId="171" fillId="35" borderId="3690">
      <protection locked="0"/>
    </xf>
    <xf numFmtId="321" fontId="171" fillId="0" borderId="3675"/>
    <xf numFmtId="324" fontId="171" fillId="0" borderId="3675"/>
    <xf numFmtId="329" fontId="171" fillId="0" borderId="3675"/>
    <xf numFmtId="321" fontId="171" fillId="35" borderId="3690">
      <protection locked="0"/>
    </xf>
    <xf numFmtId="328" fontId="171" fillId="34" borderId="3690">
      <alignment horizontal="right"/>
      <protection locked="0"/>
    </xf>
    <xf numFmtId="0" fontId="171" fillId="70" borderId="3690">
      <alignment horizontal="left"/>
      <protection locked="0"/>
    </xf>
    <xf numFmtId="329" fontId="171" fillId="35" borderId="3690">
      <protection locked="0"/>
    </xf>
    <xf numFmtId="324" fontId="171" fillId="0" borderId="3675"/>
    <xf numFmtId="0" fontId="90" fillId="58" borderId="3690" applyAlignment="0">
      <protection locked="0"/>
    </xf>
    <xf numFmtId="321" fontId="171" fillId="0" borderId="3675"/>
    <xf numFmtId="324" fontId="171" fillId="0" borderId="3675"/>
    <xf numFmtId="321" fontId="171" fillId="35" borderId="3690">
      <protection locked="0"/>
    </xf>
    <xf numFmtId="329" fontId="171" fillId="0" borderId="3675"/>
    <xf numFmtId="322" fontId="171" fillId="35" borderId="3686">
      <protection locked="0"/>
    </xf>
    <xf numFmtId="326" fontId="171" fillId="35" borderId="3686">
      <protection locked="0"/>
    </xf>
    <xf numFmtId="321" fontId="171" fillId="0" borderId="3675"/>
    <xf numFmtId="324" fontId="171" fillId="0" borderId="3675"/>
    <xf numFmtId="0" fontId="118" fillId="75" borderId="0"/>
    <xf numFmtId="329" fontId="171" fillId="0" borderId="3675"/>
    <xf numFmtId="329" fontId="171" fillId="35" borderId="3682">
      <protection locked="0"/>
    </xf>
    <xf numFmtId="0" fontId="18" fillId="0" borderId="3686"/>
    <xf numFmtId="321" fontId="171" fillId="0" borderId="3675"/>
    <xf numFmtId="322" fontId="171" fillId="0" borderId="3675"/>
    <xf numFmtId="323" fontId="171" fillId="0" borderId="3675"/>
    <xf numFmtId="324" fontId="171" fillId="0" borderId="3675"/>
    <xf numFmtId="325" fontId="171" fillId="0" borderId="3675"/>
    <xf numFmtId="326" fontId="171" fillId="0" borderId="3675"/>
    <xf numFmtId="0" fontId="171" fillId="70" borderId="3682">
      <alignment horizontal="left"/>
      <protection locked="0"/>
    </xf>
    <xf numFmtId="49" fontId="171" fillId="74" borderId="3682">
      <alignment horizontal="left" vertical="top" wrapText="1"/>
      <protection locked="0"/>
    </xf>
    <xf numFmtId="332" fontId="171" fillId="35" borderId="3682">
      <protection locked="0"/>
    </xf>
    <xf numFmtId="333" fontId="171" fillId="35" borderId="3682">
      <protection locked="0"/>
    </xf>
    <xf numFmtId="329" fontId="171" fillId="0" borderId="3675"/>
    <xf numFmtId="332" fontId="171" fillId="0" borderId="3675"/>
    <xf numFmtId="333" fontId="171" fillId="0" borderId="3675"/>
    <xf numFmtId="49" fontId="171" fillId="74" borderId="3682">
      <alignment horizontal="left"/>
      <protection locked="0"/>
    </xf>
    <xf numFmtId="342" fontId="171" fillId="35" borderId="3682">
      <alignment horizontal="left" indent="1"/>
      <protection locked="0"/>
    </xf>
    <xf numFmtId="329" fontId="171" fillId="35" borderId="3686">
      <protection locked="0"/>
    </xf>
    <xf numFmtId="0" fontId="121" fillId="35" borderId="3691"/>
    <xf numFmtId="0" fontId="118" fillId="75" borderId="0"/>
    <xf numFmtId="15" fontId="90" fillId="58" borderId="3682">
      <alignment horizontal="center"/>
      <protection locked="0"/>
    </xf>
    <xf numFmtId="0" fontId="90" fillId="58" borderId="3682" applyAlignment="0">
      <protection locked="0"/>
    </xf>
    <xf numFmtId="0" fontId="90" fillId="58" borderId="3682" applyAlignment="0">
      <protection locked="0"/>
    </xf>
    <xf numFmtId="0" fontId="118" fillId="75" borderId="0"/>
    <xf numFmtId="322" fontId="171" fillId="35" borderId="3678">
      <protection locked="0"/>
    </xf>
    <xf numFmtId="323" fontId="171" fillId="35" borderId="3678">
      <protection locked="0"/>
    </xf>
    <xf numFmtId="325" fontId="171" fillId="35" borderId="3678">
      <protection locked="0"/>
    </xf>
    <xf numFmtId="325" fontId="171" fillId="35" borderId="3690">
      <protection locked="0"/>
    </xf>
    <xf numFmtId="329" fontId="171" fillId="35" borderId="3690">
      <protection locked="0"/>
    </xf>
    <xf numFmtId="0" fontId="90" fillId="58" borderId="3686" applyAlignment="0">
      <protection locked="0"/>
    </xf>
    <xf numFmtId="0" fontId="18" fillId="0" borderId="107" applyFont="0" applyFill="0" applyBorder="0" applyAlignment="0" applyProtection="0"/>
    <xf numFmtId="329" fontId="171" fillId="0" borderId="3675"/>
    <xf numFmtId="15" fontId="90" fillId="58" borderId="3678">
      <alignment horizontal="center"/>
      <protection locked="0"/>
    </xf>
    <xf numFmtId="0" fontId="118" fillId="75" borderId="0"/>
    <xf numFmtId="0" fontId="18" fillId="0" borderId="3678"/>
    <xf numFmtId="321" fontId="171" fillId="0" borderId="3675"/>
    <xf numFmtId="0" fontId="18" fillId="66" borderId="57" applyNumberFormat="0">
      <alignment vertical="center"/>
    </xf>
    <xf numFmtId="322" fontId="171" fillId="35" borderId="3690">
      <protection locked="0"/>
    </xf>
    <xf numFmtId="0" fontId="118" fillId="75" borderId="0"/>
    <xf numFmtId="0" fontId="18" fillId="0" borderId="3686"/>
    <xf numFmtId="0" fontId="23" fillId="0" borderId="3676" applyNumberFormat="0" applyFont="0" applyFill="0" applyAlignment="0" applyProtection="0">
      <alignment horizontal="right"/>
    </xf>
    <xf numFmtId="189" fontId="85" fillId="0" borderId="3690" applyBorder="0"/>
    <xf numFmtId="324" fontId="171" fillId="35" borderId="3686">
      <protection locked="0"/>
    </xf>
    <xf numFmtId="328" fontId="171" fillId="34" borderId="3682">
      <alignment horizontal="right"/>
      <protection locked="0"/>
    </xf>
    <xf numFmtId="15" fontId="90" fillId="58" borderId="3690">
      <alignment horizontal="center"/>
      <protection locked="0"/>
    </xf>
    <xf numFmtId="0" fontId="18" fillId="0" borderId="3682"/>
    <xf numFmtId="329" fontId="171" fillId="0" borderId="3675"/>
    <xf numFmtId="329" fontId="171" fillId="35" borderId="3686">
      <protection locked="0"/>
    </xf>
    <xf numFmtId="321" fontId="171" fillId="35" borderId="3686">
      <protection locked="0"/>
    </xf>
    <xf numFmtId="324" fontId="171" fillId="35" borderId="3686">
      <protection locked="0"/>
    </xf>
    <xf numFmtId="324" fontId="171" fillId="35" borderId="3690">
      <protection locked="0"/>
    </xf>
    <xf numFmtId="256" fontId="19" fillId="36" borderId="3675" applyNumberFormat="0" applyFill="0" applyBorder="0" applyAlignment="0" applyProtection="0"/>
    <xf numFmtId="256" fontId="19" fillId="36" borderId="3675" applyNumberFormat="0" applyFill="0" applyBorder="0" applyAlignment="0" applyProtection="0"/>
    <xf numFmtId="256" fontId="19" fillId="36" borderId="3675" applyNumberFormat="0" applyFill="0" applyBorder="0" applyAlignment="0" applyProtection="0"/>
    <xf numFmtId="0" fontId="19" fillId="36" borderId="3675" applyNumberFormat="0" applyFill="0" applyBorder="0" applyAlignment="0" applyProtection="0"/>
    <xf numFmtId="0" fontId="19" fillId="36" borderId="3675" applyNumberFormat="0" applyFill="0" applyBorder="0" applyAlignment="0" applyProtection="0"/>
    <xf numFmtId="256" fontId="19" fillId="36" borderId="3675" applyNumberFormat="0" applyFill="0" applyBorder="0" applyAlignment="0" applyProtection="0"/>
    <xf numFmtId="0" fontId="19" fillId="36" borderId="3675" applyNumberFormat="0" applyFill="0" applyBorder="0" applyAlignment="0" applyProtection="0"/>
    <xf numFmtId="324" fontId="171" fillId="35" borderId="3690">
      <protection locked="0"/>
    </xf>
    <xf numFmtId="0" fontId="18" fillId="66" borderId="57" applyNumberFormat="0">
      <alignment vertical="center"/>
    </xf>
    <xf numFmtId="0" fontId="18" fillId="0" borderId="3690"/>
    <xf numFmtId="0" fontId="171" fillId="70" borderId="3686">
      <alignment horizontal="left"/>
      <protection locked="0"/>
    </xf>
    <xf numFmtId="354" fontId="23" fillId="37" borderId="107" applyNumberFormat="0" applyFont="0" applyAlignment="0" applyProtection="0">
      <alignment horizontal="center"/>
      <protection locked="0"/>
    </xf>
    <xf numFmtId="324" fontId="171" fillId="0" borderId="3675"/>
    <xf numFmtId="329" fontId="171" fillId="35" borderId="3682">
      <protection locked="0"/>
    </xf>
    <xf numFmtId="324" fontId="171" fillId="35" borderId="3682">
      <protection locked="0"/>
    </xf>
    <xf numFmtId="0" fontId="90" fillId="58" borderId="3686" applyAlignment="0">
      <protection locked="0"/>
    </xf>
    <xf numFmtId="329" fontId="171" fillId="0" borderId="3675"/>
    <xf numFmtId="0" fontId="18" fillId="66" borderId="57" applyNumberFormat="0">
      <alignment vertical="center"/>
    </xf>
    <xf numFmtId="329" fontId="171" fillId="0" borderId="3675"/>
    <xf numFmtId="327" fontId="171" fillId="34" borderId="3682">
      <alignment horizontal="right"/>
      <protection locked="0"/>
    </xf>
    <xf numFmtId="326" fontId="171" fillId="35" borderId="3682">
      <protection locked="0"/>
    </xf>
    <xf numFmtId="325" fontId="171" fillId="35" borderId="3682">
      <protection locked="0"/>
    </xf>
    <xf numFmtId="324" fontId="171" fillId="35" borderId="3682">
      <protection locked="0"/>
    </xf>
    <xf numFmtId="323" fontId="171" fillId="35" borderId="3682">
      <protection locked="0"/>
    </xf>
    <xf numFmtId="322" fontId="171" fillId="35" borderId="3682">
      <protection locked="0"/>
    </xf>
    <xf numFmtId="354" fontId="23" fillId="37" borderId="51" applyNumberFormat="0" applyFont="0" applyAlignment="0" applyProtection="0">
      <alignment horizontal="center"/>
      <protection locked="0"/>
    </xf>
    <xf numFmtId="324" fontId="171" fillId="35" borderId="3690">
      <protection locked="0"/>
    </xf>
    <xf numFmtId="0" fontId="118" fillId="75" borderId="0"/>
    <xf numFmtId="15" fontId="90" fillId="58" borderId="3686">
      <alignment horizontal="center"/>
      <protection locked="0"/>
    </xf>
    <xf numFmtId="0" fontId="121" fillId="35" borderId="3691"/>
    <xf numFmtId="0" fontId="118" fillId="75" borderId="0"/>
    <xf numFmtId="323" fontId="171" fillId="35" borderId="3690">
      <protection locked="0"/>
    </xf>
    <xf numFmtId="0" fontId="18" fillId="0" borderId="3690"/>
    <xf numFmtId="0" fontId="118" fillId="75" borderId="0"/>
    <xf numFmtId="321" fontId="171" fillId="0" borderId="3675"/>
    <xf numFmtId="321" fontId="171" fillId="0" borderId="3675"/>
    <xf numFmtId="0" fontId="18" fillId="66" borderId="57" applyNumberFormat="0">
      <alignment vertical="center"/>
    </xf>
    <xf numFmtId="0" fontId="118" fillId="75" borderId="0"/>
    <xf numFmtId="0" fontId="18" fillId="66" borderId="57" applyNumberFormat="0">
      <alignment vertical="center"/>
    </xf>
    <xf numFmtId="0" fontId="118" fillId="75" borderId="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60" fillId="43" borderId="3693" applyNumberFormat="0" applyAlignment="0" applyProtection="0"/>
    <xf numFmtId="1" fontId="37" fillId="0" borderId="3697">
      <alignment vertical="center"/>
    </xf>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3" fillId="59" borderId="3694" applyNumberFormat="0" applyFont="0" applyAlignment="0" applyProtection="0"/>
    <xf numFmtId="0" fontId="63" fillId="56" borderId="3695" applyNumberFormat="0" applyAlignment="0" applyProtection="0"/>
    <xf numFmtId="0" fontId="43" fillId="59" borderId="3694" applyNumberFormat="0" applyFon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1" fontId="37" fillId="0" borderId="3697">
      <alignment vertical="center"/>
    </xf>
    <xf numFmtId="0" fontId="55" fillId="56" borderId="3693"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60" fillId="43" borderId="3693" applyNumberFormat="0" applyAlignment="0" applyProtection="0"/>
    <xf numFmtId="1" fontId="37" fillId="0" borderId="3697">
      <alignment vertical="center"/>
    </xf>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3" fillId="59" borderId="3694" applyNumberFormat="0" applyFont="0" applyAlignment="0" applyProtection="0"/>
    <xf numFmtId="0" fontId="63" fillId="56" borderId="3695" applyNumberFormat="0" applyAlignment="0" applyProtection="0"/>
    <xf numFmtId="0" fontId="43" fillId="59" borderId="3694" applyNumberFormat="0" applyFon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1" fontId="37" fillId="0" borderId="3697">
      <alignment vertical="center"/>
    </xf>
    <xf numFmtId="0" fontId="55" fillId="56" borderId="3693"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0" fillId="43" borderId="3693" applyNumberFormat="0" applyAlignment="0" applyProtection="0"/>
    <xf numFmtId="0" fontId="42" fillId="0" borderId="3696" applyNumberFormat="0" applyFill="0" applyAlignment="0" applyProtection="0"/>
    <xf numFmtId="0" fontId="60" fillId="43" borderId="3693" applyNumberFormat="0" applyAlignment="0" applyProtection="0"/>
    <xf numFmtId="0" fontId="55" fillId="56" borderId="3693" applyNumberForma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60" fillId="43" borderId="3693" applyNumberFormat="0" applyAlignment="0" applyProtection="0"/>
    <xf numFmtId="1" fontId="37" fillId="0" borderId="3697">
      <alignment vertical="center"/>
    </xf>
    <xf numFmtId="0" fontId="55" fillId="56" borderId="3693"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60" fillId="43" borderId="3693" applyNumberFormat="0" applyAlignment="0" applyProtection="0"/>
    <xf numFmtId="0" fontId="43" fillId="59" borderId="3694" applyNumberFormat="0" applyFont="0" applyAlignment="0" applyProtection="0"/>
    <xf numFmtId="0" fontId="60" fillId="43" borderId="3693" applyNumberFormat="0" applyAlignment="0" applyProtection="0"/>
    <xf numFmtId="0" fontId="55" fillId="56" borderId="3693" applyNumberFormat="0" applyAlignment="0" applyProtection="0"/>
    <xf numFmtId="0" fontId="43" fillId="59" borderId="3694" applyNumberFormat="0" applyFont="0" applyAlignment="0" applyProtection="0"/>
    <xf numFmtId="0" fontId="60" fillId="43" borderId="3693" applyNumberFormat="0" applyAlignment="0" applyProtection="0"/>
    <xf numFmtId="0" fontId="55" fillId="56" borderId="3693" applyNumberFormat="0" applyAlignment="0" applyProtection="0"/>
    <xf numFmtId="0" fontId="43" fillId="59" borderId="3694" applyNumberFormat="0" applyFont="0" applyAlignment="0" applyProtection="0"/>
    <xf numFmtId="0" fontId="60" fillId="43" borderId="3693" applyNumberFormat="0" applyAlignment="0" applyProtection="0"/>
    <xf numFmtId="0" fontId="55" fillId="56" borderId="3693" applyNumberFormat="0" applyAlignment="0" applyProtection="0"/>
    <xf numFmtId="0" fontId="55" fillId="56" borderId="3693" applyNumberFormat="0" applyAlignment="0" applyProtection="0"/>
    <xf numFmtId="1" fontId="37" fillId="0" borderId="3697">
      <alignment vertical="center"/>
    </xf>
    <xf numFmtId="0" fontId="43" fillId="59" borderId="3694" applyNumberFormat="0" applyFont="0" applyAlignment="0" applyProtection="0"/>
    <xf numFmtId="0" fontId="43" fillId="59" borderId="3694" applyNumberFormat="0" applyFont="0" applyAlignment="0" applyProtection="0"/>
    <xf numFmtId="0" fontId="43" fillId="59" borderId="3694" applyNumberFormat="0" applyFont="0" applyAlignment="0" applyProtection="0"/>
    <xf numFmtId="0" fontId="55" fillId="56" borderId="3693" applyNumberFormat="0" applyAlignment="0" applyProtection="0"/>
    <xf numFmtId="0" fontId="43" fillId="59" borderId="3694" applyNumberFormat="0" applyFon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0" fillId="43" borderId="3693" applyNumberFormat="0" applyAlignment="0" applyProtection="0"/>
    <xf numFmtId="0" fontId="63" fillId="56" borderId="3695" applyNumberFormat="0" applyAlignment="0" applyProtection="0"/>
    <xf numFmtId="1" fontId="37" fillId="0" borderId="3697">
      <alignment vertical="center"/>
    </xf>
    <xf numFmtId="0" fontId="55" fillId="56" borderId="3693" applyNumberFormat="0" applyAlignment="0" applyProtection="0"/>
    <xf numFmtId="0" fontId="55" fillId="56" borderId="3693" applyNumberFormat="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1" fontId="37" fillId="0" borderId="3697">
      <alignment vertical="center"/>
    </xf>
    <xf numFmtId="0" fontId="63" fillId="56" borderId="3695" applyNumberFormat="0" applyAlignment="0" applyProtection="0"/>
    <xf numFmtId="0" fontId="60" fillId="43" borderId="3693" applyNumberFormat="0" applyAlignment="0" applyProtection="0"/>
    <xf numFmtId="0" fontId="42" fillId="0" borderId="3696" applyNumberFormat="0" applyFill="0" applyAlignment="0" applyProtection="0"/>
    <xf numFmtId="0" fontId="60" fillId="43" borderId="3693" applyNumberFormat="0" applyAlignment="0" applyProtection="0"/>
    <xf numFmtId="1" fontId="37" fillId="0" borderId="3697">
      <alignment vertical="center"/>
    </xf>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3" fillId="59" borderId="3694" applyNumberFormat="0" applyFont="0" applyAlignment="0" applyProtection="0"/>
    <xf numFmtId="0" fontId="63" fillId="56" borderId="3695" applyNumberFormat="0" applyAlignment="0" applyProtection="0"/>
    <xf numFmtId="0" fontId="43" fillId="59" borderId="3694" applyNumberFormat="0" applyFon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1" fontId="37" fillId="0" borderId="3697">
      <alignment vertical="center"/>
    </xf>
    <xf numFmtId="0" fontId="55" fillId="56" borderId="3693"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3" fillId="59" borderId="3694" applyNumberFormat="0" applyFon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18" fillId="68" borderId="3695" applyNumberFormat="0">
      <alignment vertical="center"/>
    </xf>
    <xf numFmtId="0" fontId="108" fillId="0" borderId="3675" applyFont="0" applyFill="0" applyAlignment="0" applyProtection="0"/>
    <xf numFmtId="0" fontId="60" fillId="43" borderId="3693"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0" fillId="43" borderId="3693" applyNumberFormat="0" applyAlignment="0" applyProtection="0"/>
    <xf numFmtId="0" fontId="60" fillId="43" borderId="3693" applyNumberFormat="0" applyAlignment="0" applyProtection="0"/>
    <xf numFmtId="0" fontId="42" fillId="0" borderId="3696" applyNumberFormat="0" applyFill="0" applyAlignment="0" applyProtection="0"/>
    <xf numFmtId="0" fontId="63" fillId="56" borderId="3695" applyNumberFormat="0" applyAlignment="0" applyProtection="0"/>
    <xf numFmtId="0" fontId="43" fillId="59" borderId="3694" applyNumberFormat="0" applyFon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60" fillId="43" borderId="3693" applyNumberFormat="0" applyAlignment="0" applyProtection="0"/>
    <xf numFmtId="0" fontId="55" fillId="56" borderId="3693" applyNumberFormat="0" applyAlignment="0" applyProtection="0"/>
    <xf numFmtId="1" fontId="37" fillId="0" borderId="3697">
      <alignment vertical="center"/>
    </xf>
    <xf numFmtId="0" fontId="43" fillId="59" borderId="3694" applyNumberFormat="0" applyFont="0" applyAlignment="0" applyProtection="0"/>
    <xf numFmtId="0" fontId="42" fillId="0" borderId="3696" applyNumberFormat="0" applyFill="0" applyAlignment="0" applyProtection="0"/>
    <xf numFmtId="0" fontId="60" fillId="43" borderId="3693" applyNumberFormat="0" applyAlignment="0" applyProtection="0"/>
    <xf numFmtId="0" fontId="43" fillId="59" borderId="3694" applyNumberFormat="0" applyFont="0" applyAlignment="0" applyProtection="0"/>
    <xf numFmtId="1" fontId="37" fillId="0" borderId="3697">
      <alignment vertical="center"/>
    </xf>
    <xf numFmtId="0" fontId="42" fillId="0" borderId="3696" applyNumberFormat="0" applyFill="0" applyAlignment="0" applyProtection="0"/>
    <xf numFmtId="0" fontId="42" fillId="0" borderId="3696" applyNumberFormat="0" applyFill="0" applyAlignment="0" applyProtection="0"/>
    <xf numFmtId="0" fontId="55" fillId="56" borderId="3693" applyNumberFormat="0" applyAlignment="0" applyProtection="0"/>
    <xf numFmtId="0" fontId="42" fillId="0" borderId="3696" applyNumberFormat="0" applyFill="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3" fillId="59" borderId="3694" applyNumberFormat="0" applyFont="0" applyAlignment="0" applyProtection="0"/>
    <xf numFmtId="0" fontId="43" fillId="59" borderId="3694" applyNumberFormat="0" applyFont="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43" fillId="59" borderId="3694" applyNumberFormat="0" applyFon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55" fillId="56" borderId="3693"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0" fillId="43" borderId="3693" applyNumberFormat="0" applyAlignment="0" applyProtection="0"/>
    <xf numFmtId="1" fontId="37" fillId="0" borderId="3697">
      <alignment vertical="center"/>
    </xf>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3" fillId="59" borderId="3694" applyNumberFormat="0" applyFon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1" fontId="37" fillId="0" borderId="3697">
      <alignment vertical="center"/>
    </xf>
    <xf numFmtId="0" fontId="55" fillId="56" borderId="3693"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55" fillId="56" borderId="3693" applyNumberFormat="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0" fillId="43" borderId="3693" applyNumberFormat="0" applyAlignment="0" applyProtection="0"/>
    <xf numFmtId="0" fontId="63" fillId="56" borderId="3695" applyNumberFormat="0" applyAlignment="0" applyProtection="0"/>
    <xf numFmtId="0" fontId="63" fillId="56" borderId="3695"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55" fillId="56" borderId="3693" applyNumberFormat="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3" fillId="59" borderId="3694" applyNumberFormat="0" applyFon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0" fillId="43" borderId="3693"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237" fillId="0" borderId="3705">
      <alignment horizontal="right" wrapText="1"/>
    </xf>
    <xf numFmtId="0" fontId="90" fillId="35" borderId="3690"/>
    <xf numFmtId="332" fontId="171" fillId="35" borderId="3690">
      <protection locked="0"/>
    </xf>
    <xf numFmtId="189" fontId="85" fillId="0" borderId="3690" applyBorder="0"/>
    <xf numFmtId="189" fontId="85" fillId="0" borderId="3690" applyBorder="0"/>
    <xf numFmtId="0" fontId="18" fillId="0" borderId="3690"/>
    <xf numFmtId="0" fontId="121" fillId="35" borderId="3691"/>
    <xf numFmtId="338" fontId="230" fillId="0" borderId="3703">
      <protection locked="0"/>
    </xf>
    <xf numFmtId="0" fontId="231" fillId="35" borderId="3453">
      <alignment horizontal="right"/>
    </xf>
    <xf numFmtId="207" fontId="240" fillId="0" borderId="3705">
      <alignment horizontal="left"/>
    </xf>
    <xf numFmtId="207" fontId="240" fillId="0" borderId="3705">
      <alignment horizontal="right"/>
    </xf>
    <xf numFmtId="0" fontId="238" fillId="0" borderId="3704">
      <alignment horizontal="right"/>
    </xf>
    <xf numFmtId="0" fontId="238" fillId="0" borderId="3704">
      <alignment horizontal="right"/>
    </xf>
    <xf numFmtId="0" fontId="237" fillId="0" borderId="3705">
      <alignment horizontal="right" wrapText="1"/>
    </xf>
    <xf numFmtId="16" fontId="148" fillId="74" borderId="3697" applyFont="0" applyFill="0" applyBorder="0" applyAlignment="0" applyProtection="0">
      <alignment horizontal="right"/>
    </xf>
    <xf numFmtId="214" fontId="148" fillId="74" borderId="3697" applyFont="0" applyFill="0" applyBorder="0" applyAlignment="0" applyProtection="0">
      <alignment horizontal="right"/>
    </xf>
    <xf numFmtId="215" fontId="156" fillId="0" borderId="3700" applyFont="0" applyFill="0" applyAlignment="0">
      <alignment horizontal="fill"/>
    </xf>
    <xf numFmtId="332" fontId="171" fillId="35" borderId="3690">
      <protection locked="0"/>
    </xf>
    <xf numFmtId="215" fontId="156" fillId="0" borderId="3675" applyFont="0" applyFill="0" applyAlignment="0">
      <alignment horizontal="fill"/>
    </xf>
    <xf numFmtId="0" fontId="238" fillId="0" borderId="3704">
      <alignment horizontal="right"/>
    </xf>
    <xf numFmtId="49" fontId="171" fillId="74" borderId="3690">
      <alignment horizontal="left" vertical="top" wrapText="1"/>
      <protection locked="0"/>
    </xf>
    <xf numFmtId="0" fontId="18" fillId="68" borderId="3695" applyNumberFormat="0">
      <alignment vertical="center"/>
    </xf>
    <xf numFmtId="16" fontId="148" fillId="74" borderId="3697" applyFont="0" applyFill="0" applyBorder="0" applyAlignment="0" applyProtection="0">
      <alignment horizontal="right"/>
    </xf>
    <xf numFmtId="214" fontId="148" fillId="74" borderId="3697" applyFont="0" applyFill="0" applyBorder="0" applyAlignment="0" applyProtection="0">
      <alignment horizontal="right"/>
    </xf>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303" fontId="211" fillId="0" borderId="3675" applyBorder="0"/>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63" fillId="56" borderId="3695" applyNumberFormat="0" applyAlignment="0" applyProtection="0"/>
    <xf numFmtId="0" fontId="23" fillId="98" borderId="3701" applyNumberFormat="0" applyFont="0" applyAlignment="0" applyProtection="0"/>
    <xf numFmtId="0" fontId="23" fillId="98" borderId="3701" applyNumberFormat="0" applyFont="0" applyAlignment="0" applyProtection="0"/>
    <xf numFmtId="0" fontId="23" fillId="98" borderId="3701" applyNumberFormat="0" applyFont="0" applyAlignment="0" applyProtection="0"/>
    <xf numFmtId="0" fontId="55" fillId="56" borderId="3693" applyNumberFormat="0" applyAlignment="0" applyProtection="0"/>
    <xf numFmtId="0" fontId="217" fillId="103" borderId="3701" applyNumberFormat="0" applyAlignment="0" applyProtection="0"/>
    <xf numFmtId="0" fontId="18" fillId="74" borderId="3453" applyFont="0" applyFill="0" applyBorder="0" applyAlignment="0" applyProtection="0"/>
    <xf numFmtId="3" fontId="18" fillId="105" borderId="3697" applyProtection="0">
      <alignment horizontal="right" vertical="center"/>
    </xf>
    <xf numFmtId="321" fontId="171" fillId="0" borderId="3675"/>
    <xf numFmtId="324" fontId="171" fillId="0" borderId="3675"/>
    <xf numFmtId="329" fontId="171" fillId="0" borderId="3675"/>
    <xf numFmtId="0" fontId="55" fillId="56" borderId="3693" applyNumberFormat="0" applyAlignment="0" applyProtection="0"/>
    <xf numFmtId="0" fontId="55" fillId="56" borderId="3693" applyNumberFormat="0" applyAlignment="0" applyProtection="0"/>
    <xf numFmtId="0" fontId="18" fillId="0" borderId="107" applyFont="0" applyFill="0" applyBorder="0" applyAlignment="0" applyProtection="0"/>
    <xf numFmtId="0" fontId="92" fillId="35" borderId="3702">
      <alignment horizontal="center" vertical="center"/>
    </xf>
    <xf numFmtId="3" fontId="92" fillId="35" borderId="3702">
      <alignment horizontal="right" vertical="center"/>
    </xf>
    <xf numFmtId="4" fontId="92" fillId="35" borderId="3702"/>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321" fontId="171" fillId="35" borderId="3690">
      <protection locked="0"/>
    </xf>
    <xf numFmtId="324" fontId="171" fillId="35" borderId="3690">
      <protection locked="0"/>
    </xf>
    <xf numFmtId="0" fontId="231" fillId="35" borderId="3453">
      <alignment horizontal="right"/>
    </xf>
    <xf numFmtId="329" fontId="171" fillId="35" borderId="3690">
      <protection locked="0"/>
    </xf>
    <xf numFmtId="348" fontId="120" fillId="107" borderId="3453" applyProtection="0">
      <alignment horizontal="center" vertical="center"/>
    </xf>
    <xf numFmtId="0" fontId="60" fillId="43" borderId="3693" applyNumberFormat="0" applyAlignment="0" applyProtection="0"/>
    <xf numFmtId="0" fontId="60" fillId="43" borderId="3693" applyNumberFormat="0" applyAlignment="0" applyProtection="0"/>
    <xf numFmtId="0" fontId="42" fillId="0" borderId="3696" applyNumberFormat="0" applyFill="0" applyAlignment="0" applyProtection="0"/>
    <xf numFmtId="0" fontId="238" fillId="0" borderId="3704">
      <alignment horizontal="right"/>
    </xf>
    <xf numFmtId="49" fontId="237" fillId="0" borderId="3705">
      <alignment horizontal="right" wrapText="1"/>
    </xf>
    <xf numFmtId="0" fontId="238" fillId="0" borderId="3704">
      <alignment horizontal="right"/>
    </xf>
    <xf numFmtId="0" fontId="237" fillId="0" borderId="3705">
      <alignment horizontal="right" wrapText="1"/>
    </xf>
    <xf numFmtId="0" fontId="238" fillId="0" borderId="3704">
      <alignment horizontal="right"/>
    </xf>
    <xf numFmtId="207" fontId="240" fillId="0" borderId="3705">
      <alignment horizontal="right"/>
    </xf>
    <xf numFmtId="207" fontId="240" fillId="0" borderId="3705">
      <alignment horizontal="left"/>
    </xf>
    <xf numFmtId="207" fontId="243" fillId="0" borderId="3704">
      <alignment horizontal="left"/>
    </xf>
    <xf numFmtId="207" fontId="243" fillId="0" borderId="3704">
      <alignment horizontal="left"/>
    </xf>
    <xf numFmtId="0" fontId="18" fillId="56" borderId="3697" applyAlignment="0" applyProtection="0"/>
    <xf numFmtId="207" fontId="244" fillId="0" borderId="3705">
      <alignment horizontal="center"/>
    </xf>
    <xf numFmtId="207" fontId="245" fillId="0" borderId="3704">
      <alignment horizontal="center"/>
    </xf>
    <xf numFmtId="207" fontId="245" fillId="0" borderId="3704">
      <alignment horizontal="center"/>
    </xf>
    <xf numFmtId="41" fontId="211" fillId="0" borderId="3705" applyFill="0" applyBorder="0" applyProtection="0">
      <alignment horizontal="right" vertical="top"/>
    </xf>
    <xf numFmtId="41" fontId="211" fillId="0" borderId="3705" applyFill="0" applyBorder="0" applyProtection="0">
      <alignment horizontal="right" vertical="top"/>
    </xf>
    <xf numFmtId="41" fontId="211" fillId="0" borderId="3705" applyFill="0" applyBorder="0" applyProtection="0">
      <alignment horizontal="right" vertical="top"/>
    </xf>
    <xf numFmtId="0" fontId="18" fillId="0" borderId="3706" applyNumberFormat="0" applyFont="0" applyAlignment="0" applyProtection="0"/>
    <xf numFmtId="0" fontId="18" fillId="0" borderId="3707" applyNumberFormat="0" applyFont="0" applyAlignment="0" applyProtection="0"/>
    <xf numFmtId="0" fontId="18" fillId="68" borderId="3695" applyNumberFormat="0">
      <alignment vertical="center"/>
    </xf>
    <xf numFmtId="0" fontId="23" fillId="36" borderId="3453" applyFont="0" applyBorder="0" applyAlignment="0" applyProtection="0">
      <alignment vertical="top"/>
    </xf>
    <xf numFmtId="3" fontId="92" fillId="34" borderId="3699">
      <alignment horizontal="right" vertical="center"/>
    </xf>
    <xf numFmtId="2" fontId="92" fillId="34" borderId="3699"/>
    <xf numFmtId="256" fontId="22" fillId="0" borderId="3697">
      <alignment horizontal="left" vertical="center"/>
    </xf>
    <xf numFmtId="256" fontId="22" fillId="0" borderId="3697">
      <alignment horizontal="left" vertical="center"/>
    </xf>
    <xf numFmtId="256" fontId="22" fillId="0" borderId="3697">
      <alignment horizontal="left" vertical="center"/>
    </xf>
    <xf numFmtId="256" fontId="22" fillId="0" borderId="3697">
      <alignment horizontal="left" vertical="center"/>
    </xf>
    <xf numFmtId="0" fontId="22" fillId="0" borderId="3697">
      <alignment horizontal="left" vertical="center"/>
    </xf>
    <xf numFmtId="256" fontId="22" fillId="0" borderId="3697">
      <alignment horizontal="left" vertical="center"/>
    </xf>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325" fontId="171" fillId="35" borderId="3690">
      <protection locked="0"/>
    </xf>
    <xf numFmtId="327" fontId="171" fillId="34" borderId="3690">
      <alignment horizontal="right"/>
      <protection locked="0"/>
    </xf>
    <xf numFmtId="49" fontId="171" fillId="74" borderId="3690">
      <alignment horizontal="left"/>
      <protection locked="0"/>
    </xf>
    <xf numFmtId="0" fontId="60" fillId="43" borderId="3693" applyNumberFormat="0" applyAlignment="0" applyProtection="0"/>
    <xf numFmtId="49" fontId="171" fillId="74" borderId="3690">
      <alignment horizontal="left" vertical="top" wrapText="1"/>
      <protection locked="0"/>
    </xf>
    <xf numFmtId="0" fontId="171" fillId="70" borderId="3690">
      <alignment horizontal="left"/>
      <protection locked="0"/>
    </xf>
    <xf numFmtId="326" fontId="171" fillId="35" borderId="3690">
      <protection locked="0"/>
    </xf>
    <xf numFmtId="0" fontId="18" fillId="0" borderId="3690"/>
    <xf numFmtId="0" fontId="90" fillId="58" borderId="3690" applyAlignment="0">
      <protection locked="0"/>
    </xf>
    <xf numFmtId="207" fontId="240" fillId="0" borderId="3705">
      <alignment horizontal="lef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15" fontId="90" fillId="58" borderId="3690">
      <alignment horizontal="center"/>
      <protection locked="0"/>
    </xf>
    <xf numFmtId="0" fontId="18" fillId="56" borderId="3697" applyAlignment="0" applyProtection="0"/>
    <xf numFmtId="49" fontId="237" fillId="0" borderId="3705">
      <alignment horizontal="right" wrapText="1"/>
    </xf>
    <xf numFmtId="0" fontId="238" fillId="0" borderId="3704">
      <alignment horizontal="right"/>
    </xf>
    <xf numFmtId="0" fontId="60" fillId="43" borderId="3693" applyNumberFormat="0" applyAlignment="0" applyProtection="0"/>
    <xf numFmtId="0" fontId="60" fillId="43" borderId="3693" applyNumberFormat="0" applyAlignment="0" applyProtection="0"/>
    <xf numFmtId="49" fontId="171" fillId="74" borderId="3690">
      <alignment horizontal="left"/>
      <protection locked="0"/>
    </xf>
    <xf numFmtId="324" fontId="171" fillId="35" borderId="3690">
      <protection locked="0"/>
    </xf>
    <xf numFmtId="323" fontId="171" fillId="35" borderId="3690">
      <protection locked="0"/>
    </xf>
    <xf numFmtId="333" fontId="171" fillId="35" borderId="3690">
      <protection locked="0"/>
    </xf>
    <xf numFmtId="49" fontId="237" fillId="0" borderId="3705">
      <alignment horizontal="right" wrapText="1"/>
    </xf>
    <xf numFmtId="0" fontId="18" fillId="68" borderId="3695" applyNumberFormat="0">
      <alignment vertical="center"/>
    </xf>
    <xf numFmtId="0" fontId="121" fillId="35" borderId="3691"/>
    <xf numFmtId="0" fontId="18" fillId="0" borderId="3690"/>
    <xf numFmtId="0" fontId="18" fillId="0" borderId="3690"/>
    <xf numFmtId="0" fontId="108" fillId="0" borderId="3675" applyFont="0" applyFill="0" applyAlignment="0" applyProtection="0"/>
    <xf numFmtId="207" fontId="243" fillId="0" borderId="3704">
      <alignment horizontal="left"/>
    </xf>
    <xf numFmtId="207" fontId="243" fillId="0" borderId="3704">
      <alignment horizontal="left"/>
    </xf>
    <xf numFmtId="207" fontId="240" fillId="0" borderId="3705">
      <alignment horizontal="left"/>
    </xf>
    <xf numFmtId="207" fontId="240" fillId="0" borderId="3705">
      <alignment horizontal="right"/>
    </xf>
    <xf numFmtId="0" fontId="238" fillId="0" borderId="3704">
      <alignment horizontal="right"/>
    </xf>
    <xf numFmtId="0" fontId="237" fillId="0" borderId="3705">
      <alignment horizontal="right" wrapText="1"/>
    </xf>
    <xf numFmtId="0" fontId="238" fillId="0" borderId="3704">
      <alignment horizontal="right"/>
    </xf>
    <xf numFmtId="49" fontId="237" fillId="0" borderId="3705">
      <alignment horizontal="right" wrapText="1"/>
    </xf>
    <xf numFmtId="0" fontId="238" fillId="0" borderId="3704">
      <alignment horizontal="right"/>
    </xf>
    <xf numFmtId="0" fontId="18" fillId="0" borderId="3690"/>
    <xf numFmtId="0" fontId="23" fillId="36" borderId="3453" applyFont="0" applyBorder="0" applyAlignment="0" applyProtection="0">
      <alignment vertical="top"/>
    </xf>
    <xf numFmtId="0" fontId="18" fillId="0" borderId="3707" applyNumberFormat="0" applyFont="0" applyAlignment="0" applyProtection="0"/>
    <xf numFmtId="0" fontId="42" fillId="0" borderId="3696" applyNumberFormat="0" applyFill="0" applyAlignment="0" applyProtection="0"/>
    <xf numFmtId="0" fontId="60" fillId="43" borderId="3693" applyNumberFormat="0" applyAlignment="0" applyProtection="0"/>
    <xf numFmtId="0" fontId="18" fillId="0" borderId="3706" applyNumberFormat="0" applyFont="0" applyAlignment="0" applyProtection="0"/>
    <xf numFmtId="41" fontId="211" fillId="0" borderId="3705" applyFill="0" applyBorder="0" applyProtection="0">
      <alignment horizontal="right" vertical="top"/>
    </xf>
    <xf numFmtId="41" fontId="211" fillId="0" borderId="3705" applyFill="0" applyBorder="0" applyProtection="0">
      <alignment horizontal="right" vertical="top"/>
    </xf>
    <xf numFmtId="41" fontId="211" fillId="0" borderId="3705" applyFill="0" applyBorder="0" applyProtection="0">
      <alignment horizontal="right" vertical="top"/>
    </xf>
    <xf numFmtId="207" fontId="245" fillId="0" borderId="3704">
      <alignment horizontal="center"/>
    </xf>
    <xf numFmtId="207" fontId="245" fillId="0" borderId="3704">
      <alignment horizontal="center"/>
    </xf>
    <xf numFmtId="207" fontId="244" fillId="0" borderId="3705">
      <alignment horizontal="center"/>
    </xf>
    <xf numFmtId="0" fontId="60" fillId="43" borderId="3693" applyNumberFormat="0" applyAlignment="0" applyProtection="0"/>
    <xf numFmtId="0" fontId="90" fillId="58" borderId="3690" applyAlignment="0">
      <protection locked="0"/>
    </xf>
    <xf numFmtId="348" fontId="120" fillId="107" borderId="3453" applyProtection="0">
      <alignment horizontal="center" vertical="center"/>
    </xf>
    <xf numFmtId="207" fontId="243" fillId="0" borderId="3704">
      <alignment horizontal="left"/>
    </xf>
    <xf numFmtId="207" fontId="243" fillId="0" borderId="3704">
      <alignment horizontal="left"/>
    </xf>
    <xf numFmtId="207" fontId="240" fillId="0" borderId="3705">
      <alignment horizontal="right"/>
    </xf>
    <xf numFmtId="0" fontId="238" fillId="0" borderId="3704">
      <alignment horizontal="right"/>
    </xf>
    <xf numFmtId="342" fontId="171" fillId="35" borderId="3690">
      <alignment horizontal="left" indent="1"/>
      <protection locked="0"/>
    </xf>
    <xf numFmtId="49" fontId="171" fillId="74" borderId="3690">
      <alignment horizontal="left"/>
      <protection locked="0"/>
    </xf>
    <xf numFmtId="333" fontId="171" fillId="35" borderId="3690">
      <protection locked="0"/>
    </xf>
    <xf numFmtId="332" fontId="171" fillId="35" borderId="3690">
      <protection locked="0"/>
    </xf>
    <xf numFmtId="329" fontId="171" fillId="35" borderId="3690">
      <protection locked="0"/>
    </xf>
    <xf numFmtId="49" fontId="171" fillId="74" borderId="3690">
      <alignment horizontal="left" vertical="top" wrapText="1"/>
      <protection locked="0"/>
    </xf>
    <xf numFmtId="0" fontId="171" fillId="70" borderId="3690">
      <alignment horizontal="left"/>
      <protection locked="0"/>
    </xf>
    <xf numFmtId="0" fontId="231" fillId="35" borderId="3453">
      <alignment horizontal="right"/>
    </xf>
    <xf numFmtId="328" fontId="171" fillId="34" borderId="3690">
      <alignment horizontal="right"/>
      <protection locked="0"/>
    </xf>
    <xf numFmtId="327" fontId="171" fillId="34" borderId="3690">
      <alignment horizontal="right"/>
      <protection locked="0"/>
    </xf>
    <xf numFmtId="326" fontId="171" fillId="35" borderId="3690">
      <protection locked="0"/>
    </xf>
    <xf numFmtId="325" fontId="171" fillId="35" borderId="3690">
      <protection locked="0"/>
    </xf>
    <xf numFmtId="324" fontId="171" fillId="35" borderId="3690">
      <protection locked="0"/>
    </xf>
    <xf numFmtId="323" fontId="171" fillId="35" borderId="3690">
      <protection locked="0"/>
    </xf>
    <xf numFmtId="322" fontId="171" fillId="35" borderId="3690">
      <protection locked="0"/>
    </xf>
    <xf numFmtId="321" fontId="171" fillId="35" borderId="3690">
      <protection locked="0"/>
    </xf>
    <xf numFmtId="0" fontId="42" fillId="0" borderId="3696" applyNumberFormat="0" applyFill="0" applyAlignment="0" applyProtection="0"/>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348" fontId="120" fillId="107" borderId="3453" applyProtection="0">
      <alignment horizontal="center" vertical="center"/>
    </xf>
    <xf numFmtId="342" fontId="171" fillId="35" borderId="3690">
      <alignment horizontal="left" indent="1"/>
      <protection locked="0"/>
    </xf>
    <xf numFmtId="329" fontId="171" fillId="35" borderId="3690">
      <protection locked="0"/>
    </xf>
    <xf numFmtId="327" fontId="171" fillId="34" borderId="3690">
      <alignment horizontal="right"/>
      <protection locked="0"/>
    </xf>
    <xf numFmtId="322" fontId="171" fillId="35" borderId="3690">
      <protection locked="0"/>
    </xf>
    <xf numFmtId="321" fontId="171" fillId="35" borderId="3690">
      <protection locked="0"/>
    </xf>
    <xf numFmtId="0" fontId="55" fillId="56" borderId="3693" applyNumberFormat="0" applyAlignment="0" applyProtection="0"/>
    <xf numFmtId="0" fontId="55" fillId="56" borderId="3693" applyNumberFormat="0" applyAlignment="0" applyProtection="0"/>
    <xf numFmtId="0" fontId="18" fillId="74" borderId="3453" applyFont="0" applyFill="0" applyBorder="0" applyAlignment="0" applyProtection="0"/>
    <xf numFmtId="0" fontId="217" fillId="103" borderId="3701" applyNumberFormat="0" applyAlignment="0" applyProtection="0"/>
    <xf numFmtId="0" fontId="23" fillId="98" borderId="3701" applyNumberFormat="0" applyFont="0" applyAlignment="0" applyProtection="0"/>
    <xf numFmtId="0" fontId="23" fillId="98" borderId="3701" applyNumberFormat="0" applyFont="0" applyAlignment="0" applyProtection="0"/>
    <xf numFmtId="0" fontId="23" fillId="98" borderId="3701" applyNumberFormat="0" applyFont="0" applyAlignment="0" applyProtection="0"/>
    <xf numFmtId="0" fontId="18" fillId="74" borderId="3453" applyFont="0" applyFill="0" applyBorder="0" applyAlignment="0" applyProtection="0"/>
    <xf numFmtId="0" fontId="217" fillId="103" borderId="3701" applyNumberFormat="0" applyAlignment="0" applyProtection="0"/>
    <xf numFmtId="0" fontId="55" fillId="56" borderId="3693" applyNumberFormat="0" applyAlignment="0" applyProtection="0"/>
    <xf numFmtId="0" fontId="23" fillId="98" borderId="3701" applyNumberFormat="0" applyFont="0" applyAlignment="0" applyProtection="0"/>
    <xf numFmtId="0" fontId="23" fillId="98" borderId="3701" applyNumberFormat="0" applyFont="0" applyAlignment="0" applyProtection="0"/>
    <xf numFmtId="0" fontId="23" fillId="98" borderId="3701" applyNumberFormat="0" applyFont="0" applyAlignment="0" applyProtection="0"/>
    <xf numFmtId="0" fontId="63" fillId="56" borderId="3695" applyNumberFormat="0" applyAlignment="0" applyProtection="0"/>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63" fillId="56" borderId="3695" applyNumberFormat="0" applyAlignment="0" applyProtection="0"/>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90" fillId="35" borderId="3690">
      <alignment horizontal="center"/>
      <protection locked="0"/>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189" fontId="91" fillId="35" borderId="3690" applyBorder="0"/>
    <xf numFmtId="0" fontId="18" fillId="74" borderId="3453" applyProtection="0">
      <alignment horizontal="right"/>
    </xf>
    <xf numFmtId="0" fontId="18" fillId="74" borderId="3453" applyProtection="0">
      <alignment horizontal="right"/>
    </xf>
    <xf numFmtId="0" fontId="90" fillId="35" borderId="3690"/>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90" fillId="35" borderId="3690">
      <alignment horizontal="center"/>
      <protection locked="0"/>
    </xf>
    <xf numFmtId="189" fontId="91" fillId="35" borderId="3690" applyBorder="0"/>
    <xf numFmtId="0" fontId="89" fillId="0" borderId="3690">
      <alignment horizontal="center" vertical="center"/>
    </xf>
    <xf numFmtId="0" fontId="89" fillId="0" borderId="3690">
      <alignment horizontal="center" vertical="center"/>
    </xf>
    <xf numFmtId="303" fontId="211" fillId="0" borderId="3675" applyBorder="0"/>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98" fillId="0" borderId="3689" applyNumberFormat="0" applyFill="0" applyAlignment="0" applyProtection="0"/>
    <xf numFmtId="0" fontId="198" fillId="0" borderId="3689" applyNumberFormat="0" applyFill="0" applyAlignment="0" applyProtection="0"/>
    <xf numFmtId="279" fontId="18" fillId="0" borderId="3689" applyNumberFormat="0" applyFill="0" applyAlignment="0" applyProtection="0"/>
    <xf numFmtId="279" fontId="18" fillId="0" borderId="3689" applyNumberFormat="0" applyFill="0" applyAlignment="0" applyProtection="0"/>
    <xf numFmtId="0" fontId="18" fillId="0" borderId="3689" applyNumberFormat="0" applyFill="0" applyAlignment="0" applyProtection="0"/>
    <xf numFmtId="0" fontId="18" fillId="0" borderId="3689" applyNumberFormat="0" applyFill="0" applyAlignment="0" applyProtection="0"/>
    <xf numFmtId="0" fontId="18" fillId="0" borderId="3689" applyNumberFormat="0" applyFill="0" applyAlignment="0" applyProtection="0"/>
    <xf numFmtId="0" fontId="18" fillId="0" borderId="3689" applyNumberFormat="0" applyFill="0" applyAlignment="0" applyProtection="0"/>
    <xf numFmtId="279" fontId="18" fillId="0" borderId="3689" applyNumberFormat="0" applyFill="0" applyAlignment="0" applyProtection="0"/>
    <xf numFmtId="279" fontId="18" fillId="0" borderId="3689" applyNumberFormat="0" applyFill="0" applyAlignment="0" applyProtection="0"/>
    <xf numFmtId="0" fontId="85" fillId="0" borderId="3689" applyNumberFormat="0" applyFill="0" applyAlignment="0" applyProtection="0"/>
    <xf numFmtId="0" fontId="85" fillId="0" borderId="3689" applyNumberFormat="0" applyFill="0" applyAlignment="0" applyProtection="0"/>
    <xf numFmtId="0" fontId="85" fillId="0" borderId="3689" applyNumberFormat="0" applyFill="0" applyAlignment="0" applyProtection="0"/>
    <xf numFmtId="279" fontId="18" fillId="0" borderId="3689" applyNumberFormat="0" applyFill="0" applyAlignment="0" applyProtection="0"/>
    <xf numFmtId="0" fontId="18" fillId="0" borderId="3689" applyNumberFormat="0" applyFill="0" applyAlignment="0" applyProtection="0"/>
    <xf numFmtId="0" fontId="85" fillId="0" borderId="3689" applyNumberFormat="0" applyFill="0" applyAlignment="0" applyProtection="0"/>
    <xf numFmtId="0" fontId="18" fillId="0" borderId="3689" applyNumberFormat="0" applyFill="0" applyAlignment="0" applyProtection="0"/>
    <xf numFmtId="279" fontId="18" fillId="0" borderId="3689" applyNumberFormat="0" applyFill="0" applyAlignment="0" applyProtection="0"/>
    <xf numFmtId="279" fontId="18" fillId="0" borderId="3689" applyNumberFormat="0" applyFill="0" applyAlignment="0" applyProtection="0"/>
    <xf numFmtId="0" fontId="18" fillId="0" borderId="3689" applyNumberFormat="0" applyFill="0" applyAlignment="0" applyProtection="0"/>
    <xf numFmtId="0" fontId="198" fillId="0" borderId="3689" applyNumberFormat="0" applyFill="0" applyAlignment="0" applyProtection="0"/>
    <xf numFmtId="0" fontId="18" fillId="0" borderId="3689" applyNumberFormat="0" applyFill="0" applyAlignment="0" applyProtection="0"/>
    <xf numFmtId="279" fontId="18" fillId="0" borderId="3689" applyNumberFormat="0" applyFill="0" applyAlignment="0" applyProtection="0"/>
    <xf numFmtId="0" fontId="198" fillId="0" borderId="3689" applyNumberFormat="0" applyFill="0" applyAlignment="0" applyProtection="0"/>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89" fillId="0" borderId="3690">
      <alignment horizontal="center" vertical="center"/>
    </xf>
    <xf numFmtId="0" fontId="89" fillId="0" borderId="3690">
      <alignment horizontal="center" vertical="center"/>
    </xf>
    <xf numFmtId="0" fontId="90" fillId="35" borderId="3690"/>
    <xf numFmtId="189" fontId="91" fillId="35" borderId="3690" applyBorder="0"/>
    <xf numFmtId="0" fontId="90" fillId="35" borderId="3690">
      <alignment horizontal="center"/>
      <protection locked="0"/>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63" fillId="56" borderId="3695" applyNumberFormat="0" applyAlignment="0" applyProtection="0"/>
    <xf numFmtId="0" fontId="90" fillId="35" borderId="3690"/>
    <xf numFmtId="189" fontId="91" fillId="35" borderId="3690" applyBorder="0"/>
    <xf numFmtId="0" fontId="90" fillId="35" borderId="3690">
      <alignment horizontal="center"/>
      <protection locked="0"/>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23" fillId="98" borderId="3701" applyNumberFormat="0" applyFont="0" applyAlignment="0" applyProtection="0"/>
    <xf numFmtId="0" fontId="23" fillId="98" borderId="3701" applyNumberFormat="0" applyFont="0" applyAlignment="0" applyProtection="0"/>
    <xf numFmtId="0" fontId="23" fillId="98" borderId="3701" applyNumberFormat="0" applyFont="0" applyAlignment="0" applyProtection="0"/>
    <xf numFmtId="0" fontId="55" fillId="56" borderId="3693" applyNumberFormat="0" applyAlignment="0" applyProtection="0"/>
    <xf numFmtId="0" fontId="217" fillId="103" borderId="3701" applyNumberFormat="0" applyAlignment="0" applyProtection="0"/>
    <xf numFmtId="0" fontId="18" fillId="74" borderId="3453" applyFont="0" applyFill="0" applyBorder="0" applyAlignment="0" applyProtection="0"/>
    <xf numFmtId="0" fontId="18" fillId="74" borderId="3453" applyFont="0" applyFill="0" applyBorder="0" applyAlignment="0" applyProtection="0"/>
    <xf numFmtId="0" fontId="55" fillId="56" borderId="3693" applyNumberFormat="0" applyAlignment="0" applyProtection="0"/>
    <xf numFmtId="0" fontId="55" fillId="56" borderId="3693" applyNumberFormat="0" applyAlignment="0" applyProtection="0"/>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321" fontId="171" fillId="35" borderId="3690">
      <protection locked="0"/>
    </xf>
    <xf numFmtId="322" fontId="171" fillId="35" borderId="3690">
      <protection locked="0"/>
    </xf>
    <xf numFmtId="323" fontId="171" fillId="35" borderId="3690">
      <protection locked="0"/>
    </xf>
    <xf numFmtId="324" fontId="171" fillId="35" borderId="3690">
      <protection locked="0"/>
    </xf>
    <xf numFmtId="326" fontId="171" fillId="35" borderId="3690">
      <protection locked="0"/>
    </xf>
    <xf numFmtId="328" fontId="171" fillId="34" borderId="3690">
      <alignment horizontal="right"/>
      <protection locked="0"/>
    </xf>
    <xf numFmtId="0" fontId="231" fillId="35" borderId="3453">
      <alignment horizontal="right"/>
    </xf>
    <xf numFmtId="0" fontId="171" fillId="70" borderId="3690">
      <alignment horizontal="left"/>
      <protection locked="0"/>
    </xf>
    <xf numFmtId="321" fontId="171" fillId="35" borderId="3690">
      <protection locked="0"/>
    </xf>
    <xf numFmtId="322" fontId="171" fillId="35" borderId="3690">
      <protection locked="0"/>
    </xf>
    <xf numFmtId="323" fontId="171" fillId="35" borderId="3690">
      <protection locked="0"/>
    </xf>
    <xf numFmtId="324" fontId="171" fillId="35" borderId="3690">
      <protection locked="0"/>
    </xf>
    <xf numFmtId="325" fontId="171" fillId="35" borderId="3690">
      <protection locked="0"/>
    </xf>
    <xf numFmtId="326" fontId="171" fillId="35" borderId="3690">
      <protection locked="0"/>
    </xf>
    <xf numFmtId="327" fontId="171" fillId="34" borderId="3690">
      <alignment horizontal="right"/>
      <protection locked="0"/>
    </xf>
    <xf numFmtId="328" fontId="171" fillId="34" borderId="3690">
      <alignment horizontal="right"/>
      <protection locked="0"/>
    </xf>
    <xf numFmtId="0" fontId="231" fillId="35" borderId="3453">
      <alignment horizontal="right"/>
    </xf>
    <xf numFmtId="0" fontId="171" fillId="70" borderId="3690">
      <alignment horizontal="left"/>
      <protection locked="0"/>
    </xf>
    <xf numFmtId="49" fontId="171" fillId="74" borderId="3690">
      <alignment horizontal="left" vertical="top" wrapText="1"/>
      <protection locked="0"/>
    </xf>
    <xf numFmtId="329" fontId="171" fillId="35" borderId="3690">
      <protection locked="0"/>
    </xf>
    <xf numFmtId="332" fontId="171" fillId="35" borderId="3690">
      <protection locked="0"/>
    </xf>
    <xf numFmtId="333" fontId="171" fillId="35" borderId="3690">
      <protection locked="0"/>
    </xf>
    <xf numFmtId="329" fontId="171" fillId="35" borderId="3690">
      <protection locked="0"/>
    </xf>
    <xf numFmtId="49" fontId="171" fillId="74" borderId="3690">
      <alignment horizontal="left"/>
      <protection locked="0"/>
    </xf>
    <xf numFmtId="342" fontId="171" fillId="35" borderId="3690">
      <alignment horizontal="left" indent="1"/>
      <protection locked="0"/>
    </xf>
    <xf numFmtId="342" fontId="171" fillId="35" borderId="3690">
      <alignment horizontal="left" indent="1"/>
      <protection locked="0"/>
    </xf>
    <xf numFmtId="348" fontId="120" fillId="107" borderId="3453" applyProtection="0">
      <alignment horizontal="center" vertical="center"/>
    </xf>
    <xf numFmtId="348" fontId="120" fillId="107" borderId="3453" applyProtection="0">
      <alignment horizontal="center" vertical="center"/>
    </xf>
    <xf numFmtId="0" fontId="60" fillId="43" borderId="3693" applyNumberFormat="0" applyAlignment="0" applyProtection="0"/>
    <xf numFmtId="0" fontId="60" fillId="43" borderId="3693" applyNumberFormat="0" applyAlignment="0" applyProtection="0"/>
    <xf numFmtId="0" fontId="42" fillId="0" borderId="3696" applyNumberFormat="0" applyFill="0" applyAlignment="0" applyProtection="0"/>
    <xf numFmtId="0" fontId="60" fillId="43" borderId="3693" applyNumberFormat="0" applyAlignment="0" applyProtection="0"/>
    <xf numFmtId="0" fontId="42" fillId="0" borderId="3696" applyNumberFormat="0" applyFill="0" applyAlignment="0" applyProtection="0"/>
    <xf numFmtId="0" fontId="238" fillId="0" borderId="3704">
      <alignment horizontal="right"/>
    </xf>
    <xf numFmtId="0" fontId="238" fillId="0" borderId="3704">
      <alignment horizontal="right"/>
    </xf>
    <xf numFmtId="49" fontId="237" fillId="0" borderId="3705">
      <alignment horizontal="right" wrapText="1"/>
    </xf>
    <xf numFmtId="0" fontId="238" fillId="0" borderId="3704">
      <alignment horizontal="right"/>
    </xf>
    <xf numFmtId="0" fontId="237" fillId="0" borderId="3705">
      <alignment horizontal="right" wrapText="1"/>
    </xf>
    <xf numFmtId="0" fontId="238" fillId="0" borderId="3704">
      <alignment horizontal="right"/>
    </xf>
    <xf numFmtId="207" fontId="240" fillId="0" borderId="3705">
      <alignment horizontal="right"/>
    </xf>
    <xf numFmtId="207" fontId="240" fillId="0" borderId="3705">
      <alignment horizontal="left"/>
    </xf>
    <xf numFmtId="207" fontId="243" fillId="0" borderId="3704">
      <alignment horizontal="left"/>
    </xf>
    <xf numFmtId="207" fontId="243" fillId="0" borderId="3704">
      <alignment horizontal="left"/>
    </xf>
    <xf numFmtId="0" fontId="18" fillId="56" borderId="3697" applyAlignment="0" applyProtection="0"/>
    <xf numFmtId="15" fontId="90" fillId="58" borderId="3690">
      <alignment horizontal="center"/>
      <protection locked="0"/>
    </xf>
    <xf numFmtId="0" fontId="90" fillId="58" borderId="3690" applyAlignment="0">
      <protection locked="0"/>
    </xf>
    <xf numFmtId="0" fontId="90" fillId="58" borderId="3690" applyAlignment="0">
      <protection locked="0"/>
    </xf>
    <xf numFmtId="325" fontId="171" fillId="35" borderId="3690">
      <protection locked="0"/>
    </xf>
    <xf numFmtId="207" fontId="244" fillId="0" borderId="3705">
      <alignment horizontal="center"/>
    </xf>
    <xf numFmtId="207" fontId="245" fillId="0" borderId="3704">
      <alignment horizontal="center"/>
    </xf>
    <xf numFmtId="207" fontId="245" fillId="0" borderId="3704">
      <alignment horizontal="center"/>
    </xf>
    <xf numFmtId="41" fontId="211" fillId="0" borderId="3705" applyFill="0" applyBorder="0" applyProtection="0">
      <alignment horizontal="right" vertical="top"/>
    </xf>
    <xf numFmtId="41" fontId="211" fillId="0" borderId="3705" applyFill="0" applyBorder="0" applyProtection="0">
      <alignment horizontal="right" vertical="top"/>
    </xf>
    <xf numFmtId="41" fontId="211" fillId="0" borderId="3705" applyFill="0" applyBorder="0" applyProtection="0">
      <alignment horizontal="right" vertical="top"/>
    </xf>
    <xf numFmtId="0" fontId="18" fillId="0" borderId="3690"/>
    <xf numFmtId="0" fontId="18" fillId="0" borderId="3690"/>
    <xf numFmtId="189" fontId="85" fillId="0" borderId="3690" applyBorder="0"/>
    <xf numFmtId="0" fontId="18" fillId="0" borderId="3706" applyNumberFormat="0" applyFont="0" applyAlignment="0" applyProtection="0"/>
    <xf numFmtId="0" fontId="18" fillId="68" borderId="3695" applyNumberFormat="0">
      <alignment vertical="center"/>
    </xf>
    <xf numFmtId="0" fontId="18" fillId="0" borderId="3707" applyNumberFormat="0" applyFont="0" applyAlignment="0" applyProtection="0"/>
    <xf numFmtId="0" fontId="18" fillId="68" borderId="3695" applyNumberFormat="0">
      <alignment vertical="center"/>
    </xf>
    <xf numFmtId="333" fontId="171" fillId="35" borderId="3690">
      <protection locked="0"/>
    </xf>
    <xf numFmtId="0" fontId="18" fillId="68" borderId="3695" applyNumberFormat="0">
      <alignment vertical="center"/>
    </xf>
    <xf numFmtId="0" fontId="23" fillId="36" borderId="3453" applyFont="0" applyBorder="0" applyAlignment="0" applyProtection="0">
      <alignment vertical="top"/>
    </xf>
    <xf numFmtId="256" fontId="22" fillId="0" borderId="3697">
      <alignment horizontal="left" vertical="center"/>
    </xf>
    <xf numFmtId="256" fontId="22" fillId="0" borderId="3697">
      <alignment horizontal="left" vertical="center"/>
    </xf>
    <xf numFmtId="256" fontId="22" fillId="0" borderId="3697">
      <alignment horizontal="left" vertical="center"/>
    </xf>
    <xf numFmtId="256" fontId="22" fillId="0" borderId="3697">
      <alignment horizontal="left" vertical="center"/>
    </xf>
    <xf numFmtId="0" fontId="22" fillId="0" borderId="3697">
      <alignment horizontal="left" vertical="center"/>
    </xf>
    <xf numFmtId="256" fontId="22" fillId="0" borderId="3697">
      <alignment horizontal="left" vertical="center"/>
    </xf>
    <xf numFmtId="328" fontId="171" fillId="34" borderId="3690">
      <alignment horizontal="right"/>
      <protection locked="0"/>
    </xf>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215" fontId="156" fillId="0" borderId="3675" applyFont="0" applyFill="0" applyAlignment="0">
      <alignment horizontal="fill"/>
    </xf>
    <xf numFmtId="0" fontId="121" fillId="35" borderId="3691"/>
    <xf numFmtId="0" fontId="121" fillId="35" borderId="3691"/>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0" fontId="18" fillId="0" borderId="3690"/>
    <xf numFmtId="0" fontId="18" fillId="68" borderId="3695" applyNumberFormat="0">
      <alignment vertical="center"/>
    </xf>
    <xf numFmtId="0" fontId="18" fillId="56" borderId="3697" applyAlignment="0" applyProtection="0"/>
    <xf numFmtId="15" fontId="90" fillId="58" borderId="3690">
      <alignment horizontal="center"/>
      <protection locked="0"/>
    </xf>
    <xf numFmtId="0" fontId="90" fillId="58" borderId="3690" applyAlignment="0">
      <protection locked="0"/>
    </xf>
    <xf numFmtId="0" fontId="90" fillId="58" borderId="3690" applyAlignment="0">
      <protection locked="0"/>
    </xf>
    <xf numFmtId="207" fontId="244" fillId="0" borderId="3705">
      <alignment horizontal="center"/>
    </xf>
    <xf numFmtId="207" fontId="245" fillId="0" borderId="3704">
      <alignment horizontal="center"/>
    </xf>
    <xf numFmtId="207" fontId="245" fillId="0" borderId="3704">
      <alignment horizontal="center"/>
    </xf>
    <xf numFmtId="41" fontId="211" fillId="0" borderId="3705" applyFill="0" applyBorder="0" applyProtection="0">
      <alignment horizontal="right" vertical="top"/>
    </xf>
    <xf numFmtId="41" fontId="211" fillId="0" borderId="3705" applyFill="0" applyBorder="0" applyProtection="0">
      <alignment horizontal="right" vertical="top"/>
    </xf>
    <xf numFmtId="41" fontId="211" fillId="0" borderId="3705" applyFill="0" applyBorder="0" applyProtection="0">
      <alignment horizontal="right" vertical="top"/>
    </xf>
    <xf numFmtId="189" fontId="85" fillId="0" borderId="3690" applyBorder="0"/>
    <xf numFmtId="0" fontId="121" fillId="35" borderId="3691"/>
    <xf numFmtId="0" fontId="18" fillId="0" borderId="3706" applyNumberFormat="0" applyFont="0" applyAlignment="0" applyProtection="0"/>
    <xf numFmtId="0" fontId="18" fillId="0" borderId="3707" applyNumberFormat="0" applyFont="0" applyAlignment="0" applyProtection="0"/>
    <xf numFmtId="0" fontId="18" fillId="68" borderId="3695" applyNumberFormat="0">
      <alignment vertical="center"/>
    </xf>
    <xf numFmtId="0" fontId="23" fillId="36" borderId="3453" applyFont="0" applyBorder="0" applyAlignment="0" applyProtection="0">
      <alignment vertical="top"/>
    </xf>
    <xf numFmtId="256" fontId="22" fillId="0" borderId="3697">
      <alignment horizontal="left" vertical="center"/>
    </xf>
    <xf numFmtId="256" fontId="22" fillId="0" borderId="3697">
      <alignment horizontal="left" vertical="center"/>
    </xf>
    <xf numFmtId="256" fontId="22" fillId="0" borderId="3697">
      <alignment horizontal="left" vertical="center"/>
    </xf>
    <xf numFmtId="256" fontId="22" fillId="0" borderId="3697">
      <alignment horizontal="left" vertical="center"/>
    </xf>
    <xf numFmtId="0" fontId="22" fillId="0" borderId="3697">
      <alignment horizontal="left" vertical="center"/>
    </xf>
    <xf numFmtId="256" fontId="22" fillId="0" borderId="3697">
      <alignment horizontal="left" vertical="center"/>
    </xf>
    <xf numFmtId="0" fontId="121" fillId="35" borderId="3691"/>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207" fontId="243" fillId="0" borderId="3704">
      <alignment horizontal="left"/>
    </xf>
    <xf numFmtId="207" fontId="243" fillId="0" borderId="3704">
      <alignment horizontal="left"/>
    </xf>
    <xf numFmtId="0" fontId="18" fillId="56" borderId="3697" applyAlignment="0" applyProtection="0"/>
    <xf numFmtId="15" fontId="90" fillId="58" borderId="3690">
      <alignment horizontal="center"/>
      <protection locked="0"/>
    </xf>
    <xf numFmtId="0" fontId="90" fillId="58" borderId="3690" applyAlignment="0">
      <protection locked="0"/>
    </xf>
    <xf numFmtId="0" fontId="90" fillId="58" borderId="3690" applyAlignment="0">
      <protection locked="0"/>
    </xf>
    <xf numFmtId="207" fontId="244" fillId="0" borderId="3705">
      <alignment horizontal="center"/>
    </xf>
    <xf numFmtId="207" fontId="245" fillId="0" borderId="3704">
      <alignment horizontal="center"/>
    </xf>
    <xf numFmtId="207" fontId="245" fillId="0" borderId="3704">
      <alignment horizontal="center"/>
    </xf>
    <xf numFmtId="41" fontId="211" fillId="0" borderId="3705" applyFill="0" applyBorder="0" applyProtection="0">
      <alignment horizontal="right" vertical="top"/>
    </xf>
    <xf numFmtId="41" fontId="211" fillId="0" borderId="3705" applyFill="0" applyBorder="0" applyProtection="0">
      <alignment horizontal="right" vertical="top"/>
    </xf>
    <xf numFmtId="41" fontId="211" fillId="0" borderId="3705" applyFill="0" applyBorder="0" applyProtection="0">
      <alignment horizontal="right" vertical="top"/>
    </xf>
    <xf numFmtId="0" fontId="18" fillId="0" borderId="3706" applyNumberFormat="0" applyFont="0" applyAlignment="0" applyProtection="0"/>
    <xf numFmtId="0" fontId="18" fillId="0" borderId="3707" applyNumberFormat="0" applyFont="0" applyAlignment="0" applyProtection="0"/>
    <xf numFmtId="0" fontId="18" fillId="68" borderId="3695" applyNumberFormat="0">
      <alignment vertical="center"/>
    </xf>
    <xf numFmtId="0" fontId="23" fillId="36" borderId="3453" applyFont="0" applyBorder="0" applyAlignment="0" applyProtection="0">
      <alignment vertical="top"/>
    </xf>
    <xf numFmtId="256" fontId="22" fillId="0" borderId="3697">
      <alignment horizontal="left" vertical="center"/>
    </xf>
    <xf numFmtId="256" fontId="22" fillId="0" borderId="3697">
      <alignment horizontal="left" vertical="center"/>
    </xf>
    <xf numFmtId="256" fontId="22" fillId="0" borderId="3697">
      <alignment horizontal="left" vertical="center"/>
    </xf>
    <xf numFmtId="256" fontId="22" fillId="0" borderId="3697">
      <alignment horizontal="left" vertical="center"/>
    </xf>
    <xf numFmtId="0" fontId="22" fillId="0" borderId="3697">
      <alignment horizontal="left" vertical="center"/>
    </xf>
    <xf numFmtId="256" fontId="22" fillId="0" borderId="3697">
      <alignment horizontal="left" vertical="center"/>
    </xf>
    <xf numFmtId="0" fontId="121" fillId="35" borderId="3691"/>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256" fontId="22" fillId="0" borderId="3697">
      <alignment horizontal="left" vertical="center"/>
    </xf>
    <xf numFmtId="256" fontId="22" fillId="0" borderId="3697">
      <alignment horizontal="left" vertical="center"/>
    </xf>
    <xf numFmtId="256" fontId="22" fillId="0" borderId="3697">
      <alignment horizontal="left" vertical="center"/>
    </xf>
    <xf numFmtId="256" fontId="22" fillId="0" borderId="3697">
      <alignment horizontal="left" vertical="center"/>
    </xf>
    <xf numFmtId="0" fontId="22" fillId="0" borderId="3697">
      <alignment horizontal="left" vertical="center"/>
    </xf>
    <xf numFmtId="256" fontId="22" fillId="0" borderId="3697">
      <alignment horizontal="left" vertical="center"/>
    </xf>
    <xf numFmtId="0" fontId="121" fillId="35" borderId="3691"/>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0" fontId="63" fillId="56" borderId="3695" applyNumberFormat="0" applyAlignment="0" applyProtection="0"/>
    <xf numFmtId="0" fontId="44" fillId="57" borderId="3708" applyNumberFormat="0" applyAlignment="0" applyProtection="0"/>
    <xf numFmtId="0" fontId="63" fillId="56" borderId="3695" applyNumberFormat="0" applyAlignment="0" applyProtection="0"/>
    <xf numFmtId="0" fontId="42" fillId="0" borderId="3696" applyNumberFormat="0" applyFill="0" applyAlignment="0" applyProtection="0"/>
    <xf numFmtId="0" fontId="60" fillId="43" borderId="3693" applyNumberFormat="0" applyAlignment="0" applyProtection="0"/>
    <xf numFmtId="0" fontId="92" fillId="35" borderId="3711">
      <alignment horizontal="center" vertical="center"/>
    </xf>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164" fontId="103" fillId="71" borderId="3453" applyNumberFormat="0" applyBorder="0" applyAlignment="0">
      <alignment vertical="center" wrapText="1"/>
    </xf>
    <xf numFmtId="0" fontId="42" fillId="0" borderId="3696" applyNumberFormat="0" applyFill="0" applyAlignment="0" applyProtection="0"/>
    <xf numFmtId="0" fontId="63" fillId="56" borderId="3695" applyNumberFormat="0" applyAlignment="0" applyProtection="0"/>
    <xf numFmtId="215" fontId="156" fillId="0" borderId="3675" applyFont="0" applyFill="0" applyAlignment="0">
      <alignment horizontal="fill"/>
    </xf>
    <xf numFmtId="215" fontId="156" fillId="0" borderId="3710" applyFont="0" applyFill="0" applyAlignment="0">
      <alignment horizontal="fill"/>
    </xf>
    <xf numFmtId="0" fontId="103" fillId="71" borderId="3453" applyNumberFormat="0" applyBorder="0" applyAlignment="0">
      <alignment vertical="center" wrapText="1"/>
    </xf>
    <xf numFmtId="0" fontId="108" fillId="0" borderId="3698" applyFont="0" applyFill="0" applyAlignment="0" applyProtection="0"/>
    <xf numFmtId="0" fontId="108" fillId="0" borderId="3675" applyFon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3" fillId="56" borderId="3695" applyNumberFormat="0" applyAlignment="0" applyProtection="0"/>
    <xf numFmtId="1" fontId="37" fillId="0" borderId="3697">
      <alignment vertical="center"/>
    </xf>
    <xf numFmtId="0" fontId="60" fillId="43" borderId="3693" applyNumberFormat="0" applyAlignment="0" applyProtection="0"/>
    <xf numFmtId="0" fontId="43" fillId="59" borderId="3694" applyNumberFormat="0" applyFont="0" applyAlignment="0" applyProtection="0"/>
    <xf numFmtId="1" fontId="37" fillId="0" borderId="3697">
      <alignment vertical="center"/>
    </xf>
    <xf numFmtId="0" fontId="55" fillId="56" borderId="3693" applyNumberFormat="0" applyAlignment="0" applyProtection="0"/>
    <xf numFmtId="0" fontId="55" fillId="56" borderId="3693" applyNumberFormat="0" applyAlignment="0" applyProtection="0"/>
    <xf numFmtId="0" fontId="55" fillId="56" borderId="3693" applyNumberFormat="0" applyAlignment="0" applyProtection="0"/>
    <xf numFmtId="0" fontId="55" fillId="56" borderId="3693" applyNumberFormat="0" applyAlignment="0" applyProtection="0"/>
    <xf numFmtId="0" fontId="60" fillId="43" borderId="3693" applyNumberFormat="0" applyAlignment="0" applyProtection="0"/>
    <xf numFmtId="0" fontId="42" fillId="0" borderId="3696" applyNumberFormat="0" applyFill="0" applyAlignment="0" applyProtection="0"/>
    <xf numFmtId="0" fontId="60" fillId="43" borderId="3693"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4" fillId="57" borderId="3708" applyNumberFormat="0" applyAlignment="0" applyProtection="0"/>
    <xf numFmtId="0" fontId="44" fillId="57" borderId="3708" applyNumberFormat="0" applyAlignment="0" applyProtection="0"/>
    <xf numFmtId="3" fontId="92" fillId="35" borderId="3711">
      <alignment horizontal="right" vertical="center"/>
    </xf>
    <xf numFmtId="4" fontId="92" fillId="35" borderId="3711"/>
    <xf numFmtId="3" fontId="92" fillId="34" borderId="3709">
      <alignment horizontal="right" vertical="center"/>
    </xf>
    <xf numFmtId="2" fontId="92" fillId="34" borderId="3709"/>
    <xf numFmtId="0" fontId="60" fillId="43" borderId="3693" applyNumberFormat="0" applyAlignment="0" applyProtection="0"/>
    <xf numFmtId="0" fontId="44" fillId="119" borderId="3708" applyNumberFormat="0" applyAlignment="0" applyProtection="0"/>
    <xf numFmtId="0" fontId="108" fillId="0" borderId="3675" applyFont="0" applyFill="0" applyAlignment="0" applyProtection="0"/>
    <xf numFmtId="0" fontId="42" fillId="0" borderId="3696" applyNumberFormat="0" applyFill="0" applyAlignment="0" applyProtection="0"/>
    <xf numFmtId="303" fontId="211" fillId="0" borderId="3675" applyBorder="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303" fontId="211" fillId="0" borderId="3675" applyBorder="0"/>
    <xf numFmtId="215" fontId="156" fillId="0" borderId="3675" applyFont="0" applyFill="0" applyAlignment="0">
      <alignment horizontal="fill"/>
    </xf>
    <xf numFmtId="0" fontId="44" fillId="57" borderId="3712" applyNumberFormat="0" applyAlignment="0" applyProtection="0"/>
    <xf numFmtId="0" fontId="44" fillId="57" borderId="3712" applyNumberFormat="0" applyAlignment="0" applyProtection="0"/>
    <xf numFmtId="0" fontId="44" fillId="57" borderId="3712" applyNumberFormat="0" applyAlignment="0" applyProtection="0"/>
    <xf numFmtId="0" fontId="44" fillId="119" borderId="3712" applyNumberFormat="0" applyAlignment="0" applyProtection="0"/>
    <xf numFmtId="0" fontId="44" fillId="57" borderId="3748" applyNumberFormat="0" applyAlignment="0" applyProtection="0"/>
    <xf numFmtId="215" fontId="156" fillId="0" borderId="3750" applyFont="0" applyFill="0" applyAlignment="0">
      <alignment horizontal="fill"/>
    </xf>
    <xf numFmtId="215" fontId="156" fillId="0" borderId="3714" applyFont="0" applyFill="0" applyAlignment="0">
      <alignment horizontal="fill"/>
    </xf>
    <xf numFmtId="0" fontId="92" fillId="35" borderId="3751">
      <alignment horizontal="center" vertical="center"/>
    </xf>
    <xf numFmtId="0" fontId="44" fillId="57" borderId="3728" applyNumberFormat="0" applyAlignment="0" applyProtection="0"/>
    <xf numFmtId="0" fontId="44" fillId="119" borderId="3724" applyNumberFormat="0" applyAlignment="0" applyProtection="0"/>
    <xf numFmtId="2" fontId="92" fillId="34" borderId="3725"/>
    <xf numFmtId="3" fontId="92" fillId="34" borderId="3725">
      <alignment horizontal="right" vertical="center"/>
    </xf>
    <xf numFmtId="4" fontId="92" fillId="35" borderId="3727"/>
    <xf numFmtId="3" fontId="92" fillId="35" borderId="3727">
      <alignment horizontal="right" vertical="center"/>
    </xf>
    <xf numFmtId="0" fontId="44" fillId="57" borderId="3724" applyNumberFormat="0" applyAlignment="0" applyProtection="0"/>
    <xf numFmtId="0" fontId="44" fillId="57" borderId="3724" applyNumberFormat="0" applyAlignment="0" applyProtection="0"/>
    <xf numFmtId="3" fontId="18" fillId="105" borderId="3697" applyProtection="0">
      <alignment horizontal="right" vertical="center"/>
    </xf>
    <xf numFmtId="215" fontId="156" fillId="0" borderId="3726" applyFont="0" applyFill="0" applyAlignment="0">
      <alignment horizontal="fill"/>
    </xf>
    <xf numFmtId="214" fontId="148" fillId="74" borderId="3697" applyFont="0" applyFill="0" applyBorder="0" applyAlignment="0" applyProtection="0">
      <alignment horizontal="right"/>
    </xf>
    <xf numFmtId="16" fontId="148" fillId="74" borderId="3697" applyFont="0" applyFill="0" applyBorder="0" applyAlignment="0" applyProtection="0">
      <alignment horizontal="right"/>
    </xf>
    <xf numFmtId="214" fontId="148" fillId="74" borderId="3697" applyFont="0" applyFill="0" applyBorder="0" applyAlignment="0" applyProtection="0">
      <alignment horizontal="right"/>
    </xf>
    <xf numFmtId="16" fontId="148" fillId="74" borderId="3697" applyFont="0" applyFill="0" applyBorder="0" applyAlignment="0" applyProtection="0">
      <alignment horizontal="right"/>
    </xf>
    <xf numFmtId="0" fontId="92" fillId="35" borderId="3727">
      <alignment horizontal="center" vertical="center"/>
    </xf>
    <xf numFmtId="0" fontId="44" fillId="57" borderId="3724" applyNumberFormat="0" applyAlignment="0" applyProtection="0"/>
    <xf numFmtId="215" fontId="156" fillId="0" borderId="3746" applyFont="0" applyFill="0" applyAlignment="0">
      <alignment horizontal="fill"/>
    </xf>
    <xf numFmtId="2" fontId="92" fillId="34" borderId="3721"/>
    <xf numFmtId="3" fontId="92" fillId="34" borderId="3721">
      <alignment horizontal="right" vertical="center"/>
    </xf>
    <xf numFmtId="4" fontId="92" fillId="35" borderId="3723"/>
    <xf numFmtId="3" fontId="92" fillId="35" borderId="3723">
      <alignment horizontal="right" vertical="center"/>
    </xf>
    <xf numFmtId="0" fontId="92" fillId="35" borderId="3723">
      <alignment horizontal="center" vertical="center"/>
    </xf>
    <xf numFmtId="3" fontId="92" fillId="35" borderId="3747">
      <alignment horizontal="right" vertical="center"/>
    </xf>
    <xf numFmtId="3" fontId="92" fillId="34" borderId="3745">
      <alignment horizontal="right" vertical="center"/>
    </xf>
    <xf numFmtId="2" fontId="92" fillId="34" borderId="3745"/>
    <xf numFmtId="0" fontId="92" fillId="35" borderId="3715">
      <alignment horizontal="center" vertical="center"/>
    </xf>
    <xf numFmtId="3" fontId="92" fillId="35" borderId="3715">
      <alignment horizontal="right" vertical="center"/>
    </xf>
    <xf numFmtId="4" fontId="92" fillId="35" borderId="3715"/>
    <xf numFmtId="3" fontId="92" fillId="35" borderId="3751">
      <alignment horizontal="right" vertical="center"/>
    </xf>
    <xf numFmtId="0" fontId="44" fillId="119" borderId="3748" applyNumberFormat="0" applyAlignment="0" applyProtection="0"/>
    <xf numFmtId="0" fontId="44" fillId="119" borderId="3752" applyNumberFormat="0" applyAlignment="0" applyProtection="0"/>
    <xf numFmtId="3" fontId="92" fillId="34" borderId="3713">
      <alignment horizontal="right" vertical="center"/>
    </xf>
    <xf numFmtId="2" fontId="92" fillId="34" borderId="3713"/>
    <xf numFmtId="0" fontId="44" fillId="57" borderId="3752" applyNumberFormat="0" applyAlignment="0" applyProtection="0"/>
    <xf numFmtId="0" fontId="44" fillId="57" borderId="3748" applyNumberFormat="0" applyAlignment="0" applyProtection="0"/>
    <xf numFmtId="0" fontId="92" fillId="35" borderId="3747">
      <alignment horizontal="center" vertical="center"/>
    </xf>
    <xf numFmtId="4" fontId="92" fillId="35" borderId="3747"/>
    <xf numFmtId="4" fontId="92" fillId="35" borderId="3751"/>
    <xf numFmtId="3" fontId="92" fillId="34" borderId="3749">
      <alignment horizontal="right" vertical="center"/>
    </xf>
    <xf numFmtId="0" fontId="44" fillId="57" borderId="3752" applyNumberFormat="0" applyAlignment="0" applyProtection="0"/>
    <xf numFmtId="215" fontId="156" fillId="0" borderId="3722" applyFont="0" applyFill="0" applyAlignment="0">
      <alignment horizontal="fill"/>
    </xf>
    <xf numFmtId="0" fontId="44" fillId="57" borderId="3748" applyNumberFormat="0" applyAlignment="0" applyProtection="0"/>
    <xf numFmtId="2" fontId="92" fillId="34" borderId="3749"/>
    <xf numFmtId="0" fontId="44" fillId="57" borderId="3752" applyNumberFormat="0" applyAlignment="0" applyProtection="0"/>
    <xf numFmtId="0" fontId="44" fillId="57" borderId="3716" applyNumberFormat="0" applyAlignment="0" applyProtection="0"/>
    <xf numFmtId="0" fontId="92" fillId="35" borderId="3719">
      <alignment horizontal="center" vertical="center"/>
    </xf>
    <xf numFmtId="215" fontId="156" fillId="0" borderId="3718" applyFont="0" applyFill="0" applyAlignment="0">
      <alignment horizontal="fill"/>
    </xf>
    <xf numFmtId="0" fontId="44" fillId="57" borderId="3716" applyNumberFormat="0" applyAlignment="0" applyProtection="0"/>
    <xf numFmtId="0" fontId="44" fillId="57" borderId="3716" applyNumberFormat="0" applyAlignment="0" applyProtection="0"/>
    <xf numFmtId="3" fontId="92" fillId="35" borderId="3719">
      <alignment horizontal="right" vertical="center"/>
    </xf>
    <xf numFmtId="4" fontId="92" fillId="35" borderId="3719"/>
    <xf numFmtId="3" fontId="92" fillId="34" borderId="3717">
      <alignment horizontal="right" vertical="center"/>
    </xf>
    <xf numFmtId="2" fontId="92" fillId="34" borderId="3717"/>
    <xf numFmtId="0" fontId="44" fillId="119" borderId="3716" applyNumberFormat="0" applyAlignment="0" applyProtection="0"/>
    <xf numFmtId="0" fontId="44" fillId="57" borderId="3720" applyNumberFormat="0" applyAlignment="0" applyProtection="0"/>
    <xf numFmtId="0" fontId="44" fillId="57" borderId="3720" applyNumberFormat="0" applyAlignment="0" applyProtection="0"/>
    <xf numFmtId="0" fontId="44" fillId="57" borderId="3720" applyNumberFormat="0" applyAlignment="0" applyProtection="0"/>
    <xf numFmtId="0" fontId="44" fillId="119" borderId="3720" applyNumberFormat="0" applyAlignment="0" applyProtection="0"/>
    <xf numFmtId="0" fontId="44" fillId="57" borderId="3728" applyNumberFormat="0" applyAlignment="0" applyProtection="0"/>
    <xf numFmtId="0" fontId="44" fillId="57" borderId="3728" applyNumberFormat="0" applyAlignment="0" applyProtection="0"/>
    <xf numFmtId="0" fontId="44" fillId="119" borderId="3728" applyNumberFormat="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60" fillId="43" borderId="3693"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3" fillId="59" borderId="3694" applyNumberFormat="0" applyFont="0" applyAlignment="0" applyProtection="0"/>
    <xf numFmtId="0" fontId="63" fillId="56" borderId="3695" applyNumberFormat="0" applyAlignment="0" applyProtection="0"/>
    <xf numFmtId="0" fontId="43" fillId="59" borderId="3694" applyNumberFormat="0" applyFon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60" fillId="43" borderId="3693"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3" fillId="59" borderId="3694" applyNumberFormat="0" applyFont="0" applyAlignment="0" applyProtection="0"/>
    <xf numFmtId="0" fontId="63" fillId="56" borderId="3695" applyNumberFormat="0" applyAlignment="0" applyProtection="0"/>
    <xf numFmtId="0" fontId="43" fillId="59" borderId="3694" applyNumberFormat="0" applyFon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0" fillId="43" borderId="3693" applyNumberFormat="0" applyAlignment="0" applyProtection="0"/>
    <xf numFmtId="0" fontId="42" fillId="0" borderId="3696" applyNumberFormat="0" applyFill="0" applyAlignment="0" applyProtection="0"/>
    <xf numFmtId="0" fontId="60" fillId="43" borderId="3693" applyNumberFormat="0" applyAlignment="0" applyProtection="0"/>
    <xf numFmtId="0" fontId="55" fillId="56" borderId="3693" applyNumberForma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60" fillId="43" borderId="3693" applyNumberFormat="0" applyAlignment="0" applyProtection="0"/>
    <xf numFmtId="0" fontId="55" fillId="56" borderId="3693"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60" fillId="43" borderId="3693" applyNumberFormat="0" applyAlignment="0" applyProtection="0"/>
    <xf numFmtId="0" fontId="43" fillId="59" borderId="3694" applyNumberFormat="0" applyFont="0" applyAlignment="0" applyProtection="0"/>
    <xf numFmtId="0" fontId="60" fillId="43" borderId="3693" applyNumberFormat="0" applyAlignment="0" applyProtection="0"/>
    <xf numFmtId="0" fontId="55" fillId="56" borderId="3693" applyNumberFormat="0" applyAlignment="0" applyProtection="0"/>
    <xf numFmtId="0" fontId="43" fillId="59" borderId="3694" applyNumberFormat="0" applyFont="0" applyAlignment="0" applyProtection="0"/>
    <xf numFmtId="0" fontId="60" fillId="43" borderId="3693" applyNumberFormat="0" applyAlignment="0" applyProtection="0"/>
    <xf numFmtId="0" fontId="55" fillId="56" borderId="3693" applyNumberFormat="0" applyAlignment="0" applyProtection="0"/>
    <xf numFmtId="0" fontId="43" fillId="59" borderId="3694" applyNumberFormat="0" applyFont="0" applyAlignment="0" applyProtection="0"/>
    <xf numFmtId="0" fontId="60" fillId="43" borderId="3693" applyNumberFormat="0" applyAlignment="0" applyProtection="0"/>
    <xf numFmtId="0" fontId="55" fillId="56" borderId="3693" applyNumberFormat="0" applyAlignment="0" applyProtection="0"/>
    <xf numFmtId="0" fontId="55" fillId="56" borderId="3693" applyNumberFormat="0" applyAlignment="0" applyProtection="0"/>
    <xf numFmtId="0" fontId="43" fillId="59" borderId="3694" applyNumberFormat="0" applyFont="0" applyAlignment="0" applyProtection="0"/>
    <xf numFmtId="0" fontId="43" fillId="59" borderId="3694" applyNumberFormat="0" applyFont="0" applyAlignment="0" applyProtection="0"/>
    <xf numFmtId="0" fontId="43" fillId="59" borderId="3694" applyNumberFormat="0" applyFont="0" applyAlignment="0" applyProtection="0"/>
    <xf numFmtId="0" fontId="55" fillId="56" borderId="3693" applyNumberFormat="0" applyAlignment="0" applyProtection="0"/>
    <xf numFmtId="0" fontId="43" fillId="59" borderId="3694" applyNumberFormat="0" applyFon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0" fillId="43" borderId="3693" applyNumberFormat="0" applyAlignment="0" applyProtection="0"/>
    <xf numFmtId="0" fontId="63" fillId="56" borderId="3695" applyNumberFormat="0" applyAlignment="0" applyProtection="0"/>
    <xf numFmtId="0" fontId="55" fillId="56" borderId="3693" applyNumberFormat="0" applyAlignment="0" applyProtection="0"/>
    <xf numFmtId="0" fontId="55" fillId="56" borderId="3693" applyNumberFormat="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0" fillId="43" borderId="3693" applyNumberFormat="0" applyAlignment="0" applyProtection="0"/>
    <xf numFmtId="0" fontId="42" fillId="0" borderId="3696" applyNumberFormat="0" applyFill="0" applyAlignment="0" applyProtection="0"/>
    <xf numFmtId="0" fontId="60" fillId="43" borderId="3693" applyNumberForma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3" fillId="59" borderId="3694" applyNumberFormat="0" applyFont="0" applyAlignment="0" applyProtection="0"/>
    <xf numFmtId="0" fontId="63" fillId="56" borderId="3695" applyNumberFormat="0" applyAlignment="0" applyProtection="0"/>
    <xf numFmtId="0" fontId="43" fillId="59" borderId="3694" applyNumberFormat="0" applyFon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3" fillId="59" borderId="3694" applyNumberFormat="0" applyFon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18" fillId="68" borderId="3695" applyNumberFormat="0">
      <alignment vertical="center"/>
    </xf>
    <xf numFmtId="0" fontId="108" fillId="0" borderId="3698" applyFont="0" applyFill="0" applyAlignment="0" applyProtection="0"/>
    <xf numFmtId="0" fontId="60" fillId="43" borderId="3693"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0" fillId="43" borderId="3693" applyNumberFormat="0" applyAlignment="0" applyProtection="0"/>
    <xf numFmtId="0" fontId="60" fillId="43" borderId="3693" applyNumberFormat="0" applyAlignment="0" applyProtection="0"/>
    <xf numFmtId="0" fontId="42" fillId="0" borderId="3696" applyNumberFormat="0" applyFill="0" applyAlignment="0" applyProtection="0"/>
    <xf numFmtId="0" fontId="63" fillId="56" borderId="3695" applyNumberFormat="0" applyAlignment="0" applyProtection="0"/>
    <xf numFmtId="0" fontId="43" fillId="59" borderId="3694" applyNumberFormat="0" applyFon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60" fillId="43" borderId="3693" applyNumberFormat="0" applyAlignment="0" applyProtection="0"/>
    <xf numFmtId="0" fontId="55" fillId="56" borderId="3693" applyNumberFormat="0" applyAlignment="0" applyProtection="0"/>
    <xf numFmtId="0" fontId="43" fillId="59" borderId="3694" applyNumberFormat="0" applyFont="0" applyAlignment="0" applyProtection="0"/>
    <xf numFmtId="0" fontId="42" fillId="0" borderId="3696" applyNumberFormat="0" applyFill="0" applyAlignment="0" applyProtection="0"/>
    <xf numFmtId="0" fontId="60" fillId="43" borderId="3693" applyNumberFormat="0" applyAlignment="0" applyProtection="0"/>
    <xf numFmtId="0" fontId="43" fillId="59" borderId="3694" applyNumberFormat="0" applyFont="0" applyAlignment="0" applyProtection="0"/>
    <xf numFmtId="0" fontId="42" fillId="0" borderId="3696" applyNumberFormat="0" applyFill="0" applyAlignment="0" applyProtection="0"/>
    <xf numFmtId="0" fontId="42" fillId="0" borderId="3696" applyNumberFormat="0" applyFill="0" applyAlignment="0" applyProtection="0"/>
    <xf numFmtId="0" fontId="55" fillId="56" borderId="3693" applyNumberFormat="0" applyAlignment="0" applyProtection="0"/>
    <xf numFmtId="0" fontId="42" fillId="0" borderId="3696" applyNumberFormat="0" applyFill="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3" fillId="59" borderId="3694" applyNumberFormat="0" applyFont="0" applyAlignment="0" applyProtection="0"/>
    <xf numFmtId="0" fontId="43" fillId="59" borderId="3694" applyNumberFormat="0" applyFont="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43" fillId="59" borderId="3694" applyNumberFormat="0" applyFon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55" fillId="56" borderId="3693"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0" fillId="43" borderId="3693"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3" fillId="59" borderId="3694" applyNumberFormat="0" applyFon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55" fillId="56" borderId="3693" applyNumberFormat="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0" fillId="43" borderId="3693" applyNumberFormat="0" applyAlignment="0" applyProtection="0"/>
    <xf numFmtId="0" fontId="63" fillId="56" borderId="3695" applyNumberFormat="0" applyAlignment="0" applyProtection="0"/>
    <xf numFmtId="0" fontId="63" fillId="56" borderId="3695"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55" fillId="56" borderId="3693" applyNumberFormat="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3" fillId="59" borderId="3694" applyNumberFormat="0" applyFon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0" fillId="43" borderId="3693"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215" fontId="156" fillId="0" borderId="3730" applyFont="0" applyFill="0" applyAlignment="0">
      <alignment horizontal="fill"/>
    </xf>
    <xf numFmtId="0" fontId="18" fillId="68" borderId="3695" applyNumberFormat="0">
      <alignment vertical="center"/>
    </xf>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63" fillId="56" borderId="3695" applyNumberFormat="0" applyAlignment="0" applyProtection="0"/>
    <xf numFmtId="0" fontId="55" fillId="56" borderId="3693" applyNumberFormat="0" applyAlignment="0" applyProtection="0"/>
    <xf numFmtId="0" fontId="55" fillId="56" borderId="3693" applyNumberFormat="0" applyAlignment="0" applyProtection="0"/>
    <xf numFmtId="0" fontId="55" fillId="56" borderId="3693" applyNumberFormat="0" applyAlignment="0" applyProtection="0"/>
    <xf numFmtId="0" fontId="92" fillId="35" borderId="3731">
      <alignment horizontal="center" vertical="center"/>
    </xf>
    <xf numFmtId="3" fontId="92" fillId="35" borderId="3731">
      <alignment horizontal="right" vertical="center"/>
    </xf>
    <xf numFmtId="4" fontId="92" fillId="35" borderId="3731"/>
    <xf numFmtId="0" fontId="60" fillId="43" borderId="3693" applyNumberFormat="0" applyAlignment="0" applyProtection="0"/>
    <xf numFmtId="0" fontId="60" fillId="43" borderId="3693" applyNumberFormat="0" applyAlignment="0" applyProtection="0"/>
    <xf numFmtId="0" fontId="42" fillId="0" borderId="3696" applyNumberFormat="0" applyFill="0" applyAlignment="0" applyProtection="0"/>
    <xf numFmtId="0" fontId="18" fillId="68" borderId="3695" applyNumberFormat="0">
      <alignment vertical="center"/>
    </xf>
    <xf numFmtId="3" fontId="92" fillId="34" borderId="3729">
      <alignment horizontal="right" vertical="center"/>
    </xf>
    <xf numFmtId="2" fontId="92" fillId="34" borderId="3729"/>
    <xf numFmtId="0" fontId="60" fillId="43" borderId="3693" applyNumberFormat="0" applyAlignment="0" applyProtection="0"/>
    <xf numFmtId="0" fontId="60" fillId="43" borderId="3693" applyNumberFormat="0" applyAlignment="0" applyProtection="0"/>
    <xf numFmtId="0" fontId="60" fillId="43" borderId="3693" applyNumberFormat="0" applyAlignment="0" applyProtection="0"/>
    <xf numFmtId="0" fontId="18" fillId="68" borderId="3695" applyNumberFormat="0">
      <alignment vertical="center"/>
    </xf>
    <xf numFmtId="0" fontId="42" fillId="0" borderId="3696" applyNumberFormat="0" applyFill="0" applyAlignment="0" applyProtection="0"/>
    <xf numFmtId="0" fontId="60" fillId="43" borderId="3693" applyNumberFormat="0" applyAlignment="0" applyProtection="0"/>
    <xf numFmtId="0" fontId="60" fillId="43" borderId="3693" applyNumberFormat="0" applyAlignment="0" applyProtection="0"/>
    <xf numFmtId="0" fontId="42" fillId="0" borderId="3696" applyNumberFormat="0" applyFill="0" applyAlignment="0" applyProtection="0"/>
    <xf numFmtId="0" fontId="55" fillId="56" borderId="3693" applyNumberFormat="0" applyAlignment="0" applyProtection="0"/>
    <xf numFmtId="0" fontId="55" fillId="56" borderId="3693" applyNumberFormat="0" applyAlignment="0" applyProtection="0"/>
    <xf numFmtId="0" fontId="55" fillId="56" borderId="3693" applyNumberFormat="0" applyAlignment="0" applyProtection="0"/>
    <xf numFmtId="0" fontId="63" fillId="56" borderId="3695" applyNumberFormat="0" applyAlignment="0" applyProtection="0"/>
    <xf numFmtId="0" fontId="63" fillId="56" borderId="3695" applyNumberFormat="0" applyAlignment="0" applyProtection="0"/>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63" fillId="56" borderId="3695" applyNumberFormat="0" applyAlignment="0" applyProtection="0"/>
    <xf numFmtId="0" fontId="55" fillId="56" borderId="3693" applyNumberFormat="0" applyAlignment="0" applyProtection="0"/>
    <xf numFmtId="0" fontId="55" fillId="56" borderId="3693" applyNumberFormat="0" applyAlignment="0" applyProtection="0"/>
    <xf numFmtId="0" fontId="55" fillId="56" borderId="3693" applyNumberFormat="0" applyAlignment="0" applyProtection="0"/>
    <xf numFmtId="0" fontId="60" fillId="43" borderId="3693" applyNumberFormat="0" applyAlignment="0" applyProtection="0"/>
    <xf numFmtId="0" fontId="60" fillId="43" borderId="3693" applyNumberFormat="0" applyAlignment="0" applyProtection="0"/>
    <xf numFmtId="0" fontId="42" fillId="0" borderId="3696" applyNumberFormat="0" applyFill="0" applyAlignment="0" applyProtection="0"/>
    <xf numFmtId="0" fontId="60" fillId="43" borderId="3693" applyNumberFormat="0" applyAlignment="0" applyProtection="0"/>
    <xf numFmtId="0" fontId="42" fillId="0" borderId="3696" applyNumberFormat="0" applyFill="0" applyAlignment="0" applyProtection="0"/>
    <xf numFmtId="0" fontId="18" fillId="68" borderId="3695" applyNumberFormat="0">
      <alignment vertical="center"/>
    </xf>
    <xf numFmtId="0" fontId="18" fillId="68" borderId="3695" applyNumberFormat="0">
      <alignment vertical="center"/>
    </xf>
    <xf numFmtId="0" fontId="18" fillId="68" borderId="3695" applyNumberFormat="0">
      <alignment vertical="center"/>
    </xf>
    <xf numFmtId="0" fontId="18" fillId="68" borderId="3695" applyNumberFormat="0">
      <alignment vertical="center"/>
    </xf>
    <xf numFmtId="0" fontId="18" fillId="68" borderId="3695" applyNumberFormat="0">
      <alignment vertical="center"/>
    </xf>
    <xf numFmtId="0" fontId="18" fillId="68" borderId="3695" applyNumberFormat="0">
      <alignment vertical="center"/>
    </xf>
    <xf numFmtId="0" fontId="63" fillId="56" borderId="3695" applyNumberFormat="0" applyAlignment="0" applyProtection="0"/>
    <xf numFmtId="0" fontId="44" fillId="57" borderId="3732" applyNumberFormat="0" applyAlignment="0" applyProtection="0"/>
    <xf numFmtId="0" fontId="63" fillId="56" borderId="3695" applyNumberFormat="0" applyAlignment="0" applyProtection="0"/>
    <xf numFmtId="0" fontId="42" fillId="0" borderId="3696" applyNumberFormat="0" applyFill="0" applyAlignment="0" applyProtection="0"/>
    <xf numFmtId="0" fontId="60" fillId="43" borderId="3693" applyNumberFormat="0" applyAlignment="0" applyProtection="0"/>
    <xf numFmtId="0" fontId="92" fillId="35" borderId="3735">
      <alignment horizontal="center" vertical="center"/>
    </xf>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215" fontId="156" fillId="0" borderId="3734" applyFont="0" applyFill="0" applyAlignment="0">
      <alignment horizontal="fill"/>
    </xf>
    <xf numFmtId="0" fontId="108" fillId="0" borderId="3698" applyFon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3" fillId="56" borderId="3695" applyNumberFormat="0" applyAlignment="0" applyProtection="0"/>
    <xf numFmtId="0" fontId="60" fillId="43" borderId="3693" applyNumberFormat="0" applyAlignment="0" applyProtection="0"/>
    <xf numFmtId="0" fontId="43" fillId="59" borderId="3694" applyNumberFormat="0" applyFont="0" applyAlignment="0" applyProtection="0"/>
    <xf numFmtId="0" fontId="55" fillId="56" borderId="3693" applyNumberFormat="0" applyAlignment="0" applyProtection="0"/>
    <xf numFmtId="0" fontId="55" fillId="56" borderId="3693" applyNumberFormat="0" applyAlignment="0" applyProtection="0"/>
    <xf numFmtId="0" fontId="55" fillId="56" borderId="3693" applyNumberFormat="0" applyAlignment="0" applyProtection="0"/>
    <xf numFmtId="0" fontId="55" fillId="56" borderId="3693" applyNumberFormat="0" applyAlignment="0" applyProtection="0"/>
    <xf numFmtId="0" fontId="60" fillId="43" borderId="3693" applyNumberFormat="0" applyAlignment="0" applyProtection="0"/>
    <xf numFmtId="0" fontId="42" fillId="0" borderId="3696" applyNumberFormat="0" applyFill="0" applyAlignment="0" applyProtection="0"/>
    <xf numFmtId="0" fontId="60" fillId="43" borderId="3693"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4" fillId="57" borderId="3732" applyNumberFormat="0" applyAlignment="0" applyProtection="0"/>
    <xf numFmtId="0" fontId="44" fillId="57" borderId="3732" applyNumberFormat="0" applyAlignment="0" applyProtection="0"/>
    <xf numFmtId="3" fontId="92" fillId="35" borderId="3735">
      <alignment horizontal="right" vertical="center"/>
    </xf>
    <xf numFmtId="4" fontId="92" fillId="35" borderId="3735"/>
    <xf numFmtId="3" fontId="92" fillId="34" borderId="3733">
      <alignment horizontal="right" vertical="center"/>
    </xf>
    <xf numFmtId="2" fontId="92" fillId="34" borderId="3733"/>
    <xf numFmtId="0" fontId="60" fillId="43" borderId="3693" applyNumberFormat="0" applyAlignment="0" applyProtection="0"/>
    <xf numFmtId="0" fontId="44" fillId="119" borderId="3732"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4" fillId="57" borderId="3736" applyNumberFormat="0" applyAlignment="0" applyProtection="0"/>
    <xf numFmtId="0" fontId="44" fillId="57" borderId="3736" applyNumberFormat="0" applyAlignment="0" applyProtection="0"/>
    <xf numFmtId="0" fontId="44" fillId="57" borderId="3736" applyNumberFormat="0" applyAlignment="0" applyProtection="0"/>
    <xf numFmtId="0" fontId="44" fillId="119" borderId="3736" applyNumberFormat="0" applyAlignment="0" applyProtection="0"/>
    <xf numFmtId="215" fontId="156" fillId="0" borderId="3738" applyFont="0" applyFill="0" applyAlignment="0">
      <alignment horizontal="fill"/>
    </xf>
    <xf numFmtId="0" fontId="92" fillId="35" borderId="3739">
      <alignment horizontal="center" vertical="center"/>
    </xf>
    <xf numFmtId="3" fontId="92" fillId="35" borderId="3739">
      <alignment horizontal="right" vertical="center"/>
    </xf>
    <xf numFmtId="4" fontId="92" fillId="35" borderId="3739"/>
    <xf numFmtId="3" fontId="92" fillId="34" borderId="3737">
      <alignment horizontal="right" vertical="center"/>
    </xf>
    <xf numFmtId="2" fontId="92" fillId="34" borderId="3737"/>
    <xf numFmtId="0" fontId="44" fillId="57" borderId="3740" applyNumberFormat="0" applyAlignment="0" applyProtection="0"/>
    <xf numFmtId="0" fontId="92" fillId="35" borderId="3743">
      <alignment horizontal="center" vertical="center"/>
    </xf>
    <xf numFmtId="215" fontId="156" fillId="0" borderId="3742" applyFont="0" applyFill="0" applyAlignment="0">
      <alignment horizontal="fill"/>
    </xf>
    <xf numFmtId="0" fontId="44" fillId="57" borderId="3740" applyNumberFormat="0" applyAlignment="0" applyProtection="0"/>
    <xf numFmtId="0" fontId="44" fillId="57" borderId="3740" applyNumberFormat="0" applyAlignment="0" applyProtection="0"/>
    <xf numFmtId="3" fontId="92" fillId="35" borderId="3743">
      <alignment horizontal="right" vertical="center"/>
    </xf>
    <xf numFmtId="4" fontId="92" fillId="35" borderId="3743"/>
    <xf numFmtId="3" fontId="92" fillId="34" borderId="3741">
      <alignment horizontal="right" vertical="center"/>
    </xf>
    <xf numFmtId="2" fontId="92" fillId="34" borderId="3741"/>
    <xf numFmtId="0" fontId="44" fillId="119" borderId="3740" applyNumberFormat="0" applyAlignment="0" applyProtection="0"/>
    <xf numFmtId="0" fontId="44" fillId="57" borderId="3744" applyNumberFormat="0" applyAlignment="0" applyProtection="0"/>
    <xf numFmtId="0" fontId="44" fillId="57" borderId="3744" applyNumberFormat="0" applyAlignment="0" applyProtection="0"/>
    <xf numFmtId="0" fontId="44" fillId="57" borderId="3744" applyNumberFormat="0" applyAlignment="0" applyProtection="0"/>
    <xf numFmtId="0" fontId="44" fillId="119" borderId="3744" applyNumberFormat="0" applyAlignment="0" applyProtection="0"/>
    <xf numFmtId="215" fontId="156" fillId="0" borderId="3754" applyFont="0" applyFill="0" applyAlignment="0">
      <alignment horizontal="fill"/>
    </xf>
    <xf numFmtId="2" fontId="92" fillId="34" borderId="3769"/>
    <xf numFmtId="3" fontId="92" fillId="34" borderId="3769">
      <alignment horizontal="right" vertical="center"/>
    </xf>
    <xf numFmtId="4" fontId="92" fillId="35" borderId="3771"/>
    <xf numFmtId="3" fontId="92" fillId="35" borderId="3771">
      <alignment horizontal="right" vertical="center"/>
    </xf>
    <xf numFmtId="0" fontId="92" fillId="35" borderId="3771">
      <alignment horizontal="center" vertical="center"/>
    </xf>
    <xf numFmtId="0" fontId="92" fillId="35" borderId="3755">
      <alignment horizontal="center" vertical="center"/>
    </xf>
    <xf numFmtId="3" fontId="92" fillId="35" borderId="3755">
      <alignment horizontal="right" vertical="center"/>
    </xf>
    <xf numFmtId="4" fontId="92" fillId="35" borderId="3755"/>
    <xf numFmtId="215" fontId="156" fillId="0" borderId="3770" applyFont="0" applyFill="0" applyAlignment="0">
      <alignment horizontal="fill"/>
    </xf>
    <xf numFmtId="3" fontId="92" fillId="34" borderId="3753">
      <alignment horizontal="right" vertical="center"/>
    </xf>
    <xf numFmtId="2" fontId="92" fillId="34" borderId="3753"/>
    <xf numFmtId="0" fontId="44" fillId="57" borderId="3756" applyNumberFormat="0" applyAlignment="0" applyProtection="0"/>
    <xf numFmtId="0" fontId="92" fillId="35" borderId="3759">
      <alignment horizontal="center" vertical="center"/>
    </xf>
    <xf numFmtId="215" fontId="156" fillId="0" borderId="3758" applyFont="0" applyFill="0" applyAlignment="0">
      <alignment horizontal="fill"/>
    </xf>
    <xf numFmtId="0" fontId="44" fillId="57" borderId="3756" applyNumberFormat="0" applyAlignment="0" applyProtection="0"/>
    <xf numFmtId="0" fontId="44" fillId="57" borderId="3756" applyNumberFormat="0" applyAlignment="0" applyProtection="0"/>
    <xf numFmtId="3" fontId="92" fillId="35" borderId="3759">
      <alignment horizontal="right" vertical="center"/>
    </xf>
    <xf numFmtId="4" fontId="92" fillId="35" borderId="3759"/>
    <xf numFmtId="3" fontId="92" fillId="34" borderId="3757">
      <alignment horizontal="right" vertical="center"/>
    </xf>
    <xf numFmtId="2" fontId="92" fillId="34" borderId="3757"/>
    <xf numFmtId="0" fontId="44" fillId="119" borderId="3756" applyNumberFormat="0" applyAlignment="0" applyProtection="0"/>
    <xf numFmtId="0" fontId="44" fillId="57" borderId="3760" applyNumberFormat="0" applyAlignment="0" applyProtection="0"/>
    <xf numFmtId="0" fontId="44" fillId="57" borderId="3760" applyNumberFormat="0" applyAlignment="0" applyProtection="0"/>
    <xf numFmtId="0" fontId="44" fillId="57" borderId="3760" applyNumberFormat="0" applyAlignment="0" applyProtection="0"/>
    <xf numFmtId="0" fontId="44" fillId="119" borderId="3760" applyNumberFormat="0" applyAlignment="0" applyProtection="0"/>
    <xf numFmtId="215" fontId="156" fillId="0" borderId="3762" applyFont="0" applyFill="0" applyAlignment="0">
      <alignment horizontal="fill"/>
    </xf>
    <xf numFmtId="0" fontId="92" fillId="35" borderId="3763">
      <alignment horizontal="center" vertical="center"/>
    </xf>
    <xf numFmtId="3" fontId="92" fillId="35" borderId="3763">
      <alignment horizontal="right" vertical="center"/>
    </xf>
    <xf numFmtId="4" fontId="92" fillId="35" borderId="3763"/>
    <xf numFmtId="3" fontId="92" fillId="34" borderId="3761">
      <alignment horizontal="right" vertical="center"/>
    </xf>
    <xf numFmtId="2" fontId="92" fillId="34" borderId="3761"/>
    <xf numFmtId="0" fontId="44" fillId="57" borderId="3764" applyNumberFormat="0" applyAlignment="0" applyProtection="0"/>
    <xf numFmtId="0" fontId="92" fillId="35" borderId="3767">
      <alignment horizontal="center" vertical="center"/>
    </xf>
    <xf numFmtId="215" fontId="156" fillId="0" borderId="3766" applyFont="0" applyFill="0" applyAlignment="0">
      <alignment horizontal="fill"/>
    </xf>
    <xf numFmtId="0" fontId="44" fillId="57" borderId="3764" applyNumberFormat="0" applyAlignment="0" applyProtection="0"/>
    <xf numFmtId="0" fontId="44" fillId="57" borderId="3764" applyNumberFormat="0" applyAlignment="0" applyProtection="0"/>
    <xf numFmtId="3" fontId="92" fillId="35" borderId="3767">
      <alignment horizontal="right" vertical="center"/>
    </xf>
    <xf numFmtId="4" fontId="92" fillId="35" borderId="3767"/>
    <xf numFmtId="3" fontId="92" fillId="34" borderId="3765">
      <alignment horizontal="right" vertical="center"/>
    </xf>
    <xf numFmtId="2" fontId="92" fillId="34" borderId="3765"/>
    <xf numFmtId="0" fontId="44" fillId="119" borderId="3764" applyNumberFormat="0" applyAlignment="0" applyProtection="0"/>
    <xf numFmtId="0" fontId="44" fillId="57" borderId="3768" applyNumberFormat="0" applyAlignment="0" applyProtection="0"/>
    <xf numFmtId="0" fontId="44" fillId="57" borderId="3768" applyNumberFormat="0" applyAlignment="0" applyProtection="0"/>
    <xf numFmtId="0" fontId="44" fillId="57" borderId="3768" applyNumberFormat="0" applyAlignment="0" applyProtection="0"/>
    <xf numFmtId="0" fontId="44" fillId="119" borderId="3768" applyNumberFormat="0" applyAlignment="0" applyProtection="0"/>
    <xf numFmtId="0" fontId="44" fillId="57" borderId="3772" applyNumberFormat="0" applyAlignment="0" applyProtection="0"/>
    <xf numFmtId="0" fontId="92" fillId="35" borderId="3775">
      <alignment horizontal="center" vertical="center"/>
    </xf>
    <xf numFmtId="215" fontId="156" fillId="0" borderId="3774" applyFont="0" applyFill="0" applyAlignment="0">
      <alignment horizontal="fill"/>
    </xf>
    <xf numFmtId="0" fontId="44" fillId="57" borderId="3772" applyNumberFormat="0" applyAlignment="0" applyProtection="0"/>
    <xf numFmtId="0" fontId="44" fillId="57" borderId="3772" applyNumberFormat="0" applyAlignment="0" applyProtection="0"/>
    <xf numFmtId="3" fontId="92" fillId="35" borderId="3775">
      <alignment horizontal="right" vertical="center"/>
    </xf>
    <xf numFmtId="4" fontId="92" fillId="35" borderId="3775"/>
    <xf numFmtId="3" fontId="92" fillId="34" borderId="3773">
      <alignment horizontal="right" vertical="center"/>
    </xf>
    <xf numFmtId="2" fontId="92" fillId="34" borderId="3773"/>
    <xf numFmtId="0" fontId="44" fillId="119" borderId="3772" applyNumberFormat="0" applyAlignment="0" applyProtection="0"/>
    <xf numFmtId="0" fontId="44" fillId="57" borderId="3776" applyNumberFormat="0" applyAlignment="0" applyProtection="0"/>
    <xf numFmtId="0" fontId="44" fillId="57" borderId="3776" applyNumberFormat="0" applyAlignment="0" applyProtection="0"/>
    <xf numFmtId="0" fontId="44" fillId="57" borderId="3776" applyNumberFormat="0" applyAlignment="0" applyProtection="0"/>
    <xf numFmtId="0" fontId="44" fillId="119" borderId="3776" applyNumberFormat="0" applyAlignment="0" applyProtection="0"/>
    <xf numFmtId="215" fontId="156" fillId="0" borderId="3778" applyFont="0" applyFill="0" applyAlignment="0">
      <alignment horizontal="fill"/>
    </xf>
    <xf numFmtId="0" fontId="44" fillId="57" borderId="3792" applyNumberFormat="0" applyAlignment="0" applyProtection="0"/>
    <xf numFmtId="0" fontId="44" fillId="119" borderId="3788" applyNumberFormat="0" applyAlignment="0" applyProtection="0"/>
    <xf numFmtId="2" fontId="92" fillId="34" borderId="3789"/>
    <xf numFmtId="3" fontId="92" fillId="34" borderId="3789">
      <alignment horizontal="right" vertical="center"/>
    </xf>
    <xf numFmtId="4" fontId="92" fillId="35" borderId="3791"/>
    <xf numFmtId="3" fontId="92" fillId="35" borderId="3791">
      <alignment horizontal="right" vertical="center"/>
    </xf>
    <xf numFmtId="0" fontId="44" fillId="57" borderId="3788" applyNumberFormat="0" applyAlignment="0" applyProtection="0"/>
    <xf numFmtId="0" fontId="44" fillId="57" borderId="3788" applyNumberFormat="0" applyAlignment="0" applyProtection="0"/>
    <xf numFmtId="215" fontId="156" fillId="0" borderId="3790" applyFont="0" applyFill="0" applyAlignment="0">
      <alignment horizontal="fill"/>
    </xf>
    <xf numFmtId="0" fontId="92" fillId="35" borderId="3791">
      <alignment horizontal="center" vertical="center"/>
    </xf>
    <xf numFmtId="0" fontId="44" fillId="57" borderId="3788" applyNumberFormat="0" applyAlignment="0" applyProtection="0"/>
    <xf numFmtId="2" fontId="92" fillId="34" borderId="3785"/>
    <xf numFmtId="3" fontId="92" fillId="34" borderId="3785">
      <alignment horizontal="right" vertical="center"/>
    </xf>
    <xf numFmtId="4" fontId="92" fillId="35" borderId="3787"/>
    <xf numFmtId="3" fontId="92" fillId="35" borderId="3787">
      <alignment horizontal="right" vertical="center"/>
    </xf>
    <xf numFmtId="0" fontId="92" fillId="35" borderId="3787">
      <alignment horizontal="center" vertical="center"/>
    </xf>
    <xf numFmtId="0" fontId="92" fillId="35" borderId="3779">
      <alignment horizontal="center" vertical="center"/>
    </xf>
    <xf numFmtId="3" fontId="92" fillId="35" borderId="3779">
      <alignment horizontal="right" vertical="center"/>
    </xf>
    <xf numFmtId="4" fontId="92" fillId="35" borderId="3779"/>
    <xf numFmtId="3" fontId="92" fillId="34" borderId="3777">
      <alignment horizontal="right" vertical="center"/>
    </xf>
    <xf numFmtId="2" fontId="92" fillId="34" borderId="3777"/>
    <xf numFmtId="215" fontId="156" fillId="0" borderId="3786" applyFont="0" applyFill="0" applyAlignment="0">
      <alignment horizontal="fill"/>
    </xf>
    <xf numFmtId="0" fontId="44" fillId="57" borderId="3780" applyNumberFormat="0" applyAlignment="0" applyProtection="0"/>
    <xf numFmtId="0" fontId="92" fillId="35" borderId="3783">
      <alignment horizontal="center" vertical="center"/>
    </xf>
    <xf numFmtId="215" fontId="156" fillId="0" borderId="3782" applyFont="0" applyFill="0" applyAlignment="0">
      <alignment horizontal="fill"/>
    </xf>
    <xf numFmtId="0" fontId="44" fillId="57" borderId="3780" applyNumberFormat="0" applyAlignment="0" applyProtection="0"/>
    <xf numFmtId="0" fontId="44" fillId="57" borderId="3780" applyNumberFormat="0" applyAlignment="0" applyProtection="0"/>
    <xf numFmtId="3" fontId="92" fillId="35" borderId="3783">
      <alignment horizontal="right" vertical="center"/>
    </xf>
    <xf numFmtId="4" fontId="92" fillId="35" borderId="3783"/>
    <xf numFmtId="3" fontId="92" fillId="34" borderId="3781">
      <alignment horizontal="right" vertical="center"/>
    </xf>
    <xf numFmtId="2" fontId="92" fillId="34" borderId="3781"/>
    <xf numFmtId="0" fontId="44" fillId="119" borderId="3780" applyNumberFormat="0" applyAlignment="0" applyProtection="0"/>
    <xf numFmtId="0" fontId="44" fillId="57" borderId="3784" applyNumberFormat="0" applyAlignment="0" applyProtection="0"/>
    <xf numFmtId="0" fontId="44" fillId="57" borderId="3784" applyNumberFormat="0" applyAlignment="0" applyProtection="0"/>
    <xf numFmtId="0" fontId="44" fillId="57" borderId="3784" applyNumberFormat="0" applyAlignment="0" applyProtection="0"/>
    <xf numFmtId="0" fontId="44" fillId="119" borderId="3784" applyNumberFormat="0" applyAlignment="0" applyProtection="0"/>
    <xf numFmtId="0" fontId="44" fillId="57" borderId="3792" applyNumberFormat="0" applyAlignment="0" applyProtection="0"/>
    <xf numFmtId="0" fontId="44" fillId="57" borderId="3792" applyNumberFormat="0" applyAlignment="0" applyProtection="0"/>
    <xf numFmtId="0" fontId="44" fillId="119" borderId="3792" applyNumberFormat="0" applyAlignment="0" applyProtection="0"/>
    <xf numFmtId="215" fontId="156" fillId="0" borderId="3794" applyFont="0" applyFill="0" applyAlignment="0">
      <alignment horizontal="fill"/>
    </xf>
    <xf numFmtId="0" fontId="92" fillId="35" borderId="3795">
      <alignment horizontal="center" vertical="center"/>
    </xf>
    <xf numFmtId="3" fontId="92" fillId="35" borderId="3795">
      <alignment horizontal="right" vertical="center"/>
    </xf>
    <xf numFmtId="4" fontId="92" fillId="35" borderId="3795"/>
    <xf numFmtId="3" fontId="92" fillId="34" borderId="3793">
      <alignment horizontal="right" vertical="center"/>
    </xf>
    <xf numFmtId="2" fontId="92" fillId="34" borderId="3793"/>
    <xf numFmtId="0" fontId="44" fillId="57" borderId="3796" applyNumberFormat="0" applyAlignment="0" applyProtection="0"/>
    <xf numFmtId="0" fontId="92" fillId="35" borderId="3799">
      <alignment horizontal="center" vertical="center"/>
    </xf>
    <xf numFmtId="215" fontId="156" fillId="0" borderId="3798" applyFont="0" applyFill="0" applyAlignment="0">
      <alignment horizontal="fill"/>
    </xf>
    <xf numFmtId="0" fontId="44" fillId="57" borderId="3796" applyNumberFormat="0" applyAlignment="0" applyProtection="0"/>
    <xf numFmtId="0" fontId="44" fillId="57" borderId="3796" applyNumberFormat="0" applyAlignment="0" applyProtection="0"/>
    <xf numFmtId="3" fontId="92" fillId="35" borderId="3799">
      <alignment horizontal="right" vertical="center"/>
    </xf>
    <xf numFmtId="4" fontId="92" fillId="35" borderId="3799"/>
    <xf numFmtId="3" fontId="92" fillId="34" borderId="3797">
      <alignment horizontal="right" vertical="center"/>
    </xf>
    <xf numFmtId="2" fontId="92" fillId="34" borderId="3797"/>
    <xf numFmtId="0" fontId="44" fillId="119" borderId="3796" applyNumberFormat="0" applyAlignment="0" applyProtection="0"/>
    <xf numFmtId="0" fontId="44" fillId="57" borderId="3800" applyNumberFormat="0" applyAlignment="0" applyProtection="0"/>
    <xf numFmtId="0" fontId="44" fillId="57" borderId="3800" applyNumberFormat="0" applyAlignment="0" applyProtection="0"/>
    <xf numFmtId="0" fontId="44" fillId="57" borderId="3800" applyNumberFormat="0" applyAlignment="0" applyProtection="0"/>
    <xf numFmtId="0" fontId="44" fillId="119" borderId="3800" applyNumberFormat="0" applyAlignment="0" applyProtection="0"/>
    <xf numFmtId="215" fontId="156" fillId="0" borderId="3802" applyFont="0" applyFill="0" applyAlignment="0">
      <alignment horizontal="fill"/>
    </xf>
    <xf numFmtId="0" fontId="92" fillId="35" borderId="3803">
      <alignment horizontal="center" vertical="center"/>
    </xf>
    <xf numFmtId="3" fontId="92" fillId="35" borderId="3803">
      <alignment horizontal="right" vertical="center"/>
    </xf>
    <xf numFmtId="4" fontId="92" fillId="35" borderId="3803"/>
    <xf numFmtId="3" fontId="92" fillId="34" borderId="3801">
      <alignment horizontal="right" vertical="center"/>
    </xf>
    <xf numFmtId="2" fontId="92" fillId="34" borderId="3801"/>
    <xf numFmtId="0" fontId="44" fillId="57" borderId="3804" applyNumberFormat="0" applyAlignment="0" applyProtection="0"/>
    <xf numFmtId="0" fontId="92" fillId="35" borderId="3807">
      <alignment horizontal="center" vertical="center"/>
    </xf>
    <xf numFmtId="215" fontId="156" fillId="0" borderId="3806" applyFont="0" applyFill="0" applyAlignment="0">
      <alignment horizontal="fill"/>
    </xf>
    <xf numFmtId="0" fontId="44" fillId="57" borderId="3804" applyNumberFormat="0" applyAlignment="0" applyProtection="0"/>
    <xf numFmtId="0" fontId="44" fillId="57" borderId="3804" applyNumberFormat="0" applyAlignment="0" applyProtection="0"/>
    <xf numFmtId="3" fontId="92" fillId="35" borderId="3807">
      <alignment horizontal="right" vertical="center"/>
    </xf>
    <xf numFmtId="4" fontId="92" fillId="35" borderId="3807"/>
    <xf numFmtId="3" fontId="92" fillId="34" borderId="3805">
      <alignment horizontal="right" vertical="center"/>
    </xf>
    <xf numFmtId="2" fontId="92" fillId="34" borderId="3805"/>
    <xf numFmtId="0" fontId="44" fillId="119" borderId="3804" applyNumberFormat="0" applyAlignment="0" applyProtection="0"/>
    <xf numFmtId="0" fontId="44" fillId="57" borderId="3808" applyNumberFormat="0" applyAlignment="0" applyProtection="0"/>
    <xf numFmtId="0" fontId="44" fillId="57" borderId="3808" applyNumberFormat="0" applyAlignment="0" applyProtection="0"/>
    <xf numFmtId="0" fontId="44" fillId="57" borderId="3808" applyNumberFormat="0" applyAlignment="0" applyProtection="0"/>
    <xf numFmtId="0" fontId="44" fillId="119" borderId="3808" applyNumberFormat="0" applyAlignment="0" applyProtection="0"/>
    <xf numFmtId="0" fontId="18" fillId="56" borderId="3697" applyAlignment="0" applyProtection="0"/>
    <xf numFmtId="0" fontId="55" fillId="56" borderId="5273" applyNumberFormat="0" applyAlignment="0" applyProtection="0"/>
    <xf numFmtId="0" fontId="42" fillId="0" borderId="6135" applyNumberFormat="0" applyFill="0" applyAlignment="0" applyProtection="0"/>
    <xf numFmtId="207" fontId="243" fillId="0" borderId="6026">
      <alignment horizontal="left"/>
    </xf>
    <xf numFmtId="0" fontId="42" fillId="0" borderId="6135" applyNumberFormat="0" applyFill="0" applyAlignment="0" applyProtection="0"/>
    <xf numFmtId="0" fontId="44" fillId="119" borderId="5920" applyNumberFormat="0" applyAlignment="0" applyProtection="0"/>
    <xf numFmtId="215" fontId="156" fillId="0" borderId="4755" applyFont="0" applyFill="0" applyAlignment="0">
      <alignment horizontal="fill"/>
    </xf>
    <xf numFmtId="256" fontId="19" fillId="36" borderId="3675" applyNumberFormat="0" applyFill="0" applyBorder="0" applyAlignment="0" applyProtection="0"/>
    <xf numFmtId="0" fontId="60" fillId="43" borderId="5273" applyNumberFormat="0" applyAlignment="0" applyProtection="0"/>
    <xf numFmtId="0" fontId="18" fillId="74" borderId="5162" applyProtection="0">
      <alignment horizontal="right"/>
    </xf>
    <xf numFmtId="16" fontId="148" fillId="74" borderId="3697" applyFont="0" applyFill="0" applyBorder="0" applyAlignment="0" applyProtection="0">
      <alignment horizontal="right"/>
    </xf>
    <xf numFmtId="0" fontId="42" fillId="0" borderId="5276" applyNumberFormat="0" applyFill="0" applyAlignment="0" applyProtection="0"/>
    <xf numFmtId="0" fontId="23" fillId="98" borderId="5490" applyNumberFormat="0" applyFont="0" applyAlignment="0" applyProtection="0"/>
    <xf numFmtId="0" fontId="63" fillId="56" borderId="5275" applyNumberFormat="0" applyAlignment="0" applyProtection="0"/>
    <xf numFmtId="0" fontId="42" fillId="0" borderId="6135" applyNumberFormat="0" applyFill="0" applyAlignment="0" applyProtection="0"/>
    <xf numFmtId="0" fontId="63" fillId="56" borderId="5275" applyNumberFormat="0" applyAlignment="0" applyProtection="0"/>
    <xf numFmtId="207" fontId="240" fillId="0" borderId="5494">
      <alignment horizontal="right"/>
    </xf>
    <xf numFmtId="0" fontId="42" fillId="0" borderId="5276" applyNumberFormat="0" applyFill="0" applyAlignment="0" applyProtection="0"/>
    <xf numFmtId="0" fontId="238" fillId="0" borderId="5493">
      <alignment horizontal="right"/>
    </xf>
    <xf numFmtId="323" fontId="171" fillId="0" borderId="3675"/>
    <xf numFmtId="1" fontId="37" fillId="0" borderId="3697">
      <alignment vertical="center"/>
    </xf>
    <xf numFmtId="0" fontId="42" fillId="0" borderId="6135" applyNumberFormat="0" applyFill="0" applyAlignment="0" applyProtection="0"/>
    <xf numFmtId="0" fontId="42" fillId="0" borderId="5276" applyNumberFormat="0" applyFill="0" applyAlignment="0" applyProtection="0"/>
    <xf numFmtId="207" fontId="243" fillId="0" borderId="5167">
      <alignment horizontal="left"/>
    </xf>
    <xf numFmtId="207" fontId="244" fillId="0" borderId="5168">
      <alignment horizontal="center"/>
    </xf>
    <xf numFmtId="0" fontId="63" fillId="56" borderId="6134" applyNumberFormat="0" applyAlignment="0" applyProtection="0"/>
    <xf numFmtId="0" fontId="55" fillId="56" borderId="5273" applyNumberFormat="0" applyAlignment="0" applyProtection="0"/>
    <xf numFmtId="0" fontId="55" fillId="56" borderId="5273" applyNumberFormat="0" applyAlignment="0" applyProtection="0"/>
    <xf numFmtId="41" fontId="211" fillId="0" borderId="6027" applyFill="0" applyBorder="0" applyProtection="0">
      <alignment horizontal="right" vertical="top"/>
    </xf>
    <xf numFmtId="0" fontId="18" fillId="0" borderId="5274"/>
    <xf numFmtId="0" fontId="23" fillId="98" borderId="5163" applyNumberFormat="0" applyFont="0" applyAlignment="0" applyProtection="0"/>
    <xf numFmtId="0" fontId="42" fillId="0" borderId="6135" applyNumberFormat="0" applyFill="0" applyAlignment="0" applyProtection="0"/>
    <xf numFmtId="0" fontId="18" fillId="74" borderId="5162" applyProtection="0">
      <alignment horizontal="right"/>
    </xf>
    <xf numFmtId="0" fontId="18" fillId="74" borderId="5162" applyProtection="0">
      <alignment horizontal="right"/>
    </xf>
    <xf numFmtId="0" fontId="42" fillId="0" borderId="5276" applyNumberFormat="0" applyFill="0" applyAlignment="0" applyProtection="0"/>
    <xf numFmtId="0" fontId="63" fillId="56" borderId="5275" applyNumberFormat="0" applyAlignment="0" applyProtection="0"/>
    <xf numFmtId="207" fontId="245" fillId="0" borderId="5493">
      <alignment horizontal="center"/>
    </xf>
    <xf numFmtId="0" fontId="18" fillId="0" borderId="5274"/>
    <xf numFmtId="0" fontId="18" fillId="74" borderId="5162" applyProtection="0">
      <alignment horizontal="right"/>
      <protection locked="0"/>
    </xf>
    <xf numFmtId="0" fontId="18" fillId="74" borderId="5162" applyProtection="0">
      <alignment horizontal="right"/>
      <protection locked="0"/>
    </xf>
    <xf numFmtId="0" fontId="22" fillId="0" borderId="3697">
      <alignment horizontal="left" vertical="center"/>
    </xf>
    <xf numFmtId="0" fontId="18" fillId="74" borderId="5162" applyProtection="0">
      <alignment horizontal="right"/>
    </xf>
    <xf numFmtId="0" fontId="23" fillId="0" borderId="5161" applyNumberFormat="0" applyFill="0" applyAlignment="0" applyProtection="0"/>
    <xf numFmtId="0" fontId="18" fillId="74" borderId="5162" applyProtection="0">
      <alignment horizontal="right"/>
    </xf>
    <xf numFmtId="0" fontId="42" fillId="0" borderId="5276" applyNumberFormat="0" applyFill="0" applyAlignment="0" applyProtection="0"/>
    <xf numFmtId="332" fontId="171" fillId="0" borderId="3675"/>
    <xf numFmtId="201" fontId="137" fillId="0" borderId="5157" applyNumberFormat="0" applyFont="0" applyFill="0" applyAlignment="0" applyProtection="0"/>
    <xf numFmtId="0" fontId="42" fillId="0" borderId="5276" applyNumberFormat="0" applyFill="0" applyAlignment="0" applyProtection="0"/>
    <xf numFmtId="0" fontId="18" fillId="74" borderId="5162" applyProtection="0">
      <alignment horizontal="right"/>
      <protection locked="0"/>
    </xf>
    <xf numFmtId="0" fontId="238" fillId="0" borderId="5493">
      <alignment horizontal="right"/>
    </xf>
    <xf numFmtId="0" fontId="44" fillId="57" borderId="5053" applyNumberFormat="0" applyAlignment="0" applyProtection="0"/>
    <xf numFmtId="0" fontId="63" fillId="56" borderId="5275" applyNumberFormat="0" applyAlignment="0" applyProtection="0"/>
    <xf numFmtId="0" fontId="63" fillId="56" borderId="5275" applyNumberFormat="0" applyAlignment="0" applyProtection="0"/>
    <xf numFmtId="0" fontId="18" fillId="74" borderId="5162" applyProtection="0">
      <alignment horizontal="right"/>
    </xf>
    <xf numFmtId="41" fontId="211" fillId="0" borderId="5494" applyFill="0" applyBorder="0" applyProtection="0">
      <alignment horizontal="right" vertical="top"/>
    </xf>
    <xf numFmtId="0" fontId="55" fillId="56" borderId="5273" applyNumberFormat="0" applyAlignment="0" applyProtection="0"/>
    <xf numFmtId="0" fontId="42" fillId="0" borderId="5276" applyNumberFormat="0" applyFill="0" applyAlignment="0" applyProtection="0"/>
    <xf numFmtId="0" fontId="231" fillId="35" borderId="3453">
      <alignment horizontal="right"/>
    </xf>
    <xf numFmtId="0" fontId="18" fillId="74" borderId="5162" applyProtection="0">
      <alignment horizontal="right"/>
    </xf>
    <xf numFmtId="4" fontId="92" fillId="35" borderId="4700"/>
    <xf numFmtId="0" fontId="92" fillId="35" borderId="4700">
      <alignment horizontal="center" vertical="center"/>
    </xf>
    <xf numFmtId="0" fontId="92" fillId="35" borderId="4684">
      <alignment horizontal="center" vertical="center"/>
    </xf>
    <xf numFmtId="4" fontId="92" fillId="35" borderId="4684"/>
    <xf numFmtId="3" fontId="92" fillId="34" borderId="4682">
      <alignment horizontal="right" vertical="center"/>
    </xf>
    <xf numFmtId="0" fontId="44" fillId="57" borderId="4701" applyNumberFormat="0" applyAlignment="0" applyProtection="0"/>
    <xf numFmtId="4" fontId="92" fillId="35" borderId="4704"/>
    <xf numFmtId="2" fontId="92" fillId="34" borderId="4702"/>
    <xf numFmtId="0" fontId="44" fillId="57" borderId="4705" applyNumberFormat="0" applyAlignment="0" applyProtection="0"/>
    <xf numFmtId="0" fontId="44" fillId="57" borderId="4705" applyNumberFormat="0" applyAlignment="0" applyProtection="0"/>
    <xf numFmtId="215" fontId="156" fillId="0" borderId="4707" applyFont="0" applyFill="0" applyAlignment="0">
      <alignment horizontal="fill"/>
    </xf>
    <xf numFmtId="3" fontId="92" fillId="34" borderId="4706">
      <alignment horizontal="right" vertical="center"/>
    </xf>
    <xf numFmtId="215" fontId="156" fillId="0" borderId="4715" applyFont="0" applyFill="0" applyAlignment="0">
      <alignment horizontal="fill"/>
    </xf>
    <xf numFmtId="0" fontId="92" fillId="35" borderId="4712">
      <alignment horizontal="center" vertical="center"/>
    </xf>
    <xf numFmtId="0" fontId="44" fillId="57" borderId="4709" applyNumberFormat="0" applyAlignment="0" applyProtection="0"/>
    <xf numFmtId="3" fontId="92" fillId="34" borderId="4710">
      <alignment horizontal="right" vertical="center"/>
    </xf>
    <xf numFmtId="0" fontId="44" fillId="119" borderId="4709" applyNumberFormat="0" applyAlignment="0" applyProtection="0"/>
    <xf numFmtId="16" fontId="148" fillId="74" borderId="3697" applyFont="0" applyFill="0" applyBorder="0" applyAlignment="0" applyProtection="0">
      <alignment horizontal="right"/>
    </xf>
    <xf numFmtId="3" fontId="92" fillId="34" borderId="4842">
      <alignment horizontal="right" vertical="center"/>
    </xf>
    <xf numFmtId="303" fontId="211" fillId="0" borderId="3675" applyBorder="0"/>
    <xf numFmtId="2" fontId="92" fillId="34" borderId="4782"/>
    <xf numFmtId="0" fontId="44" fillId="57" borderId="4753" applyNumberFormat="0" applyAlignment="0" applyProtection="0"/>
    <xf numFmtId="338" fontId="230" fillId="0" borderId="6024">
      <protection locked="0"/>
    </xf>
    <xf numFmtId="0" fontId="237" fillId="0" borderId="6027">
      <alignment horizontal="right" wrapText="1"/>
    </xf>
    <xf numFmtId="49" fontId="237" fillId="0" borderId="5494">
      <alignment horizontal="right" wrapText="1"/>
    </xf>
    <xf numFmtId="0" fontId="217" fillId="103" borderId="5163" applyNumberFormat="0" applyAlignment="0" applyProtection="0"/>
    <xf numFmtId="215" fontId="156" fillId="0" borderId="5063" applyFont="0" applyFill="0" applyAlignment="0">
      <alignment horizontal="fill"/>
    </xf>
    <xf numFmtId="0" fontId="18" fillId="74" borderId="5162" applyProtection="0">
      <alignment horizontal="right"/>
    </xf>
    <xf numFmtId="338" fontId="230" fillId="0" borderId="5491">
      <protection locked="0"/>
    </xf>
    <xf numFmtId="0" fontId="217" fillId="103" borderId="6022" applyNumberFormat="0" applyAlignment="0" applyProtection="0"/>
    <xf numFmtId="0" fontId="92" fillId="35" borderId="4672">
      <alignment horizontal="center" vertical="center"/>
    </xf>
    <xf numFmtId="3" fontId="92" fillId="34" borderId="4726">
      <alignment horizontal="right" vertical="center"/>
    </xf>
    <xf numFmtId="0" fontId="63" fillId="56" borderId="6134" applyNumberFormat="0" applyAlignment="0" applyProtection="0"/>
    <xf numFmtId="3" fontId="92" fillId="35" borderId="4760">
      <alignment horizontal="right" vertical="center"/>
    </xf>
    <xf numFmtId="256" fontId="22" fillId="0" borderId="3697">
      <alignment horizontal="left" vertical="center"/>
    </xf>
    <xf numFmtId="49" fontId="237" fillId="0" borderId="5494">
      <alignment horizontal="right" wrapText="1"/>
    </xf>
    <xf numFmtId="348" fontId="120" fillId="107" borderId="5162" applyProtection="0">
      <alignment horizontal="center" vertical="center"/>
    </xf>
    <xf numFmtId="207" fontId="240" fillId="0" borderId="5494">
      <alignment horizontal="left"/>
    </xf>
    <xf numFmtId="0" fontId="18" fillId="74" borderId="5162" applyProtection="0">
      <alignment horizontal="right"/>
    </xf>
    <xf numFmtId="10" fontId="23" fillId="37" borderId="5162" applyNumberFormat="0" applyBorder="0" applyAlignment="0" applyProtection="0"/>
    <xf numFmtId="207" fontId="245" fillId="0" borderId="3704">
      <alignment horizontal="center"/>
    </xf>
    <xf numFmtId="41" fontId="211" fillId="0" borderId="3705" applyFill="0" applyBorder="0" applyProtection="0">
      <alignment horizontal="right" vertical="top"/>
    </xf>
    <xf numFmtId="2" fontId="92" fillId="34" borderId="4670"/>
    <xf numFmtId="0" fontId="44" fillId="119" borderId="4669" applyNumberFormat="0" applyAlignment="0" applyProtection="0"/>
    <xf numFmtId="0" fontId="92" fillId="35" borderId="5536">
      <alignment horizontal="center" vertical="center"/>
    </xf>
    <xf numFmtId="254" fontId="177" fillId="0" borderId="6018" applyFont="0" applyFill="0" applyBorder="0" applyAlignment="0" applyProtection="0">
      <protection locked="0"/>
    </xf>
    <xf numFmtId="0" fontId="42" fillId="0" borderId="6135" applyNumberFormat="0" applyFill="0" applyAlignment="0" applyProtection="0"/>
    <xf numFmtId="207" fontId="240" fillId="0" borderId="5494">
      <alignment horizontal="left"/>
    </xf>
    <xf numFmtId="4" fontId="92" fillId="35" borderId="6780"/>
    <xf numFmtId="0" fontId="44" fillId="57" borderId="5952" applyNumberFormat="0" applyAlignment="0" applyProtection="0"/>
    <xf numFmtId="338" fontId="230" fillId="0" borderId="5491">
      <protection locked="0"/>
    </xf>
    <xf numFmtId="0" fontId="42" fillId="0" borderId="6135" applyNumberFormat="0" applyFill="0" applyAlignment="0" applyProtection="0"/>
    <xf numFmtId="329" fontId="171" fillId="0" borderId="3675"/>
    <xf numFmtId="3" fontId="18" fillId="105" borderId="3697" applyProtection="0">
      <alignment horizontal="right" vertical="center"/>
    </xf>
    <xf numFmtId="322" fontId="171" fillId="0" borderId="3675"/>
    <xf numFmtId="41" fontId="211" fillId="0" borderId="6027" applyFill="0" applyBorder="0" applyProtection="0">
      <alignment horizontal="right" vertical="top"/>
    </xf>
    <xf numFmtId="207" fontId="245" fillId="0" borderId="6026">
      <alignment horizontal="center"/>
    </xf>
    <xf numFmtId="207" fontId="240" fillId="0" borderId="5494">
      <alignment horizontal="right"/>
    </xf>
    <xf numFmtId="2" fontId="92" fillId="34" borderId="6758"/>
    <xf numFmtId="256" fontId="22" fillId="0" borderId="3697">
      <alignment horizontal="left" vertical="center"/>
    </xf>
    <xf numFmtId="256" fontId="22" fillId="0" borderId="3697">
      <alignment horizontal="left" vertical="center"/>
    </xf>
    <xf numFmtId="256" fontId="22" fillId="0" borderId="3697">
      <alignment horizontal="left" vertical="center"/>
    </xf>
    <xf numFmtId="256" fontId="22" fillId="0" borderId="3697">
      <alignment horizontal="left" vertical="center"/>
    </xf>
    <xf numFmtId="256" fontId="22" fillId="0" borderId="3697">
      <alignment horizontal="left" vertical="center"/>
    </xf>
    <xf numFmtId="256" fontId="22" fillId="0" borderId="3697">
      <alignment horizontal="left" vertical="center"/>
    </xf>
    <xf numFmtId="4" fontId="92" fillId="35" borderId="4864"/>
    <xf numFmtId="0" fontId="44" fillId="57" borderId="4885" applyNumberFormat="0" applyAlignment="0" applyProtection="0"/>
    <xf numFmtId="1" fontId="37" fillId="0" borderId="3697">
      <alignment vertical="center"/>
    </xf>
    <xf numFmtId="0" fontId="23" fillId="98" borderId="6022" applyNumberFormat="0" applyFont="0" applyAlignment="0" applyProtection="0"/>
    <xf numFmtId="0" fontId="108" fillId="0" borderId="3675" applyFont="0" applyFill="0" applyAlignment="0" applyProtection="0"/>
    <xf numFmtId="303" fontId="211" fillId="0" borderId="3675" applyBorder="0"/>
    <xf numFmtId="0" fontId="44" fillId="57" borderId="4745" applyNumberFormat="0" applyAlignment="0" applyProtection="0"/>
    <xf numFmtId="0" fontId="44" fillId="57" borderId="4757" applyNumberFormat="0" applyAlignment="0" applyProtection="0"/>
    <xf numFmtId="9" fontId="163" fillId="35" borderId="6025">
      <alignment horizontal="center"/>
    </xf>
    <xf numFmtId="0" fontId="238" fillId="0" borderId="5167">
      <alignment horizontal="right"/>
    </xf>
    <xf numFmtId="207" fontId="245" fillId="0" borderId="5167">
      <alignment horizontal="center"/>
    </xf>
    <xf numFmtId="41" fontId="211" fillId="0" borderId="5168" applyFill="0" applyBorder="0" applyProtection="0">
      <alignment horizontal="right" vertical="top"/>
    </xf>
    <xf numFmtId="41" fontId="211" fillId="0" borderId="5168" applyFill="0" applyBorder="0" applyProtection="0">
      <alignment horizontal="right" vertical="top"/>
    </xf>
    <xf numFmtId="41" fontId="211" fillId="0" borderId="5168" applyFill="0" applyBorder="0" applyProtection="0">
      <alignment horizontal="right" vertical="top"/>
    </xf>
    <xf numFmtId="0" fontId="18" fillId="68" borderId="5275" applyNumberFormat="0">
      <alignment vertical="center"/>
    </xf>
    <xf numFmtId="10" fontId="23" fillId="37" borderId="5162" applyNumberFormat="0" applyBorder="0" applyAlignment="0" applyProtection="0"/>
    <xf numFmtId="10" fontId="23" fillId="37" borderId="5162" applyNumberFormat="0" applyBorder="0" applyAlignment="0" applyProtection="0"/>
    <xf numFmtId="0" fontId="43" fillId="59" borderId="5274" applyNumberFormat="0" applyFont="0" applyAlignment="0" applyProtection="0"/>
    <xf numFmtId="0" fontId="44" fillId="57" borderId="6361" applyNumberFormat="0" applyAlignment="0" applyProtection="0"/>
    <xf numFmtId="0" fontId="63" fillId="56" borderId="5275" applyNumberFormat="0" applyAlignment="0" applyProtection="0"/>
    <xf numFmtId="0" fontId="42" fillId="0" borderId="5276" applyNumberFormat="0" applyFill="0" applyAlignment="0" applyProtection="0"/>
    <xf numFmtId="2" fontId="92" fillId="34" borderId="5176"/>
    <xf numFmtId="0" fontId="63" fillId="56" borderId="6134" applyNumberFormat="0" applyAlignment="0" applyProtection="0"/>
    <xf numFmtId="0" fontId="42" fillId="0" borderId="5276" applyNumberFormat="0" applyFill="0" applyAlignment="0" applyProtection="0"/>
    <xf numFmtId="0" fontId="18" fillId="74" borderId="5162" applyProtection="0">
      <alignment horizontal="right"/>
      <protection locked="0"/>
    </xf>
    <xf numFmtId="215" fontId="156" fillId="0" borderId="3675" applyFont="0" applyFill="0" applyAlignment="0">
      <alignment horizontal="fill"/>
    </xf>
    <xf numFmtId="207" fontId="243" fillId="0" borderId="5167">
      <alignment horizontal="left"/>
    </xf>
    <xf numFmtId="0" fontId="23" fillId="0" borderId="5161" applyNumberFormat="0" applyFill="0" applyAlignment="0" applyProtection="0"/>
    <xf numFmtId="0" fontId="18" fillId="68" borderId="5275" applyNumberFormat="0">
      <alignment vertical="center"/>
    </xf>
    <xf numFmtId="0" fontId="63" fillId="56" borderId="5275" applyNumberFormat="0" applyAlignment="0" applyProtection="0"/>
    <xf numFmtId="0" fontId="42" fillId="0" borderId="6135" applyNumberFormat="0" applyFill="0" applyAlignment="0" applyProtection="0"/>
    <xf numFmtId="256" fontId="22" fillId="0" borderId="3697">
      <alignment horizontal="left" vertical="center"/>
    </xf>
    <xf numFmtId="0" fontId="18" fillId="74" borderId="5162" applyProtection="0">
      <alignment horizontal="right"/>
    </xf>
    <xf numFmtId="0" fontId="18" fillId="74" borderId="5162" applyProtection="0">
      <alignment horizontal="right"/>
      <protection locked="0"/>
    </xf>
    <xf numFmtId="215" fontId="156" fillId="0" borderId="5283" applyFont="0" applyFill="0" applyAlignment="0">
      <alignment horizontal="fill"/>
    </xf>
    <xf numFmtId="0" fontId="237" fillId="0" borderId="5168">
      <alignment horizontal="right" wrapText="1"/>
    </xf>
    <xf numFmtId="0" fontId="18" fillId="74" borderId="5162" applyProtection="0">
      <alignment horizontal="right"/>
      <protection locked="0"/>
    </xf>
    <xf numFmtId="201" fontId="137" fillId="0" borderId="5157" applyNumberFormat="0" applyFont="0" applyFill="0" applyAlignment="0" applyProtection="0"/>
    <xf numFmtId="0" fontId="18" fillId="56" borderId="3697" applyAlignment="0" applyProtection="0"/>
    <xf numFmtId="0" fontId="18" fillId="0" borderId="5170" applyNumberFormat="0" applyFont="0" applyAlignment="0" applyProtection="0"/>
    <xf numFmtId="256" fontId="19" fillId="36" borderId="3675" applyNumberFormat="0" applyFill="0" applyBorder="0" applyAlignment="0" applyProtection="0"/>
    <xf numFmtId="0" fontId="55" fillId="56" borderId="5273" applyNumberFormat="0" applyAlignment="0" applyProtection="0"/>
    <xf numFmtId="0" fontId="42" fillId="0" borderId="5276" applyNumberFormat="0" applyFill="0" applyAlignment="0" applyProtection="0"/>
    <xf numFmtId="0" fontId="18" fillId="74" borderId="5162" applyProtection="0">
      <alignment horizontal="right"/>
    </xf>
    <xf numFmtId="0" fontId="92" fillId="35" borderId="6780">
      <alignment horizontal="center" vertical="center"/>
    </xf>
    <xf numFmtId="0" fontId="63" fillId="56" borderId="5275" applyNumberFormat="0" applyAlignment="0" applyProtection="0"/>
    <xf numFmtId="0" fontId="18" fillId="74" borderId="5162" applyProtection="0">
      <alignment horizontal="right"/>
    </xf>
    <xf numFmtId="338" fontId="230" fillId="0" borderId="6024">
      <protection locked="0"/>
    </xf>
    <xf numFmtId="338" fontId="230" fillId="0" borderId="6024">
      <protection locked="0"/>
    </xf>
    <xf numFmtId="0" fontId="238" fillId="0" borderId="6026">
      <alignment horizontal="right"/>
    </xf>
    <xf numFmtId="2" fontId="92" fillId="34" borderId="4650"/>
    <xf numFmtId="0" fontId="63" fillId="56" borderId="5275" applyNumberFormat="0" applyAlignment="0" applyProtection="0"/>
    <xf numFmtId="0" fontId="55" fillId="56" borderId="5273" applyNumberFormat="0" applyAlignment="0" applyProtection="0"/>
    <xf numFmtId="3" fontId="92" fillId="34" borderId="5486">
      <alignment horizontal="right" vertical="center"/>
    </xf>
    <xf numFmtId="0" fontId="18" fillId="74" borderId="5162" applyProtection="0">
      <alignment horizontal="right"/>
    </xf>
    <xf numFmtId="0" fontId="238" fillId="0" borderId="5493">
      <alignment horizontal="right"/>
    </xf>
    <xf numFmtId="0" fontId="44" fillId="57" borderId="4653" applyNumberFormat="0" applyAlignment="0" applyProtection="0"/>
    <xf numFmtId="207" fontId="243" fillId="0" borderId="5493">
      <alignment horizontal="left"/>
    </xf>
    <xf numFmtId="0" fontId="44" fillId="119" borderId="6365" applyNumberFormat="0" applyAlignment="0" applyProtection="0"/>
    <xf numFmtId="338" fontId="230" fillId="0" borderId="5491">
      <protection locked="0"/>
    </xf>
    <xf numFmtId="0" fontId="18" fillId="74" borderId="5162" applyProtection="0">
      <alignment horizontal="right"/>
    </xf>
    <xf numFmtId="0" fontId="92" fillId="35" borderId="5915">
      <alignment horizontal="center" vertical="center"/>
    </xf>
    <xf numFmtId="0" fontId="44" fillId="119" borderId="4657" applyNumberFormat="0" applyAlignment="0" applyProtection="0"/>
    <xf numFmtId="0" fontId="63" fillId="56" borderId="5275" applyNumberFormat="0" applyAlignment="0" applyProtection="0"/>
    <xf numFmtId="1" fontId="37" fillId="0" borderId="5598">
      <alignment vertical="center"/>
    </xf>
    <xf numFmtId="3" fontId="92" fillId="35" borderId="5955">
      <alignment horizontal="right" vertical="center"/>
    </xf>
    <xf numFmtId="0" fontId="42" fillId="0" borderId="6135"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18" fillId="74" borderId="5162" applyProtection="0">
      <alignment horizontal="right"/>
    </xf>
    <xf numFmtId="0" fontId="18" fillId="74" borderId="5162" applyProtection="0">
      <alignment horizontal="right"/>
    </xf>
    <xf numFmtId="338" fontId="230" fillId="0" borderId="5165">
      <protection locked="0"/>
    </xf>
    <xf numFmtId="0" fontId="63" fillId="56" borderId="5275" applyNumberFormat="0" applyAlignment="0" applyProtection="0"/>
    <xf numFmtId="0" fontId="18" fillId="74" borderId="5162" applyFont="0" applyFill="0" applyBorder="0" applyAlignment="0" applyProtection="0"/>
    <xf numFmtId="3" fontId="92" fillId="34" borderId="6350">
      <alignment horizontal="right" vertical="center"/>
    </xf>
    <xf numFmtId="0" fontId="42" fillId="0" borderId="6135" applyNumberFormat="0" applyFill="0" applyAlignment="0" applyProtection="0"/>
    <xf numFmtId="0" fontId="92" fillId="35" borderId="4652">
      <alignment horizontal="center" vertical="center"/>
    </xf>
    <xf numFmtId="0" fontId="63" fillId="56" borderId="5275" applyNumberFormat="0" applyAlignment="0" applyProtection="0"/>
    <xf numFmtId="0" fontId="18" fillId="74" borderId="5162" applyProtection="0">
      <alignment horizontal="right"/>
    </xf>
    <xf numFmtId="201" fontId="137" fillId="0" borderId="5157" applyNumberFormat="0" applyFont="0" applyFill="0" applyAlignment="0" applyProtection="0"/>
    <xf numFmtId="0" fontId="92" fillId="35" borderId="4844">
      <alignment horizontal="center" vertical="center"/>
    </xf>
    <xf numFmtId="0" fontId="63" fillId="56" borderId="5275" applyNumberFormat="0" applyAlignment="0" applyProtection="0"/>
    <xf numFmtId="338" fontId="230" fillId="0" borderId="5165">
      <protection locked="0"/>
    </xf>
    <xf numFmtId="215" fontId="156" fillId="0" borderId="5319" applyFont="0" applyFill="0" applyAlignment="0">
      <alignment horizontal="fill"/>
    </xf>
    <xf numFmtId="0" fontId="92" fillId="35" borderId="5296">
      <alignment horizontal="center" vertical="center"/>
    </xf>
    <xf numFmtId="207" fontId="245" fillId="0" borderId="5493">
      <alignment horizontal="center"/>
    </xf>
    <xf numFmtId="0" fontId="42" fillId="0" borderId="5276" applyNumberFormat="0" applyFill="0" applyAlignment="0" applyProtection="0"/>
    <xf numFmtId="4" fontId="92" fillId="35" borderId="4652"/>
    <xf numFmtId="0" fontId="63" fillId="56" borderId="5275" applyNumberFormat="0" applyAlignment="0" applyProtection="0"/>
    <xf numFmtId="0" fontId="63" fillId="56" borderId="6134" applyNumberFormat="0" applyAlignment="0" applyProtection="0"/>
    <xf numFmtId="0" fontId="18" fillId="74" borderId="5162" applyProtection="0">
      <alignment horizontal="right"/>
    </xf>
    <xf numFmtId="207" fontId="244" fillId="0" borderId="5494">
      <alignment horizontal="center"/>
    </xf>
    <xf numFmtId="0" fontId="42" fillId="0" borderId="6135" applyNumberFormat="0" applyFill="0" applyAlignment="0" applyProtection="0"/>
    <xf numFmtId="0" fontId="92" fillId="35" borderId="6768">
      <alignment horizontal="center" vertical="center"/>
    </xf>
    <xf numFmtId="0" fontId="238" fillId="0" borderId="5167">
      <alignment horizontal="right"/>
    </xf>
    <xf numFmtId="0" fontId="18" fillId="74" borderId="5162" applyProtection="0">
      <alignment horizontal="right"/>
    </xf>
    <xf numFmtId="0" fontId="42" fillId="0" borderId="5276" applyNumberFormat="0" applyFill="0" applyAlignment="0" applyProtection="0"/>
    <xf numFmtId="0" fontId="23" fillId="98" borderId="5163" applyNumberFormat="0" applyFont="0" applyAlignment="0" applyProtection="0"/>
    <xf numFmtId="0" fontId="42" fillId="0" borderId="5276" applyNumberFormat="0" applyFill="0" applyAlignment="0" applyProtection="0"/>
    <xf numFmtId="0" fontId="63" fillId="56" borderId="5275" applyNumberFormat="0" applyAlignment="0" applyProtection="0"/>
    <xf numFmtId="3" fontId="92" fillId="35" borderId="4676">
      <alignment horizontal="right" vertical="center"/>
    </xf>
    <xf numFmtId="0" fontId="42" fillId="0" borderId="5276" applyNumberFormat="0" applyFill="0" applyAlignment="0" applyProtection="0"/>
    <xf numFmtId="338" fontId="230" fillId="0" borderId="5165">
      <protection locked="0"/>
    </xf>
    <xf numFmtId="0" fontId="43" fillId="59" borderId="5274" applyNumberFormat="0" applyFont="0" applyAlignment="0" applyProtection="0"/>
    <xf numFmtId="3" fontId="18" fillId="105" borderId="3697" applyProtection="0">
      <alignment horizontal="right" vertical="center"/>
    </xf>
    <xf numFmtId="1" fontId="37" fillId="0" borderId="3697">
      <alignment vertical="center"/>
    </xf>
    <xf numFmtId="338" fontId="230" fillId="0" borderId="5165">
      <protection locked="0"/>
    </xf>
    <xf numFmtId="3" fontId="92" fillId="35" borderId="4712">
      <alignment horizontal="right" vertical="center"/>
    </xf>
    <xf numFmtId="0" fontId="18" fillId="74" borderId="5162" applyProtection="0">
      <alignment horizontal="right"/>
    </xf>
    <xf numFmtId="256" fontId="22" fillId="0" borderId="3697">
      <alignment horizontal="left" vertical="center"/>
    </xf>
    <xf numFmtId="10" fontId="23" fillId="37" borderId="5162" applyNumberFormat="0" applyBorder="0" applyAlignment="0" applyProtection="0"/>
    <xf numFmtId="2" fontId="92" fillId="34" borderId="5278"/>
    <xf numFmtId="0" fontId="60" fillId="43" borderId="6132" applyNumberFormat="0" applyAlignment="0" applyProtection="0"/>
    <xf numFmtId="0" fontId="44" fillId="57" borderId="5497" applyNumberFormat="0" applyAlignment="0" applyProtection="0"/>
    <xf numFmtId="0" fontId="18" fillId="74" borderId="5162" applyProtection="0">
      <alignment horizontal="right"/>
    </xf>
    <xf numFmtId="215" fontId="156" fillId="0" borderId="4763" applyFont="0" applyFill="0" applyAlignment="0">
      <alignment horizontal="fill"/>
    </xf>
    <xf numFmtId="0" fontId="19" fillId="36" borderId="3675" applyNumberFormat="0" applyFill="0" applyBorder="0" applyAlignment="0" applyProtection="0"/>
    <xf numFmtId="41" fontId="211" fillId="0" borderId="5168" applyFill="0" applyBorder="0" applyProtection="0">
      <alignment horizontal="right" vertical="top"/>
    </xf>
    <xf numFmtId="0" fontId="42" fillId="0" borderId="5276" applyNumberFormat="0" applyFill="0" applyAlignment="0" applyProtection="0"/>
    <xf numFmtId="0" fontId="22" fillId="0" borderId="3697">
      <alignment horizontal="left" vertical="center"/>
    </xf>
    <xf numFmtId="0" fontId="63" fillId="56" borderId="5275" applyNumberFormat="0" applyAlignment="0" applyProtection="0"/>
    <xf numFmtId="338" fontId="230" fillId="0" borderId="6024">
      <protection locked="0"/>
    </xf>
    <xf numFmtId="0" fontId="18" fillId="74" borderId="5162" applyProtection="0">
      <alignment horizontal="right"/>
    </xf>
    <xf numFmtId="338" fontId="230" fillId="0" borderId="5491">
      <protection locked="0"/>
    </xf>
    <xf numFmtId="0" fontId="42" fillId="0" borderId="5276" applyNumberFormat="0" applyFill="0" applyAlignment="0" applyProtection="0"/>
    <xf numFmtId="0" fontId="42" fillId="0" borderId="5276" applyNumberFormat="0" applyFill="0" applyAlignment="0" applyProtection="0"/>
    <xf numFmtId="0" fontId="60" fillId="43" borderId="5273" applyNumberFormat="0" applyAlignment="0" applyProtection="0"/>
    <xf numFmtId="0" fontId="18" fillId="74" borderId="5162" applyProtection="0">
      <alignment horizontal="right"/>
    </xf>
    <xf numFmtId="0" fontId="18" fillId="35" borderId="5156" applyNumberFormat="0" applyAlignment="0">
      <protection locked="0"/>
    </xf>
    <xf numFmtId="207" fontId="244" fillId="0" borderId="5168">
      <alignment horizontal="center"/>
    </xf>
    <xf numFmtId="0" fontId="18" fillId="74" borderId="5162" applyProtection="0">
      <alignment horizontal="right"/>
    </xf>
    <xf numFmtId="0" fontId="18" fillId="74" borderId="5162" applyProtection="0">
      <alignment horizontal="right"/>
    </xf>
    <xf numFmtId="0" fontId="63" fillId="56" borderId="5275" applyNumberFormat="0" applyAlignment="0" applyProtection="0"/>
    <xf numFmtId="0" fontId="237" fillId="0" borderId="6027">
      <alignment horizontal="right" wrapText="1"/>
    </xf>
    <xf numFmtId="207" fontId="240" fillId="0" borderId="6027">
      <alignment horizontal="right"/>
    </xf>
    <xf numFmtId="41" fontId="211" fillId="0" borderId="5494" applyFill="0" applyBorder="0" applyProtection="0">
      <alignment horizontal="right" vertical="top"/>
    </xf>
    <xf numFmtId="0" fontId="44" fillId="57" borderId="5085" applyNumberFormat="0" applyAlignment="0" applyProtection="0"/>
    <xf numFmtId="0" fontId="42" fillId="0" borderId="5276" applyNumberFormat="0" applyFill="0" applyAlignment="0" applyProtection="0"/>
    <xf numFmtId="0" fontId="103" fillId="71" borderId="5162" applyNumberFormat="0" applyBorder="0" applyAlignment="0">
      <alignment vertical="center" wrapText="1"/>
    </xf>
    <xf numFmtId="0" fontId="18" fillId="0" borderId="5274"/>
    <xf numFmtId="0" fontId="18" fillId="35" borderId="5156" applyNumberFormat="0" applyAlignment="0">
      <protection locked="0"/>
    </xf>
    <xf numFmtId="0" fontId="63" fillId="56" borderId="6134" applyNumberFormat="0" applyAlignment="0" applyProtection="0"/>
    <xf numFmtId="0" fontId="42" fillId="0" borderId="5276" applyNumberFormat="0" applyFill="0" applyAlignment="0" applyProtection="0"/>
    <xf numFmtId="207" fontId="243" fillId="0" borderId="6026">
      <alignment horizontal="left"/>
    </xf>
    <xf numFmtId="0" fontId="42" fillId="0" borderId="5276" applyNumberFormat="0" applyFill="0" applyAlignment="0" applyProtection="0"/>
    <xf numFmtId="0" fontId="63" fillId="56" borderId="5275" applyNumberFormat="0" applyAlignment="0" applyProtection="0"/>
    <xf numFmtId="0" fontId="92" fillId="35" borderId="5919">
      <alignment horizontal="center" vertical="center"/>
    </xf>
    <xf numFmtId="0" fontId="63" fillId="56" borderId="5275" applyNumberFormat="0" applyAlignment="0" applyProtection="0"/>
    <xf numFmtId="0" fontId="44" fillId="57" borderId="5053" applyNumberFormat="0" applyAlignment="0" applyProtection="0"/>
    <xf numFmtId="0" fontId="55" fillId="56" borderId="5273" applyNumberFormat="0" applyAlignment="0" applyProtection="0"/>
    <xf numFmtId="0" fontId="23" fillId="0" borderId="5161" applyNumberFormat="0" applyFill="0" applyAlignment="0" applyProtection="0"/>
    <xf numFmtId="0" fontId="43" fillId="59" borderId="5274" applyNumberFormat="0" applyFont="0" applyAlignment="0" applyProtection="0"/>
    <xf numFmtId="41" fontId="211" fillId="0" borderId="5168" applyFill="0" applyBorder="0" applyProtection="0">
      <alignment horizontal="right" vertical="top"/>
    </xf>
    <xf numFmtId="0" fontId="237" fillId="0" borderId="6027">
      <alignment horizontal="right" wrapText="1"/>
    </xf>
    <xf numFmtId="0" fontId="18" fillId="74" borderId="5162" applyProtection="0">
      <alignment horizontal="right"/>
    </xf>
    <xf numFmtId="207" fontId="240" fillId="0" borderId="6027">
      <alignment horizontal="left"/>
    </xf>
    <xf numFmtId="1" fontId="37" fillId="0" borderId="5598">
      <alignment vertical="center"/>
    </xf>
    <xf numFmtId="215" fontId="156" fillId="0" borderId="6775" applyFont="0" applyFill="0" applyAlignment="0">
      <alignment horizontal="fill"/>
    </xf>
    <xf numFmtId="0" fontId="18" fillId="74" borderId="5162" applyProtection="0">
      <alignment horizontal="right"/>
    </xf>
    <xf numFmtId="338" fontId="230" fillId="0" borderId="5165">
      <protection locked="0"/>
    </xf>
    <xf numFmtId="0" fontId="63" fillId="56" borderId="5275" applyNumberFormat="0" applyAlignment="0" applyProtection="0"/>
    <xf numFmtId="4" fontId="92" fillId="35" borderId="5056"/>
    <xf numFmtId="254" fontId="177" fillId="0" borderId="5159" applyFont="0" applyFill="0" applyBorder="0" applyAlignment="0" applyProtection="0">
      <protection locked="0"/>
    </xf>
    <xf numFmtId="0" fontId="18" fillId="74" borderId="5162" applyProtection="0">
      <alignment horizontal="right"/>
    </xf>
    <xf numFmtId="0" fontId="92" fillId="35" borderId="6384">
      <alignment horizontal="center" vertical="center"/>
    </xf>
    <xf numFmtId="0" fontId="44" fillId="57" borderId="5956" applyNumberFormat="0" applyAlignment="0" applyProtection="0"/>
    <xf numFmtId="0" fontId="23" fillId="98" borderId="5163" applyNumberFormat="0" applyFont="0" applyAlignment="0" applyProtection="0"/>
    <xf numFmtId="0" fontId="18" fillId="74" borderId="5162" applyProtection="0">
      <alignment horizontal="right"/>
    </xf>
    <xf numFmtId="0" fontId="18" fillId="35" borderId="5156" applyNumberFormat="0" applyAlignment="0">
      <protection locked="0"/>
    </xf>
    <xf numFmtId="0" fontId="92" fillId="35" borderId="6800">
      <alignment horizontal="center" vertical="center"/>
    </xf>
    <xf numFmtId="0" fontId="18" fillId="74" borderId="5162" applyProtection="0">
      <alignment horizontal="right"/>
      <protection locked="0"/>
    </xf>
    <xf numFmtId="0" fontId="44" fillId="57" borderId="5301" applyNumberFormat="0" applyAlignment="0" applyProtection="0"/>
    <xf numFmtId="256" fontId="22" fillId="0" borderId="3697">
      <alignment horizontal="left" vertical="center"/>
    </xf>
    <xf numFmtId="0" fontId="60" fillId="43" borderId="5273" applyNumberFormat="0" applyAlignment="0" applyProtection="0"/>
    <xf numFmtId="256" fontId="22" fillId="0" borderId="3697">
      <alignment horizontal="left" vertical="center"/>
    </xf>
    <xf numFmtId="0" fontId="18" fillId="74" borderId="5162" applyProtection="0">
      <alignment horizontal="right"/>
    </xf>
    <xf numFmtId="338" fontId="230" fillId="0" borderId="5491">
      <protection locked="0"/>
    </xf>
    <xf numFmtId="0" fontId="42" fillId="0" borderId="5276" applyNumberFormat="0" applyFill="0" applyAlignment="0" applyProtection="0"/>
    <xf numFmtId="0" fontId="92" fillId="35" borderId="4656">
      <alignment horizontal="center" vertical="center"/>
    </xf>
    <xf numFmtId="10" fontId="23" fillId="37" borderId="5162" applyNumberFormat="0" applyBorder="0" applyAlignment="0" applyProtection="0"/>
    <xf numFmtId="0" fontId="63" fillId="56" borderId="6134" applyNumberFormat="0" applyAlignment="0" applyProtection="0"/>
    <xf numFmtId="0" fontId="237" fillId="0" borderId="5168">
      <alignment horizontal="right" wrapText="1"/>
    </xf>
    <xf numFmtId="338" fontId="230" fillId="0" borderId="5165">
      <protection locked="0"/>
    </xf>
    <xf numFmtId="338" fontId="230" fillId="0" borderId="5165">
      <protection locked="0"/>
    </xf>
    <xf numFmtId="0" fontId="18" fillId="0" borderId="5169" applyNumberFormat="0" applyFont="0" applyAlignment="0" applyProtection="0"/>
    <xf numFmtId="2" fontId="92" fillId="34" borderId="5502"/>
    <xf numFmtId="0" fontId="63" fillId="56" borderId="5275" applyNumberFormat="0" applyAlignment="0" applyProtection="0"/>
    <xf numFmtId="0" fontId="23" fillId="98" borderId="5163" applyNumberFormat="0" applyFont="0" applyAlignment="0" applyProtection="0"/>
    <xf numFmtId="215" fontId="156" fillId="0" borderId="6767" applyFont="0" applyFill="0" applyAlignment="0">
      <alignment horizontal="fill"/>
    </xf>
    <xf numFmtId="0" fontId="18" fillId="35" borderId="5156" applyNumberFormat="0" applyAlignment="0">
      <protection locked="0"/>
    </xf>
    <xf numFmtId="0" fontId="18" fillId="0" borderId="5274"/>
    <xf numFmtId="0" fontId="103" fillId="71" borderId="5162" applyNumberFormat="0" applyBorder="0" applyAlignment="0">
      <alignment vertical="center" wrapText="1"/>
    </xf>
    <xf numFmtId="0" fontId="42" fillId="0" borderId="5276" applyNumberFormat="0" applyFill="0" applyAlignment="0" applyProtection="0"/>
    <xf numFmtId="0" fontId="18" fillId="74" borderId="5162" applyProtection="0">
      <alignment horizontal="right"/>
      <protection locked="0"/>
    </xf>
    <xf numFmtId="348" fontId="120" fillId="107" borderId="5162" applyProtection="0">
      <alignment horizontal="center" vertical="center"/>
    </xf>
    <xf numFmtId="0" fontId="238" fillId="0" borderId="5493">
      <alignment horizontal="right"/>
    </xf>
    <xf numFmtId="0" fontId="238" fillId="0" borderId="5167">
      <alignment horizontal="right"/>
    </xf>
    <xf numFmtId="0" fontId="18" fillId="0" borderId="5274"/>
    <xf numFmtId="215" fontId="156" fillId="0" borderId="5930" applyFont="0" applyFill="0" applyAlignment="0">
      <alignment horizontal="fill"/>
    </xf>
    <xf numFmtId="0" fontId="18" fillId="74" borderId="5162" applyProtection="0">
      <alignment horizontal="right"/>
      <protection locked="0"/>
    </xf>
    <xf numFmtId="0" fontId="18" fillId="74" borderId="5162" applyProtection="0">
      <alignment horizontal="right"/>
    </xf>
    <xf numFmtId="0" fontId="63" fillId="56" borderId="5275" applyNumberFormat="0" applyAlignment="0" applyProtection="0"/>
    <xf numFmtId="0" fontId="44" fillId="57" borderId="4781" applyNumberFormat="0" applyAlignment="0" applyProtection="0"/>
    <xf numFmtId="0" fontId="44" fillId="119" borderId="4749" applyNumberFormat="0" applyAlignment="0" applyProtection="0"/>
    <xf numFmtId="0" fontId="42" fillId="0" borderId="6135" applyNumberFormat="0" applyFill="0" applyAlignment="0" applyProtection="0"/>
    <xf numFmtId="338" fontId="230" fillId="0" borderId="5491">
      <protection locked="0"/>
    </xf>
    <xf numFmtId="3" fontId="92" fillId="35" borderId="6780">
      <alignment horizontal="right" vertical="center"/>
    </xf>
    <xf numFmtId="0" fontId="63" fillId="56" borderId="5275" applyNumberFormat="0" applyAlignment="0" applyProtection="0"/>
    <xf numFmtId="0" fontId="238" fillId="0" borderId="5167">
      <alignment horizontal="right"/>
    </xf>
    <xf numFmtId="2" fontId="92" fillId="34" borderId="4842"/>
    <xf numFmtId="0" fontId="42" fillId="0" borderId="5276" applyNumberFormat="0" applyFill="0" applyAlignment="0" applyProtection="0"/>
    <xf numFmtId="41" fontId="211" fillId="0" borderId="6027" applyFill="0" applyBorder="0" applyProtection="0">
      <alignment horizontal="right" vertical="top"/>
    </xf>
    <xf numFmtId="0" fontId="42" fillId="0" borderId="6135" applyNumberFormat="0" applyFill="0" applyAlignment="0" applyProtection="0"/>
    <xf numFmtId="0" fontId="42" fillId="0" borderId="6135" applyNumberFormat="0" applyFill="0" applyAlignment="0" applyProtection="0"/>
    <xf numFmtId="3" fontId="92" fillId="34" borderId="4698">
      <alignment horizontal="right" vertical="center"/>
    </xf>
    <xf numFmtId="0" fontId="44" fillId="57" borderId="4701" applyNumberFormat="0" applyAlignment="0" applyProtection="0"/>
    <xf numFmtId="4" fontId="92" fillId="35" borderId="4708"/>
    <xf numFmtId="3" fontId="92" fillId="35" borderId="4700">
      <alignment horizontal="right" vertical="center"/>
    </xf>
    <xf numFmtId="3" fontId="92" fillId="35" borderId="4704">
      <alignment horizontal="right" vertical="center"/>
    </xf>
    <xf numFmtId="2" fontId="92" fillId="34" borderId="4706"/>
    <xf numFmtId="3" fontId="92" fillId="34" borderId="4702">
      <alignment horizontal="right" vertical="center"/>
    </xf>
    <xf numFmtId="0" fontId="44" fillId="57" borderId="4709" applyNumberFormat="0" applyAlignment="0" applyProtection="0"/>
    <xf numFmtId="3" fontId="92" fillId="35" borderId="4684">
      <alignment horizontal="right" vertical="center"/>
    </xf>
    <xf numFmtId="0" fontId="44" fillId="119" borderId="4701" applyNumberFormat="0" applyAlignment="0" applyProtection="0"/>
    <xf numFmtId="215" fontId="156" fillId="0" borderId="4711" applyFont="0" applyFill="0" applyAlignment="0">
      <alignment horizontal="fill"/>
    </xf>
    <xf numFmtId="215" fontId="156" fillId="0" borderId="4699" applyFont="0" applyFill="0" applyAlignment="0">
      <alignment horizontal="fill"/>
    </xf>
    <xf numFmtId="0" fontId="44" fillId="57" borderId="4705" applyNumberFormat="0" applyAlignment="0" applyProtection="0"/>
    <xf numFmtId="0" fontId="44" fillId="57" borderId="4709" applyNumberFormat="0" applyAlignment="0" applyProtection="0"/>
    <xf numFmtId="3" fontId="92" fillId="34" borderId="4862">
      <alignment horizontal="right" vertical="center"/>
    </xf>
    <xf numFmtId="2" fontId="92" fillId="34" borderId="4682"/>
    <xf numFmtId="0" fontId="44" fillId="119" borderId="4705" applyNumberFormat="0" applyAlignment="0" applyProtection="0"/>
    <xf numFmtId="2" fontId="92" fillId="34" borderId="471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0" fillId="43" borderId="3693" applyNumberFormat="0" applyAlignment="0" applyProtection="0"/>
    <xf numFmtId="0" fontId="63" fillId="56" borderId="3695" applyNumberFormat="0" applyAlignment="0" applyProtection="0"/>
    <xf numFmtId="0" fontId="63" fillId="56" borderId="3695"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55" fillId="56" borderId="3693"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0" fillId="43" borderId="3693"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1" fontId="37" fillId="0" borderId="3697">
      <alignment vertical="center"/>
    </xf>
    <xf numFmtId="0" fontId="42" fillId="0" borderId="3696" applyNumberFormat="0" applyFill="0" applyAlignment="0" applyProtection="0"/>
    <xf numFmtId="0" fontId="60" fillId="43" borderId="3693"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55" fillId="56" borderId="3693" applyNumberFormat="0" applyAlignment="0" applyProtection="0"/>
    <xf numFmtId="0" fontId="63" fillId="56" borderId="3695" applyNumberFormat="0" applyAlignment="0" applyProtection="0"/>
    <xf numFmtId="0" fontId="63" fillId="56" borderId="3695" applyNumberFormat="0" applyAlignment="0" applyProtection="0"/>
    <xf numFmtId="0" fontId="18" fillId="0" borderId="5170" applyNumberFormat="0" applyFont="0" applyAlignment="0" applyProtection="0"/>
    <xf numFmtId="0" fontId="63" fillId="56" borderId="3695" applyNumberFormat="0" applyAlignment="0" applyProtection="0"/>
    <xf numFmtId="0" fontId="63" fillId="56" borderId="3695" applyNumberFormat="0" applyAlignment="0" applyProtection="0"/>
    <xf numFmtId="0" fontId="43" fillId="59" borderId="3694" applyNumberFormat="0" applyFont="0" applyAlignment="0" applyProtection="0"/>
    <xf numFmtId="0" fontId="63" fillId="56" borderId="3695" applyNumberFormat="0" applyAlignment="0" applyProtection="0"/>
    <xf numFmtId="0" fontId="63" fillId="56" borderId="3695" applyNumberFormat="0" applyAlignment="0" applyProtection="0"/>
    <xf numFmtId="0" fontId="60" fillId="43" borderId="3693" applyNumberFormat="0" applyAlignment="0" applyProtection="0"/>
    <xf numFmtId="0" fontId="55" fillId="56" borderId="3693" applyNumberFormat="0" applyAlignment="0" applyProtection="0"/>
    <xf numFmtId="0" fontId="42" fillId="0" borderId="3696" applyNumberFormat="0" applyFill="0" applyAlignment="0" applyProtection="0"/>
    <xf numFmtId="1" fontId="37" fillId="0" borderId="3697">
      <alignment vertical="center"/>
    </xf>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231" fillId="35" borderId="3453">
      <alignment horizontal="right"/>
    </xf>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0" fillId="43" borderId="3693" applyNumberForma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18" fillId="74" borderId="5162" applyProtection="0">
      <alignment horizontal="right"/>
      <protection locked="0"/>
    </xf>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55" fillId="56" borderId="3693"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1" fontId="37" fillId="0" borderId="3697">
      <alignment vertical="center"/>
    </xf>
    <xf numFmtId="0" fontId="18" fillId="74" borderId="5162" applyProtection="0">
      <alignment horizontal="right"/>
      <protection locked="0"/>
    </xf>
    <xf numFmtId="0" fontId="63" fillId="56" borderId="3695" applyNumberFormat="0" applyAlignment="0" applyProtection="0"/>
    <xf numFmtId="0" fontId="55" fillId="56" borderId="3693" applyNumberFormat="0" applyAlignment="0" applyProtection="0"/>
    <xf numFmtId="0" fontId="42" fillId="0" borderId="3696" applyNumberFormat="0" applyFill="0" applyAlignment="0" applyProtection="0"/>
    <xf numFmtId="0" fontId="55" fillId="56" borderId="3693" applyNumberFormat="0" applyAlignment="0" applyProtection="0"/>
    <xf numFmtId="207" fontId="240" fillId="0" borderId="3705">
      <alignment horizontal="right"/>
    </xf>
    <xf numFmtId="0" fontId="63" fillId="56" borderId="3695" applyNumberFormat="0" applyAlignment="0" applyProtection="0"/>
    <xf numFmtId="0" fontId="63" fillId="56" borderId="3695" applyNumberFormat="0" applyAlignment="0" applyProtection="0"/>
    <xf numFmtId="0" fontId="237" fillId="0" borderId="3705">
      <alignment horizontal="right" wrapText="1"/>
    </xf>
    <xf numFmtId="0" fontId="63" fillId="56" borderId="3695" applyNumberFormat="0" applyAlignment="0" applyProtection="0"/>
    <xf numFmtId="0" fontId="42" fillId="0" borderId="3696" applyNumberFormat="0" applyFill="0" applyAlignment="0" applyProtection="0"/>
    <xf numFmtId="1" fontId="37" fillId="0" borderId="3697">
      <alignment vertical="center"/>
    </xf>
    <xf numFmtId="0" fontId="60" fillId="43" borderId="3693"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207" fontId="240" fillId="0" borderId="3705">
      <alignment horizontal="left"/>
    </xf>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3" fillId="59" borderId="3694" applyNumberFormat="0" applyFon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60" fillId="43" borderId="3693" applyNumberFormat="0" applyAlignment="0" applyProtection="0"/>
    <xf numFmtId="0" fontId="43" fillId="59" borderId="3694" applyNumberFormat="0" applyFont="0" applyAlignment="0" applyProtection="0"/>
    <xf numFmtId="0" fontId="60" fillId="43" borderId="3693"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0" fillId="43" borderId="3693"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3" fillId="59" borderId="3694" applyNumberFormat="0" applyFont="0" applyAlignment="0" applyProtection="0"/>
    <xf numFmtId="0" fontId="42" fillId="0" borderId="3696" applyNumberFormat="0" applyFill="0" applyAlignment="0" applyProtection="0"/>
    <xf numFmtId="0" fontId="42" fillId="0" borderId="3696" applyNumberFormat="0" applyFill="0" applyAlignment="0" applyProtection="0"/>
    <xf numFmtId="0" fontId="55" fillId="56" borderId="3693"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18" fillId="74" borderId="5162" applyProtection="0">
      <alignment horizontal="right"/>
    </xf>
    <xf numFmtId="256" fontId="22" fillId="0" borderId="3697">
      <alignment horizontal="left" vertical="center"/>
    </xf>
    <xf numFmtId="9" fontId="163" fillId="35" borderId="5492">
      <alignment horizontal="center"/>
    </xf>
    <xf numFmtId="0" fontId="238" fillId="0" borderId="5493">
      <alignment horizontal="right"/>
    </xf>
    <xf numFmtId="0" fontId="42" fillId="0" borderId="527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18" fillId="74" borderId="5162" applyProtection="0">
      <alignment horizontal="right"/>
      <protection locked="0"/>
    </xf>
    <xf numFmtId="0" fontId="18" fillId="74" borderId="5162" applyProtection="0">
      <alignment horizontal="right"/>
      <protection locked="0"/>
    </xf>
    <xf numFmtId="0" fontId="18" fillId="68" borderId="5275" applyNumberFormat="0">
      <alignment vertical="center"/>
    </xf>
    <xf numFmtId="256" fontId="22" fillId="0" borderId="3697">
      <alignment horizontal="left" vertical="center"/>
    </xf>
    <xf numFmtId="0" fontId="44" fillId="57" borderId="4765" applyNumberFormat="0" applyAlignment="0" applyProtection="0"/>
    <xf numFmtId="41" fontId="211" fillId="0" borderId="6027" applyFill="0" applyBorder="0" applyProtection="0">
      <alignment horizontal="right" vertical="top"/>
    </xf>
    <xf numFmtId="201" fontId="137" fillId="0" borderId="5157" applyNumberFormat="0" applyFont="0" applyFill="0" applyAlignment="0" applyProtection="0"/>
    <xf numFmtId="41" fontId="211" fillId="0" borderId="5168" applyFill="0" applyBorder="0" applyProtection="0">
      <alignment horizontal="right" vertical="top"/>
    </xf>
    <xf numFmtId="0" fontId="42" fillId="0" borderId="5276" applyNumberFormat="0" applyFill="0" applyAlignment="0" applyProtection="0"/>
    <xf numFmtId="0" fontId="43" fillId="59" borderId="5274" applyNumberFormat="0" applyFont="0" applyAlignment="0" applyProtection="0"/>
    <xf numFmtId="2" fontId="92" fillId="34" borderId="5506"/>
    <xf numFmtId="0" fontId="18" fillId="74" borderId="5162" applyProtection="0">
      <alignment horizontal="right"/>
      <protection locked="0"/>
    </xf>
    <xf numFmtId="0" fontId="42" fillId="0" borderId="3696" applyNumberFormat="0" applyFill="0" applyAlignment="0" applyProtection="0"/>
    <xf numFmtId="0" fontId="22" fillId="0" borderId="3697">
      <alignment horizontal="left" vertical="center"/>
    </xf>
    <xf numFmtId="0" fontId="18" fillId="74" borderId="5162" applyProtection="0">
      <alignment horizontal="right"/>
    </xf>
    <xf numFmtId="0" fontId="63" fillId="56" borderId="3695" applyNumberFormat="0" applyAlignment="0" applyProtection="0"/>
    <xf numFmtId="0" fontId="63" fillId="56" borderId="3695" applyNumberFormat="0" applyAlignment="0" applyProtection="0"/>
    <xf numFmtId="0" fontId="18" fillId="0" borderId="5274"/>
    <xf numFmtId="0" fontId="18" fillId="74" borderId="5162" applyProtection="0">
      <alignment horizontal="right"/>
    </xf>
    <xf numFmtId="0" fontId="42" fillId="0" borderId="6135" applyNumberFormat="0" applyFill="0" applyAlignment="0" applyProtection="0"/>
    <xf numFmtId="3" fontId="92" fillId="34" borderId="4762">
      <alignment horizontal="right" vertical="center"/>
    </xf>
    <xf numFmtId="0" fontId="42" fillId="0" borderId="3696" applyNumberFormat="0" applyFill="0" applyAlignment="0" applyProtection="0"/>
    <xf numFmtId="0" fontId="18" fillId="35" borderId="5156" applyNumberFormat="0" applyAlignment="0">
      <protection locked="0"/>
    </xf>
    <xf numFmtId="0" fontId="63" fillId="56" borderId="3695" applyNumberFormat="0" applyAlignment="0" applyProtection="0"/>
    <xf numFmtId="0" fontId="42" fillId="0" borderId="3696" applyNumberFormat="0" applyFill="0" applyAlignment="0" applyProtection="0"/>
    <xf numFmtId="1" fontId="37" fillId="0" borderId="3697">
      <alignment vertical="center"/>
    </xf>
    <xf numFmtId="0" fontId="42" fillId="0" borderId="3696" applyNumberFormat="0" applyFill="0" applyAlignment="0" applyProtection="0"/>
    <xf numFmtId="0" fontId="55" fillId="56" borderId="3693" applyNumberFormat="0" applyAlignment="0" applyProtection="0"/>
    <xf numFmtId="0" fontId="55" fillId="56" borderId="3693"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3" fillId="59" borderId="3694" applyNumberFormat="0" applyFont="0" applyAlignment="0" applyProtection="0"/>
    <xf numFmtId="0" fontId="63" fillId="56" borderId="3695" applyNumberFormat="0" applyAlignment="0" applyProtection="0"/>
    <xf numFmtId="0" fontId="43" fillId="59" borderId="3694" applyNumberFormat="0" applyFont="0" applyAlignment="0" applyProtection="0"/>
    <xf numFmtId="0" fontId="42" fillId="0" borderId="3696" applyNumberFormat="0" applyFill="0" applyAlignment="0" applyProtection="0"/>
    <xf numFmtId="0" fontId="42" fillId="0" borderId="527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215" fontId="156" fillId="0" borderId="4018" applyFont="0" applyFill="0" applyAlignment="0">
      <alignment horizontal="fill"/>
    </xf>
    <xf numFmtId="0" fontId="55" fillId="56" borderId="3693" applyNumberFormat="0" applyAlignment="0" applyProtection="0"/>
    <xf numFmtId="0" fontId="63" fillId="56" borderId="3695" applyNumberFormat="0" applyAlignment="0" applyProtection="0"/>
    <xf numFmtId="0" fontId="60" fillId="43" borderId="3693" applyNumberFormat="0" applyAlignment="0" applyProtection="0"/>
    <xf numFmtId="0" fontId="42" fillId="0" borderId="3696" applyNumberFormat="0" applyFill="0" applyAlignment="0" applyProtection="0"/>
    <xf numFmtId="1" fontId="37" fillId="0" borderId="3697">
      <alignment vertical="center"/>
    </xf>
    <xf numFmtId="0" fontId="42" fillId="0" borderId="3696" applyNumberFormat="0" applyFill="0" applyAlignment="0" applyProtection="0"/>
    <xf numFmtId="338" fontId="230" fillId="0" borderId="3703">
      <protection locked="0"/>
    </xf>
    <xf numFmtId="0" fontId="42" fillId="0" borderId="5276" applyNumberFormat="0" applyFill="0" applyAlignment="0" applyProtection="0"/>
    <xf numFmtId="0" fontId="44" fillId="57" borderId="5183" applyNumberFormat="0" applyAlignment="0" applyProtection="0"/>
    <xf numFmtId="0" fontId="44" fillId="57" borderId="5301" applyNumberFormat="0" applyAlignment="0" applyProtection="0"/>
    <xf numFmtId="215" fontId="156" fillId="0" borderId="4430" applyFont="0" applyFill="0" applyAlignment="0">
      <alignment horizontal="fill"/>
    </xf>
    <xf numFmtId="338" fontId="230" fillId="0" borderId="3703">
      <protection locked="0"/>
    </xf>
    <xf numFmtId="0" fontId="55" fillId="56" borderId="5273" applyNumberFormat="0" applyAlignment="0" applyProtection="0"/>
    <xf numFmtId="0" fontId="63" fillId="56" borderId="5275" applyNumberFormat="0" applyAlignment="0" applyProtection="0"/>
    <xf numFmtId="348" fontId="120" fillId="107" borderId="5162" applyProtection="0">
      <alignment horizontal="center" vertical="center"/>
    </xf>
    <xf numFmtId="0" fontId="238" fillId="0" borderId="5493">
      <alignment horizontal="right"/>
    </xf>
    <xf numFmtId="0" fontId="63" fillId="56" borderId="5275" applyNumberFormat="0" applyAlignment="0" applyProtection="0"/>
    <xf numFmtId="41" fontId="211" fillId="0" borderId="5168" applyFill="0" applyBorder="0" applyProtection="0">
      <alignment horizontal="right" vertical="top"/>
    </xf>
    <xf numFmtId="0" fontId="42" fillId="0" borderId="5276" applyNumberFormat="0" applyFill="0" applyAlignment="0" applyProtection="0"/>
    <xf numFmtId="0" fontId="44" fillId="119" borderId="5191" applyNumberFormat="0" applyAlignment="0" applyProtection="0"/>
    <xf numFmtId="0" fontId="18" fillId="0" borderId="5274"/>
    <xf numFmtId="0" fontId="18" fillId="0" borderId="5495" applyNumberFormat="0" applyFont="0" applyAlignment="0" applyProtection="0"/>
    <xf numFmtId="0" fontId="18" fillId="35" borderId="5156" applyNumberFormat="0" applyAlignment="0">
      <protection locked="0"/>
    </xf>
    <xf numFmtId="0" fontId="18" fillId="74" borderId="5162" applyProtection="0">
      <alignment horizontal="right"/>
    </xf>
    <xf numFmtId="0" fontId="63" fillId="56" borderId="5275" applyNumberFormat="0" applyAlignment="0" applyProtection="0"/>
    <xf numFmtId="0" fontId="18" fillId="74" borderId="5162" applyProtection="0">
      <alignment horizontal="right"/>
      <protection locked="0"/>
    </xf>
    <xf numFmtId="0" fontId="63" fillId="56" borderId="5275" applyNumberFormat="0" applyAlignment="0" applyProtection="0"/>
    <xf numFmtId="0" fontId="44" fillId="57" borderId="5073" applyNumberFormat="0" applyAlignment="0" applyProtection="0"/>
    <xf numFmtId="0" fontId="42" fillId="0" borderId="5276" applyNumberFormat="0" applyFill="0" applyAlignment="0" applyProtection="0"/>
    <xf numFmtId="0" fontId="55" fillId="56" borderId="5273" applyNumberFormat="0" applyAlignment="0" applyProtection="0"/>
    <xf numFmtId="0" fontId="108" fillId="0" borderId="2454" applyFont="0" applyFill="0" applyAlignment="0" applyProtection="0"/>
    <xf numFmtId="2" fontId="92" fillId="34" borderId="5054"/>
    <xf numFmtId="0" fontId="44" fillId="57" borderId="5195" applyNumberFormat="0" applyAlignment="0" applyProtection="0"/>
    <xf numFmtId="0" fontId="18" fillId="74" borderId="5162" applyFont="0" applyFill="0" applyBorder="0" applyAlignment="0" applyProtection="0"/>
    <xf numFmtId="0" fontId="108" fillId="0" borderId="5277" applyFont="0" applyFill="0" applyAlignment="0" applyProtection="0"/>
    <xf numFmtId="338" fontId="230" fillId="0" borderId="3703">
      <protection locked="0"/>
    </xf>
    <xf numFmtId="2" fontId="92" fillId="34" borderId="5098"/>
    <xf numFmtId="0" fontId="43" fillId="59" borderId="6133" applyNumberFormat="0" applyFont="0" applyAlignment="0" applyProtection="0"/>
    <xf numFmtId="3" fontId="92" fillId="34" borderId="6778">
      <alignment horizontal="right" vertical="center"/>
    </xf>
    <xf numFmtId="0" fontId="18" fillId="0" borderId="5170" applyNumberFormat="0" applyFont="0" applyAlignment="0" applyProtection="0"/>
    <xf numFmtId="0" fontId="42" fillId="0" borderId="6135" applyNumberFormat="0" applyFill="0" applyAlignment="0" applyProtection="0"/>
    <xf numFmtId="0" fontId="63" fillId="56" borderId="5275" applyNumberFormat="0" applyAlignment="0" applyProtection="0"/>
    <xf numFmtId="207" fontId="240" fillId="0" borderId="6027">
      <alignment horizontal="left"/>
    </xf>
    <xf numFmtId="41" fontId="211" fillId="0" borderId="5168" applyFill="0" applyBorder="0" applyProtection="0">
      <alignment horizontal="right" vertical="top"/>
    </xf>
    <xf numFmtId="0" fontId="42" fillId="0" borderId="5276" applyNumberFormat="0" applyFill="0" applyAlignment="0" applyProtection="0"/>
    <xf numFmtId="0" fontId="18" fillId="74" borderId="5162" applyProtection="0">
      <alignment horizontal="right"/>
      <protection locked="0"/>
    </xf>
    <xf numFmtId="207" fontId="245" fillId="0" borderId="5167">
      <alignment horizontal="center"/>
    </xf>
    <xf numFmtId="0" fontId="238" fillId="0" borderId="5493">
      <alignment horizontal="right"/>
    </xf>
    <xf numFmtId="0" fontId="18" fillId="74" borderId="5162" applyProtection="0">
      <alignment horizontal="right"/>
    </xf>
    <xf numFmtId="0" fontId="18" fillId="35" borderId="5156" applyNumberFormat="0" applyAlignment="0">
      <protection locked="0"/>
    </xf>
    <xf numFmtId="0" fontId="63" fillId="56" borderId="5275" applyNumberFormat="0" applyAlignment="0" applyProtection="0"/>
    <xf numFmtId="0" fontId="108" fillId="0" borderId="3675" applyFont="0" applyFill="0" applyAlignment="0" applyProtection="0"/>
    <xf numFmtId="256" fontId="22" fillId="0" borderId="3697">
      <alignment horizontal="left" vertical="center"/>
    </xf>
    <xf numFmtId="0" fontId="55" fillId="56" borderId="5273" applyNumberFormat="0" applyAlignment="0" applyProtection="0"/>
    <xf numFmtId="0" fontId="23" fillId="0" borderId="6020" applyNumberFormat="0" applyFill="0" applyAlignment="0" applyProtection="0"/>
    <xf numFmtId="41" fontId="211" fillId="0" borderId="5494" applyFill="0" applyBorder="0" applyProtection="0">
      <alignment horizontal="right" vertical="top"/>
    </xf>
    <xf numFmtId="4" fontId="92" fillId="35" borderId="5068"/>
    <xf numFmtId="0" fontId="42" fillId="0" borderId="5276" applyNumberFormat="0" applyFill="0" applyAlignment="0" applyProtection="0"/>
    <xf numFmtId="1" fontId="37" fillId="0" borderId="3697">
      <alignment vertical="center"/>
    </xf>
    <xf numFmtId="207" fontId="240" fillId="0" borderId="5168">
      <alignment horizontal="left"/>
    </xf>
    <xf numFmtId="0" fontId="42" fillId="0" borderId="6135" applyNumberFormat="0" applyFill="0" applyAlignment="0" applyProtection="0"/>
    <xf numFmtId="3" fontId="92" fillId="34" borderId="5082">
      <alignment horizontal="right" vertical="center"/>
    </xf>
    <xf numFmtId="0" fontId="63" fillId="56" borderId="5275" applyNumberFormat="0" applyAlignment="0" applyProtection="0"/>
    <xf numFmtId="3" fontId="92" fillId="34" borderId="5506">
      <alignment horizontal="right" vertical="center"/>
    </xf>
    <xf numFmtId="0" fontId="238" fillId="0" borderId="5493">
      <alignment horizontal="right"/>
    </xf>
    <xf numFmtId="0" fontId="18" fillId="0" borderId="5170" applyNumberFormat="0" applyFont="0" applyAlignment="0" applyProtection="0"/>
    <xf numFmtId="0" fontId="18" fillId="74" borderId="5162" applyProtection="0">
      <alignment horizontal="right"/>
    </xf>
    <xf numFmtId="1" fontId="37" fillId="0" borderId="3697">
      <alignment vertical="center"/>
    </xf>
    <xf numFmtId="41" fontId="211" fillId="0" borderId="5494" applyFill="0" applyBorder="0" applyProtection="0">
      <alignment horizontal="right" vertical="top"/>
    </xf>
    <xf numFmtId="0" fontId="238" fillId="0" borderId="5493">
      <alignment horizontal="right"/>
    </xf>
    <xf numFmtId="0" fontId="18" fillId="74" borderId="5162" applyProtection="0">
      <alignment horizontal="right"/>
      <protection locked="0"/>
    </xf>
    <xf numFmtId="0" fontId="42" fillId="0" borderId="5276" applyNumberFormat="0" applyFill="0" applyAlignment="0" applyProtection="0"/>
    <xf numFmtId="0" fontId="92" fillId="35" borderId="6804">
      <alignment horizontal="center" vertical="center"/>
    </xf>
    <xf numFmtId="0" fontId="18" fillId="74" borderId="5162" applyProtection="0">
      <alignment horizontal="right"/>
      <protection locked="0"/>
    </xf>
    <xf numFmtId="0" fontId="44" fillId="119" borderId="6357" applyNumberFormat="0" applyAlignment="0" applyProtection="0"/>
    <xf numFmtId="3" fontId="92" fillId="34" borderId="6762">
      <alignment horizontal="right" vertical="center"/>
    </xf>
    <xf numFmtId="0" fontId="18" fillId="74" borderId="5162" applyProtection="0">
      <alignment horizontal="right"/>
    </xf>
    <xf numFmtId="0" fontId="63" fillId="56" borderId="5275" applyNumberFormat="0" applyAlignment="0" applyProtection="0"/>
    <xf numFmtId="3" fontId="92" fillId="34" borderId="5070">
      <alignment horizontal="right" vertical="center"/>
    </xf>
    <xf numFmtId="0" fontId="60" fillId="43" borderId="3693" applyNumberFormat="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3" fillId="59" borderId="3694" applyNumberFormat="0" applyFont="0" applyAlignment="0" applyProtection="0"/>
    <xf numFmtId="0" fontId="63" fillId="56" borderId="3695" applyNumberFormat="0" applyAlignment="0" applyProtection="0"/>
    <xf numFmtId="0" fontId="43" fillId="59" borderId="3694" applyNumberFormat="0" applyFon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43" fillId="59" borderId="3694" applyNumberFormat="0" applyFon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0" fillId="43" borderId="3693" applyNumberFormat="0" applyAlignment="0" applyProtection="0"/>
    <xf numFmtId="1" fontId="37" fillId="0" borderId="3697">
      <alignment vertical="center"/>
    </xf>
    <xf numFmtId="164" fontId="103" fillId="71" borderId="3453" applyNumberFormat="0" applyBorder="0" applyAlignment="0">
      <alignment vertical="center" wrapText="1"/>
    </xf>
    <xf numFmtId="0" fontId="63" fillId="56" borderId="3695" applyNumberFormat="0" applyAlignment="0" applyProtection="0"/>
    <xf numFmtId="1" fontId="37" fillId="0" borderId="3697">
      <alignment vertical="center"/>
    </xf>
    <xf numFmtId="0" fontId="55" fillId="56" borderId="3693" applyNumberFormat="0" applyAlignment="0" applyProtection="0"/>
    <xf numFmtId="1" fontId="37" fillId="0" borderId="3697">
      <alignment vertical="center"/>
    </xf>
    <xf numFmtId="0" fontId="63" fillId="56" borderId="3695" applyNumberFormat="0" applyAlignment="0" applyProtection="0"/>
    <xf numFmtId="0" fontId="60" fillId="43" borderId="3693" applyNumberForma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1" fontId="37" fillId="0" borderId="3697">
      <alignment vertical="center"/>
    </xf>
    <xf numFmtId="0" fontId="63" fillId="56" borderId="3695" applyNumberFormat="0" applyAlignment="0" applyProtection="0"/>
    <xf numFmtId="0" fontId="63" fillId="56" borderId="527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55" fillId="56" borderId="3693" applyNumberFormat="0" applyAlignment="0" applyProtection="0"/>
    <xf numFmtId="0" fontId="42" fillId="0" borderId="3696" applyNumberFormat="0" applyFill="0" applyAlignment="0" applyProtection="0"/>
    <xf numFmtId="0" fontId="55" fillId="56" borderId="3693" applyNumberFormat="0" applyAlignment="0" applyProtection="0"/>
    <xf numFmtId="0" fontId="108" fillId="0" borderId="3675" applyFont="0" applyFill="0" applyAlignment="0" applyProtection="0"/>
    <xf numFmtId="0" fontId="42" fillId="0" borderId="3696" applyNumberFormat="0" applyFill="0" applyAlignment="0" applyProtection="0"/>
    <xf numFmtId="0" fontId="63" fillId="56" borderId="3695" applyNumberFormat="0" applyAlignment="0" applyProtection="0"/>
    <xf numFmtId="0" fontId="18" fillId="35" borderId="5156" applyNumberFormat="0" applyAlignment="0">
      <protection locked="0"/>
    </xf>
    <xf numFmtId="0" fontId="108" fillId="0" borderId="3698" applyFont="0" applyFill="0" applyAlignment="0" applyProtection="0"/>
    <xf numFmtId="0" fontId="63" fillId="56" borderId="3695" applyNumberFormat="0" applyAlignment="0" applyProtection="0"/>
    <xf numFmtId="0" fontId="55" fillId="56" borderId="3693" applyNumberFormat="0" applyAlignment="0" applyProtection="0"/>
    <xf numFmtId="0" fontId="18" fillId="74" borderId="5162" applyProtection="0">
      <alignment horizontal="right"/>
    </xf>
    <xf numFmtId="0" fontId="217" fillId="103" borderId="6022" applyNumberFormat="0" applyAlignment="0" applyProtection="0"/>
    <xf numFmtId="2" fontId="92" fillId="34" borderId="5188"/>
    <xf numFmtId="2" fontId="92" fillId="34" borderId="5510"/>
    <xf numFmtId="0" fontId="42" fillId="0" borderId="3696" applyNumberFormat="0" applyFill="0" applyAlignment="0" applyProtection="0"/>
    <xf numFmtId="207" fontId="245" fillId="0" borderId="5493">
      <alignment horizontal="center"/>
    </xf>
    <xf numFmtId="9" fontId="163" fillId="35" borderId="5166">
      <alignment horizontal="center"/>
    </xf>
    <xf numFmtId="0" fontId="237" fillId="0" borderId="5168">
      <alignment horizontal="right" wrapText="1"/>
    </xf>
    <xf numFmtId="4" fontId="92" fillId="35" borderId="5951"/>
    <xf numFmtId="4" fontId="92" fillId="35" borderId="4712"/>
    <xf numFmtId="0" fontId="43" fillId="59" borderId="5274" applyNumberFormat="0" applyFont="0" applyAlignment="0" applyProtection="0"/>
    <xf numFmtId="0" fontId="18" fillId="74" borderId="5162" applyProtection="0">
      <alignment horizontal="right"/>
    </xf>
    <xf numFmtId="0" fontId="55" fillId="56" borderId="6132" applyNumberFormat="0" applyAlignment="0" applyProtection="0"/>
    <xf numFmtId="0" fontId="23" fillId="98" borderId="5163" applyNumberFormat="0" applyFont="0" applyAlignment="0" applyProtection="0"/>
    <xf numFmtId="0" fontId="42" fillId="0" borderId="5276" applyNumberFormat="0" applyFill="0" applyAlignment="0" applyProtection="0"/>
    <xf numFmtId="0" fontId="44" fillId="57" borderId="5497" applyNumberFormat="0" applyAlignment="0" applyProtection="0"/>
    <xf numFmtId="0" fontId="63" fillId="56" borderId="5275" applyNumberFormat="0" applyAlignment="0" applyProtection="0"/>
    <xf numFmtId="0" fontId="42" fillId="0" borderId="3696" applyNumberFormat="0" applyFill="0" applyAlignment="0" applyProtection="0"/>
    <xf numFmtId="0" fontId="42" fillId="0" borderId="6135" applyNumberFormat="0" applyFill="0" applyAlignment="0" applyProtection="0"/>
    <xf numFmtId="0" fontId="23" fillId="0" borderId="4637" applyNumberFormat="0" applyFill="0" applyAlignment="0" applyProtection="0"/>
    <xf numFmtId="0" fontId="18" fillId="74" borderId="5162" applyProtection="0">
      <alignment horizontal="right"/>
    </xf>
    <xf numFmtId="0" fontId="18" fillId="74" borderId="5162" applyProtection="0">
      <alignment horizontal="right"/>
    </xf>
    <xf numFmtId="0" fontId="42" fillId="0" borderId="5276" applyNumberFormat="0" applyFill="0" applyAlignment="0" applyProtection="0"/>
    <xf numFmtId="338" fontId="230" fillId="0" borderId="5165">
      <protection locked="0"/>
    </xf>
    <xf numFmtId="10" fontId="23" fillId="37" borderId="5162" applyNumberFormat="0" applyBorder="0" applyAlignment="0" applyProtection="0"/>
    <xf numFmtId="0" fontId="18" fillId="74" borderId="5162" applyProtection="0">
      <alignment horizontal="right"/>
      <protection locked="0"/>
    </xf>
    <xf numFmtId="207" fontId="245" fillId="0" borderId="5167">
      <alignment horizontal="center"/>
    </xf>
    <xf numFmtId="0" fontId="18" fillId="74" borderId="5162" applyProtection="0">
      <alignment horizontal="right"/>
    </xf>
    <xf numFmtId="41" fontId="211" fillId="0" borderId="5494" applyFill="0" applyBorder="0" applyProtection="0">
      <alignment horizontal="right" vertical="top"/>
    </xf>
    <xf numFmtId="3" fontId="92" fillId="35" borderId="5064">
      <alignment horizontal="right" vertical="center"/>
    </xf>
    <xf numFmtId="0" fontId="18" fillId="74" borderId="5162" applyProtection="0">
      <alignment horizontal="right"/>
    </xf>
    <xf numFmtId="41" fontId="211" fillId="0" borderId="3705" applyFill="0" applyBorder="0" applyProtection="0">
      <alignment horizontal="right" vertical="top"/>
    </xf>
    <xf numFmtId="3" fontId="92" fillId="35" borderId="5915">
      <alignment horizontal="right" vertical="center"/>
    </xf>
    <xf numFmtId="0" fontId="18" fillId="74" borderId="5162" applyProtection="0">
      <alignment horizontal="right"/>
    </xf>
    <xf numFmtId="0" fontId="60" fillId="43" borderId="5273" applyNumberFormat="0" applyAlignment="0" applyProtection="0"/>
    <xf numFmtId="0" fontId="18" fillId="74" borderId="5162" applyProtection="0">
      <alignment horizontal="right"/>
      <protection locked="0"/>
    </xf>
    <xf numFmtId="0" fontId="18" fillId="0" borderId="5274"/>
    <xf numFmtId="0" fontId="18" fillId="0" borderId="5274"/>
    <xf numFmtId="0" fontId="92" fillId="35" borderId="5931">
      <alignment horizontal="center" vertical="center"/>
    </xf>
    <xf numFmtId="201" fontId="137" fillId="0" borderId="6017" applyNumberFormat="0" applyFont="0" applyFill="0" applyAlignment="0" applyProtection="0"/>
    <xf numFmtId="338" fontId="230" fillId="0" borderId="5165">
      <protection locked="0"/>
    </xf>
    <xf numFmtId="0" fontId="55" fillId="56" borderId="6132" applyNumberFormat="0" applyAlignment="0" applyProtection="0"/>
    <xf numFmtId="0" fontId="42" fillId="0" borderId="5276" applyNumberFormat="0" applyFill="0" applyAlignment="0" applyProtection="0"/>
    <xf numFmtId="0" fontId="42" fillId="0" borderId="6135" applyNumberFormat="0" applyFill="0" applyAlignment="0" applyProtection="0"/>
    <xf numFmtId="303" fontId="211" fillId="0" borderId="3675" applyBorder="0"/>
    <xf numFmtId="41" fontId="211" fillId="0" borderId="5168" applyFill="0" applyBorder="0" applyProtection="0">
      <alignment horizontal="right" vertical="top"/>
    </xf>
    <xf numFmtId="41" fontId="211" fillId="0" borderId="5168" applyFill="0" applyBorder="0" applyProtection="0">
      <alignment horizontal="right" vertical="top"/>
    </xf>
    <xf numFmtId="0" fontId="63" fillId="56" borderId="5275" applyNumberFormat="0" applyAlignment="0" applyProtection="0"/>
    <xf numFmtId="0" fontId="42" fillId="0" borderId="6135" applyNumberFormat="0" applyFill="0" applyAlignment="0" applyProtection="0"/>
    <xf numFmtId="215" fontId="156" fillId="0" borderId="5181" applyFont="0" applyFill="0" applyAlignment="0">
      <alignment horizontal="fill"/>
    </xf>
    <xf numFmtId="321" fontId="171" fillId="0" borderId="3675"/>
    <xf numFmtId="41" fontId="211" fillId="0" borderId="5494" applyFill="0" applyBorder="0" applyProtection="0">
      <alignment horizontal="right" vertical="top"/>
    </xf>
    <xf numFmtId="0" fontId="44" fillId="57" borderId="5187" applyNumberFormat="0" applyAlignment="0" applyProtection="0"/>
    <xf numFmtId="0" fontId="18" fillId="0" borderId="5274"/>
    <xf numFmtId="41" fontId="211" fillId="0" borderId="5168" applyFill="0" applyBorder="0" applyProtection="0">
      <alignment horizontal="right" vertical="top"/>
    </xf>
    <xf numFmtId="0" fontId="18" fillId="74" borderId="5162" applyProtection="0">
      <alignment horizontal="right"/>
    </xf>
    <xf numFmtId="0" fontId="18" fillId="35" borderId="5156" applyNumberFormat="0" applyAlignment="0">
      <protection locked="0"/>
    </xf>
    <xf numFmtId="0" fontId="18" fillId="74" borderId="5162" applyProtection="0">
      <alignment horizontal="right"/>
    </xf>
    <xf numFmtId="0" fontId="43" fillId="59" borderId="5274" applyNumberFormat="0" applyFont="0" applyAlignment="0" applyProtection="0"/>
    <xf numFmtId="207" fontId="240" fillId="0" borderId="5168">
      <alignment horizontal="left"/>
    </xf>
    <xf numFmtId="0" fontId="18" fillId="74" borderId="5162" applyProtection="0">
      <alignment horizontal="right"/>
    </xf>
    <xf numFmtId="0" fontId="23" fillId="0" borderId="5161" applyNumberFormat="0" applyFill="0" applyAlignment="0" applyProtection="0"/>
    <xf numFmtId="0" fontId="217" fillId="103" borderId="5163" applyNumberFormat="0" applyAlignment="0" applyProtection="0"/>
    <xf numFmtId="0" fontId="18" fillId="74" borderId="5162" applyProtection="0">
      <alignment horizontal="right"/>
    </xf>
    <xf numFmtId="338" fontId="230" fillId="0" borderId="5491">
      <protection locked="0"/>
    </xf>
    <xf numFmtId="3" fontId="92" fillId="35" borderId="5536">
      <alignment horizontal="right" vertical="center"/>
    </xf>
    <xf numFmtId="0" fontId="42" fillId="0" borderId="6135" applyNumberFormat="0" applyFill="0" applyAlignment="0" applyProtection="0"/>
    <xf numFmtId="164" fontId="103" fillId="71" borderId="3453" applyNumberFormat="0" applyBorder="0" applyAlignment="0">
      <alignment vertical="center" wrapText="1"/>
    </xf>
    <xf numFmtId="0" fontId="23" fillId="98" borderId="5163" applyNumberFormat="0" applyFont="0" applyAlignment="0" applyProtection="0"/>
    <xf numFmtId="207" fontId="240" fillId="0" borderId="5494">
      <alignment horizontal="left"/>
    </xf>
    <xf numFmtId="0" fontId="23" fillId="36" borderId="5162" applyFont="0" applyBorder="0" applyAlignment="0" applyProtection="0">
      <alignment vertical="top"/>
    </xf>
    <xf numFmtId="0" fontId="18" fillId="74" borderId="5162" applyProtection="0">
      <alignment horizontal="right"/>
    </xf>
    <xf numFmtId="2" fontId="92" fillId="34" borderId="6358"/>
    <xf numFmtId="207" fontId="243" fillId="0" borderId="5167">
      <alignment horizontal="left"/>
    </xf>
    <xf numFmtId="215" fontId="156" fillId="0" borderId="4675" applyFont="0" applyFill="0" applyAlignment="0">
      <alignment horizontal="fill"/>
    </xf>
    <xf numFmtId="0" fontId="63" fillId="56" borderId="5275" applyNumberFormat="0" applyAlignment="0" applyProtection="0"/>
    <xf numFmtId="0" fontId="18" fillId="74" borderId="5162" applyProtection="0">
      <alignment horizontal="right"/>
    </xf>
    <xf numFmtId="338" fontId="230" fillId="0" borderId="5165">
      <protection locked="0"/>
    </xf>
    <xf numFmtId="3" fontId="92" fillId="35" borderId="5056">
      <alignment horizontal="right" vertical="center"/>
    </xf>
    <xf numFmtId="0" fontId="42" fillId="0" borderId="5276" applyNumberFormat="0" applyFill="0" applyAlignment="0" applyProtection="0"/>
    <xf numFmtId="0" fontId="18" fillId="74" borderId="5162" applyProtection="0">
      <alignment horizontal="right"/>
    </xf>
    <xf numFmtId="0" fontId="42" fillId="0" borderId="5276" applyNumberFormat="0" applyFill="0" applyAlignment="0" applyProtection="0"/>
    <xf numFmtId="0" fontId="18" fillId="74" borderId="5162" applyProtection="0">
      <alignment horizontal="right"/>
    </xf>
    <xf numFmtId="0" fontId="18" fillId="74" borderId="5162" applyProtection="0">
      <alignment horizontal="right"/>
    </xf>
    <xf numFmtId="41" fontId="211" fillId="0" borderId="6027" applyFill="0" applyBorder="0" applyProtection="0">
      <alignment horizontal="right" vertical="top"/>
    </xf>
    <xf numFmtId="207" fontId="243" fillId="0" borderId="5167">
      <alignment horizontal="left"/>
    </xf>
    <xf numFmtId="0" fontId="42" fillId="0" borderId="5276" applyNumberFormat="0" applyFill="0" applyAlignment="0" applyProtection="0"/>
    <xf numFmtId="0" fontId="44" fillId="57" borderId="4657" applyNumberFormat="0" applyAlignment="0" applyProtection="0"/>
    <xf numFmtId="0" fontId="44" fillId="119" borderId="5509" applyNumberFormat="0" applyAlignment="0" applyProtection="0"/>
    <xf numFmtId="4" fontId="92" fillId="35" borderId="6388"/>
    <xf numFmtId="0" fontId="63" fillId="56" borderId="5275" applyNumberFormat="0" applyAlignment="0" applyProtection="0"/>
    <xf numFmtId="338" fontId="230" fillId="0" borderId="5165">
      <protection locked="0"/>
    </xf>
    <xf numFmtId="0" fontId="55" fillId="56" borderId="5273" applyNumberFormat="0" applyAlignment="0" applyProtection="0"/>
    <xf numFmtId="207" fontId="240" fillId="0" borderId="3705">
      <alignment horizontal="left"/>
    </xf>
    <xf numFmtId="0" fontId="23" fillId="0" borderId="6020" applyNumberFormat="0" applyFill="0" applyAlignment="0" applyProtection="0"/>
    <xf numFmtId="207" fontId="240" fillId="0" borderId="5168">
      <alignment horizontal="left"/>
    </xf>
    <xf numFmtId="256" fontId="22" fillId="0" borderId="3697">
      <alignment horizontal="left" vertical="center"/>
    </xf>
    <xf numFmtId="207" fontId="245" fillId="0" borderId="3704">
      <alignment horizontal="center"/>
    </xf>
    <xf numFmtId="0" fontId="18" fillId="0" borderId="5274"/>
    <xf numFmtId="0" fontId="18" fillId="0" borderId="5274"/>
    <xf numFmtId="0" fontId="18" fillId="74" borderId="5162" applyProtection="0">
      <alignment horizontal="right"/>
    </xf>
    <xf numFmtId="3" fontId="92" fillId="34" borderId="5929">
      <alignment horizontal="right" vertical="center"/>
    </xf>
    <xf numFmtId="207" fontId="245" fillId="0" borderId="5493">
      <alignment horizontal="center"/>
    </xf>
    <xf numFmtId="321" fontId="171" fillId="0" borderId="3675"/>
    <xf numFmtId="323" fontId="171" fillId="0" borderId="3675"/>
    <xf numFmtId="0" fontId="18" fillId="0" borderId="5274"/>
    <xf numFmtId="338" fontId="230" fillId="0" borderId="5491">
      <protection locked="0"/>
    </xf>
    <xf numFmtId="0" fontId="18" fillId="74" borderId="5162" applyProtection="0">
      <alignment horizontal="right"/>
    </xf>
    <xf numFmtId="338" fontId="230" fillId="0" borderId="5491">
      <protection locked="0"/>
    </xf>
    <xf numFmtId="0" fontId="44" fillId="57" borderId="4749" applyNumberFormat="0" applyAlignment="0" applyProtection="0"/>
    <xf numFmtId="0" fontId="18" fillId="74" borderId="5162" applyProtection="0">
      <alignment horizontal="right"/>
    </xf>
    <xf numFmtId="338" fontId="230" fillId="0" borderId="5165">
      <protection locked="0"/>
    </xf>
    <xf numFmtId="254" fontId="177" fillId="0" borderId="3457" applyFont="0" applyFill="0" applyBorder="0" applyAlignment="0" applyProtection="0">
      <protection locked="0"/>
    </xf>
    <xf numFmtId="0" fontId="44" fillId="57" borderId="4865" applyNumberFormat="0" applyAlignment="0" applyProtection="0"/>
    <xf numFmtId="0" fontId="217" fillId="103" borderId="3701" applyNumberFormat="0" applyAlignment="0" applyProtection="0"/>
    <xf numFmtId="0" fontId="18" fillId="35" borderId="5156" applyNumberFormat="0" applyAlignment="0">
      <protection locked="0"/>
    </xf>
    <xf numFmtId="0" fontId="42" fillId="0" borderId="5276" applyNumberFormat="0" applyFill="0" applyAlignment="0" applyProtection="0"/>
    <xf numFmtId="0" fontId="18" fillId="74" borderId="5162" applyFont="0" applyFill="0" applyBorder="0" applyAlignment="0" applyProtection="0"/>
    <xf numFmtId="0" fontId="60" fillId="43" borderId="5273" applyNumberFormat="0" applyAlignment="0" applyProtection="0"/>
    <xf numFmtId="0" fontId="63" fillId="56" borderId="6134" applyNumberFormat="0" applyAlignment="0" applyProtection="0"/>
    <xf numFmtId="0" fontId="42" fillId="0" borderId="6135" applyNumberFormat="0" applyFill="0" applyAlignment="0" applyProtection="0"/>
    <xf numFmtId="0" fontId="23" fillId="98" borderId="5163" applyNumberFormat="0" applyFont="0" applyAlignment="0" applyProtection="0"/>
    <xf numFmtId="0" fontId="18" fillId="0" borderId="5274"/>
    <xf numFmtId="0" fontId="18" fillId="0" borderId="5496" applyNumberFormat="0" applyFont="0" applyAlignment="0" applyProtection="0"/>
    <xf numFmtId="10" fontId="23" fillId="37" borderId="3453" applyNumberFormat="0" applyBorder="0" applyAlignment="0" applyProtection="0"/>
    <xf numFmtId="4" fontId="92" fillId="35" borderId="4844"/>
    <xf numFmtId="3" fontId="92" fillId="35" borderId="4844">
      <alignment horizontal="right" vertical="center"/>
    </xf>
    <xf numFmtId="0" fontId="44" fillId="57" borderId="5952" applyNumberFormat="0" applyAlignment="0" applyProtection="0"/>
    <xf numFmtId="0" fontId="44" fillId="57" borderId="5924" applyNumberFormat="0" applyAlignment="0" applyProtection="0"/>
    <xf numFmtId="333" fontId="171" fillId="0" borderId="3675"/>
    <xf numFmtId="0" fontId="92" fillId="35" borderId="4740">
      <alignment horizontal="center" vertical="center"/>
    </xf>
    <xf numFmtId="3" fontId="92" fillId="35" borderId="4740">
      <alignment horizontal="right" vertical="center"/>
    </xf>
    <xf numFmtId="256" fontId="22" fillId="0" borderId="3697">
      <alignment horizontal="left" vertical="center"/>
    </xf>
    <xf numFmtId="0" fontId="22" fillId="0" borderId="3697">
      <alignment horizontal="left" vertical="center"/>
    </xf>
    <xf numFmtId="256" fontId="19" fillId="36" borderId="3675" applyNumberFormat="0" applyFill="0" applyBorder="0" applyAlignment="0" applyProtection="0"/>
    <xf numFmtId="256" fontId="19" fillId="36" borderId="3675" applyNumberFormat="0" applyFill="0" applyBorder="0" applyAlignment="0" applyProtection="0"/>
    <xf numFmtId="0" fontId="19" fillId="36" borderId="3675" applyNumberFormat="0" applyFill="0" applyBorder="0" applyAlignment="0" applyProtection="0"/>
    <xf numFmtId="207" fontId="243" fillId="0" borderId="6026">
      <alignment horizontal="left"/>
    </xf>
    <xf numFmtId="215" fontId="156" fillId="0" borderId="3810" applyFont="0" applyFill="0" applyAlignment="0">
      <alignment horizontal="fill"/>
    </xf>
    <xf numFmtId="0" fontId="44" fillId="57" borderId="4745" applyNumberFormat="0" applyAlignment="0" applyProtection="0"/>
    <xf numFmtId="3" fontId="92" fillId="34" borderId="4758">
      <alignment horizontal="right" vertical="center"/>
    </xf>
    <xf numFmtId="215" fontId="156" fillId="0" borderId="4759" applyFont="0" applyFill="0" applyAlignment="0">
      <alignment horizontal="fill"/>
    </xf>
    <xf numFmtId="0" fontId="92" fillId="35" borderId="4752">
      <alignment horizontal="center" vertical="center"/>
    </xf>
    <xf numFmtId="215" fontId="156" fillId="0" borderId="4751" applyFont="0" applyFill="0" applyAlignment="0">
      <alignment horizontal="fill"/>
    </xf>
    <xf numFmtId="0" fontId="63" fillId="56" borderId="6134" applyNumberFormat="0" applyAlignment="0" applyProtection="0"/>
    <xf numFmtId="0" fontId="217" fillId="103" borderId="5490" applyNumberFormat="0" applyAlignment="0" applyProtection="0"/>
    <xf numFmtId="3" fontId="92" fillId="35" borderId="5280">
      <alignment horizontal="right" vertical="center"/>
    </xf>
    <xf numFmtId="0" fontId="42" fillId="0" borderId="5276" applyNumberFormat="0" applyFill="0" applyAlignment="0" applyProtection="0"/>
    <xf numFmtId="0" fontId="238" fillId="0" borderId="5167">
      <alignment horizontal="right"/>
    </xf>
    <xf numFmtId="0" fontId="238" fillId="0" borderId="5167">
      <alignment horizontal="right"/>
    </xf>
    <xf numFmtId="0" fontId="237" fillId="0" borderId="5168">
      <alignment horizontal="right" wrapText="1"/>
    </xf>
    <xf numFmtId="0" fontId="55" fillId="56" borderId="6132" applyNumberFormat="0" applyAlignment="0" applyProtection="0"/>
    <xf numFmtId="0" fontId="63" fillId="56" borderId="6134" applyNumberFormat="0" applyAlignment="0" applyProtection="0"/>
    <xf numFmtId="0" fontId="42" fillId="0" borderId="5276" applyNumberFormat="0" applyFill="0" applyAlignment="0" applyProtection="0"/>
    <xf numFmtId="0" fontId="92" fillId="35" borderId="5056">
      <alignment horizontal="center" vertical="center"/>
    </xf>
    <xf numFmtId="0" fontId="23" fillId="0" borderId="6020" applyNumberFormat="0" applyFill="0" applyAlignment="0" applyProtection="0"/>
    <xf numFmtId="0" fontId="63" fillId="56" borderId="5275" applyNumberFormat="0" applyAlignment="0" applyProtection="0"/>
    <xf numFmtId="0" fontId="18" fillId="74" borderId="5162" applyProtection="0">
      <alignment horizontal="right"/>
    </xf>
    <xf numFmtId="0" fontId="44" fillId="57" borderId="5920" applyNumberFormat="0" applyAlignment="0" applyProtection="0"/>
    <xf numFmtId="0" fontId="60" fillId="43" borderId="5273" applyNumberFormat="0" applyAlignment="0" applyProtection="0"/>
    <xf numFmtId="0" fontId="23" fillId="98" borderId="5163" applyNumberFormat="0" applyFont="0" applyAlignment="0" applyProtection="0"/>
    <xf numFmtId="215" fontId="156" fillId="0" borderId="5299" applyFont="0" applyFill="0" applyAlignment="0">
      <alignment horizontal="fill"/>
    </xf>
    <xf numFmtId="0" fontId="18" fillId="74" borderId="5162" applyProtection="0">
      <alignment horizontal="right"/>
    </xf>
    <xf numFmtId="201" fontId="137" fillId="0" borderId="5158" applyNumberFormat="0" applyFont="0" applyFill="0" applyAlignment="0" applyProtection="0"/>
    <xf numFmtId="0" fontId="44" fillId="119" borderId="5195" applyNumberFormat="0" applyAlignment="0" applyProtection="0"/>
    <xf numFmtId="0" fontId="42" fillId="0" borderId="5276" applyNumberFormat="0" applyFill="0" applyAlignment="0" applyProtection="0"/>
    <xf numFmtId="41" fontId="211" fillId="0" borderId="5168" applyFill="0" applyBorder="0" applyProtection="0">
      <alignment horizontal="right" vertical="top"/>
    </xf>
    <xf numFmtId="0" fontId="18" fillId="74" borderId="5162" applyProtection="0">
      <alignment horizontal="right"/>
      <protection locked="0"/>
    </xf>
    <xf numFmtId="41" fontId="211" fillId="0" borderId="6027" applyFill="0" applyBorder="0" applyProtection="0">
      <alignment horizontal="right" vertical="top"/>
    </xf>
    <xf numFmtId="0" fontId="63" fillId="56" borderId="5275" applyNumberFormat="0" applyAlignment="0" applyProtection="0"/>
    <xf numFmtId="0" fontId="43" fillId="59" borderId="5274" applyNumberFormat="0" applyFont="0" applyAlignment="0" applyProtection="0"/>
    <xf numFmtId="164" fontId="103" fillId="71" borderId="6021" applyNumberFormat="0" applyBorder="0" applyAlignment="0">
      <alignment vertical="center" wrapText="1"/>
    </xf>
    <xf numFmtId="3" fontId="92" fillId="34" borderId="5176">
      <alignment horizontal="right" vertical="center"/>
    </xf>
    <xf numFmtId="254" fontId="177" fillId="0" borderId="6018" applyFont="0" applyFill="0" applyBorder="0" applyAlignment="0" applyProtection="0">
      <protection locked="0"/>
    </xf>
    <xf numFmtId="0" fontId="44" fillId="119" borderId="5175" applyNumberFormat="0" applyAlignment="0" applyProtection="0"/>
    <xf numFmtId="0" fontId="18" fillId="74" borderId="5162" applyProtection="0">
      <alignment horizontal="right"/>
    </xf>
    <xf numFmtId="0" fontId="23" fillId="36" borderId="5162" applyFont="0" applyBorder="0" applyAlignment="0" applyProtection="0">
      <alignment vertical="top"/>
    </xf>
    <xf numFmtId="0" fontId="42" fillId="0" borderId="5276" applyNumberFormat="0" applyFill="0" applyAlignment="0" applyProtection="0"/>
    <xf numFmtId="0" fontId="18" fillId="0" borderId="5274"/>
    <xf numFmtId="338" fontId="230" fillId="0" borderId="5165">
      <protection locked="0"/>
    </xf>
    <xf numFmtId="10" fontId="23" fillId="37" borderId="5162" applyNumberFormat="0" applyBorder="0" applyAlignment="0" applyProtection="0"/>
    <xf numFmtId="0" fontId="42" fillId="0" borderId="5276" applyNumberFormat="0" applyFill="0" applyAlignment="0" applyProtection="0"/>
    <xf numFmtId="0" fontId="18" fillId="74" borderId="5162" applyProtection="0">
      <alignment horizontal="right"/>
    </xf>
    <xf numFmtId="338" fontId="230" fillId="0" borderId="5165">
      <protection locked="0"/>
    </xf>
    <xf numFmtId="0" fontId="18" fillId="35" borderId="5156" applyNumberFormat="0" applyAlignment="0">
      <protection locked="0"/>
    </xf>
    <xf numFmtId="0" fontId="18" fillId="74" borderId="5162" applyProtection="0">
      <alignment horizontal="right"/>
    </xf>
    <xf numFmtId="254" fontId="177" fillId="0" borderId="3457" applyFont="0" applyFill="0" applyBorder="0" applyAlignment="0" applyProtection="0">
      <protection locked="0"/>
    </xf>
    <xf numFmtId="49" fontId="237" fillId="0" borderId="5168">
      <alignment horizontal="right" wrapText="1"/>
    </xf>
    <xf numFmtId="0" fontId="18" fillId="74" borderId="5162" applyProtection="0">
      <alignment horizontal="right"/>
      <protection locked="0"/>
    </xf>
    <xf numFmtId="0" fontId="55" fillId="56" borderId="5273" applyNumberFormat="0" applyAlignment="0" applyProtection="0"/>
    <xf numFmtId="207" fontId="240" fillId="0" borderId="6027">
      <alignment horizontal="right"/>
    </xf>
    <xf numFmtId="0" fontId="42" fillId="0" borderId="5276" applyNumberFormat="0" applyFill="0" applyAlignment="0" applyProtection="0"/>
    <xf numFmtId="0" fontId="44" fillId="57" borderId="5509" applyNumberFormat="0" applyAlignment="0" applyProtection="0"/>
    <xf numFmtId="0" fontId="18" fillId="0" borderId="5169" applyNumberFormat="0" applyFont="0" applyAlignment="0" applyProtection="0"/>
    <xf numFmtId="41" fontId="211" fillId="0" borderId="5494" applyFill="0" applyBorder="0" applyProtection="0">
      <alignment horizontal="right" vertical="top"/>
    </xf>
    <xf numFmtId="0" fontId="42" fillId="0" borderId="5276" applyNumberFormat="0" applyFill="0" applyAlignment="0" applyProtection="0"/>
    <xf numFmtId="0" fontId="42" fillId="0" borderId="6135" applyNumberFormat="0" applyFill="0" applyAlignment="0" applyProtection="0"/>
    <xf numFmtId="49" fontId="237" fillId="0" borderId="6027">
      <alignment horizontal="right" wrapText="1"/>
    </xf>
    <xf numFmtId="207" fontId="244" fillId="0" borderId="6027">
      <alignment horizontal="center"/>
    </xf>
    <xf numFmtId="338" fontId="230" fillId="0" borderId="6024">
      <protection locked="0"/>
    </xf>
    <xf numFmtId="0" fontId="42" fillId="0" borderId="6135" applyNumberFormat="0" applyFill="0" applyAlignment="0" applyProtection="0"/>
    <xf numFmtId="1" fontId="37" fillId="0" borderId="5598">
      <alignment vertical="center"/>
    </xf>
    <xf numFmtId="0" fontId="23" fillId="98" borderId="6022" applyNumberFormat="0" applyFont="0" applyAlignment="0" applyProtection="0"/>
    <xf numFmtId="0" fontId="63" fillId="56" borderId="6134" applyNumberFormat="0" applyAlignment="0" applyProtection="0"/>
    <xf numFmtId="207" fontId="243" fillId="0" borderId="6026">
      <alignment horizontal="left"/>
    </xf>
    <xf numFmtId="215" fontId="156" fillId="0" borderId="6799" applyFont="0" applyFill="0" applyAlignment="0">
      <alignment horizontal="fill"/>
    </xf>
    <xf numFmtId="0" fontId="63" fillId="56" borderId="5275" applyNumberFormat="0" applyAlignment="0" applyProtection="0"/>
    <xf numFmtId="207" fontId="245" fillId="0" borderId="5493">
      <alignment horizontal="center"/>
    </xf>
    <xf numFmtId="0" fontId="60" fillId="43" borderId="6132" applyNumberFormat="0" applyAlignment="0" applyProtection="0"/>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0" borderId="5274"/>
    <xf numFmtId="0" fontId="18" fillId="0" borderId="5274"/>
    <xf numFmtId="0" fontId="18" fillId="0" borderId="5274"/>
    <xf numFmtId="0" fontId="18" fillId="0" borderId="5274"/>
    <xf numFmtId="0" fontId="18" fillId="0" borderId="5274"/>
    <xf numFmtId="2" fontId="92" fillId="34" borderId="5294"/>
    <xf numFmtId="0" fontId="60" fillId="43" borderId="5273" applyNumberFormat="0" applyAlignment="0" applyProtection="0"/>
    <xf numFmtId="0" fontId="60" fillId="43" borderId="5273"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6135" applyNumberFormat="0" applyFill="0" applyAlignment="0" applyProtection="0"/>
    <xf numFmtId="0" fontId="42" fillId="0" borderId="5276" applyNumberFormat="0" applyFill="0" applyAlignment="0" applyProtection="0"/>
    <xf numFmtId="0" fontId="63" fillId="56" borderId="5275" applyNumberFormat="0" applyAlignment="0" applyProtection="0"/>
    <xf numFmtId="1" fontId="37" fillId="0" borderId="5598">
      <alignment vertical="center"/>
    </xf>
    <xf numFmtId="0" fontId="23" fillId="0" borderId="6020" applyNumberFormat="0" applyFill="0" applyAlignment="0" applyProtection="0"/>
    <xf numFmtId="207" fontId="245" fillId="0" borderId="5493">
      <alignment horizontal="center"/>
    </xf>
    <xf numFmtId="0" fontId="92" fillId="35" borderId="5092">
      <alignment horizontal="center" vertical="center"/>
    </xf>
    <xf numFmtId="0" fontId="44" fillId="57" borderId="5093" applyNumberFormat="0" applyAlignment="0" applyProtection="0"/>
    <xf numFmtId="0" fontId="44" fillId="57" borderId="5097" applyNumberFormat="0" applyAlignment="0" applyProtection="0"/>
    <xf numFmtId="0" fontId="18" fillId="74" borderId="5162" applyProtection="0">
      <alignment horizontal="right"/>
    </xf>
    <xf numFmtId="0" fontId="63" fillId="56" borderId="5275" applyNumberFormat="0" applyAlignment="0" applyProtection="0"/>
    <xf numFmtId="0" fontId="18" fillId="74" borderId="5162" applyProtection="0">
      <alignment horizontal="right"/>
    </xf>
    <xf numFmtId="3" fontId="92" fillId="34" borderId="6346">
      <alignment horizontal="right" vertical="center"/>
    </xf>
    <xf numFmtId="0" fontId="92" fillId="35" borderId="5068">
      <alignment horizontal="center" vertical="center"/>
    </xf>
    <xf numFmtId="207" fontId="240" fillId="0" borderId="5168">
      <alignment horizontal="left"/>
    </xf>
    <xf numFmtId="0" fontId="23" fillId="98" borderId="5490" applyNumberFormat="0" applyFont="0" applyAlignment="0" applyProtection="0"/>
    <xf numFmtId="207" fontId="240" fillId="0" borderId="5494">
      <alignment horizontal="left"/>
    </xf>
    <xf numFmtId="0" fontId="92" fillId="35" borderId="4744">
      <alignment horizontal="center" vertical="center"/>
    </xf>
    <xf numFmtId="0" fontId="42" fillId="0" borderId="6135" applyNumberFormat="0" applyFill="0" applyAlignment="0" applyProtection="0"/>
    <xf numFmtId="0" fontId="18" fillId="74" borderId="5162" applyProtection="0">
      <alignment horizontal="right"/>
    </xf>
    <xf numFmtId="41" fontId="211" fillId="0" borderId="5494" applyFill="0" applyBorder="0" applyProtection="0">
      <alignment horizontal="right" vertical="top"/>
    </xf>
    <xf numFmtId="0" fontId="18" fillId="74" borderId="5162" applyProtection="0">
      <alignment horizontal="right"/>
    </xf>
    <xf numFmtId="0" fontId="18" fillId="74" borderId="5162" applyProtection="0">
      <alignment horizontal="right"/>
      <protection locked="0"/>
    </xf>
    <xf numFmtId="3" fontId="92" fillId="35" borderId="6764">
      <alignment horizontal="right" vertical="center"/>
    </xf>
    <xf numFmtId="2" fontId="92" fillId="34" borderId="6346"/>
    <xf numFmtId="338" fontId="230" fillId="0" borderId="5165">
      <protection locked="0"/>
    </xf>
    <xf numFmtId="207" fontId="243" fillId="0" borderId="5167">
      <alignment horizontal="left"/>
    </xf>
    <xf numFmtId="0" fontId="18" fillId="74" borderId="5162" applyProtection="0">
      <alignment horizontal="right"/>
    </xf>
    <xf numFmtId="0" fontId="44" fillId="119" borderId="5069" applyNumberFormat="0" applyAlignment="0" applyProtection="0"/>
    <xf numFmtId="0" fontId="63" fillId="56" borderId="5275" applyNumberFormat="0" applyAlignment="0" applyProtection="0"/>
    <xf numFmtId="3" fontId="92" fillId="35" borderId="5194">
      <alignment horizontal="right" vertical="center"/>
    </xf>
    <xf numFmtId="0" fontId="18" fillId="0" borderId="5169" applyNumberFormat="0" applyFont="0" applyAlignment="0" applyProtection="0"/>
    <xf numFmtId="207" fontId="245" fillId="0" borderId="3704">
      <alignment horizontal="center"/>
    </xf>
    <xf numFmtId="0" fontId="23" fillId="0" borderId="5489" applyNumberFormat="0" applyFill="0" applyAlignment="0" applyProtection="0"/>
    <xf numFmtId="0" fontId="18" fillId="0" borderId="5274"/>
    <xf numFmtId="0" fontId="18" fillId="74" borderId="5162" applyProtection="0">
      <alignment horizontal="right"/>
      <protection locked="0"/>
    </xf>
    <xf numFmtId="0" fontId="18" fillId="74" borderId="5162" applyProtection="0">
      <alignment horizontal="right"/>
      <protection locked="0"/>
    </xf>
    <xf numFmtId="10" fontId="23" fillId="37" borderId="5162" applyNumberFormat="0" applyBorder="0" applyAlignment="0" applyProtection="0"/>
    <xf numFmtId="0" fontId="18" fillId="74" borderId="5162" applyProtection="0">
      <alignment horizontal="right"/>
      <protection locked="0"/>
    </xf>
    <xf numFmtId="0" fontId="238" fillId="0" borderId="5167">
      <alignment horizontal="right"/>
    </xf>
    <xf numFmtId="0" fontId="63" fillId="56" borderId="5275" applyNumberFormat="0" applyAlignment="0" applyProtection="0"/>
    <xf numFmtId="0" fontId="18" fillId="0" borderId="5274"/>
    <xf numFmtId="201" fontId="137" fillId="0" borderId="5157" applyNumberFormat="0" applyFont="0" applyFill="0" applyAlignment="0" applyProtection="0"/>
    <xf numFmtId="0" fontId="63" fillId="56" borderId="5275" applyNumberFormat="0" applyAlignment="0" applyProtection="0"/>
    <xf numFmtId="0" fontId="55" fillId="56" borderId="5273" applyNumberFormat="0" applyAlignment="0" applyProtection="0"/>
    <xf numFmtId="207" fontId="243" fillId="0" borderId="5167">
      <alignment horizontal="left"/>
    </xf>
    <xf numFmtId="3" fontId="92" fillId="34" borderId="5534">
      <alignment horizontal="right" vertical="center"/>
    </xf>
    <xf numFmtId="0" fontId="42" fillId="0" borderId="5276" applyNumberFormat="0" applyFill="0" applyAlignment="0" applyProtection="0"/>
    <xf numFmtId="0" fontId="23" fillId="0" borderId="5489" applyNumberFormat="0" applyFill="0" applyAlignment="0" applyProtection="0"/>
    <xf numFmtId="0" fontId="18" fillId="74" borderId="5162" applyProtection="0">
      <alignment horizontal="right"/>
    </xf>
    <xf numFmtId="0" fontId="108" fillId="0" borderId="2454" applyFont="0" applyFill="0" applyAlignment="0" applyProtection="0"/>
    <xf numFmtId="0" fontId="55" fillId="56" borderId="5273" applyNumberFormat="0" applyAlignment="0" applyProtection="0"/>
    <xf numFmtId="0" fontId="18" fillId="0" borderId="5274"/>
    <xf numFmtId="0" fontId="42" fillId="0" borderId="5276" applyNumberFormat="0" applyFill="0" applyAlignment="0" applyProtection="0"/>
    <xf numFmtId="1" fontId="37" fillId="0" borderId="3697">
      <alignment vertical="center"/>
    </xf>
    <xf numFmtId="1" fontId="37" fillId="0" borderId="3697">
      <alignment vertical="center"/>
    </xf>
    <xf numFmtId="0" fontId="60" fillId="43" borderId="6132" applyNumberFormat="0" applyAlignment="0" applyProtection="0"/>
    <xf numFmtId="0" fontId="18" fillId="74" borderId="5162" applyFont="0" applyFill="0" applyBorder="0" applyAlignment="0" applyProtection="0"/>
    <xf numFmtId="0" fontId="18" fillId="74" borderId="5162" applyProtection="0">
      <alignment horizontal="right"/>
      <protection locked="0"/>
    </xf>
    <xf numFmtId="0" fontId="43" fillId="59" borderId="5274" applyNumberFormat="0" applyFont="0" applyAlignment="0" applyProtection="0"/>
    <xf numFmtId="0" fontId="92" fillId="35" borderId="5178">
      <alignment horizontal="center" vertical="center"/>
    </xf>
    <xf numFmtId="0" fontId="63" fillId="56" borderId="5275" applyNumberFormat="0" applyAlignment="0" applyProtection="0"/>
    <xf numFmtId="0" fontId="42" fillId="0" borderId="6135" applyNumberFormat="0" applyFill="0" applyAlignment="0" applyProtection="0"/>
    <xf numFmtId="0" fontId="18" fillId="0" borderId="5169" applyNumberFormat="0" applyFont="0" applyAlignment="0" applyProtection="0"/>
    <xf numFmtId="0" fontId="18" fillId="74" borderId="5162" applyProtection="0">
      <alignment horizontal="right"/>
    </xf>
    <xf numFmtId="0" fontId="63" fillId="56" borderId="5275" applyNumberFormat="0" applyAlignment="0" applyProtection="0"/>
    <xf numFmtId="254" fontId="177" fillId="0" borderId="5159" applyFont="0" applyFill="0" applyBorder="0" applyAlignment="0" applyProtection="0">
      <protection locked="0"/>
    </xf>
    <xf numFmtId="0" fontId="18" fillId="0" borderId="5495" applyNumberFormat="0" applyFont="0" applyAlignment="0" applyProtection="0"/>
    <xf numFmtId="0" fontId="42" fillId="0" borderId="6135" applyNumberFormat="0" applyFill="0" applyAlignment="0" applyProtection="0"/>
    <xf numFmtId="0" fontId="63" fillId="56" borderId="5275" applyNumberFormat="0" applyAlignment="0" applyProtection="0"/>
    <xf numFmtId="207" fontId="240" fillId="0" borderId="6027">
      <alignment horizontal="left"/>
    </xf>
    <xf numFmtId="2" fontId="92" fillId="34" borderId="5094"/>
    <xf numFmtId="41" fontId="211" fillId="0" borderId="5168" applyFill="0" applyBorder="0" applyProtection="0">
      <alignment horizontal="right" vertical="top"/>
    </xf>
    <xf numFmtId="2" fontId="92" fillId="34" borderId="6778"/>
    <xf numFmtId="0" fontId="23" fillId="98" borderId="5163" applyNumberFormat="0" applyFont="0" applyAlignment="0" applyProtection="0"/>
    <xf numFmtId="0" fontId="18" fillId="74" borderId="5162" applyProtection="0">
      <alignment horizontal="right"/>
    </xf>
    <xf numFmtId="0" fontId="42" fillId="0" borderId="5276" applyNumberFormat="0" applyFill="0" applyAlignment="0" applyProtection="0"/>
    <xf numFmtId="3" fontId="92" fillId="34" borderId="5196">
      <alignment horizontal="right" vertical="center"/>
    </xf>
    <xf numFmtId="0" fontId="60" fillId="43" borderId="5273" applyNumberFormat="0" applyAlignment="0" applyProtection="0"/>
    <xf numFmtId="3" fontId="92" fillId="35" borderId="5210">
      <alignment horizontal="right" vertical="center"/>
    </xf>
    <xf numFmtId="1" fontId="37" fillId="0" borderId="5598">
      <alignment vertical="center"/>
    </xf>
    <xf numFmtId="0" fontId="18" fillId="0" borderId="5496" applyNumberFormat="0" applyFont="0" applyAlignment="0" applyProtection="0"/>
    <xf numFmtId="0" fontId="63" fillId="56" borderId="5275" applyNumberFormat="0" applyAlignment="0" applyProtection="0"/>
    <xf numFmtId="207" fontId="245" fillId="0" borderId="5167">
      <alignment horizontal="center"/>
    </xf>
    <xf numFmtId="0" fontId="18" fillId="74" borderId="5162" applyProtection="0">
      <alignment horizontal="right"/>
    </xf>
    <xf numFmtId="0" fontId="63" fillId="56" borderId="5275" applyNumberFormat="0" applyAlignment="0" applyProtection="0"/>
    <xf numFmtId="4" fontId="92" fillId="35" borderId="6360"/>
    <xf numFmtId="0" fontId="63" fillId="56" borderId="5275" applyNumberFormat="0" applyAlignment="0" applyProtection="0"/>
    <xf numFmtId="338" fontId="230" fillId="0" borderId="5491">
      <protection locked="0"/>
    </xf>
    <xf numFmtId="0" fontId="42" fillId="0" borderId="5276" applyNumberFormat="0" applyFill="0" applyAlignment="0" applyProtection="0"/>
    <xf numFmtId="215" fontId="156" fillId="0" borderId="5067" applyFont="0" applyFill="0" applyAlignment="0">
      <alignment horizontal="fill"/>
    </xf>
    <xf numFmtId="207" fontId="245" fillId="0" borderId="5167">
      <alignment horizontal="center"/>
    </xf>
    <xf numFmtId="0" fontId="92" fillId="35" borderId="6388">
      <alignment horizontal="center" vertical="center"/>
    </xf>
    <xf numFmtId="0" fontId="18" fillId="74" borderId="5162" applyProtection="0">
      <alignment horizontal="right"/>
    </xf>
    <xf numFmtId="0" fontId="43" fillId="59" borderId="5274" applyNumberFormat="0" applyFont="0" applyAlignment="0" applyProtection="0"/>
    <xf numFmtId="3" fontId="92" fillId="34" borderId="5180">
      <alignment horizontal="right" vertical="center"/>
    </xf>
    <xf numFmtId="0" fontId="63" fillId="56" borderId="6134" applyNumberFormat="0" applyAlignment="0" applyProtection="0"/>
    <xf numFmtId="0" fontId="18" fillId="74" borderId="5162" applyProtection="0">
      <alignment horizontal="right"/>
    </xf>
    <xf numFmtId="0" fontId="18" fillId="74" borderId="5162" applyProtection="0">
      <alignment horizontal="right"/>
    </xf>
    <xf numFmtId="0" fontId="42" fillId="0" borderId="5276" applyNumberFormat="0" applyFill="0" applyAlignment="0" applyProtection="0"/>
    <xf numFmtId="0" fontId="18" fillId="0" borderId="6028" applyNumberFormat="0" applyFont="0" applyAlignment="0" applyProtection="0"/>
    <xf numFmtId="0" fontId="42" fillId="0" borderId="5276" applyNumberFormat="0" applyFill="0" applyAlignment="0" applyProtection="0"/>
    <xf numFmtId="0" fontId="63" fillId="56" borderId="5275" applyNumberFormat="0" applyAlignment="0" applyProtection="0"/>
    <xf numFmtId="0" fontId="44" fillId="57" borderId="5187" applyNumberFormat="0" applyAlignment="0" applyProtection="0"/>
    <xf numFmtId="10" fontId="23" fillId="37" borderId="5162" applyNumberFormat="0" applyBorder="0" applyAlignment="0" applyProtection="0"/>
    <xf numFmtId="0" fontId="18" fillId="74" borderId="5162" applyProtection="0">
      <alignment horizontal="right"/>
    </xf>
    <xf numFmtId="4" fontId="92" fillId="35" borderId="6352"/>
    <xf numFmtId="0" fontId="63" fillId="56" borderId="5275" applyNumberFormat="0" applyAlignment="0" applyProtection="0"/>
    <xf numFmtId="0" fontId="238" fillId="0" borderId="5167">
      <alignment horizontal="right"/>
    </xf>
    <xf numFmtId="49" fontId="237" fillId="0" borderId="6027">
      <alignment horizontal="right" wrapText="1"/>
    </xf>
    <xf numFmtId="0" fontId="44" fillId="119" borderId="6389" applyNumberFormat="0" applyAlignment="0" applyProtection="0"/>
    <xf numFmtId="0" fontId="60" fillId="43" borderId="5273" applyNumberFormat="0" applyAlignment="0" applyProtection="0"/>
    <xf numFmtId="0" fontId="238" fillId="0" borderId="3704">
      <alignment horizontal="right"/>
    </xf>
    <xf numFmtId="215" fontId="156" fillId="0" borderId="6347" applyFont="0" applyFill="0" applyAlignment="0">
      <alignment horizontal="fill"/>
    </xf>
    <xf numFmtId="0" fontId="237" fillId="0" borderId="5168">
      <alignment horizontal="right" wrapText="1"/>
    </xf>
    <xf numFmtId="0" fontId="23" fillId="0" borderId="5161" applyNumberFormat="0" applyFill="0" applyAlignment="0" applyProtection="0"/>
    <xf numFmtId="0" fontId="42" fillId="0" borderId="5276" applyNumberFormat="0" applyFill="0" applyAlignment="0" applyProtection="0"/>
    <xf numFmtId="0" fontId="44" fillId="57" borderId="5215" applyNumberFormat="0" applyAlignment="0" applyProtection="0"/>
    <xf numFmtId="0" fontId="42" fillId="0" borderId="5276" applyNumberFormat="0" applyFill="0" applyAlignment="0" applyProtection="0"/>
    <xf numFmtId="0" fontId="18" fillId="74" borderId="5162" applyProtection="0">
      <alignment horizontal="right"/>
    </xf>
    <xf numFmtId="10" fontId="23" fillId="37" borderId="5162" applyNumberFormat="0" applyBorder="0" applyAlignment="0" applyProtection="0"/>
    <xf numFmtId="338" fontId="230" fillId="0" borderId="6024">
      <protection locked="0"/>
    </xf>
    <xf numFmtId="0" fontId="63" fillId="56" borderId="6134" applyNumberFormat="0" applyAlignment="0" applyProtection="0"/>
    <xf numFmtId="207" fontId="244" fillId="0" borderId="5168">
      <alignment horizontal="center"/>
    </xf>
    <xf numFmtId="0" fontId="18" fillId="35" borderId="5156" applyNumberFormat="0" applyAlignment="0">
      <protection locked="0"/>
    </xf>
    <xf numFmtId="0" fontId="18" fillId="74" borderId="5162" applyProtection="0">
      <alignment horizontal="right"/>
    </xf>
    <xf numFmtId="0" fontId="63" fillId="56" borderId="5275" applyNumberFormat="0" applyAlignment="0" applyProtection="0"/>
    <xf numFmtId="0" fontId="23" fillId="98" borderId="5163" applyNumberFormat="0" applyFont="0" applyAlignment="0" applyProtection="0"/>
    <xf numFmtId="256" fontId="22" fillId="0" borderId="3697">
      <alignment horizontal="left" vertical="center"/>
    </xf>
    <xf numFmtId="0" fontId="42" fillId="0" borderId="5276" applyNumberFormat="0" applyFill="0" applyAlignment="0" applyProtection="0"/>
    <xf numFmtId="0" fontId="18" fillId="74" borderId="5162" applyProtection="0">
      <alignment horizontal="right"/>
    </xf>
    <xf numFmtId="0" fontId="238" fillId="0" borderId="5167">
      <alignment horizontal="right"/>
    </xf>
    <xf numFmtId="3" fontId="92" fillId="35" borderId="6800">
      <alignment horizontal="right" vertical="center"/>
    </xf>
    <xf numFmtId="0" fontId="42" fillId="0" borderId="5276" applyNumberFormat="0" applyFill="0" applyAlignment="0" applyProtection="0"/>
    <xf numFmtId="348" fontId="120" fillId="107" borderId="5162" applyProtection="0">
      <alignment horizontal="center" vertical="center"/>
    </xf>
    <xf numFmtId="0" fontId="18" fillId="74" borderId="5162" applyProtection="0">
      <alignment horizontal="right"/>
      <protection locked="0"/>
    </xf>
    <xf numFmtId="0" fontId="217" fillId="103" borderId="5163" applyNumberFormat="0" applyAlignment="0" applyProtection="0"/>
    <xf numFmtId="49" fontId="237" fillId="0" borderId="5168">
      <alignment horizontal="right" wrapText="1"/>
    </xf>
    <xf numFmtId="0" fontId="238" fillId="0" borderId="5167">
      <alignment horizontal="right"/>
    </xf>
    <xf numFmtId="0" fontId="60" fillId="43" borderId="5273" applyNumberFormat="0" applyAlignment="0" applyProtection="0"/>
    <xf numFmtId="0" fontId="23" fillId="0" borderId="5161" applyNumberFormat="0" applyFill="0" applyAlignment="0" applyProtection="0"/>
    <xf numFmtId="3" fontId="92" fillId="35" borderId="5052">
      <alignment horizontal="right" vertical="center"/>
    </xf>
    <xf numFmtId="0" fontId="18" fillId="56" borderId="3697" applyAlignment="0" applyProtection="0"/>
    <xf numFmtId="0" fontId="23" fillId="0" borderId="6020" applyNumberFormat="0" applyFill="0" applyAlignment="0" applyProtection="0"/>
    <xf numFmtId="0" fontId="22" fillId="0" borderId="3697">
      <alignment horizontal="left" vertical="center"/>
    </xf>
    <xf numFmtId="0" fontId="18" fillId="74" borderId="5162" applyProtection="0">
      <alignment horizontal="right"/>
    </xf>
    <xf numFmtId="10" fontId="23" fillId="37" borderId="5162" applyNumberFormat="0" applyBorder="0" applyAlignment="0" applyProtection="0"/>
    <xf numFmtId="0" fontId="42" fillId="0" borderId="5276" applyNumberFormat="0" applyFill="0" applyAlignment="0" applyProtection="0"/>
    <xf numFmtId="0" fontId="44" fillId="57" borderId="5183" applyNumberFormat="0" applyAlignment="0" applyProtection="0"/>
    <xf numFmtId="0" fontId="23" fillId="0" borderId="5161" applyNumberFormat="0" applyFill="0" applyAlignment="0" applyProtection="0"/>
    <xf numFmtId="0" fontId="18" fillId="74" borderId="5162" applyProtection="0">
      <alignment horizontal="right"/>
    </xf>
    <xf numFmtId="348" fontId="120" fillId="107" borderId="5162" applyProtection="0">
      <alignment horizontal="center" vertical="center"/>
    </xf>
    <xf numFmtId="215" fontId="156" fillId="0" borderId="5926" applyFont="0" applyFill="0" applyAlignment="0">
      <alignment horizontal="fill"/>
    </xf>
    <xf numFmtId="41" fontId="211" fillId="0" borderId="6027" applyFill="0" applyBorder="0" applyProtection="0">
      <alignment horizontal="right" vertical="top"/>
    </xf>
    <xf numFmtId="0" fontId="18" fillId="74" borderId="5162" applyProtection="0">
      <alignment horizontal="right"/>
    </xf>
    <xf numFmtId="0" fontId="44" fillId="57" borderId="5093" applyNumberFormat="0" applyAlignment="0" applyProtection="0"/>
    <xf numFmtId="10" fontId="23" fillId="37" borderId="5162" applyNumberFormat="0" applyBorder="0" applyAlignment="0" applyProtection="0"/>
    <xf numFmtId="1" fontId="37" fillId="0" borderId="5598">
      <alignment vertical="center"/>
    </xf>
    <xf numFmtId="0" fontId="18" fillId="74" borderId="5162" applyProtection="0">
      <alignment horizontal="right"/>
    </xf>
    <xf numFmtId="0" fontId="18" fillId="74" borderId="5162" applyProtection="0">
      <alignment horizontal="right"/>
      <protection locked="0"/>
    </xf>
    <xf numFmtId="0" fontId="42" fillId="0" borderId="5276" applyNumberFormat="0" applyFill="0" applyAlignment="0" applyProtection="0"/>
    <xf numFmtId="0" fontId="63" fillId="56" borderId="5275" applyNumberFormat="0" applyAlignment="0" applyProtection="0"/>
    <xf numFmtId="0" fontId="18" fillId="0" borderId="5495" applyNumberFormat="0" applyFont="0" applyAlignment="0" applyProtection="0"/>
    <xf numFmtId="215" fontId="156" fillId="0" borderId="5197" applyFont="0" applyFill="0" applyAlignment="0">
      <alignment horizontal="fill"/>
    </xf>
    <xf numFmtId="3" fontId="92" fillId="34" borderId="5502">
      <alignment horizontal="right" vertical="center"/>
    </xf>
    <xf numFmtId="0" fontId="44" fillId="57" borderId="5187" applyNumberFormat="0" applyAlignment="0" applyProtection="0"/>
    <xf numFmtId="0" fontId="44" fillId="57" borderId="5061" applyNumberFormat="0" applyAlignment="0" applyProtection="0"/>
    <xf numFmtId="0" fontId="44" fillId="57" borderId="5171" applyNumberFormat="0" applyAlignment="0" applyProtection="0"/>
    <xf numFmtId="338" fontId="230" fillId="0" borderId="5165">
      <protection locked="0"/>
    </xf>
    <xf numFmtId="0" fontId="18" fillId="74" borderId="5162" applyProtection="0">
      <alignment horizontal="right"/>
      <protection locked="0"/>
    </xf>
    <xf numFmtId="0" fontId="42" fillId="0" borderId="5276" applyNumberFormat="0" applyFill="0" applyAlignment="0" applyProtection="0"/>
    <xf numFmtId="0" fontId="238" fillId="0" borderId="6026">
      <alignment horizontal="right"/>
    </xf>
    <xf numFmtId="0" fontId="238" fillId="0" borderId="5493">
      <alignment horizontal="right"/>
    </xf>
    <xf numFmtId="0" fontId="63" fillId="56" borderId="5275" applyNumberFormat="0" applyAlignment="0" applyProtection="0"/>
    <xf numFmtId="338" fontId="230" fillId="0" borderId="5491">
      <protection locked="0"/>
    </xf>
    <xf numFmtId="0" fontId="237" fillId="0" borderId="3705">
      <alignment horizontal="right" wrapText="1"/>
    </xf>
    <xf numFmtId="0" fontId="42" fillId="0" borderId="6135" applyNumberFormat="0" applyFill="0" applyAlignment="0" applyProtection="0"/>
    <xf numFmtId="348" fontId="120" fillId="107" borderId="5162" applyProtection="0">
      <alignment horizontal="center" vertical="center"/>
    </xf>
    <xf numFmtId="0" fontId="18" fillId="74" borderId="5162" applyProtection="0">
      <alignment horizontal="right"/>
      <protection locked="0"/>
    </xf>
    <xf numFmtId="0" fontId="18" fillId="35" borderId="5156" applyNumberFormat="0" applyAlignment="0">
      <protection locked="0"/>
    </xf>
    <xf numFmtId="207" fontId="244" fillId="0" borderId="5494">
      <alignment horizontal="center"/>
    </xf>
    <xf numFmtId="41" fontId="211" fillId="0" borderId="5494" applyFill="0" applyBorder="0" applyProtection="0">
      <alignment horizontal="right" vertical="top"/>
    </xf>
    <xf numFmtId="0" fontId="63" fillId="56" borderId="6134" applyNumberFormat="0" applyAlignment="0" applyProtection="0"/>
    <xf numFmtId="4" fontId="92" fillId="35" borderId="5210"/>
    <xf numFmtId="0" fontId="63" fillId="56" borderId="5275" applyNumberFormat="0" applyAlignment="0" applyProtection="0"/>
    <xf numFmtId="0" fontId="18" fillId="74" borderId="5162" applyProtection="0">
      <alignment horizontal="right"/>
      <protection locked="0"/>
    </xf>
    <xf numFmtId="207" fontId="244" fillId="0" borderId="5168">
      <alignment horizontal="center"/>
    </xf>
    <xf numFmtId="10" fontId="23" fillId="37" borderId="5162" applyNumberFormat="0" applyBorder="0" applyAlignment="0" applyProtection="0"/>
    <xf numFmtId="0" fontId="18" fillId="0" borderId="5274"/>
    <xf numFmtId="10" fontId="23" fillId="37" borderId="5162" applyNumberFormat="0" applyBorder="0" applyAlignment="0" applyProtection="0"/>
    <xf numFmtId="0" fontId="18" fillId="74" borderId="5162" applyProtection="0">
      <alignment horizontal="right"/>
    </xf>
    <xf numFmtId="0" fontId="18" fillId="74" borderId="5162" applyProtection="0">
      <alignment horizontal="right"/>
      <protection locked="0"/>
    </xf>
    <xf numFmtId="0" fontId="42" fillId="0" borderId="5276" applyNumberFormat="0" applyFill="0" applyAlignment="0" applyProtection="0"/>
    <xf numFmtId="3" fontId="92" fillId="34" borderId="6766">
      <alignment horizontal="right" vertical="center"/>
    </xf>
    <xf numFmtId="0" fontId="63" fillId="56" borderId="5275" applyNumberFormat="0" applyAlignment="0" applyProtection="0"/>
    <xf numFmtId="0" fontId="42" fillId="0" borderId="6135" applyNumberFormat="0" applyFill="0" applyAlignment="0" applyProtection="0"/>
    <xf numFmtId="0" fontId="18" fillId="35" borderId="5156" applyNumberFormat="0" applyAlignment="0">
      <protection locked="0"/>
    </xf>
    <xf numFmtId="0" fontId="92" fillId="35" borderId="5164">
      <alignment horizontal="center" vertical="center"/>
    </xf>
    <xf numFmtId="207" fontId="245" fillId="0" borderId="5167">
      <alignment horizontal="center"/>
    </xf>
    <xf numFmtId="207" fontId="244" fillId="0" borderId="6027">
      <alignment horizontal="center"/>
    </xf>
    <xf numFmtId="10" fontId="23" fillId="37" borderId="5162" applyNumberFormat="0" applyBorder="0" applyAlignment="0" applyProtection="0"/>
    <xf numFmtId="3" fontId="92" fillId="34" borderId="5514">
      <alignment horizontal="right" vertical="center"/>
    </xf>
    <xf numFmtId="0" fontId="55" fillId="56" borderId="5273" applyNumberFormat="0" applyAlignment="0" applyProtection="0"/>
    <xf numFmtId="0" fontId="63" fillId="56" borderId="5275" applyNumberFormat="0" applyAlignment="0" applyProtection="0"/>
    <xf numFmtId="0" fontId="18" fillId="74" borderId="5162" applyProtection="0">
      <alignment horizontal="right"/>
    </xf>
    <xf numFmtId="207" fontId="245" fillId="0" borderId="5167">
      <alignment horizontal="center"/>
    </xf>
    <xf numFmtId="207" fontId="240" fillId="0" borderId="5494">
      <alignment horizontal="right"/>
    </xf>
    <xf numFmtId="207" fontId="240" fillId="0" borderId="5168">
      <alignment horizontal="left"/>
    </xf>
    <xf numFmtId="0" fontId="18" fillId="74" borderId="5162" applyProtection="0">
      <alignment horizontal="right"/>
    </xf>
    <xf numFmtId="0" fontId="44" fillId="57" borderId="6761" applyNumberFormat="0" applyAlignment="0" applyProtection="0"/>
    <xf numFmtId="0" fontId="92" fillId="35" borderId="5174">
      <alignment horizontal="center" vertical="center"/>
    </xf>
    <xf numFmtId="338" fontId="230" fillId="0" borderId="5165">
      <protection locked="0"/>
    </xf>
    <xf numFmtId="207" fontId="243" fillId="0" borderId="5493">
      <alignment horizontal="left"/>
    </xf>
    <xf numFmtId="0" fontId="18" fillId="74" borderId="5162" applyProtection="0">
      <alignment horizontal="right"/>
      <protection locked="0"/>
    </xf>
    <xf numFmtId="0" fontId="55" fillId="56" borderId="5273" applyNumberFormat="0" applyAlignment="0" applyProtection="0"/>
    <xf numFmtId="3" fontId="92" fillId="35" borderId="5214">
      <alignment horizontal="right" vertical="center"/>
    </xf>
    <xf numFmtId="0" fontId="44" fillId="57" borderId="5175" applyNumberFormat="0" applyAlignment="0" applyProtection="0"/>
    <xf numFmtId="0" fontId="44" fillId="57" borderId="6361" applyNumberFormat="0" applyAlignment="0" applyProtection="0"/>
    <xf numFmtId="201" fontId="137" fillId="0" borderId="5158" applyNumberFormat="0" applyFont="0" applyFill="0" applyAlignment="0" applyProtection="0"/>
    <xf numFmtId="0" fontId="18" fillId="74" borderId="5162" applyProtection="0">
      <alignment horizontal="right"/>
    </xf>
    <xf numFmtId="0" fontId="42" fillId="0" borderId="5276" applyNumberFormat="0" applyFill="0" applyAlignment="0" applyProtection="0"/>
    <xf numFmtId="0" fontId="18" fillId="35" borderId="5156" applyNumberFormat="0" applyAlignment="0">
      <protection locked="0"/>
    </xf>
    <xf numFmtId="207" fontId="245" fillId="0" borderId="6026">
      <alignment horizontal="center"/>
    </xf>
    <xf numFmtId="0" fontId="55" fillId="56" borderId="5273" applyNumberFormat="0" applyAlignment="0" applyProtection="0"/>
    <xf numFmtId="0" fontId="63" fillId="56" borderId="5275" applyNumberFormat="0" applyAlignment="0" applyProtection="0"/>
    <xf numFmtId="2" fontId="92" fillId="34" borderId="5066"/>
    <xf numFmtId="0" fontId="42" fillId="0" borderId="5276" applyNumberFormat="0" applyFill="0" applyAlignment="0" applyProtection="0"/>
    <xf numFmtId="0" fontId="18" fillId="0" borderId="5170" applyNumberFormat="0" applyFont="0" applyAlignment="0" applyProtection="0"/>
    <xf numFmtId="0" fontId="18" fillId="74" borderId="5162" applyProtection="0">
      <alignment horizontal="right"/>
    </xf>
    <xf numFmtId="0" fontId="63" fillId="56" borderId="5275" applyNumberFormat="0" applyAlignment="0" applyProtection="0"/>
    <xf numFmtId="41" fontId="211" fillId="0" borderId="6027" applyFill="0" applyBorder="0" applyProtection="0">
      <alignment horizontal="right" vertical="top"/>
    </xf>
    <xf numFmtId="338" fontId="230" fillId="0" borderId="6024">
      <protection locked="0"/>
    </xf>
    <xf numFmtId="0" fontId="44" fillId="57" borderId="5191" applyNumberFormat="0" applyAlignment="0" applyProtection="0"/>
    <xf numFmtId="215" fontId="156" fillId="0" borderId="5213" applyFont="0" applyFill="0" applyAlignment="0">
      <alignment horizontal="fill"/>
    </xf>
    <xf numFmtId="0" fontId="18" fillId="74" borderId="5162" applyProtection="0">
      <alignment horizontal="right"/>
    </xf>
    <xf numFmtId="0" fontId="18" fillId="68" borderId="5275" applyNumberFormat="0">
      <alignment vertical="center"/>
    </xf>
    <xf numFmtId="41" fontId="211" fillId="0" borderId="5168" applyFill="0" applyBorder="0" applyProtection="0">
      <alignment horizontal="right" vertical="top"/>
    </xf>
    <xf numFmtId="0" fontId="23" fillId="0" borderId="5161" applyNumberFormat="0" applyFill="0" applyAlignment="0" applyProtection="0"/>
    <xf numFmtId="10" fontId="23" fillId="37" borderId="5162" applyNumberFormat="0" applyBorder="0" applyAlignment="0" applyProtection="0"/>
    <xf numFmtId="0" fontId="18" fillId="74" borderId="5162" applyProtection="0">
      <alignment horizontal="right"/>
      <protection locked="0"/>
    </xf>
    <xf numFmtId="0" fontId="18" fillId="0" borderId="5274"/>
    <xf numFmtId="256" fontId="22" fillId="0" borderId="3697">
      <alignment horizontal="left" vertical="center"/>
    </xf>
    <xf numFmtId="41" fontId="211" fillId="0" borderId="6027" applyFill="0" applyBorder="0" applyProtection="0">
      <alignment horizontal="right" vertical="top"/>
    </xf>
    <xf numFmtId="0" fontId="18" fillId="35" borderId="5156" applyNumberFormat="0" applyAlignment="0">
      <protection locked="0"/>
    </xf>
    <xf numFmtId="0" fontId="237" fillId="0" borderId="5168">
      <alignment horizontal="right" wrapText="1"/>
    </xf>
    <xf numFmtId="4" fontId="92" fillId="35" borderId="6384"/>
    <xf numFmtId="0" fontId="92" fillId="35" borderId="5324">
      <alignment horizontal="center" vertical="center"/>
    </xf>
    <xf numFmtId="0" fontId="18" fillId="74" borderId="5162" applyProtection="0">
      <alignment horizontal="right"/>
    </xf>
    <xf numFmtId="207" fontId="244" fillId="0" borderId="6027">
      <alignment horizontal="center"/>
    </xf>
    <xf numFmtId="0" fontId="63" fillId="56" borderId="5275" applyNumberFormat="0" applyAlignment="0" applyProtection="0"/>
    <xf numFmtId="0" fontId="231" fillId="35" borderId="5162">
      <alignment horizontal="right"/>
    </xf>
    <xf numFmtId="0" fontId="18" fillId="74" borderId="5162" applyProtection="0">
      <alignment horizontal="right"/>
    </xf>
    <xf numFmtId="0" fontId="18" fillId="0" borderId="5170" applyNumberFormat="0" applyFont="0" applyAlignment="0" applyProtection="0"/>
    <xf numFmtId="0" fontId="18" fillId="74" borderId="5162" applyProtection="0">
      <alignment horizontal="right"/>
    </xf>
    <xf numFmtId="0" fontId="23" fillId="0" borderId="6020" applyNumberFormat="0" applyFill="0" applyAlignment="0" applyProtection="0"/>
    <xf numFmtId="0" fontId="44" fillId="119" borderId="4244" applyNumberFormat="0" applyAlignment="0" applyProtection="0"/>
    <xf numFmtId="0" fontId="44" fillId="57" borderId="4244" applyNumberFormat="0" applyAlignment="0" applyProtection="0"/>
    <xf numFmtId="0" fontId="44" fillId="57" borderId="4244" applyNumberFormat="0" applyAlignment="0" applyProtection="0"/>
    <xf numFmtId="0" fontId="44" fillId="119" borderId="4236" applyNumberFormat="0" applyAlignment="0" applyProtection="0"/>
    <xf numFmtId="0" fontId="44" fillId="57" borderId="4236" applyNumberFormat="0" applyAlignment="0" applyProtection="0"/>
    <xf numFmtId="0" fontId="44" fillId="57" borderId="4236" applyNumberFormat="0" applyAlignment="0" applyProtection="0"/>
    <xf numFmtId="0" fontId="44" fillId="57" borderId="4236" applyNumberFormat="0" applyAlignment="0" applyProtection="0"/>
    <xf numFmtId="0" fontId="44" fillId="119" borderId="4232" applyNumberFormat="0" applyAlignment="0" applyProtection="0"/>
    <xf numFmtId="2" fontId="92" fillId="34" borderId="4233"/>
    <xf numFmtId="3" fontId="92" fillId="34" borderId="4233">
      <alignment horizontal="right" vertical="center"/>
    </xf>
    <xf numFmtId="4" fontId="92" fillId="35" borderId="4235"/>
    <xf numFmtId="3" fontId="92" fillId="35" borderId="4235">
      <alignment horizontal="right" vertical="center"/>
    </xf>
    <xf numFmtId="0" fontId="44" fillId="57" borderId="4232" applyNumberFormat="0" applyAlignment="0" applyProtection="0"/>
    <xf numFmtId="0" fontId="44" fillId="57" borderId="4232" applyNumberFormat="0" applyAlignment="0" applyProtection="0"/>
    <xf numFmtId="215" fontId="156" fillId="0" borderId="4234" applyFont="0" applyFill="0" applyAlignment="0">
      <alignment horizontal="fill"/>
    </xf>
    <xf numFmtId="0" fontId="92" fillId="35" borderId="4235">
      <alignment horizontal="center" vertical="center"/>
    </xf>
    <xf numFmtId="0" fontId="44" fillId="57" borderId="4232" applyNumberFormat="0" applyAlignment="0" applyProtection="0"/>
    <xf numFmtId="0" fontId="44" fillId="57" borderId="4268" applyNumberFormat="0" applyAlignment="0" applyProtection="0"/>
    <xf numFmtId="2" fontId="92" fillId="34" borderId="4265"/>
    <xf numFmtId="0" fontId="44" fillId="57" borderId="4264" applyNumberFormat="0" applyAlignment="0" applyProtection="0"/>
    <xf numFmtId="215" fontId="156" fillId="0" borderId="4238" applyFont="0" applyFill="0" applyAlignment="0">
      <alignment horizontal="fill"/>
    </xf>
    <xf numFmtId="0" fontId="44" fillId="57" borderId="4268" applyNumberFormat="0" applyAlignment="0" applyProtection="0"/>
    <xf numFmtId="3" fontId="92" fillId="34" borderId="4265">
      <alignment horizontal="right" vertical="center"/>
    </xf>
    <xf numFmtId="4" fontId="92" fillId="35" borderId="4267"/>
    <xf numFmtId="4" fontId="92" fillId="35" borderId="4263"/>
    <xf numFmtId="0" fontId="92" fillId="35" borderId="4263">
      <alignment horizontal="center" vertical="center"/>
    </xf>
    <xf numFmtId="0" fontId="44" fillId="57" borderId="4264" applyNumberFormat="0" applyAlignment="0" applyProtection="0"/>
    <xf numFmtId="0" fontId="44" fillId="57" borderId="4268" applyNumberFormat="0" applyAlignment="0" applyProtection="0"/>
    <xf numFmtId="2" fontId="92" fillId="34" borderId="4229"/>
    <xf numFmtId="3" fontId="92" fillId="34" borderId="4229">
      <alignment horizontal="right" vertical="center"/>
    </xf>
    <xf numFmtId="0" fontId="44" fillId="119" borderId="4268" applyNumberFormat="0" applyAlignment="0" applyProtection="0"/>
    <xf numFmtId="0" fontId="44" fillId="119" borderId="4264" applyNumberFormat="0" applyAlignment="0" applyProtection="0"/>
    <xf numFmtId="3" fontId="92" fillId="35" borderId="4267">
      <alignment horizontal="right" vertical="center"/>
    </xf>
    <xf numFmtId="4" fontId="92" fillId="35" borderId="4231"/>
    <xf numFmtId="3" fontId="92" fillId="35" borderId="4231">
      <alignment horizontal="right" vertical="center"/>
    </xf>
    <xf numFmtId="0" fontId="92" fillId="35" borderId="4231">
      <alignment horizontal="center" vertical="center"/>
    </xf>
    <xf numFmtId="2" fontId="92" fillId="34" borderId="4261"/>
    <xf numFmtId="3" fontId="92" fillId="34" borderId="4261">
      <alignment horizontal="right" vertical="center"/>
    </xf>
    <xf numFmtId="3" fontId="92" fillId="35" borderId="4263">
      <alignment horizontal="right" vertical="center"/>
    </xf>
    <xf numFmtId="0" fontId="92" fillId="35" borderId="4239">
      <alignment horizontal="center" vertical="center"/>
    </xf>
    <xf numFmtId="3" fontId="92" fillId="35" borderId="4239">
      <alignment horizontal="right" vertical="center"/>
    </xf>
    <xf numFmtId="4" fontId="92" fillId="35" borderId="4239"/>
    <xf numFmtId="3" fontId="92" fillId="34" borderId="4237">
      <alignment horizontal="right" vertical="center"/>
    </xf>
    <xf numFmtId="2" fontId="92" fillId="34" borderId="4237"/>
    <xf numFmtId="215" fontId="156" fillId="0" borderId="4262" applyFont="0" applyFill="0" applyAlignment="0">
      <alignment horizontal="fill"/>
    </xf>
    <xf numFmtId="0" fontId="44" fillId="57" borderId="4240" applyNumberFormat="0" applyAlignment="0" applyProtection="0"/>
    <xf numFmtId="0" fontId="92" fillId="35" borderId="4243">
      <alignment horizontal="center" vertical="center"/>
    </xf>
    <xf numFmtId="215" fontId="156" fillId="0" borderId="4242" applyFont="0" applyFill="0" applyAlignment="0">
      <alignment horizontal="fill"/>
    </xf>
    <xf numFmtId="0" fontId="44" fillId="57" borderId="4240" applyNumberFormat="0" applyAlignment="0" applyProtection="0"/>
    <xf numFmtId="0" fontId="44" fillId="57" borderId="4240" applyNumberFormat="0" applyAlignment="0" applyProtection="0"/>
    <xf numFmtId="3" fontId="92" fillId="35" borderId="4243">
      <alignment horizontal="right" vertical="center"/>
    </xf>
    <xf numFmtId="4" fontId="92" fillId="35" borderId="4243"/>
    <xf numFmtId="3" fontId="92" fillId="34" borderId="4241">
      <alignment horizontal="right" vertical="center"/>
    </xf>
    <xf numFmtId="2" fontId="92" fillId="34" borderId="4241"/>
    <xf numFmtId="0" fontId="44" fillId="119" borderId="4240" applyNumberFormat="0" applyAlignment="0" applyProtection="0"/>
    <xf numFmtId="0" fontId="44" fillId="57" borderId="4244" applyNumberFormat="0" applyAlignment="0" applyProtection="0"/>
    <xf numFmtId="0" fontId="92" fillId="35" borderId="4267">
      <alignment horizontal="center" vertical="center"/>
    </xf>
    <xf numFmtId="215" fontId="156" fillId="0" borderId="4230" applyFont="0" applyFill="0" applyAlignment="0">
      <alignment horizontal="fill"/>
    </xf>
    <xf numFmtId="215" fontId="156" fillId="0" borderId="4266" applyFont="0" applyFill="0" applyAlignment="0">
      <alignment horizontal="fill"/>
    </xf>
    <xf numFmtId="0" fontId="44" fillId="57" borderId="4264" applyNumberFormat="0" applyAlignment="0" applyProtection="0"/>
    <xf numFmtId="254" fontId="177" fillId="0" borderId="5487" applyFont="0" applyFill="0" applyBorder="0" applyAlignment="0" applyProtection="0">
      <protection locked="0"/>
    </xf>
    <xf numFmtId="0" fontId="63" fillId="56" borderId="5275" applyNumberFormat="0" applyAlignment="0" applyProtection="0"/>
    <xf numFmtId="0" fontId="63" fillId="56" borderId="6134" applyNumberFormat="0" applyAlignment="0" applyProtection="0"/>
    <xf numFmtId="338" fontId="230" fillId="0" borderId="6024">
      <protection locked="0"/>
    </xf>
    <xf numFmtId="0" fontId="63" fillId="56" borderId="5275" applyNumberFormat="0" applyAlignment="0" applyProtection="0"/>
    <xf numFmtId="0" fontId="63" fillId="56" borderId="6134" applyNumberFormat="0" applyAlignment="0" applyProtection="0"/>
    <xf numFmtId="0" fontId="63" fillId="56" borderId="5275" applyNumberFormat="0" applyAlignment="0" applyProtection="0"/>
    <xf numFmtId="0" fontId="23" fillId="0" borderId="6020" applyNumberFormat="0" applyFill="0" applyAlignment="0" applyProtection="0"/>
    <xf numFmtId="0" fontId="42" fillId="0" borderId="5276" applyNumberFormat="0" applyFill="0" applyAlignment="0" applyProtection="0"/>
    <xf numFmtId="41" fontId="211" fillId="0" borderId="6027" applyFill="0" applyBorder="0" applyProtection="0">
      <alignment horizontal="right" vertical="top"/>
    </xf>
    <xf numFmtId="0" fontId="44" fillId="119" borderId="4228" applyNumberFormat="0" applyAlignment="0" applyProtection="0"/>
    <xf numFmtId="0" fontId="44" fillId="57" borderId="4228" applyNumberFormat="0" applyAlignment="0" applyProtection="0"/>
    <xf numFmtId="0" fontId="44" fillId="57" borderId="4228" applyNumberFormat="0" applyAlignment="0" applyProtection="0"/>
    <xf numFmtId="0" fontId="44" fillId="57" borderId="4228" applyNumberFormat="0" applyAlignment="0" applyProtection="0"/>
    <xf numFmtId="0" fontId="63" fillId="56" borderId="5275" applyNumberFormat="0" applyAlignment="0" applyProtection="0"/>
    <xf numFmtId="0" fontId="18" fillId="74" borderId="5162" applyProtection="0">
      <alignment horizontal="right"/>
    </xf>
    <xf numFmtId="3" fontId="92" fillId="35" borderId="6384">
      <alignment horizontal="right" vertical="center"/>
    </xf>
    <xf numFmtId="0" fontId="63" fillId="56" borderId="6134" applyNumberFormat="0" applyAlignment="0" applyProtection="0"/>
    <xf numFmtId="0" fontId="18" fillId="0" borderId="5274"/>
    <xf numFmtId="0" fontId="217" fillId="103" borderId="5490" applyNumberFormat="0" applyAlignment="0" applyProtection="0"/>
    <xf numFmtId="0" fontId="42" fillId="0" borderId="6135" applyNumberFormat="0" applyFill="0" applyAlignment="0" applyProtection="0"/>
    <xf numFmtId="0" fontId="44" fillId="57" borderId="5057" applyNumberFormat="0" applyAlignment="0" applyProtection="0"/>
    <xf numFmtId="0" fontId="63" fillId="56" borderId="5275" applyNumberFormat="0" applyAlignment="0" applyProtection="0"/>
    <xf numFmtId="0" fontId="18" fillId="0" borderId="5274"/>
    <xf numFmtId="0" fontId="42" fillId="0" borderId="5276" applyNumberFormat="0" applyFill="0" applyAlignment="0" applyProtection="0"/>
    <xf numFmtId="2" fontId="92" fillId="34" borderId="4225"/>
    <xf numFmtId="3" fontId="92" fillId="34" borderId="4225">
      <alignment horizontal="right" vertical="center"/>
    </xf>
    <xf numFmtId="4" fontId="92" fillId="35" borderId="4227"/>
    <xf numFmtId="3" fontId="92" fillId="35" borderId="4227">
      <alignment horizontal="right" vertical="center"/>
    </xf>
    <xf numFmtId="0" fontId="55" fillId="56" borderId="5273" applyNumberFormat="0" applyAlignment="0" applyProtection="0"/>
    <xf numFmtId="0" fontId="42" fillId="0" borderId="6135" applyNumberFormat="0" applyFill="0" applyAlignment="0" applyProtection="0"/>
    <xf numFmtId="0" fontId="43" fillId="59" borderId="5274" applyNumberFormat="0" applyFont="0" applyAlignment="0" applyProtection="0"/>
    <xf numFmtId="9" fontId="163" fillId="35" borderId="6025">
      <alignment horizontal="center"/>
    </xf>
    <xf numFmtId="4" fontId="92" fillId="35" borderId="5186"/>
    <xf numFmtId="0" fontId="42" fillId="0" borderId="5276" applyNumberFormat="0" applyFill="0" applyAlignment="0" applyProtection="0"/>
    <xf numFmtId="0" fontId="18" fillId="74" borderId="5162" applyProtection="0">
      <alignment horizontal="right"/>
    </xf>
    <xf numFmtId="2" fontId="92" fillId="34" borderId="5498"/>
    <xf numFmtId="0" fontId="44" fillId="57" borderId="5179" applyNumberFormat="0" applyAlignment="0" applyProtection="0"/>
    <xf numFmtId="0" fontId="18" fillId="74" borderId="5162" applyProtection="0">
      <alignment horizontal="right"/>
    </xf>
    <xf numFmtId="0" fontId="44" fillId="57" borderId="5513" applyNumberFormat="0" applyAlignment="0" applyProtection="0"/>
    <xf numFmtId="0" fontId="18" fillId="74" borderId="5162" applyProtection="0">
      <alignment horizontal="right"/>
    </xf>
    <xf numFmtId="3" fontId="92" fillId="34" borderId="5066">
      <alignment horizontal="right" vertical="center"/>
    </xf>
    <xf numFmtId="338" fontId="230" fillId="0" borderId="5165">
      <protection locked="0"/>
    </xf>
    <xf numFmtId="207" fontId="245" fillId="0" borderId="5167">
      <alignment horizontal="center"/>
    </xf>
    <xf numFmtId="0" fontId="238" fillId="0" borderId="5167">
      <alignment horizontal="right"/>
    </xf>
    <xf numFmtId="0" fontId="18" fillId="74" borderId="5162" applyProtection="0">
      <alignment horizontal="right"/>
    </xf>
    <xf numFmtId="0" fontId="44" fillId="57" borderId="5195" applyNumberFormat="0" applyAlignment="0" applyProtection="0"/>
    <xf numFmtId="207" fontId="240" fillId="0" borderId="5168">
      <alignment horizontal="right"/>
    </xf>
    <xf numFmtId="0" fontId="108" fillId="0" borderId="2454" applyFont="0" applyFill="0" applyAlignment="0" applyProtection="0"/>
    <xf numFmtId="2" fontId="92" fillId="34" borderId="5486"/>
    <xf numFmtId="0" fontId="103" fillId="71" borderId="3453" applyNumberFormat="0" applyBorder="0" applyAlignment="0">
      <alignment vertical="center" wrapText="1"/>
    </xf>
    <xf numFmtId="215" fontId="156" fillId="0" borderId="4226" applyFont="0" applyFill="0" applyAlignment="0">
      <alignment horizontal="fill"/>
    </xf>
    <xf numFmtId="0" fontId="18" fillId="0" borderId="5496" applyNumberFormat="0" applyFont="0" applyAlignment="0" applyProtection="0"/>
    <xf numFmtId="0" fontId="44" fillId="119" borderId="5057" applyNumberFormat="0" applyAlignment="0" applyProtection="0"/>
    <xf numFmtId="0" fontId="55" fillId="56" borderId="5273" applyNumberFormat="0" applyAlignment="0" applyProtection="0"/>
    <xf numFmtId="164" fontId="103" fillId="71" borderId="3453" applyNumberFormat="0" applyBorder="0" applyAlignment="0">
      <alignment vertical="center" wrapText="1"/>
    </xf>
    <xf numFmtId="0" fontId="43" fillId="59" borderId="5274" applyNumberFormat="0" applyFont="0" applyAlignment="0" applyProtection="0"/>
    <xf numFmtId="0" fontId="42" fillId="0" borderId="5276" applyNumberFormat="0" applyFill="0" applyAlignment="0" applyProtection="0"/>
    <xf numFmtId="338" fontId="230" fillId="0" borderId="5165">
      <protection locked="0"/>
    </xf>
    <xf numFmtId="3" fontId="92" fillId="34" borderId="5094">
      <alignment horizontal="right" vertical="center"/>
    </xf>
    <xf numFmtId="0" fontId="18" fillId="0" borderId="5496" applyNumberFormat="0" applyFont="0" applyAlignment="0" applyProtection="0"/>
    <xf numFmtId="0" fontId="18" fillId="0" borderId="6028" applyNumberFormat="0" applyFont="0" applyAlignment="0" applyProtection="0"/>
    <xf numFmtId="207" fontId="243" fillId="0" borderId="5167">
      <alignment horizontal="left"/>
    </xf>
    <xf numFmtId="0" fontId="42" fillId="0" borderId="5276" applyNumberFormat="0" applyFill="0" applyAlignment="0" applyProtection="0"/>
    <xf numFmtId="0" fontId="18" fillId="0" borderId="5274"/>
    <xf numFmtId="0" fontId="63" fillId="56" borderId="5275" applyNumberFormat="0" applyAlignment="0" applyProtection="0"/>
    <xf numFmtId="0" fontId="42" fillId="0" borderId="5276" applyNumberFormat="0" applyFill="0" applyAlignment="0" applyProtection="0"/>
    <xf numFmtId="0" fontId="43" fillId="59" borderId="5274" applyNumberFormat="0" applyFont="0" applyAlignment="0" applyProtection="0"/>
    <xf numFmtId="0" fontId="42" fillId="0" borderId="5276" applyNumberFormat="0" applyFill="0" applyAlignment="0" applyProtection="0"/>
    <xf numFmtId="0" fontId="63" fillId="56" borderId="5275" applyNumberFormat="0" applyAlignment="0" applyProtection="0"/>
    <xf numFmtId="0" fontId="23" fillId="0" borderId="6020" applyNumberFormat="0" applyFill="0" applyAlignment="0" applyProtection="0"/>
    <xf numFmtId="0" fontId="18" fillId="74" borderId="5162" applyProtection="0">
      <alignment horizontal="right"/>
    </xf>
    <xf numFmtId="0" fontId="92" fillId="35" borderId="4227">
      <alignment horizontal="center" vertical="center"/>
    </xf>
    <xf numFmtId="0" fontId="42" fillId="0" borderId="5276" applyNumberFormat="0" applyFill="0" applyAlignment="0" applyProtection="0"/>
    <xf numFmtId="0" fontId="63" fillId="56" borderId="5275" applyNumberFormat="0" applyAlignment="0" applyProtection="0"/>
    <xf numFmtId="41" fontId="211" fillId="0" borderId="5168" applyFill="0" applyBorder="0" applyProtection="0">
      <alignment horizontal="right" vertical="top"/>
    </xf>
    <xf numFmtId="0" fontId="55" fillId="56" borderId="5273" applyNumberFormat="0" applyAlignment="0" applyProtection="0"/>
    <xf numFmtId="0" fontId="63" fillId="56" borderId="5275" applyNumberFormat="0" applyAlignment="0" applyProtection="0"/>
    <xf numFmtId="0" fontId="18" fillId="0" borderId="5274"/>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214" fontId="148" fillId="74" borderId="3697" applyFont="0" applyFill="0" applyBorder="0" applyAlignment="0" applyProtection="0">
      <alignment horizontal="right"/>
    </xf>
    <xf numFmtId="0" fontId="63" fillId="56" borderId="5275" applyNumberFormat="0" applyAlignment="0" applyProtection="0"/>
    <xf numFmtId="0" fontId="55" fillId="56" borderId="5273" applyNumberFormat="0" applyAlignment="0" applyProtection="0"/>
    <xf numFmtId="0" fontId="42" fillId="0" borderId="5276" applyNumberFormat="0" applyFill="0" applyAlignment="0" applyProtection="0"/>
    <xf numFmtId="0" fontId="63" fillId="56" borderId="5275" applyNumberFormat="0" applyAlignment="0" applyProtection="0"/>
    <xf numFmtId="0" fontId="55" fillId="56" borderId="5273" applyNumberFormat="0" applyAlignment="0" applyProtection="0"/>
    <xf numFmtId="0" fontId="63" fillId="56" borderId="5275" applyNumberFormat="0" applyAlignment="0" applyProtection="0"/>
    <xf numFmtId="0" fontId="18" fillId="74" borderId="5162" applyProtection="0">
      <alignment horizontal="right"/>
    </xf>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6" fontId="148" fillId="74" borderId="3697" applyFont="0" applyFill="0" applyBorder="0" applyAlignment="0" applyProtection="0">
      <alignment horizontal="right"/>
    </xf>
    <xf numFmtId="0" fontId="42" fillId="0" borderId="5276" applyNumberFormat="0" applyFill="0" applyAlignment="0" applyProtection="0"/>
    <xf numFmtId="0" fontId="63" fillId="56" borderId="5275" applyNumberFormat="0" applyAlignment="0" applyProtection="0"/>
    <xf numFmtId="0" fontId="55" fillId="56" borderId="5273" applyNumberFormat="0" applyAlignment="0" applyProtection="0"/>
    <xf numFmtId="0" fontId="42" fillId="0" borderId="5276" applyNumberFormat="0" applyFill="0" applyAlignment="0" applyProtection="0"/>
    <xf numFmtId="0" fontId="55" fillId="56" borderId="5273" applyNumberFormat="0" applyAlignment="0" applyProtection="0"/>
    <xf numFmtId="0" fontId="42" fillId="0" borderId="5276" applyNumberFormat="0" applyFill="0" applyAlignment="0" applyProtection="0"/>
    <xf numFmtId="0" fontId="23" fillId="36" borderId="3453" applyFont="0" applyBorder="0" applyAlignment="0" applyProtection="0">
      <alignment vertical="top"/>
    </xf>
    <xf numFmtId="0" fontId="63" fillId="56" borderId="5275" applyNumberFormat="0" applyAlignment="0" applyProtection="0"/>
    <xf numFmtId="0" fontId="42" fillId="0" borderId="5276" applyNumberFormat="0" applyFill="0" applyAlignment="0" applyProtection="0"/>
    <xf numFmtId="0" fontId="18" fillId="74" borderId="5162" applyProtection="0">
      <alignment horizontal="right"/>
    </xf>
    <xf numFmtId="0" fontId="44" fillId="57" borderId="5153" applyNumberFormat="0" applyAlignment="0" applyProtection="0"/>
    <xf numFmtId="0" fontId="44" fillId="57" borderId="5141" applyNumberFormat="0" applyAlignment="0" applyProtection="0"/>
    <xf numFmtId="0" fontId="44" fillId="57" borderId="5129" applyNumberFormat="0" applyAlignment="0" applyProtection="0"/>
    <xf numFmtId="3" fontId="92" fillId="34" borderId="5122">
      <alignment horizontal="right" vertical="center"/>
    </xf>
    <xf numFmtId="0" fontId="44" fillId="57" borderId="5117" applyNumberFormat="0" applyAlignment="0" applyProtection="0"/>
    <xf numFmtId="0" fontId="44" fillId="57" borderId="5109" applyNumberFormat="0" applyAlignment="0" applyProtection="0"/>
    <xf numFmtId="3" fontId="92" fillId="34" borderId="5134">
      <alignment horizontal="right" vertical="center"/>
    </xf>
    <xf numFmtId="0" fontId="44" fillId="57" borderId="5105" applyNumberFormat="0" applyAlignment="0" applyProtection="0"/>
    <xf numFmtId="4" fontId="92" fillId="35" borderId="5104"/>
    <xf numFmtId="0" fontId="92" fillId="35" borderId="5104">
      <alignment horizontal="center" vertical="center"/>
    </xf>
    <xf numFmtId="215" fontId="156" fillId="0" borderId="5099" applyFont="0" applyFill="0" applyAlignment="0">
      <alignment horizontal="fill"/>
    </xf>
    <xf numFmtId="0" fontId="44" fillId="119" borderId="5077" applyNumberFormat="0" applyAlignment="0" applyProtection="0"/>
    <xf numFmtId="0" fontId="42" fillId="0" borderId="5276" applyNumberFormat="0" applyFill="0" applyAlignment="0" applyProtection="0"/>
    <xf numFmtId="0" fontId="18" fillId="74" borderId="5162" applyProtection="0">
      <alignment horizontal="right"/>
    </xf>
    <xf numFmtId="0" fontId="18" fillId="0" borderId="5274"/>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214" fontId="148" fillId="74" borderId="3697" applyFont="0" applyFill="0" applyBorder="0" applyAlignment="0" applyProtection="0">
      <alignment horizontal="right"/>
    </xf>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60" fillId="43" borderId="5273" applyNumberFormat="0" applyAlignment="0" applyProtection="0"/>
    <xf numFmtId="0" fontId="43" fillId="59" borderId="5274" applyNumberFormat="0" applyFont="0" applyAlignment="0" applyProtection="0"/>
    <xf numFmtId="0" fontId="63" fillId="56" borderId="5275" applyNumberFormat="0" applyAlignment="0" applyProtection="0"/>
    <xf numFmtId="0" fontId="60" fillId="43" borderId="5273" applyNumberFormat="0" applyAlignment="0" applyProtection="0"/>
    <xf numFmtId="0" fontId="42" fillId="0" borderId="5276" applyNumberFormat="0" applyFill="0" applyAlignment="0" applyProtection="0"/>
    <xf numFmtId="0" fontId="23" fillId="36" borderId="3453" applyFont="0" applyBorder="0" applyAlignment="0" applyProtection="0">
      <alignment vertical="top"/>
    </xf>
    <xf numFmtId="0" fontId="63" fillId="56" borderId="5275" applyNumberFormat="0" applyAlignment="0" applyProtection="0"/>
    <xf numFmtId="0" fontId="42" fillId="0" borderId="5276" applyNumberFormat="0" applyFill="0" applyAlignment="0" applyProtection="0"/>
    <xf numFmtId="0" fontId="44" fillId="119" borderId="5149" applyNumberFormat="0" applyAlignment="0" applyProtection="0"/>
    <xf numFmtId="0" fontId="44" fillId="57" borderId="5297" applyNumberFormat="0" applyAlignment="0" applyProtection="0"/>
    <xf numFmtId="0" fontId="18" fillId="74" borderId="5162" applyProtection="0">
      <alignment horizontal="right"/>
    </xf>
    <xf numFmtId="0" fontId="42" fillId="0" borderId="5276" applyNumberFormat="0" applyFill="0" applyAlignment="0" applyProtection="0"/>
    <xf numFmtId="0" fontId="92" fillId="35" borderId="5144">
      <alignment horizontal="center" vertical="center"/>
    </xf>
    <xf numFmtId="0" fontId="44" fillId="119" borderId="5125" applyNumberFormat="0" applyAlignment="0" applyProtection="0"/>
    <xf numFmtId="0" fontId="92" fillId="35" borderId="5124">
      <alignment horizontal="center" vertical="center"/>
    </xf>
    <xf numFmtId="0" fontId="92" fillId="35" borderId="5120">
      <alignment horizontal="center" vertical="center"/>
    </xf>
    <xf numFmtId="0" fontId="44" fillId="57" borderId="5109" applyNumberFormat="0" applyAlignment="0" applyProtection="0"/>
    <xf numFmtId="0" fontId="44" fillId="57" borderId="5137" applyNumberFormat="0" applyAlignment="0" applyProtection="0"/>
    <xf numFmtId="0" fontId="44" fillId="57" borderId="5105" applyNumberFormat="0" applyAlignment="0" applyProtection="0"/>
    <xf numFmtId="3" fontId="92" fillId="35" borderId="5104">
      <alignment horizontal="right" vertical="center"/>
    </xf>
    <xf numFmtId="0" fontId="44" fillId="57" borderId="5101" applyNumberFormat="0" applyAlignment="0" applyProtection="0"/>
    <xf numFmtId="0" fontId="44" fillId="57" borderId="5089" applyNumberFormat="0" applyAlignment="0" applyProtection="0"/>
    <xf numFmtId="0" fontId="60" fillId="43" borderId="5273" applyNumberFormat="0" applyAlignment="0" applyProtection="0"/>
    <xf numFmtId="0" fontId="23" fillId="98" borderId="5163" applyNumberFormat="0" applyFont="0" applyAlignment="0" applyProtection="0"/>
    <xf numFmtId="0" fontId="23" fillId="98" borderId="5490" applyNumberFormat="0" applyFont="0" applyAlignment="0" applyProtection="0"/>
    <xf numFmtId="0" fontId="18" fillId="74" borderId="5162" applyProtection="0">
      <alignment horizontal="right"/>
      <protection locked="0"/>
    </xf>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6" fontId="148" fillId="74" borderId="3697" applyFont="0" applyFill="0" applyBorder="0" applyAlignment="0" applyProtection="0">
      <alignment horizontal="right"/>
    </xf>
    <xf numFmtId="0" fontId="44" fillId="57" borderId="5297" applyNumberFormat="0" applyAlignment="0" applyProtection="0"/>
    <xf numFmtId="0" fontId="60" fillId="43" borderId="5273" applyNumberFormat="0" applyAlignment="0" applyProtection="0"/>
    <xf numFmtId="4" fontId="92" fillId="35" borderId="6772"/>
    <xf numFmtId="338" fontId="230" fillId="0" borderId="6024">
      <protection locked="0"/>
    </xf>
    <xf numFmtId="0" fontId="42" fillId="0" borderId="5276" applyNumberFormat="0" applyFill="0" applyAlignment="0" applyProtection="0"/>
    <xf numFmtId="0" fontId="63" fillId="56" borderId="5275" applyNumberFormat="0" applyAlignment="0" applyProtection="0"/>
    <xf numFmtId="0" fontId="43" fillId="59" borderId="5274" applyNumberFormat="0" applyFont="0" applyAlignment="0" applyProtection="0"/>
    <xf numFmtId="0" fontId="63" fillId="56" borderId="5275" applyNumberFormat="0" applyAlignment="0" applyProtection="0"/>
    <xf numFmtId="0" fontId="60" fillId="43" borderId="5273" applyNumberFormat="0" applyAlignment="0" applyProtection="0"/>
    <xf numFmtId="0" fontId="42" fillId="0" borderId="5276" applyNumberFormat="0" applyFill="0" applyAlignment="0" applyProtection="0"/>
    <xf numFmtId="0" fontId="23" fillId="36" borderId="3453" applyFont="0" applyBorder="0" applyAlignment="0" applyProtection="0">
      <alignment vertical="top"/>
    </xf>
    <xf numFmtId="0" fontId="42" fillId="0" borderId="5276" applyNumberFormat="0" applyFill="0" applyAlignment="0" applyProtection="0"/>
    <xf numFmtId="0" fontId="42" fillId="0" borderId="5276" applyNumberFormat="0" applyFill="0" applyAlignment="0" applyProtection="0"/>
    <xf numFmtId="0" fontId="18" fillId="74" borderId="5162" applyProtection="0">
      <alignment horizontal="right"/>
    </xf>
    <xf numFmtId="4" fontId="92" fillId="35" borderId="5152"/>
    <xf numFmtId="0" fontId="18" fillId="74" borderId="5162" applyProtection="0">
      <alignment horizontal="right"/>
    </xf>
    <xf numFmtId="0" fontId="18" fillId="74" borderId="5162" applyFont="0" applyFill="0" applyBorder="0" applyAlignment="0" applyProtection="0"/>
    <xf numFmtId="0" fontId="18" fillId="74" borderId="5162" applyFont="0" applyFill="0" applyBorder="0" applyAlignment="0" applyProtection="0"/>
    <xf numFmtId="3" fontId="92" fillId="34" borderId="5138">
      <alignment horizontal="right" vertical="center"/>
    </xf>
    <xf numFmtId="4" fontId="92" fillId="35" borderId="5128"/>
    <xf numFmtId="4" fontId="92" fillId="35" borderId="5132"/>
    <xf numFmtId="0" fontId="44" fillId="57" borderId="5113" applyNumberFormat="0" applyAlignment="0" applyProtection="0"/>
    <xf numFmtId="4" fontId="92" fillId="35" borderId="5108"/>
    <xf numFmtId="0" fontId="44" fillId="57" borderId="5121" applyNumberFormat="0" applyAlignment="0" applyProtection="0"/>
    <xf numFmtId="0" fontId="44" fillId="119" borderId="5101" applyNumberFormat="0" applyAlignment="0" applyProtection="0"/>
    <xf numFmtId="0" fontId="44" fillId="57" borderId="5101" applyNumberFormat="0" applyAlignment="0" applyProtection="0"/>
    <xf numFmtId="0" fontId="44" fillId="119" borderId="5085" applyNumberFormat="0" applyAlignment="0" applyProtection="0"/>
    <xf numFmtId="0" fontId="44" fillId="57" borderId="5077" applyNumberFormat="0" applyAlignment="0" applyProtection="0"/>
    <xf numFmtId="0" fontId="63" fillId="56" borderId="5275" applyNumberFormat="0" applyAlignment="0" applyProtection="0"/>
    <xf numFmtId="0" fontId="44" fillId="57" borderId="5081" applyNumberFormat="0" applyAlignment="0" applyProtection="0"/>
    <xf numFmtId="215" fontId="156" fillId="0" borderId="5079" applyFont="0" applyFill="0" applyAlignment="0">
      <alignment horizontal="fill"/>
    </xf>
    <xf numFmtId="0" fontId="231" fillId="35" borderId="6021">
      <alignment horizontal="right"/>
    </xf>
    <xf numFmtId="0" fontId="92" fillId="35" borderId="5076">
      <alignment horizontal="center" vertical="center"/>
    </xf>
    <xf numFmtId="0" fontId="63" fillId="56" borderId="5275" applyNumberFormat="0" applyAlignment="0" applyProtection="0"/>
    <xf numFmtId="0" fontId="63" fillId="56" borderId="5275" applyNumberFormat="0" applyAlignment="0" applyProtection="0"/>
    <xf numFmtId="1" fontId="37" fillId="0" borderId="5598">
      <alignment vertical="center"/>
    </xf>
    <xf numFmtId="348" fontId="120" fillId="107" borderId="3453" applyProtection="0">
      <alignment horizontal="center" vertical="center"/>
    </xf>
    <xf numFmtId="348" fontId="120" fillId="107" borderId="3453" applyProtection="0">
      <alignment horizontal="center" vertical="center"/>
    </xf>
    <xf numFmtId="0" fontId="63" fillId="56" borderId="5275" applyNumberFormat="0" applyAlignment="0" applyProtection="0"/>
    <xf numFmtId="0" fontId="63" fillId="56" borderId="6134" applyNumberFormat="0" applyAlignment="0" applyProtection="0"/>
    <xf numFmtId="0" fontId="231" fillId="35" borderId="3453">
      <alignment horizontal="right"/>
    </xf>
    <xf numFmtId="0" fontId="55" fillId="56" borderId="6132" applyNumberFormat="0" applyAlignment="0" applyProtection="0"/>
    <xf numFmtId="0" fontId="231" fillId="35" borderId="3453">
      <alignment horizontal="right"/>
    </xf>
    <xf numFmtId="2" fontId="92" fillId="34" borderId="6362"/>
    <xf numFmtId="0" fontId="63" fillId="56" borderId="6134" applyNumberFormat="0" applyAlignment="0" applyProtection="0"/>
    <xf numFmtId="0" fontId="44" fillId="119" borderId="5073" applyNumberFormat="0" applyAlignment="0" applyProtection="0"/>
    <xf numFmtId="0" fontId="43" fillId="59" borderId="5274" applyNumberFormat="0" applyFont="0" applyAlignment="0" applyProtection="0"/>
    <xf numFmtId="0" fontId="18" fillId="74" borderId="3453" applyFont="0" applyFill="0" applyBorder="0" applyAlignment="0" applyProtection="0"/>
    <xf numFmtId="0" fontId="18" fillId="74" borderId="3453" applyFont="0" applyFill="0" applyBorder="0" applyAlignment="0" applyProtection="0"/>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63" fillId="56" borderId="6134" applyNumberFormat="0" applyAlignment="0" applyProtection="0"/>
    <xf numFmtId="0" fontId="63" fillId="56" borderId="6134" applyNumberFormat="0" applyAlignment="0" applyProtection="0"/>
    <xf numFmtId="0" fontId="44" fillId="57" borderId="6357" applyNumberFormat="0" applyAlignment="0" applyProtection="0"/>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23" fillId="98" borderId="3701" applyNumberFormat="0" applyFont="0" applyAlignment="0" applyProtection="0"/>
    <xf numFmtId="9" fontId="163" fillId="35" borderId="3464">
      <alignment horizontal="center"/>
    </xf>
    <xf numFmtId="207" fontId="240" fillId="0" borderId="3705">
      <alignment horizontal="right"/>
    </xf>
    <xf numFmtId="207" fontId="244" fillId="0" borderId="5494">
      <alignment horizontal="center"/>
    </xf>
    <xf numFmtId="0" fontId="44" fillId="57" borderId="5517" applyNumberFormat="0" applyAlignment="0" applyProtection="0"/>
    <xf numFmtId="338" fontId="230" fillId="0" borderId="5491">
      <protection locked="0"/>
    </xf>
    <xf numFmtId="0" fontId="63" fillId="56" borderId="5275" applyNumberFormat="0" applyAlignment="0" applyProtection="0"/>
    <xf numFmtId="0" fontId="42" fillId="0" borderId="5276" applyNumberFormat="0" applyFill="0" applyAlignment="0" applyProtection="0"/>
    <xf numFmtId="0" fontId="63" fillId="56" borderId="6134" applyNumberFormat="0" applyAlignment="0" applyProtection="0"/>
    <xf numFmtId="9" fontId="163" fillId="35" borderId="5492">
      <alignment horizontal="center"/>
    </xf>
    <xf numFmtId="2" fontId="92" fillId="34" borderId="5538"/>
    <xf numFmtId="338" fontId="230" fillId="0" borderId="6024">
      <protection locked="0"/>
    </xf>
    <xf numFmtId="207" fontId="240" fillId="0" borderId="5494">
      <alignment horizontal="right"/>
    </xf>
    <xf numFmtId="4" fontId="92" fillId="35" borderId="4848"/>
    <xf numFmtId="215" fontId="156" fillId="0" borderId="4847" applyFont="0" applyFill="0" applyAlignment="0">
      <alignment horizontal="fill"/>
    </xf>
    <xf numFmtId="0" fontId="44" fillId="57" borderId="4861" applyNumberFormat="0" applyAlignment="0" applyProtection="0"/>
    <xf numFmtId="0" fontId="44" fillId="57" borderId="4845" applyNumberFormat="0" applyAlignment="0" applyProtection="0"/>
    <xf numFmtId="2" fontId="92" fillId="34" borderId="4862"/>
    <xf numFmtId="16" fontId="148" fillId="74" borderId="3697" applyFont="0" applyFill="0" applyBorder="0" applyAlignment="0" applyProtection="0">
      <alignment horizontal="right"/>
    </xf>
    <xf numFmtId="0" fontId="44" fillId="119" borderId="4861" applyNumberFormat="0" applyAlignment="0" applyProtection="0"/>
    <xf numFmtId="3" fontId="92" fillId="35" borderId="4848">
      <alignment horizontal="right" vertical="center"/>
    </xf>
    <xf numFmtId="0" fontId="44" fillId="57" borderId="484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92" fillId="35" borderId="4848">
      <alignment horizontal="center" vertical="center"/>
    </xf>
    <xf numFmtId="41" fontId="211" fillId="0" borderId="6027" applyFill="0" applyBorder="0" applyProtection="0">
      <alignment horizontal="right" vertical="top"/>
    </xf>
    <xf numFmtId="207" fontId="240" fillId="0" borderId="6027">
      <alignment horizontal="right"/>
    </xf>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201" fontId="137" fillId="0" borderId="6016" applyNumberFormat="0" applyFont="0" applyFill="0" applyAlignment="0" applyProtection="0"/>
    <xf numFmtId="0" fontId="63" fillId="56" borderId="5275" applyNumberFormat="0" applyAlignment="0" applyProtection="0"/>
    <xf numFmtId="0" fontId="44" fillId="57" borderId="5501" applyNumberFormat="0" applyAlignment="0" applyProtection="0"/>
    <xf numFmtId="0" fontId="18" fillId="0" borderId="3707" applyNumberFormat="0" applyFont="0" applyAlignment="0" applyProtection="0"/>
    <xf numFmtId="0" fontId="238" fillId="0" borderId="3704">
      <alignment horizontal="right"/>
    </xf>
    <xf numFmtId="0" fontId="63" fillId="56" borderId="6134" applyNumberFormat="0" applyAlignment="0" applyProtection="0"/>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238" fillId="0" borderId="3704">
      <alignment horizontal="right"/>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xf>
    <xf numFmtId="0" fontId="18" fillId="74" borderId="3453" applyProtection="0">
      <alignment horizontal="right"/>
    </xf>
    <xf numFmtId="0" fontId="23" fillId="98" borderId="3701" applyNumberFormat="0" applyFont="0" applyAlignment="0" applyProtection="0"/>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41" fontId="211" fillId="0" borderId="5494" applyFill="0" applyBorder="0" applyProtection="0">
      <alignment horizontal="right" vertical="top"/>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44" fillId="57" borderId="6389" applyNumberFormat="0" applyAlignment="0" applyProtection="0"/>
    <xf numFmtId="0" fontId="18" fillId="74" borderId="3453" applyFont="0" applyFill="0" applyBorder="0" applyAlignment="0" applyProtection="0"/>
    <xf numFmtId="41" fontId="211" fillId="0" borderId="3705" applyFill="0" applyBorder="0" applyProtection="0">
      <alignment horizontal="right" vertical="top"/>
    </xf>
    <xf numFmtId="0" fontId="238" fillId="0" borderId="3704">
      <alignment horizontal="right"/>
    </xf>
    <xf numFmtId="0" fontId="18" fillId="74" borderId="3453" applyFont="0" applyFill="0" applyBorder="0" applyAlignment="0" applyProtection="0"/>
    <xf numFmtId="0" fontId="44" fillId="57" borderId="5057" applyNumberFormat="0" applyAlignment="0" applyProtection="0"/>
    <xf numFmtId="0" fontId="42" fillId="0" borderId="5276" applyNumberFormat="0" applyFill="0" applyAlignment="0" applyProtection="0"/>
    <xf numFmtId="348" fontId="120" fillId="107" borderId="3453" applyProtection="0">
      <alignment horizontal="center" vertical="center"/>
    </xf>
    <xf numFmtId="0" fontId="63" fillId="56" borderId="6134" applyNumberFormat="0" applyAlignment="0" applyProtection="0"/>
    <xf numFmtId="0" fontId="42" fillId="0" borderId="5276" applyNumberFormat="0" applyFill="0" applyAlignment="0" applyProtection="0"/>
    <xf numFmtId="0" fontId="42" fillId="0" borderId="5276" applyNumberFormat="0" applyFill="0" applyAlignment="0" applyProtection="0"/>
    <xf numFmtId="207" fontId="240" fillId="0" borderId="6027">
      <alignment horizontal="left"/>
    </xf>
    <xf numFmtId="0" fontId="231" fillId="35" borderId="3453">
      <alignment horizontal="right"/>
    </xf>
    <xf numFmtId="0" fontId="63" fillId="56" borderId="5275" applyNumberFormat="0" applyAlignment="0" applyProtection="0"/>
    <xf numFmtId="0" fontId="42" fillId="0" borderId="5276" applyNumberFormat="0" applyFill="0" applyAlignment="0" applyProtection="0"/>
    <xf numFmtId="1" fontId="37" fillId="0" borderId="5598">
      <alignment vertical="center"/>
    </xf>
    <xf numFmtId="348" fontId="120" fillId="107" borderId="3453" applyProtection="0">
      <alignment horizontal="center" vertical="center"/>
    </xf>
    <xf numFmtId="3" fontId="92" fillId="34" borderId="5102">
      <alignment horizontal="right" vertical="center"/>
    </xf>
    <xf numFmtId="3" fontId="92" fillId="35" borderId="6352">
      <alignment horizontal="right" vertical="center"/>
    </xf>
    <xf numFmtId="0" fontId="44" fillId="57" borderId="5133" applyNumberFormat="0" applyAlignment="0" applyProtection="0"/>
    <xf numFmtId="4" fontId="92" fillId="35" borderId="5112"/>
    <xf numFmtId="3" fontId="92" fillId="34" borderId="5118">
      <alignment horizontal="right" vertical="center"/>
    </xf>
    <xf numFmtId="0" fontId="44" fillId="57" borderId="5125" applyNumberFormat="0" applyAlignment="0" applyProtection="0"/>
    <xf numFmtId="0" fontId="44" fillId="57" borderId="5137" applyNumberFormat="0" applyAlignment="0" applyProtection="0"/>
    <xf numFmtId="3" fontId="92" fillId="34" borderId="5142">
      <alignment horizontal="right" vertical="center"/>
    </xf>
    <xf numFmtId="0" fontId="42" fillId="0" borderId="5276" applyNumberFormat="0" applyFill="0" applyAlignment="0" applyProtection="0"/>
    <xf numFmtId="1" fontId="37" fillId="0" borderId="3697">
      <alignment vertical="center"/>
    </xf>
    <xf numFmtId="0" fontId="23" fillId="36" borderId="3453" applyFont="0" applyBorder="0" applyAlignment="0" applyProtection="0">
      <alignment vertical="top"/>
    </xf>
    <xf numFmtId="0" fontId="217" fillId="103" borderId="5163" applyNumberFormat="0" applyAlignment="0" applyProtection="0"/>
    <xf numFmtId="0" fontId="92" fillId="35" borderId="5084">
      <alignment horizontal="center" vertical="center"/>
    </xf>
    <xf numFmtId="0" fontId="63" fillId="56" borderId="6134" applyNumberFormat="0" applyAlignment="0" applyProtection="0"/>
    <xf numFmtId="3" fontId="92" fillId="34" borderId="5078">
      <alignment horizontal="right" vertical="center"/>
    </xf>
    <xf numFmtId="0" fontId="237" fillId="0" borderId="5494">
      <alignment horizontal="right" wrapText="1"/>
    </xf>
    <xf numFmtId="0" fontId="23" fillId="98" borderId="5163" applyNumberFormat="0" applyFont="0" applyAlignment="0" applyProtection="0"/>
    <xf numFmtId="0" fontId="18" fillId="74" borderId="5162" applyProtection="0">
      <alignment horizontal="right"/>
    </xf>
    <xf numFmtId="348" fontId="120" fillId="107" borderId="5162" applyProtection="0">
      <alignment horizontal="center" vertical="center"/>
    </xf>
    <xf numFmtId="0" fontId="18" fillId="74" borderId="5162" applyProtection="0">
      <alignment horizontal="right"/>
    </xf>
    <xf numFmtId="3" fontId="18" fillId="105" borderId="3697" applyProtection="0">
      <alignment horizontal="right" vertical="center"/>
    </xf>
    <xf numFmtId="1" fontId="37" fillId="0" borderId="3697">
      <alignment vertical="center"/>
    </xf>
    <xf numFmtId="0" fontId="44" fillId="119" borderId="5928" applyNumberFormat="0" applyAlignment="0" applyProtection="0"/>
    <xf numFmtId="9" fontId="163" fillId="35" borderId="5492">
      <alignment horizontal="center"/>
    </xf>
    <xf numFmtId="0" fontId="63" fillId="56" borderId="6134" applyNumberFormat="0" applyAlignment="0" applyProtection="0"/>
    <xf numFmtId="1" fontId="37" fillId="0" borderId="5598">
      <alignment vertical="center"/>
    </xf>
    <xf numFmtId="1" fontId="37" fillId="0" borderId="5598">
      <alignment vertical="center"/>
    </xf>
    <xf numFmtId="4" fontId="92" fillId="35" borderId="5116"/>
    <xf numFmtId="215" fontId="156" fillId="0" borderId="5103" applyFont="0" applyFill="0" applyAlignment="0">
      <alignment horizontal="fill"/>
    </xf>
    <xf numFmtId="0" fontId="103" fillId="71" borderId="6021" applyNumberFormat="0" applyBorder="0" applyAlignment="0">
      <alignment vertical="center" wrapText="1"/>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92" fillId="35" borderId="5088">
      <alignment horizontal="center" vertical="center"/>
    </xf>
    <xf numFmtId="0" fontId="44" fillId="57" borderId="5105" applyNumberFormat="0" applyAlignment="0" applyProtection="0"/>
    <xf numFmtId="0" fontId="217" fillId="103" borderId="5163" applyNumberFormat="0" applyAlignment="0" applyProtection="0"/>
    <xf numFmtId="0" fontId="43" fillId="59" borderId="5274" applyNumberFormat="0" applyFont="0" applyAlignment="0" applyProtection="0"/>
    <xf numFmtId="0" fontId="60" fillId="43" borderId="5273" applyNumberFormat="0" applyAlignment="0" applyProtection="0"/>
    <xf numFmtId="0" fontId="43" fillId="59" borderId="5274" applyNumberFormat="0" applyFont="0" applyAlignment="0" applyProtection="0"/>
    <xf numFmtId="338" fontId="230" fillId="0" borderId="5491">
      <protection locked="0"/>
    </xf>
    <xf numFmtId="207" fontId="240" fillId="0" borderId="5494">
      <alignment horizontal="left"/>
    </xf>
    <xf numFmtId="215" fontId="156" fillId="0" borderId="5705" applyFont="0" applyFill="0" applyAlignment="0">
      <alignment horizontal="fill"/>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23" fillId="0" borderId="5161" applyNumberFormat="0" applyFill="0" applyAlignment="0" applyProtection="0"/>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23" fillId="0" borderId="5161" applyNumberFormat="0" applyFill="0" applyAlignment="0" applyProtection="0"/>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74" borderId="5162" applyProtection="0">
      <alignment horizontal="right"/>
      <protection locked="0"/>
    </xf>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0" fontId="92" fillId="35" borderId="5300">
      <alignment horizontal="center" vertical="center"/>
    </xf>
    <xf numFmtId="3" fontId="92" fillId="34" borderId="5294">
      <alignment horizontal="right" vertical="center"/>
    </xf>
    <xf numFmtId="3" fontId="92" fillId="35" borderId="5320">
      <alignment horizontal="right" vertical="center"/>
    </xf>
    <xf numFmtId="3" fontId="92" fillId="34" borderId="5318">
      <alignment horizontal="right" vertical="center"/>
    </xf>
    <xf numFmtId="0" fontId="92" fillId="35" borderId="5288">
      <alignment horizontal="center" vertical="center"/>
    </xf>
    <xf numFmtId="3" fontId="92" fillId="35" borderId="5288">
      <alignment horizontal="right" vertical="center"/>
    </xf>
    <xf numFmtId="4" fontId="92" fillId="35" borderId="5288"/>
    <xf numFmtId="3" fontId="92" fillId="35" borderId="5324">
      <alignment horizontal="right" vertical="center"/>
    </xf>
    <xf numFmtId="0" fontId="44" fillId="57" borderId="5321" applyNumberFormat="0" applyAlignment="0" applyProtection="0"/>
    <xf numFmtId="3" fontId="92" fillId="34" borderId="5322">
      <alignment horizontal="right" vertical="center"/>
    </xf>
    <xf numFmtId="2" fontId="92" fillId="34" borderId="5322"/>
    <xf numFmtId="215" fontId="156" fillId="0" borderId="5291" applyFont="0" applyFill="0" applyAlignment="0">
      <alignment horizontal="fill"/>
    </xf>
    <xf numFmtId="4" fontId="92" fillId="35" borderId="5292"/>
    <xf numFmtId="0" fontId="44" fillId="57" borderId="5293" applyNumberFormat="0" applyAlignment="0" applyProtection="0"/>
    <xf numFmtId="0" fontId="44" fillId="57" borderId="5293" applyNumberFormat="0" applyAlignment="0" applyProtection="0"/>
    <xf numFmtId="0" fontId="44" fillId="119" borderId="5293" applyNumberFormat="0" applyAlignment="0" applyProtection="0"/>
    <xf numFmtId="0" fontId="44" fillId="119" borderId="5301" applyNumberFormat="0" applyAlignment="0" applyProtection="0"/>
    <xf numFmtId="0" fontId="44" fillId="57" borderId="5301" applyNumberFormat="0" applyAlignment="0" applyProtection="0"/>
    <xf numFmtId="0" fontId="60" fillId="43" borderId="5273" applyNumberFormat="0" applyAlignment="0" applyProtection="0"/>
    <xf numFmtId="0" fontId="55" fillId="56" borderId="5273"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3" fillId="59" borderId="5274" applyNumberFormat="0" applyFon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55" fillId="56" borderId="5273" applyNumberFormat="0" applyAlignment="0" applyProtection="0"/>
    <xf numFmtId="0" fontId="42" fillId="0" borderId="5276" applyNumberFormat="0" applyFill="0" applyAlignment="0" applyProtection="0"/>
    <xf numFmtId="0" fontId="55" fillId="56" borderId="5273" applyNumberFormat="0" applyAlignment="0" applyProtection="0"/>
    <xf numFmtId="0" fontId="60" fillId="43" borderId="5273" applyNumberFormat="0" applyAlignment="0" applyProtection="0"/>
    <xf numFmtId="0" fontId="63" fillId="56" borderId="5275" applyNumberFormat="0" applyAlignment="0" applyProtection="0"/>
    <xf numFmtId="0" fontId="55" fillId="56" borderId="5273" applyNumberFormat="0" applyAlignment="0" applyProtection="0"/>
    <xf numFmtId="0" fontId="43" fillId="59" borderId="5274" applyNumberFormat="0" applyFont="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60" fillId="43" borderId="5273" applyNumberFormat="0" applyAlignment="0" applyProtection="0"/>
    <xf numFmtId="0" fontId="42" fillId="0" borderId="5276" applyNumberFormat="0" applyFill="0" applyAlignment="0" applyProtection="0"/>
    <xf numFmtId="0" fontId="60" fillId="43" borderId="5273" applyNumberFormat="0" applyAlignment="0" applyProtection="0"/>
    <xf numFmtId="1" fontId="37" fillId="0" borderId="3697">
      <alignment vertical="center"/>
    </xf>
    <xf numFmtId="0" fontId="42" fillId="0" borderId="5276" applyNumberFormat="0" applyFill="0" applyAlignment="0" applyProtection="0"/>
    <xf numFmtId="0" fontId="55" fillId="56" borderId="5273" applyNumberFormat="0" applyAlignment="0" applyProtection="0"/>
    <xf numFmtId="0" fontId="42" fillId="0" borderId="5276" applyNumberFormat="0" applyFill="0" applyAlignment="0" applyProtection="0"/>
    <xf numFmtId="0" fontId="43" fillId="59" borderId="5274" applyNumberFormat="0" applyFont="0" applyAlignment="0" applyProtection="0"/>
    <xf numFmtId="0" fontId="60" fillId="43" borderId="5273" applyNumberFormat="0" applyAlignment="0" applyProtection="0"/>
    <xf numFmtId="0" fontId="55" fillId="56" borderId="5273" applyNumberFormat="0" applyAlignment="0" applyProtection="0"/>
    <xf numFmtId="0" fontId="60" fillId="43" borderId="5273"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238" fillId="0" borderId="5167">
      <alignment horizontal="right"/>
    </xf>
    <xf numFmtId="215" fontId="156" fillId="0" borderId="5160" applyFont="0" applyFill="0" applyAlignment="0">
      <alignment horizontal="fill"/>
    </xf>
    <xf numFmtId="0" fontId="18" fillId="0" borderId="5274"/>
    <xf numFmtId="3" fontId="92" fillId="34" borderId="5298">
      <alignment horizontal="right" vertical="center"/>
    </xf>
    <xf numFmtId="0" fontId="42" fillId="0" borderId="5276" applyNumberFormat="0" applyFill="0" applyAlignment="0" applyProtection="0"/>
    <xf numFmtId="0" fontId="237" fillId="0" borderId="5168">
      <alignment horizontal="right" wrapText="1"/>
    </xf>
    <xf numFmtId="0" fontId="238" fillId="0" borderId="5167">
      <alignment horizontal="right"/>
    </xf>
    <xf numFmtId="0" fontId="55" fillId="56" borderId="5273" applyNumberFormat="0" applyAlignment="0" applyProtection="0"/>
    <xf numFmtId="0" fontId="238" fillId="0" borderId="5167">
      <alignment horizontal="right"/>
    </xf>
    <xf numFmtId="207" fontId="240" fillId="0" borderId="5168">
      <alignment horizontal="right"/>
    </xf>
    <xf numFmtId="0" fontId="231" fillId="35" borderId="5162">
      <alignment horizontal="right"/>
    </xf>
    <xf numFmtId="338" fontId="230" fillId="0" borderId="5165">
      <protection locked="0"/>
    </xf>
    <xf numFmtId="0" fontId="55" fillId="56" borderId="5273" applyNumberFormat="0" applyAlignment="0" applyProtection="0"/>
    <xf numFmtId="201" fontId="137" fillId="0" borderId="5158" applyNumberFormat="0" applyFont="0" applyFill="0" applyAlignment="0" applyProtection="0"/>
    <xf numFmtId="0" fontId="63" fillId="56" borderId="5275" applyNumberFormat="0" applyAlignment="0" applyProtection="0"/>
    <xf numFmtId="0" fontId="237" fillId="0" borderId="5168">
      <alignment horizontal="right" wrapText="1"/>
    </xf>
    <xf numFmtId="0" fontId="42" fillId="0" borderId="5276" applyNumberFormat="0" applyFill="0" applyAlignment="0" applyProtection="0"/>
    <xf numFmtId="0" fontId="55" fillId="56" borderId="5273" applyNumberFormat="0" applyAlignment="0" applyProtection="0"/>
    <xf numFmtId="0" fontId="43" fillId="59" borderId="5274" applyNumberFormat="0" applyFont="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254" fontId="177" fillId="0" borderId="5159" applyFont="0" applyFill="0" applyBorder="0" applyAlignment="0" applyProtection="0">
      <protection locked="0"/>
    </xf>
    <xf numFmtId="0" fontId="63" fillId="56" borderId="5275" applyNumberFormat="0" applyAlignment="0" applyProtection="0"/>
    <xf numFmtId="0" fontId="43" fillId="59" borderId="5274" applyNumberFormat="0" applyFont="0" applyAlignment="0" applyProtection="0"/>
    <xf numFmtId="0" fontId="42" fillId="0" borderId="5276" applyNumberFormat="0" applyFill="0" applyAlignment="0" applyProtection="0"/>
    <xf numFmtId="214" fontId="148" fillId="74" borderId="3697" applyFont="0" applyFill="0" applyBorder="0" applyAlignment="0" applyProtection="0">
      <alignment horizontal="right"/>
    </xf>
    <xf numFmtId="0" fontId="42" fillId="0" borderId="5276" applyNumberFormat="0" applyFill="0" applyAlignment="0" applyProtection="0"/>
    <xf numFmtId="0" fontId="63" fillId="56" borderId="5275" applyNumberFormat="0" applyAlignment="0" applyProtection="0"/>
    <xf numFmtId="0" fontId="43" fillId="59" borderId="5274" applyNumberFormat="0" applyFont="0" applyAlignment="0" applyProtection="0"/>
    <xf numFmtId="0" fontId="43" fillId="59" borderId="5274" applyNumberFormat="0" applyFont="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3" fontId="92" fillId="35" borderId="5152">
      <alignment horizontal="right" vertical="center"/>
    </xf>
    <xf numFmtId="0" fontId="44" fillId="57" borderId="5149" applyNumberFormat="0" applyAlignment="0" applyProtection="0"/>
    <xf numFmtId="0" fontId="44" fillId="57" borderId="5149" applyNumberFormat="0" applyAlignment="0" applyProtection="0"/>
    <xf numFmtId="4" fontId="92" fillId="35" borderId="5148"/>
    <xf numFmtId="3" fontId="92" fillId="35" borderId="5148">
      <alignment horizontal="right" vertical="center"/>
    </xf>
    <xf numFmtId="0" fontId="92" fillId="35" borderId="5148">
      <alignment horizontal="center" vertical="center"/>
    </xf>
    <xf numFmtId="215" fontId="156" fillId="0" borderId="5147" applyFont="0" applyFill="0" applyAlignment="0">
      <alignment horizontal="fill"/>
    </xf>
    <xf numFmtId="4" fontId="92" fillId="35" borderId="5140"/>
    <xf numFmtId="3" fontId="92" fillId="35" borderId="5128">
      <alignment horizontal="right" vertical="center"/>
    </xf>
    <xf numFmtId="3" fontId="92" fillId="34" borderId="5130">
      <alignment horizontal="right" vertical="center"/>
    </xf>
    <xf numFmtId="0" fontId="44" fillId="57" borderId="5113" applyNumberFormat="0" applyAlignment="0" applyProtection="0"/>
    <xf numFmtId="3" fontId="92" fillId="35" borderId="5108">
      <alignment horizontal="right" vertical="center"/>
    </xf>
    <xf numFmtId="0" fontId="92" fillId="35" borderId="5108">
      <alignment horizontal="center" vertical="center"/>
    </xf>
    <xf numFmtId="215" fontId="156" fillId="0" borderId="5107" applyFont="0" applyFill="0" applyAlignment="0">
      <alignment horizontal="fill"/>
    </xf>
    <xf numFmtId="0" fontId="44" fillId="119" borderId="5105" applyNumberFormat="0" applyAlignment="0" applyProtection="0"/>
    <xf numFmtId="2" fontId="92" fillId="34" borderId="5102"/>
    <xf numFmtId="0" fontId="44" fillId="57" borderId="5101" applyNumberFormat="0" applyAlignment="0" applyProtection="0"/>
    <xf numFmtId="4" fontId="92" fillId="35" borderId="5100"/>
    <xf numFmtId="3" fontId="92" fillId="35" borderId="5100">
      <alignment horizontal="right" vertical="center"/>
    </xf>
    <xf numFmtId="2" fontId="92" fillId="34" borderId="5086"/>
    <xf numFmtId="3" fontId="92" fillId="34" borderId="5086">
      <alignment horizontal="right" vertical="center"/>
    </xf>
    <xf numFmtId="4" fontId="92" fillId="35" borderId="5088"/>
    <xf numFmtId="0" fontId="44" fillId="57" borderId="5077" applyNumberFormat="0" applyAlignment="0" applyProtection="0"/>
    <xf numFmtId="0" fontId="63" fillId="56" borderId="6134" applyNumberFormat="0" applyAlignment="0" applyProtection="0"/>
    <xf numFmtId="49" fontId="237" fillId="0" borderId="5494">
      <alignment horizontal="right" wrapText="1"/>
    </xf>
    <xf numFmtId="338" fontId="230" fillId="0" borderId="5491">
      <protection locked="0"/>
    </xf>
    <xf numFmtId="0" fontId="237" fillId="0" borderId="5494">
      <alignment horizontal="right" wrapText="1"/>
    </xf>
    <xf numFmtId="0" fontId="63" fillId="56" borderId="5275" applyNumberFormat="0" applyAlignment="0" applyProtection="0"/>
    <xf numFmtId="0" fontId="63" fillId="56" borderId="5275" applyNumberFormat="0" applyAlignment="0" applyProtection="0"/>
    <xf numFmtId="0" fontId="23" fillId="98" borderId="6022" applyNumberFormat="0" applyFont="0" applyAlignment="0" applyProtection="0"/>
    <xf numFmtId="215" fontId="156" fillId="0" borderId="6771" applyFont="0" applyFill="0" applyAlignment="0">
      <alignment horizontal="fill"/>
    </xf>
    <xf numFmtId="41" fontId="211" fillId="0" borderId="6027" applyFill="0" applyBorder="0" applyProtection="0">
      <alignment horizontal="right" vertical="top"/>
    </xf>
    <xf numFmtId="0" fontId="55" fillId="56" borderId="6132" applyNumberFormat="0" applyAlignment="0" applyProtection="0"/>
    <xf numFmtId="0" fontId="63" fillId="56" borderId="5275" applyNumberFormat="0" applyAlignment="0" applyProtection="0"/>
    <xf numFmtId="0" fontId="60" fillId="43" borderId="5273" applyNumberFormat="0" applyAlignment="0" applyProtection="0"/>
    <xf numFmtId="0" fontId="63" fillId="56" borderId="6134" applyNumberFormat="0" applyAlignment="0" applyProtection="0"/>
    <xf numFmtId="338" fontId="230" fillId="0" borderId="5491">
      <protection locked="0"/>
    </xf>
    <xf numFmtId="201" fontId="137" fillId="0" borderId="5157" applyNumberFormat="0" applyFont="0" applyFill="0" applyAlignment="0" applyProtection="0"/>
    <xf numFmtId="348" fontId="120" fillId="107" borderId="3453" applyProtection="0">
      <alignment horizontal="center" vertical="center"/>
    </xf>
    <xf numFmtId="0" fontId="23" fillId="0" borderId="6020" applyNumberFormat="0" applyFill="0" applyAlignment="0" applyProtection="0"/>
    <xf numFmtId="0" fontId="63" fillId="56" borderId="5275" applyNumberFormat="0" applyAlignment="0" applyProtection="0"/>
    <xf numFmtId="0" fontId="42" fillId="0" borderId="6135" applyNumberFormat="0" applyFill="0" applyAlignment="0" applyProtection="0"/>
    <xf numFmtId="4" fontId="92" fillId="35" borderId="6364"/>
    <xf numFmtId="254" fontId="177" fillId="0" borderId="5487" applyFont="0" applyFill="0" applyBorder="0" applyAlignment="0" applyProtection="0">
      <protection locked="0"/>
    </xf>
    <xf numFmtId="41" fontId="211" fillId="0" borderId="6027" applyFill="0" applyBorder="0" applyProtection="0">
      <alignment horizontal="right" vertical="top"/>
    </xf>
    <xf numFmtId="0" fontId="63" fillId="56" borderId="5275" applyNumberFormat="0" applyAlignment="0" applyProtection="0"/>
    <xf numFmtId="0" fontId="231" fillId="35" borderId="3453">
      <alignment horizontal="right"/>
    </xf>
    <xf numFmtId="0" fontId="238" fillId="0" borderId="5493">
      <alignment horizontal="right"/>
    </xf>
    <xf numFmtId="1" fontId="37" fillId="0" borderId="5598">
      <alignment vertical="center"/>
    </xf>
    <xf numFmtId="0" fontId="42" fillId="0" borderId="6135" applyNumberFormat="0" applyFill="0" applyAlignment="0" applyProtection="0"/>
    <xf numFmtId="207" fontId="240" fillId="0" borderId="5494">
      <alignment horizontal="right"/>
    </xf>
    <xf numFmtId="0" fontId="63" fillId="56" borderId="5275" applyNumberFormat="0" applyAlignment="0" applyProtection="0"/>
    <xf numFmtId="0" fontId="43" fillId="59" borderId="6133" applyNumberFormat="0" applyFont="0" applyAlignment="0" applyProtection="0"/>
    <xf numFmtId="0" fontId="44" fillId="57" borderId="5073" applyNumberFormat="0" applyAlignment="0" applyProtection="0"/>
    <xf numFmtId="0" fontId="44" fillId="57" borderId="5065" applyNumberFormat="0" applyAlignment="0" applyProtection="0"/>
    <xf numFmtId="0" fontId="44" fillId="57" borderId="5065" applyNumberFormat="0" applyAlignment="0" applyProtection="0"/>
    <xf numFmtId="0" fontId="44" fillId="57" borderId="5065" applyNumberFormat="0" applyAlignment="0" applyProtection="0"/>
    <xf numFmtId="0" fontId="44" fillId="119" borderId="5061" applyNumberFormat="0" applyAlignment="0" applyProtection="0"/>
    <xf numFmtId="2" fontId="92" fillId="34" borderId="5062"/>
    <xf numFmtId="3" fontId="92" fillId="34" borderId="5062">
      <alignment horizontal="right" vertical="center"/>
    </xf>
    <xf numFmtId="4" fontId="92" fillId="35" borderId="5064"/>
    <xf numFmtId="4" fontId="92" fillId="35" borderId="5092"/>
    <xf numFmtId="2" fontId="92" fillId="34" borderId="5058"/>
    <xf numFmtId="3" fontId="92" fillId="34" borderId="5058">
      <alignment horizontal="right" vertical="center"/>
    </xf>
    <xf numFmtId="0" fontId="44" fillId="119" borderId="5097" applyNumberFormat="0" applyAlignment="0" applyProtection="0"/>
    <xf numFmtId="215" fontId="156" fillId="0" borderId="5059" applyFont="0" applyFill="0" applyAlignment="0">
      <alignment horizontal="fill"/>
    </xf>
    <xf numFmtId="215" fontId="156" fillId="0" borderId="5095" applyFont="0" applyFill="0" applyAlignment="0">
      <alignment horizontal="fill"/>
    </xf>
    <xf numFmtId="0" fontId="44" fillId="57" borderId="5093" applyNumberFormat="0" applyAlignment="0" applyProtection="0"/>
    <xf numFmtId="0" fontId="63" fillId="56" borderId="6134" applyNumberFormat="0" applyAlignment="0" applyProtection="0"/>
    <xf numFmtId="2" fontId="92" fillId="34" borderId="6802"/>
    <xf numFmtId="0" fontId="63" fillId="56" borderId="6134"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6134" applyNumberFormat="0" applyAlignment="0" applyProtection="0"/>
    <xf numFmtId="0" fontId="42" fillId="0" borderId="6135" applyNumberFormat="0" applyFill="0" applyAlignment="0" applyProtection="0"/>
    <xf numFmtId="3" fontId="92" fillId="34" borderId="5925">
      <alignment horizontal="right" vertical="center"/>
    </xf>
    <xf numFmtId="215" fontId="156" fillId="0" borderId="5954" applyFont="0" applyFill="0" applyAlignment="0">
      <alignment horizontal="fill"/>
    </xf>
    <xf numFmtId="4" fontId="92" fillId="35" borderId="5915"/>
    <xf numFmtId="207" fontId="240" fillId="0" borderId="6027">
      <alignment horizontal="left"/>
    </xf>
    <xf numFmtId="0" fontId="42" fillId="0" borderId="6135" applyNumberFormat="0" applyFill="0" applyAlignment="0" applyProtection="0"/>
    <xf numFmtId="0" fontId="42" fillId="0" borderId="6135" applyNumberFormat="0" applyFill="0" applyAlignment="0" applyProtection="0"/>
    <xf numFmtId="338" fontId="230" fillId="0" borderId="5491">
      <protection locked="0"/>
    </xf>
    <xf numFmtId="338" fontId="230" fillId="0" borderId="5491">
      <protection locked="0"/>
    </xf>
    <xf numFmtId="338" fontId="230" fillId="0" borderId="5491">
      <protection locked="0"/>
    </xf>
    <xf numFmtId="338" fontId="230" fillId="0" borderId="5491">
      <protection locked="0"/>
    </xf>
    <xf numFmtId="338" fontId="230" fillId="0" borderId="5491">
      <protection locked="0"/>
    </xf>
    <xf numFmtId="338" fontId="230" fillId="0" borderId="5491">
      <protection locked="0"/>
    </xf>
    <xf numFmtId="41" fontId="211" fillId="0" borderId="6027" applyFill="0" applyBorder="0" applyProtection="0">
      <alignment horizontal="right" vertical="top"/>
    </xf>
    <xf numFmtId="41" fontId="211" fillId="0" borderId="6027" applyFill="0" applyBorder="0" applyProtection="0">
      <alignment horizontal="right" vertical="top"/>
    </xf>
    <xf numFmtId="41" fontId="211" fillId="0" borderId="6027" applyFill="0" applyBorder="0" applyProtection="0">
      <alignment horizontal="right" vertical="top"/>
    </xf>
    <xf numFmtId="207" fontId="245" fillId="0" borderId="6026">
      <alignment horizontal="center"/>
    </xf>
    <xf numFmtId="207" fontId="245" fillId="0" borderId="6026">
      <alignment horizontal="center"/>
    </xf>
    <xf numFmtId="0" fontId="23" fillId="0" borderId="6020" applyNumberFormat="0" applyFill="0" applyAlignment="0" applyProtection="0"/>
    <xf numFmtId="329" fontId="171" fillId="0" borderId="3675"/>
    <xf numFmtId="324" fontId="171" fillId="0" borderId="3675"/>
    <xf numFmtId="321" fontId="171" fillId="0" borderId="3675"/>
    <xf numFmtId="338" fontId="230" fillId="0" borderId="3703">
      <protection locked="0"/>
    </xf>
    <xf numFmtId="338" fontId="230" fillId="0" borderId="3703">
      <protection locked="0"/>
    </xf>
    <xf numFmtId="9" fontId="163" fillId="35" borderId="3464">
      <alignment horizontal="center"/>
    </xf>
    <xf numFmtId="0" fontId="18" fillId="74" borderId="3453" applyFont="0" applyFill="0" applyBorder="0" applyAlignment="0" applyProtection="0"/>
    <xf numFmtId="207" fontId="240" fillId="0" borderId="3705">
      <alignment horizontal="left"/>
    </xf>
    <xf numFmtId="207" fontId="240" fillId="0" borderId="6027">
      <alignment horizontal="left"/>
    </xf>
    <xf numFmtId="0" fontId="18" fillId="0" borderId="3706" applyNumberFormat="0" applyFont="0" applyAlignment="0" applyProtection="0"/>
    <xf numFmtId="0" fontId="23" fillId="98" borderId="5490" applyNumberFormat="0" applyFont="0" applyAlignment="0" applyProtection="0"/>
    <xf numFmtId="0" fontId="18" fillId="0" borderId="3707" applyNumberFormat="0" applyFont="0" applyAlignment="0" applyProtection="0"/>
    <xf numFmtId="0" fontId="18" fillId="0" borderId="6028" applyNumberFormat="0" applyFont="0" applyAlignment="0" applyProtection="0"/>
    <xf numFmtId="41" fontId="211" fillId="0" borderId="6027" applyFill="0" applyBorder="0" applyProtection="0">
      <alignment horizontal="right" vertical="top"/>
    </xf>
    <xf numFmtId="207" fontId="243" fillId="0" borderId="6026">
      <alignment horizontal="left"/>
    </xf>
    <xf numFmtId="0" fontId="23" fillId="98" borderId="6022" applyNumberFormat="0" applyFont="0" applyAlignment="0" applyProtection="0"/>
    <xf numFmtId="0" fontId="23" fillId="98" borderId="6022" applyNumberFormat="0" applyFont="0" applyAlignment="0" applyProtection="0"/>
    <xf numFmtId="41" fontId="211" fillId="0" borderId="6027" applyFill="0" applyBorder="0" applyProtection="0">
      <alignment horizontal="right" vertical="top"/>
    </xf>
    <xf numFmtId="207" fontId="244" fillId="0" borderId="6027">
      <alignment horizontal="center"/>
    </xf>
    <xf numFmtId="207" fontId="245" fillId="0" borderId="6026">
      <alignment horizontal="center"/>
    </xf>
    <xf numFmtId="0" fontId="238" fillId="0" borderId="5493">
      <alignment horizontal="right"/>
    </xf>
    <xf numFmtId="215" fontId="156" fillId="0" borderId="6387" applyFont="0" applyFill="0" applyAlignment="0">
      <alignment horizontal="fill"/>
    </xf>
    <xf numFmtId="0" fontId="44" fillId="57" borderId="6365" applyNumberFormat="0" applyAlignment="0" applyProtection="0"/>
    <xf numFmtId="0" fontId="18" fillId="0" borderId="5496" applyNumberFormat="0" applyFont="0" applyAlignment="0" applyProtection="0"/>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44" fillId="57" borderId="5920" applyNumberFormat="0" applyAlignment="0" applyProtection="0"/>
    <xf numFmtId="2" fontId="92" fillId="34" borderId="5917"/>
    <xf numFmtId="0" fontId="23" fillId="98" borderId="3701" applyNumberFormat="0" applyFont="0" applyAlignment="0" applyProtection="0"/>
    <xf numFmtId="0" fontId="217" fillId="103" borderId="3701" applyNumberFormat="0" applyAlignment="0" applyProtection="0"/>
    <xf numFmtId="0" fontId="42" fillId="0" borderId="5276" applyNumberFormat="0" applyFill="0" applyAlignment="0" applyProtection="0"/>
    <xf numFmtId="338" fontId="230" fillId="0" borderId="3703">
      <protection locked="0"/>
    </xf>
    <xf numFmtId="338" fontId="230" fillId="0" borderId="3703">
      <protection locked="0"/>
    </xf>
    <xf numFmtId="207" fontId="240" fillId="0" borderId="3705">
      <alignment horizontal="left"/>
    </xf>
    <xf numFmtId="207" fontId="243" fillId="0" borderId="3704">
      <alignment horizontal="left"/>
    </xf>
    <xf numFmtId="207" fontId="243" fillId="0" borderId="3704">
      <alignment horizontal="left"/>
    </xf>
    <xf numFmtId="41" fontId="211" fillId="0" borderId="6027" applyFill="0" applyBorder="0" applyProtection="0">
      <alignment horizontal="right" vertical="top"/>
    </xf>
    <xf numFmtId="207" fontId="244" fillId="0" borderId="3705">
      <alignment horizontal="center"/>
    </xf>
    <xf numFmtId="207" fontId="245" fillId="0" borderId="3704">
      <alignment horizontal="center"/>
    </xf>
    <xf numFmtId="207" fontId="245" fillId="0" borderId="3704">
      <alignment horizontal="center"/>
    </xf>
    <xf numFmtId="41" fontId="211" fillId="0" borderId="3705" applyFill="0" applyBorder="0" applyProtection="0">
      <alignment horizontal="right" vertical="top"/>
    </xf>
    <xf numFmtId="41" fontId="211" fillId="0" borderId="3705" applyFill="0" applyBorder="0" applyProtection="0">
      <alignment horizontal="right" vertical="top"/>
    </xf>
    <xf numFmtId="41" fontId="211" fillId="0" borderId="3705" applyFill="0" applyBorder="0" applyProtection="0">
      <alignment horizontal="right" vertical="top"/>
    </xf>
    <xf numFmtId="0" fontId="44" fillId="119" borderId="5513" applyNumberFormat="0" applyAlignment="0" applyProtection="0"/>
    <xf numFmtId="0" fontId="18" fillId="0" borderId="3706" applyNumberFormat="0" applyFont="0" applyAlignment="0" applyProtection="0"/>
    <xf numFmtId="207" fontId="243" fillId="0" borderId="6026">
      <alignment horizontal="left"/>
    </xf>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0" fontId="42" fillId="0" borderId="5276" applyNumberFormat="0" applyFill="0" applyAlignment="0" applyProtection="0"/>
    <xf numFmtId="0" fontId="23" fillId="0" borderId="5489" applyNumberFormat="0" applyFill="0" applyAlignment="0" applyProtection="0"/>
    <xf numFmtId="207" fontId="244" fillId="0" borderId="3705">
      <alignment horizontal="center"/>
    </xf>
    <xf numFmtId="207" fontId="245" fillId="0" borderId="3704">
      <alignment horizontal="center"/>
    </xf>
    <xf numFmtId="41" fontId="211" fillId="0" borderId="3705" applyFill="0" applyBorder="0" applyProtection="0">
      <alignment horizontal="right" vertical="top"/>
    </xf>
    <xf numFmtId="41" fontId="211" fillId="0" borderId="3705" applyFill="0" applyBorder="0" applyProtection="0">
      <alignment horizontal="right" vertical="top"/>
    </xf>
    <xf numFmtId="41" fontId="211" fillId="0" borderId="3705" applyFill="0" applyBorder="0" applyProtection="0">
      <alignment horizontal="right" vertical="top"/>
    </xf>
    <xf numFmtId="2" fontId="92" fillId="34" borderId="5514"/>
    <xf numFmtId="0" fontId="18" fillId="0" borderId="3706" applyNumberFormat="0" applyFont="0" applyAlignment="0" applyProtection="0"/>
    <xf numFmtId="0" fontId="18" fillId="0" borderId="3707" applyNumberFormat="0" applyFont="0" applyAlignment="0" applyProtection="0"/>
    <xf numFmtId="207" fontId="243" fillId="0" borderId="3704">
      <alignment horizontal="left"/>
    </xf>
    <xf numFmtId="207" fontId="243" fillId="0" borderId="3704">
      <alignment horizontal="left"/>
    </xf>
    <xf numFmtId="207" fontId="244" fillId="0" borderId="3705">
      <alignment horizontal="center"/>
    </xf>
    <xf numFmtId="41" fontId="211" fillId="0" borderId="3705" applyFill="0" applyBorder="0" applyProtection="0">
      <alignment horizontal="right" vertical="top"/>
    </xf>
    <xf numFmtId="0" fontId="18" fillId="0" borderId="3706" applyNumberFormat="0" applyFont="0" applyAlignment="0" applyProtection="0"/>
    <xf numFmtId="0" fontId="18" fillId="0" borderId="6028" applyNumberFormat="0" applyFont="0" applyAlignment="0" applyProtection="0"/>
    <xf numFmtId="1" fontId="37" fillId="0" borderId="5598">
      <alignment vertical="center"/>
    </xf>
    <xf numFmtId="0" fontId="63" fillId="56" borderId="5275" applyNumberFormat="0" applyAlignment="0" applyProtection="0"/>
    <xf numFmtId="207" fontId="243" fillId="0" borderId="5493">
      <alignment horizontal="left"/>
    </xf>
    <xf numFmtId="338" fontId="230" fillId="0" borderId="5491">
      <protection locked="0"/>
    </xf>
    <xf numFmtId="0" fontId="92" fillId="35" borderId="4640">
      <alignment horizontal="center" vertical="center"/>
    </xf>
    <xf numFmtId="0" fontId="44" fillId="57" borderId="5541" applyNumberFormat="0" applyAlignment="0" applyProtection="0"/>
    <xf numFmtId="0" fontId="42" fillId="0" borderId="5276" applyNumberFormat="0" applyFill="0" applyAlignment="0" applyProtection="0"/>
    <xf numFmtId="0" fontId="60" fillId="43" borderId="5273" applyNumberFormat="0" applyAlignment="0" applyProtection="0"/>
    <xf numFmtId="0" fontId="55" fillId="56" borderId="6132" applyNumberFormat="0" applyAlignment="0" applyProtection="0"/>
    <xf numFmtId="0" fontId="63" fillId="56" borderId="5275" applyNumberFormat="0" applyAlignment="0" applyProtection="0"/>
    <xf numFmtId="0" fontId="18" fillId="0" borderId="5495" applyNumberFormat="0" applyFont="0" applyAlignment="0" applyProtection="0"/>
    <xf numFmtId="254" fontId="177" fillId="0" borderId="5159" applyFont="0" applyFill="0" applyBorder="0" applyAlignment="0" applyProtection="0">
      <protection locked="0"/>
    </xf>
    <xf numFmtId="0" fontId="42" fillId="0" borderId="5276" applyNumberFormat="0" applyFill="0" applyAlignment="0" applyProtection="0"/>
    <xf numFmtId="0" fontId="63" fillId="56" borderId="5275" applyNumberFormat="0" applyAlignment="0" applyProtection="0"/>
    <xf numFmtId="215" fontId="156" fillId="0" borderId="4639" applyFont="0" applyFill="0" applyAlignment="0">
      <alignment horizontal="fill"/>
    </xf>
    <xf numFmtId="0" fontId="60" fillId="43" borderId="5273" applyNumberFormat="0" applyAlignment="0" applyProtection="0"/>
    <xf numFmtId="1" fontId="37" fillId="0" borderId="5598">
      <alignment vertical="center"/>
    </xf>
    <xf numFmtId="207" fontId="240" fillId="0" borderId="6027">
      <alignment horizontal="left"/>
    </xf>
    <xf numFmtId="0" fontId="63" fillId="56" borderId="5275" applyNumberFormat="0" applyAlignment="0" applyProtection="0"/>
    <xf numFmtId="0" fontId="63" fillId="56" borderId="5275" applyNumberFormat="0" applyAlignment="0" applyProtection="0"/>
    <xf numFmtId="0" fontId="92" fillId="35" borderId="5516">
      <alignment horizontal="center" vertical="center"/>
    </xf>
    <xf numFmtId="0" fontId="42" fillId="0" borderId="6135" applyNumberFormat="0" applyFill="0" applyAlignment="0" applyProtection="0"/>
    <xf numFmtId="0" fontId="60" fillId="43" borderId="5273" applyNumberFormat="0" applyAlignment="0" applyProtection="0"/>
    <xf numFmtId="0" fontId="63" fillId="56" borderId="5275" applyNumberFormat="0" applyAlignment="0" applyProtection="0"/>
    <xf numFmtId="0" fontId="63" fillId="56" borderId="6134" applyNumberFormat="0" applyAlignment="0" applyProtection="0"/>
    <xf numFmtId="207" fontId="244" fillId="0" borderId="6027">
      <alignment horizontal="center"/>
    </xf>
    <xf numFmtId="3" fontId="92" fillId="35" borderId="6772">
      <alignment horizontal="right" vertical="center"/>
    </xf>
    <xf numFmtId="3" fontId="92" fillId="35" borderId="4640">
      <alignment horizontal="right" vertical="center"/>
    </xf>
    <xf numFmtId="4" fontId="92" fillId="35" borderId="4640"/>
    <xf numFmtId="3" fontId="92" fillId="34" borderId="4638">
      <alignment horizontal="right" vertical="center"/>
    </xf>
    <xf numFmtId="2" fontId="92" fillId="34" borderId="4638"/>
    <xf numFmtId="0" fontId="55" fillId="56" borderId="5273" applyNumberFormat="0" applyAlignment="0" applyProtection="0"/>
    <xf numFmtId="0" fontId="55" fillId="56" borderId="5273" applyNumberFormat="0" applyAlignment="0" applyProtection="0"/>
    <xf numFmtId="338" fontId="230" fillId="0" borderId="6024">
      <protection locked="0"/>
    </xf>
    <xf numFmtId="0" fontId="43" fillId="59" borderId="5274" applyNumberFormat="0" applyFont="0" applyAlignment="0" applyProtection="0"/>
    <xf numFmtId="338" fontId="230" fillId="0" borderId="6024">
      <protection locked="0"/>
    </xf>
    <xf numFmtId="0" fontId="238" fillId="0" borderId="6026">
      <alignment horizontal="right"/>
    </xf>
    <xf numFmtId="0" fontId="44" fillId="57" borderId="4641" applyNumberFormat="0" applyAlignment="0" applyProtection="0"/>
    <xf numFmtId="0" fontId="44" fillId="57" borderId="4641" applyNumberFormat="0" applyAlignment="0" applyProtection="0"/>
    <xf numFmtId="0" fontId="44" fillId="57" borderId="4641" applyNumberFormat="0" applyAlignment="0" applyProtection="0"/>
    <xf numFmtId="0" fontId="44" fillId="119" borderId="4641" applyNumberFormat="0" applyAlignment="0" applyProtection="0"/>
    <xf numFmtId="0" fontId="108" fillId="0" borderId="6136" applyFont="0" applyFill="0" applyAlignment="0" applyProtection="0"/>
    <xf numFmtId="0" fontId="63" fillId="56" borderId="5275" applyNumberFormat="0" applyAlignment="0" applyProtection="0"/>
    <xf numFmtId="0" fontId="42" fillId="0" borderId="6135" applyNumberFormat="0" applyFill="0" applyAlignment="0" applyProtection="0"/>
    <xf numFmtId="0" fontId="44" fillId="57" borderId="4677" applyNumberFormat="0" applyAlignment="0" applyProtection="0"/>
    <xf numFmtId="215" fontId="156" fillId="0" borderId="4679" applyFont="0" applyFill="0" applyAlignment="0">
      <alignment horizontal="fill"/>
    </xf>
    <xf numFmtId="215" fontId="156" fillId="0" borderId="4643" applyFont="0" applyFill="0" applyAlignment="0">
      <alignment horizontal="fill"/>
    </xf>
    <xf numFmtId="0" fontId="92" fillId="35" borderId="4680">
      <alignment horizontal="center" vertical="center"/>
    </xf>
    <xf numFmtId="0" fontId="44" fillId="57" borderId="4657" applyNumberFormat="0" applyAlignment="0" applyProtection="0"/>
    <xf numFmtId="0" fontId="44" fillId="119" borderId="4653" applyNumberFormat="0" applyAlignment="0" applyProtection="0"/>
    <xf numFmtId="2" fontId="92" fillId="34" borderId="4654"/>
    <xf numFmtId="3" fontId="92" fillId="34" borderId="4654">
      <alignment horizontal="right" vertical="center"/>
    </xf>
    <xf numFmtId="4" fontId="92" fillId="35" borderId="4656"/>
    <xf numFmtId="3" fontId="92" fillId="35" borderId="4656">
      <alignment horizontal="right" vertical="center"/>
    </xf>
    <xf numFmtId="0" fontId="44" fillId="57" borderId="4653" applyNumberFormat="0" applyAlignment="0" applyProtection="0"/>
    <xf numFmtId="0" fontId="44" fillId="57" borderId="4653" applyNumberFormat="0" applyAlignment="0" applyProtection="0"/>
    <xf numFmtId="0" fontId="44" fillId="57" borderId="6769" applyNumberFormat="0" applyAlignment="0" applyProtection="0"/>
    <xf numFmtId="215" fontId="156" fillId="0" borderId="4655" applyFont="0" applyFill="0" applyAlignment="0">
      <alignment horizontal="fill"/>
    </xf>
    <xf numFmtId="0" fontId="55" fillId="56" borderId="5273" applyNumberFormat="0" applyAlignment="0" applyProtection="0"/>
    <xf numFmtId="215" fontId="156" fillId="0" borderId="3675" applyFont="0" applyFill="0" applyAlignment="0">
      <alignment horizontal="fill"/>
    </xf>
    <xf numFmtId="3" fontId="92" fillId="34" borderId="4674">
      <alignment horizontal="right" vertical="center"/>
    </xf>
    <xf numFmtId="2" fontId="92" fillId="34" borderId="4674"/>
    <xf numFmtId="0" fontId="92" fillId="35" borderId="4644">
      <alignment horizontal="center" vertical="center"/>
    </xf>
    <xf numFmtId="3" fontId="92" fillId="35" borderId="4644">
      <alignment horizontal="right" vertical="center"/>
    </xf>
    <xf numFmtId="4" fontId="92" fillId="35" borderId="4644"/>
    <xf numFmtId="3" fontId="92" fillId="35" borderId="4680">
      <alignment horizontal="right" vertical="center"/>
    </xf>
    <xf numFmtId="0" fontId="44" fillId="119" borderId="4677" applyNumberFormat="0" applyAlignment="0" applyProtection="0"/>
    <xf numFmtId="0" fontId="44" fillId="119" borderId="4681" applyNumberFormat="0" applyAlignment="0" applyProtection="0"/>
    <xf numFmtId="3" fontId="92" fillId="34" borderId="4642">
      <alignment horizontal="right" vertical="center"/>
    </xf>
    <xf numFmtId="2" fontId="92" fillId="34" borderId="4642"/>
    <xf numFmtId="0" fontId="44" fillId="57" borderId="4681" applyNumberFormat="0" applyAlignment="0" applyProtection="0"/>
    <xf numFmtId="0" fontId="44" fillId="57" borderId="4677" applyNumberFormat="0" applyAlignment="0" applyProtection="0"/>
    <xf numFmtId="0" fontId="92" fillId="35" borderId="4676">
      <alignment horizontal="center" vertical="center"/>
    </xf>
    <xf numFmtId="4" fontId="92" fillId="35" borderId="4676"/>
    <xf numFmtId="4" fontId="92" fillId="35" borderId="4680"/>
    <xf numFmtId="3" fontId="92" fillId="34" borderId="4678">
      <alignment horizontal="right" vertical="center"/>
    </xf>
    <xf numFmtId="0" fontId="44" fillId="57" borderId="4681" applyNumberFormat="0" applyAlignment="0" applyProtection="0"/>
    <xf numFmtId="215" fontId="156" fillId="0" borderId="4651" applyFont="0" applyFill="0" applyAlignment="0">
      <alignment horizontal="fill"/>
    </xf>
    <xf numFmtId="0" fontId="44" fillId="57" borderId="4677" applyNumberFormat="0" applyAlignment="0" applyProtection="0"/>
    <xf numFmtId="2" fontId="92" fillId="34" borderId="4678"/>
    <xf numFmtId="0" fontId="44" fillId="57" borderId="4681" applyNumberFormat="0" applyAlignment="0" applyProtection="0"/>
    <xf numFmtId="0" fontId="44" fillId="57" borderId="4645" applyNumberFormat="0" applyAlignment="0" applyProtection="0"/>
    <xf numFmtId="0" fontId="92" fillId="35" borderId="4648">
      <alignment horizontal="center" vertical="center"/>
    </xf>
    <xf numFmtId="215" fontId="156" fillId="0" borderId="4647" applyFont="0" applyFill="0" applyAlignment="0">
      <alignment horizontal="fill"/>
    </xf>
    <xf numFmtId="0" fontId="44" fillId="57" borderId="4645" applyNumberFormat="0" applyAlignment="0" applyProtection="0"/>
    <xf numFmtId="0" fontId="44" fillId="57" borderId="4645" applyNumberFormat="0" applyAlignment="0" applyProtection="0"/>
    <xf numFmtId="3" fontId="92" fillId="35" borderId="4648">
      <alignment horizontal="right" vertical="center"/>
    </xf>
    <xf numFmtId="4" fontId="92" fillId="35" borderId="4648"/>
    <xf numFmtId="3" fontId="92" fillId="34" borderId="4646">
      <alignment horizontal="right" vertical="center"/>
    </xf>
    <xf numFmtId="2" fontId="92" fillId="34" borderId="4646"/>
    <xf numFmtId="0" fontId="44" fillId="119" borderId="4645" applyNumberFormat="0" applyAlignment="0" applyProtection="0"/>
    <xf numFmtId="0" fontId="44" fillId="57" borderId="4649" applyNumberFormat="0" applyAlignment="0" applyProtection="0"/>
    <xf numFmtId="0" fontId="44" fillId="57" borderId="4649" applyNumberFormat="0" applyAlignment="0" applyProtection="0"/>
    <xf numFmtId="0" fontId="44" fillId="57" borderId="4649" applyNumberFormat="0" applyAlignment="0" applyProtection="0"/>
    <xf numFmtId="0" fontId="44" fillId="119" borderId="4649" applyNumberFormat="0" applyAlignment="0" applyProtection="0"/>
    <xf numFmtId="0" fontId="44" fillId="57" borderId="4657" applyNumberFormat="0" applyAlignment="0" applyProtection="0"/>
    <xf numFmtId="0" fontId="42" fillId="0" borderId="5276" applyNumberFormat="0" applyFill="0" applyAlignment="0" applyProtection="0"/>
    <xf numFmtId="0" fontId="55" fillId="56" borderId="6132" applyNumberFormat="0" applyAlignment="0" applyProtection="0"/>
    <xf numFmtId="215" fontId="156" fillId="0" borderId="6138" applyFont="0" applyFill="0" applyAlignment="0">
      <alignment horizontal="fill"/>
    </xf>
    <xf numFmtId="0" fontId="63" fillId="56" borderId="5275" applyNumberFormat="0" applyAlignment="0" applyProtection="0"/>
    <xf numFmtId="0" fontId="63" fillId="56" borderId="6134" applyNumberFormat="0" applyAlignment="0" applyProtection="0"/>
    <xf numFmtId="0" fontId="42" fillId="0" borderId="6135" applyNumberFormat="0" applyFill="0" applyAlignment="0" applyProtection="0"/>
    <xf numFmtId="0" fontId="63" fillId="56" borderId="5275" applyNumberFormat="0" applyAlignment="0" applyProtection="0"/>
    <xf numFmtId="0" fontId="63" fillId="56" borderId="6134" applyNumberFormat="0" applyAlignment="0" applyProtection="0"/>
    <xf numFmtId="0" fontId="237" fillId="0" borderId="5494">
      <alignment horizontal="right" wrapText="1"/>
    </xf>
    <xf numFmtId="0" fontId="42" fillId="0" borderId="6135" applyNumberFormat="0" applyFill="0" applyAlignment="0" applyProtection="0"/>
    <xf numFmtId="4" fontId="92" fillId="35" borderId="5508"/>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9" fontId="163" fillId="35" borderId="6025">
      <alignment horizontal="center"/>
    </xf>
    <xf numFmtId="338" fontId="230" fillId="0" borderId="5491">
      <protection locked="0"/>
    </xf>
    <xf numFmtId="0" fontId="63" fillId="56" borderId="6134" applyNumberFormat="0" applyAlignment="0" applyProtection="0"/>
    <xf numFmtId="0" fontId="42" fillId="0" borderId="5276" applyNumberFormat="0" applyFill="0" applyAlignment="0" applyProtection="0"/>
    <xf numFmtId="0" fontId="63" fillId="56" borderId="5275" applyNumberFormat="0" applyAlignment="0" applyProtection="0"/>
    <xf numFmtId="3" fontId="92" fillId="35" borderId="5540">
      <alignment horizontal="right" vertical="center"/>
    </xf>
    <xf numFmtId="0" fontId="23" fillId="0" borderId="6020" applyNumberFormat="0" applyFill="0" applyAlignment="0" applyProtection="0"/>
    <xf numFmtId="0" fontId="63" fillId="56" borderId="6134" applyNumberFormat="0" applyAlignment="0" applyProtection="0"/>
    <xf numFmtId="0" fontId="42" fillId="0" borderId="5276" applyNumberFormat="0" applyFill="0" applyAlignment="0" applyProtection="0"/>
    <xf numFmtId="0" fontId="60" fillId="43" borderId="5273" applyNumberFormat="0" applyAlignment="0" applyProtection="0"/>
    <xf numFmtId="0" fontId="23" fillId="98" borderId="5490" applyNumberFormat="0" applyFont="0" applyAlignment="0" applyProtection="0"/>
    <xf numFmtId="0" fontId="63" fillId="56" borderId="6134" applyNumberFormat="0" applyAlignment="0" applyProtection="0"/>
    <xf numFmtId="0" fontId="238" fillId="0" borderId="5493">
      <alignment horizontal="right"/>
    </xf>
    <xf numFmtId="0" fontId="238" fillId="0" borderId="5493">
      <alignment horizontal="right"/>
    </xf>
    <xf numFmtId="207" fontId="244" fillId="0" borderId="5494">
      <alignment horizontal="center"/>
    </xf>
    <xf numFmtId="0" fontId="63" fillId="56" borderId="5275" applyNumberFormat="0" applyAlignment="0" applyProtection="0"/>
    <xf numFmtId="0" fontId="238" fillId="0" borderId="5493">
      <alignment horizontal="right"/>
    </xf>
    <xf numFmtId="0" fontId="42" fillId="0" borderId="5276" applyNumberFormat="0" applyFill="0" applyAlignment="0" applyProtection="0"/>
    <xf numFmtId="0" fontId="63" fillId="56" borderId="6134" applyNumberFormat="0" applyAlignment="0" applyProtection="0"/>
    <xf numFmtId="49" fontId="237" fillId="0" borderId="5494">
      <alignment horizontal="right" wrapText="1"/>
    </xf>
    <xf numFmtId="0" fontId="63" fillId="56" borderId="5275" applyNumberFormat="0" applyAlignment="0" applyProtection="0"/>
    <xf numFmtId="0" fontId="55" fillId="56" borderId="6132" applyNumberFormat="0" applyAlignment="0" applyProtection="0"/>
    <xf numFmtId="0" fontId="42" fillId="0" borderId="5276" applyNumberFormat="0" applyFill="0" applyAlignment="0" applyProtection="0"/>
    <xf numFmtId="0" fontId="63" fillId="56" borderId="6134"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63" fillId="56" borderId="6134" applyNumberFormat="0" applyAlignment="0" applyProtection="0"/>
    <xf numFmtId="0" fontId="63" fillId="56" borderId="5275" applyNumberFormat="0" applyAlignment="0" applyProtection="0"/>
    <xf numFmtId="0" fontId="42" fillId="0" borderId="5276" applyNumberFormat="0" applyFill="0" applyAlignment="0" applyProtection="0"/>
    <xf numFmtId="0" fontId="63" fillId="56" borderId="6134" applyNumberFormat="0" applyAlignment="0" applyProtection="0"/>
    <xf numFmtId="0" fontId="44" fillId="57" borderId="5505" applyNumberFormat="0" applyAlignment="0" applyProtection="0"/>
    <xf numFmtId="0" fontId="63" fillId="56" borderId="5275" applyNumberFormat="0" applyAlignment="0" applyProtection="0"/>
    <xf numFmtId="0" fontId="43" fillId="59" borderId="5274" applyNumberFormat="0" applyFont="0" applyAlignment="0" applyProtection="0"/>
    <xf numFmtId="0" fontId="60" fillId="43" borderId="5273" applyNumberFormat="0" applyAlignment="0" applyProtection="0"/>
    <xf numFmtId="0" fontId="238" fillId="0" borderId="6026">
      <alignment horizontal="right"/>
    </xf>
    <xf numFmtId="0" fontId="42" fillId="0" borderId="6135" applyNumberFormat="0" applyFill="0" applyAlignment="0" applyProtection="0"/>
    <xf numFmtId="0" fontId="63" fillId="56" borderId="6134" applyNumberFormat="0" applyAlignment="0" applyProtection="0"/>
    <xf numFmtId="254" fontId="177" fillId="0" borderId="5487" applyFont="0" applyFill="0" applyBorder="0" applyAlignment="0" applyProtection="0">
      <protection locked="0"/>
    </xf>
    <xf numFmtId="215" fontId="156" fillId="0" borderId="5499" applyFont="0" applyFill="0" applyAlignment="0">
      <alignment horizontal="fill"/>
    </xf>
    <xf numFmtId="0" fontId="42" fillId="0" borderId="6135" applyNumberFormat="0" applyFill="0" applyAlignment="0" applyProtection="0"/>
    <xf numFmtId="0" fontId="42" fillId="0" borderId="5276" applyNumberFormat="0" applyFill="0" applyAlignment="0" applyProtection="0"/>
    <xf numFmtId="0" fontId="44" fillId="57" borderId="5509" applyNumberFormat="0" applyAlignment="0" applyProtection="0"/>
    <xf numFmtId="0" fontId="42" fillId="0" borderId="5276" applyNumberFormat="0" applyFill="0" applyAlignment="0" applyProtection="0"/>
    <xf numFmtId="0" fontId="237" fillId="0" borderId="6027">
      <alignment horizontal="right" wrapText="1"/>
    </xf>
    <xf numFmtId="0" fontId="42" fillId="0" borderId="5276" applyNumberFormat="0" applyFill="0" applyAlignment="0" applyProtection="0"/>
    <xf numFmtId="0" fontId="42" fillId="0" borderId="6135" applyNumberFormat="0" applyFill="0" applyAlignment="0" applyProtection="0"/>
    <xf numFmtId="0" fontId="63" fillId="56" borderId="5275" applyNumberFormat="0" applyAlignment="0" applyProtection="0"/>
    <xf numFmtId="215" fontId="156" fillId="0" borderId="5051" applyFont="0" applyFill="0" applyAlignment="0">
      <alignment horizontal="fill"/>
    </xf>
    <xf numFmtId="0" fontId="63" fillId="56" borderId="6134" applyNumberFormat="0" applyAlignment="0" applyProtection="0"/>
    <xf numFmtId="207" fontId="243" fillId="0" borderId="5493">
      <alignment horizontal="left"/>
    </xf>
    <xf numFmtId="0" fontId="42" fillId="0" borderId="6135" applyNumberFormat="0" applyFill="0" applyAlignment="0" applyProtection="0"/>
    <xf numFmtId="0" fontId="63" fillId="56" borderId="6134" applyNumberFormat="0" applyAlignment="0" applyProtection="0"/>
    <xf numFmtId="0" fontId="55" fillId="56" borderId="6132"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5276" applyNumberFormat="0" applyFill="0" applyAlignment="0" applyProtection="0"/>
    <xf numFmtId="0" fontId="42" fillId="0" borderId="6135" applyNumberFormat="0" applyFill="0" applyAlignment="0" applyProtection="0"/>
    <xf numFmtId="0" fontId="63" fillId="56" borderId="5275" applyNumberFormat="0" applyAlignment="0" applyProtection="0"/>
    <xf numFmtId="0" fontId="55" fillId="56" borderId="5273" applyNumberFormat="0" applyAlignment="0" applyProtection="0"/>
    <xf numFmtId="0" fontId="63" fillId="56" borderId="5275" applyNumberFormat="0" applyAlignment="0" applyProtection="0"/>
    <xf numFmtId="215" fontId="156" fillId="0" borderId="4659" applyFont="0" applyFill="0" applyAlignment="0">
      <alignment horizontal="fill"/>
    </xf>
    <xf numFmtId="207" fontId="245" fillId="0" borderId="5493">
      <alignment horizontal="center"/>
    </xf>
    <xf numFmtId="0" fontId="92" fillId="35" borderId="4660">
      <alignment horizontal="center" vertical="center"/>
    </xf>
    <xf numFmtId="3" fontId="92" fillId="35" borderId="4660">
      <alignment horizontal="right" vertical="center"/>
    </xf>
    <xf numFmtId="4" fontId="92" fillId="35" borderId="4660"/>
    <xf numFmtId="0" fontId="23" fillId="0" borderId="6020" applyNumberFormat="0" applyFill="0" applyAlignment="0" applyProtection="0"/>
    <xf numFmtId="3" fontId="92" fillId="34" borderId="4658">
      <alignment horizontal="right" vertical="center"/>
    </xf>
    <xf numFmtId="2" fontId="92" fillId="34" borderId="4658"/>
    <xf numFmtId="0" fontId="23" fillId="0" borderId="6020" applyNumberFormat="0" applyFill="0" applyAlignment="0" applyProtection="0"/>
    <xf numFmtId="0" fontId="23" fillId="98" borderId="6022" applyNumberFormat="0" applyFont="0" applyAlignment="0" applyProtection="0"/>
    <xf numFmtId="0" fontId="217" fillId="103" borderId="5490" applyNumberFormat="0" applyAlignment="0" applyProtection="0"/>
    <xf numFmtId="0" fontId="55" fillId="56" borderId="5273" applyNumberFormat="0" applyAlignment="0" applyProtection="0"/>
    <xf numFmtId="207" fontId="240" fillId="0" borderId="6027">
      <alignment horizontal="left"/>
    </xf>
    <xf numFmtId="1" fontId="37" fillId="0" borderId="5598">
      <alignment vertical="center"/>
    </xf>
    <xf numFmtId="0" fontId="60" fillId="43" borderId="5273" applyNumberFormat="0" applyAlignment="0" applyProtection="0"/>
    <xf numFmtId="215" fontId="156" fillId="0" borderId="4663" applyFont="0" applyFill="0" applyAlignment="0">
      <alignment horizontal="fill"/>
    </xf>
    <xf numFmtId="0" fontId="43" fillId="59" borderId="5274" applyNumberFormat="0" applyFont="0" applyAlignment="0" applyProtection="0"/>
    <xf numFmtId="0" fontId="42" fillId="0" borderId="6135" applyNumberFormat="0" applyFill="0" applyAlignment="0" applyProtection="0"/>
    <xf numFmtId="0" fontId="42" fillId="0" borderId="6135" applyNumberFormat="0" applyFill="0" applyAlignment="0" applyProtection="0"/>
    <xf numFmtId="0" fontId="217" fillId="103" borderId="5490" applyNumberFormat="0" applyAlignment="0" applyProtection="0"/>
    <xf numFmtId="0" fontId="42" fillId="0" borderId="6135" applyNumberFormat="0" applyFill="0" applyAlignment="0" applyProtection="0"/>
    <xf numFmtId="0" fontId="42" fillId="0" borderId="5276"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0" fillId="43" borderId="5273" applyNumberFormat="0" applyAlignment="0" applyProtection="0"/>
    <xf numFmtId="0" fontId="43" fillId="59" borderId="6133" applyNumberFormat="0" applyFont="0" applyAlignment="0" applyProtection="0"/>
    <xf numFmtId="0" fontId="44" fillId="57" borderId="4661" applyNumberFormat="0" applyAlignment="0" applyProtection="0"/>
    <xf numFmtId="0" fontId="44" fillId="57" borderId="4661" applyNumberFormat="0" applyAlignment="0" applyProtection="0"/>
    <xf numFmtId="3" fontId="92" fillId="35" borderId="4664">
      <alignment horizontal="right" vertical="center"/>
    </xf>
    <xf numFmtId="4" fontId="92" fillId="35" borderId="4664"/>
    <xf numFmtId="3" fontId="92" fillId="34" borderId="4662">
      <alignment horizontal="right" vertical="center"/>
    </xf>
    <xf numFmtId="2" fontId="92" fillId="34" borderId="4662"/>
    <xf numFmtId="0" fontId="44" fillId="119" borderId="4661" applyNumberFormat="0" applyAlignment="0" applyProtection="0"/>
    <xf numFmtId="0" fontId="42" fillId="0" borderId="6135" applyNumberFormat="0" applyFill="0" applyAlignment="0" applyProtection="0"/>
    <xf numFmtId="0" fontId="44" fillId="57" borderId="4665" applyNumberFormat="0" applyAlignment="0" applyProtection="0"/>
    <xf numFmtId="0" fontId="44" fillId="57" borderId="4665" applyNumberFormat="0" applyAlignment="0" applyProtection="0"/>
    <xf numFmtId="0" fontId="44" fillId="57" borderId="4665" applyNumberFormat="0" applyAlignment="0" applyProtection="0"/>
    <xf numFmtId="0" fontId="44" fillId="119" borderId="4665" applyNumberFormat="0" applyAlignment="0" applyProtection="0"/>
    <xf numFmtId="215" fontId="156" fillId="0" borderId="4667" applyFont="0" applyFill="0" applyAlignment="0">
      <alignment horizontal="fill"/>
    </xf>
    <xf numFmtId="0" fontId="92" fillId="35" borderId="4668">
      <alignment horizontal="center" vertical="center"/>
    </xf>
    <xf numFmtId="3" fontId="92" fillId="35" borderId="4668">
      <alignment horizontal="right" vertical="center"/>
    </xf>
    <xf numFmtId="4" fontId="92" fillId="35" borderId="4668"/>
    <xf numFmtId="3" fontId="92" fillId="34" borderId="4666">
      <alignment horizontal="right" vertical="center"/>
    </xf>
    <xf numFmtId="2" fontId="92" fillId="34" borderId="4666"/>
    <xf numFmtId="0" fontId="44" fillId="57" borderId="4669" applyNumberFormat="0" applyAlignment="0" applyProtection="0"/>
    <xf numFmtId="215" fontId="156" fillId="0" borderId="4671" applyFont="0" applyFill="0" applyAlignment="0">
      <alignment horizontal="fill"/>
    </xf>
    <xf numFmtId="0" fontId="44" fillId="57" borderId="4669" applyNumberFormat="0" applyAlignment="0" applyProtection="0"/>
    <xf numFmtId="0" fontId="44" fillId="57" borderId="4669" applyNumberFormat="0" applyAlignment="0" applyProtection="0"/>
    <xf numFmtId="3" fontId="92" fillId="35" borderId="4672">
      <alignment horizontal="right" vertical="center"/>
    </xf>
    <xf numFmtId="4" fontId="92" fillId="35" borderId="4672"/>
    <xf numFmtId="3" fontId="92" fillId="34" borderId="4670">
      <alignment horizontal="right" vertical="center"/>
    </xf>
    <xf numFmtId="0" fontId="44" fillId="57" borderId="4673" applyNumberFormat="0" applyAlignment="0" applyProtection="0"/>
    <xf numFmtId="0" fontId="44" fillId="57" borderId="4673" applyNumberFormat="0" applyAlignment="0" applyProtection="0"/>
    <xf numFmtId="0" fontId="44" fillId="57" borderId="4673" applyNumberFormat="0" applyAlignment="0" applyProtection="0"/>
    <xf numFmtId="0" fontId="44" fillId="119" borderId="4673" applyNumberFormat="0" applyAlignment="0" applyProtection="0"/>
    <xf numFmtId="215" fontId="156" fillId="0" borderId="4683" applyFont="0" applyFill="0" applyAlignment="0">
      <alignment horizontal="fill"/>
    </xf>
    <xf numFmtId="2" fontId="92" fillId="34" borderId="4698"/>
    <xf numFmtId="0" fontId="44" fillId="57" borderId="4685" applyNumberFormat="0" applyAlignment="0" applyProtection="0"/>
    <xf numFmtId="0" fontId="92" fillId="35" borderId="4688">
      <alignment horizontal="center" vertical="center"/>
    </xf>
    <xf numFmtId="215" fontId="156" fillId="0" borderId="4687" applyFont="0" applyFill="0" applyAlignment="0">
      <alignment horizontal="fill"/>
    </xf>
    <xf numFmtId="0" fontId="44" fillId="57" borderId="4685" applyNumberFormat="0" applyAlignment="0" applyProtection="0"/>
    <xf numFmtId="0" fontId="44" fillId="57" borderId="4685" applyNumberFormat="0" applyAlignment="0" applyProtection="0"/>
    <xf numFmtId="3" fontId="92" fillId="35" borderId="4688">
      <alignment horizontal="right" vertical="center"/>
    </xf>
    <xf numFmtId="4" fontId="92" fillId="35" borderId="4688"/>
    <xf numFmtId="3" fontId="92" fillId="34" borderId="4686">
      <alignment horizontal="right" vertical="center"/>
    </xf>
    <xf numFmtId="2" fontId="92" fillId="34" borderId="4686"/>
    <xf numFmtId="0" fontId="44" fillId="119" borderId="4685" applyNumberFormat="0" applyAlignment="0" applyProtection="0"/>
    <xf numFmtId="0" fontId="44" fillId="57" borderId="4689" applyNumberFormat="0" applyAlignment="0" applyProtection="0"/>
    <xf numFmtId="0" fontId="44" fillId="57" borderId="4689" applyNumberFormat="0" applyAlignment="0" applyProtection="0"/>
    <xf numFmtId="0" fontId="44" fillId="57" borderId="4689" applyNumberFormat="0" applyAlignment="0" applyProtection="0"/>
    <xf numFmtId="0" fontId="44" fillId="119" borderId="4689" applyNumberFormat="0" applyAlignment="0" applyProtection="0"/>
    <xf numFmtId="215" fontId="156" fillId="0" borderId="4691" applyFont="0" applyFill="0" applyAlignment="0">
      <alignment horizontal="fill"/>
    </xf>
    <xf numFmtId="0" fontId="92" fillId="35" borderId="4692">
      <alignment horizontal="center" vertical="center"/>
    </xf>
    <xf numFmtId="3" fontId="92" fillId="35" borderId="4692">
      <alignment horizontal="right" vertical="center"/>
    </xf>
    <xf numFmtId="4" fontId="92" fillId="35" borderId="4692"/>
    <xf numFmtId="3" fontId="92" fillId="34" borderId="4690">
      <alignment horizontal="right" vertical="center"/>
    </xf>
    <xf numFmtId="2" fontId="92" fillId="34" borderId="4690"/>
    <xf numFmtId="0" fontId="44" fillId="57" borderId="4693" applyNumberFormat="0" applyAlignment="0" applyProtection="0"/>
    <xf numFmtId="0" fontId="92" fillId="35" borderId="4696">
      <alignment horizontal="center" vertical="center"/>
    </xf>
    <xf numFmtId="215" fontId="156" fillId="0" borderId="4695" applyFont="0" applyFill="0" applyAlignment="0">
      <alignment horizontal="fill"/>
    </xf>
    <xf numFmtId="0" fontId="44" fillId="57" borderId="4693" applyNumberFormat="0" applyAlignment="0" applyProtection="0"/>
    <xf numFmtId="0" fontId="44" fillId="57" borderId="4693" applyNumberFormat="0" applyAlignment="0" applyProtection="0"/>
    <xf numFmtId="3" fontId="92" fillId="35" borderId="4696">
      <alignment horizontal="right" vertical="center"/>
    </xf>
    <xf numFmtId="4" fontId="92" fillId="35" borderId="4696"/>
    <xf numFmtId="3" fontId="92" fillId="34" borderId="4694">
      <alignment horizontal="right" vertical="center"/>
    </xf>
    <xf numFmtId="2" fontId="92" fillId="34" borderId="4694"/>
    <xf numFmtId="0" fontId="44" fillId="119" borderId="4693" applyNumberFormat="0" applyAlignment="0" applyProtection="0"/>
    <xf numFmtId="0" fontId="44" fillId="57" borderId="4697" applyNumberFormat="0" applyAlignment="0" applyProtection="0"/>
    <xf numFmtId="0" fontId="44" fillId="57" borderId="4697" applyNumberFormat="0" applyAlignment="0" applyProtection="0"/>
    <xf numFmtId="0" fontId="44" fillId="57" borderId="4697" applyNumberFormat="0" applyAlignment="0" applyProtection="0"/>
    <xf numFmtId="0" fontId="44" fillId="119" borderId="4697" applyNumberFormat="0" applyAlignment="0" applyProtection="0"/>
    <xf numFmtId="0" fontId="44" fillId="57" borderId="4701" applyNumberFormat="0" applyAlignment="0" applyProtection="0"/>
    <xf numFmtId="0" fontId="92" fillId="35" borderId="4704">
      <alignment horizontal="center" vertical="center"/>
    </xf>
    <xf numFmtId="215" fontId="156" fillId="0" borderId="4703" applyFont="0" applyFill="0" applyAlignment="0">
      <alignment horizontal="fill"/>
    </xf>
    <xf numFmtId="0" fontId="44" fillId="57" borderId="4721" applyNumberFormat="0" applyAlignment="0" applyProtection="0"/>
    <xf numFmtId="0" fontId="44" fillId="119" borderId="4717" applyNumberFormat="0" applyAlignment="0" applyProtection="0"/>
    <xf numFmtId="2" fontId="92" fillId="34" borderId="4718"/>
    <xf numFmtId="3" fontId="92" fillId="34" borderId="4718">
      <alignment horizontal="right" vertical="center"/>
    </xf>
    <xf numFmtId="4" fontId="92" fillId="35" borderId="4720"/>
    <xf numFmtId="3" fontId="92" fillId="35" borderId="4720">
      <alignment horizontal="right" vertical="center"/>
    </xf>
    <xf numFmtId="0" fontId="44" fillId="57" borderId="4717" applyNumberFormat="0" applyAlignment="0" applyProtection="0"/>
    <xf numFmtId="0" fontId="44" fillId="57" borderId="4717" applyNumberFormat="0" applyAlignment="0" applyProtection="0"/>
    <xf numFmtId="215" fontId="156" fillId="0" borderId="4719" applyFont="0" applyFill="0" applyAlignment="0">
      <alignment horizontal="fill"/>
    </xf>
    <xf numFmtId="0" fontId="92" fillId="35" borderId="4720">
      <alignment horizontal="center" vertical="center"/>
    </xf>
    <xf numFmtId="0" fontId="44" fillId="57" borderId="4717" applyNumberFormat="0" applyAlignment="0" applyProtection="0"/>
    <xf numFmtId="2" fontId="92" fillId="34" borderId="4714"/>
    <xf numFmtId="3" fontId="92" fillId="34" borderId="4714">
      <alignment horizontal="right" vertical="center"/>
    </xf>
    <xf numFmtId="4" fontId="92" fillId="35" borderId="4716"/>
    <xf numFmtId="3" fontId="92" fillId="35" borderId="4716">
      <alignment horizontal="right" vertical="center"/>
    </xf>
    <xf numFmtId="0" fontId="92" fillId="35" borderId="4716">
      <alignment horizontal="center" vertical="center"/>
    </xf>
    <xf numFmtId="0" fontId="92" fillId="35" borderId="4708">
      <alignment horizontal="center" vertical="center"/>
    </xf>
    <xf numFmtId="3" fontId="92" fillId="35" borderId="4708">
      <alignment horizontal="right" vertical="center"/>
    </xf>
    <xf numFmtId="0" fontId="44" fillId="57" borderId="4713" applyNumberFormat="0" applyAlignment="0" applyProtection="0"/>
    <xf numFmtId="0" fontId="44" fillId="57" borderId="4713" applyNumberFormat="0" applyAlignment="0" applyProtection="0"/>
    <xf numFmtId="0" fontId="44" fillId="57" borderId="4713" applyNumberFormat="0" applyAlignment="0" applyProtection="0"/>
    <xf numFmtId="0" fontId="44" fillId="119" borderId="4713" applyNumberFormat="0" applyAlignment="0" applyProtection="0"/>
    <xf numFmtId="0" fontId="44" fillId="57" borderId="4721" applyNumberFormat="0" applyAlignment="0" applyProtection="0"/>
    <xf numFmtId="0" fontId="44" fillId="57" borderId="4721" applyNumberFormat="0" applyAlignment="0" applyProtection="0"/>
    <xf numFmtId="0" fontId="44" fillId="119" borderId="4721" applyNumberFormat="0" applyAlignment="0" applyProtection="0"/>
    <xf numFmtId="215" fontId="156" fillId="0" borderId="4723" applyFont="0" applyFill="0" applyAlignment="0">
      <alignment horizontal="fill"/>
    </xf>
    <xf numFmtId="0" fontId="92" fillId="35" borderId="4724">
      <alignment horizontal="center" vertical="center"/>
    </xf>
    <xf numFmtId="3" fontId="92" fillId="35" borderId="4724">
      <alignment horizontal="right" vertical="center"/>
    </xf>
    <xf numFmtId="4" fontId="92" fillId="35" borderId="4724"/>
    <xf numFmtId="3" fontId="92" fillId="34" borderId="4722">
      <alignment horizontal="right" vertical="center"/>
    </xf>
    <xf numFmtId="2" fontId="92" fillId="34" borderId="4722"/>
    <xf numFmtId="0" fontId="44" fillId="57" borderId="4725" applyNumberFormat="0" applyAlignment="0" applyProtection="0"/>
    <xf numFmtId="0" fontId="92" fillId="35" borderId="4728">
      <alignment horizontal="center" vertical="center"/>
    </xf>
    <xf numFmtId="215" fontId="156" fillId="0" borderId="4727" applyFont="0" applyFill="0" applyAlignment="0">
      <alignment horizontal="fill"/>
    </xf>
    <xf numFmtId="0" fontId="44" fillId="57" borderId="4725" applyNumberFormat="0" applyAlignment="0" applyProtection="0"/>
    <xf numFmtId="0" fontId="44" fillId="57" borderId="4725" applyNumberFormat="0" applyAlignment="0" applyProtection="0"/>
    <xf numFmtId="3" fontId="92" fillId="35" borderId="4728">
      <alignment horizontal="right" vertical="center"/>
    </xf>
    <xf numFmtId="4" fontId="92" fillId="35" borderId="4728"/>
    <xf numFmtId="0" fontId="44" fillId="119" borderId="4725" applyNumberFormat="0" applyAlignment="0" applyProtection="0"/>
    <xf numFmtId="2" fontId="92" fillId="34" borderId="4726"/>
    <xf numFmtId="0" fontId="44" fillId="57" borderId="4729" applyNumberFormat="0" applyAlignment="0" applyProtection="0"/>
    <xf numFmtId="0" fontId="44" fillId="57" borderId="4729" applyNumberFormat="0" applyAlignment="0" applyProtection="0"/>
    <xf numFmtId="0" fontId="44" fillId="57" borderId="4729" applyNumberFormat="0" applyAlignment="0" applyProtection="0"/>
    <xf numFmtId="0" fontId="44" fillId="119" borderId="4729" applyNumberFormat="0" applyAlignment="0" applyProtection="0"/>
    <xf numFmtId="215" fontId="156" fillId="0" borderId="4731" applyFont="0" applyFill="0" applyAlignment="0">
      <alignment horizontal="fill"/>
    </xf>
    <xf numFmtId="0" fontId="92" fillId="35" borderId="4732">
      <alignment horizontal="center" vertical="center"/>
    </xf>
    <xf numFmtId="3" fontId="92" fillId="35" borderId="4732">
      <alignment horizontal="right" vertical="center"/>
    </xf>
    <xf numFmtId="4" fontId="92" fillId="35" borderId="4732"/>
    <xf numFmtId="3" fontId="92" fillId="34" borderId="4730">
      <alignment horizontal="right" vertical="center"/>
    </xf>
    <xf numFmtId="2" fontId="92" fillId="34" borderId="4730"/>
    <xf numFmtId="0" fontId="44" fillId="57" borderId="4733" applyNumberFormat="0" applyAlignment="0" applyProtection="0"/>
    <xf numFmtId="0" fontId="92" fillId="35" borderId="4736">
      <alignment horizontal="center" vertical="center"/>
    </xf>
    <xf numFmtId="215" fontId="156" fillId="0" borderId="4735" applyFont="0" applyFill="0" applyAlignment="0">
      <alignment horizontal="fill"/>
    </xf>
    <xf numFmtId="0" fontId="44" fillId="57" borderId="4733" applyNumberFormat="0" applyAlignment="0" applyProtection="0"/>
    <xf numFmtId="0" fontId="44" fillId="57" borderId="4733" applyNumberFormat="0" applyAlignment="0" applyProtection="0"/>
    <xf numFmtId="3" fontId="92" fillId="35" borderId="4736">
      <alignment horizontal="right" vertical="center"/>
    </xf>
    <xf numFmtId="4" fontId="92" fillId="35" borderId="4736"/>
    <xf numFmtId="3" fontId="92" fillId="34" borderId="4734">
      <alignment horizontal="right" vertical="center"/>
    </xf>
    <xf numFmtId="2" fontId="92" fillId="34" borderId="4734"/>
    <xf numFmtId="0" fontId="44" fillId="119" borderId="4733" applyNumberFormat="0" applyAlignment="0" applyProtection="0"/>
    <xf numFmtId="0" fontId="44" fillId="57" borderId="4737" applyNumberFormat="0" applyAlignment="0" applyProtection="0"/>
    <xf numFmtId="0" fontId="44" fillId="57" borderId="4737" applyNumberFormat="0" applyAlignment="0" applyProtection="0"/>
    <xf numFmtId="0" fontId="44" fillId="57" borderId="4737" applyNumberFormat="0" applyAlignment="0" applyProtection="0"/>
    <xf numFmtId="0" fontId="44" fillId="119" borderId="4737" applyNumberFormat="0" applyAlignment="0" applyProtection="0"/>
    <xf numFmtId="1" fontId="37" fillId="0" borderId="5598">
      <alignment vertical="center"/>
    </xf>
    <xf numFmtId="0" fontId="42" fillId="0" borderId="6135" applyNumberFormat="0" applyFill="0" applyAlignment="0" applyProtection="0"/>
    <xf numFmtId="0" fontId="42" fillId="0" borderId="5276" applyNumberFormat="0" applyFill="0" applyAlignment="0" applyProtection="0"/>
    <xf numFmtId="0" fontId="60" fillId="43" borderId="6132" applyNumberFormat="0" applyAlignment="0" applyProtection="0"/>
    <xf numFmtId="0" fontId="63" fillId="56" borderId="5275"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5276" applyNumberFormat="0" applyFill="0" applyAlignment="0" applyProtection="0"/>
    <xf numFmtId="338" fontId="230" fillId="0" borderId="6024">
      <protection locked="0"/>
    </xf>
    <xf numFmtId="1" fontId="37" fillId="0" borderId="5598">
      <alignment vertical="center"/>
    </xf>
    <xf numFmtId="0" fontId="217" fillId="103" borderId="5490" applyNumberFormat="0" applyAlignment="0" applyProtection="0"/>
    <xf numFmtId="0" fontId="63" fillId="56" borderId="5275" applyNumberFormat="0" applyAlignment="0" applyProtection="0"/>
    <xf numFmtId="0" fontId="108" fillId="0" borderId="3675" applyFont="0" applyFill="0" applyAlignment="0" applyProtection="0"/>
    <xf numFmtId="0" fontId="237" fillId="0" borderId="6027">
      <alignment horizontal="right" wrapText="1"/>
    </xf>
    <xf numFmtId="2" fontId="92" fillId="34" borderId="6386"/>
    <xf numFmtId="0" fontId="108" fillId="0" borderId="3698" applyFont="0" applyFill="0" applyAlignment="0" applyProtection="0"/>
    <xf numFmtId="0" fontId="43" fillId="59" borderId="5274" applyNumberFormat="0" applyFont="0" applyAlignment="0" applyProtection="0"/>
    <xf numFmtId="0" fontId="63" fillId="56" borderId="6134" applyNumberFormat="0" applyAlignment="0" applyProtection="0"/>
    <xf numFmtId="0" fontId="43" fillId="59" borderId="5274" applyNumberFormat="0" applyFont="0" applyAlignment="0" applyProtection="0"/>
    <xf numFmtId="0" fontId="42" fillId="0" borderId="6135" applyNumberFormat="0" applyFill="0" applyAlignment="0" applyProtection="0"/>
    <xf numFmtId="1" fontId="37" fillId="0" borderId="3697">
      <alignment vertical="center"/>
    </xf>
    <xf numFmtId="1" fontId="37" fillId="0" borderId="3697">
      <alignment vertical="center"/>
    </xf>
    <xf numFmtId="0" fontId="42" fillId="0" borderId="5276" applyNumberFormat="0" applyFill="0" applyAlignment="0" applyProtection="0"/>
    <xf numFmtId="207" fontId="240" fillId="0" borderId="5494">
      <alignment horizontal="right"/>
    </xf>
    <xf numFmtId="0" fontId="238" fillId="0" borderId="6026">
      <alignment horizontal="right"/>
    </xf>
    <xf numFmtId="1" fontId="37" fillId="0" borderId="3697">
      <alignment vertical="center"/>
    </xf>
    <xf numFmtId="4" fontId="92" fillId="35" borderId="5504"/>
    <xf numFmtId="0" fontId="42" fillId="0" borderId="5276" applyNumberFormat="0" applyFill="0" applyAlignment="0" applyProtection="0"/>
    <xf numFmtId="0" fontId="42" fillId="0" borderId="5276" applyNumberFormat="0" applyFill="0" applyAlignment="0" applyProtection="0"/>
    <xf numFmtId="0" fontId="60" fillId="43" borderId="5273" applyNumberFormat="0" applyAlignment="0" applyProtection="0"/>
    <xf numFmtId="0" fontId="63" fillId="56" borderId="6134" applyNumberFormat="0" applyAlignment="0" applyProtection="0"/>
    <xf numFmtId="0" fontId="42" fillId="0" borderId="5276" applyNumberFormat="0" applyFill="0" applyAlignment="0" applyProtection="0"/>
    <xf numFmtId="0" fontId="43" fillId="59" borderId="5274" applyNumberFormat="0" applyFont="0" applyAlignment="0" applyProtection="0"/>
    <xf numFmtId="0" fontId="63" fillId="56" borderId="5275" applyNumberFormat="0" applyAlignment="0" applyProtection="0"/>
    <xf numFmtId="0" fontId="44" fillId="119" borderId="5541" applyNumberFormat="0" applyAlignment="0" applyProtection="0"/>
    <xf numFmtId="0" fontId="23" fillId="98" borderId="6022" applyNumberFormat="0" applyFont="0" applyAlignment="0" applyProtection="0"/>
    <xf numFmtId="0" fontId="42" fillId="0" borderId="5276" applyNumberFormat="0" applyFill="0" applyAlignment="0" applyProtection="0"/>
    <xf numFmtId="207" fontId="245" fillId="0" borderId="6026">
      <alignment horizontal="center"/>
    </xf>
    <xf numFmtId="0" fontId="63" fillId="56" borderId="6134" applyNumberFormat="0" applyAlignment="0" applyProtection="0"/>
    <xf numFmtId="0" fontId="63" fillId="56" borderId="5275" applyNumberFormat="0" applyAlignment="0" applyProtection="0"/>
    <xf numFmtId="214" fontId="148" fillId="74" borderId="3697" applyFont="0" applyFill="0" applyBorder="0" applyAlignment="0" applyProtection="0">
      <alignment horizontal="right"/>
    </xf>
    <xf numFmtId="215" fontId="156" fillId="0" borderId="4739" applyFont="0" applyFill="0" applyAlignment="0">
      <alignment horizontal="fill"/>
    </xf>
    <xf numFmtId="3" fontId="92" fillId="34" borderId="5498">
      <alignment horizontal="right" vertical="center"/>
    </xf>
    <xf numFmtId="4" fontId="92" fillId="35" borderId="6768"/>
    <xf numFmtId="0" fontId="63" fillId="56" borderId="6134" applyNumberFormat="0" applyAlignment="0" applyProtection="0"/>
    <xf numFmtId="0" fontId="42" fillId="0" borderId="6135" applyNumberFormat="0" applyFill="0" applyAlignment="0" applyProtection="0"/>
    <xf numFmtId="0" fontId="42" fillId="0" borderId="5276" applyNumberFormat="0" applyFill="0" applyAlignment="0" applyProtection="0"/>
    <xf numFmtId="207" fontId="245" fillId="0" borderId="5493">
      <alignment horizontal="center"/>
    </xf>
    <xf numFmtId="0" fontId="238" fillId="0" borderId="5493">
      <alignment horizontal="right"/>
    </xf>
    <xf numFmtId="0" fontId="108" fillId="0" borderId="5277" applyFont="0" applyFill="0" applyAlignment="0" applyProtection="0"/>
    <xf numFmtId="0" fontId="63" fillId="56" borderId="6134" applyNumberFormat="0" applyAlignment="0" applyProtection="0"/>
    <xf numFmtId="0" fontId="60" fillId="43" borderId="5273" applyNumberFormat="0" applyAlignment="0" applyProtection="0"/>
    <xf numFmtId="0" fontId="23" fillId="98" borderId="5490" applyNumberFormat="0" applyFont="0" applyAlignment="0" applyProtection="0"/>
    <xf numFmtId="215" fontId="156" fillId="0" borderId="3675" applyFont="0" applyFill="0" applyAlignment="0">
      <alignment horizontal="fill"/>
    </xf>
    <xf numFmtId="0" fontId="42" fillId="0" borderId="5276" applyNumberFormat="0" applyFill="0" applyAlignment="0" applyProtection="0"/>
    <xf numFmtId="0" fontId="23" fillId="0" borderId="5489" applyNumberFormat="0" applyFill="0" applyAlignment="0" applyProtection="0"/>
    <xf numFmtId="0" fontId="60" fillId="43" borderId="6132"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338" fontId="230" fillId="0" borderId="6024">
      <protection locked="0"/>
    </xf>
    <xf numFmtId="338" fontId="230" fillId="0" borderId="5491">
      <protection locked="0"/>
    </xf>
    <xf numFmtId="0" fontId="43" fillId="59" borderId="6133" applyNumberFormat="0" applyFont="0" applyAlignment="0" applyProtection="0"/>
    <xf numFmtId="0" fontId="63" fillId="56" borderId="6134" applyNumberFormat="0" applyAlignment="0" applyProtection="0"/>
    <xf numFmtId="0" fontId="63" fillId="56" borderId="6134" applyNumberFormat="0" applyAlignment="0" applyProtection="0"/>
    <xf numFmtId="0" fontId="42" fillId="0" borderId="5276" applyNumberFormat="0" applyFill="0" applyAlignment="0" applyProtection="0"/>
    <xf numFmtId="0" fontId="55" fillId="56" borderId="5273" applyNumberFormat="0" applyAlignment="0" applyProtection="0"/>
    <xf numFmtId="0" fontId="44" fillId="57" borderId="4865" applyNumberFormat="0" applyAlignment="0" applyProtection="0"/>
    <xf numFmtId="4" fontId="92" fillId="35" borderId="4856"/>
    <xf numFmtId="3" fontId="92" fillId="35" borderId="4856">
      <alignment horizontal="right" vertical="center"/>
    </xf>
    <xf numFmtId="0" fontId="44" fillId="57" borderId="4853" applyNumberFormat="0" applyAlignment="0" applyProtection="0"/>
    <xf numFmtId="0" fontId="44" fillId="57" borderId="4889" applyNumberFormat="0" applyAlignment="0" applyProtection="0"/>
    <xf numFmtId="0" fontId="44" fillId="119" borderId="4889" applyNumberFormat="0" applyAlignment="0" applyProtection="0"/>
    <xf numFmtId="0" fontId="44" fillId="119" borderId="4885" applyNumberFormat="0" applyAlignment="0" applyProtection="0"/>
    <xf numFmtId="3" fontId="92" fillId="35" borderId="4888">
      <alignment horizontal="right" vertical="center"/>
    </xf>
    <xf numFmtId="4" fontId="92" fillId="35" borderId="4860"/>
    <xf numFmtId="0" fontId="63" fillId="56" borderId="5275" applyNumberFormat="0" applyAlignment="0" applyProtection="0"/>
    <xf numFmtId="215" fontId="156" fillId="0" borderId="4863" applyFont="0" applyFill="0" applyAlignment="0">
      <alignment horizontal="fill"/>
    </xf>
    <xf numFmtId="0" fontId="44" fillId="57" borderId="6769" applyNumberFormat="0" applyAlignment="0" applyProtection="0"/>
    <xf numFmtId="207" fontId="240" fillId="0" borderId="6027">
      <alignment horizontal="left"/>
    </xf>
    <xf numFmtId="2" fontId="92" fillId="34" borderId="4846"/>
    <xf numFmtId="3" fontId="92" fillId="34" borderId="4846">
      <alignment horizontal="right" vertical="center"/>
    </xf>
    <xf numFmtId="0" fontId="42" fillId="0" borderId="6135" applyNumberFormat="0" applyFill="0" applyAlignment="0" applyProtection="0"/>
    <xf numFmtId="0" fontId="63" fillId="56" borderId="5275" applyNumberFormat="0" applyAlignment="0" applyProtection="0"/>
    <xf numFmtId="0" fontId="42" fillId="0" borderId="6135" applyNumberFormat="0" applyFill="0" applyAlignment="0" applyProtection="0"/>
    <xf numFmtId="0" fontId="42" fillId="0" borderId="5276" applyNumberFormat="0" applyFill="0" applyAlignment="0" applyProtection="0"/>
    <xf numFmtId="0" fontId="217" fillId="103" borderId="5490" applyNumberFormat="0" applyAlignment="0" applyProtection="0"/>
    <xf numFmtId="0" fontId="23" fillId="98" borderId="5490" applyNumberFormat="0" applyFont="0" applyAlignment="0" applyProtection="0"/>
    <xf numFmtId="338" fontId="230" fillId="0" borderId="6024">
      <protection locked="0"/>
    </xf>
    <xf numFmtId="0" fontId="23" fillId="0" borderId="5489" applyNumberFormat="0" applyFill="0" applyAlignment="0" applyProtection="0"/>
    <xf numFmtId="0" fontId="23" fillId="98" borderId="6022" applyNumberFormat="0" applyFont="0" applyAlignment="0" applyProtection="0"/>
    <xf numFmtId="338" fontId="230" fillId="0" borderId="5491">
      <protection locked="0"/>
    </xf>
    <xf numFmtId="0" fontId="23" fillId="98" borderId="5490" applyNumberFormat="0" applyFont="0" applyAlignment="0" applyProtection="0"/>
    <xf numFmtId="0" fontId="44" fillId="119" borderId="5956" applyNumberFormat="0" applyAlignment="0" applyProtection="0"/>
    <xf numFmtId="0" fontId="44" fillId="119" borderId="5932" applyNumberFormat="0" applyAlignment="0" applyProtection="0"/>
    <xf numFmtId="215" fontId="156" fillId="0" borderId="5922" applyFont="0" applyFill="0" applyAlignment="0">
      <alignment horizontal="fill"/>
    </xf>
    <xf numFmtId="0" fontId="44" fillId="57" borderId="5928" applyNumberFormat="0" applyAlignment="0" applyProtection="0"/>
    <xf numFmtId="0" fontId="63" fillId="56" borderId="6134" applyNumberFormat="0" applyAlignment="0" applyProtection="0"/>
    <xf numFmtId="207" fontId="243" fillId="0" borderId="6026">
      <alignment horizontal="left"/>
    </xf>
    <xf numFmtId="338" fontId="230" fillId="0" borderId="5491">
      <protection locked="0"/>
    </xf>
    <xf numFmtId="0" fontId="92" fillId="35" borderId="5927">
      <alignment horizontal="center" vertical="center"/>
    </xf>
    <xf numFmtId="0" fontId="238" fillId="0" borderId="6026">
      <alignment horizontal="right"/>
    </xf>
    <xf numFmtId="338" fontId="230" fillId="0" borderId="5491">
      <protection locked="0"/>
    </xf>
    <xf numFmtId="0" fontId="23" fillId="0" borderId="5489" applyNumberFormat="0" applyFill="0" applyAlignment="0" applyProtection="0"/>
    <xf numFmtId="0" fontId="44" fillId="57" borderId="6801" applyNumberFormat="0" applyAlignment="0" applyProtection="0"/>
    <xf numFmtId="0" fontId="237" fillId="0" borderId="6027">
      <alignment horizontal="right" wrapText="1"/>
    </xf>
    <xf numFmtId="215" fontId="156" fillId="0" borderId="5950" applyFont="0" applyFill="0" applyAlignment="0">
      <alignment horizontal="fill"/>
    </xf>
    <xf numFmtId="338" fontId="230" fillId="0" borderId="5491">
      <protection locked="0"/>
    </xf>
    <xf numFmtId="0" fontId="108" fillId="0" borderId="5277" applyFont="0" applyFill="0" applyAlignment="0" applyProtection="0"/>
    <xf numFmtId="0" fontId="42" fillId="0" borderId="6135" applyNumberFormat="0" applyFill="0" applyAlignment="0" applyProtection="0"/>
    <xf numFmtId="0" fontId="92" fillId="35" borderId="6356">
      <alignment horizontal="center" vertical="center"/>
    </xf>
    <xf numFmtId="0" fontId="63" fillId="56" borderId="6134" applyNumberFormat="0" applyAlignment="0" applyProtection="0"/>
    <xf numFmtId="0" fontId="43" fillId="59" borderId="6133" applyNumberFormat="0" applyFont="0" applyAlignment="0" applyProtection="0"/>
    <xf numFmtId="0" fontId="63" fillId="56" borderId="6134" applyNumberFormat="0" applyAlignment="0" applyProtection="0"/>
    <xf numFmtId="0" fontId="63" fillId="56" borderId="6134" applyNumberFormat="0" applyAlignment="0" applyProtection="0"/>
    <xf numFmtId="0" fontId="42" fillId="0" borderId="5276" applyNumberFormat="0" applyFill="0" applyAlignment="0" applyProtection="0"/>
    <xf numFmtId="207" fontId="243" fillId="0" borderId="6026">
      <alignment horizontal="left"/>
    </xf>
    <xf numFmtId="0" fontId="217" fillId="103" borderId="6022" applyNumberFormat="0" applyAlignment="0" applyProtection="0"/>
    <xf numFmtId="0" fontId="44" fillId="57" borderId="6357" applyNumberFormat="0" applyAlignment="0" applyProtection="0"/>
    <xf numFmtId="4" fontId="92" fillId="35" borderId="6356"/>
    <xf numFmtId="0" fontId="44" fillId="57" borderId="6353" applyNumberFormat="0" applyAlignment="0" applyProtection="0"/>
    <xf numFmtId="41" fontId="211" fillId="0" borderId="5494" applyFill="0" applyBorder="0" applyProtection="0">
      <alignment horizontal="right" vertical="top"/>
    </xf>
    <xf numFmtId="0" fontId="18" fillId="0" borderId="6029" applyNumberFormat="0" applyFont="0" applyAlignment="0" applyProtection="0"/>
    <xf numFmtId="0" fontId="23" fillId="0" borderId="5489" applyNumberFormat="0" applyFill="0" applyAlignment="0" applyProtection="0"/>
    <xf numFmtId="0" fontId="23" fillId="98" borderId="5490" applyNumberFormat="0" applyFont="0" applyAlignment="0" applyProtection="0"/>
    <xf numFmtId="41" fontId="211" fillId="0" borderId="5494" applyFill="0" applyBorder="0" applyProtection="0">
      <alignment horizontal="right" vertical="top"/>
    </xf>
    <xf numFmtId="3" fontId="92" fillId="34" borderId="5949">
      <alignment horizontal="right" vertical="center"/>
    </xf>
    <xf numFmtId="0" fontId="44" fillId="57" borderId="5924" applyNumberFormat="0" applyAlignment="0" applyProtection="0"/>
    <xf numFmtId="41" fontId="211" fillId="0" borderId="6027" applyFill="0" applyBorder="0" applyProtection="0">
      <alignment horizontal="right" vertical="top"/>
    </xf>
    <xf numFmtId="303" fontId="211" fillId="0" borderId="3675" applyBorder="0"/>
    <xf numFmtId="207" fontId="240" fillId="0" borderId="5494">
      <alignment horizontal="left"/>
    </xf>
    <xf numFmtId="2" fontId="92" fillId="34" borderId="5953"/>
    <xf numFmtId="2" fontId="92" fillId="34" borderId="5949"/>
    <xf numFmtId="0" fontId="18" fillId="0" borderId="5495" applyNumberFormat="0" applyFont="0" applyAlignment="0" applyProtection="0"/>
    <xf numFmtId="0" fontId="92" fillId="35" borderId="3811">
      <alignment horizontal="center" vertical="center"/>
    </xf>
    <xf numFmtId="3" fontId="92" fillId="35" borderId="3811">
      <alignment horizontal="right" vertical="center"/>
    </xf>
    <xf numFmtId="4" fontId="92" fillId="35" borderId="3811"/>
    <xf numFmtId="326" fontId="171" fillId="0" borderId="3675"/>
    <xf numFmtId="329" fontId="171" fillId="0" borderId="3675"/>
    <xf numFmtId="332" fontId="171" fillId="0" borderId="3675"/>
    <xf numFmtId="4" fontId="92" fillId="35" borderId="4740"/>
    <xf numFmtId="9" fontId="163" fillId="35" borderId="6025">
      <alignment horizontal="center"/>
    </xf>
    <xf numFmtId="256" fontId="22" fillId="0" borderId="3697">
      <alignment horizontal="left" vertical="center"/>
    </xf>
    <xf numFmtId="256" fontId="22" fillId="0" borderId="3697">
      <alignment horizontal="left" vertical="center"/>
    </xf>
    <xf numFmtId="256" fontId="19" fillId="36" borderId="3675" applyNumberFormat="0" applyFill="0" applyBorder="0" applyAlignment="0" applyProtection="0"/>
    <xf numFmtId="0" fontId="19" fillId="36" borderId="3675" applyNumberFormat="0" applyFill="0" applyBorder="0" applyAlignment="0" applyProtection="0"/>
    <xf numFmtId="0" fontId="60" fillId="43" borderId="6132" applyNumberFormat="0" applyAlignment="0" applyProtection="0"/>
    <xf numFmtId="0" fontId="92" fillId="35" borderId="4888">
      <alignment horizontal="center" vertical="center"/>
    </xf>
    <xf numFmtId="4" fontId="92" fillId="35" borderId="5923"/>
    <xf numFmtId="0" fontId="44" fillId="57" borderId="5928" applyNumberFormat="0" applyAlignment="0" applyProtection="0"/>
    <xf numFmtId="9" fontId="163" fillId="35" borderId="5492">
      <alignment horizontal="center"/>
    </xf>
    <xf numFmtId="0" fontId="44" fillId="57" borderId="6765" applyNumberFormat="0" applyAlignment="0" applyProtection="0"/>
    <xf numFmtId="0" fontId="23" fillId="0" borderId="5489" applyNumberFormat="0" applyFill="0" applyAlignment="0" applyProtection="0"/>
    <xf numFmtId="0" fontId="63" fillId="56" borderId="6134" applyNumberFormat="0" applyAlignment="0" applyProtection="0"/>
    <xf numFmtId="0" fontId="23" fillId="98" borderId="5490" applyNumberFormat="0" applyFont="0" applyAlignment="0" applyProtection="0"/>
    <xf numFmtId="207" fontId="243" fillId="0" borderId="6026">
      <alignment horizontal="left"/>
    </xf>
    <xf numFmtId="0" fontId="92" fillId="35" borderId="5955">
      <alignment horizontal="center" vertical="center"/>
    </xf>
    <xf numFmtId="303" fontId="211" fillId="0" borderId="3675" applyBorder="0"/>
    <xf numFmtId="3" fontId="92" fillId="34" borderId="5913">
      <alignment horizontal="right" vertical="center"/>
    </xf>
    <xf numFmtId="207" fontId="244" fillId="0" borderId="5494">
      <alignment horizontal="center"/>
    </xf>
    <xf numFmtId="0" fontId="217" fillId="103" borderId="5490" applyNumberFormat="0" applyAlignment="0" applyProtection="0"/>
    <xf numFmtId="207" fontId="240" fillId="0" borderId="6027">
      <alignment horizontal="right"/>
    </xf>
    <xf numFmtId="0" fontId="238" fillId="0" borderId="6026">
      <alignment horizontal="right"/>
    </xf>
    <xf numFmtId="2" fontId="92" fillId="34" borderId="5050"/>
    <xf numFmtId="41" fontId="211" fillId="0" borderId="6027" applyFill="0" applyBorder="0" applyProtection="0">
      <alignment horizontal="right" vertical="top"/>
    </xf>
    <xf numFmtId="0" fontId="44" fillId="57" borderId="5920" applyNumberFormat="0" applyAlignment="0" applyProtection="0"/>
    <xf numFmtId="256" fontId="22" fillId="0" borderId="3697">
      <alignment horizontal="left" vertical="center"/>
    </xf>
    <xf numFmtId="0" fontId="22" fillId="0" borderId="3697">
      <alignment horizontal="left" vertical="center"/>
    </xf>
    <xf numFmtId="0" fontId="18" fillId="56" borderId="3697" applyAlignment="0" applyProtection="0"/>
    <xf numFmtId="49" fontId="237" fillId="0" borderId="6027">
      <alignment horizontal="right" wrapText="1"/>
    </xf>
    <xf numFmtId="256" fontId="22" fillId="0" borderId="3697">
      <alignment horizontal="left" vertical="center"/>
    </xf>
    <xf numFmtId="256" fontId="22" fillId="0" borderId="3697">
      <alignment horizontal="left" vertical="center"/>
    </xf>
    <xf numFmtId="256" fontId="22" fillId="0" borderId="3697">
      <alignment horizontal="left" vertical="center"/>
    </xf>
    <xf numFmtId="0" fontId="22" fillId="0" borderId="3697">
      <alignment horizontal="left" vertical="center"/>
    </xf>
    <xf numFmtId="256" fontId="22" fillId="0" borderId="3697">
      <alignment horizontal="left" vertical="center"/>
    </xf>
    <xf numFmtId="256" fontId="22" fillId="0" borderId="3697">
      <alignment horizontal="left" vertical="center"/>
    </xf>
    <xf numFmtId="256" fontId="22" fillId="0" borderId="3697">
      <alignment horizontal="left" vertical="center"/>
    </xf>
    <xf numFmtId="0" fontId="22" fillId="0" borderId="3697">
      <alignment horizontal="left" vertical="center"/>
    </xf>
    <xf numFmtId="256" fontId="22" fillId="0" borderId="3697">
      <alignment horizontal="left" vertical="center"/>
    </xf>
    <xf numFmtId="0" fontId="42" fillId="0" borderId="6135" applyNumberFormat="0" applyFill="0" applyAlignment="0" applyProtection="0"/>
    <xf numFmtId="0" fontId="44" fillId="57" borderId="4741" applyNumberFormat="0" applyAlignment="0" applyProtection="0"/>
    <xf numFmtId="0" fontId="63" fillId="56" borderId="6134" applyNumberFormat="0" applyAlignment="0" applyProtection="0"/>
    <xf numFmtId="1" fontId="37" fillId="0" borderId="3697">
      <alignment vertical="center"/>
    </xf>
    <xf numFmtId="0" fontId="92" fillId="35" borderId="6772">
      <alignment horizontal="center" vertical="center"/>
    </xf>
    <xf numFmtId="0" fontId="63" fillId="56" borderId="5275" applyNumberFormat="0" applyAlignment="0" applyProtection="0"/>
    <xf numFmtId="3" fontId="92" fillId="35" borderId="4744">
      <alignment horizontal="right" vertical="center"/>
    </xf>
    <xf numFmtId="4" fontId="92" fillId="35" borderId="4744"/>
    <xf numFmtId="3" fontId="92" fillId="34" borderId="4742">
      <alignment horizontal="right" vertical="center"/>
    </xf>
    <xf numFmtId="2" fontId="92" fillId="34" borderId="4742"/>
    <xf numFmtId="0" fontId="44" fillId="119" borderId="4741"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217" fillId="103" borderId="6022" applyNumberFormat="0" applyAlignment="0" applyProtection="0"/>
    <xf numFmtId="3" fontId="92" fillId="34" borderId="3809">
      <alignment horizontal="right" vertical="center"/>
    </xf>
    <xf numFmtId="2" fontId="92" fillId="34" borderId="3809"/>
    <xf numFmtId="215" fontId="156" fillId="0" borderId="3675" applyFont="0" applyFill="0" applyAlignment="0">
      <alignment horizontal="fill"/>
    </xf>
    <xf numFmtId="0" fontId="44" fillId="57" borderId="4745" applyNumberFormat="0" applyAlignment="0" applyProtection="0"/>
    <xf numFmtId="0" fontId="44" fillId="119" borderId="4745" applyNumberFormat="0" applyAlignment="0" applyProtection="0"/>
    <xf numFmtId="207" fontId="240" fillId="0" borderId="6027">
      <alignment horizontal="left"/>
    </xf>
    <xf numFmtId="49" fontId="237" fillId="0" borderId="6027">
      <alignment horizontal="right" wrapText="1"/>
    </xf>
    <xf numFmtId="0" fontId="55" fillId="56" borderId="5273" applyNumberFormat="0" applyAlignment="0" applyProtection="0"/>
    <xf numFmtId="215" fontId="156" fillId="0" borderId="6351" applyFont="0" applyFill="0" applyAlignment="0">
      <alignment horizontal="fill"/>
    </xf>
    <xf numFmtId="0" fontId="63" fillId="56" borderId="5275" applyNumberFormat="0" applyAlignment="0" applyProtection="0"/>
    <xf numFmtId="0" fontId="63" fillId="56" borderId="5275" applyNumberFormat="0" applyAlignment="0" applyProtection="0"/>
    <xf numFmtId="0" fontId="44" fillId="57" borderId="4781" applyNumberFormat="0" applyAlignment="0" applyProtection="0"/>
    <xf numFmtId="215" fontId="156" fillId="0" borderId="4783" applyFont="0" applyFill="0" applyAlignment="0">
      <alignment horizontal="fill"/>
    </xf>
    <xf numFmtId="215" fontId="156" fillId="0" borderId="4747" applyFont="0" applyFill="0" applyAlignment="0">
      <alignment horizontal="fill"/>
    </xf>
    <xf numFmtId="0" fontId="92" fillId="35" borderId="4784">
      <alignment horizontal="center" vertical="center"/>
    </xf>
    <xf numFmtId="0" fontId="44" fillId="57" borderId="4761" applyNumberFormat="0" applyAlignment="0" applyProtection="0"/>
    <xf numFmtId="0" fontId="44" fillId="119" borderId="4757" applyNumberFormat="0" applyAlignment="0" applyProtection="0"/>
    <xf numFmtId="2" fontId="92" fillId="34" borderId="4758"/>
    <xf numFmtId="4" fontId="92" fillId="35" borderId="4760"/>
    <xf numFmtId="0" fontId="44" fillId="57" borderId="4757" applyNumberFormat="0" applyAlignment="0" applyProtection="0"/>
    <xf numFmtId="3" fontId="18" fillId="105" borderId="3697" applyProtection="0">
      <alignment horizontal="right" vertical="center"/>
    </xf>
    <xf numFmtId="214" fontId="148" fillId="74" borderId="3697" applyFont="0" applyFill="0" applyBorder="0" applyAlignment="0" applyProtection="0">
      <alignment horizontal="right"/>
    </xf>
    <xf numFmtId="16" fontId="148" fillId="74" borderId="3697" applyFont="0" applyFill="0" applyBorder="0" applyAlignment="0" applyProtection="0">
      <alignment horizontal="right"/>
    </xf>
    <xf numFmtId="214" fontId="148" fillId="74" borderId="3697" applyFont="0" applyFill="0" applyBorder="0" applyAlignment="0" applyProtection="0">
      <alignment horizontal="right"/>
    </xf>
    <xf numFmtId="16" fontId="148" fillId="74" borderId="3697" applyFont="0" applyFill="0" applyBorder="0" applyAlignment="0" applyProtection="0">
      <alignment horizontal="right"/>
    </xf>
    <xf numFmtId="0" fontId="44" fillId="57" borderId="4757" applyNumberFormat="0" applyAlignment="0" applyProtection="0"/>
    <xf numFmtId="3" fontId="92" fillId="35" borderId="4756">
      <alignment horizontal="right" vertical="center"/>
    </xf>
    <xf numFmtId="2" fontId="92" fillId="34" borderId="4778"/>
    <xf numFmtId="3" fontId="92" fillId="35" borderId="4784">
      <alignment horizontal="right" vertical="center"/>
    </xf>
    <xf numFmtId="0" fontId="44" fillId="57" borderId="4785" applyNumberFormat="0" applyAlignment="0" applyProtection="0"/>
    <xf numFmtId="0" fontId="44" fillId="57" borderId="4753" applyNumberFormat="0" applyAlignment="0" applyProtection="0"/>
    <xf numFmtId="207" fontId="240" fillId="0" borderId="5494">
      <alignment horizontal="right"/>
    </xf>
    <xf numFmtId="0" fontId="55" fillId="56" borderId="6132" applyNumberFormat="0" applyAlignment="0" applyProtection="0"/>
    <xf numFmtId="0" fontId="42" fillId="0" borderId="6135" applyNumberFormat="0" applyFill="0" applyAlignment="0" applyProtection="0"/>
    <xf numFmtId="164" fontId="103" fillId="71" borderId="5162" applyNumberFormat="0" applyBorder="0" applyAlignment="0">
      <alignment vertical="center" wrapText="1"/>
    </xf>
    <xf numFmtId="0" fontId="92" fillId="35" borderId="5512">
      <alignment horizontal="center" vertical="center"/>
    </xf>
    <xf numFmtId="207" fontId="244" fillId="0" borderId="6027">
      <alignment horizontal="center"/>
    </xf>
    <xf numFmtId="0" fontId="63" fillId="56" borderId="5275" applyNumberFormat="0" applyAlignment="0" applyProtection="0"/>
    <xf numFmtId="0" fontId="63" fillId="56" borderId="5275" applyNumberFormat="0" applyAlignment="0" applyProtection="0"/>
    <xf numFmtId="338" fontId="230" fillId="0" borderId="5491">
      <protection locked="0"/>
    </xf>
    <xf numFmtId="0" fontId="42" fillId="0" borderId="6135" applyNumberFormat="0" applyFill="0" applyAlignment="0" applyProtection="0"/>
    <xf numFmtId="207" fontId="243" fillId="0" borderId="5493">
      <alignment horizontal="left"/>
    </xf>
    <xf numFmtId="0" fontId="108" fillId="0" borderId="3698" applyFont="0" applyFill="0" applyAlignment="0" applyProtection="0"/>
    <xf numFmtId="338" fontId="230" fillId="0" borderId="3703">
      <protection locked="0"/>
    </xf>
    <xf numFmtId="0" fontId="23" fillId="98" borderId="5163" applyNumberFormat="0" applyFont="0" applyAlignment="0" applyProtection="0"/>
    <xf numFmtId="0" fontId="23" fillId="98" borderId="5163" applyNumberFormat="0" applyFont="0" applyAlignment="0" applyProtection="0"/>
    <xf numFmtId="0" fontId="92" fillId="35" borderId="5280">
      <alignment horizontal="center" vertical="center"/>
    </xf>
    <xf numFmtId="49" fontId="237" fillId="0" borderId="5168">
      <alignment horizontal="right" wrapText="1"/>
    </xf>
    <xf numFmtId="207" fontId="243" fillId="0" borderId="5167">
      <alignment horizontal="left"/>
    </xf>
    <xf numFmtId="207" fontId="245" fillId="0" borderId="5167">
      <alignment horizontal="center"/>
    </xf>
    <xf numFmtId="3" fontId="92" fillId="34" borderId="5278">
      <alignment horizontal="right" vertical="center"/>
    </xf>
    <xf numFmtId="0" fontId="19" fillId="36" borderId="3675" applyNumberFormat="0" applyFill="0" applyBorder="0" applyAlignment="0" applyProtection="0"/>
    <xf numFmtId="0" fontId="19" fillId="36" borderId="3675" applyNumberFormat="0" applyFill="0" applyBorder="0" applyAlignment="0" applyProtection="0"/>
    <xf numFmtId="10" fontId="23" fillId="37" borderId="5162" applyNumberFormat="0" applyBorder="0" applyAlignment="0" applyProtection="0"/>
    <xf numFmtId="10" fontId="23" fillId="37" borderId="5162" applyNumberFormat="0" applyBorder="0" applyAlignment="0" applyProtection="0"/>
    <xf numFmtId="10" fontId="23" fillId="37" borderId="5162" applyNumberFormat="0" applyBorder="0" applyAlignment="0" applyProtection="0"/>
    <xf numFmtId="0" fontId="18" fillId="35" borderId="5156" applyNumberFormat="0" applyAlignment="0">
      <protection locked="0"/>
    </xf>
    <xf numFmtId="201" fontId="137" fillId="0" borderId="5158" applyNumberFormat="0" applyFont="0" applyFill="0" applyAlignment="0" applyProtection="0"/>
    <xf numFmtId="201" fontId="137" fillId="0" borderId="5157" applyNumberFormat="0" applyFont="0" applyFill="0" applyAlignment="0" applyProtection="0"/>
    <xf numFmtId="207" fontId="240" fillId="0" borderId="5168">
      <alignment horizontal="lef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56" borderId="3697" applyAlignment="0" applyProtection="0"/>
    <xf numFmtId="49" fontId="237" fillId="0" borderId="5168">
      <alignment horizontal="right" wrapText="1"/>
    </xf>
    <xf numFmtId="0" fontId="238" fillId="0" borderId="5167">
      <alignment horizontal="right"/>
    </xf>
    <xf numFmtId="0" fontId="60" fillId="43" borderId="5273" applyNumberFormat="0" applyAlignment="0" applyProtection="0"/>
    <xf numFmtId="0" fontId="60" fillId="43" borderId="5273" applyNumberFormat="0" applyAlignment="0" applyProtection="0"/>
    <xf numFmtId="9" fontId="163" fillId="35" borderId="5166">
      <alignment horizontal="center"/>
    </xf>
    <xf numFmtId="0" fontId="23" fillId="98" borderId="5163" applyNumberFormat="0" applyFont="0" applyAlignment="0" applyProtection="0"/>
    <xf numFmtId="0" fontId="18" fillId="74" borderId="5162" applyProtection="0">
      <alignment horizontal="right"/>
    </xf>
    <xf numFmtId="0" fontId="18" fillId="74" borderId="5162" applyProtection="0">
      <alignment horizontal="right"/>
    </xf>
    <xf numFmtId="0" fontId="23" fillId="98" borderId="6022" applyNumberFormat="0" applyFont="0" applyAlignment="0" applyProtection="0"/>
    <xf numFmtId="9" fontId="163" fillId="35" borderId="6025">
      <alignment horizontal="center"/>
    </xf>
    <xf numFmtId="338" fontId="230" fillId="0" borderId="5491">
      <protection locked="0"/>
    </xf>
    <xf numFmtId="0" fontId="63" fillId="56" borderId="6134" applyNumberFormat="0" applyAlignment="0" applyProtection="0"/>
    <xf numFmtId="207" fontId="243" fillId="0" borderId="5493">
      <alignment horizontal="left"/>
    </xf>
    <xf numFmtId="0" fontId="63" fillId="56" borderId="5275" applyNumberFormat="0" applyAlignment="0" applyProtection="0"/>
    <xf numFmtId="0" fontId="55" fillId="56" borderId="5273" applyNumberFormat="0" applyAlignment="0" applyProtection="0"/>
    <xf numFmtId="0" fontId="44" fillId="119" borderId="4845" applyNumberFormat="0" applyAlignment="0" applyProtection="0"/>
    <xf numFmtId="0" fontId="18" fillId="0" borderId="6029" applyNumberFormat="0" applyFont="0" applyAlignment="0" applyProtection="0"/>
    <xf numFmtId="41" fontId="211" fillId="0" borderId="6027" applyFill="0" applyBorder="0" applyProtection="0">
      <alignment horizontal="right" vertical="top"/>
    </xf>
    <xf numFmtId="338" fontId="230" fillId="0" borderId="5165">
      <protection locked="0"/>
    </xf>
    <xf numFmtId="207" fontId="243" fillId="0" borderId="6026">
      <alignment horizontal="left"/>
    </xf>
    <xf numFmtId="0" fontId="63" fillId="56" borderId="6134" applyNumberFormat="0" applyAlignment="0" applyProtection="0"/>
    <xf numFmtId="41" fontId="211" fillId="0" borderId="5168" applyFill="0" applyBorder="0" applyProtection="0">
      <alignment horizontal="right" vertical="top"/>
    </xf>
    <xf numFmtId="0" fontId="18" fillId="74" borderId="5162" applyProtection="0">
      <alignment horizontal="right"/>
    </xf>
    <xf numFmtId="256" fontId="22" fillId="0" borderId="3697">
      <alignment horizontal="left" vertical="center"/>
    </xf>
    <xf numFmtId="0" fontId="92" fillId="35" borderId="5194">
      <alignment horizontal="center" vertical="center"/>
    </xf>
    <xf numFmtId="0" fontId="63" fillId="56" borderId="6134" applyNumberFormat="0" applyAlignment="0" applyProtection="0"/>
    <xf numFmtId="0" fontId="23" fillId="0" borderId="6020" applyNumberFormat="0" applyFill="0" applyAlignment="0" applyProtection="0"/>
    <xf numFmtId="0" fontId="44" fillId="57" borderId="4741" applyNumberFormat="0" applyAlignment="0" applyProtection="0"/>
    <xf numFmtId="0" fontId="238" fillId="0" borderId="5493">
      <alignment horizontal="right"/>
    </xf>
    <xf numFmtId="256" fontId="22" fillId="0" borderId="3697">
      <alignment horizontal="left" vertical="center"/>
    </xf>
    <xf numFmtId="49" fontId="237" fillId="0" borderId="6027">
      <alignment horizontal="right" wrapText="1"/>
    </xf>
    <xf numFmtId="256" fontId="22" fillId="0" borderId="3697">
      <alignment horizontal="left" vertical="center"/>
    </xf>
    <xf numFmtId="0" fontId="22" fillId="0" borderId="3697">
      <alignment horizontal="left" vertical="center"/>
    </xf>
    <xf numFmtId="0" fontId="44" fillId="57" borderId="5932" applyNumberFormat="0" applyAlignment="0" applyProtection="0"/>
    <xf numFmtId="338" fontId="230" fillId="0" borderId="6024">
      <protection locked="0"/>
    </xf>
    <xf numFmtId="0" fontId="23" fillId="0" borderId="5489" applyNumberFormat="0" applyFill="0" applyAlignment="0" applyProtection="0"/>
    <xf numFmtId="256" fontId="19" fillId="36" borderId="3675" applyNumberFormat="0" applyFill="0" applyBorder="0" applyAlignment="0" applyProtection="0"/>
    <xf numFmtId="256" fontId="22" fillId="0" borderId="3697">
      <alignment horizontal="left" vertical="center"/>
    </xf>
    <xf numFmtId="9" fontId="163" fillId="35" borderId="5492">
      <alignment horizontal="center"/>
    </xf>
    <xf numFmtId="2" fontId="92" fillId="34" borderId="5921"/>
    <xf numFmtId="0" fontId="44" fillId="119" borderId="5916" applyNumberFormat="0" applyAlignment="0" applyProtection="0"/>
    <xf numFmtId="3" fontId="92" fillId="34" borderId="5050">
      <alignment horizontal="right" vertical="center"/>
    </xf>
    <xf numFmtId="215" fontId="156" fillId="0" borderId="5914" applyFont="0" applyFill="0" applyAlignment="0">
      <alignment horizontal="fill"/>
    </xf>
    <xf numFmtId="0" fontId="44" fillId="57" borderId="6777" applyNumberFormat="0" applyAlignment="0" applyProtection="0"/>
    <xf numFmtId="0" fontId="238" fillId="0" borderId="6026">
      <alignment horizontal="right"/>
    </xf>
    <xf numFmtId="41" fontId="211" fillId="0" borderId="6027" applyFill="0" applyBorder="0" applyProtection="0">
      <alignment horizontal="right" vertical="top"/>
    </xf>
    <xf numFmtId="0" fontId="18" fillId="0" borderId="6029" applyNumberFormat="0" applyFont="0" applyAlignment="0" applyProtection="0"/>
    <xf numFmtId="338" fontId="230" fillId="0" borderId="5491">
      <protection locked="0"/>
    </xf>
    <xf numFmtId="0" fontId="44" fillId="57" borderId="4845" applyNumberFormat="0" applyAlignment="0" applyProtection="0"/>
    <xf numFmtId="0" fontId="42" fillId="0" borderId="6135" applyNumberFormat="0" applyFill="0" applyAlignment="0" applyProtection="0"/>
    <xf numFmtId="0" fontId="44" fillId="57" borderId="5501" applyNumberFormat="0" applyAlignment="0" applyProtection="0"/>
    <xf numFmtId="215" fontId="156" fillId="0" borderId="4851" applyFont="0" applyFill="0" applyAlignment="0">
      <alignment horizontal="fill"/>
    </xf>
    <xf numFmtId="0" fontId="44" fillId="57" borderId="4849" applyNumberFormat="0" applyAlignment="0" applyProtection="0"/>
    <xf numFmtId="2" fontId="92" fillId="34" borderId="4858"/>
    <xf numFmtId="3" fontId="92" fillId="35" borderId="4852">
      <alignment horizontal="right" vertical="center"/>
    </xf>
    <xf numFmtId="3" fontId="92" fillId="35" borderId="4884">
      <alignment horizontal="right" vertical="center"/>
    </xf>
    <xf numFmtId="0" fontId="63" fillId="56" borderId="5275" applyNumberFormat="0" applyAlignment="0" applyProtection="0"/>
    <xf numFmtId="4" fontId="92" fillId="35" borderId="4888"/>
    <xf numFmtId="215" fontId="156" fillId="0" borderId="4855" applyFont="0" applyFill="0" applyAlignment="0">
      <alignment horizontal="fill"/>
    </xf>
    <xf numFmtId="2" fontId="92" fillId="34" borderId="4886"/>
    <xf numFmtId="0" fontId="44" fillId="57" borderId="4889" applyNumberFormat="0" applyAlignment="0" applyProtection="0"/>
    <xf numFmtId="0" fontId="44" fillId="119" borderId="4857" applyNumberFormat="0" applyAlignment="0" applyProtection="0"/>
    <xf numFmtId="0" fontId="44" fillId="119" borderId="4853" applyNumberFormat="0" applyAlignment="0" applyProtection="0"/>
    <xf numFmtId="41" fontId="211" fillId="0" borderId="5494" applyFill="0" applyBorder="0" applyProtection="0">
      <alignment horizontal="right" vertical="top"/>
    </xf>
    <xf numFmtId="1" fontId="37" fillId="0" borderId="5598">
      <alignment vertical="center"/>
    </xf>
    <xf numFmtId="0" fontId="23" fillId="0" borderId="5489" applyNumberFormat="0" applyFill="0" applyAlignment="0" applyProtection="0"/>
    <xf numFmtId="0" fontId="44" fillId="119" borderId="4849" applyNumberFormat="0" applyAlignment="0" applyProtection="0"/>
    <xf numFmtId="0" fontId="44" fillId="57" borderId="4861" applyNumberFormat="0" applyAlignment="0" applyProtection="0"/>
    <xf numFmtId="2" fontId="92" fillId="34" borderId="4882"/>
    <xf numFmtId="3" fontId="92" fillId="35" borderId="4860">
      <alignment horizontal="right" vertical="center"/>
    </xf>
    <xf numFmtId="0" fontId="43" fillId="59" borderId="5274" applyNumberFormat="0" applyFont="0" applyAlignment="0" applyProtection="0"/>
    <xf numFmtId="0" fontId="92" fillId="35" borderId="4884">
      <alignment horizontal="center" vertical="center"/>
    </xf>
    <xf numFmtId="0" fontId="44" fillId="57" borderId="4853" applyNumberFormat="0" applyAlignment="0" applyProtection="0"/>
    <xf numFmtId="215" fontId="156" fillId="0" borderId="4859" applyFont="0" applyFill="0" applyAlignment="0">
      <alignment horizontal="fill"/>
    </xf>
    <xf numFmtId="3" fontId="92" fillId="34" borderId="4850">
      <alignment horizontal="right" vertical="center"/>
    </xf>
    <xf numFmtId="0" fontId="44" fillId="57" borderId="4857" applyNumberFormat="0" applyAlignment="0" applyProtection="0"/>
    <xf numFmtId="207" fontId="245" fillId="0" borderId="6026">
      <alignment horizontal="center"/>
    </xf>
    <xf numFmtId="3" fontId="92" fillId="34" borderId="5510">
      <alignment horizontal="right" vertical="center"/>
    </xf>
    <xf numFmtId="0" fontId="63" fillId="56" borderId="5275" applyNumberFormat="0" applyAlignment="0" applyProtection="0"/>
    <xf numFmtId="0" fontId="44" fillId="119" borderId="4865" applyNumberFormat="0" applyAlignment="0" applyProtection="0"/>
    <xf numFmtId="3" fontId="92" fillId="34" borderId="4854">
      <alignment horizontal="right" vertical="center"/>
    </xf>
    <xf numFmtId="207" fontId="245" fillId="0" borderId="6026">
      <alignment horizontal="center"/>
    </xf>
    <xf numFmtId="0" fontId="42" fillId="0" borderId="5276" applyNumberFormat="0" applyFill="0" applyAlignment="0" applyProtection="0"/>
    <xf numFmtId="0" fontId="63" fillId="56" borderId="5275" applyNumberFormat="0" applyAlignment="0" applyProtection="0"/>
    <xf numFmtId="1" fontId="37" fillId="0" borderId="5598">
      <alignment vertical="center"/>
    </xf>
    <xf numFmtId="41" fontId="211" fillId="0" borderId="6027" applyFill="0" applyBorder="0" applyProtection="0">
      <alignment horizontal="right" vertical="top"/>
    </xf>
    <xf numFmtId="41" fontId="211" fillId="0" borderId="5494" applyFill="0" applyBorder="0" applyProtection="0">
      <alignment horizontal="right" vertical="top"/>
    </xf>
    <xf numFmtId="0" fontId="63" fillId="56" borderId="6134" applyNumberFormat="0" applyAlignment="0" applyProtection="0"/>
    <xf numFmtId="0" fontId="42" fillId="0" borderId="5276" applyNumberFormat="0" applyFill="0" applyAlignment="0" applyProtection="0"/>
    <xf numFmtId="0" fontId="44" fillId="57" borderId="5956"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44" fillId="57" borderId="5149" applyNumberFormat="0" applyAlignment="0" applyProtection="0"/>
    <xf numFmtId="215" fontId="156" fillId="0" borderId="5151" applyFont="0" applyFill="0" applyAlignment="0">
      <alignment horizontal="fill"/>
    </xf>
    <xf numFmtId="1" fontId="37" fillId="0" borderId="5598">
      <alignment vertical="center"/>
    </xf>
    <xf numFmtId="0" fontId="23" fillId="0" borderId="6020" applyNumberFormat="0" applyFill="0" applyAlignment="0" applyProtection="0"/>
    <xf numFmtId="0" fontId="42" fillId="0" borderId="6135" applyNumberFormat="0" applyFill="0" applyAlignment="0" applyProtection="0"/>
    <xf numFmtId="41" fontId="211" fillId="0" borderId="5494" applyFill="0" applyBorder="0" applyProtection="0">
      <alignment horizontal="right" vertical="top"/>
    </xf>
    <xf numFmtId="0" fontId="92" fillId="35" borderId="5152">
      <alignment horizontal="center" vertical="center"/>
    </xf>
    <xf numFmtId="0" fontId="63" fillId="56" borderId="5275" applyNumberFormat="0" applyAlignment="0" applyProtection="0"/>
    <xf numFmtId="0" fontId="63" fillId="56" borderId="5275" applyNumberFormat="0" applyAlignment="0" applyProtection="0"/>
    <xf numFmtId="338" fontId="230" fillId="0" borderId="6024">
      <protection locked="0"/>
    </xf>
    <xf numFmtId="3" fontId="92" fillId="34" borderId="5146">
      <alignment horizontal="right" vertical="center"/>
    </xf>
    <xf numFmtId="0" fontId="23" fillId="36" borderId="3453" applyFont="0" applyBorder="0" applyAlignment="0" applyProtection="0">
      <alignment vertical="top"/>
    </xf>
    <xf numFmtId="0" fontId="63" fillId="56" borderId="5275" applyNumberFormat="0" applyAlignment="0" applyProtection="0"/>
    <xf numFmtId="0" fontId="18" fillId="0" borderId="5496" applyNumberFormat="0" applyFont="0" applyAlignment="0" applyProtection="0"/>
    <xf numFmtId="207" fontId="243" fillId="0" borderId="6026">
      <alignment horizontal="left"/>
    </xf>
    <xf numFmtId="0" fontId="238" fillId="0" borderId="5493">
      <alignment horizontal="right"/>
    </xf>
    <xf numFmtId="338" fontId="230" fillId="0" borderId="6024">
      <protection locked="0"/>
    </xf>
    <xf numFmtId="0" fontId="55" fillId="56" borderId="5273"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6135" applyNumberFormat="0" applyFill="0" applyAlignment="0" applyProtection="0"/>
    <xf numFmtId="1" fontId="37" fillId="0" borderId="5598">
      <alignment vertical="center"/>
    </xf>
    <xf numFmtId="0" fontId="92" fillId="35" borderId="4664">
      <alignment horizontal="center" vertical="center"/>
    </xf>
    <xf numFmtId="0" fontId="42" fillId="0" borderId="6135" applyNumberFormat="0" applyFill="0" applyAlignment="0" applyProtection="0"/>
    <xf numFmtId="0" fontId="55" fillId="56" borderId="5273" applyNumberFormat="0" applyAlignment="0" applyProtection="0"/>
    <xf numFmtId="0" fontId="92" fillId="35" borderId="5508">
      <alignment horizontal="center" vertical="center"/>
    </xf>
    <xf numFmtId="0" fontId="44" fillId="57" borderId="4857" applyNumberFormat="0" applyAlignment="0" applyProtection="0"/>
    <xf numFmtId="0" fontId="44" fillId="57" borderId="4865" applyNumberFormat="0" applyAlignment="0" applyProtection="0"/>
    <xf numFmtId="0" fontId="44" fillId="57" borderId="4885" applyNumberFormat="0" applyAlignment="0" applyProtection="0"/>
    <xf numFmtId="0" fontId="44" fillId="57" borderId="4889" applyNumberFormat="0" applyAlignment="0" applyProtection="0"/>
    <xf numFmtId="0" fontId="44" fillId="57" borderId="4853" applyNumberFormat="0" applyAlignment="0" applyProtection="0"/>
    <xf numFmtId="3" fontId="92" fillId="34" borderId="4886">
      <alignment horizontal="right" vertical="center"/>
    </xf>
    <xf numFmtId="0" fontId="92" fillId="35" borderId="4864">
      <alignment horizontal="center" vertical="center"/>
    </xf>
    <xf numFmtId="3" fontId="92" fillId="34" borderId="4882">
      <alignment horizontal="right" vertical="center"/>
    </xf>
    <xf numFmtId="4" fontId="92" fillId="35" borderId="4852"/>
    <xf numFmtId="3" fontId="92" fillId="34" borderId="4858">
      <alignment horizontal="right" vertical="center"/>
    </xf>
    <xf numFmtId="0" fontId="63" fillId="56" borderId="6134" applyNumberFormat="0" applyAlignment="0" applyProtection="0"/>
    <xf numFmtId="0" fontId="44" fillId="57" borderId="4849" applyNumberFormat="0" applyAlignment="0" applyProtection="0"/>
    <xf numFmtId="0" fontId="44" fillId="57" borderId="4861" applyNumberFormat="0" applyAlignment="0" applyProtection="0"/>
    <xf numFmtId="0" fontId="63" fillId="56" borderId="6134" applyNumberFormat="0" applyAlignment="0" applyProtection="0"/>
    <xf numFmtId="0" fontId="44" fillId="57" borderId="6769" applyNumberFormat="0" applyAlignment="0" applyProtection="0"/>
    <xf numFmtId="0" fontId="42" fillId="0" borderId="5276" applyNumberFormat="0" applyFill="0" applyAlignment="0" applyProtection="0"/>
    <xf numFmtId="0" fontId="63" fillId="56" borderId="5275" applyNumberFormat="0" applyAlignment="0" applyProtection="0"/>
    <xf numFmtId="207" fontId="240" fillId="0" borderId="6027">
      <alignment horizontal="right"/>
    </xf>
    <xf numFmtId="0" fontId="43" fillId="59" borderId="5274" applyNumberFormat="0" applyFont="0" applyAlignment="0" applyProtection="0"/>
    <xf numFmtId="338" fontId="230" fillId="0" borderId="6024">
      <protection locked="0"/>
    </xf>
    <xf numFmtId="2" fontId="92" fillId="34" borderId="4854"/>
    <xf numFmtId="0" fontId="63" fillId="56" borderId="6134" applyNumberFormat="0" applyAlignment="0" applyProtection="0"/>
    <xf numFmtId="0" fontId="44" fillId="57" borderId="4857" applyNumberFormat="0" applyAlignment="0" applyProtection="0"/>
    <xf numFmtId="2" fontId="92" fillId="34" borderId="4850"/>
    <xf numFmtId="0" fontId="44" fillId="57" borderId="4885" applyNumberFormat="0" applyAlignment="0" applyProtection="0"/>
    <xf numFmtId="0" fontId="92" fillId="35" borderId="4856">
      <alignment horizontal="center" vertical="center"/>
    </xf>
    <xf numFmtId="4" fontId="92" fillId="35" borderId="4884"/>
    <xf numFmtId="0" fontId="63" fillId="56" borderId="5275" applyNumberFormat="0" applyAlignment="0" applyProtection="0"/>
    <xf numFmtId="0" fontId="92" fillId="35" borderId="4860">
      <alignment horizontal="center" vertical="center"/>
    </xf>
    <xf numFmtId="0" fontId="92" fillId="35" borderId="4852">
      <alignment horizontal="center" vertical="center"/>
    </xf>
    <xf numFmtId="215" fontId="156" fillId="0" borderId="4883" applyFont="0" applyFill="0" applyAlignment="0">
      <alignment horizontal="fill"/>
    </xf>
    <xf numFmtId="0" fontId="44" fillId="57" borderId="4849" applyNumberFormat="0" applyAlignment="0" applyProtection="0"/>
    <xf numFmtId="214" fontId="148" fillId="74" borderId="3697" applyFont="0" applyFill="0" applyBorder="0" applyAlignment="0" applyProtection="0">
      <alignment horizontal="right"/>
    </xf>
    <xf numFmtId="0" fontId="42" fillId="0" borderId="5276" applyNumberFormat="0" applyFill="0" applyAlignment="0" applyProtection="0"/>
    <xf numFmtId="0" fontId="63" fillId="56" borderId="6134" applyNumberFormat="0" applyAlignment="0" applyProtection="0"/>
    <xf numFmtId="0" fontId="63" fillId="56" borderId="5275" applyNumberFormat="0" applyAlignment="0" applyProtection="0"/>
    <xf numFmtId="0" fontId="42" fillId="0" borderId="5276" applyNumberFormat="0" applyFill="0" applyAlignment="0" applyProtection="0"/>
    <xf numFmtId="0" fontId="238" fillId="0" borderId="5493">
      <alignment horizontal="right"/>
    </xf>
    <xf numFmtId="0" fontId="23" fillId="98" borderId="5490" applyNumberFormat="0" applyFont="0" applyAlignment="0" applyProtection="0"/>
    <xf numFmtId="0" fontId="63" fillId="56" borderId="5275" applyNumberFormat="0" applyAlignment="0" applyProtection="0"/>
    <xf numFmtId="215" fontId="156" fillId="0" borderId="5279" applyFont="0" applyFill="0" applyAlignment="0">
      <alignment horizontal="fill"/>
    </xf>
    <xf numFmtId="338" fontId="230" fillId="0" borderId="5491">
      <protection locked="0"/>
    </xf>
    <xf numFmtId="338" fontId="230" fillId="0" borderId="5491">
      <protection locked="0"/>
    </xf>
    <xf numFmtId="338" fontId="230" fillId="0" borderId="6024">
      <protection locked="0"/>
    </xf>
    <xf numFmtId="2" fontId="92" fillId="34" borderId="4738"/>
    <xf numFmtId="0" fontId="18" fillId="56" borderId="3697" applyAlignment="0" applyProtection="0"/>
    <xf numFmtId="0" fontId="217" fillId="103" borderId="6022" applyNumberFormat="0" applyAlignment="0" applyProtection="0"/>
    <xf numFmtId="0" fontId="108" fillId="0" borderId="3675" applyFont="0" applyFill="0" applyAlignment="0" applyProtection="0"/>
    <xf numFmtId="0" fontId="18" fillId="56" borderId="3697" applyAlignment="0" applyProtection="0"/>
    <xf numFmtId="49" fontId="237" fillId="0" borderId="6027">
      <alignment horizontal="right" wrapText="1"/>
    </xf>
    <xf numFmtId="49" fontId="237" fillId="0" borderId="6027">
      <alignment horizontal="right" wrapText="1"/>
    </xf>
    <xf numFmtId="2" fontId="92" fillId="34" borderId="5913"/>
    <xf numFmtId="3" fontId="92" fillId="35" borderId="5919">
      <alignment horizontal="right" vertical="center"/>
    </xf>
    <xf numFmtId="0" fontId="44" fillId="57" borderId="5952" applyNumberFormat="0" applyAlignment="0" applyProtection="0"/>
    <xf numFmtId="201" fontId="137" fillId="0" borderId="6017" applyNumberFormat="0" applyFont="0" applyFill="0" applyAlignment="0" applyProtection="0"/>
    <xf numFmtId="3" fontId="92" fillId="34" borderId="6758">
      <alignment horizontal="right" vertical="center"/>
    </xf>
    <xf numFmtId="0" fontId="238" fillId="0" borderId="5493">
      <alignment horizontal="right"/>
    </xf>
    <xf numFmtId="0" fontId="63" fillId="56" borderId="6134" applyNumberFormat="0" applyAlignment="0" applyProtection="0"/>
    <xf numFmtId="3" fontId="92" fillId="34" borderId="5917">
      <alignment horizontal="right" vertical="center"/>
    </xf>
    <xf numFmtId="0" fontId="18" fillId="56" borderId="3697" applyAlignment="0" applyProtection="0"/>
    <xf numFmtId="256" fontId="22" fillId="0" borderId="3697">
      <alignment horizontal="left" vertical="center"/>
    </xf>
    <xf numFmtId="256" fontId="22" fillId="0" borderId="3697">
      <alignment horizontal="left" vertical="center"/>
    </xf>
    <xf numFmtId="0" fontId="23" fillId="98" borderId="5490" applyNumberFormat="0" applyFont="0" applyAlignment="0" applyProtection="0"/>
    <xf numFmtId="207" fontId="245" fillId="0" borderId="5493">
      <alignment horizontal="center"/>
    </xf>
    <xf numFmtId="0" fontId="42" fillId="0" borderId="5276" applyNumberFormat="0" applyFill="0" applyAlignment="0" applyProtection="0"/>
    <xf numFmtId="0" fontId="108" fillId="0" borderId="3675" applyFont="0" applyFill="0" applyAlignment="0" applyProtection="0"/>
    <xf numFmtId="0" fontId="44" fillId="57" borderId="5916" applyNumberFormat="0" applyAlignment="0" applyProtection="0"/>
    <xf numFmtId="1" fontId="37" fillId="0" borderId="5598">
      <alignment vertical="center"/>
    </xf>
    <xf numFmtId="4" fontId="92" fillId="35" borderId="4784"/>
    <xf numFmtId="215" fontId="156" fillId="0" borderId="4779" applyFont="0" applyFill="0" applyAlignment="0">
      <alignment horizontal="fill"/>
    </xf>
    <xf numFmtId="0" fontId="92" fillId="35" borderId="4756">
      <alignment horizontal="center" vertical="center"/>
    </xf>
    <xf numFmtId="0" fontId="44" fillId="119" borderId="4781" applyNumberFormat="0" applyAlignment="0" applyProtection="0"/>
    <xf numFmtId="0" fontId="44" fillId="57" borderId="4781" applyNumberFormat="0" applyAlignment="0" applyProtection="0"/>
    <xf numFmtId="3" fontId="92" fillId="34" borderId="4738">
      <alignment horizontal="right" vertical="center"/>
    </xf>
    <xf numFmtId="256" fontId="22" fillId="0" borderId="3697">
      <alignment horizontal="left" vertical="center"/>
    </xf>
    <xf numFmtId="0" fontId="42" fillId="0" borderId="5276" applyNumberFormat="0" applyFill="0" applyAlignment="0" applyProtection="0"/>
    <xf numFmtId="0" fontId="63" fillId="56" borderId="6134" applyNumberFormat="0" applyAlignment="0" applyProtection="0"/>
    <xf numFmtId="0" fontId="63" fillId="56" borderId="5275" applyNumberFormat="0" applyAlignment="0" applyProtection="0"/>
    <xf numFmtId="0" fontId="43" fillId="59" borderId="5274" applyNumberFormat="0" applyFont="0" applyAlignment="0" applyProtection="0"/>
    <xf numFmtId="3" fontId="92" fillId="35" borderId="4864">
      <alignment horizontal="right" vertical="center"/>
    </xf>
    <xf numFmtId="0" fontId="23" fillId="0" borderId="5489" applyNumberFormat="0" applyFill="0" applyAlignment="0" applyProtection="0"/>
    <xf numFmtId="215" fontId="156" fillId="0" borderId="3675" applyFont="0" applyFill="0" applyAlignment="0">
      <alignment horizontal="fill"/>
    </xf>
    <xf numFmtId="256" fontId="22" fillId="0" borderId="3697">
      <alignment horizontal="left" vertical="center"/>
    </xf>
    <xf numFmtId="0" fontId="18" fillId="56" borderId="3697" applyAlignment="0" applyProtection="0"/>
    <xf numFmtId="0" fontId="44" fillId="57" borderId="4749" applyNumberFormat="0" applyAlignment="0" applyProtection="0"/>
    <xf numFmtId="0" fontId="63" fillId="56" borderId="5275" applyNumberFormat="0" applyAlignment="0" applyProtection="0"/>
    <xf numFmtId="215" fontId="156" fillId="0" borderId="3675" applyFont="0" applyFill="0" applyAlignment="0">
      <alignment horizontal="fill"/>
    </xf>
    <xf numFmtId="0" fontId="63" fillId="56" borderId="5275" applyNumberFormat="0" applyAlignment="0" applyProtection="0"/>
    <xf numFmtId="3" fontId="92" fillId="34" borderId="4782">
      <alignment horizontal="right" vertical="center"/>
    </xf>
    <xf numFmtId="2" fontId="92" fillId="34" borderId="4754"/>
    <xf numFmtId="0" fontId="92" fillId="35" borderId="4748">
      <alignment horizontal="center" vertical="center"/>
    </xf>
    <xf numFmtId="0" fontId="44" fillId="119" borderId="4785" applyNumberFormat="0" applyAlignment="0" applyProtection="0"/>
    <xf numFmtId="0" fontId="92" fillId="35" borderId="4780">
      <alignment horizontal="center" vertical="center"/>
    </xf>
    <xf numFmtId="0" fontId="63" fillId="56" borderId="6134" applyNumberFormat="0" applyAlignment="0" applyProtection="0"/>
    <xf numFmtId="0" fontId="42" fillId="0" borderId="5276" applyNumberFormat="0" applyFill="0" applyAlignment="0" applyProtection="0"/>
    <xf numFmtId="201" fontId="137" fillId="0" borderId="5158" applyNumberFormat="0" applyFont="0" applyFill="0" applyAlignment="0" applyProtection="0"/>
    <xf numFmtId="0" fontId="55" fillId="56" borderId="5273" applyNumberFormat="0" applyAlignment="0" applyProtection="0"/>
    <xf numFmtId="0" fontId="23" fillId="98" borderId="5163" applyNumberFormat="0" applyFont="0" applyAlignment="0" applyProtection="0"/>
    <xf numFmtId="0" fontId="23" fillId="98" borderId="5490" applyNumberFormat="0" applyFont="0" applyAlignment="0" applyProtection="0"/>
    <xf numFmtId="256" fontId="22" fillId="0" borderId="3697">
      <alignment horizontal="left" vertical="center"/>
    </xf>
    <xf numFmtId="4" fontId="92" fillId="35" borderId="5540"/>
    <xf numFmtId="0" fontId="55" fillId="56" borderId="5273" applyNumberFormat="0" applyAlignment="0" applyProtection="0"/>
    <xf numFmtId="0" fontId="44" fillId="57" borderId="4741" applyNumberFormat="0" applyAlignment="0" applyProtection="0"/>
    <xf numFmtId="0" fontId="44" fillId="57" borderId="4785" applyNumberFormat="0" applyAlignment="0" applyProtection="0"/>
    <xf numFmtId="3" fontId="92" fillId="34" borderId="4754">
      <alignment horizontal="right" vertical="center"/>
    </xf>
    <xf numFmtId="3" fontId="92" fillId="35" borderId="4780">
      <alignment horizontal="right" vertical="center"/>
    </xf>
    <xf numFmtId="3" fontId="92" fillId="35" borderId="4748">
      <alignment horizontal="right" vertical="center"/>
    </xf>
    <xf numFmtId="3" fontId="92" fillId="34" borderId="4746">
      <alignment horizontal="right" vertical="center"/>
    </xf>
    <xf numFmtId="4" fontId="92" fillId="35" borderId="4780"/>
    <xf numFmtId="207" fontId="240" fillId="0" borderId="6027">
      <alignment horizontal="right"/>
    </xf>
    <xf numFmtId="0" fontId="42" fillId="0" borderId="5276" applyNumberFormat="0" applyFill="0" applyAlignment="0" applyProtection="0"/>
    <xf numFmtId="0" fontId="63" fillId="56" borderId="5275" applyNumberFormat="0" applyAlignment="0" applyProtection="0"/>
    <xf numFmtId="0" fontId="92" fillId="35" borderId="4760">
      <alignment horizontal="center" vertical="center"/>
    </xf>
    <xf numFmtId="4" fontId="92" fillId="35" borderId="4756"/>
    <xf numFmtId="3" fontId="92" fillId="34" borderId="4778">
      <alignment horizontal="right" vertical="center"/>
    </xf>
    <xf numFmtId="4" fontId="92" fillId="35" borderId="4748"/>
    <xf numFmtId="2" fontId="92" fillId="34" borderId="4746"/>
    <xf numFmtId="0" fontId="63" fillId="56" borderId="6134" applyNumberFormat="0" applyAlignment="0" applyProtection="0"/>
    <xf numFmtId="201" fontId="137" fillId="0" borderId="5158" applyNumberFormat="0" applyFont="0" applyFill="0" applyAlignment="0" applyProtection="0"/>
    <xf numFmtId="0" fontId="44" fillId="57" borderId="3812" applyNumberFormat="0" applyAlignment="0" applyProtection="0"/>
    <xf numFmtId="0" fontId="42" fillId="0" borderId="5276" applyNumberFormat="0" applyFill="0" applyAlignment="0" applyProtection="0"/>
    <xf numFmtId="3" fontId="92" fillId="34" borderId="4750">
      <alignment horizontal="right" vertical="center"/>
    </xf>
    <xf numFmtId="3" fontId="92" fillId="35" borderId="4752">
      <alignment horizontal="right" vertical="center"/>
    </xf>
    <xf numFmtId="0" fontId="108" fillId="0" borderId="3675" applyFont="0" applyFill="0" applyAlignment="0" applyProtection="0"/>
    <xf numFmtId="0" fontId="92" fillId="35" borderId="3815">
      <alignment horizontal="center" vertical="center"/>
    </xf>
    <xf numFmtId="0" fontId="103" fillId="71" borderId="5155" applyNumberFormat="0" applyBorder="0" applyAlignment="0">
      <alignment vertical="center" wrapText="1"/>
    </xf>
    <xf numFmtId="2" fontId="92" fillId="34" borderId="4750"/>
    <xf numFmtId="0" fontId="23" fillId="0" borderId="6020" applyNumberFormat="0" applyFill="0" applyAlignment="0" applyProtection="0"/>
    <xf numFmtId="1" fontId="37" fillId="0" borderId="5598">
      <alignment vertical="center"/>
    </xf>
    <xf numFmtId="0" fontId="18" fillId="74" borderId="5162" applyProtection="0">
      <alignment horizontal="right"/>
    </xf>
    <xf numFmtId="0" fontId="43" fillId="59" borderId="6133" applyNumberFormat="0" applyFont="0" applyAlignment="0" applyProtection="0"/>
    <xf numFmtId="49" fontId="237" fillId="0" borderId="5494">
      <alignment horizontal="right" wrapText="1"/>
    </xf>
    <xf numFmtId="0" fontId="44" fillId="57" borderId="4785" applyNumberFormat="0" applyAlignment="0" applyProtection="0"/>
    <xf numFmtId="338" fontId="230" fillId="0" borderId="5165">
      <protection locked="0"/>
    </xf>
    <xf numFmtId="0" fontId="44" fillId="119" borderId="6781" applyNumberFormat="0" applyAlignment="0" applyProtection="0"/>
    <xf numFmtId="0" fontId="18" fillId="74" borderId="5162" applyProtection="0">
      <alignment horizontal="right"/>
    </xf>
    <xf numFmtId="0" fontId="42" fillId="0" borderId="5276" applyNumberFormat="0" applyFill="0" applyAlignment="0" applyProtection="0"/>
    <xf numFmtId="338" fontId="230" fillId="0" borderId="3703">
      <protection locked="0"/>
    </xf>
    <xf numFmtId="325" fontId="171" fillId="0" borderId="3675"/>
    <xf numFmtId="0" fontId="63" fillId="56" borderId="5275" applyNumberFormat="0" applyAlignment="0" applyProtection="0"/>
    <xf numFmtId="0" fontId="44" fillId="57" borderId="5145" applyNumberFormat="0" applyAlignment="0" applyProtection="0"/>
    <xf numFmtId="10" fontId="23" fillId="37" borderId="5162" applyNumberFormat="0" applyBorder="0" applyAlignment="0" applyProtection="0"/>
    <xf numFmtId="215" fontId="156" fillId="0" borderId="3814" applyFont="0" applyFill="0" applyAlignment="0">
      <alignment horizontal="fill"/>
    </xf>
    <xf numFmtId="324" fontId="171" fillId="0" borderId="3675"/>
    <xf numFmtId="0" fontId="55" fillId="56" borderId="6132" applyNumberFormat="0" applyAlignment="0" applyProtection="0"/>
    <xf numFmtId="49" fontId="237" fillId="0" borderId="5168">
      <alignment horizontal="right" wrapText="1"/>
    </xf>
    <xf numFmtId="207" fontId="243" fillId="0" borderId="5167">
      <alignment horizontal="left"/>
    </xf>
    <xf numFmtId="9" fontId="163" fillId="35" borderId="5166">
      <alignment horizontal="center"/>
    </xf>
    <xf numFmtId="0" fontId="18" fillId="74" borderId="5162" applyProtection="0">
      <alignment horizontal="right"/>
      <protection locked="0"/>
    </xf>
    <xf numFmtId="0" fontId="63" fillId="56" borderId="5275" applyNumberFormat="0" applyAlignment="0" applyProtection="0"/>
    <xf numFmtId="0" fontId="44" fillId="57" borderId="5297" applyNumberFormat="0" applyAlignment="0" applyProtection="0"/>
    <xf numFmtId="0" fontId="63" fillId="56" borderId="5275" applyNumberFormat="0" applyAlignment="0" applyProtection="0"/>
    <xf numFmtId="207" fontId="240" fillId="0" borderId="6027">
      <alignment horizontal="left"/>
    </xf>
    <xf numFmtId="0" fontId="92" fillId="35" borderId="4764">
      <alignment horizontal="center" vertical="center"/>
    </xf>
    <xf numFmtId="0" fontId="18" fillId="74" borderId="5162" applyProtection="0">
      <alignment horizontal="right"/>
      <protection locked="0"/>
    </xf>
    <xf numFmtId="0" fontId="18" fillId="74" borderId="5162" applyProtection="0">
      <alignment horizontal="right"/>
    </xf>
    <xf numFmtId="0" fontId="238" fillId="0" borderId="6026">
      <alignment horizontal="right"/>
    </xf>
    <xf numFmtId="0" fontId="18" fillId="74" borderId="5162" applyProtection="0">
      <alignment horizontal="right"/>
    </xf>
    <xf numFmtId="338" fontId="230" fillId="0" borderId="5165">
      <protection locked="0"/>
    </xf>
    <xf numFmtId="0" fontId="44" fillId="57" borderId="5069" applyNumberFormat="0" applyAlignment="0" applyProtection="0"/>
    <xf numFmtId="0" fontId="44" fillId="57" borderId="5928" applyNumberFormat="0" applyAlignment="0" applyProtection="0"/>
    <xf numFmtId="1" fontId="37" fillId="0" borderId="5598">
      <alignment vertical="center"/>
    </xf>
    <xf numFmtId="0" fontId="231" fillId="35" borderId="5162">
      <alignment horizontal="right"/>
    </xf>
    <xf numFmtId="333" fontId="171" fillId="0" borderId="3675"/>
    <xf numFmtId="207" fontId="243" fillId="0" borderId="5493">
      <alignment horizontal="left"/>
    </xf>
    <xf numFmtId="4" fontId="92" fillId="35" borderId="4752"/>
    <xf numFmtId="41" fontId="211" fillId="0" borderId="5168" applyFill="0" applyBorder="0" applyProtection="0">
      <alignment horizontal="right" vertical="top"/>
    </xf>
    <xf numFmtId="0" fontId="23" fillId="0" borderId="5161" applyNumberFormat="0" applyFill="0" applyAlignment="0" applyProtection="0"/>
    <xf numFmtId="0" fontId="44" fillId="57" borderId="6385" applyNumberFormat="0" applyAlignment="0" applyProtection="0"/>
    <xf numFmtId="0" fontId="63" fillId="56" borderId="6134" applyNumberFormat="0" applyAlignment="0" applyProtection="0"/>
    <xf numFmtId="0" fontId="63" fillId="56" borderId="6134" applyNumberFormat="0" applyAlignment="0" applyProtection="0"/>
    <xf numFmtId="0" fontId="92" fillId="35" borderId="5096">
      <alignment horizontal="center" vertical="center"/>
    </xf>
    <xf numFmtId="0" fontId="44" fillId="57" borderId="3812" applyNumberFormat="0" applyAlignment="0" applyProtection="0"/>
    <xf numFmtId="0" fontId="44" fillId="57" borderId="3812" applyNumberFormat="0" applyAlignment="0" applyProtection="0"/>
    <xf numFmtId="3" fontId="92" fillId="35" borderId="3815">
      <alignment horizontal="right" vertical="center"/>
    </xf>
    <xf numFmtId="4" fontId="92" fillId="35" borderId="3815"/>
    <xf numFmtId="3" fontId="92" fillId="34" borderId="3813">
      <alignment horizontal="right" vertical="center"/>
    </xf>
    <xf numFmtId="2" fontId="92" fillId="34" borderId="3813"/>
    <xf numFmtId="0" fontId="44" fillId="119" borderId="3812" applyNumberFormat="0" applyAlignment="0" applyProtection="0"/>
    <xf numFmtId="2" fontId="92" fillId="34" borderId="5154"/>
    <xf numFmtId="0" fontId="44" fillId="57" borderId="4749" applyNumberFormat="0" applyAlignment="0" applyProtection="0"/>
    <xf numFmtId="0" fontId="217" fillId="103" borderId="5163" applyNumberFormat="0" applyAlignment="0" applyProtection="0"/>
    <xf numFmtId="0" fontId="19" fillId="36" borderId="3675" applyNumberFormat="0" applyFill="0" applyBorder="0" applyAlignment="0" applyProtection="0"/>
    <xf numFmtId="0" fontId="63" fillId="56" borderId="5275" applyNumberFormat="0" applyAlignment="0" applyProtection="0"/>
    <xf numFmtId="2" fontId="92" fillId="34" borderId="6770"/>
    <xf numFmtId="201" fontId="137" fillId="0" borderId="5158" applyNumberFormat="0" applyFont="0" applyFill="0" applyAlignment="0" applyProtection="0"/>
    <xf numFmtId="1" fontId="37" fillId="0" borderId="5598">
      <alignment vertical="center"/>
    </xf>
    <xf numFmtId="0" fontId="217" fillId="103" borderId="5163" applyNumberFormat="0" applyAlignment="0" applyProtection="0"/>
    <xf numFmtId="0" fontId="42" fillId="0" borderId="5276" applyNumberFormat="0" applyFill="0" applyAlignment="0" applyProtection="0"/>
    <xf numFmtId="1" fontId="37" fillId="0" borderId="3697">
      <alignment vertical="center"/>
    </xf>
    <xf numFmtId="0" fontId="44" fillId="57" borderId="3816" applyNumberFormat="0" applyAlignment="0" applyProtection="0"/>
    <xf numFmtId="0" fontId="44" fillId="57" borderId="3816" applyNumberFormat="0" applyAlignment="0" applyProtection="0"/>
    <xf numFmtId="0" fontId="44" fillId="57" borderId="3816" applyNumberFormat="0" applyAlignment="0" applyProtection="0"/>
    <xf numFmtId="0" fontId="44" fillId="119" borderId="3816" applyNumberFormat="0" applyAlignment="0" applyProtection="0"/>
    <xf numFmtId="0" fontId="63" fillId="56" borderId="5275" applyNumberFormat="0" applyAlignment="0" applyProtection="0"/>
    <xf numFmtId="0" fontId="42" fillId="0" borderId="5276" applyNumberFormat="0" applyFill="0" applyAlignment="0" applyProtection="0"/>
    <xf numFmtId="3" fontId="92" fillId="34" borderId="5212">
      <alignment horizontal="right" vertical="center"/>
    </xf>
    <xf numFmtId="10" fontId="23" fillId="37" borderId="5162" applyNumberFormat="0" applyBorder="0" applyAlignment="0" applyProtection="0"/>
    <xf numFmtId="338" fontId="230" fillId="0" borderId="5165">
      <protection locked="0"/>
    </xf>
    <xf numFmtId="3" fontId="92" fillId="35" borderId="5300">
      <alignment horizontal="right" vertical="center"/>
    </xf>
    <xf numFmtId="0" fontId="44" fillId="57" borderId="6805" applyNumberFormat="0" applyAlignment="0" applyProtection="0"/>
    <xf numFmtId="4" fontId="92" fillId="35" borderId="5174"/>
    <xf numFmtId="0" fontId="23" fillId="36" borderId="5162" applyFont="0" applyBorder="0" applyAlignment="0" applyProtection="0">
      <alignment vertical="top"/>
    </xf>
    <xf numFmtId="0" fontId="42" fillId="0" borderId="5276" applyNumberFormat="0" applyFill="0" applyAlignment="0" applyProtection="0"/>
    <xf numFmtId="0" fontId="44" fillId="57" borderId="3852" applyNumberFormat="0" applyAlignment="0" applyProtection="0"/>
    <xf numFmtId="215" fontId="156" fillId="0" borderId="3854" applyFont="0" applyFill="0" applyAlignment="0">
      <alignment horizontal="fill"/>
    </xf>
    <xf numFmtId="215" fontId="156" fillId="0" borderId="3818" applyFont="0" applyFill="0" applyAlignment="0">
      <alignment horizontal="fill"/>
    </xf>
    <xf numFmtId="0" fontId="92" fillId="35" borderId="3855">
      <alignment horizontal="center" vertical="center"/>
    </xf>
    <xf numFmtId="0" fontId="44" fillId="57" borderId="3832" applyNumberFormat="0" applyAlignment="0" applyProtection="0"/>
    <xf numFmtId="0" fontId="44" fillId="119" borderId="3828" applyNumberFormat="0" applyAlignment="0" applyProtection="0"/>
    <xf numFmtId="2" fontId="92" fillId="34" borderId="3829"/>
    <xf numFmtId="3" fontId="92" fillId="34" borderId="3829">
      <alignment horizontal="right" vertical="center"/>
    </xf>
    <xf numFmtId="4" fontId="92" fillId="35" borderId="3831"/>
    <xf numFmtId="3" fontId="92" fillId="35" borderId="3831">
      <alignment horizontal="right" vertical="center"/>
    </xf>
    <xf numFmtId="0" fontId="44" fillId="57" borderId="3828" applyNumberFormat="0" applyAlignment="0" applyProtection="0"/>
    <xf numFmtId="0" fontId="44" fillId="57" borderId="3828" applyNumberFormat="0" applyAlignment="0" applyProtection="0"/>
    <xf numFmtId="201" fontId="137" fillId="0" borderId="5158" applyNumberFormat="0" applyFont="0" applyFill="0" applyAlignment="0" applyProtection="0"/>
    <xf numFmtId="215" fontId="156" fillId="0" borderId="3830" applyFont="0" applyFill="0" applyAlignment="0">
      <alignment horizontal="fill"/>
    </xf>
    <xf numFmtId="0" fontId="18" fillId="74" borderId="5162" applyProtection="0">
      <alignment horizontal="right"/>
      <protection locked="0"/>
    </xf>
    <xf numFmtId="0" fontId="18" fillId="0" borderId="6028" applyNumberFormat="0" applyFont="0" applyAlignment="0" applyProtection="0"/>
    <xf numFmtId="0" fontId="63" fillId="56" borderId="5275" applyNumberFormat="0" applyAlignment="0" applyProtection="0"/>
    <xf numFmtId="0" fontId="92" fillId="35" borderId="3831">
      <alignment horizontal="center" vertical="center"/>
    </xf>
    <xf numFmtId="0" fontId="44" fillId="57" borderId="3828" applyNumberFormat="0" applyAlignment="0" applyProtection="0"/>
    <xf numFmtId="215" fontId="156" fillId="0" borderId="3850" applyFont="0" applyFill="0" applyAlignment="0">
      <alignment horizontal="fill"/>
    </xf>
    <xf numFmtId="2" fontId="92" fillId="34" borderId="3825"/>
    <xf numFmtId="3" fontId="92" fillId="34" borderId="3825">
      <alignment horizontal="right" vertical="center"/>
    </xf>
    <xf numFmtId="4" fontId="92" fillId="35" borderId="3827"/>
    <xf numFmtId="3" fontId="92" fillId="35" borderId="3827">
      <alignment horizontal="right" vertical="center"/>
    </xf>
    <xf numFmtId="0" fontId="92" fillId="35" borderId="3827">
      <alignment horizontal="center" vertical="center"/>
    </xf>
    <xf numFmtId="3" fontId="92" fillId="35" borderId="3851">
      <alignment horizontal="right" vertical="center"/>
    </xf>
    <xf numFmtId="3" fontId="92" fillId="34" borderId="3849">
      <alignment horizontal="right" vertical="center"/>
    </xf>
    <xf numFmtId="2" fontId="92" fillId="34" borderId="3849"/>
    <xf numFmtId="0" fontId="92" fillId="35" borderId="3819">
      <alignment horizontal="center" vertical="center"/>
    </xf>
    <xf numFmtId="3" fontId="92" fillId="35" borderId="3819">
      <alignment horizontal="right" vertical="center"/>
    </xf>
    <xf numFmtId="4" fontId="92" fillId="35" borderId="3819"/>
    <xf numFmtId="3" fontId="92" fillId="35" borderId="3855">
      <alignment horizontal="right" vertical="center"/>
    </xf>
    <xf numFmtId="0" fontId="44" fillId="119" borderId="3852" applyNumberFormat="0" applyAlignment="0" applyProtection="0"/>
    <xf numFmtId="0" fontId="44" fillId="119" borderId="3856" applyNumberFormat="0" applyAlignment="0" applyProtection="0"/>
    <xf numFmtId="3" fontId="92" fillId="34" borderId="3817">
      <alignment horizontal="right" vertical="center"/>
    </xf>
    <xf numFmtId="2" fontId="92" fillId="34" borderId="3817"/>
    <xf numFmtId="0" fontId="44" fillId="57" borderId="3856" applyNumberFormat="0" applyAlignment="0" applyProtection="0"/>
    <xf numFmtId="0" fontId="44" fillId="57" borderId="3852" applyNumberFormat="0" applyAlignment="0" applyProtection="0"/>
    <xf numFmtId="0" fontId="92" fillId="35" borderId="3851">
      <alignment horizontal="center" vertical="center"/>
    </xf>
    <xf numFmtId="4" fontId="92" fillId="35" borderId="3851"/>
    <xf numFmtId="9" fontId="163" fillId="35" borderId="5492">
      <alignment horizontal="center"/>
    </xf>
    <xf numFmtId="4" fontId="92" fillId="35" borderId="3855"/>
    <xf numFmtId="3" fontId="92" fillId="34" borderId="3853">
      <alignment horizontal="right" vertical="center"/>
    </xf>
    <xf numFmtId="0" fontId="44" fillId="57" borderId="3856" applyNumberFormat="0" applyAlignment="0" applyProtection="0"/>
    <xf numFmtId="215" fontId="156" fillId="0" borderId="3826" applyFont="0" applyFill="0" applyAlignment="0">
      <alignment horizontal="fill"/>
    </xf>
    <xf numFmtId="0" fontId="44" fillId="57" borderId="3852" applyNumberFormat="0" applyAlignment="0" applyProtection="0"/>
    <xf numFmtId="2" fontId="92" fillId="34" borderId="3853"/>
    <xf numFmtId="0" fontId="44" fillId="57" borderId="3856" applyNumberFormat="0" applyAlignment="0" applyProtection="0"/>
    <xf numFmtId="0" fontId="44" fillId="57" borderId="3820" applyNumberFormat="0" applyAlignment="0" applyProtection="0"/>
    <xf numFmtId="0" fontId="92" fillId="35" borderId="3823">
      <alignment horizontal="center" vertical="center"/>
    </xf>
    <xf numFmtId="215" fontId="156" fillId="0" borderId="3822" applyFont="0" applyFill="0" applyAlignment="0">
      <alignment horizontal="fill"/>
    </xf>
    <xf numFmtId="0" fontId="44" fillId="57" borderId="3820" applyNumberFormat="0" applyAlignment="0" applyProtection="0"/>
    <xf numFmtId="0" fontId="44" fillId="57" borderId="3820" applyNumberFormat="0" applyAlignment="0" applyProtection="0"/>
    <xf numFmtId="3" fontId="92" fillId="35" borderId="3823">
      <alignment horizontal="right" vertical="center"/>
    </xf>
    <xf numFmtId="4" fontId="92" fillId="35" borderId="3823"/>
    <xf numFmtId="3" fontId="92" fillId="34" borderId="3821">
      <alignment horizontal="right" vertical="center"/>
    </xf>
    <xf numFmtId="2" fontId="92" fillId="34" borderId="3821"/>
    <xf numFmtId="0" fontId="44" fillId="119" borderId="3820" applyNumberFormat="0" applyAlignment="0" applyProtection="0"/>
    <xf numFmtId="0" fontId="44" fillId="57" borderId="3824" applyNumberFormat="0" applyAlignment="0" applyProtection="0"/>
    <xf numFmtId="0" fontId="44" fillId="57" borderId="3824" applyNumberFormat="0" applyAlignment="0" applyProtection="0"/>
    <xf numFmtId="0" fontId="44" fillId="57" borderId="3824" applyNumberFormat="0" applyAlignment="0" applyProtection="0"/>
    <xf numFmtId="0" fontId="44" fillId="119" borderId="3824" applyNumberFormat="0" applyAlignment="0" applyProtection="0"/>
    <xf numFmtId="0" fontId="44" fillId="57" borderId="3832" applyNumberFormat="0" applyAlignment="0" applyProtection="0"/>
    <xf numFmtId="0" fontId="44" fillId="57" borderId="3832" applyNumberFormat="0" applyAlignment="0" applyProtection="0"/>
    <xf numFmtId="0" fontId="44" fillId="119" borderId="3832" applyNumberFormat="0" applyAlignment="0" applyProtection="0"/>
    <xf numFmtId="0" fontId="18" fillId="74" borderId="5162" applyProtection="0">
      <alignment horizontal="right"/>
      <protection locked="0"/>
    </xf>
    <xf numFmtId="0" fontId="63" fillId="56" borderId="5275" applyNumberFormat="0" applyAlignment="0" applyProtection="0"/>
    <xf numFmtId="0" fontId="92" fillId="35" borderId="4768">
      <alignment horizontal="center" vertical="center"/>
    </xf>
    <xf numFmtId="207" fontId="243" fillId="0" borderId="5493">
      <alignment horizontal="left"/>
    </xf>
    <xf numFmtId="0" fontId="60" fillId="43" borderId="5273" applyNumberFormat="0" applyAlignment="0" applyProtection="0"/>
    <xf numFmtId="0" fontId="18" fillId="74" borderId="5162" applyProtection="0">
      <alignment horizontal="right"/>
    </xf>
    <xf numFmtId="0" fontId="60" fillId="43" borderId="5273" applyNumberFormat="0" applyAlignment="0" applyProtection="0"/>
    <xf numFmtId="4" fontId="92" fillId="35" borderId="5296"/>
    <xf numFmtId="207" fontId="245" fillId="0" borderId="6026">
      <alignment horizontal="center"/>
    </xf>
    <xf numFmtId="0" fontId="238" fillId="0" borderId="6026">
      <alignment horizontal="right"/>
    </xf>
    <xf numFmtId="3" fontId="92" fillId="34" borderId="5188">
      <alignment horizontal="right" vertical="center"/>
    </xf>
    <xf numFmtId="0" fontId="18" fillId="74" borderId="5162" applyProtection="0">
      <alignment horizontal="right"/>
      <protection locked="0"/>
    </xf>
    <xf numFmtId="0" fontId="108" fillId="0" borderId="3675" applyFont="0" applyFill="0" applyAlignment="0" applyProtection="0"/>
    <xf numFmtId="49" fontId="237" fillId="0" borderId="5494">
      <alignment horizontal="right" wrapText="1"/>
    </xf>
    <xf numFmtId="0" fontId="44" fillId="119" borderId="5924" applyNumberFormat="0" applyAlignment="0" applyProtection="0"/>
    <xf numFmtId="0" fontId="18" fillId="0" borderId="5169" applyNumberFormat="0" applyFont="0" applyAlignment="0" applyProtection="0"/>
    <xf numFmtId="0" fontId="18" fillId="74" borderId="5162" applyProtection="0">
      <alignment horizontal="right"/>
    </xf>
    <xf numFmtId="0" fontId="42" fillId="0" borderId="6135" applyNumberFormat="0" applyFill="0" applyAlignment="0" applyProtection="0"/>
    <xf numFmtId="0" fontId="18" fillId="74" borderId="5162" applyProtection="0">
      <alignment horizontal="right"/>
    </xf>
    <xf numFmtId="338" fontId="230" fillId="0" borderId="5165">
      <protection locked="0"/>
    </xf>
    <xf numFmtId="0" fontId="42" fillId="0" borderId="5276" applyNumberFormat="0" applyFill="0" applyAlignment="0" applyProtection="0"/>
    <xf numFmtId="338" fontId="230" fillId="0" borderId="5165">
      <protection locked="0"/>
    </xf>
    <xf numFmtId="207" fontId="240" fillId="0" borderId="5168">
      <alignment horizontal="right"/>
    </xf>
    <xf numFmtId="0" fontId="238" fillId="0" borderId="5167">
      <alignment horizontal="right"/>
    </xf>
    <xf numFmtId="0" fontId="42" fillId="0" borderId="6135" applyNumberFormat="0" applyFill="0" applyAlignment="0" applyProtection="0"/>
    <xf numFmtId="0" fontId="238" fillId="0" borderId="5493">
      <alignment horizontal="right"/>
    </xf>
    <xf numFmtId="0" fontId="55" fillId="56" borderId="5273" applyNumberFormat="0" applyAlignment="0" applyProtection="0"/>
    <xf numFmtId="324" fontId="171" fillId="0" borderId="3675"/>
    <xf numFmtId="326" fontId="171" fillId="0" borderId="3675"/>
    <xf numFmtId="338" fontId="230" fillId="0" borderId="3703">
      <protection locked="0"/>
    </xf>
    <xf numFmtId="215" fontId="156" fillId="0" borderId="5115" applyFont="0" applyFill="0" applyAlignment="0">
      <alignment horizontal="fill"/>
    </xf>
    <xf numFmtId="0" fontId="63" fillId="56" borderId="6134" applyNumberFormat="0" applyAlignment="0" applyProtection="0"/>
    <xf numFmtId="0" fontId="238" fillId="0" borderId="6026">
      <alignment horizontal="right"/>
    </xf>
    <xf numFmtId="0" fontId="43" fillId="59" borderId="5274" applyNumberFormat="0" applyFont="0" applyAlignment="0" applyProtection="0"/>
    <xf numFmtId="0" fontId="60" fillId="43" borderId="5273" applyNumberFormat="0" applyAlignment="0" applyProtection="0"/>
    <xf numFmtId="0" fontId="18" fillId="74" borderId="5162" applyProtection="0">
      <alignment horizontal="right"/>
    </xf>
    <xf numFmtId="0" fontId="18" fillId="74" borderId="5162" applyProtection="0">
      <alignment horizontal="right"/>
    </xf>
    <xf numFmtId="0" fontId="18" fillId="74" borderId="5162" applyProtection="0">
      <alignment horizontal="right"/>
      <protection locked="0"/>
    </xf>
    <xf numFmtId="0" fontId="42" fillId="0" borderId="5276" applyNumberFormat="0" applyFill="0" applyAlignment="0" applyProtection="0"/>
    <xf numFmtId="0" fontId="63" fillId="56" borderId="5275" applyNumberFormat="0" applyAlignment="0" applyProtection="0"/>
    <xf numFmtId="201" fontId="137" fillId="0" borderId="5157" applyNumberFormat="0" applyFont="0" applyFill="0" applyAlignment="0" applyProtection="0"/>
    <xf numFmtId="0" fontId="23" fillId="0" borderId="5161" applyNumberFormat="0" applyFill="0" applyAlignment="0" applyProtection="0"/>
    <xf numFmtId="0" fontId="23" fillId="0" borderId="5161" applyNumberFormat="0" applyFill="0" applyAlignment="0" applyProtection="0"/>
    <xf numFmtId="2" fontId="92" fillId="34" borderId="5318"/>
    <xf numFmtId="0" fontId="42" fillId="0" borderId="5276" applyNumberFormat="0" applyFill="0" applyAlignment="0" applyProtection="0"/>
    <xf numFmtId="4" fontId="92" fillId="35" borderId="5516"/>
    <xf numFmtId="0" fontId="18" fillId="74" borderId="5162" applyProtection="0">
      <alignment horizontal="right"/>
    </xf>
    <xf numFmtId="0" fontId="42" fillId="0" borderId="5276" applyNumberFormat="0" applyFill="0" applyAlignment="0" applyProtection="0"/>
    <xf numFmtId="338" fontId="230" fillId="0" borderId="5491">
      <protection locked="0"/>
    </xf>
    <xf numFmtId="0" fontId="42" fillId="0" borderId="5276" applyNumberFormat="0" applyFill="0" applyAlignment="0" applyProtection="0"/>
    <xf numFmtId="0" fontId="63" fillId="56" borderId="5275" applyNumberFormat="0" applyAlignment="0" applyProtection="0"/>
    <xf numFmtId="4" fontId="92" fillId="35" borderId="5300"/>
    <xf numFmtId="0" fontId="18" fillId="74" borderId="5162" applyProtection="0">
      <alignment horizontal="right"/>
    </xf>
    <xf numFmtId="0" fontId="23" fillId="0" borderId="6020" applyNumberFormat="0" applyFill="0" applyAlignment="0" applyProtection="0"/>
    <xf numFmtId="215" fontId="156" fillId="0" borderId="5075" applyFont="0" applyFill="0" applyAlignment="0">
      <alignment horizontal="fill"/>
    </xf>
    <xf numFmtId="338" fontId="230" fillId="0" borderId="5165">
      <protection locked="0"/>
    </xf>
    <xf numFmtId="41" fontId="211" fillId="0" borderId="6027" applyFill="0" applyBorder="0" applyProtection="0">
      <alignment horizontal="right" vertical="top"/>
    </xf>
    <xf numFmtId="338" fontId="230" fillId="0" borderId="5491">
      <protection locked="0"/>
    </xf>
    <xf numFmtId="0" fontId="23" fillId="98" borderId="6022" applyNumberFormat="0" applyFont="0" applyAlignment="0" applyProtection="0"/>
    <xf numFmtId="0" fontId="238" fillId="0" borderId="6026">
      <alignment horizontal="right"/>
    </xf>
    <xf numFmtId="0" fontId="42" fillId="0" borderId="5276" applyNumberFormat="0" applyFill="0" applyAlignment="0" applyProtection="0"/>
    <xf numFmtId="338" fontId="230" fillId="0" borderId="5165">
      <protection locked="0"/>
    </xf>
    <xf numFmtId="0" fontId="18" fillId="0" borderId="5274"/>
    <xf numFmtId="0" fontId="23" fillId="98" borderId="5490" applyNumberFormat="0" applyFont="0" applyAlignment="0" applyProtection="0"/>
    <xf numFmtId="325" fontId="171" fillId="0" borderId="3675"/>
    <xf numFmtId="0" fontId="42" fillId="0" borderId="6135" applyNumberFormat="0" applyFill="0" applyAlignment="0" applyProtection="0"/>
    <xf numFmtId="0" fontId="18" fillId="74" borderId="5162" applyProtection="0">
      <alignment horizontal="right"/>
    </xf>
    <xf numFmtId="0" fontId="42" fillId="0" borderId="5276" applyNumberFormat="0" applyFill="0" applyAlignment="0" applyProtection="0"/>
    <xf numFmtId="0" fontId="18" fillId="74" borderId="5162" applyProtection="0">
      <alignment horizontal="right"/>
    </xf>
    <xf numFmtId="0" fontId="103" fillId="71" borderId="5155" applyNumberFormat="0" applyBorder="0" applyAlignment="0">
      <alignment vertical="center" wrapText="1"/>
    </xf>
    <xf numFmtId="0" fontId="18" fillId="0" borderId="5274"/>
    <xf numFmtId="49" fontId="237" fillId="0" borderId="5494">
      <alignment horizontal="right" wrapText="1"/>
    </xf>
    <xf numFmtId="0" fontId="18" fillId="74" borderId="5162" applyProtection="0">
      <alignment horizontal="right"/>
    </xf>
    <xf numFmtId="0" fontId="60" fillId="43" borderId="6132" applyNumberFormat="0" applyAlignment="0" applyProtection="0"/>
    <xf numFmtId="0" fontId="231" fillId="35" borderId="5162">
      <alignment horizontal="right"/>
    </xf>
    <xf numFmtId="0" fontId="237" fillId="0" borderId="6027">
      <alignment horizontal="right" wrapText="1"/>
    </xf>
    <xf numFmtId="0" fontId="18" fillId="74" borderId="5162" applyProtection="0">
      <alignment horizontal="right"/>
    </xf>
    <xf numFmtId="0" fontId="42" fillId="0" borderId="5276" applyNumberFormat="0" applyFill="0" applyAlignment="0" applyProtection="0"/>
    <xf numFmtId="215" fontId="156" fillId="0" borderId="5091" applyFont="0" applyFill="0" applyAlignment="0">
      <alignment horizontal="fill"/>
    </xf>
    <xf numFmtId="0" fontId="18" fillId="74" borderId="5162" applyProtection="0">
      <alignment horizontal="right"/>
    </xf>
    <xf numFmtId="0" fontId="237" fillId="0" borderId="5494">
      <alignment horizontal="right" wrapText="1"/>
    </xf>
    <xf numFmtId="0" fontId="60" fillId="43" borderId="5273" applyNumberFormat="0" applyAlignment="0" applyProtection="0"/>
    <xf numFmtId="0" fontId="18" fillId="74" borderId="5162" applyProtection="0">
      <alignment horizontal="right"/>
    </xf>
    <xf numFmtId="0" fontId="63" fillId="56" borderId="5275" applyNumberFormat="0" applyAlignment="0" applyProtection="0"/>
    <xf numFmtId="0" fontId="42" fillId="0" borderId="5276" applyNumberFormat="0" applyFill="0" applyAlignment="0" applyProtection="0"/>
    <xf numFmtId="10" fontId="23" fillId="37" borderId="5162" applyNumberFormat="0" applyBorder="0" applyAlignment="0" applyProtection="0"/>
    <xf numFmtId="338" fontId="230" fillId="0" borderId="5491">
      <protection locked="0"/>
    </xf>
    <xf numFmtId="0" fontId="18" fillId="74" borderId="5162" applyProtection="0">
      <alignment horizontal="right"/>
    </xf>
    <xf numFmtId="0" fontId="42" fillId="0" borderId="5276" applyNumberFormat="0" applyFill="0" applyAlignment="0" applyProtection="0"/>
    <xf numFmtId="3" fontId="92" fillId="35" borderId="4652">
      <alignment horizontal="right" vertical="center"/>
    </xf>
    <xf numFmtId="338" fontId="230" fillId="0" borderId="5165">
      <protection locked="0"/>
    </xf>
    <xf numFmtId="0" fontId="92" fillId="35" borderId="5198">
      <alignment horizontal="center" vertical="center"/>
    </xf>
    <xf numFmtId="0" fontId="18" fillId="74" borderId="5162" applyProtection="0">
      <alignment horizontal="right"/>
    </xf>
    <xf numFmtId="0" fontId="42" fillId="0" borderId="5276" applyNumberFormat="0" applyFill="0" applyAlignment="0" applyProtection="0"/>
    <xf numFmtId="0" fontId="18" fillId="74" borderId="5162" applyProtection="0">
      <alignment horizontal="right"/>
    </xf>
    <xf numFmtId="0" fontId="18" fillId="74" borderId="5162" applyProtection="0">
      <alignment horizontal="right"/>
    </xf>
    <xf numFmtId="0" fontId="44" fillId="57" borderId="5956" applyNumberFormat="0" applyAlignment="0" applyProtection="0"/>
    <xf numFmtId="0" fontId="18" fillId="74" borderId="5162" applyProtection="0">
      <alignment horizontal="right"/>
    </xf>
    <xf numFmtId="0" fontId="23" fillId="98" borderId="5490" applyNumberFormat="0" applyFont="0" applyAlignment="0" applyProtection="0"/>
    <xf numFmtId="0" fontId="44" fillId="57" borderId="6385" applyNumberFormat="0" applyAlignment="0" applyProtection="0"/>
    <xf numFmtId="256" fontId="19" fillId="36" borderId="3675" applyNumberFormat="0" applyFill="0" applyBorder="0" applyAlignment="0" applyProtection="0"/>
    <xf numFmtId="0" fontId="18" fillId="74" borderId="5162" applyProtection="0">
      <alignment horizontal="right"/>
      <protection locked="0"/>
    </xf>
    <xf numFmtId="0" fontId="43" fillId="59" borderId="5274" applyNumberFormat="0" applyFont="0" applyAlignment="0" applyProtection="0"/>
    <xf numFmtId="338" fontId="230" fillId="0" borderId="5165">
      <protection locked="0"/>
    </xf>
    <xf numFmtId="4" fontId="92" fillId="35" borderId="4764"/>
    <xf numFmtId="0" fontId="63" fillId="56" borderId="6134" applyNumberFormat="0" applyAlignment="0" applyProtection="0"/>
    <xf numFmtId="0" fontId="63" fillId="56" borderId="5275" applyNumberFormat="0" applyAlignment="0" applyProtection="0"/>
    <xf numFmtId="0" fontId="63" fillId="56" borderId="6134" applyNumberFormat="0" applyAlignment="0" applyProtection="0"/>
    <xf numFmtId="1" fontId="37" fillId="0" borderId="3697">
      <alignment vertical="center"/>
    </xf>
    <xf numFmtId="9" fontId="163" fillId="35" borderId="5166">
      <alignment horizontal="center"/>
    </xf>
    <xf numFmtId="0" fontId="238" fillId="0" borderId="6026">
      <alignment horizontal="right"/>
    </xf>
    <xf numFmtId="0" fontId="23" fillId="0" borderId="6020" applyNumberFormat="0" applyFill="0" applyAlignment="0" applyProtection="0"/>
    <xf numFmtId="3" fontId="92" fillId="34" borderId="5172">
      <alignment horizontal="right" vertical="center"/>
    </xf>
    <xf numFmtId="0" fontId="18" fillId="0" borderId="5274"/>
    <xf numFmtId="0" fontId="63" fillId="56" borderId="5275" applyNumberFormat="0" applyAlignment="0" applyProtection="0"/>
    <xf numFmtId="2" fontId="92" fillId="34" borderId="4762"/>
    <xf numFmtId="3" fontId="92" fillId="34" borderId="5538">
      <alignment horizontal="right" vertical="center"/>
    </xf>
    <xf numFmtId="0" fontId="42" fillId="0" borderId="6135" applyNumberFormat="0" applyFill="0" applyAlignment="0" applyProtection="0"/>
    <xf numFmtId="0" fontId="18" fillId="74" borderId="5162" applyProtection="0">
      <alignment horizontal="right"/>
    </xf>
    <xf numFmtId="0" fontId="23" fillId="0" borderId="6020" applyNumberFormat="0" applyFill="0" applyAlignment="0" applyProtection="0"/>
    <xf numFmtId="2" fontId="92" fillId="34" borderId="5208"/>
    <xf numFmtId="0" fontId="63" fillId="56" borderId="5275" applyNumberFormat="0" applyAlignment="0" applyProtection="0"/>
    <xf numFmtId="0" fontId="55" fillId="56" borderId="5273" applyNumberFormat="0" applyAlignment="0" applyProtection="0"/>
    <xf numFmtId="0" fontId="44" fillId="57" borderId="5061" applyNumberFormat="0" applyAlignment="0" applyProtection="0"/>
    <xf numFmtId="0" fontId="60" fillId="43" borderId="5273" applyNumberFormat="0" applyAlignment="0" applyProtection="0"/>
    <xf numFmtId="0" fontId="238" fillId="0" borderId="5493">
      <alignment horizontal="right"/>
    </xf>
    <xf numFmtId="0" fontId="44" fillId="57" borderId="5916" applyNumberFormat="0" applyAlignment="0" applyProtection="0"/>
    <xf numFmtId="0" fontId="18" fillId="74" borderId="5162" applyFont="0" applyFill="0" applyBorder="0" applyAlignment="0" applyProtection="0"/>
    <xf numFmtId="0" fontId="238" fillId="0" borderId="5493">
      <alignment horizontal="right"/>
    </xf>
    <xf numFmtId="215" fontId="156" fillId="0" borderId="5323" applyFont="0" applyFill="0" applyAlignment="0">
      <alignment horizontal="fill"/>
    </xf>
    <xf numFmtId="338" fontId="230" fillId="0" borderId="5165">
      <protection locked="0"/>
    </xf>
    <xf numFmtId="0" fontId="18" fillId="74" borderId="5162" applyProtection="0">
      <alignment horizontal="right"/>
    </xf>
    <xf numFmtId="41" fontId="211" fillId="0" borderId="5494" applyFill="0" applyBorder="0" applyProtection="0">
      <alignment horizontal="right" vertical="top"/>
    </xf>
    <xf numFmtId="338" fontId="230" fillId="0" borderId="3703">
      <protection locked="0"/>
    </xf>
    <xf numFmtId="0" fontId="18" fillId="74" borderId="5162" applyProtection="0">
      <alignment horizontal="right"/>
      <protection locked="0"/>
    </xf>
    <xf numFmtId="207" fontId="240" fillId="0" borderId="5494">
      <alignment horizontal="left"/>
    </xf>
    <xf numFmtId="3" fontId="92" fillId="35" borderId="5092">
      <alignment horizontal="right" vertical="center"/>
    </xf>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23" fillId="36" borderId="5162" applyFont="0" applyBorder="0" applyAlignment="0" applyProtection="0">
      <alignment vertical="top"/>
    </xf>
    <xf numFmtId="348" fontId="120" fillId="107" borderId="5162" applyProtection="0">
      <alignment horizontal="center" vertical="center"/>
    </xf>
    <xf numFmtId="0" fontId="42" fillId="0" borderId="5276" applyNumberFormat="0" applyFill="0" applyAlignment="0" applyProtection="0"/>
    <xf numFmtId="338" fontId="230" fillId="0" borderId="5491">
      <protection locked="0"/>
    </xf>
    <xf numFmtId="0" fontId="63" fillId="56" borderId="5275" applyNumberFormat="0" applyAlignment="0" applyProtection="0"/>
    <xf numFmtId="0" fontId="18" fillId="74" borderId="5162" applyProtection="0">
      <alignment horizontal="right"/>
      <protection locked="0"/>
    </xf>
    <xf numFmtId="0" fontId="18" fillId="74" borderId="5162" applyProtection="0">
      <alignment horizontal="right"/>
    </xf>
    <xf numFmtId="2" fontId="92" fillId="34" borderId="5070"/>
    <xf numFmtId="0" fontId="43" fillId="59" borderId="6133" applyNumberFormat="0" applyFont="0" applyAlignment="0" applyProtection="0"/>
    <xf numFmtId="0" fontId="238" fillId="0" borderId="5167">
      <alignment horizontal="right"/>
    </xf>
    <xf numFmtId="0" fontId="23" fillId="0" borderId="5489" applyNumberFormat="0" applyFill="0" applyAlignment="0" applyProtection="0"/>
    <xf numFmtId="9" fontId="163" fillId="35" borderId="6025">
      <alignment horizontal="center"/>
    </xf>
    <xf numFmtId="0" fontId="42" fillId="0" borderId="5276" applyNumberFormat="0" applyFill="0" applyAlignment="0" applyProtection="0"/>
    <xf numFmtId="0" fontId="23" fillId="98" borderId="5163" applyNumberFormat="0" applyFont="0" applyAlignment="0" applyProtection="0"/>
    <xf numFmtId="0" fontId="43" fillId="59" borderId="6133" applyNumberFormat="0" applyFont="0" applyAlignment="0" applyProtection="0"/>
    <xf numFmtId="10" fontId="23" fillId="37" borderId="5162" applyNumberFormat="0" applyBorder="0" applyAlignment="0" applyProtection="0"/>
    <xf numFmtId="338" fontId="230" fillId="0" borderId="5165">
      <protection locked="0"/>
    </xf>
    <xf numFmtId="256" fontId="19" fillId="36" borderId="3675" applyNumberFormat="0" applyFill="0" applyBorder="0" applyAlignment="0" applyProtection="0"/>
    <xf numFmtId="0" fontId="23" fillId="98" borderId="6022" applyNumberFormat="0" applyFont="0" applyAlignment="0" applyProtection="0"/>
    <xf numFmtId="338" fontId="230" fillId="0" borderId="3703">
      <protection locked="0"/>
    </xf>
    <xf numFmtId="3" fontId="92" fillId="34" borderId="5184">
      <alignment horizontal="right" vertical="center"/>
    </xf>
    <xf numFmtId="2" fontId="92" fillId="34" borderId="5130"/>
    <xf numFmtId="0" fontId="42" fillId="0" borderId="6135" applyNumberFormat="0" applyFill="0" applyAlignment="0" applyProtection="0"/>
    <xf numFmtId="0" fontId="63" fillId="56" borderId="5275" applyNumberFormat="0" applyAlignment="0" applyProtection="0"/>
    <xf numFmtId="9" fontId="163" fillId="35" borderId="5166">
      <alignment horizontal="center"/>
    </xf>
    <xf numFmtId="207" fontId="245" fillId="0" borderId="5167">
      <alignment horizontal="center"/>
    </xf>
    <xf numFmtId="0" fontId="55" fillId="56" borderId="5273" applyNumberFormat="0" applyAlignment="0" applyProtection="0"/>
    <xf numFmtId="0" fontId="23" fillId="36" borderId="5162" applyFont="0" applyBorder="0" applyAlignment="0" applyProtection="0">
      <alignment vertical="top"/>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63" fillId="56" borderId="5275" applyNumberFormat="0" applyAlignment="0" applyProtection="0"/>
    <xf numFmtId="9" fontId="163" fillId="35" borderId="5166">
      <alignment horizontal="center"/>
    </xf>
    <xf numFmtId="0" fontId="92" fillId="35" borderId="5540">
      <alignment horizontal="center" vertical="center"/>
    </xf>
    <xf numFmtId="0" fontId="18" fillId="74" borderId="5162" applyProtection="0">
      <alignment horizontal="right"/>
    </xf>
    <xf numFmtId="3" fontId="92" fillId="34" borderId="5054">
      <alignment horizontal="right" vertical="center"/>
    </xf>
    <xf numFmtId="49" fontId="237" fillId="0" borderId="5168">
      <alignment horizontal="right" wrapText="1"/>
    </xf>
    <xf numFmtId="0" fontId="44" fillId="119" borderId="6769" applyNumberFormat="0" applyAlignment="0" applyProtection="0"/>
    <xf numFmtId="338" fontId="230" fillId="0" borderId="3703">
      <protection locked="0"/>
    </xf>
    <xf numFmtId="3" fontId="92" fillId="34" borderId="5098">
      <alignment horizontal="right" vertical="center"/>
    </xf>
    <xf numFmtId="0" fontId="63" fillId="56" borderId="5275" applyNumberFormat="0" applyAlignment="0" applyProtection="0"/>
    <xf numFmtId="338" fontId="230" fillId="0" borderId="5165">
      <protection locked="0"/>
    </xf>
    <xf numFmtId="0" fontId="23" fillId="98" borderId="6022" applyNumberFormat="0" applyFont="0" applyAlignment="0" applyProtection="0"/>
    <xf numFmtId="0" fontId="23" fillId="0" borderId="4637" applyNumberFormat="0" applyFill="0" applyAlignment="0" applyProtection="0"/>
    <xf numFmtId="4" fontId="92" fillId="35" borderId="5164"/>
    <xf numFmtId="0" fontId="18" fillId="74" borderId="5162" applyProtection="0">
      <alignment horizontal="right"/>
      <protection locked="0"/>
    </xf>
    <xf numFmtId="0" fontId="237" fillId="0" borderId="6027">
      <alignment horizontal="right" wrapText="1"/>
    </xf>
    <xf numFmtId="0" fontId="23" fillId="0" borderId="5161" applyNumberFormat="0" applyFill="0" applyAlignment="0" applyProtection="0"/>
    <xf numFmtId="0" fontId="42" fillId="0" borderId="5276" applyNumberFormat="0" applyFill="0" applyAlignment="0" applyProtection="0"/>
    <xf numFmtId="0" fontId="18" fillId="74" borderId="5162" applyProtection="0">
      <alignment horizontal="right"/>
    </xf>
    <xf numFmtId="0" fontId="18" fillId="74" borderId="5162" applyProtection="0">
      <alignment horizontal="right"/>
    </xf>
    <xf numFmtId="0" fontId="18" fillId="74" borderId="5162" applyProtection="0">
      <alignment horizontal="right"/>
      <protection locked="0"/>
    </xf>
    <xf numFmtId="0" fontId="43" fillId="59" borderId="5274" applyNumberFormat="0" applyFont="0" applyAlignment="0" applyProtection="0"/>
    <xf numFmtId="207" fontId="245" fillId="0" borderId="5493">
      <alignment horizontal="center"/>
    </xf>
    <xf numFmtId="0" fontId="18" fillId="74" borderId="5162" applyProtection="0">
      <alignment horizontal="right"/>
    </xf>
    <xf numFmtId="0" fontId="42" fillId="0" borderId="5276" applyNumberFormat="0" applyFill="0" applyAlignment="0" applyProtection="0"/>
    <xf numFmtId="0" fontId="42" fillId="0" borderId="5276" applyNumberFormat="0" applyFill="0" applyAlignment="0" applyProtection="0"/>
    <xf numFmtId="3" fontId="92" fillId="35" borderId="6804">
      <alignment horizontal="right" vertical="center"/>
    </xf>
    <xf numFmtId="0" fontId="60" fillId="43" borderId="5273" applyNumberFormat="0" applyAlignment="0" applyProtection="0"/>
    <xf numFmtId="207" fontId="243" fillId="0" borderId="5167">
      <alignment horizontal="left"/>
    </xf>
    <xf numFmtId="207" fontId="240" fillId="0" borderId="6027">
      <alignment horizontal="left"/>
    </xf>
    <xf numFmtId="0" fontId="23" fillId="0" borderId="4637" applyNumberFormat="0" applyFill="0" applyAlignment="0" applyProtection="0"/>
    <xf numFmtId="41" fontId="211" fillId="0" borderId="5168" applyFill="0" applyBorder="0" applyProtection="0">
      <alignment horizontal="right" vertical="top"/>
    </xf>
    <xf numFmtId="0" fontId="23" fillId="98" borderId="5163" applyNumberFormat="0" applyFont="0" applyAlignment="0" applyProtection="0"/>
    <xf numFmtId="338" fontId="230" fillId="0" borderId="5165">
      <protection locked="0"/>
    </xf>
    <xf numFmtId="0" fontId="43" fillId="59" borderId="5274" applyNumberFormat="0" applyFont="0" applyAlignment="0" applyProtection="0"/>
    <xf numFmtId="215" fontId="156" fillId="0" borderId="6551" applyFont="0" applyFill="0" applyAlignment="0">
      <alignment horizontal="fill"/>
    </xf>
    <xf numFmtId="0" fontId="23" fillId="0" borderId="5489" applyNumberFormat="0" applyFill="0" applyAlignment="0" applyProtection="0"/>
    <xf numFmtId="0" fontId="60" fillId="43" borderId="5273" applyNumberFormat="0" applyAlignment="0" applyProtection="0"/>
    <xf numFmtId="0" fontId="92" fillId="35" borderId="6352">
      <alignment horizontal="center" vertical="center"/>
    </xf>
    <xf numFmtId="338" fontId="230" fillId="0" borderId="6024">
      <protection locked="0"/>
    </xf>
    <xf numFmtId="0" fontId="63" fillId="56" borderId="5275" applyNumberFormat="0" applyAlignment="0" applyProtection="0"/>
    <xf numFmtId="0" fontId="18" fillId="74" borderId="5162" applyProtection="0">
      <alignment horizontal="right"/>
      <protection locked="0"/>
    </xf>
    <xf numFmtId="0" fontId="18" fillId="74" borderId="5162" applyProtection="0">
      <alignment horizontal="right"/>
    </xf>
    <xf numFmtId="0" fontId="43" fillId="59" borderId="5274" applyNumberFormat="0" applyFont="0" applyAlignment="0" applyProtection="0"/>
    <xf numFmtId="0" fontId="18" fillId="0" borderId="5274"/>
    <xf numFmtId="0" fontId="18" fillId="0" borderId="3707" applyNumberFormat="0" applyFont="0" applyAlignment="0" applyProtection="0"/>
    <xf numFmtId="0" fontId="18" fillId="74" borderId="5162" applyProtection="0">
      <alignment horizontal="right"/>
      <protection locked="0"/>
    </xf>
    <xf numFmtId="0" fontId="92" fillId="35" borderId="5064">
      <alignment horizontal="center" vertical="center"/>
    </xf>
    <xf numFmtId="215" fontId="156" fillId="0" borderId="5055" applyFont="0" applyFill="0" applyAlignment="0">
      <alignment horizontal="fill"/>
    </xf>
    <xf numFmtId="0" fontId="18" fillId="0" borderId="6028" applyNumberFormat="0" applyFont="0" applyAlignment="0" applyProtection="0"/>
    <xf numFmtId="207" fontId="240" fillId="0" borderId="5168">
      <alignment horizontal="right"/>
    </xf>
    <xf numFmtId="0" fontId="18" fillId="35" borderId="5156" applyNumberFormat="0" applyAlignment="0">
      <protection locked="0"/>
    </xf>
    <xf numFmtId="3" fontId="92" fillId="35" borderId="5923">
      <alignment horizontal="right" vertical="center"/>
    </xf>
    <xf numFmtId="207" fontId="245" fillId="0" borderId="5167">
      <alignment horizontal="center"/>
    </xf>
    <xf numFmtId="207" fontId="243" fillId="0" borderId="5167">
      <alignment horizontal="left"/>
    </xf>
    <xf numFmtId="0" fontId="43" fillId="59" borderId="5274" applyNumberFormat="0" applyFont="0" applyAlignment="0" applyProtection="0"/>
    <xf numFmtId="0" fontId="18" fillId="74" borderId="5162" applyProtection="0">
      <alignment horizontal="right"/>
    </xf>
    <xf numFmtId="215" fontId="156" fillId="0" borderId="5535" applyFont="0" applyFill="0" applyAlignment="0">
      <alignment horizontal="fill"/>
    </xf>
    <xf numFmtId="0" fontId="18" fillId="0" borderId="5274"/>
    <xf numFmtId="0" fontId="23" fillId="98" borderId="5163" applyNumberFormat="0" applyFont="0" applyAlignment="0" applyProtection="0"/>
    <xf numFmtId="0" fontId="18" fillId="0" borderId="5274"/>
    <xf numFmtId="0" fontId="238" fillId="0" borderId="3704">
      <alignment horizontal="right"/>
    </xf>
    <xf numFmtId="0" fontId="238" fillId="0" borderId="5167">
      <alignment horizontal="right"/>
    </xf>
    <xf numFmtId="0" fontId="18" fillId="0" borderId="5495" applyNumberFormat="0" applyFont="0" applyAlignment="0" applyProtection="0"/>
    <xf numFmtId="0" fontId="55" fillId="56" borderId="5273" applyNumberFormat="0" applyAlignment="0" applyProtection="0"/>
    <xf numFmtId="256" fontId="22" fillId="0" borderId="3697">
      <alignment horizontal="left" vertical="center"/>
    </xf>
    <xf numFmtId="0" fontId="44" fillId="119" borderId="6773" applyNumberFormat="0" applyAlignment="0" applyProtection="0"/>
    <xf numFmtId="0" fontId="92" fillId="35" borderId="5210">
      <alignment horizontal="center" vertical="center"/>
    </xf>
    <xf numFmtId="0" fontId="63" fillId="56" borderId="5275" applyNumberFormat="0" applyAlignment="0" applyProtection="0"/>
    <xf numFmtId="0" fontId="18" fillId="74" borderId="5162" applyProtection="0">
      <alignment horizontal="right"/>
    </xf>
    <xf numFmtId="0" fontId="18" fillId="74" borderId="5162" applyProtection="0">
      <alignment horizontal="right"/>
    </xf>
    <xf numFmtId="207" fontId="243" fillId="0" borderId="5493">
      <alignment horizontal="left"/>
    </xf>
    <xf numFmtId="0" fontId="63" fillId="56" borderId="5275" applyNumberFormat="0" applyAlignment="0" applyProtection="0"/>
    <xf numFmtId="207" fontId="243" fillId="0" borderId="5167">
      <alignment horizontal="left"/>
    </xf>
    <xf numFmtId="0" fontId="18" fillId="74" borderId="5162" applyProtection="0">
      <alignment horizontal="right"/>
    </xf>
    <xf numFmtId="0" fontId="60" fillId="43" borderId="5273" applyNumberFormat="0" applyAlignment="0" applyProtection="0"/>
    <xf numFmtId="201" fontId="137" fillId="0" borderId="5158" applyNumberFormat="0" applyFont="0" applyFill="0" applyAlignment="0" applyProtection="0"/>
    <xf numFmtId="0" fontId="44" fillId="57" borderId="6353" applyNumberFormat="0" applyAlignment="0" applyProtection="0"/>
    <xf numFmtId="0" fontId="18" fillId="74" borderId="5162" applyProtection="0">
      <alignment horizontal="right"/>
    </xf>
    <xf numFmtId="0" fontId="18" fillId="74" borderId="5162" applyProtection="0">
      <alignment horizontal="right"/>
    </xf>
    <xf numFmtId="49" fontId="237" fillId="0" borderId="5168">
      <alignment horizontal="right" wrapText="1"/>
    </xf>
    <xf numFmtId="0" fontId="42" fillId="0" borderId="6135" applyNumberFormat="0" applyFill="0" applyAlignment="0" applyProtection="0"/>
    <xf numFmtId="3" fontId="92" fillId="34" borderId="4650">
      <alignment horizontal="right" vertical="center"/>
    </xf>
    <xf numFmtId="0" fontId="18" fillId="74" borderId="5162" applyProtection="0">
      <alignment horizontal="right"/>
    </xf>
    <xf numFmtId="0" fontId="44" fillId="119" borderId="5187" applyNumberFormat="0" applyAlignment="0" applyProtection="0"/>
    <xf numFmtId="0" fontId="63" fillId="56" borderId="6134" applyNumberFormat="0" applyAlignment="0" applyProtection="0"/>
    <xf numFmtId="0" fontId="18" fillId="74" borderId="5162" applyProtection="0">
      <alignment horizontal="right"/>
    </xf>
    <xf numFmtId="0" fontId="18" fillId="0" borderId="5495" applyNumberFormat="0" applyFont="0" applyAlignment="0" applyProtection="0"/>
    <xf numFmtId="207" fontId="240" fillId="0" borderId="6027">
      <alignment horizontal="left"/>
    </xf>
    <xf numFmtId="0" fontId="44" fillId="119" borderId="5517" applyNumberFormat="0" applyAlignment="0" applyProtection="0"/>
    <xf numFmtId="10" fontId="23" fillId="37" borderId="5162" applyNumberFormat="0" applyBorder="0" applyAlignment="0" applyProtection="0"/>
    <xf numFmtId="0" fontId="18" fillId="74" borderId="5162" applyProtection="0">
      <alignment horizontal="right"/>
    </xf>
    <xf numFmtId="0" fontId="44" fillId="57" borderId="5215" applyNumberFormat="0" applyAlignment="0" applyProtection="0"/>
    <xf numFmtId="0" fontId="18" fillId="74" borderId="5162" applyProtection="0">
      <alignment horizontal="right"/>
    </xf>
    <xf numFmtId="0" fontId="42" fillId="0" borderId="5276" applyNumberFormat="0" applyFill="0" applyAlignment="0" applyProtection="0"/>
    <xf numFmtId="338" fontId="230" fillId="0" borderId="6024">
      <protection locked="0"/>
    </xf>
    <xf numFmtId="338" fontId="230" fillId="0" borderId="5165">
      <protection locked="0"/>
    </xf>
    <xf numFmtId="0" fontId="63" fillId="56" borderId="5275" applyNumberFormat="0" applyAlignment="0" applyProtection="0"/>
    <xf numFmtId="0" fontId="217" fillId="103" borderId="5163" applyNumberFormat="0" applyAlignment="0" applyProtection="0"/>
    <xf numFmtId="207" fontId="240" fillId="0" borderId="5168">
      <alignment horizontal="left"/>
    </xf>
    <xf numFmtId="0" fontId="42" fillId="0" borderId="5276" applyNumberFormat="0" applyFill="0" applyAlignment="0" applyProtection="0"/>
    <xf numFmtId="0" fontId="18" fillId="74" borderId="5162" applyProtection="0">
      <alignment horizontal="right"/>
      <protection locked="0"/>
    </xf>
    <xf numFmtId="0" fontId="44" fillId="119" borderId="5179" applyNumberFormat="0" applyAlignment="0" applyProtection="0"/>
    <xf numFmtId="0" fontId="18" fillId="74" borderId="5162" applyProtection="0">
      <alignment horizontal="right"/>
    </xf>
    <xf numFmtId="0" fontId="44" fillId="119" borderId="5053" applyNumberFormat="0" applyAlignment="0" applyProtection="0"/>
    <xf numFmtId="3" fontId="92" fillId="35" borderId="6768">
      <alignment horizontal="right" vertical="center"/>
    </xf>
    <xf numFmtId="0" fontId="42" fillId="0" borderId="5276" applyNumberFormat="0" applyFill="0" applyAlignment="0" applyProtection="0"/>
    <xf numFmtId="0" fontId="18" fillId="74" borderId="5162" applyProtection="0">
      <alignment horizontal="right"/>
    </xf>
    <xf numFmtId="0" fontId="44" fillId="57" borderId="5191" applyNumberFormat="0" applyAlignment="0" applyProtection="0"/>
    <xf numFmtId="0" fontId="23" fillId="98" borderId="5163" applyNumberFormat="0" applyFont="0" applyAlignment="0" applyProtection="0"/>
    <xf numFmtId="0" fontId="18" fillId="74" borderId="5162" applyProtection="0">
      <alignment horizontal="right"/>
    </xf>
    <xf numFmtId="0" fontId="18" fillId="74" borderId="5162" applyProtection="0">
      <alignment horizontal="right"/>
    </xf>
    <xf numFmtId="254" fontId="177" fillId="0" borderId="3457" applyFont="0" applyFill="0" applyBorder="0" applyAlignment="0" applyProtection="0">
      <protection locked="0"/>
    </xf>
    <xf numFmtId="215" fontId="156" fillId="0" borderId="3834" applyFont="0" applyFill="0" applyAlignment="0">
      <alignment horizontal="fill"/>
    </xf>
    <xf numFmtId="254" fontId="177" fillId="0" borderId="3457" applyFont="0" applyFill="0" applyBorder="0" applyAlignment="0" applyProtection="0">
      <protection locked="0"/>
    </xf>
    <xf numFmtId="3" fontId="92" fillId="34" borderId="5953">
      <alignment horizontal="right" vertical="center"/>
    </xf>
    <xf numFmtId="0" fontId="44" fillId="57" borderId="5541" applyNumberFormat="0" applyAlignment="0" applyProtection="0"/>
    <xf numFmtId="0" fontId="42" fillId="0" borderId="6135" applyNumberFormat="0" applyFill="0" applyAlignment="0" applyProtection="0"/>
    <xf numFmtId="338" fontId="230" fillId="0" borderId="6024">
      <protection locked="0"/>
    </xf>
    <xf numFmtId="0" fontId="63" fillId="56" borderId="5275" applyNumberFormat="0" applyAlignment="0" applyProtection="0"/>
    <xf numFmtId="338" fontId="230" fillId="0" borderId="6024">
      <protection locked="0"/>
    </xf>
    <xf numFmtId="207" fontId="243" fillId="0" borderId="5493">
      <alignment horizontal="left"/>
    </xf>
    <xf numFmtId="0" fontId="92" fillId="35" borderId="3835">
      <alignment horizontal="center" vertical="center"/>
    </xf>
    <xf numFmtId="3" fontId="92" fillId="35" borderId="3835">
      <alignment horizontal="right" vertical="center"/>
    </xf>
    <xf numFmtId="4" fontId="92" fillId="35" borderId="3835"/>
    <xf numFmtId="3" fontId="92" fillId="34" borderId="3833">
      <alignment horizontal="right" vertical="center"/>
    </xf>
    <xf numFmtId="2" fontId="92" fillId="34" borderId="3833"/>
    <xf numFmtId="0" fontId="18" fillId="74" borderId="5162" applyProtection="0">
      <alignment horizontal="right"/>
    </xf>
    <xf numFmtId="0" fontId="18" fillId="74" borderId="5162" applyProtection="0">
      <alignment horizontal="right"/>
    </xf>
    <xf numFmtId="164" fontId="103" fillId="71" borderId="5162" applyNumberFormat="0" applyBorder="0" applyAlignment="0">
      <alignment vertical="center" wrapText="1"/>
    </xf>
    <xf numFmtId="0" fontId="238" fillId="0" borderId="6026">
      <alignment horizontal="right"/>
    </xf>
    <xf numFmtId="338" fontId="230" fillId="0" borderId="6024">
      <protection locked="0"/>
    </xf>
    <xf numFmtId="0" fontId="60" fillId="43" borderId="5273" applyNumberFormat="0" applyAlignment="0" applyProtection="0"/>
    <xf numFmtId="0" fontId="63" fillId="56" borderId="5275" applyNumberFormat="0" applyAlignment="0" applyProtection="0"/>
    <xf numFmtId="0" fontId="42" fillId="0" borderId="6135" applyNumberFormat="0" applyFill="0" applyAlignment="0" applyProtection="0"/>
    <xf numFmtId="207" fontId="245" fillId="0" borderId="6026">
      <alignment horizontal="center"/>
    </xf>
    <xf numFmtId="0" fontId="44" fillId="57" borderId="6389" applyNumberFormat="0" applyAlignment="0" applyProtection="0"/>
    <xf numFmtId="215" fontId="156" fillId="0" borderId="5488" applyFont="0" applyFill="0" applyAlignment="0">
      <alignment horizontal="fill"/>
    </xf>
    <xf numFmtId="0" fontId="42" fillId="0" borderId="6135" applyNumberFormat="0" applyFill="0" applyAlignment="0" applyProtection="0"/>
    <xf numFmtId="0" fontId="42" fillId="0" borderId="6135" applyNumberFormat="0" applyFill="0" applyAlignment="0" applyProtection="0"/>
    <xf numFmtId="0" fontId="42" fillId="0" borderId="5276" applyNumberFormat="0" applyFill="0" applyAlignment="0" applyProtection="0"/>
    <xf numFmtId="338" fontId="230" fillId="0" borderId="6024">
      <protection locked="0"/>
    </xf>
    <xf numFmtId="207" fontId="240" fillId="0" borderId="5494">
      <alignment horizontal="left"/>
    </xf>
    <xf numFmtId="0" fontId="42" fillId="0" borderId="5276" applyNumberFormat="0" applyFill="0" applyAlignment="0" applyProtection="0"/>
    <xf numFmtId="0" fontId="63" fillId="56" borderId="5275" applyNumberFormat="0" applyAlignment="0" applyProtection="0"/>
    <xf numFmtId="0" fontId="42" fillId="0" borderId="6135" applyNumberFormat="0" applyFill="0" applyAlignment="0" applyProtection="0"/>
    <xf numFmtId="0" fontId="63" fillId="56" borderId="6134" applyNumberFormat="0" applyAlignment="0" applyProtection="0"/>
    <xf numFmtId="215" fontId="156" fillId="0" borderId="5511" applyFont="0" applyFill="0" applyAlignment="0">
      <alignment horizontal="fill"/>
    </xf>
    <xf numFmtId="0" fontId="44" fillId="57" borderId="4661" applyNumberFormat="0" applyAlignment="0" applyProtection="0"/>
    <xf numFmtId="49" fontId="237" fillId="0" borderId="6027">
      <alignment horizontal="right" wrapText="1"/>
    </xf>
    <xf numFmtId="41" fontId="211" fillId="0" borderId="6027" applyFill="0" applyBorder="0" applyProtection="0">
      <alignment horizontal="right" vertical="top"/>
    </xf>
    <xf numFmtId="0" fontId="42" fillId="0" borderId="6135" applyNumberFormat="0" applyFill="0" applyAlignment="0" applyProtection="0"/>
    <xf numFmtId="215" fontId="156" fillId="0" borderId="4887" applyFont="0" applyFill="0" applyAlignment="0">
      <alignment horizontal="fill"/>
    </xf>
    <xf numFmtId="215" fontId="156" fillId="0" borderId="4743" applyFont="0" applyFill="0" applyAlignment="0">
      <alignment horizontal="fill"/>
    </xf>
    <xf numFmtId="0" fontId="42" fillId="0" borderId="5276" applyNumberFormat="0" applyFill="0" applyAlignment="0" applyProtection="0"/>
    <xf numFmtId="0" fontId="108" fillId="0" borderId="3698" applyFont="0" applyFill="0" applyAlignment="0" applyProtection="0"/>
    <xf numFmtId="2" fontId="92" fillId="34" borderId="5534"/>
    <xf numFmtId="0" fontId="44" fillId="57" borderId="3836" applyNumberFormat="0" applyAlignment="0" applyProtection="0"/>
    <xf numFmtId="0" fontId="44" fillId="57" borderId="5211" applyNumberFormat="0" applyAlignment="0" applyProtection="0"/>
    <xf numFmtId="0" fontId="18" fillId="0" borderId="5169" applyNumberFormat="0" applyFont="0" applyAlignment="0" applyProtection="0"/>
    <xf numFmtId="0" fontId="92" fillId="35" borderId="3839">
      <alignment horizontal="center" vertical="center"/>
    </xf>
    <xf numFmtId="0" fontId="42" fillId="0" borderId="6135" applyNumberFormat="0" applyFill="0" applyAlignment="0" applyProtection="0"/>
    <xf numFmtId="0" fontId="18" fillId="74" borderId="5162" applyProtection="0">
      <alignment horizontal="right"/>
      <protection locked="0"/>
    </xf>
    <xf numFmtId="0" fontId="237" fillId="0" borderId="5494">
      <alignment horizontal="right" wrapText="1"/>
    </xf>
    <xf numFmtId="0" fontId="63" fillId="56" borderId="6134" applyNumberFormat="0" applyAlignment="0" applyProtection="0"/>
    <xf numFmtId="0" fontId="18" fillId="74" borderId="5162" applyProtection="0">
      <alignment horizontal="right"/>
    </xf>
    <xf numFmtId="0" fontId="23" fillId="0" borderId="6020" applyNumberFormat="0" applyFill="0" applyAlignment="0" applyProtection="0"/>
    <xf numFmtId="0" fontId="18" fillId="0" borderId="5274"/>
    <xf numFmtId="2" fontId="92" fillId="34" borderId="5146"/>
    <xf numFmtId="0" fontId="18" fillId="68" borderId="5275" applyNumberFormat="0">
      <alignment vertical="center"/>
    </xf>
    <xf numFmtId="0" fontId="63" fillId="56" borderId="6134" applyNumberFormat="0" applyAlignment="0" applyProtection="0"/>
    <xf numFmtId="215" fontId="156" fillId="0" borderId="3838" applyFont="0" applyFill="0" applyAlignment="0">
      <alignment horizontal="fill"/>
    </xf>
    <xf numFmtId="322" fontId="171" fillId="0" borderId="3675"/>
    <xf numFmtId="0" fontId="18" fillId="74" borderId="5162" applyProtection="0">
      <alignment horizontal="right"/>
      <protection locked="0"/>
    </xf>
    <xf numFmtId="3" fontId="92" fillId="35" borderId="5296">
      <alignment horizontal="right" vertical="center"/>
    </xf>
    <xf numFmtId="0" fontId="238" fillId="0" borderId="6026">
      <alignment horizontal="right"/>
    </xf>
    <xf numFmtId="338" fontId="230" fillId="0" borderId="5491">
      <protection locked="0"/>
    </xf>
    <xf numFmtId="3" fontId="92" fillId="35" borderId="4764">
      <alignment horizontal="right" vertical="center"/>
    </xf>
    <xf numFmtId="0" fontId="18" fillId="74" borderId="5162" applyProtection="0">
      <alignment horizontal="right"/>
      <protection locked="0"/>
    </xf>
    <xf numFmtId="0" fontId="18" fillId="74" borderId="5162" applyProtection="0">
      <alignment horizontal="right"/>
    </xf>
    <xf numFmtId="256" fontId="22" fillId="0" borderId="3697">
      <alignment horizontal="left" vertical="center"/>
    </xf>
    <xf numFmtId="4" fontId="92" fillId="35" borderId="5280"/>
    <xf numFmtId="215" fontId="156" fillId="0" borderId="5519" applyFont="0" applyFill="0" applyAlignment="0">
      <alignment horizontal="fill"/>
    </xf>
    <xf numFmtId="329" fontId="171" fillId="0" borderId="3675"/>
    <xf numFmtId="0" fontId="92" fillId="35" borderId="5182">
      <alignment horizontal="center" vertical="center"/>
    </xf>
    <xf numFmtId="0" fontId="44" fillId="57" borderId="6385" applyNumberFormat="0" applyAlignment="0" applyProtection="0"/>
    <xf numFmtId="0" fontId="23" fillId="98" borderId="5490" applyNumberFormat="0" applyFont="0" applyAlignment="0" applyProtection="0"/>
    <xf numFmtId="0" fontId="18" fillId="0" borderId="5274"/>
    <xf numFmtId="0" fontId="43" fillId="59" borderId="5274" applyNumberFormat="0" applyFont="0" applyAlignment="0" applyProtection="0"/>
    <xf numFmtId="0" fontId="44" fillId="57" borderId="3836" applyNumberFormat="0" applyAlignment="0" applyProtection="0"/>
    <xf numFmtId="0" fontId="44" fillId="57" borderId="3836" applyNumberFormat="0" applyAlignment="0" applyProtection="0"/>
    <xf numFmtId="3" fontId="92" fillId="35" borderId="3839">
      <alignment horizontal="right" vertical="center"/>
    </xf>
    <xf numFmtId="4" fontId="92" fillId="35" borderId="3839"/>
    <xf numFmtId="3" fontId="92" fillId="34" borderId="3837">
      <alignment horizontal="right" vertical="center"/>
    </xf>
    <xf numFmtId="2" fontId="92" fillId="34" borderId="3837"/>
    <xf numFmtId="0" fontId="44" fillId="119" borderId="3836" applyNumberFormat="0" applyAlignment="0" applyProtection="0"/>
    <xf numFmtId="10" fontId="23" fillId="37" borderId="5162" applyNumberFormat="0" applyBorder="0" applyAlignment="0" applyProtection="0"/>
    <xf numFmtId="0" fontId="44" fillId="57" borderId="3840" applyNumberFormat="0" applyAlignment="0" applyProtection="0"/>
    <xf numFmtId="0" fontId="44" fillId="57" borderId="3840" applyNumberFormat="0" applyAlignment="0" applyProtection="0"/>
    <xf numFmtId="0" fontId="44" fillId="57" borderId="3840" applyNumberFormat="0" applyAlignment="0" applyProtection="0"/>
    <xf numFmtId="0" fontId="44" fillId="119" borderId="3840" applyNumberFormat="0" applyAlignment="0" applyProtection="0"/>
    <xf numFmtId="215" fontId="156" fillId="0" borderId="3842" applyFont="0" applyFill="0" applyAlignment="0">
      <alignment horizontal="fill"/>
    </xf>
    <xf numFmtId="0" fontId="92" fillId="35" borderId="3843">
      <alignment horizontal="center" vertical="center"/>
    </xf>
    <xf numFmtId="3" fontId="92" fillId="35" borderId="3843">
      <alignment horizontal="right" vertical="center"/>
    </xf>
    <xf numFmtId="4" fontId="92" fillId="35" borderId="3843"/>
    <xf numFmtId="3" fontId="92" fillId="34" borderId="3841">
      <alignment horizontal="right" vertical="center"/>
    </xf>
    <xf numFmtId="2" fontId="92" fillId="34" borderId="3841"/>
    <xf numFmtId="0" fontId="44" fillId="57" borderId="3844" applyNumberFormat="0" applyAlignment="0" applyProtection="0"/>
    <xf numFmtId="0" fontId="92" fillId="35" borderId="3847">
      <alignment horizontal="center" vertical="center"/>
    </xf>
    <xf numFmtId="215" fontId="156" fillId="0" borderId="3846" applyFont="0" applyFill="0" applyAlignment="0">
      <alignment horizontal="fill"/>
    </xf>
    <xf numFmtId="0" fontId="44" fillId="57" borderId="3844" applyNumberFormat="0" applyAlignment="0" applyProtection="0"/>
    <xf numFmtId="0" fontId="44" fillId="57" borderId="3844" applyNumberFormat="0" applyAlignment="0" applyProtection="0"/>
    <xf numFmtId="3" fontId="92" fillId="35" borderId="3847">
      <alignment horizontal="right" vertical="center"/>
    </xf>
    <xf numFmtId="4" fontId="92" fillId="35" borderId="3847"/>
    <xf numFmtId="3" fontId="92" fillId="34" borderId="3845">
      <alignment horizontal="right" vertical="center"/>
    </xf>
    <xf numFmtId="2" fontId="92" fillId="34" borderId="3845"/>
    <xf numFmtId="0" fontId="44" fillId="119" borderId="3844" applyNumberFormat="0" applyAlignment="0" applyProtection="0"/>
    <xf numFmtId="0" fontId="44" fillId="57" borderId="3848" applyNumberFormat="0" applyAlignment="0" applyProtection="0"/>
    <xf numFmtId="0" fontId="44" fillId="57" borderId="3848" applyNumberFormat="0" applyAlignment="0" applyProtection="0"/>
    <xf numFmtId="0" fontId="44" fillId="57" borderId="3848" applyNumberFormat="0" applyAlignment="0" applyProtection="0"/>
    <xf numFmtId="0" fontId="44" fillId="119" borderId="3848" applyNumberFormat="0" applyAlignment="0" applyProtection="0"/>
    <xf numFmtId="164" fontId="103" fillId="71" borderId="3453" applyNumberFormat="0" applyBorder="0" applyAlignment="0">
      <alignment vertical="center" wrapText="1"/>
    </xf>
    <xf numFmtId="215" fontId="156" fillId="0" borderId="3858" applyFont="0" applyFill="0" applyAlignment="0">
      <alignment horizontal="fill"/>
    </xf>
    <xf numFmtId="2" fontId="92" fillId="34" borderId="3873"/>
    <xf numFmtId="3" fontId="92" fillId="34" borderId="3873">
      <alignment horizontal="right" vertical="center"/>
    </xf>
    <xf numFmtId="4" fontId="92" fillId="35" borderId="3875"/>
    <xf numFmtId="3" fontId="92" fillId="35" borderId="3875">
      <alignment horizontal="right" vertical="center"/>
    </xf>
    <xf numFmtId="0" fontId="92" fillId="35" borderId="3875">
      <alignment horizontal="center" vertical="center"/>
    </xf>
    <xf numFmtId="0" fontId="92" fillId="35" borderId="3859">
      <alignment horizontal="center" vertical="center"/>
    </xf>
    <xf numFmtId="3" fontId="92" fillId="35" borderId="3859">
      <alignment horizontal="right" vertical="center"/>
    </xf>
    <xf numFmtId="4" fontId="92" fillId="35" borderId="3859"/>
    <xf numFmtId="215" fontId="156" fillId="0" borderId="3874" applyFont="0" applyFill="0" applyAlignment="0">
      <alignment horizontal="fill"/>
    </xf>
    <xf numFmtId="3" fontId="92" fillId="34" borderId="3857">
      <alignment horizontal="right" vertical="center"/>
    </xf>
    <xf numFmtId="2" fontId="92" fillId="34" borderId="3857"/>
    <xf numFmtId="0" fontId="108" fillId="0" borderId="3698" applyFont="0" applyFill="0" applyAlignment="0" applyProtection="0"/>
    <xf numFmtId="0" fontId="103" fillId="71" borderId="3453" applyNumberFormat="0" applyBorder="0" applyAlignment="0">
      <alignment vertical="center" wrapText="1"/>
    </xf>
    <xf numFmtId="0" fontId="44" fillId="57" borderId="3860" applyNumberFormat="0" applyAlignment="0" applyProtection="0"/>
    <xf numFmtId="0" fontId="92" fillId="35" borderId="3863">
      <alignment horizontal="center" vertical="center"/>
    </xf>
    <xf numFmtId="215" fontId="156" fillId="0" borderId="3862" applyFont="0" applyFill="0" applyAlignment="0">
      <alignment horizontal="fill"/>
    </xf>
    <xf numFmtId="0" fontId="44" fillId="57" borderId="3860" applyNumberFormat="0" applyAlignment="0" applyProtection="0"/>
    <xf numFmtId="0" fontId="44" fillId="57" borderId="3860" applyNumberFormat="0" applyAlignment="0" applyProtection="0"/>
    <xf numFmtId="3" fontId="92" fillId="35" borderId="3863">
      <alignment horizontal="right" vertical="center"/>
    </xf>
    <xf numFmtId="4" fontId="92" fillId="35" borderId="3863"/>
    <xf numFmtId="3" fontId="92" fillId="34" borderId="3861">
      <alignment horizontal="right" vertical="center"/>
    </xf>
    <xf numFmtId="2" fontId="92" fillId="34" borderId="3861"/>
    <xf numFmtId="0" fontId="44" fillId="119" borderId="3860" applyNumberFormat="0" applyAlignment="0" applyProtection="0"/>
    <xf numFmtId="0" fontId="44" fillId="57" borderId="3864" applyNumberFormat="0" applyAlignment="0" applyProtection="0"/>
    <xf numFmtId="0" fontId="44" fillId="57" borderId="3864" applyNumberFormat="0" applyAlignment="0" applyProtection="0"/>
    <xf numFmtId="0" fontId="44" fillId="57" borderId="3864" applyNumberFormat="0" applyAlignment="0" applyProtection="0"/>
    <xf numFmtId="0" fontId="44" fillId="119" borderId="3864" applyNumberFormat="0" applyAlignment="0" applyProtection="0"/>
    <xf numFmtId="215" fontId="156" fillId="0" borderId="3866" applyFont="0" applyFill="0" applyAlignment="0">
      <alignment horizontal="fill"/>
    </xf>
    <xf numFmtId="0" fontId="92" fillId="35" borderId="3867">
      <alignment horizontal="center" vertical="center"/>
    </xf>
    <xf numFmtId="3" fontId="92" fillId="35" borderId="3867">
      <alignment horizontal="right" vertical="center"/>
    </xf>
    <xf numFmtId="4" fontId="92" fillId="35" borderId="3867"/>
    <xf numFmtId="3" fontId="92" fillId="34" borderId="3865">
      <alignment horizontal="right" vertical="center"/>
    </xf>
    <xf numFmtId="2" fontId="92" fillId="34" borderId="3865"/>
    <xf numFmtId="0" fontId="44" fillId="57" borderId="3868" applyNumberFormat="0" applyAlignment="0" applyProtection="0"/>
    <xf numFmtId="0" fontId="92" fillId="35" borderId="3871">
      <alignment horizontal="center" vertical="center"/>
    </xf>
    <xf numFmtId="215" fontId="156" fillId="0" borderId="3870" applyFont="0" applyFill="0" applyAlignment="0">
      <alignment horizontal="fill"/>
    </xf>
    <xf numFmtId="0" fontId="44" fillId="57" borderId="3868" applyNumberFormat="0" applyAlignment="0" applyProtection="0"/>
    <xf numFmtId="0" fontId="44" fillId="57" borderId="3868" applyNumberFormat="0" applyAlignment="0" applyProtection="0"/>
    <xf numFmtId="3" fontId="92" fillId="35" borderId="3871">
      <alignment horizontal="right" vertical="center"/>
    </xf>
    <xf numFmtId="4" fontId="92" fillId="35" borderId="3871"/>
    <xf numFmtId="3" fontId="92" fillId="34" borderId="3869">
      <alignment horizontal="right" vertical="center"/>
    </xf>
    <xf numFmtId="2" fontId="92" fillId="34" borderId="3869"/>
    <xf numFmtId="0" fontId="44" fillId="119" borderId="3868" applyNumberFormat="0" applyAlignment="0" applyProtection="0"/>
    <xf numFmtId="0" fontId="44" fillId="57" borderId="3872" applyNumberFormat="0" applyAlignment="0" applyProtection="0"/>
    <xf numFmtId="0" fontId="44" fillId="57" borderId="3872" applyNumberFormat="0" applyAlignment="0" applyProtection="0"/>
    <xf numFmtId="0" fontId="44" fillId="57" borderId="3872" applyNumberFormat="0" applyAlignment="0" applyProtection="0"/>
    <xf numFmtId="0" fontId="44" fillId="119" borderId="3872" applyNumberFormat="0" applyAlignment="0" applyProtection="0"/>
    <xf numFmtId="0" fontId="44" fillId="57" borderId="3876" applyNumberFormat="0" applyAlignment="0" applyProtection="0"/>
    <xf numFmtId="0" fontId="92" fillId="35" borderId="3879">
      <alignment horizontal="center" vertical="center"/>
    </xf>
    <xf numFmtId="215" fontId="156" fillId="0" borderId="3878" applyFont="0" applyFill="0" applyAlignment="0">
      <alignment horizontal="fill"/>
    </xf>
    <xf numFmtId="0" fontId="44" fillId="57" borderId="3876" applyNumberFormat="0" applyAlignment="0" applyProtection="0"/>
    <xf numFmtId="0" fontId="44" fillId="57" borderId="3876" applyNumberFormat="0" applyAlignment="0" applyProtection="0"/>
    <xf numFmtId="3" fontId="92" fillId="35" borderId="3879">
      <alignment horizontal="right" vertical="center"/>
    </xf>
    <xf numFmtId="4" fontId="92" fillId="35" borderId="3879"/>
    <xf numFmtId="3" fontId="92" fillId="34" borderId="3877">
      <alignment horizontal="right" vertical="center"/>
    </xf>
    <xf numFmtId="2" fontId="92" fillId="34" borderId="3877"/>
    <xf numFmtId="0" fontId="44" fillId="119" borderId="3876" applyNumberFormat="0" applyAlignment="0" applyProtection="0"/>
    <xf numFmtId="0" fontId="44" fillId="57" borderId="3880" applyNumberFormat="0" applyAlignment="0" applyProtection="0"/>
    <xf numFmtId="0" fontId="44" fillId="57" borderId="3880" applyNumberFormat="0" applyAlignment="0" applyProtection="0"/>
    <xf numFmtId="0" fontId="44" fillId="57" borderId="3880" applyNumberFormat="0" applyAlignment="0" applyProtection="0"/>
    <xf numFmtId="0" fontId="44" fillId="119" borderId="3880" applyNumberFormat="0" applyAlignment="0" applyProtection="0"/>
    <xf numFmtId="215" fontId="156" fillId="0" borderId="3882" applyFont="0" applyFill="0" applyAlignment="0">
      <alignment horizontal="fill"/>
    </xf>
    <xf numFmtId="0" fontId="44" fillId="57" borderId="3896" applyNumberFormat="0" applyAlignment="0" applyProtection="0"/>
    <xf numFmtId="0" fontId="44" fillId="119" borderId="3892" applyNumberFormat="0" applyAlignment="0" applyProtection="0"/>
    <xf numFmtId="2" fontId="92" fillId="34" borderId="3893"/>
    <xf numFmtId="3" fontId="92" fillId="34" borderId="3893">
      <alignment horizontal="right" vertical="center"/>
    </xf>
    <xf numFmtId="4" fontId="92" fillId="35" borderId="3895"/>
    <xf numFmtId="3" fontId="92" fillId="35" borderId="3895">
      <alignment horizontal="right" vertical="center"/>
    </xf>
    <xf numFmtId="0" fontId="44" fillId="57" borderId="3892" applyNumberFormat="0" applyAlignment="0" applyProtection="0"/>
    <xf numFmtId="0" fontId="44" fillId="57" borderId="3892" applyNumberFormat="0" applyAlignment="0" applyProtection="0"/>
    <xf numFmtId="215" fontId="156" fillId="0" borderId="3894" applyFont="0" applyFill="0" applyAlignment="0">
      <alignment horizontal="fill"/>
    </xf>
    <xf numFmtId="0" fontId="92" fillId="35" borderId="3895">
      <alignment horizontal="center" vertical="center"/>
    </xf>
    <xf numFmtId="0" fontId="44" fillId="57" borderId="3892" applyNumberFormat="0" applyAlignment="0" applyProtection="0"/>
    <xf numFmtId="2" fontId="92" fillId="34" borderId="3889"/>
    <xf numFmtId="3" fontId="92" fillId="34" borderId="3889">
      <alignment horizontal="right" vertical="center"/>
    </xf>
    <xf numFmtId="4" fontId="92" fillId="35" borderId="3891"/>
    <xf numFmtId="3" fontId="92" fillId="35" borderId="3891">
      <alignment horizontal="right" vertical="center"/>
    </xf>
    <xf numFmtId="0" fontId="92" fillId="35" borderId="3891">
      <alignment horizontal="center" vertical="center"/>
    </xf>
    <xf numFmtId="0" fontId="92" fillId="35" borderId="3883">
      <alignment horizontal="center" vertical="center"/>
    </xf>
    <xf numFmtId="3" fontId="92" fillId="35" borderId="3883">
      <alignment horizontal="right" vertical="center"/>
    </xf>
    <xf numFmtId="4" fontId="92" fillId="35" borderId="3883"/>
    <xf numFmtId="3" fontId="92" fillId="34" borderId="3881">
      <alignment horizontal="right" vertical="center"/>
    </xf>
    <xf numFmtId="2" fontId="92" fillId="34" borderId="3881"/>
    <xf numFmtId="215" fontId="156" fillId="0" borderId="3890" applyFont="0" applyFill="0" applyAlignment="0">
      <alignment horizontal="fill"/>
    </xf>
    <xf numFmtId="0" fontId="44" fillId="57" borderId="3884" applyNumberFormat="0" applyAlignment="0" applyProtection="0"/>
    <xf numFmtId="0" fontId="92" fillId="35" borderId="3887">
      <alignment horizontal="center" vertical="center"/>
    </xf>
    <xf numFmtId="215" fontId="156" fillId="0" borderId="3886" applyFont="0" applyFill="0" applyAlignment="0">
      <alignment horizontal="fill"/>
    </xf>
    <xf numFmtId="0" fontId="44" fillId="57" borderId="3884" applyNumberFormat="0" applyAlignment="0" applyProtection="0"/>
    <xf numFmtId="0" fontId="44" fillId="57" borderId="3884" applyNumberFormat="0" applyAlignment="0" applyProtection="0"/>
    <xf numFmtId="3" fontId="92" fillId="35" borderId="3887">
      <alignment horizontal="right" vertical="center"/>
    </xf>
    <xf numFmtId="4" fontId="92" fillId="35" borderId="3887"/>
    <xf numFmtId="3" fontId="92" fillId="34" borderId="3885">
      <alignment horizontal="right" vertical="center"/>
    </xf>
    <xf numFmtId="2" fontId="92" fillId="34" borderId="3885"/>
    <xf numFmtId="0" fontId="44" fillId="119" borderId="3884" applyNumberFormat="0" applyAlignment="0" applyProtection="0"/>
    <xf numFmtId="0" fontId="44" fillId="57" borderId="3888" applyNumberFormat="0" applyAlignment="0" applyProtection="0"/>
    <xf numFmtId="0" fontId="44" fillId="57" borderId="3888" applyNumberFormat="0" applyAlignment="0" applyProtection="0"/>
    <xf numFmtId="0" fontId="44" fillId="57" borderId="3888" applyNumberFormat="0" applyAlignment="0" applyProtection="0"/>
    <xf numFmtId="0" fontId="44" fillId="119" borderId="3888" applyNumberFormat="0" applyAlignment="0" applyProtection="0"/>
    <xf numFmtId="0" fontId="44" fillId="57" borderId="3896" applyNumberFormat="0" applyAlignment="0" applyProtection="0"/>
    <xf numFmtId="0" fontId="44" fillId="57" borderId="3896" applyNumberFormat="0" applyAlignment="0" applyProtection="0"/>
    <xf numFmtId="0" fontId="44" fillId="119" borderId="3896" applyNumberFormat="0" applyAlignment="0" applyProtection="0"/>
    <xf numFmtId="215" fontId="156" fillId="0" borderId="3898" applyFont="0" applyFill="0" applyAlignment="0">
      <alignment horizontal="fill"/>
    </xf>
    <xf numFmtId="0" fontId="92" fillId="35" borderId="3899">
      <alignment horizontal="center" vertical="center"/>
    </xf>
    <xf numFmtId="3" fontId="92" fillId="35" borderId="3899">
      <alignment horizontal="right" vertical="center"/>
    </xf>
    <xf numFmtId="4" fontId="92" fillId="35" borderId="3899"/>
    <xf numFmtId="3" fontId="92" fillId="34" borderId="3897">
      <alignment horizontal="right" vertical="center"/>
    </xf>
    <xf numFmtId="2" fontId="92" fillId="34" borderId="3897"/>
    <xf numFmtId="0" fontId="44" fillId="57" borderId="3900" applyNumberFormat="0" applyAlignment="0" applyProtection="0"/>
    <xf numFmtId="0" fontId="92" fillId="35" borderId="3903">
      <alignment horizontal="center" vertical="center"/>
    </xf>
    <xf numFmtId="215" fontId="156" fillId="0" borderId="3902" applyFont="0" applyFill="0" applyAlignment="0">
      <alignment horizontal="fill"/>
    </xf>
    <xf numFmtId="0" fontId="44" fillId="57" borderId="3900" applyNumberFormat="0" applyAlignment="0" applyProtection="0"/>
    <xf numFmtId="0" fontId="44" fillId="57" borderId="3900" applyNumberFormat="0" applyAlignment="0" applyProtection="0"/>
    <xf numFmtId="3" fontId="92" fillId="35" borderId="3903">
      <alignment horizontal="right" vertical="center"/>
    </xf>
    <xf numFmtId="4" fontId="92" fillId="35" borderId="3903"/>
    <xf numFmtId="3" fontId="92" fillId="34" borderId="3901">
      <alignment horizontal="right" vertical="center"/>
    </xf>
    <xf numFmtId="2" fontId="92" fillId="34" borderId="3901"/>
    <xf numFmtId="0" fontId="44" fillId="119" borderId="3900" applyNumberFormat="0" applyAlignment="0" applyProtection="0"/>
    <xf numFmtId="0" fontId="44" fillId="57" borderId="3904" applyNumberFormat="0" applyAlignment="0" applyProtection="0"/>
    <xf numFmtId="0" fontId="44" fillId="57" borderId="3904" applyNumberFormat="0" applyAlignment="0" applyProtection="0"/>
    <xf numFmtId="0" fontId="44" fillId="57" borderId="3904" applyNumberFormat="0" applyAlignment="0" applyProtection="0"/>
    <xf numFmtId="0" fontId="44" fillId="119" borderId="3904" applyNumberFormat="0" applyAlignment="0" applyProtection="0"/>
    <xf numFmtId="215" fontId="156" fillId="0" borderId="3906" applyFont="0" applyFill="0" applyAlignment="0">
      <alignment horizontal="fill"/>
    </xf>
    <xf numFmtId="0" fontId="92" fillId="35" borderId="3907">
      <alignment horizontal="center" vertical="center"/>
    </xf>
    <xf numFmtId="3" fontId="92" fillId="35" borderId="3907">
      <alignment horizontal="right" vertical="center"/>
    </xf>
    <xf numFmtId="4" fontId="92" fillId="35" borderId="3907"/>
    <xf numFmtId="3" fontId="92" fillId="34" borderId="3905">
      <alignment horizontal="right" vertical="center"/>
    </xf>
    <xf numFmtId="2" fontId="92" fillId="34" borderId="3905"/>
    <xf numFmtId="0" fontId="44" fillId="57" borderId="3908" applyNumberFormat="0" applyAlignment="0" applyProtection="0"/>
    <xf numFmtId="0" fontId="92" fillId="35" borderId="3911">
      <alignment horizontal="center" vertical="center"/>
    </xf>
    <xf numFmtId="215" fontId="156" fillId="0" borderId="3910" applyFont="0" applyFill="0" applyAlignment="0">
      <alignment horizontal="fill"/>
    </xf>
    <xf numFmtId="0" fontId="44" fillId="57" borderId="3908" applyNumberFormat="0" applyAlignment="0" applyProtection="0"/>
    <xf numFmtId="0" fontId="44" fillId="57" borderId="3908" applyNumberFormat="0" applyAlignment="0" applyProtection="0"/>
    <xf numFmtId="3" fontId="92" fillId="35" borderId="3911">
      <alignment horizontal="right" vertical="center"/>
    </xf>
    <xf numFmtId="4" fontId="92" fillId="35" borderId="3911"/>
    <xf numFmtId="3" fontId="92" fillId="34" borderId="3909">
      <alignment horizontal="right" vertical="center"/>
    </xf>
    <xf numFmtId="2" fontId="92" fillId="34" borderId="3909"/>
    <xf numFmtId="0" fontId="44" fillId="119" borderId="3908" applyNumberFormat="0" applyAlignment="0" applyProtection="0"/>
    <xf numFmtId="0" fontId="44" fillId="57" borderId="3912" applyNumberFormat="0" applyAlignment="0" applyProtection="0"/>
    <xf numFmtId="0" fontId="44" fillId="57" borderId="3912" applyNumberFormat="0" applyAlignment="0" applyProtection="0"/>
    <xf numFmtId="0" fontId="44" fillId="57" borderId="3912" applyNumberFormat="0" applyAlignment="0" applyProtection="0"/>
    <xf numFmtId="0" fontId="44" fillId="119" borderId="3912" applyNumberForma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42" fillId="0" borderId="3696" applyNumberFormat="0" applyFill="0" applyAlignment="0" applyProtection="0"/>
    <xf numFmtId="0" fontId="42" fillId="0" borderId="3696" applyNumberFormat="0" applyFill="0" applyAlignment="0" applyProtection="0"/>
    <xf numFmtId="1" fontId="37" fillId="0" borderId="3697">
      <alignment vertical="center"/>
    </xf>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18" fillId="68" borderId="3695" applyNumberFormat="0">
      <alignment vertical="center"/>
    </xf>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1" fontId="37" fillId="0" borderId="3697">
      <alignment vertical="center"/>
    </xf>
    <xf numFmtId="0" fontId="63" fillId="56" borderId="3695" applyNumberFormat="0" applyAlignment="0" applyProtection="0"/>
    <xf numFmtId="0" fontId="42" fillId="0" borderId="3696" applyNumberFormat="0" applyFill="0" applyAlignment="0" applyProtection="0"/>
    <xf numFmtId="164" fontId="103" fillId="71" borderId="3453" applyNumberFormat="0" applyBorder="0" applyAlignment="0">
      <alignment vertical="center" wrapText="1"/>
    </xf>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3" fillId="59" borderId="3694" applyNumberFormat="0" applyFont="0" applyAlignment="0" applyProtection="0"/>
    <xf numFmtId="0" fontId="43" fillId="59" borderId="3694" applyNumberFormat="0" applyFont="0" applyAlignment="0" applyProtection="0"/>
    <xf numFmtId="0" fontId="63" fillId="56" borderId="3695" applyNumberFormat="0" applyAlignment="0" applyProtection="0"/>
    <xf numFmtId="0" fontId="63" fillId="56" borderId="3695" applyNumberFormat="0" applyAlignment="0" applyProtection="0"/>
    <xf numFmtId="0" fontId="60" fillId="43" borderId="3693" applyNumberFormat="0" applyAlignment="0" applyProtection="0"/>
    <xf numFmtId="0" fontId="55" fillId="56" borderId="3693" applyNumberFormat="0" applyAlignment="0" applyProtection="0"/>
    <xf numFmtId="1" fontId="37" fillId="0" borderId="3697">
      <alignment vertical="center"/>
    </xf>
    <xf numFmtId="0" fontId="63" fillId="56" borderId="3695" applyNumberFormat="0" applyAlignment="0" applyProtection="0"/>
    <xf numFmtId="0" fontId="60" fillId="43" borderId="3693" applyNumberFormat="0" applyAlignment="0" applyProtection="0"/>
    <xf numFmtId="0" fontId="42" fillId="0" borderId="3696" applyNumberFormat="0" applyFill="0" applyAlignment="0" applyProtection="0"/>
    <xf numFmtId="0" fontId="108" fillId="0" borderId="3675" applyFont="0" applyFill="0" applyAlignment="0" applyProtection="0"/>
    <xf numFmtId="0" fontId="43" fillId="59" borderId="3694" applyNumberFormat="0" applyFont="0" applyAlignment="0" applyProtection="0"/>
    <xf numFmtId="0" fontId="55" fillId="56" borderId="3693" applyNumberFormat="0" applyAlignment="0" applyProtection="0"/>
    <xf numFmtId="0" fontId="60" fillId="43" borderId="3693" applyNumberFormat="0" applyAlignment="0" applyProtection="0"/>
    <xf numFmtId="0" fontId="108" fillId="0" borderId="3698" applyFont="0" applyFill="0" applyAlignment="0" applyProtection="0"/>
    <xf numFmtId="214" fontId="148" fillId="74" borderId="3697" applyFont="0" applyFill="0" applyBorder="0" applyAlignment="0" applyProtection="0">
      <alignment horizontal="right"/>
    </xf>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108" fillId="0" borderId="3675" applyFont="0" applyFill="0" applyAlignment="0" applyProtection="0"/>
    <xf numFmtId="0" fontId="63" fillId="56" borderId="3695" applyNumberFormat="0" applyAlignment="0" applyProtection="0"/>
    <xf numFmtId="1" fontId="37" fillId="0" borderId="3697">
      <alignment vertical="center"/>
    </xf>
    <xf numFmtId="1" fontId="37" fillId="0" borderId="3697">
      <alignment vertical="center"/>
    </xf>
    <xf numFmtId="0" fontId="43" fillId="59" borderId="3694" applyNumberFormat="0" applyFont="0" applyAlignment="0" applyProtection="0"/>
    <xf numFmtId="0" fontId="63" fillId="56" borderId="3695" applyNumberFormat="0" applyAlignment="0" applyProtection="0"/>
    <xf numFmtId="16" fontId="148" fillId="74" borderId="3697" applyFont="0" applyFill="0" applyBorder="0" applyAlignment="0" applyProtection="0">
      <alignment horizontal="right"/>
    </xf>
    <xf numFmtId="0" fontId="60" fillId="43" borderId="3693" applyNumberFormat="0" applyAlignment="0" applyProtection="0"/>
    <xf numFmtId="0" fontId="63" fillId="56" borderId="3695" applyNumberFormat="0" applyAlignment="0" applyProtection="0"/>
    <xf numFmtId="1" fontId="37" fillId="0" borderId="3697">
      <alignment vertical="center"/>
    </xf>
    <xf numFmtId="0" fontId="63" fillId="56" borderId="3695" applyNumberFormat="0" applyAlignment="0" applyProtection="0"/>
    <xf numFmtId="1" fontId="37" fillId="0" borderId="3697">
      <alignment vertical="center"/>
    </xf>
    <xf numFmtId="0" fontId="42" fillId="0" borderId="3696" applyNumberFormat="0" applyFill="0" applyAlignment="0" applyProtection="0"/>
    <xf numFmtId="0" fontId="63" fillId="56" borderId="3695"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43" fillId="59" borderId="3694" applyNumberFormat="0" applyFont="0" applyAlignment="0" applyProtection="0"/>
    <xf numFmtId="0" fontId="55" fillId="56" borderId="3693" applyNumberFormat="0" applyAlignment="0" applyProtection="0"/>
    <xf numFmtId="214" fontId="148" fillId="74" borderId="3697" applyFont="0" applyFill="0" applyBorder="0" applyAlignment="0" applyProtection="0">
      <alignment horizontal="right"/>
    </xf>
    <xf numFmtId="0" fontId="42" fillId="0" borderId="3696" applyNumberFormat="0" applyFill="0" applyAlignment="0" applyProtection="0"/>
    <xf numFmtId="0" fontId="42" fillId="0" borderId="3696" applyNumberFormat="0" applyFill="0" applyAlignment="0" applyProtection="0"/>
    <xf numFmtId="0" fontId="43" fillId="59" borderId="3694" applyNumberFormat="0" applyFon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254" fontId="177" fillId="0" borderId="2344" applyFont="0" applyFill="0" applyBorder="0" applyAlignment="0" applyProtection="0">
      <protection locked="0"/>
    </xf>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55" fillId="56" borderId="3693" applyNumberFormat="0" applyAlignment="0" applyProtection="0"/>
    <xf numFmtId="0" fontId="42" fillId="0" borderId="3696" applyNumberFormat="0" applyFill="0" applyAlignment="0" applyProtection="0"/>
    <xf numFmtId="0" fontId="60" fillId="43" borderId="3693" applyNumberFormat="0" applyAlignment="0" applyProtection="0"/>
    <xf numFmtId="0" fontId="63" fillId="56" borderId="3695" applyNumberFormat="0" applyAlignment="0" applyProtection="0"/>
    <xf numFmtId="1" fontId="37" fillId="0" borderId="3697">
      <alignment vertical="center"/>
    </xf>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3" fillId="59" borderId="3694" applyNumberFormat="0" applyFont="0" applyAlignment="0" applyProtection="0"/>
    <xf numFmtId="0" fontId="43" fillId="59" borderId="3694" applyNumberFormat="0" applyFont="0" applyAlignment="0" applyProtection="0"/>
    <xf numFmtId="0" fontId="55" fillId="56" borderId="3693" applyNumberFormat="0" applyAlignment="0" applyProtection="0"/>
    <xf numFmtId="0" fontId="42" fillId="0" borderId="3696" applyNumberFormat="0" applyFill="0" applyAlignment="0" applyProtection="0"/>
    <xf numFmtId="0" fontId="237" fillId="0" borderId="3705">
      <alignment horizontal="right" wrapText="1"/>
    </xf>
    <xf numFmtId="0" fontId="63" fillId="56" borderId="3695" applyNumberFormat="0" applyAlignment="0" applyProtection="0"/>
    <xf numFmtId="0" fontId="103" fillId="71" borderId="3453" applyNumberFormat="0" applyBorder="0" applyAlignment="0">
      <alignment vertical="center" wrapText="1"/>
    </xf>
    <xf numFmtId="0" fontId="55" fillId="56" borderId="3693" applyNumberFormat="0" applyAlignment="0" applyProtection="0"/>
    <xf numFmtId="338" fontId="230" fillId="0" borderId="3703">
      <protection locked="0"/>
    </xf>
    <xf numFmtId="0" fontId="231" fillId="35" borderId="3453">
      <alignment horizontal="right"/>
    </xf>
    <xf numFmtId="254" fontId="177" fillId="0" borderId="2344" applyFont="0" applyFill="0" applyBorder="0" applyAlignment="0" applyProtection="0">
      <protection locked="0"/>
    </xf>
    <xf numFmtId="207" fontId="240" fillId="0" borderId="3705">
      <alignment horizontal="left"/>
    </xf>
    <xf numFmtId="207" fontId="240" fillId="0" borderId="3705">
      <alignment horizontal="right"/>
    </xf>
    <xf numFmtId="0" fontId="238" fillId="0" borderId="3704">
      <alignment horizontal="right"/>
    </xf>
    <xf numFmtId="0" fontId="55" fillId="56" borderId="3693" applyNumberFormat="0" applyAlignment="0" applyProtection="0"/>
    <xf numFmtId="0" fontId="238" fillId="0" borderId="3704">
      <alignment horizontal="right"/>
    </xf>
    <xf numFmtId="0" fontId="237" fillId="0" borderId="3705">
      <alignment horizontal="right" wrapText="1"/>
    </xf>
    <xf numFmtId="0" fontId="42" fillId="0" borderId="3696" applyNumberFormat="0" applyFill="0" applyAlignment="0" applyProtection="0"/>
    <xf numFmtId="16" fontId="148" fillId="74" borderId="3697" applyFont="0" applyFill="0" applyBorder="0" applyAlignment="0" applyProtection="0">
      <alignment horizontal="right"/>
    </xf>
    <xf numFmtId="3" fontId="92" fillId="34" borderId="4037">
      <alignment horizontal="right" vertical="center"/>
    </xf>
    <xf numFmtId="214" fontId="148" fillId="74" borderId="3697" applyFont="0" applyFill="0" applyBorder="0" applyAlignment="0" applyProtection="0">
      <alignment horizontal="right"/>
    </xf>
    <xf numFmtId="0" fontId="18" fillId="0" borderId="3694"/>
    <xf numFmtId="215" fontId="156" fillId="0" borderId="3914" applyFont="0" applyFill="0" applyAlignment="0">
      <alignment horizontal="fill"/>
    </xf>
    <xf numFmtId="0" fontId="238" fillId="0" borderId="3704">
      <alignment horizontal="right"/>
    </xf>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0" fillId="43" borderId="3693" applyNumberFormat="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42" fillId="0" borderId="3696" applyNumberFormat="0" applyFill="0" applyAlignment="0" applyProtection="0"/>
    <xf numFmtId="0" fontId="63" fillId="56" borderId="3695" applyNumberFormat="0" applyAlignment="0" applyProtection="0"/>
    <xf numFmtId="1" fontId="37" fillId="0" borderId="3697">
      <alignment vertical="center"/>
    </xf>
    <xf numFmtId="0" fontId="60" fillId="43" borderId="3693" applyNumberFormat="0" applyAlignment="0" applyProtection="0"/>
    <xf numFmtId="0" fontId="42" fillId="0" borderId="3696" applyNumberFormat="0" applyFill="0" applyAlignment="0" applyProtection="0"/>
    <xf numFmtId="0" fontId="60" fillId="43" borderId="3693" applyNumberFormat="0" applyAlignment="0" applyProtection="0"/>
    <xf numFmtId="0" fontId="63" fillId="56" borderId="3695" applyNumberFormat="0" applyAlignment="0" applyProtection="0"/>
    <xf numFmtId="1" fontId="37" fillId="0" borderId="3697">
      <alignment vertical="center"/>
    </xf>
    <xf numFmtId="0" fontId="42" fillId="0" borderId="3696" applyNumberFormat="0" applyFill="0" applyAlignment="0" applyProtection="0"/>
    <xf numFmtId="0" fontId="42" fillId="0" borderId="3696" applyNumberFormat="0" applyFill="0" applyAlignment="0" applyProtection="0"/>
    <xf numFmtId="0" fontId="43" fillId="59" borderId="3694" applyNumberFormat="0" applyFont="0" applyAlignment="0" applyProtection="0"/>
    <xf numFmtId="0" fontId="63" fillId="56" borderId="3695" applyNumberFormat="0" applyAlignment="0" applyProtection="0"/>
    <xf numFmtId="0" fontId="60" fillId="43" borderId="3693" applyNumberFormat="0" applyAlignment="0" applyProtection="0"/>
    <xf numFmtId="0" fontId="43" fillId="59" borderId="3694" applyNumberFormat="0" applyFont="0" applyAlignment="0" applyProtection="0"/>
    <xf numFmtId="0" fontId="43" fillId="59" borderId="3694" applyNumberFormat="0" applyFont="0" applyAlignment="0" applyProtection="0"/>
    <xf numFmtId="0" fontId="43" fillId="59" borderId="3694" applyNumberFormat="0" applyFont="0" applyAlignment="0" applyProtection="0"/>
    <xf numFmtId="1" fontId="37" fillId="0" borderId="3697">
      <alignment vertical="center"/>
    </xf>
    <xf numFmtId="0" fontId="55" fillId="56" borderId="3693" applyNumberFormat="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55" fillId="56" borderId="3693" applyNumberFormat="0" applyAlignment="0" applyProtection="0"/>
    <xf numFmtId="0" fontId="60" fillId="43" borderId="3693" applyNumberFormat="0" applyAlignment="0" applyProtection="0"/>
    <xf numFmtId="254" fontId="177" fillId="0" borderId="2344" applyFont="0" applyFill="0" applyBorder="0" applyAlignment="0" applyProtection="0">
      <protection locked="0"/>
    </xf>
    <xf numFmtId="0" fontId="60" fillId="43" borderId="3693"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55" fillId="56" borderId="3693" applyNumberFormat="0" applyAlignment="0" applyProtection="0"/>
    <xf numFmtId="1" fontId="37" fillId="0" borderId="3697">
      <alignment vertical="center"/>
    </xf>
    <xf numFmtId="0" fontId="60" fillId="43" borderId="3693" applyNumberFormat="0" applyAlignment="0" applyProtection="0"/>
    <xf numFmtId="0" fontId="60" fillId="43" borderId="3693" applyNumberFormat="0" applyAlignment="0" applyProtection="0"/>
    <xf numFmtId="215" fontId="156" fillId="0" borderId="3675" applyFont="0" applyFill="0" applyAlignment="0">
      <alignment horizontal="fill"/>
    </xf>
    <xf numFmtId="0" fontId="42" fillId="0" borderId="3696" applyNumberFormat="0" applyFill="0" applyAlignment="0" applyProtection="0"/>
    <xf numFmtId="0" fontId="238" fillId="0" borderId="3704">
      <alignment horizontal="right"/>
    </xf>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3" fillId="59" borderId="3694" applyNumberFormat="0" applyFont="0" applyAlignment="0" applyProtection="0"/>
    <xf numFmtId="0" fontId="63" fillId="56" borderId="3695" applyNumberFormat="0" applyAlignment="0" applyProtection="0"/>
    <xf numFmtId="0" fontId="43" fillId="59" borderId="3694" applyNumberFormat="0" applyFon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0" fillId="43" borderId="3693" applyNumberFormat="0" applyAlignment="0" applyProtection="0"/>
    <xf numFmtId="0" fontId="55" fillId="56" borderId="3693" applyNumberFormat="0" applyAlignment="0" applyProtection="0"/>
    <xf numFmtId="0" fontId="42" fillId="0" borderId="3696" applyNumberFormat="0" applyFill="0" applyAlignment="0" applyProtection="0"/>
    <xf numFmtId="0" fontId="55" fillId="56" borderId="3693" applyNumberFormat="0" applyAlignment="0" applyProtection="0"/>
    <xf numFmtId="0" fontId="42" fillId="0" borderId="3696" applyNumberFormat="0" applyFill="0" applyAlignment="0" applyProtection="0"/>
    <xf numFmtId="0" fontId="63" fillId="56" borderId="3695" applyNumberFormat="0" applyAlignment="0" applyProtection="0"/>
    <xf numFmtId="0" fontId="43" fillId="59" borderId="3694" applyNumberFormat="0" applyFont="0" applyAlignment="0" applyProtection="0"/>
    <xf numFmtId="0" fontId="43" fillId="59" borderId="3694" applyNumberFormat="0" applyFont="0" applyAlignment="0" applyProtection="0"/>
    <xf numFmtId="0" fontId="63" fillId="56" borderId="3695"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0" fillId="43" borderId="3693" applyNumberFormat="0" applyAlignment="0" applyProtection="0"/>
    <xf numFmtId="0" fontId="42" fillId="0" borderId="3696" applyNumberFormat="0" applyFill="0" applyAlignment="0" applyProtection="0"/>
    <xf numFmtId="0" fontId="63" fillId="56" borderId="3695" applyNumberFormat="0" applyAlignment="0" applyProtection="0"/>
    <xf numFmtId="0" fontId="43" fillId="59" borderId="3694" applyNumberFormat="0" applyFont="0" applyAlignment="0" applyProtection="0"/>
    <xf numFmtId="0" fontId="60" fillId="43" borderId="3693" applyNumberFormat="0" applyAlignment="0" applyProtection="0"/>
    <xf numFmtId="0" fontId="55" fillId="56" borderId="3693" applyNumberFormat="0" applyAlignment="0" applyProtection="0"/>
    <xf numFmtId="0" fontId="42" fillId="0" borderId="3696" applyNumberFormat="0" applyFill="0" applyAlignment="0" applyProtection="0"/>
    <xf numFmtId="0" fontId="63" fillId="56" borderId="3695" applyNumberFormat="0" applyAlignment="0" applyProtection="0"/>
    <xf numFmtId="0" fontId="43" fillId="59" borderId="3694" applyNumberFormat="0" applyFont="0" applyAlignment="0" applyProtection="0"/>
    <xf numFmtId="0" fontId="60" fillId="43" borderId="3693" applyNumberFormat="0" applyAlignment="0" applyProtection="0"/>
    <xf numFmtId="0" fontId="55" fillId="56" borderId="3693"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3" fillId="59" borderId="3694" applyNumberFormat="0" applyFont="0" applyAlignment="0" applyProtection="0"/>
    <xf numFmtId="0" fontId="60" fillId="43" borderId="3693" applyNumberFormat="0" applyAlignment="0" applyProtection="0"/>
    <xf numFmtId="0" fontId="55" fillId="56" borderId="3693" applyNumberFormat="0" applyAlignment="0" applyProtection="0"/>
    <xf numFmtId="0" fontId="42" fillId="0" borderId="3696" applyNumberFormat="0" applyFill="0" applyAlignment="0" applyProtection="0"/>
    <xf numFmtId="0" fontId="63" fillId="56" borderId="3695" applyNumberFormat="0" applyAlignment="0" applyProtection="0"/>
    <xf numFmtId="0" fontId="43" fillId="59" borderId="3694" applyNumberFormat="0" applyFont="0" applyAlignment="0" applyProtection="0"/>
    <xf numFmtId="0" fontId="60" fillId="43" borderId="3693" applyNumberFormat="0" applyAlignment="0" applyProtection="0"/>
    <xf numFmtId="0" fontId="55" fillId="56" borderId="3693" applyNumberFormat="0" applyAlignment="0" applyProtection="0"/>
    <xf numFmtId="0" fontId="42" fillId="0" borderId="3696" applyNumberFormat="0" applyFill="0" applyAlignment="0" applyProtection="0"/>
    <xf numFmtId="0" fontId="63" fillId="56" borderId="3695" applyNumberFormat="0" applyAlignment="0" applyProtection="0"/>
    <xf numFmtId="0" fontId="43" fillId="59" borderId="3694" applyNumberFormat="0" applyFont="0" applyAlignment="0" applyProtection="0"/>
    <xf numFmtId="0" fontId="60" fillId="43" borderId="3693" applyNumberFormat="0" applyAlignment="0" applyProtection="0"/>
    <xf numFmtId="0" fontId="55" fillId="56" borderId="3693" applyNumberFormat="0" applyAlignment="0" applyProtection="0"/>
    <xf numFmtId="0" fontId="42" fillId="0" borderId="3696" applyNumberFormat="0" applyFill="0" applyAlignment="0" applyProtection="0"/>
    <xf numFmtId="0" fontId="55" fillId="56" borderId="3693" applyNumberFormat="0" applyAlignment="0" applyProtection="0"/>
    <xf numFmtId="0" fontId="42" fillId="0" borderId="3696" applyNumberFormat="0" applyFill="0" applyAlignment="0" applyProtection="0"/>
    <xf numFmtId="0" fontId="63" fillId="56" borderId="3695" applyNumberFormat="0" applyAlignment="0" applyProtection="0"/>
    <xf numFmtId="0" fontId="43" fillId="59" borderId="3694" applyNumberFormat="0" applyFont="0" applyAlignment="0" applyProtection="0"/>
    <xf numFmtId="0" fontId="43" fillId="59" borderId="3694" applyNumberFormat="0" applyFont="0" applyAlignment="0" applyProtection="0"/>
    <xf numFmtId="0" fontId="63" fillId="56" borderId="3695"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0" fillId="43" borderId="3693" applyNumberFormat="0" applyAlignment="0" applyProtection="0"/>
    <xf numFmtId="0" fontId="42" fillId="0" borderId="3696" applyNumberFormat="0" applyFill="0" applyAlignment="0" applyProtection="0"/>
    <xf numFmtId="0" fontId="63" fillId="56" borderId="3695" applyNumberFormat="0" applyAlignment="0" applyProtection="0"/>
    <xf numFmtId="0" fontId="43" fillId="59" borderId="3694" applyNumberFormat="0" applyFont="0" applyAlignment="0" applyProtection="0"/>
    <xf numFmtId="0" fontId="60" fillId="43" borderId="3693" applyNumberFormat="0" applyAlignment="0" applyProtection="0"/>
    <xf numFmtId="0" fontId="55" fillId="56" borderId="3693" applyNumberFormat="0" applyAlignment="0" applyProtection="0"/>
    <xf numFmtId="0" fontId="42" fillId="0" borderId="3696" applyNumberFormat="0" applyFill="0" applyAlignment="0" applyProtection="0"/>
    <xf numFmtId="0" fontId="63" fillId="56" borderId="3695" applyNumberFormat="0" applyAlignment="0" applyProtection="0"/>
    <xf numFmtId="0" fontId="43" fillId="59" borderId="3694" applyNumberFormat="0" applyFont="0" applyAlignment="0" applyProtection="0"/>
    <xf numFmtId="0" fontId="60" fillId="43" borderId="3693" applyNumberFormat="0" applyAlignment="0" applyProtection="0"/>
    <xf numFmtId="0" fontId="55" fillId="56" borderId="3693" applyNumberFormat="0" applyAlignment="0" applyProtection="0"/>
    <xf numFmtId="0" fontId="44" fillId="119" borderId="4040" applyNumberFormat="0" applyAlignment="0" applyProtection="0"/>
    <xf numFmtId="0" fontId="44" fillId="57" borderId="4040" applyNumberFormat="0" applyAlignment="0" applyProtection="0"/>
    <xf numFmtId="0" fontId="44" fillId="57" borderId="4040" applyNumberFormat="0" applyAlignment="0" applyProtection="0"/>
    <xf numFmtId="0" fontId="44" fillId="119" borderId="4032" applyNumberFormat="0" applyAlignment="0" applyProtection="0"/>
    <xf numFmtId="0" fontId="44" fillId="57" borderId="4032" applyNumberFormat="0" applyAlignment="0" applyProtection="0"/>
    <xf numFmtId="0" fontId="44" fillId="57" borderId="4032" applyNumberFormat="0" applyAlignment="0" applyProtection="0"/>
    <xf numFmtId="0" fontId="44" fillId="57" borderId="4032" applyNumberFormat="0" applyAlignment="0" applyProtection="0"/>
    <xf numFmtId="0" fontId="44" fillId="119" borderId="4028" applyNumberFormat="0" applyAlignment="0" applyProtection="0"/>
    <xf numFmtId="2" fontId="92" fillId="34" borderId="4029"/>
    <xf numFmtId="3" fontId="92" fillId="34" borderId="4029">
      <alignment horizontal="right" vertical="center"/>
    </xf>
    <xf numFmtId="4" fontId="92" fillId="35" borderId="4031"/>
    <xf numFmtId="3" fontId="92" fillId="35" borderId="4031">
      <alignment horizontal="right" vertical="center"/>
    </xf>
    <xf numFmtId="0" fontId="44" fillId="57" borderId="4028" applyNumberFormat="0" applyAlignment="0" applyProtection="0"/>
    <xf numFmtId="0" fontId="44" fillId="57" borderId="4028" applyNumberFormat="0" applyAlignment="0" applyProtection="0"/>
    <xf numFmtId="215" fontId="156" fillId="0" borderId="4030" applyFont="0" applyFill="0" applyAlignment="0">
      <alignment horizontal="fill"/>
    </xf>
    <xf numFmtId="0" fontId="92" fillId="35" borderId="4031">
      <alignment horizontal="center" vertical="center"/>
    </xf>
    <xf numFmtId="0" fontId="44" fillId="57" borderId="4028" applyNumberFormat="0" applyAlignment="0" applyProtection="0"/>
    <xf numFmtId="0" fontId="44" fillId="57" borderId="4064" applyNumberFormat="0" applyAlignment="0" applyProtection="0"/>
    <xf numFmtId="2" fontId="92" fillId="34" borderId="4061"/>
    <xf numFmtId="0" fontId="44" fillId="57" borderId="4060" applyNumberFormat="0" applyAlignment="0" applyProtection="0"/>
    <xf numFmtId="215" fontId="156" fillId="0" borderId="4034" applyFont="0" applyFill="0" applyAlignment="0">
      <alignment horizontal="fill"/>
    </xf>
    <xf numFmtId="0" fontId="44" fillId="57" borderId="4064" applyNumberFormat="0" applyAlignment="0" applyProtection="0"/>
    <xf numFmtId="3" fontId="92" fillId="34" borderId="4061">
      <alignment horizontal="right" vertical="center"/>
    </xf>
    <xf numFmtId="4" fontId="92" fillId="35" borderId="4063"/>
    <xf numFmtId="4" fontId="92" fillId="35" borderId="4059"/>
    <xf numFmtId="0" fontId="92" fillId="35" borderId="4059">
      <alignment horizontal="center" vertical="center"/>
    </xf>
    <xf numFmtId="0" fontId="44" fillId="57" borderId="4060" applyNumberFormat="0" applyAlignment="0" applyProtection="0"/>
    <xf numFmtId="0" fontId="44" fillId="57" borderId="4064" applyNumberFormat="0" applyAlignment="0" applyProtection="0"/>
    <xf numFmtId="2" fontId="92" fillId="34" borderId="4025"/>
    <xf numFmtId="3" fontId="92" fillId="34" borderId="4025">
      <alignment horizontal="right" vertical="center"/>
    </xf>
    <xf numFmtId="0" fontId="44" fillId="119" borderId="4064" applyNumberFormat="0" applyAlignment="0" applyProtection="0"/>
    <xf numFmtId="0" fontId="44" fillId="119" borderId="4060" applyNumberFormat="0" applyAlignment="0" applyProtection="0"/>
    <xf numFmtId="3" fontId="92" fillId="35" borderId="4063">
      <alignment horizontal="right" vertical="center"/>
    </xf>
    <xf numFmtId="4" fontId="92" fillId="35" borderId="4027"/>
    <xf numFmtId="3" fontId="92" fillId="35" borderId="4027">
      <alignment horizontal="right" vertical="center"/>
    </xf>
    <xf numFmtId="0" fontId="92" fillId="35" borderId="4027">
      <alignment horizontal="center" vertical="center"/>
    </xf>
    <xf numFmtId="2" fontId="92" fillId="34" borderId="4057"/>
    <xf numFmtId="3" fontId="92" fillId="34" borderId="4057">
      <alignment horizontal="right" vertical="center"/>
    </xf>
    <xf numFmtId="3" fontId="92" fillId="35" borderId="4059">
      <alignment horizontal="right" vertical="center"/>
    </xf>
    <xf numFmtId="0" fontId="92" fillId="35" borderId="4035">
      <alignment horizontal="center" vertical="center"/>
    </xf>
    <xf numFmtId="3" fontId="92" fillId="35" borderId="4035">
      <alignment horizontal="right" vertical="center"/>
    </xf>
    <xf numFmtId="4" fontId="92" fillId="35" borderId="4035"/>
    <xf numFmtId="3" fontId="92" fillId="34" borderId="4033">
      <alignment horizontal="right" vertical="center"/>
    </xf>
    <xf numFmtId="2" fontId="92" fillId="34" borderId="4033"/>
    <xf numFmtId="215" fontId="156" fillId="0" borderId="4058" applyFont="0" applyFill="0" applyAlignment="0">
      <alignment horizontal="fill"/>
    </xf>
    <xf numFmtId="0" fontId="44" fillId="57" borderId="4036" applyNumberFormat="0" applyAlignment="0" applyProtection="0"/>
    <xf numFmtId="0" fontId="92" fillId="35" borderId="4039">
      <alignment horizontal="center" vertical="center"/>
    </xf>
    <xf numFmtId="16" fontId="148" fillId="74" borderId="3697" applyFont="0" applyFill="0" applyBorder="0" applyAlignment="0" applyProtection="0">
      <alignment horizontal="right"/>
    </xf>
    <xf numFmtId="214" fontId="148" fillId="74" borderId="3697" applyFont="0" applyFill="0" applyBorder="0" applyAlignment="0" applyProtection="0">
      <alignment horizontal="right"/>
    </xf>
    <xf numFmtId="16" fontId="148" fillId="74" borderId="3697" applyFont="0" applyFill="0" applyBorder="0" applyAlignment="0" applyProtection="0">
      <alignment horizontal="right"/>
    </xf>
    <xf numFmtId="214" fontId="148" fillId="74" borderId="3697" applyFont="0" applyFill="0" applyBorder="0" applyAlignment="0" applyProtection="0">
      <alignment horizontal="right"/>
    </xf>
    <xf numFmtId="215" fontId="156" fillId="0" borderId="4038" applyFont="0" applyFill="0" applyAlignment="0">
      <alignment horizontal="fill"/>
    </xf>
    <xf numFmtId="3" fontId="18" fillId="105" borderId="3697" applyProtection="0">
      <alignment horizontal="right" vertical="center"/>
    </xf>
    <xf numFmtId="0" fontId="44" fillId="57" borderId="4036" applyNumberFormat="0" applyAlignment="0" applyProtection="0"/>
    <xf numFmtId="0" fontId="44" fillId="57" borderId="4036" applyNumberFormat="0" applyAlignment="0" applyProtection="0"/>
    <xf numFmtId="16" fontId="148" fillId="74" borderId="3697" applyFont="0" applyFill="0" applyBorder="0" applyAlignment="0" applyProtection="0">
      <alignment horizontal="right"/>
    </xf>
    <xf numFmtId="2" fontId="92" fillId="34" borderId="4037"/>
    <xf numFmtId="0" fontId="44" fillId="119" borderId="4036" applyNumberFormat="0" applyAlignment="0" applyProtection="0"/>
    <xf numFmtId="215" fontId="156" fillId="0" borderId="4026" applyFont="0" applyFill="0" applyAlignment="0">
      <alignment horizontal="fill"/>
    </xf>
    <xf numFmtId="214" fontId="148" fillId="74" borderId="3697" applyFont="0" applyFill="0" applyBorder="0" applyAlignment="0" applyProtection="0">
      <alignment horizontal="right"/>
    </xf>
    <xf numFmtId="0" fontId="44" fillId="119" borderId="4024" applyNumberFormat="0" applyAlignment="0" applyProtection="0"/>
    <xf numFmtId="0" fontId="44" fillId="57" borderId="4024" applyNumberFormat="0" applyAlignment="0" applyProtection="0"/>
    <xf numFmtId="0" fontId="44" fillId="57" borderId="4024" applyNumberFormat="0" applyAlignment="0" applyProtection="0"/>
    <xf numFmtId="0" fontId="44" fillId="57" borderId="4024" applyNumberFormat="0" applyAlignment="0" applyProtection="0"/>
    <xf numFmtId="215" fontId="156" fillId="0" borderId="3675" applyFont="0" applyFill="0" applyAlignment="0">
      <alignment horizontal="fill"/>
    </xf>
    <xf numFmtId="303" fontId="211" fillId="0" borderId="3675" applyBorder="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303" fontId="211" fillId="0" borderId="3675" applyBorder="0"/>
    <xf numFmtId="0" fontId="42" fillId="0" borderId="3696" applyNumberFormat="0" applyFill="0" applyAlignment="0" applyProtection="0"/>
    <xf numFmtId="0" fontId="108" fillId="0" borderId="3675" applyFont="0" applyFill="0" applyAlignment="0" applyProtection="0"/>
    <xf numFmtId="0" fontId="44" fillId="119" borderId="4020" applyNumberFormat="0" applyAlignment="0" applyProtection="0"/>
    <xf numFmtId="0" fontId="60" fillId="43" borderId="3693" applyNumberFormat="0" applyAlignment="0" applyProtection="0"/>
    <xf numFmtId="2" fontId="92" fillId="34" borderId="4021"/>
    <xf numFmtId="3" fontId="92" fillId="34" borderId="4021">
      <alignment horizontal="right" vertical="center"/>
    </xf>
    <xf numFmtId="4" fontId="92" fillId="35" borderId="4023"/>
    <xf numFmtId="3" fontId="92" fillId="35" borderId="4023">
      <alignment horizontal="right" vertical="center"/>
    </xf>
    <xf numFmtId="0" fontId="44" fillId="57" borderId="4020" applyNumberFormat="0" applyAlignment="0" applyProtection="0"/>
    <xf numFmtId="0" fontId="44" fillId="57" borderId="4020"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60" fillId="43" borderId="3693" applyNumberFormat="0" applyAlignment="0" applyProtection="0"/>
    <xf numFmtId="0" fontId="42" fillId="0" borderId="3696" applyNumberFormat="0" applyFill="0" applyAlignment="0" applyProtection="0"/>
    <xf numFmtId="0" fontId="60" fillId="43" borderId="3693" applyNumberFormat="0" applyAlignment="0" applyProtection="0"/>
    <xf numFmtId="0" fontId="55" fillId="56" borderId="3693" applyNumberFormat="0" applyAlignment="0" applyProtection="0"/>
    <xf numFmtId="0" fontId="55" fillId="56" borderId="3693" applyNumberFormat="0" applyAlignment="0" applyProtection="0"/>
    <xf numFmtId="0" fontId="55" fillId="56" borderId="3693" applyNumberFormat="0" applyAlignment="0" applyProtection="0"/>
    <xf numFmtId="0" fontId="55" fillId="56" borderId="3693" applyNumberFormat="0" applyAlignment="0" applyProtection="0"/>
    <xf numFmtId="1" fontId="37" fillId="0" borderId="3697">
      <alignment vertical="center"/>
    </xf>
    <xf numFmtId="0" fontId="43" fillId="59" borderId="3694" applyNumberFormat="0" applyFont="0" applyAlignment="0" applyProtection="0"/>
    <xf numFmtId="0" fontId="60" fillId="43" borderId="3693" applyNumberFormat="0" applyAlignment="0" applyProtection="0"/>
    <xf numFmtId="1" fontId="37" fillId="0" borderId="3697">
      <alignment vertical="center"/>
    </xf>
    <xf numFmtId="0" fontId="63" fillId="56" borderId="3695" applyNumberFormat="0" applyAlignment="0" applyProtection="0"/>
    <xf numFmtId="0" fontId="55" fillId="56" borderId="3693"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108" fillId="0" borderId="3675" applyFont="0" applyFill="0" applyAlignment="0" applyProtection="0"/>
    <xf numFmtId="0" fontId="108" fillId="0" borderId="3698" applyFont="0" applyFill="0" applyAlignment="0" applyProtection="0"/>
    <xf numFmtId="0" fontId="103" fillId="71" borderId="3453" applyNumberFormat="0" applyBorder="0" applyAlignment="0">
      <alignment vertical="center" wrapText="1"/>
    </xf>
    <xf numFmtId="215" fontId="156" fillId="0" borderId="4022" applyFont="0" applyFill="0" applyAlignment="0">
      <alignment horizontal="fill"/>
    </xf>
    <xf numFmtId="215" fontId="156" fillId="0" borderId="3675" applyFont="0" applyFill="0" applyAlignment="0">
      <alignment horizontal="fill"/>
    </xf>
    <xf numFmtId="0" fontId="63" fillId="56" borderId="3695" applyNumberFormat="0" applyAlignment="0" applyProtection="0"/>
    <xf numFmtId="0" fontId="42" fillId="0" borderId="3696" applyNumberFormat="0" applyFill="0" applyAlignment="0" applyProtection="0"/>
    <xf numFmtId="164" fontId="103" fillId="71" borderId="3453" applyNumberFormat="0" applyBorder="0" applyAlignment="0">
      <alignment vertical="center" wrapText="1"/>
    </xf>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92" fillId="35" borderId="4023">
      <alignment horizontal="center" vertical="center"/>
    </xf>
    <xf numFmtId="0" fontId="60" fillId="43" borderId="3693" applyNumberFormat="0" applyAlignment="0" applyProtection="0"/>
    <xf numFmtId="0" fontId="42" fillId="0" borderId="3696" applyNumberFormat="0" applyFill="0" applyAlignment="0" applyProtection="0"/>
    <xf numFmtId="0" fontId="63" fillId="56" borderId="3695" applyNumberFormat="0" applyAlignment="0" applyProtection="0"/>
    <xf numFmtId="0" fontId="44" fillId="57" borderId="4020" applyNumberFormat="0" applyAlignment="0" applyProtection="0"/>
    <xf numFmtId="0" fontId="63" fillId="56" borderId="3695" applyNumberFormat="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256" fontId="22" fillId="0" borderId="3697">
      <alignment horizontal="left" vertical="center"/>
    </xf>
    <xf numFmtId="0" fontId="22" fillId="0" borderId="3697">
      <alignment horizontal="left" vertical="center"/>
    </xf>
    <xf numFmtId="256" fontId="22" fillId="0" borderId="3697">
      <alignment horizontal="left" vertical="center"/>
    </xf>
    <xf numFmtId="256" fontId="22" fillId="0" borderId="3697">
      <alignment horizontal="left" vertical="center"/>
    </xf>
    <xf numFmtId="256" fontId="22" fillId="0" borderId="3697">
      <alignment horizontal="left" vertical="center"/>
    </xf>
    <xf numFmtId="256" fontId="22" fillId="0" borderId="3697">
      <alignment horizontal="left" vertical="center"/>
    </xf>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256" fontId="22" fillId="0" borderId="3697">
      <alignment horizontal="left" vertical="center"/>
    </xf>
    <xf numFmtId="0" fontId="22" fillId="0" borderId="3697">
      <alignment horizontal="left" vertical="center"/>
    </xf>
    <xf numFmtId="256" fontId="22" fillId="0" borderId="3697">
      <alignment horizontal="left" vertical="center"/>
    </xf>
    <xf numFmtId="256" fontId="22" fillId="0" borderId="3697">
      <alignment horizontal="left" vertical="center"/>
    </xf>
    <xf numFmtId="256" fontId="22" fillId="0" borderId="3697">
      <alignment horizontal="left" vertical="center"/>
    </xf>
    <xf numFmtId="256" fontId="22" fillId="0" borderId="3697">
      <alignment horizontal="left" vertical="center"/>
    </xf>
    <xf numFmtId="0" fontId="23" fillId="36" borderId="3453" applyFont="0" applyBorder="0" applyAlignment="0" applyProtection="0">
      <alignment vertical="top"/>
    </xf>
    <xf numFmtId="0" fontId="18" fillId="68" borderId="3695" applyNumberFormat="0">
      <alignment vertical="center"/>
    </xf>
    <xf numFmtId="0" fontId="18" fillId="0" borderId="3707" applyNumberFormat="0" applyFont="0" applyAlignment="0" applyProtection="0"/>
    <xf numFmtId="0" fontId="18" fillId="0" borderId="3706" applyNumberFormat="0" applyFont="0" applyAlignment="0" applyProtection="0"/>
    <xf numFmtId="41" fontId="211" fillId="0" borderId="3705" applyFill="0" applyBorder="0" applyProtection="0">
      <alignment horizontal="right" vertical="top"/>
    </xf>
    <xf numFmtId="41" fontId="211" fillId="0" borderId="3705" applyFill="0" applyBorder="0" applyProtection="0">
      <alignment horizontal="right" vertical="top"/>
    </xf>
    <xf numFmtId="41" fontId="211" fillId="0" borderId="3705" applyFill="0" applyBorder="0" applyProtection="0">
      <alignment horizontal="right" vertical="top"/>
    </xf>
    <xf numFmtId="207" fontId="245" fillId="0" borderId="3704">
      <alignment horizontal="center"/>
    </xf>
    <xf numFmtId="207" fontId="245" fillId="0" borderId="3704">
      <alignment horizontal="center"/>
    </xf>
    <xf numFmtId="207" fontId="244" fillId="0" borderId="3705">
      <alignment horizontal="center"/>
    </xf>
    <xf numFmtId="0" fontId="18" fillId="56" borderId="3697" applyAlignment="0" applyProtection="0"/>
    <xf numFmtId="207" fontId="243" fillId="0" borderId="3704">
      <alignment horizontal="left"/>
    </xf>
    <xf numFmtId="207" fontId="243" fillId="0" borderId="3704">
      <alignment horizontal="left"/>
    </xf>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256" fontId="22" fillId="0" borderId="3697">
      <alignment horizontal="left" vertical="center"/>
    </xf>
    <xf numFmtId="0" fontId="22" fillId="0" borderId="3697">
      <alignment horizontal="left" vertical="center"/>
    </xf>
    <xf numFmtId="256" fontId="22" fillId="0" borderId="3697">
      <alignment horizontal="left" vertical="center"/>
    </xf>
    <xf numFmtId="256" fontId="22" fillId="0" borderId="3697">
      <alignment horizontal="left" vertical="center"/>
    </xf>
    <xf numFmtId="256" fontId="22" fillId="0" borderId="3697">
      <alignment horizontal="left" vertical="center"/>
    </xf>
    <xf numFmtId="256" fontId="22" fillId="0" borderId="3697">
      <alignment horizontal="left" vertical="center"/>
    </xf>
    <xf numFmtId="0" fontId="23" fillId="36" borderId="3453" applyFont="0" applyBorder="0" applyAlignment="0" applyProtection="0">
      <alignment vertical="top"/>
    </xf>
    <xf numFmtId="0" fontId="18" fillId="68" borderId="3695" applyNumberFormat="0">
      <alignment vertical="center"/>
    </xf>
    <xf numFmtId="0" fontId="18" fillId="0" borderId="3707" applyNumberFormat="0" applyFont="0" applyAlignment="0" applyProtection="0"/>
    <xf numFmtId="0" fontId="18" fillId="0" borderId="3706" applyNumberFormat="0" applyFont="0" applyAlignment="0" applyProtection="0"/>
    <xf numFmtId="41" fontId="211" fillId="0" borderId="3705" applyFill="0" applyBorder="0" applyProtection="0">
      <alignment horizontal="right" vertical="top"/>
    </xf>
    <xf numFmtId="41" fontId="211" fillId="0" borderId="3705" applyFill="0" applyBorder="0" applyProtection="0">
      <alignment horizontal="right" vertical="top"/>
    </xf>
    <xf numFmtId="41" fontId="211" fillId="0" borderId="3705" applyFill="0" applyBorder="0" applyProtection="0">
      <alignment horizontal="right" vertical="top"/>
    </xf>
    <xf numFmtId="207" fontId="245" fillId="0" borderId="3704">
      <alignment horizontal="center"/>
    </xf>
    <xf numFmtId="207" fontId="245" fillId="0" borderId="3704">
      <alignment horizontal="center"/>
    </xf>
    <xf numFmtId="207" fontId="244" fillId="0" borderId="3705">
      <alignment horizontal="center"/>
    </xf>
    <xf numFmtId="0" fontId="18" fillId="56" borderId="3697" applyAlignment="0" applyProtection="0"/>
    <xf numFmtId="0" fontId="18" fillId="68" borderId="3695" applyNumberFormat="0">
      <alignment vertical="center"/>
    </xf>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215" fontId="156" fillId="0" borderId="3675" applyFont="0" applyFill="0" applyAlignment="0">
      <alignment horizontal="fill"/>
    </xf>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256" fontId="22" fillId="0" borderId="3697">
      <alignment horizontal="left" vertical="center"/>
    </xf>
    <xf numFmtId="0" fontId="22" fillId="0" borderId="3697">
      <alignment horizontal="left" vertical="center"/>
    </xf>
    <xf numFmtId="256" fontId="22" fillId="0" borderId="3697">
      <alignment horizontal="left" vertical="center"/>
    </xf>
    <xf numFmtId="256" fontId="22" fillId="0" borderId="3697">
      <alignment horizontal="left" vertical="center"/>
    </xf>
    <xf numFmtId="256" fontId="22" fillId="0" borderId="3697">
      <alignment horizontal="left" vertical="center"/>
    </xf>
    <xf numFmtId="256" fontId="22" fillId="0" borderId="3697">
      <alignment horizontal="left" vertical="center"/>
    </xf>
    <xf numFmtId="0" fontId="23" fillId="36" borderId="3453" applyFont="0" applyBorder="0" applyAlignment="0" applyProtection="0">
      <alignment vertical="top"/>
    </xf>
    <xf numFmtId="0" fontId="18" fillId="68" borderId="3695" applyNumberFormat="0">
      <alignment vertical="center"/>
    </xf>
    <xf numFmtId="0" fontId="18" fillId="68" borderId="3695" applyNumberFormat="0">
      <alignment vertical="center"/>
    </xf>
    <xf numFmtId="0" fontId="18" fillId="0" borderId="3707" applyNumberFormat="0" applyFont="0" applyAlignment="0" applyProtection="0"/>
    <xf numFmtId="0" fontId="18" fillId="68" borderId="3695" applyNumberFormat="0">
      <alignment vertical="center"/>
    </xf>
    <xf numFmtId="0" fontId="18" fillId="0" borderId="3706" applyNumberFormat="0" applyFont="0" applyAlignment="0" applyProtection="0"/>
    <xf numFmtId="41" fontId="211" fillId="0" borderId="3705" applyFill="0" applyBorder="0" applyProtection="0">
      <alignment horizontal="right" vertical="top"/>
    </xf>
    <xf numFmtId="41" fontId="211" fillId="0" borderId="3705" applyFill="0" applyBorder="0" applyProtection="0">
      <alignment horizontal="right" vertical="top"/>
    </xf>
    <xf numFmtId="41" fontId="211" fillId="0" borderId="3705" applyFill="0" applyBorder="0" applyProtection="0">
      <alignment horizontal="right" vertical="top"/>
    </xf>
    <xf numFmtId="207" fontId="245" fillId="0" borderId="3704">
      <alignment horizontal="center"/>
    </xf>
    <xf numFmtId="207" fontId="245" fillId="0" borderId="3704">
      <alignment horizontal="center"/>
    </xf>
    <xf numFmtId="207" fontId="244" fillId="0" borderId="3705">
      <alignment horizontal="center"/>
    </xf>
    <xf numFmtId="0" fontId="18" fillId="56" borderId="3697" applyAlignment="0" applyProtection="0"/>
    <xf numFmtId="207" fontId="243" fillId="0" borderId="3704">
      <alignment horizontal="left"/>
    </xf>
    <xf numFmtId="207" fontId="243" fillId="0" borderId="3704">
      <alignment horizontal="left"/>
    </xf>
    <xf numFmtId="207" fontId="240" fillId="0" borderId="3705">
      <alignment horizontal="left"/>
    </xf>
    <xf numFmtId="207" fontId="240" fillId="0" borderId="3705">
      <alignment horizontal="right"/>
    </xf>
    <xf numFmtId="0" fontId="238" fillId="0" borderId="3704">
      <alignment horizontal="right"/>
    </xf>
    <xf numFmtId="0" fontId="237" fillId="0" borderId="3705">
      <alignment horizontal="right" wrapText="1"/>
    </xf>
    <xf numFmtId="0" fontId="238" fillId="0" borderId="3704">
      <alignment horizontal="right"/>
    </xf>
    <xf numFmtId="49" fontId="237" fillId="0" borderId="3705">
      <alignment horizontal="right" wrapText="1"/>
    </xf>
    <xf numFmtId="0" fontId="238" fillId="0" borderId="3704">
      <alignment horizontal="right"/>
    </xf>
    <xf numFmtId="0" fontId="238" fillId="0" borderId="3704">
      <alignment horizontal="right"/>
    </xf>
    <xf numFmtId="0" fontId="42" fillId="0" borderId="3696" applyNumberFormat="0" applyFill="0" applyAlignment="0" applyProtection="0"/>
    <xf numFmtId="0" fontId="60" fillId="43" borderId="3693" applyNumberFormat="0" applyAlignment="0" applyProtection="0"/>
    <xf numFmtId="0" fontId="42" fillId="0" borderId="3696" applyNumberFormat="0" applyFill="0" applyAlignment="0" applyProtection="0"/>
    <xf numFmtId="0" fontId="60" fillId="43" borderId="3693" applyNumberFormat="0" applyAlignment="0" applyProtection="0"/>
    <xf numFmtId="0" fontId="60" fillId="43" borderId="3693" applyNumberFormat="0" applyAlignment="0" applyProtection="0"/>
    <xf numFmtId="348" fontId="120" fillId="107" borderId="3453" applyProtection="0">
      <alignment horizontal="center" vertical="center"/>
    </xf>
    <xf numFmtId="348" fontId="120" fillId="107" borderId="3453" applyProtection="0">
      <alignment horizontal="center" vertical="center"/>
    </xf>
    <xf numFmtId="0" fontId="231" fillId="35" borderId="3453">
      <alignment horizontal="right"/>
    </xf>
    <xf numFmtId="0" fontId="231" fillId="35" borderId="3453">
      <alignment horizontal="right"/>
    </xf>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0" fontId="55" fillId="56" borderId="3693" applyNumberFormat="0" applyAlignment="0" applyProtection="0"/>
    <xf numFmtId="0" fontId="55" fillId="56" borderId="3693" applyNumberFormat="0" applyAlignment="0" applyProtection="0"/>
    <xf numFmtId="0" fontId="18" fillId="74" borderId="3453" applyFont="0" applyFill="0" applyBorder="0" applyAlignment="0" applyProtection="0"/>
    <xf numFmtId="0" fontId="18" fillId="74" borderId="3453" applyFont="0" applyFill="0" applyBorder="0" applyAlignment="0" applyProtection="0"/>
    <xf numFmtId="0" fontId="217" fillId="103" borderId="3701" applyNumberFormat="0" applyAlignment="0" applyProtection="0"/>
    <xf numFmtId="0" fontId="55" fillId="56" borderId="3693" applyNumberFormat="0" applyAlignment="0" applyProtection="0"/>
    <xf numFmtId="0" fontId="23" fillId="98" borderId="3701" applyNumberFormat="0" applyFont="0" applyAlignment="0" applyProtection="0"/>
    <xf numFmtId="0" fontId="23" fillId="98" borderId="3701" applyNumberFormat="0" applyFont="0" applyAlignment="0" applyProtection="0"/>
    <xf numFmtId="0" fontId="23" fillId="98" borderId="3701" applyNumberFormat="0" applyFont="0" applyAlignment="0" applyProtection="0"/>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63" fillId="56" borderId="3695" applyNumberFormat="0" applyAlignment="0" applyProtection="0"/>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23" fillId="0" borderId="2345" applyNumberFormat="0" applyFill="0" applyAlignment="0" applyProtection="0"/>
    <xf numFmtId="0" fontId="23" fillId="0" borderId="2345" applyNumberFormat="0" applyFill="0" applyAlignment="0" applyProtection="0"/>
    <xf numFmtId="0" fontId="23" fillId="0" borderId="2345" applyNumberFormat="0" applyFill="0" applyAlignment="0" applyProtection="0"/>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303" fontId="211" fillId="0" borderId="3675" applyBorder="0"/>
    <xf numFmtId="0" fontId="23" fillId="0" borderId="2345" applyNumberFormat="0" applyFill="0" applyAlignment="0" applyProtection="0"/>
    <xf numFmtId="0" fontId="23" fillId="0" borderId="2345" applyNumberFormat="0" applyFill="0" applyAlignment="0" applyProtection="0"/>
    <xf numFmtId="0" fontId="23" fillId="0" borderId="2345" applyNumberFormat="0" applyFill="0" applyAlignment="0" applyProtection="0"/>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protection locked="0"/>
    </xf>
    <xf numFmtId="0" fontId="18" fillId="74" borderId="3453" applyProtection="0">
      <alignment horizontal="right"/>
      <protection locked="0"/>
    </xf>
    <xf numFmtId="0" fontId="23" fillId="0" borderId="2345" applyNumberFormat="0" applyFill="0" applyAlignment="0" applyProtection="0"/>
    <xf numFmtId="0" fontId="18" fillId="74" borderId="3453" applyProtection="0">
      <alignment horizontal="right"/>
      <protection locked="0"/>
    </xf>
    <xf numFmtId="0" fontId="23" fillId="0" borderId="2345" applyNumberFormat="0" applyFill="0" applyAlignment="0" applyProtection="0"/>
    <xf numFmtId="0" fontId="23" fillId="0" borderId="2345" applyNumberFormat="0" applyFill="0" applyAlignment="0" applyProtection="0"/>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63" fillId="56" borderId="3695" applyNumberFormat="0" applyAlignment="0" applyProtection="0"/>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63" fillId="56" borderId="3695" applyNumberFormat="0" applyAlignment="0" applyProtection="0"/>
    <xf numFmtId="0" fontId="23" fillId="98" borderId="3701" applyNumberFormat="0" applyFont="0" applyAlignment="0" applyProtection="0"/>
    <xf numFmtId="0" fontId="23" fillId="98" borderId="3701" applyNumberFormat="0" applyFont="0" applyAlignment="0" applyProtection="0"/>
    <xf numFmtId="0" fontId="23" fillId="98" borderId="3701" applyNumberFormat="0" applyFont="0" applyAlignment="0" applyProtection="0"/>
    <xf numFmtId="0" fontId="55" fillId="56" borderId="3693" applyNumberFormat="0" applyAlignment="0" applyProtection="0"/>
    <xf numFmtId="0" fontId="217" fillId="103" borderId="3701" applyNumberFormat="0" applyAlignment="0" applyProtection="0"/>
    <xf numFmtId="0" fontId="18" fillId="74" borderId="3453" applyFont="0" applyFill="0" applyBorder="0" applyAlignment="0" applyProtection="0"/>
    <xf numFmtId="0" fontId="23" fillId="98" borderId="3701" applyNumberFormat="0" applyFont="0" applyAlignment="0" applyProtection="0"/>
    <xf numFmtId="0" fontId="23" fillId="98" borderId="3701" applyNumberFormat="0" applyFont="0" applyAlignment="0" applyProtection="0"/>
    <xf numFmtId="0" fontId="23" fillId="98" borderId="3701" applyNumberFormat="0" applyFont="0" applyAlignment="0" applyProtection="0"/>
    <xf numFmtId="0" fontId="217" fillId="103" borderId="3701" applyNumberFormat="0" applyAlignment="0" applyProtection="0"/>
    <xf numFmtId="0" fontId="18" fillId="74" borderId="3453" applyFont="0" applyFill="0" applyBorder="0" applyAlignment="0" applyProtection="0"/>
    <xf numFmtId="0" fontId="55" fillId="56" borderId="3693" applyNumberFormat="0" applyAlignment="0" applyProtection="0"/>
    <xf numFmtId="0" fontId="55" fillId="56" borderId="3693" applyNumberFormat="0" applyAlignment="0" applyProtection="0"/>
    <xf numFmtId="348" fontId="120" fillId="107" borderId="3453" applyProtection="0">
      <alignment horizontal="center" vertical="center"/>
    </xf>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0" fontId="42" fillId="0" borderId="3696" applyNumberFormat="0" applyFill="0" applyAlignment="0" applyProtection="0"/>
    <xf numFmtId="0" fontId="231" fillId="35" borderId="3453">
      <alignment horizontal="right"/>
    </xf>
    <xf numFmtId="0" fontId="238" fillId="0" borderId="3704">
      <alignment horizontal="right"/>
    </xf>
    <xf numFmtId="207" fontId="240" fillId="0" borderId="3705">
      <alignment horizontal="right"/>
    </xf>
    <xf numFmtId="207" fontId="243" fillId="0" borderId="3704">
      <alignment horizontal="left"/>
    </xf>
    <xf numFmtId="207" fontId="243" fillId="0" borderId="3704">
      <alignment horizontal="left"/>
    </xf>
    <xf numFmtId="348" fontId="120" fillId="107" borderId="3453" applyProtection="0">
      <alignment horizontal="center" vertical="center"/>
    </xf>
    <xf numFmtId="0" fontId="60" fillId="43" borderId="3693" applyNumberFormat="0" applyAlignment="0" applyProtection="0"/>
    <xf numFmtId="207" fontId="244" fillId="0" borderId="3705">
      <alignment horizontal="center"/>
    </xf>
    <xf numFmtId="207" fontId="245" fillId="0" borderId="3704">
      <alignment horizontal="center"/>
    </xf>
    <xf numFmtId="207" fontId="245" fillId="0" borderId="3704">
      <alignment horizontal="center"/>
    </xf>
    <xf numFmtId="41" fontId="211" fillId="0" borderId="3705" applyFill="0" applyBorder="0" applyProtection="0">
      <alignment horizontal="right" vertical="top"/>
    </xf>
    <xf numFmtId="41" fontId="211" fillId="0" borderId="3705" applyFill="0" applyBorder="0" applyProtection="0">
      <alignment horizontal="right" vertical="top"/>
    </xf>
    <xf numFmtId="41" fontId="211" fillId="0" borderId="3705" applyFill="0" applyBorder="0" applyProtection="0">
      <alignment horizontal="right" vertical="top"/>
    </xf>
    <xf numFmtId="0" fontId="18" fillId="0" borderId="3706" applyNumberFormat="0" applyFont="0" applyAlignment="0" applyProtection="0"/>
    <xf numFmtId="0" fontId="60" fillId="43" borderId="3693" applyNumberFormat="0" applyAlignment="0" applyProtection="0"/>
    <xf numFmtId="0" fontId="42" fillId="0" borderId="3696" applyNumberFormat="0" applyFill="0" applyAlignment="0" applyProtection="0"/>
    <xf numFmtId="0" fontId="18" fillId="0" borderId="3707" applyNumberFormat="0" applyFont="0" applyAlignment="0" applyProtection="0"/>
    <xf numFmtId="0" fontId="23" fillId="36" borderId="3453" applyFont="0" applyBorder="0" applyAlignment="0" applyProtection="0">
      <alignment vertical="top"/>
    </xf>
    <xf numFmtId="0" fontId="238" fillId="0" borderId="3704">
      <alignment horizontal="right"/>
    </xf>
    <xf numFmtId="49" fontId="237" fillId="0" borderId="3705">
      <alignment horizontal="right" wrapText="1"/>
    </xf>
    <xf numFmtId="0" fontId="238" fillId="0" borderId="3704">
      <alignment horizontal="right"/>
    </xf>
    <xf numFmtId="0" fontId="237" fillId="0" borderId="3705">
      <alignment horizontal="right" wrapText="1"/>
    </xf>
    <xf numFmtId="0" fontId="238" fillId="0" borderId="3704">
      <alignment horizontal="right"/>
    </xf>
    <xf numFmtId="207" fontId="240" fillId="0" borderId="3705">
      <alignment horizontal="right"/>
    </xf>
    <xf numFmtId="207" fontId="240" fillId="0" borderId="3705">
      <alignment horizontal="left"/>
    </xf>
    <xf numFmtId="207" fontId="243" fillId="0" borderId="3704">
      <alignment horizontal="left"/>
    </xf>
    <xf numFmtId="207" fontId="243" fillId="0" borderId="3704">
      <alignment horizontal="left"/>
    </xf>
    <xf numFmtId="0" fontId="108" fillId="0" borderId="3675" applyFont="0" applyFill="0" applyAlignment="0" applyProtection="0"/>
    <xf numFmtId="0" fontId="18" fillId="68" borderId="3695" applyNumberFormat="0">
      <alignment vertical="center"/>
    </xf>
    <xf numFmtId="49" fontId="237" fillId="0" borderId="3705">
      <alignment horizontal="right" wrapText="1"/>
    </xf>
    <xf numFmtId="0" fontId="60" fillId="43" borderId="3693" applyNumberFormat="0" applyAlignment="0" applyProtection="0"/>
    <xf numFmtId="0" fontId="60" fillId="43" borderId="3693" applyNumberFormat="0" applyAlignment="0" applyProtection="0"/>
    <xf numFmtId="0" fontId="238" fillId="0" borderId="3704">
      <alignment horizontal="right"/>
    </xf>
    <xf numFmtId="49" fontId="237" fillId="0" borderId="3705">
      <alignment horizontal="right" wrapText="1"/>
    </xf>
    <xf numFmtId="0" fontId="18" fillId="56" borderId="3697" applyAlignment="0" applyProtection="0"/>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207" fontId="240" fillId="0" borderId="3705">
      <alignment horizontal="left"/>
    </xf>
    <xf numFmtId="0" fontId="60" fillId="43" borderId="3693" applyNumberFormat="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0" fontId="19" fillId="36" borderId="3675" applyNumberFormat="0" applyFill="0" applyBorder="0" applyAlignment="0" applyProtection="0"/>
    <xf numFmtId="256" fontId="19" fillId="36" borderId="3675" applyNumberFormat="0" applyFill="0" applyBorder="0" applyAlignment="0" applyProtection="0"/>
    <xf numFmtId="0" fontId="19" fillId="36" borderId="3675" applyNumberFormat="0" applyFill="0" applyBorder="0" applyAlignment="0" applyProtection="0"/>
    <xf numFmtId="0" fontId="19" fillId="36" borderId="3675" applyNumberFormat="0" applyFill="0" applyBorder="0" applyAlignment="0" applyProtection="0"/>
    <xf numFmtId="256" fontId="19" fillId="36" borderId="3675" applyNumberFormat="0" applyFill="0" applyBorder="0" applyAlignment="0" applyProtection="0"/>
    <xf numFmtId="256" fontId="19" fillId="36" borderId="3675" applyNumberFormat="0" applyFill="0" applyBorder="0" applyAlignment="0" applyProtection="0"/>
    <xf numFmtId="256" fontId="19" fillId="36" borderId="3675" applyNumberFormat="0" applyFill="0" applyBorder="0" applyAlignment="0" applyProtection="0"/>
    <xf numFmtId="256" fontId="22" fillId="0" borderId="3697">
      <alignment horizontal="left" vertical="center"/>
    </xf>
    <xf numFmtId="0" fontId="22" fillId="0" borderId="3697">
      <alignment horizontal="left" vertical="center"/>
    </xf>
    <xf numFmtId="256" fontId="22" fillId="0" borderId="3697">
      <alignment horizontal="left" vertical="center"/>
    </xf>
    <xf numFmtId="256" fontId="22" fillId="0" borderId="3697">
      <alignment horizontal="left" vertical="center"/>
    </xf>
    <xf numFmtId="256" fontId="22" fillId="0" borderId="3697">
      <alignment horizontal="left" vertical="center"/>
    </xf>
    <xf numFmtId="256" fontId="22" fillId="0" borderId="3697">
      <alignment horizontal="left" vertical="center"/>
    </xf>
    <xf numFmtId="2" fontId="92" fillId="34" borderId="4017"/>
    <xf numFmtId="3" fontId="92" fillId="34" borderId="4017">
      <alignment horizontal="right" vertical="center"/>
    </xf>
    <xf numFmtId="0" fontId="23" fillId="36" borderId="3453" applyFont="0" applyBorder="0" applyAlignment="0" applyProtection="0">
      <alignment vertical="top"/>
    </xf>
    <xf numFmtId="0" fontId="18" fillId="68" borderId="3695" applyNumberFormat="0">
      <alignment vertical="center"/>
    </xf>
    <xf numFmtId="0" fontId="18" fillId="0" borderId="3707" applyNumberFormat="0" applyFont="0" applyAlignment="0" applyProtection="0"/>
    <xf numFmtId="0" fontId="18" fillId="0" borderId="3706" applyNumberFormat="0" applyFont="0" applyAlignment="0" applyProtection="0"/>
    <xf numFmtId="41" fontId="211" fillId="0" borderId="3705" applyFill="0" applyBorder="0" applyProtection="0">
      <alignment horizontal="right" vertical="top"/>
    </xf>
    <xf numFmtId="41" fontId="211" fillId="0" borderId="3705" applyFill="0" applyBorder="0" applyProtection="0">
      <alignment horizontal="right" vertical="top"/>
    </xf>
    <xf numFmtId="41" fontId="211" fillId="0" borderId="3705" applyFill="0" applyBorder="0" applyProtection="0">
      <alignment horizontal="right" vertical="top"/>
    </xf>
    <xf numFmtId="207" fontId="245" fillId="0" borderId="3704">
      <alignment horizontal="center"/>
    </xf>
    <xf numFmtId="207" fontId="245" fillId="0" borderId="3704">
      <alignment horizontal="center"/>
    </xf>
    <xf numFmtId="207" fontId="244" fillId="0" borderId="3705">
      <alignment horizontal="center"/>
    </xf>
    <xf numFmtId="0" fontId="18" fillId="56" borderId="3697" applyAlignment="0" applyProtection="0"/>
    <xf numFmtId="207" fontId="243" fillId="0" borderId="3704">
      <alignment horizontal="left"/>
    </xf>
    <xf numFmtId="207" fontId="243" fillId="0" borderId="3704">
      <alignment horizontal="left"/>
    </xf>
    <xf numFmtId="207" fontId="240" fillId="0" borderId="3705">
      <alignment horizontal="left"/>
    </xf>
    <xf numFmtId="207" fontId="240" fillId="0" borderId="3705">
      <alignment horizontal="right"/>
    </xf>
    <xf numFmtId="0" fontId="238" fillId="0" borderId="3704">
      <alignment horizontal="right"/>
    </xf>
    <xf numFmtId="0" fontId="237" fillId="0" borderId="3705">
      <alignment horizontal="right" wrapText="1"/>
    </xf>
    <xf numFmtId="0" fontId="238" fillId="0" borderId="3704">
      <alignment horizontal="right"/>
    </xf>
    <xf numFmtId="49" fontId="237" fillId="0" borderId="3705">
      <alignment horizontal="right" wrapText="1"/>
    </xf>
    <xf numFmtId="0" fontId="238" fillId="0" borderId="3704">
      <alignment horizontal="right"/>
    </xf>
    <xf numFmtId="0" fontId="42" fillId="0" borderId="3696" applyNumberFormat="0" applyFill="0" applyAlignment="0" applyProtection="0"/>
    <xf numFmtId="0" fontId="60" fillId="43" borderId="3693" applyNumberFormat="0" applyAlignment="0" applyProtection="0"/>
    <xf numFmtId="0" fontId="60" fillId="43" borderId="3693" applyNumberFormat="0" applyAlignment="0" applyProtection="0"/>
    <xf numFmtId="348" fontId="120" fillId="107" borderId="3453" applyProtection="0">
      <alignment horizontal="center" vertical="center"/>
    </xf>
    <xf numFmtId="0" fontId="231" fillId="35" borderId="3453">
      <alignment horizontal="right"/>
    </xf>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4" fontId="92" fillId="35" borderId="4019"/>
    <xf numFmtId="3" fontId="92" fillId="35" borderId="4019">
      <alignment horizontal="right" vertical="center"/>
    </xf>
    <xf numFmtId="0" fontId="92" fillId="35" borderId="4019">
      <alignment horizontal="center" vertical="center"/>
    </xf>
    <xf numFmtId="0" fontId="55" fillId="56" borderId="3693" applyNumberFormat="0" applyAlignment="0" applyProtection="0"/>
    <xf numFmtId="0" fontId="55" fillId="56" borderId="3693" applyNumberFormat="0" applyAlignment="0" applyProtection="0"/>
    <xf numFmtId="333" fontId="171" fillId="0" borderId="3675"/>
    <xf numFmtId="332" fontId="171" fillId="0" borderId="3675"/>
    <xf numFmtId="329" fontId="171" fillId="0" borderId="3675"/>
    <xf numFmtId="326" fontId="171" fillId="0" borderId="3675"/>
    <xf numFmtId="325" fontId="171" fillId="0" borderId="3675"/>
    <xf numFmtId="324" fontId="171" fillId="0" borderId="3675"/>
    <xf numFmtId="323" fontId="171" fillId="0" borderId="3675"/>
    <xf numFmtId="322" fontId="171" fillId="0" borderId="3675"/>
    <xf numFmtId="321" fontId="171" fillId="0" borderId="3675"/>
    <xf numFmtId="3" fontId="18" fillId="105" borderId="3697" applyProtection="0">
      <alignment horizontal="right" vertical="center"/>
    </xf>
    <xf numFmtId="0" fontId="18" fillId="74" borderId="3453" applyFont="0" applyFill="0" applyBorder="0" applyAlignment="0" applyProtection="0"/>
    <xf numFmtId="0" fontId="217" fillId="103" borderId="3701" applyNumberFormat="0" applyAlignment="0" applyProtection="0"/>
    <xf numFmtId="0" fontId="55" fillId="56" borderId="3693" applyNumberFormat="0" applyAlignment="0" applyProtection="0"/>
    <xf numFmtId="0" fontId="23" fillId="98" borderId="3701" applyNumberFormat="0" applyFont="0" applyAlignment="0" applyProtection="0"/>
    <xf numFmtId="0" fontId="23" fillId="98" borderId="3701" applyNumberFormat="0" applyFont="0" applyAlignment="0" applyProtection="0"/>
    <xf numFmtId="0" fontId="23" fillId="98" borderId="3701" applyNumberFormat="0" applyFont="0" applyAlignment="0" applyProtection="0"/>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23" fillId="0" borderId="2345" applyNumberFormat="0" applyFill="0" applyAlignment="0" applyProtection="0"/>
    <xf numFmtId="0" fontId="23" fillId="0" borderId="2345" applyNumberFormat="0" applyFill="0" applyAlignment="0" applyProtection="0"/>
    <xf numFmtId="0" fontId="23" fillId="0" borderId="2345" applyNumberFormat="0" applyFill="0" applyAlignment="0" applyProtection="0"/>
    <xf numFmtId="303" fontId="211" fillId="0" borderId="3675" applyBorder="0"/>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303" fontId="211" fillId="0" borderId="3675" applyBorder="0"/>
    <xf numFmtId="0" fontId="23" fillId="0" borderId="2345" applyNumberFormat="0" applyFill="0" applyAlignment="0" applyProtection="0"/>
    <xf numFmtId="0" fontId="23" fillId="0" borderId="2345" applyNumberFormat="0" applyFill="0" applyAlignment="0" applyProtection="0"/>
    <xf numFmtId="0" fontId="23" fillId="0" borderId="2345" applyNumberFormat="0" applyFill="0" applyAlignment="0" applyProtection="0"/>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23" fillId="98" borderId="3701" applyNumberFormat="0" applyFont="0" applyAlignment="0" applyProtection="0"/>
    <xf numFmtId="0" fontId="23" fillId="98" borderId="3701" applyNumberFormat="0" applyFont="0" applyAlignment="0" applyProtection="0"/>
    <xf numFmtId="0" fontId="23" fillId="98" borderId="3701" applyNumberFormat="0" applyFont="0" applyAlignment="0" applyProtection="0"/>
    <xf numFmtId="0" fontId="217" fillId="103" borderId="3701" applyNumberFormat="0" applyAlignment="0" applyProtection="0"/>
    <xf numFmtId="0" fontId="18" fillId="74" borderId="3453" applyFont="0" applyFill="0" applyBorder="0" applyAlignment="0" applyProtection="0"/>
    <xf numFmtId="3" fontId="18" fillId="105" borderId="3697" applyProtection="0">
      <alignment horizontal="right" vertical="center"/>
    </xf>
    <xf numFmtId="321" fontId="171" fillId="0" borderId="3675"/>
    <xf numFmtId="322" fontId="171" fillId="0" borderId="3675"/>
    <xf numFmtId="323" fontId="171" fillId="0" borderId="3675"/>
    <xf numFmtId="324" fontId="171" fillId="0" borderId="3675"/>
    <xf numFmtId="325" fontId="171" fillId="0" borderId="3675"/>
    <xf numFmtId="326" fontId="171" fillId="0" borderId="3675"/>
    <xf numFmtId="329" fontId="171" fillId="0" borderId="3675"/>
    <xf numFmtId="332" fontId="171" fillId="0" borderId="3675"/>
    <xf numFmtId="333" fontId="171" fillId="0" borderId="3675"/>
    <xf numFmtId="0" fontId="92" fillId="35" borderId="3915">
      <alignment horizontal="center" vertical="center"/>
    </xf>
    <xf numFmtId="3" fontId="92" fillId="35" borderId="3915">
      <alignment horizontal="right" vertical="center"/>
    </xf>
    <xf numFmtId="4" fontId="92" fillId="35" borderId="3915"/>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0" fontId="231" fillId="35" borderId="3453">
      <alignment horizontal="right"/>
    </xf>
    <xf numFmtId="348" fontId="120" fillId="107" borderId="3453" applyProtection="0">
      <alignment horizontal="center" vertical="center"/>
    </xf>
    <xf numFmtId="9" fontId="163" fillId="35" borderId="3464">
      <alignment horizontal="center"/>
    </xf>
    <xf numFmtId="0" fontId="238" fillId="0" borderId="3704">
      <alignment horizontal="right"/>
    </xf>
    <xf numFmtId="49" fontId="237" fillId="0" borderId="3705">
      <alignment horizontal="right" wrapText="1"/>
    </xf>
    <xf numFmtId="0" fontId="238" fillId="0" borderId="3704">
      <alignment horizontal="right"/>
    </xf>
    <xf numFmtId="0" fontId="237" fillId="0" borderId="3705">
      <alignment horizontal="right" wrapText="1"/>
    </xf>
    <xf numFmtId="0" fontId="238" fillId="0" borderId="3704">
      <alignment horizontal="right"/>
    </xf>
    <xf numFmtId="207" fontId="240" fillId="0" borderId="3705">
      <alignment horizontal="right"/>
    </xf>
    <xf numFmtId="207" fontId="240" fillId="0" borderId="3705">
      <alignment horizontal="left"/>
    </xf>
    <xf numFmtId="207" fontId="243" fillId="0" borderId="3704">
      <alignment horizontal="left"/>
    </xf>
    <xf numFmtId="207" fontId="243" fillId="0" borderId="3704">
      <alignment horizontal="left"/>
    </xf>
    <xf numFmtId="0" fontId="18" fillId="56" borderId="3697" applyAlignment="0" applyProtection="0"/>
    <xf numFmtId="207" fontId="244" fillId="0" borderId="3705">
      <alignment horizontal="center"/>
    </xf>
    <xf numFmtId="207" fontId="245" fillId="0" borderId="3704">
      <alignment horizontal="center"/>
    </xf>
    <xf numFmtId="207" fontId="245" fillId="0" borderId="3704">
      <alignment horizontal="center"/>
    </xf>
    <xf numFmtId="41" fontId="211" fillId="0" borderId="3705" applyFill="0" applyBorder="0" applyProtection="0">
      <alignment horizontal="right" vertical="top"/>
    </xf>
    <xf numFmtId="41" fontId="211" fillId="0" borderId="3705" applyFill="0" applyBorder="0" applyProtection="0">
      <alignment horizontal="right" vertical="top"/>
    </xf>
    <xf numFmtId="41" fontId="211" fillId="0" borderId="3705" applyFill="0" applyBorder="0" applyProtection="0">
      <alignment horizontal="right" vertical="top"/>
    </xf>
    <xf numFmtId="0" fontId="18" fillId="0" borderId="3706" applyNumberFormat="0" applyFont="0" applyAlignment="0" applyProtection="0"/>
    <xf numFmtId="0" fontId="18" fillId="0" borderId="3707" applyNumberFormat="0" applyFont="0" applyAlignment="0" applyProtection="0"/>
    <xf numFmtId="0" fontId="23" fillId="36" borderId="3453" applyFont="0" applyBorder="0" applyAlignment="0" applyProtection="0">
      <alignment vertical="top"/>
    </xf>
    <xf numFmtId="3" fontId="92" fillId="34" borderId="3913">
      <alignment horizontal="right" vertical="center"/>
    </xf>
    <xf numFmtId="2" fontId="92" fillId="34" borderId="3913"/>
    <xf numFmtId="256" fontId="22" fillId="0" borderId="3697">
      <alignment horizontal="left" vertical="center"/>
    </xf>
    <xf numFmtId="256" fontId="22" fillId="0" borderId="3697">
      <alignment horizontal="left" vertical="center"/>
    </xf>
    <xf numFmtId="256" fontId="22" fillId="0" borderId="3697">
      <alignment horizontal="left" vertical="center"/>
    </xf>
    <xf numFmtId="256" fontId="22" fillId="0" borderId="3697">
      <alignment horizontal="left" vertical="center"/>
    </xf>
    <xf numFmtId="0" fontId="22" fillId="0" borderId="3697">
      <alignment horizontal="left" vertical="center"/>
    </xf>
    <xf numFmtId="256" fontId="22" fillId="0" borderId="3697">
      <alignment horizontal="left" vertical="center"/>
    </xf>
    <xf numFmtId="256" fontId="19" fillId="36" borderId="3675" applyNumberFormat="0" applyFill="0" applyBorder="0" applyAlignment="0" applyProtection="0"/>
    <xf numFmtId="256" fontId="19" fillId="36" borderId="3675" applyNumberFormat="0" applyFill="0" applyBorder="0" applyAlignment="0" applyProtection="0"/>
    <xf numFmtId="256" fontId="19" fillId="36" borderId="3675" applyNumberFormat="0" applyFill="0" applyBorder="0" applyAlignment="0" applyProtection="0"/>
    <xf numFmtId="0" fontId="19" fillId="36" borderId="3675" applyNumberFormat="0" applyFill="0" applyBorder="0" applyAlignment="0" applyProtection="0"/>
    <xf numFmtId="0" fontId="19" fillId="36" borderId="3675" applyNumberFormat="0" applyFill="0" applyBorder="0" applyAlignment="0" applyProtection="0"/>
    <xf numFmtId="256" fontId="19" fillId="36" borderId="3675" applyNumberFormat="0" applyFill="0" applyBorder="0" applyAlignment="0" applyProtection="0"/>
    <xf numFmtId="0" fontId="19" fillId="36" borderId="3675" applyNumberFormat="0" applyFill="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207" fontId="240" fillId="0" borderId="3705">
      <alignment horizontal="lef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56" borderId="3697" applyAlignment="0" applyProtection="0"/>
    <xf numFmtId="49" fontId="237" fillId="0" borderId="3705">
      <alignment horizontal="right" wrapText="1"/>
    </xf>
    <xf numFmtId="0" fontId="238" fillId="0" borderId="3704">
      <alignment horizontal="right"/>
    </xf>
    <xf numFmtId="9" fontId="163" fillId="35" borderId="3464">
      <alignment horizontal="center"/>
    </xf>
    <xf numFmtId="0" fontId="92" fillId="35" borderId="4063">
      <alignment horizontal="center" vertical="center"/>
    </xf>
    <xf numFmtId="0" fontId="42" fillId="0" borderId="3696" applyNumberFormat="0" applyFill="0" applyAlignment="0" applyProtection="0"/>
    <xf numFmtId="49" fontId="237" fillId="0" borderId="3705">
      <alignment horizontal="right" wrapText="1"/>
    </xf>
    <xf numFmtId="0" fontId="108" fillId="0" borderId="3675" applyFont="0" applyFill="0" applyAlignment="0" applyProtection="0"/>
    <xf numFmtId="207" fontId="243" fillId="0" borderId="3704">
      <alignment horizontal="left"/>
    </xf>
    <xf numFmtId="207" fontId="243" fillId="0" borderId="3704">
      <alignment horizontal="left"/>
    </xf>
    <xf numFmtId="207" fontId="240" fillId="0" borderId="3705">
      <alignment horizontal="left"/>
    </xf>
    <xf numFmtId="207" fontId="240" fillId="0" borderId="3705">
      <alignment horizontal="right"/>
    </xf>
    <xf numFmtId="0" fontId="238" fillId="0" borderId="3704">
      <alignment horizontal="right"/>
    </xf>
    <xf numFmtId="0" fontId="237" fillId="0" borderId="3705">
      <alignment horizontal="right" wrapText="1"/>
    </xf>
    <xf numFmtId="0" fontId="238" fillId="0" borderId="3704">
      <alignment horizontal="right"/>
    </xf>
    <xf numFmtId="49" fontId="237" fillId="0" borderId="3705">
      <alignment horizontal="right" wrapText="1"/>
    </xf>
    <xf numFmtId="0" fontId="238" fillId="0" borderId="3704">
      <alignment horizontal="right"/>
    </xf>
    <xf numFmtId="0" fontId="23" fillId="36" borderId="3453" applyFont="0" applyBorder="0" applyAlignment="0" applyProtection="0">
      <alignment vertical="top"/>
    </xf>
    <xf numFmtId="0" fontId="18" fillId="0" borderId="3707" applyNumberFormat="0" applyFont="0" applyAlignment="0" applyProtection="0"/>
    <xf numFmtId="0" fontId="18" fillId="0" borderId="3706" applyNumberFormat="0" applyFont="0" applyAlignment="0" applyProtection="0"/>
    <xf numFmtId="41" fontId="211" fillId="0" borderId="3705" applyFill="0" applyBorder="0" applyProtection="0">
      <alignment horizontal="right" vertical="top"/>
    </xf>
    <xf numFmtId="41" fontId="211" fillId="0" borderId="3705" applyFill="0" applyBorder="0" applyProtection="0">
      <alignment horizontal="right" vertical="top"/>
    </xf>
    <xf numFmtId="41" fontId="211" fillId="0" borderId="3705" applyFill="0" applyBorder="0" applyProtection="0">
      <alignment horizontal="right" vertical="top"/>
    </xf>
    <xf numFmtId="207" fontId="245" fillId="0" borderId="3704">
      <alignment horizontal="center"/>
    </xf>
    <xf numFmtId="207" fontId="245" fillId="0" borderId="3704">
      <alignment horizontal="center"/>
    </xf>
    <xf numFmtId="207" fontId="244" fillId="0" borderId="3705">
      <alignment horizontal="center"/>
    </xf>
    <xf numFmtId="9" fontId="163" fillId="35" borderId="3464">
      <alignment horizontal="center"/>
    </xf>
    <xf numFmtId="348" fontId="120" fillId="107" borderId="3453" applyProtection="0">
      <alignment horizontal="center" vertical="center"/>
    </xf>
    <xf numFmtId="207" fontId="243" fillId="0" borderId="3704">
      <alignment horizontal="left"/>
    </xf>
    <xf numFmtId="207" fontId="243" fillId="0" borderId="3704">
      <alignment horizontal="left"/>
    </xf>
    <xf numFmtId="207" fontId="240" fillId="0" borderId="3705">
      <alignment horizontal="right"/>
    </xf>
    <xf numFmtId="0" fontId="238" fillId="0" borderId="3704">
      <alignment horizontal="right"/>
    </xf>
    <xf numFmtId="0" fontId="231" fillId="35" borderId="3453">
      <alignment horizontal="right"/>
    </xf>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348" fontId="120" fillId="107" borderId="3453" applyProtection="0">
      <alignment horizontal="center" vertical="center"/>
    </xf>
    <xf numFmtId="0" fontId="18" fillId="74" borderId="3453" applyFont="0" applyFill="0" applyBorder="0" applyAlignment="0" applyProtection="0"/>
    <xf numFmtId="0" fontId="217" fillId="103" borderId="3701" applyNumberFormat="0" applyAlignment="0" applyProtection="0"/>
    <xf numFmtId="0" fontId="23" fillId="98" borderId="3701" applyNumberFormat="0" applyFont="0" applyAlignment="0" applyProtection="0"/>
    <xf numFmtId="0" fontId="23" fillId="98" borderId="3701" applyNumberFormat="0" applyFont="0" applyAlignment="0" applyProtection="0"/>
    <xf numFmtId="0" fontId="23" fillId="98" borderId="3701" applyNumberFormat="0" applyFont="0" applyAlignment="0" applyProtection="0"/>
    <xf numFmtId="0" fontId="18" fillId="74" borderId="3453" applyFont="0" applyFill="0" applyBorder="0" applyAlignment="0" applyProtection="0"/>
    <xf numFmtId="0" fontId="217" fillId="103" borderId="3701" applyNumberFormat="0" applyAlignment="0" applyProtection="0"/>
    <xf numFmtId="0" fontId="23" fillId="98" borderId="3701" applyNumberFormat="0" applyFont="0" applyAlignment="0" applyProtection="0"/>
    <xf numFmtId="0" fontId="23" fillId="98" borderId="3701" applyNumberFormat="0" applyFont="0" applyAlignment="0" applyProtection="0"/>
    <xf numFmtId="0" fontId="23" fillId="98" borderId="3701" applyNumberFormat="0" applyFont="0" applyAlignment="0" applyProtection="0"/>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23" fillId="0" borderId="2345" applyNumberFormat="0" applyFill="0" applyAlignment="0" applyProtection="0"/>
    <xf numFmtId="0" fontId="23" fillId="0" borderId="2345" applyNumberFormat="0" applyFill="0" applyAlignment="0" applyProtection="0"/>
    <xf numFmtId="0" fontId="18" fillId="74" borderId="3453" applyProtection="0">
      <alignment horizontal="right"/>
      <protection locked="0"/>
    </xf>
    <xf numFmtId="0" fontId="23" fillId="0" borderId="2345" applyNumberFormat="0" applyFill="0" applyAlignment="0" applyProtection="0"/>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23" fillId="0" borderId="2345" applyNumberFormat="0" applyFill="0" applyAlignment="0" applyProtection="0"/>
    <xf numFmtId="0" fontId="23" fillId="0" borderId="2345" applyNumberFormat="0" applyFill="0" applyAlignment="0" applyProtection="0"/>
    <xf numFmtId="0" fontId="23" fillId="0" borderId="2345" applyNumberFormat="0" applyFill="0" applyAlignment="0" applyProtection="0"/>
    <xf numFmtId="303" fontId="211" fillId="0" borderId="3675" applyBorder="0"/>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63" fillId="56" borderId="3695" applyNumberFormat="0" applyAlignment="0" applyProtection="0"/>
    <xf numFmtId="0" fontId="18" fillId="74" borderId="3453" applyProtection="0">
      <alignment horizontal="right"/>
    </xf>
    <xf numFmtId="0" fontId="18" fillId="0" borderId="3694"/>
    <xf numFmtId="0" fontId="23" fillId="0" borderId="2345" applyNumberFormat="0" applyFill="0" applyAlignment="0" applyProtection="0"/>
    <xf numFmtId="0" fontId="23" fillId="0" borderId="2345" applyNumberFormat="0" applyFill="0" applyAlignment="0" applyProtection="0"/>
    <xf numFmtId="0" fontId="23" fillId="0" borderId="2345" applyNumberFormat="0" applyFill="0" applyAlignment="0" applyProtection="0"/>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protection locked="0"/>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18" fillId="74" borderId="3453" applyProtection="0">
      <alignment horizontal="right"/>
    </xf>
    <xf numFmtId="0" fontId="23" fillId="98" borderId="3701" applyNumberFormat="0" applyFont="0" applyAlignment="0" applyProtection="0"/>
    <xf numFmtId="0" fontId="23" fillId="98" borderId="3701" applyNumberFormat="0" applyFont="0" applyAlignment="0" applyProtection="0"/>
    <xf numFmtId="0" fontId="23" fillId="98" borderId="3701" applyNumberFormat="0" applyFont="0" applyAlignment="0" applyProtection="0"/>
    <xf numFmtId="0" fontId="217" fillId="103" borderId="3701" applyNumberFormat="0" applyAlignment="0" applyProtection="0"/>
    <xf numFmtId="0" fontId="18" fillId="74" borderId="3453" applyFont="0" applyFill="0" applyBorder="0" applyAlignment="0" applyProtection="0"/>
    <xf numFmtId="0" fontId="18" fillId="74" borderId="3453" applyFont="0" applyFill="0" applyBorder="0" applyAlignment="0" applyProtection="0"/>
    <xf numFmtId="0" fontId="44" fillId="57" borderId="4040" applyNumberFormat="0" applyAlignment="0" applyProtection="0"/>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0" fontId="231" fillId="35" borderId="3453">
      <alignment horizontal="right"/>
    </xf>
    <xf numFmtId="0" fontId="231" fillId="35" borderId="3453">
      <alignment horizontal="right"/>
    </xf>
    <xf numFmtId="348" fontId="120" fillId="107" borderId="3453" applyProtection="0">
      <alignment horizontal="center" vertical="center"/>
    </xf>
    <xf numFmtId="9" fontId="163" fillId="35" borderId="3464">
      <alignment horizontal="center"/>
    </xf>
    <xf numFmtId="348" fontId="120" fillId="107" borderId="3453" applyProtection="0">
      <alignment horizontal="center" vertical="center"/>
    </xf>
    <xf numFmtId="9" fontId="163" fillId="35" borderId="3464">
      <alignment horizontal="center"/>
    </xf>
    <xf numFmtId="0" fontId="238" fillId="0" borderId="3704">
      <alignment horizontal="right"/>
    </xf>
    <xf numFmtId="0" fontId="238" fillId="0" borderId="3704">
      <alignment horizontal="right"/>
    </xf>
    <xf numFmtId="49" fontId="237" fillId="0" borderId="3705">
      <alignment horizontal="right" wrapText="1"/>
    </xf>
    <xf numFmtId="0" fontId="238" fillId="0" borderId="3704">
      <alignment horizontal="right"/>
    </xf>
    <xf numFmtId="0" fontId="237" fillId="0" borderId="3705">
      <alignment horizontal="right" wrapText="1"/>
    </xf>
    <xf numFmtId="0" fontId="238" fillId="0" borderId="3704">
      <alignment horizontal="right"/>
    </xf>
    <xf numFmtId="207" fontId="240" fillId="0" borderId="3705">
      <alignment horizontal="right"/>
    </xf>
    <xf numFmtId="207" fontId="240" fillId="0" borderId="3705">
      <alignment horizontal="left"/>
    </xf>
    <xf numFmtId="207" fontId="243" fillId="0" borderId="3704">
      <alignment horizontal="left"/>
    </xf>
    <xf numFmtId="207" fontId="243" fillId="0" borderId="3704">
      <alignment horizontal="left"/>
    </xf>
    <xf numFmtId="0" fontId="18" fillId="56" borderId="3697" applyAlignment="0" applyProtection="0"/>
    <xf numFmtId="207" fontId="244" fillId="0" borderId="3705">
      <alignment horizontal="center"/>
    </xf>
    <xf numFmtId="207" fontId="245" fillId="0" borderId="3704">
      <alignment horizontal="center"/>
    </xf>
    <xf numFmtId="207" fontId="245" fillId="0" borderId="3704">
      <alignment horizontal="center"/>
    </xf>
    <xf numFmtId="41" fontId="211" fillId="0" borderId="3705" applyFill="0" applyBorder="0" applyProtection="0">
      <alignment horizontal="right" vertical="top"/>
    </xf>
    <xf numFmtId="41" fontId="211" fillId="0" borderId="3705" applyFill="0" applyBorder="0" applyProtection="0">
      <alignment horizontal="right" vertical="top"/>
    </xf>
    <xf numFmtId="41" fontId="211" fillId="0" borderId="3705" applyFill="0" applyBorder="0" applyProtection="0">
      <alignment horizontal="right" vertical="top"/>
    </xf>
    <xf numFmtId="0" fontId="18" fillId="0" borderId="3706" applyNumberFormat="0" applyFont="0" applyAlignment="0" applyProtection="0"/>
    <xf numFmtId="0" fontId="18" fillId="0" borderId="3707" applyNumberFormat="0" applyFont="0" applyAlignment="0" applyProtection="0"/>
    <xf numFmtId="0" fontId="23" fillId="36" borderId="3453" applyFont="0" applyBorder="0" applyAlignment="0" applyProtection="0">
      <alignment vertical="top"/>
    </xf>
    <xf numFmtId="0" fontId="42" fillId="0" borderId="3696" applyNumberFormat="0" applyFill="0" applyAlignment="0" applyProtection="0"/>
    <xf numFmtId="256" fontId="22" fillId="0" borderId="3697">
      <alignment horizontal="left" vertical="center"/>
    </xf>
    <xf numFmtId="256" fontId="22" fillId="0" borderId="3697">
      <alignment horizontal="left" vertical="center"/>
    </xf>
    <xf numFmtId="256" fontId="22" fillId="0" borderId="3697">
      <alignment horizontal="left" vertical="center"/>
    </xf>
    <xf numFmtId="256" fontId="22" fillId="0" borderId="3697">
      <alignment horizontal="left" vertical="center"/>
    </xf>
    <xf numFmtId="0" fontId="22" fillId="0" borderId="3697">
      <alignment horizontal="left" vertical="center"/>
    </xf>
    <xf numFmtId="256" fontId="22" fillId="0" borderId="3697">
      <alignment horizontal="left" vertical="center"/>
    </xf>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338" fontId="230" fillId="0" borderId="3703">
      <protection locked="0"/>
    </xf>
    <xf numFmtId="215" fontId="156" fillId="0" borderId="3675" applyFont="0" applyFill="0" applyAlignment="0">
      <alignment horizontal="fill"/>
    </xf>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0" fontId="43" fillId="59" borderId="3694" applyNumberFormat="0" applyFont="0" applyAlignment="0" applyProtection="0"/>
    <xf numFmtId="0" fontId="18" fillId="56" borderId="3697" applyAlignment="0" applyProtection="0"/>
    <xf numFmtId="207" fontId="244" fillId="0" borderId="3705">
      <alignment horizontal="center"/>
    </xf>
    <xf numFmtId="207" fontId="245" fillId="0" borderId="3704">
      <alignment horizontal="center"/>
    </xf>
    <xf numFmtId="207" fontId="245" fillId="0" borderId="3704">
      <alignment horizontal="center"/>
    </xf>
    <xf numFmtId="41" fontId="211" fillId="0" borderId="3705" applyFill="0" applyBorder="0" applyProtection="0">
      <alignment horizontal="right" vertical="top"/>
    </xf>
    <xf numFmtId="41" fontId="211" fillId="0" borderId="3705" applyFill="0" applyBorder="0" applyProtection="0">
      <alignment horizontal="right" vertical="top"/>
    </xf>
    <xf numFmtId="41" fontId="211" fillId="0" borderId="3705" applyFill="0" applyBorder="0" applyProtection="0">
      <alignment horizontal="right" vertical="top"/>
    </xf>
    <xf numFmtId="0" fontId="18" fillId="0" borderId="3706" applyNumberFormat="0" applyFont="0" applyAlignment="0" applyProtection="0"/>
    <xf numFmtId="0" fontId="18" fillId="0" borderId="3707" applyNumberFormat="0" applyFont="0" applyAlignment="0" applyProtection="0"/>
    <xf numFmtId="0" fontId="23" fillId="36" borderId="3453" applyFont="0" applyBorder="0" applyAlignment="0" applyProtection="0">
      <alignment vertical="top"/>
    </xf>
    <xf numFmtId="0" fontId="63" fillId="56" borderId="3695" applyNumberFormat="0" applyAlignment="0" applyProtection="0"/>
    <xf numFmtId="256" fontId="22" fillId="0" borderId="3697">
      <alignment horizontal="left" vertical="center"/>
    </xf>
    <xf numFmtId="256" fontId="22" fillId="0" borderId="3697">
      <alignment horizontal="left" vertical="center"/>
    </xf>
    <xf numFmtId="256" fontId="22" fillId="0" borderId="3697">
      <alignment horizontal="left" vertical="center"/>
    </xf>
    <xf numFmtId="256" fontId="22" fillId="0" borderId="3697">
      <alignment horizontal="left" vertical="center"/>
    </xf>
    <xf numFmtId="0" fontId="22" fillId="0" borderId="3697">
      <alignment horizontal="left" vertical="center"/>
    </xf>
    <xf numFmtId="256" fontId="22" fillId="0" borderId="3697">
      <alignment horizontal="left" vertical="center"/>
    </xf>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207" fontId="243" fillId="0" borderId="3704">
      <alignment horizontal="left"/>
    </xf>
    <xf numFmtId="207" fontId="243" fillId="0" borderId="3704">
      <alignment horizontal="left"/>
    </xf>
    <xf numFmtId="0" fontId="18" fillId="56" borderId="3697" applyAlignment="0" applyProtection="0"/>
    <xf numFmtId="207" fontId="244" fillId="0" borderId="3705">
      <alignment horizontal="center"/>
    </xf>
    <xf numFmtId="207" fontId="245" fillId="0" borderId="3704">
      <alignment horizontal="center"/>
    </xf>
    <xf numFmtId="207" fontId="245" fillId="0" borderId="3704">
      <alignment horizontal="center"/>
    </xf>
    <xf numFmtId="41" fontId="211" fillId="0" borderId="3705" applyFill="0" applyBorder="0" applyProtection="0">
      <alignment horizontal="right" vertical="top"/>
    </xf>
    <xf numFmtId="41" fontId="211" fillId="0" borderId="3705" applyFill="0" applyBorder="0" applyProtection="0">
      <alignment horizontal="right" vertical="top"/>
    </xf>
    <xf numFmtId="41" fontId="211" fillId="0" borderId="3705" applyFill="0" applyBorder="0" applyProtection="0">
      <alignment horizontal="right" vertical="top"/>
    </xf>
    <xf numFmtId="0" fontId="18" fillId="0" borderId="3706" applyNumberFormat="0" applyFont="0" applyAlignment="0" applyProtection="0"/>
    <xf numFmtId="0" fontId="18" fillId="0" borderId="3707" applyNumberFormat="0" applyFont="0" applyAlignment="0" applyProtection="0"/>
    <xf numFmtId="0" fontId="23" fillId="36" borderId="3453" applyFont="0" applyBorder="0" applyAlignment="0" applyProtection="0">
      <alignment vertical="top"/>
    </xf>
    <xf numFmtId="256" fontId="22" fillId="0" borderId="3697">
      <alignment horizontal="left" vertical="center"/>
    </xf>
    <xf numFmtId="256" fontId="22" fillId="0" borderId="3697">
      <alignment horizontal="left" vertical="center"/>
    </xf>
    <xf numFmtId="256" fontId="22" fillId="0" borderId="3697">
      <alignment horizontal="left" vertical="center"/>
    </xf>
    <xf numFmtId="256" fontId="22" fillId="0" borderId="3697">
      <alignment horizontal="left" vertical="center"/>
    </xf>
    <xf numFmtId="0" fontId="22" fillId="0" borderId="3697">
      <alignment horizontal="left" vertical="center"/>
    </xf>
    <xf numFmtId="256" fontId="22" fillId="0" borderId="3697">
      <alignment horizontal="left" vertical="center"/>
    </xf>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256" fontId="22" fillId="0" borderId="3697">
      <alignment horizontal="left" vertical="center"/>
    </xf>
    <xf numFmtId="256" fontId="22" fillId="0" borderId="3697">
      <alignment horizontal="left" vertical="center"/>
    </xf>
    <xf numFmtId="256" fontId="22" fillId="0" borderId="3697">
      <alignment horizontal="left" vertical="center"/>
    </xf>
    <xf numFmtId="256" fontId="22" fillId="0" borderId="3697">
      <alignment horizontal="left" vertical="center"/>
    </xf>
    <xf numFmtId="0" fontId="22" fillId="0" borderId="3697">
      <alignment horizontal="left" vertical="center"/>
    </xf>
    <xf numFmtId="256" fontId="22" fillId="0" borderId="3697">
      <alignment horizontal="left" vertical="center"/>
    </xf>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0" fontId="23" fillId="37" borderId="3453" applyNumberFormat="0" applyBorder="0" applyAlignment="0" applyProtection="0"/>
    <xf numFmtId="1" fontId="37" fillId="0" borderId="3697">
      <alignment vertical="center"/>
    </xf>
    <xf numFmtId="0" fontId="44" fillId="57" borderId="3916" applyNumberFormat="0" applyAlignment="0" applyProtection="0"/>
    <xf numFmtId="0" fontId="42" fillId="0" borderId="3696" applyNumberFormat="0" applyFill="0" applyAlignment="0" applyProtection="0"/>
    <xf numFmtId="0" fontId="92" fillId="35" borderId="3919">
      <alignment horizontal="center" vertical="center"/>
    </xf>
    <xf numFmtId="0" fontId="63" fillId="56" borderId="3695" applyNumberFormat="0" applyAlignment="0" applyProtection="0"/>
    <xf numFmtId="4" fontId="92" fillId="35" borderId="4039"/>
    <xf numFmtId="0" fontId="44" fillId="57" borderId="4060"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3" fontId="92" fillId="35" borderId="4039">
      <alignment horizontal="right" vertical="center"/>
    </xf>
    <xf numFmtId="215" fontId="156" fillId="0" borderId="4062" applyFont="0" applyFill="0" applyAlignment="0">
      <alignment horizontal="fill"/>
    </xf>
    <xf numFmtId="164" fontId="103" fillId="71" borderId="3453" applyNumberFormat="0" applyBorder="0" applyAlignment="0">
      <alignment vertical="center" wrapText="1"/>
    </xf>
    <xf numFmtId="215" fontId="156" fillId="0" borderId="3675" applyFont="0" applyFill="0" applyAlignment="0">
      <alignment horizontal="fill"/>
    </xf>
    <xf numFmtId="215" fontId="156" fillId="0" borderId="3918" applyFont="0" applyFill="0" applyAlignment="0">
      <alignment horizontal="fill"/>
    </xf>
    <xf numFmtId="0" fontId="103" fillId="71" borderId="3453" applyNumberFormat="0" applyBorder="0" applyAlignment="0">
      <alignment vertical="center" wrapText="1"/>
    </xf>
    <xf numFmtId="0" fontId="108" fillId="0" borderId="3698" applyFont="0" applyFill="0" applyAlignment="0" applyProtection="0"/>
    <xf numFmtId="0" fontId="108" fillId="0" borderId="3675" applyFont="0" applyFill="0" applyAlignment="0" applyProtection="0"/>
    <xf numFmtId="0" fontId="60" fillId="43" borderId="3693" applyNumberFormat="0" applyAlignment="0" applyProtection="0"/>
    <xf numFmtId="338" fontId="230" fillId="0" borderId="3703">
      <protection locked="0"/>
    </xf>
    <xf numFmtId="1" fontId="37" fillId="0" borderId="3697">
      <alignment vertical="center"/>
    </xf>
    <xf numFmtId="1" fontId="37" fillId="0" borderId="3697">
      <alignment vertical="center"/>
    </xf>
    <xf numFmtId="0" fontId="43" fillId="59" borderId="3694" applyNumberFormat="0" applyFon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108" fillId="0" borderId="3698" applyFont="0" applyFill="0" applyAlignment="0" applyProtection="0"/>
    <xf numFmtId="0" fontId="44" fillId="57" borderId="3916" applyNumberFormat="0" applyAlignment="0" applyProtection="0"/>
    <xf numFmtId="0" fontId="44" fillId="57" borderId="3916" applyNumberFormat="0" applyAlignment="0" applyProtection="0"/>
    <xf numFmtId="3" fontId="92" fillId="35" borderId="3919">
      <alignment horizontal="right" vertical="center"/>
    </xf>
    <xf numFmtId="4" fontId="92" fillId="35" borderId="3919"/>
    <xf numFmtId="3" fontId="92" fillId="34" borderId="3917">
      <alignment horizontal="right" vertical="center"/>
    </xf>
    <xf numFmtId="2" fontId="92" fillId="34" borderId="3917"/>
    <xf numFmtId="0" fontId="44" fillId="119" borderId="3916" applyNumberFormat="0" applyAlignment="0" applyProtection="0"/>
    <xf numFmtId="0" fontId="108" fillId="0" borderId="3675" applyFont="0" applyFill="0" applyAlignment="0" applyProtection="0"/>
    <xf numFmtId="303" fontId="211" fillId="0" borderId="3675" applyBorder="0"/>
    <xf numFmtId="0" fontId="63" fillId="56" borderId="3695" applyNumberFormat="0" applyAlignment="0" applyProtection="0"/>
    <xf numFmtId="303" fontId="211" fillId="0" borderId="3675" applyBorder="0"/>
    <xf numFmtId="215" fontId="156" fillId="0" borderId="3675" applyFont="0" applyFill="0" applyAlignment="0">
      <alignment horizontal="fill"/>
    </xf>
    <xf numFmtId="0" fontId="44" fillId="57" borderId="3920" applyNumberFormat="0" applyAlignment="0" applyProtection="0"/>
    <xf numFmtId="0" fontId="44" fillId="57" borderId="3920" applyNumberFormat="0" applyAlignment="0" applyProtection="0"/>
    <xf numFmtId="0" fontId="44" fillId="57" borderId="3920" applyNumberFormat="0" applyAlignment="0" applyProtection="0"/>
    <xf numFmtId="0" fontId="44" fillId="119" borderId="3920"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3" fillId="59" borderId="3694" applyNumberFormat="0" applyFont="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4" fillId="57" borderId="3956" applyNumberFormat="0" applyAlignment="0" applyProtection="0"/>
    <xf numFmtId="215" fontId="156" fillId="0" borderId="3958" applyFont="0" applyFill="0" applyAlignment="0">
      <alignment horizontal="fill"/>
    </xf>
    <xf numFmtId="215" fontId="156" fillId="0" borderId="3922" applyFont="0" applyFill="0" applyAlignment="0">
      <alignment horizontal="fill"/>
    </xf>
    <xf numFmtId="0" fontId="92" fillId="35" borderId="3959">
      <alignment horizontal="center" vertical="center"/>
    </xf>
    <xf numFmtId="0" fontId="44" fillId="57" borderId="3936" applyNumberFormat="0" applyAlignment="0" applyProtection="0"/>
    <xf numFmtId="0" fontId="44" fillId="119" borderId="3932" applyNumberFormat="0" applyAlignment="0" applyProtection="0"/>
    <xf numFmtId="2" fontId="92" fillId="34" borderId="3933"/>
    <xf numFmtId="3" fontId="92" fillId="34" borderId="3933">
      <alignment horizontal="right" vertical="center"/>
    </xf>
    <xf numFmtId="4" fontId="92" fillId="35" borderId="3935"/>
    <xf numFmtId="3" fontId="92" fillId="35" borderId="3935">
      <alignment horizontal="right" vertical="center"/>
    </xf>
    <xf numFmtId="0" fontId="44" fillId="57" borderId="3932" applyNumberFormat="0" applyAlignment="0" applyProtection="0"/>
    <xf numFmtId="0" fontId="44" fillId="57" borderId="3932" applyNumberFormat="0" applyAlignment="0" applyProtection="0"/>
    <xf numFmtId="3" fontId="18" fillId="105" borderId="3697" applyProtection="0">
      <alignment horizontal="right" vertical="center"/>
    </xf>
    <xf numFmtId="215" fontId="156" fillId="0" borderId="3934" applyFont="0" applyFill="0" applyAlignment="0">
      <alignment horizontal="fill"/>
    </xf>
    <xf numFmtId="214" fontId="148" fillId="74" borderId="3697" applyFont="0" applyFill="0" applyBorder="0" applyAlignment="0" applyProtection="0">
      <alignment horizontal="right"/>
    </xf>
    <xf numFmtId="16" fontId="148" fillId="74" borderId="3697" applyFont="0" applyFill="0" applyBorder="0" applyAlignment="0" applyProtection="0">
      <alignment horizontal="right"/>
    </xf>
    <xf numFmtId="214" fontId="148" fillId="74" borderId="3697" applyFont="0" applyFill="0" applyBorder="0" applyAlignment="0" applyProtection="0">
      <alignment horizontal="right"/>
    </xf>
    <xf numFmtId="16" fontId="148" fillId="74" borderId="3697" applyFont="0" applyFill="0" applyBorder="0" applyAlignment="0" applyProtection="0">
      <alignment horizontal="right"/>
    </xf>
    <xf numFmtId="0" fontId="92" fillId="35" borderId="3935">
      <alignment horizontal="center" vertical="center"/>
    </xf>
    <xf numFmtId="0" fontId="44" fillId="57" borderId="3932" applyNumberFormat="0" applyAlignment="0" applyProtection="0"/>
    <xf numFmtId="215" fontId="156" fillId="0" borderId="3954" applyFont="0" applyFill="0" applyAlignment="0">
      <alignment horizontal="fill"/>
    </xf>
    <xf numFmtId="2" fontId="92" fillId="34" borderId="3929"/>
    <xf numFmtId="3" fontId="92" fillId="34" borderId="3929">
      <alignment horizontal="right" vertical="center"/>
    </xf>
    <xf numFmtId="4" fontId="92" fillId="35" borderId="3931"/>
    <xf numFmtId="3" fontId="92" fillId="35" borderId="3931">
      <alignment horizontal="right" vertical="center"/>
    </xf>
    <xf numFmtId="0" fontId="92" fillId="35" borderId="3931">
      <alignment horizontal="center" vertical="center"/>
    </xf>
    <xf numFmtId="3" fontId="92" fillId="35" borderId="3955">
      <alignment horizontal="right" vertical="center"/>
    </xf>
    <xf numFmtId="3" fontId="92" fillId="34" borderId="3953">
      <alignment horizontal="right" vertical="center"/>
    </xf>
    <xf numFmtId="2" fontId="92" fillId="34" borderId="3953"/>
    <xf numFmtId="0" fontId="92" fillId="35" borderId="3923">
      <alignment horizontal="center" vertical="center"/>
    </xf>
    <xf numFmtId="3" fontId="92" fillId="35" borderId="3923">
      <alignment horizontal="right" vertical="center"/>
    </xf>
    <xf numFmtId="4" fontId="92" fillId="35" borderId="3923"/>
    <xf numFmtId="3" fontId="92" fillId="35" borderId="3959">
      <alignment horizontal="right" vertical="center"/>
    </xf>
    <xf numFmtId="0" fontId="44" fillId="119" borderId="3956" applyNumberFormat="0" applyAlignment="0" applyProtection="0"/>
    <xf numFmtId="0" fontId="44" fillId="119" borderId="3960" applyNumberFormat="0" applyAlignment="0" applyProtection="0"/>
    <xf numFmtId="3" fontId="92" fillId="34" borderId="3921">
      <alignment horizontal="right" vertical="center"/>
    </xf>
    <xf numFmtId="2" fontId="92" fillId="34" borderId="3921"/>
    <xf numFmtId="0" fontId="44" fillId="57" borderId="3960" applyNumberFormat="0" applyAlignment="0" applyProtection="0"/>
    <xf numFmtId="0" fontId="44" fillId="57" borderId="3956" applyNumberFormat="0" applyAlignment="0" applyProtection="0"/>
    <xf numFmtId="0" fontId="92" fillId="35" borderId="3955">
      <alignment horizontal="center" vertical="center"/>
    </xf>
    <xf numFmtId="4" fontId="92" fillId="35" borderId="3955"/>
    <xf numFmtId="4" fontId="92" fillId="35" borderId="3959"/>
    <xf numFmtId="3" fontId="92" fillId="34" borderId="3957">
      <alignment horizontal="right" vertical="center"/>
    </xf>
    <xf numFmtId="0" fontId="44" fillId="57" borderId="3960" applyNumberFormat="0" applyAlignment="0" applyProtection="0"/>
    <xf numFmtId="215" fontId="156" fillId="0" borderId="3930" applyFont="0" applyFill="0" applyAlignment="0">
      <alignment horizontal="fill"/>
    </xf>
    <xf numFmtId="0" fontId="44" fillId="57" borderId="3956" applyNumberFormat="0" applyAlignment="0" applyProtection="0"/>
    <xf numFmtId="2" fontId="92" fillId="34" borderId="3957"/>
    <xf numFmtId="0" fontId="44" fillId="57" borderId="3960" applyNumberFormat="0" applyAlignment="0" applyProtection="0"/>
    <xf numFmtId="0" fontId="44" fillId="57" borderId="3924" applyNumberFormat="0" applyAlignment="0" applyProtection="0"/>
    <xf numFmtId="0" fontId="92" fillId="35" borderId="3927">
      <alignment horizontal="center" vertical="center"/>
    </xf>
    <xf numFmtId="215" fontId="156" fillId="0" borderId="3926" applyFont="0" applyFill="0" applyAlignment="0">
      <alignment horizontal="fill"/>
    </xf>
    <xf numFmtId="0" fontId="44" fillId="57" borderId="3924" applyNumberFormat="0" applyAlignment="0" applyProtection="0"/>
    <xf numFmtId="0" fontId="44" fillId="57" borderId="3924" applyNumberFormat="0" applyAlignment="0" applyProtection="0"/>
    <xf numFmtId="3" fontId="92" fillId="35" borderId="3927">
      <alignment horizontal="right" vertical="center"/>
    </xf>
    <xf numFmtId="4" fontId="92" fillId="35" borderId="3927"/>
    <xf numFmtId="3" fontId="92" fillId="34" borderId="3925">
      <alignment horizontal="right" vertical="center"/>
    </xf>
    <xf numFmtId="2" fontId="92" fillId="34" borderId="3925"/>
    <xf numFmtId="0" fontId="44" fillId="119" borderId="3924" applyNumberFormat="0" applyAlignment="0" applyProtection="0"/>
    <xf numFmtId="0" fontId="44" fillId="57" borderId="3928" applyNumberFormat="0" applyAlignment="0" applyProtection="0"/>
    <xf numFmtId="0" fontId="44" fillId="57" borderId="3928" applyNumberFormat="0" applyAlignment="0" applyProtection="0"/>
    <xf numFmtId="0" fontId="44" fillId="57" borderId="3928" applyNumberFormat="0" applyAlignment="0" applyProtection="0"/>
    <xf numFmtId="0" fontId="44" fillId="119" borderId="3928" applyNumberFormat="0" applyAlignment="0" applyProtection="0"/>
    <xf numFmtId="0" fontId="44" fillId="57" borderId="3936" applyNumberFormat="0" applyAlignment="0" applyProtection="0"/>
    <xf numFmtId="0" fontId="44" fillId="57" borderId="3936" applyNumberFormat="0" applyAlignment="0" applyProtection="0"/>
    <xf numFmtId="0" fontId="44" fillId="119" borderId="3936" applyNumberFormat="0" applyAlignment="0" applyProtection="0"/>
    <xf numFmtId="0" fontId="42" fillId="0" borderId="3696" applyNumberFormat="0" applyFill="0" applyAlignment="0" applyProtection="0"/>
    <xf numFmtId="0" fontId="18" fillId="68" borderId="3695" applyNumberFormat="0">
      <alignment vertical="center"/>
    </xf>
    <xf numFmtId="0" fontId="43" fillId="59" borderId="3694" applyNumberFormat="0" applyFont="0" applyAlignment="0" applyProtection="0"/>
    <xf numFmtId="0" fontId="42" fillId="0" borderId="3696" applyNumberFormat="0" applyFill="0" applyAlignment="0" applyProtection="0"/>
    <xf numFmtId="0" fontId="42" fillId="0" borderId="3696" applyNumberFormat="0" applyFill="0" applyAlignment="0" applyProtection="0"/>
    <xf numFmtId="0" fontId="55" fillId="56" borderId="3693" applyNumberFormat="0" applyAlignment="0" applyProtection="0"/>
    <xf numFmtId="0" fontId="63" fillId="56" borderId="3695" applyNumberFormat="0" applyAlignment="0" applyProtection="0"/>
    <xf numFmtId="0" fontId="43" fillId="59" borderId="3694" applyNumberFormat="0" applyFont="0" applyAlignment="0" applyProtection="0"/>
    <xf numFmtId="0" fontId="238" fillId="0" borderId="3704">
      <alignment horizontal="right"/>
    </xf>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1" fontId="37" fillId="0" borderId="3697">
      <alignment vertical="center"/>
    </xf>
    <xf numFmtId="0" fontId="60" fillId="43" borderId="3693"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1" fontId="37" fillId="0" borderId="3697">
      <alignment vertical="center"/>
    </xf>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3" fillId="59" borderId="3694" applyNumberFormat="0" applyFont="0" applyAlignment="0" applyProtection="0"/>
    <xf numFmtId="0" fontId="42" fillId="0" borderId="3696" applyNumberFormat="0" applyFill="0" applyAlignment="0" applyProtection="0"/>
    <xf numFmtId="0" fontId="63" fillId="56" borderId="3695" applyNumberFormat="0" applyAlignment="0" applyProtection="0"/>
    <xf numFmtId="0" fontId="55" fillId="56" borderId="3693" applyNumberFormat="0" applyAlignment="0" applyProtection="0"/>
    <xf numFmtId="0" fontId="42" fillId="0" borderId="3696" applyNumberFormat="0" applyFill="0" applyAlignment="0" applyProtection="0"/>
    <xf numFmtId="0" fontId="55" fillId="56" borderId="3693" applyNumberFormat="0" applyAlignment="0" applyProtection="0"/>
    <xf numFmtId="16" fontId="148" fillId="74" borderId="3697" applyFont="0" applyFill="0" applyBorder="0" applyAlignment="0" applyProtection="0">
      <alignment horizontal="right"/>
    </xf>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3" fillId="59" borderId="3694" applyNumberFormat="0" applyFon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3" fillId="59" borderId="3694" applyNumberFormat="0" applyFon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43" fillId="59" borderId="3694" applyNumberFormat="0" applyFont="0" applyAlignment="0" applyProtection="0"/>
    <xf numFmtId="215" fontId="156" fillId="0" borderId="3675" applyFont="0" applyFill="0" applyAlignment="0">
      <alignment horizontal="fill"/>
    </xf>
    <xf numFmtId="254" fontId="177" fillId="0" borderId="2344" applyFont="0" applyFill="0" applyBorder="0" applyAlignment="0" applyProtection="0">
      <protection locked="0"/>
    </xf>
    <xf numFmtId="0" fontId="63" fillId="56" borderId="3695" applyNumberFormat="0" applyAlignment="0" applyProtection="0"/>
    <xf numFmtId="0" fontId="60" fillId="43" borderId="3693" applyNumberFormat="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60" fillId="43" borderId="3693"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238" fillId="0" borderId="3704">
      <alignment horizontal="right"/>
    </xf>
    <xf numFmtId="0" fontId="42" fillId="0" borderId="3696" applyNumberFormat="0" applyFill="0" applyAlignment="0" applyProtection="0"/>
    <xf numFmtId="0" fontId="63" fillId="56" borderId="3695" applyNumberFormat="0" applyAlignment="0" applyProtection="0"/>
    <xf numFmtId="0" fontId="60" fillId="43" borderId="3693"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0" fillId="43" borderId="3693" applyNumberForma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55" fillId="56" borderId="3693" applyNumberFormat="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60" fillId="43" borderId="3693" applyNumberFormat="0" applyAlignment="0" applyProtection="0"/>
    <xf numFmtId="0" fontId="60" fillId="43" borderId="3693"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0" fillId="43" borderId="3693"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3" fillId="59" borderId="3694" applyNumberFormat="0" applyFon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3" fillId="59" borderId="3694" applyNumberFormat="0" applyFont="0" applyAlignment="0" applyProtection="0"/>
    <xf numFmtId="0" fontId="60" fillId="43" borderId="3693" applyNumberFormat="0" applyAlignment="0" applyProtection="0"/>
    <xf numFmtId="0" fontId="43" fillId="59" borderId="3694" applyNumberFormat="0" applyFont="0" applyAlignment="0" applyProtection="0"/>
    <xf numFmtId="0" fontId="42" fillId="0" borderId="3696" applyNumberFormat="0" applyFill="0" applyAlignment="0" applyProtection="0"/>
    <xf numFmtId="0" fontId="42" fillId="0" borderId="3696" applyNumberFormat="0" applyFill="0" applyAlignment="0" applyProtection="0"/>
    <xf numFmtId="0" fontId="55" fillId="56" borderId="3693" applyNumberFormat="0" applyAlignment="0" applyProtection="0"/>
    <xf numFmtId="0" fontId="63" fillId="56" borderId="3695" applyNumberFormat="0" applyAlignment="0" applyProtection="0"/>
    <xf numFmtId="1" fontId="37" fillId="0" borderId="3697">
      <alignment vertical="center"/>
    </xf>
    <xf numFmtId="0" fontId="63" fillId="56" borderId="3695" applyNumberFormat="0" applyAlignment="0" applyProtection="0"/>
    <xf numFmtId="0" fontId="63" fillId="56" borderId="3695" applyNumberFormat="0" applyAlignment="0" applyProtection="0"/>
    <xf numFmtId="0" fontId="60" fillId="43" borderId="3693" applyNumberFormat="0" applyAlignment="0" applyProtection="0"/>
    <xf numFmtId="0" fontId="42" fillId="0" borderId="3696" applyNumberFormat="0" applyFill="0" applyAlignment="0" applyProtection="0"/>
    <xf numFmtId="0" fontId="63" fillId="56" borderId="3695" applyNumberFormat="0" applyAlignment="0" applyProtection="0"/>
    <xf numFmtId="0" fontId="108" fillId="0" borderId="3698" applyFont="0" applyFill="0" applyAlignment="0" applyProtection="0"/>
    <xf numFmtId="0" fontId="63" fillId="56" borderId="3695" applyNumberFormat="0" applyAlignment="0" applyProtection="0"/>
    <xf numFmtId="0" fontId="43" fillId="59" borderId="3694" applyNumberFormat="0" applyFon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0" fillId="43" borderId="3693" applyNumberFormat="0" applyAlignment="0" applyProtection="0"/>
    <xf numFmtId="0" fontId="42" fillId="0" borderId="3696" applyNumberFormat="0" applyFill="0" applyAlignment="0" applyProtection="0"/>
    <xf numFmtId="0" fontId="43" fillId="59" borderId="3694" applyNumberFormat="0" applyFont="0" applyAlignment="0" applyProtection="0"/>
    <xf numFmtId="0" fontId="42" fillId="0" borderId="3696" applyNumberFormat="0" applyFill="0" applyAlignment="0" applyProtection="0"/>
    <xf numFmtId="0" fontId="63" fillId="56" borderId="3695" applyNumberFormat="0" applyAlignment="0" applyProtection="0"/>
    <xf numFmtId="0" fontId="60" fillId="43" borderId="3693" applyNumberFormat="0" applyAlignment="0" applyProtection="0"/>
    <xf numFmtId="0" fontId="63" fillId="56" borderId="3695" applyNumberFormat="0" applyAlignment="0" applyProtection="0"/>
    <xf numFmtId="0" fontId="43" fillId="59" borderId="3694" applyNumberFormat="0" applyFon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3" fillId="59" borderId="3694" applyNumberFormat="0" applyFont="0" applyAlignment="0" applyProtection="0"/>
    <xf numFmtId="0" fontId="237" fillId="0" borderId="3705">
      <alignment horizontal="right" wrapText="1"/>
    </xf>
    <xf numFmtId="0" fontId="55" fillId="56" borderId="3693"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254" fontId="177" fillId="0" borderId="2344" applyFont="0" applyFill="0" applyBorder="0" applyAlignment="0" applyProtection="0">
      <protection locked="0"/>
    </xf>
    <xf numFmtId="215" fontId="156" fillId="0" borderId="3938" applyFont="0" applyFill="0" applyAlignment="0">
      <alignment horizontal="fill"/>
    </xf>
    <xf numFmtId="254" fontId="177" fillId="0" borderId="2344" applyFont="0" applyFill="0" applyBorder="0" applyAlignment="0" applyProtection="0">
      <protection locked="0"/>
    </xf>
    <xf numFmtId="0" fontId="18" fillId="0" borderId="3694"/>
    <xf numFmtId="0" fontId="92" fillId="35" borderId="3939">
      <alignment horizontal="center" vertical="center"/>
    </xf>
    <xf numFmtId="3" fontId="92" fillId="35" borderId="3939">
      <alignment horizontal="right" vertical="center"/>
    </xf>
    <xf numFmtId="4" fontId="92" fillId="35" borderId="3939"/>
    <xf numFmtId="3" fontId="92" fillId="34" borderId="3937">
      <alignment horizontal="right" vertical="center"/>
    </xf>
    <xf numFmtId="2" fontId="92" fillId="34" borderId="3937"/>
    <xf numFmtId="0" fontId="18" fillId="0" borderId="3694"/>
    <xf numFmtId="0" fontId="43" fillId="59" borderId="3694" applyNumberFormat="0" applyFont="0" applyAlignment="0" applyProtection="0"/>
    <xf numFmtId="0" fontId="44" fillId="57" borderId="3940" applyNumberFormat="0" applyAlignment="0" applyProtection="0"/>
    <xf numFmtId="0" fontId="42" fillId="0" borderId="3696" applyNumberFormat="0" applyFill="0" applyAlignment="0" applyProtection="0"/>
    <xf numFmtId="0" fontId="92" fillId="35" borderId="3943">
      <alignment horizontal="center" vertical="center"/>
    </xf>
    <xf numFmtId="0" fontId="42" fillId="0" borderId="3696" applyNumberFormat="0" applyFill="0" applyAlignment="0" applyProtection="0"/>
    <xf numFmtId="0" fontId="55" fillId="56" borderId="3693" applyNumberFormat="0" applyAlignment="0" applyProtection="0"/>
    <xf numFmtId="0" fontId="55" fillId="56" borderId="3693"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215" fontId="156" fillId="0" borderId="3942" applyFont="0" applyFill="0" applyAlignment="0">
      <alignment horizontal="fill"/>
    </xf>
    <xf numFmtId="0" fontId="108" fillId="0" borderId="3698" applyFont="0" applyFill="0" applyAlignment="0" applyProtection="0"/>
    <xf numFmtId="0" fontId="55" fillId="56"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4" fillId="57" borderId="3940" applyNumberFormat="0" applyAlignment="0" applyProtection="0"/>
    <xf numFmtId="0" fontId="44" fillId="57" borderId="3940" applyNumberFormat="0" applyAlignment="0" applyProtection="0"/>
    <xf numFmtId="3" fontId="92" fillId="35" borderId="3943">
      <alignment horizontal="right" vertical="center"/>
    </xf>
    <xf numFmtId="4" fontId="92" fillId="35" borderId="3943"/>
    <xf numFmtId="3" fontId="92" fillId="34" borderId="3941">
      <alignment horizontal="right" vertical="center"/>
    </xf>
    <xf numFmtId="2" fontId="92" fillId="34" borderId="3941"/>
    <xf numFmtId="0" fontId="44" fillId="119" borderId="3940" applyNumberFormat="0" applyAlignment="0" applyProtection="0"/>
    <xf numFmtId="0" fontId="44" fillId="57" borderId="3944" applyNumberFormat="0" applyAlignment="0" applyProtection="0"/>
    <xf numFmtId="0" fontId="44" fillId="57" borderId="3944" applyNumberFormat="0" applyAlignment="0" applyProtection="0"/>
    <xf numFmtId="0" fontId="44" fillId="57" borderId="3944" applyNumberFormat="0" applyAlignment="0" applyProtection="0"/>
    <xf numFmtId="0" fontId="44" fillId="119" borderId="3944" applyNumberFormat="0" applyAlignment="0" applyProtection="0"/>
    <xf numFmtId="215" fontId="156" fillId="0" borderId="3946" applyFont="0" applyFill="0" applyAlignment="0">
      <alignment horizontal="fill"/>
    </xf>
    <xf numFmtId="0" fontId="92" fillId="35" borderId="3947">
      <alignment horizontal="center" vertical="center"/>
    </xf>
    <xf numFmtId="3" fontId="92" fillId="35" borderId="3947">
      <alignment horizontal="right" vertical="center"/>
    </xf>
    <xf numFmtId="4" fontId="92" fillId="35" borderId="3947"/>
    <xf numFmtId="3" fontId="92" fillId="34" borderId="3945">
      <alignment horizontal="right" vertical="center"/>
    </xf>
    <xf numFmtId="2" fontId="92" fillId="34" borderId="3945"/>
    <xf numFmtId="0" fontId="44" fillId="57" borderId="3948" applyNumberFormat="0" applyAlignment="0" applyProtection="0"/>
    <xf numFmtId="0" fontId="92" fillId="35" borderId="3951">
      <alignment horizontal="center" vertical="center"/>
    </xf>
    <xf numFmtId="215" fontId="156" fillId="0" borderId="3950" applyFont="0" applyFill="0" applyAlignment="0">
      <alignment horizontal="fill"/>
    </xf>
    <xf numFmtId="0" fontId="44" fillId="57" borderId="3948" applyNumberFormat="0" applyAlignment="0" applyProtection="0"/>
    <xf numFmtId="0" fontId="44" fillId="57" borderId="3948" applyNumberFormat="0" applyAlignment="0" applyProtection="0"/>
    <xf numFmtId="3" fontId="92" fillId="35" borderId="3951">
      <alignment horizontal="right" vertical="center"/>
    </xf>
    <xf numFmtId="4" fontId="92" fillId="35" borderId="3951"/>
    <xf numFmtId="3" fontId="92" fillId="34" borderId="3949">
      <alignment horizontal="right" vertical="center"/>
    </xf>
    <xf numFmtId="2" fontId="92" fillId="34" borderId="3949"/>
    <xf numFmtId="0" fontId="44" fillId="119" borderId="3948" applyNumberFormat="0" applyAlignment="0" applyProtection="0"/>
    <xf numFmtId="0" fontId="44" fillId="57" borderId="3952" applyNumberFormat="0" applyAlignment="0" applyProtection="0"/>
    <xf numFmtId="0" fontId="44" fillId="57" borderId="3952" applyNumberFormat="0" applyAlignment="0" applyProtection="0"/>
    <xf numFmtId="0" fontId="44" fillId="57" borderId="3952" applyNumberFormat="0" applyAlignment="0" applyProtection="0"/>
    <xf numFmtId="0" fontId="44" fillId="119" borderId="3952" applyNumberFormat="0" applyAlignment="0" applyProtection="0"/>
    <xf numFmtId="164" fontId="103" fillId="71" borderId="3453" applyNumberFormat="0" applyBorder="0" applyAlignment="0">
      <alignment vertical="center" wrapText="1"/>
    </xf>
    <xf numFmtId="215" fontId="156" fillId="0" borderId="3962" applyFont="0" applyFill="0" applyAlignment="0">
      <alignment horizontal="fill"/>
    </xf>
    <xf numFmtId="2" fontId="92" fillId="34" borderId="3977"/>
    <xf numFmtId="3" fontId="92" fillId="34" borderId="3977">
      <alignment horizontal="right" vertical="center"/>
    </xf>
    <xf numFmtId="4" fontId="92" fillId="35" borderId="3979"/>
    <xf numFmtId="3" fontId="92" fillId="35" borderId="3979">
      <alignment horizontal="right" vertical="center"/>
    </xf>
    <xf numFmtId="0" fontId="92" fillId="35" borderId="3979">
      <alignment horizontal="center" vertical="center"/>
    </xf>
    <xf numFmtId="0" fontId="92" fillId="35" borderId="3963">
      <alignment horizontal="center" vertical="center"/>
    </xf>
    <xf numFmtId="3" fontId="92" fillId="35" borderId="3963">
      <alignment horizontal="right" vertical="center"/>
    </xf>
    <xf numFmtId="4" fontId="92" fillId="35" borderId="3963"/>
    <xf numFmtId="215" fontId="156" fillId="0" borderId="3978" applyFont="0" applyFill="0" applyAlignment="0">
      <alignment horizontal="fill"/>
    </xf>
    <xf numFmtId="3" fontId="92" fillId="34" borderId="3961">
      <alignment horizontal="right" vertical="center"/>
    </xf>
    <xf numFmtId="2" fontId="92" fillId="34" borderId="3961"/>
    <xf numFmtId="0" fontId="108" fillId="0" borderId="3698" applyFont="0" applyFill="0" applyAlignment="0" applyProtection="0"/>
    <xf numFmtId="0" fontId="103" fillId="71" borderId="3453" applyNumberFormat="0" applyBorder="0" applyAlignment="0">
      <alignment vertical="center" wrapText="1"/>
    </xf>
    <xf numFmtId="0" fontId="44" fillId="57" borderId="3964" applyNumberFormat="0" applyAlignment="0" applyProtection="0"/>
    <xf numFmtId="0" fontId="92" fillId="35" borderId="3967">
      <alignment horizontal="center" vertical="center"/>
    </xf>
    <xf numFmtId="215" fontId="156" fillId="0" borderId="3966" applyFont="0" applyFill="0" applyAlignment="0">
      <alignment horizontal="fill"/>
    </xf>
    <xf numFmtId="0" fontId="44" fillId="57" borderId="3964" applyNumberFormat="0" applyAlignment="0" applyProtection="0"/>
    <xf numFmtId="0" fontId="44" fillId="57" borderId="3964" applyNumberFormat="0" applyAlignment="0" applyProtection="0"/>
    <xf numFmtId="3" fontId="92" fillId="35" borderId="3967">
      <alignment horizontal="right" vertical="center"/>
    </xf>
    <xf numFmtId="4" fontId="92" fillId="35" borderId="3967"/>
    <xf numFmtId="3" fontId="92" fillId="34" borderId="3965">
      <alignment horizontal="right" vertical="center"/>
    </xf>
    <xf numFmtId="2" fontId="92" fillId="34" borderId="3965"/>
    <xf numFmtId="0" fontId="44" fillId="119" borderId="3964" applyNumberFormat="0" applyAlignment="0" applyProtection="0"/>
    <xf numFmtId="0" fontId="44" fillId="57" borderId="3968" applyNumberFormat="0" applyAlignment="0" applyProtection="0"/>
    <xf numFmtId="0" fontId="44" fillId="57" borderId="3968" applyNumberFormat="0" applyAlignment="0" applyProtection="0"/>
    <xf numFmtId="0" fontId="44" fillId="57" borderId="3968" applyNumberFormat="0" applyAlignment="0" applyProtection="0"/>
    <xf numFmtId="0" fontId="44" fillId="119" borderId="3968" applyNumberFormat="0" applyAlignment="0" applyProtection="0"/>
    <xf numFmtId="215" fontId="156" fillId="0" borderId="3970" applyFont="0" applyFill="0" applyAlignment="0">
      <alignment horizontal="fill"/>
    </xf>
    <xf numFmtId="0" fontId="92" fillId="35" borderId="3971">
      <alignment horizontal="center" vertical="center"/>
    </xf>
    <xf numFmtId="3" fontId="92" fillId="35" borderId="3971">
      <alignment horizontal="right" vertical="center"/>
    </xf>
    <xf numFmtId="4" fontId="92" fillId="35" borderId="3971"/>
    <xf numFmtId="3" fontId="92" fillId="34" borderId="3969">
      <alignment horizontal="right" vertical="center"/>
    </xf>
    <xf numFmtId="2" fontId="92" fillId="34" borderId="3969"/>
    <xf numFmtId="0" fontId="44" fillId="57" borderId="3972" applyNumberFormat="0" applyAlignment="0" applyProtection="0"/>
    <xf numFmtId="0" fontId="92" fillId="35" borderId="3975">
      <alignment horizontal="center" vertical="center"/>
    </xf>
    <xf numFmtId="215" fontId="156" fillId="0" borderId="3974" applyFont="0" applyFill="0" applyAlignment="0">
      <alignment horizontal="fill"/>
    </xf>
    <xf numFmtId="0" fontId="44" fillId="57" borderId="3972" applyNumberFormat="0" applyAlignment="0" applyProtection="0"/>
    <xf numFmtId="0" fontId="44" fillId="57" borderId="3972" applyNumberFormat="0" applyAlignment="0" applyProtection="0"/>
    <xf numFmtId="3" fontId="92" fillId="35" borderId="3975">
      <alignment horizontal="right" vertical="center"/>
    </xf>
    <xf numFmtId="4" fontId="92" fillId="35" borderId="3975"/>
    <xf numFmtId="3" fontId="92" fillId="34" borderId="3973">
      <alignment horizontal="right" vertical="center"/>
    </xf>
    <xf numFmtId="2" fontId="92" fillId="34" borderId="3973"/>
    <xf numFmtId="0" fontId="44" fillId="119" borderId="3972" applyNumberFormat="0" applyAlignment="0" applyProtection="0"/>
    <xf numFmtId="0" fontId="44" fillId="57" borderId="3976" applyNumberFormat="0" applyAlignment="0" applyProtection="0"/>
    <xf numFmtId="0" fontId="44" fillId="57" borderId="3976" applyNumberFormat="0" applyAlignment="0" applyProtection="0"/>
    <xf numFmtId="0" fontId="44" fillId="57" borderId="3976" applyNumberFormat="0" applyAlignment="0" applyProtection="0"/>
    <xf numFmtId="0" fontId="44" fillId="119" borderId="3976" applyNumberFormat="0" applyAlignment="0" applyProtection="0"/>
    <xf numFmtId="0" fontId="44" fillId="57" borderId="3980" applyNumberFormat="0" applyAlignment="0" applyProtection="0"/>
    <xf numFmtId="0" fontId="92" fillId="35" borderId="3983">
      <alignment horizontal="center" vertical="center"/>
    </xf>
    <xf numFmtId="215" fontId="156" fillId="0" borderId="3982" applyFont="0" applyFill="0" applyAlignment="0">
      <alignment horizontal="fill"/>
    </xf>
    <xf numFmtId="0" fontId="44" fillId="57" borderId="3980" applyNumberFormat="0" applyAlignment="0" applyProtection="0"/>
    <xf numFmtId="0" fontId="44" fillId="57" borderId="3980" applyNumberFormat="0" applyAlignment="0" applyProtection="0"/>
    <xf numFmtId="3" fontId="92" fillId="35" borderId="3983">
      <alignment horizontal="right" vertical="center"/>
    </xf>
    <xf numFmtId="4" fontId="92" fillId="35" borderId="3983"/>
    <xf numFmtId="3" fontId="92" fillId="34" borderId="3981">
      <alignment horizontal="right" vertical="center"/>
    </xf>
    <xf numFmtId="2" fontId="92" fillId="34" borderId="3981"/>
    <xf numFmtId="0" fontId="44" fillId="119" borderId="3980" applyNumberFormat="0" applyAlignment="0" applyProtection="0"/>
    <xf numFmtId="0" fontId="44" fillId="57" borderId="3984" applyNumberFormat="0" applyAlignment="0" applyProtection="0"/>
    <xf numFmtId="0" fontId="44" fillId="57" borderId="3984" applyNumberFormat="0" applyAlignment="0" applyProtection="0"/>
    <xf numFmtId="0" fontId="44" fillId="57" borderId="3984" applyNumberFormat="0" applyAlignment="0" applyProtection="0"/>
    <xf numFmtId="0" fontId="44" fillId="119" borderId="3984" applyNumberFormat="0" applyAlignment="0" applyProtection="0"/>
    <xf numFmtId="215" fontId="156" fillId="0" borderId="3986" applyFont="0" applyFill="0" applyAlignment="0">
      <alignment horizontal="fill"/>
    </xf>
    <xf numFmtId="0" fontId="44" fillId="57" borderId="4000" applyNumberFormat="0" applyAlignment="0" applyProtection="0"/>
    <xf numFmtId="0" fontId="44" fillId="119" borderId="3996" applyNumberFormat="0" applyAlignment="0" applyProtection="0"/>
    <xf numFmtId="2" fontId="92" fillId="34" borderId="3997"/>
    <xf numFmtId="3" fontId="92" fillId="34" borderId="3997">
      <alignment horizontal="right" vertical="center"/>
    </xf>
    <xf numFmtId="4" fontId="92" fillId="35" borderId="3999"/>
    <xf numFmtId="3" fontId="92" fillId="35" borderId="3999">
      <alignment horizontal="right" vertical="center"/>
    </xf>
    <xf numFmtId="0" fontId="44" fillId="57" borderId="3996" applyNumberFormat="0" applyAlignment="0" applyProtection="0"/>
    <xf numFmtId="0" fontId="44" fillId="57" borderId="3996" applyNumberFormat="0" applyAlignment="0" applyProtection="0"/>
    <xf numFmtId="215" fontId="156" fillId="0" borderId="3998" applyFont="0" applyFill="0" applyAlignment="0">
      <alignment horizontal="fill"/>
    </xf>
    <xf numFmtId="0" fontId="92" fillId="35" borderId="3999">
      <alignment horizontal="center" vertical="center"/>
    </xf>
    <xf numFmtId="0" fontId="44" fillId="57" borderId="3996" applyNumberFormat="0" applyAlignment="0" applyProtection="0"/>
    <xf numFmtId="2" fontId="92" fillId="34" borderId="3993"/>
    <xf numFmtId="3" fontId="92" fillId="34" borderId="3993">
      <alignment horizontal="right" vertical="center"/>
    </xf>
    <xf numFmtId="4" fontId="92" fillId="35" borderId="3995"/>
    <xf numFmtId="3" fontId="92" fillId="35" borderId="3995">
      <alignment horizontal="right" vertical="center"/>
    </xf>
    <xf numFmtId="0" fontId="92" fillId="35" borderId="3995">
      <alignment horizontal="center" vertical="center"/>
    </xf>
    <xf numFmtId="0" fontId="92" fillId="35" borderId="3987">
      <alignment horizontal="center" vertical="center"/>
    </xf>
    <xf numFmtId="3" fontId="92" fillId="35" borderId="3987">
      <alignment horizontal="right" vertical="center"/>
    </xf>
    <xf numFmtId="4" fontId="92" fillId="35" borderId="3987"/>
    <xf numFmtId="3" fontId="92" fillId="34" borderId="3985">
      <alignment horizontal="right" vertical="center"/>
    </xf>
    <xf numFmtId="2" fontId="92" fillId="34" borderId="3985"/>
    <xf numFmtId="215" fontId="156" fillId="0" borderId="3994" applyFont="0" applyFill="0" applyAlignment="0">
      <alignment horizontal="fill"/>
    </xf>
    <xf numFmtId="0" fontId="44" fillId="57" borderId="3988" applyNumberFormat="0" applyAlignment="0" applyProtection="0"/>
    <xf numFmtId="0" fontId="92" fillId="35" borderId="3991">
      <alignment horizontal="center" vertical="center"/>
    </xf>
    <xf numFmtId="215" fontId="156" fillId="0" borderId="3990" applyFont="0" applyFill="0" applyAlignment="0">
      <alignment horizontal="fill"/>
    </xf>
    <xf numFmtId="0" fontId="44" fillId="57" borderId="3988" applyNumberFormat="0" applyAlignment="0" applyProtection="0"/>
    <xf numFmtId="0" fontId="44" fillId="57" borderId="3988" applyNumberFormat="0" applyAlignment="0" applyProtection="0"/>
    <xf numFmtId="3" fontId="92" fillId="35" borderId="3991">
      <alignment horizontal="right" vertical="center"/>
    </xf>
    <xf numFmtId="4" fontId="92" fillId="35" borderId="3991"/>
    <xf numFmtId="3" fontId="92" fillId="34" borderId="3989">
      <alignment horizontal="right" vertical="center"/>
    </xf>
    <xf numFmtId="2" fontId="92" fillId="34" borderId="3989"/>
    <xf numFmtId="0" fontId="44" fillId="119" borderId="3988" applyNumberFormat="0" applyAlignment="0" applyProtection="0"/>
    <xf numFmtId="0" fontId="44" fillId="57" borderId="3992" applyNumberFormat="0" applyAlignment="0" applyProtection="0"/>
    <xf numFmtId="0" fontId="44" fillId="57" borderId="3992" applyNumberFormat="0" applyAlignment="0" applyProtection="0"/>
    <xf numFmtId="0" fontId="44" fillId="57" borderId="3992" applyNumberFormat="0" applyAlignment="0" applyProtection="0"/>
    <xf numFmtId="0" fontId="44" fillId="119" borderId="3992" applyNumberFormat="0" applyAlignment="0" applyProtection="0"/>
    <xf numFmtId="0" fontId="44" fillId="57" borderId="4000" applyNumberFormat="0" applyAlignment="0" applyProtection="0"/>
    <xf numFmtId="0" fontId="44" fillId="57" borderId="4000" applyNumberFormat="0" applyAlignment="0" applyProtection="0"/>
    <xf numFmtId="0" fontId="44" fillId="119" borderId="4000" applyNumberFormat="0" applyAlignment="0" applyProtection="0"/>
    <xf numFmtId="215" fontId="156" fillId="0" borderId="4002" applyFont="0" applyFill="0" applyAlignment="0">
      <alignment horizontal="fill"/>
    </xf>
    <xf numFmtId="0" fontId="92" fillId="35" borderId="4003">
      <alignment horizontal="center" vertical="center"/>
    </xf>
    <xf numFmtId="3" fontId="92" fillId="35" borderId="4003">
      <alignment horizontal="right" vertical="center"/>
    </xf>
    <xf numFmtId="4" fontId="92" fillId="35" borderId="4003"/>
    <xf numFmtId="3" fontId="92" fillId="34" borderId="4001">
      <alignment horizontal="right" vertical="center"/>
    </xf>
    <xf numFmtId="2" fontId="92" fillId="34" borderId="4001"/>
    <xf numFmtId="0" fontId="44" fillId="57" borderId="4004" applyNumberFormat="0" applyAlignment="0" applyProtection="0"/>
    <xf numFmtId="0" fontId="92" fillId="35" borderId="4007">
      <alignment horizontal="center" vertical="center"/>
    </xf>
    <xf numFmtId="215" fontId="156" fillId="0" borderId="4006" applyFont="0" applyFill="0" applyAlignment="0">
      <alignment horizontal="fill"/>
    </xf>
    <xf numFmtId="0" fontId="44" fillId="57" borderId="4004" applyNumberFormat="0" applyAlignment="0" applyProtection="0"/>
    <xf numFmtId="0" fontId="44" fillId="57" borderId="4004" applyNumberFormat="0" applyAlignment="0" applyProtection="0"/>
    <xf numFmtId="3" fontId="92" fillId="35" borderId="4007">
      <alignment horizontal="right" vertical="center"/>
    </xf>
    <xf numFmtId="4" fontId="92" fillId="35" borderId="4007"/>
    <xf numFmtId="3" fontId="92" fillId="34" borderId="4005">
      <alignment horizontal="right" vertical="center"/>
    </xf>
    <xf numFmtId="2" fontId="92" fillId="34" borderId="4005"/>
    <xf numFmtId="0" fontId="44" fillId="119" borderId="4004" applyNumberFormat="0" applyAlignment="0" applyProtection="0"/>
    <xf numFmtId="0" fontId="44" fillId="57" borderId="4008" applyNumberFormat="0" applyAlignment="0" applyProtection="0"/>
    <xf numFmtId="0" fontId="44" fillId="57" borderId="4008" applyNumberFormat="0" applyAlignment="0" applyProtection="0"/>
    <xf numFmtId="0" fontId="44" fillId="57" borderId="4008" applyNumberFormat="0" applyAlignment="0" applyProtection="0"/>
    <xf numFmtId="0" fontId="44" fillId="119" borderId="4008" applyNumberFormat="0" applyAlignment="0" applyProtection="0"/>
    <xf numFmtId="215" fontId="156" fillId="0" borderId="4010" applyFont="0" applyFill="0" applyAlignment="0">
      <alignment horizontal="fill"/>
    </xf>
    <xf numFmtId="0" fontId="92" fillId="35" borderId="4011">
      <alignment horizontal="center" vertical="center"/>
    </xf>
    <xf numFmtId="3" fontId="92" fillId="35" borderId="4011">
      <alignment horizontal="right" vertical="center"/>
    </xf>
    <xf numFmtId="4" fontId="92" fillId="35" borderId="4011"/>
    <xf numFmtId="3" fontId="92" fillId="34" borderId="4009">
      <alignment horizontal="right" vertical="center"/>
    </xf>
    <xf numFmtId="2" fontId="92" fillId="34" borderId="4009"/>
    <xf numFmtId="0" fontId="44" fillId="57" borderId="4012" applyNumberFormat="0" applyAlignment="0" applyProtection="0"/>
    <xf numFmtId="0" fontId="92" fillId="35" borderId="4015">
      <alignment horizontal="center" vertical="center"/>
    </xf>
    <xf numFmtId="215" fontId="156" fillId="0" borderId="4014" applyFont="0" applyFill="0" applyAlignment="0">
      <alignment horizontal="fill"/>
    </xf>
    <xf numFmtId="0" fontId="44" fillId="57" borderId="4012" applyNumberFormat="0" applyAlignment="0" applyProtection="0"/>
    <xf numFmtId="0" fontId="44" fillId="57" borderId="4012" applyNumberFormat="0" applyAlignment="0" applyProtection="0"/>
    <xf numFmtId="3" fontId="92" fillId="35" borderId="4015">
      <alignment horizontal="right" vertical="center"/>
    </xf>
    <xf numFmtId="4" fontId="92" fillId="35" borderId="4015"/>
    <xf numFmtId="3" fontId="92" fillId="34" borderId="4013">
      <alignment horizontal="right" vertical="center"/>
    </xf>
    <xf numFmtId="2" fontId="92" fillId="34" borderId="4013"/>
    <xf numFmtId="0" fontId="44" fillId="119" borderId="4012" applyNumberFormat="0" applyAlignment="0" applyProtection="0"/>
    <xf numFmtId="0" fontId="44" fillId="57" borderId="4016" applyNumberFormat="0" applyAlignment="0" applyProtection="0"/>
    <xf numFmtId="0" fontId="44" fillId="57" borderId="4016" applyNumberFormat="0" applyAlignment="0" applyProtection="0"/>
    <xf numFmtId="0" fontId="44" fillId="57" borderId="4016" applyNumberFormat="0" applyAlignment="0" applyProtection="0"/>
    <xf numFmtId="0" fontId="44" fillId="119" borderId="4016"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0" fillId="43" borderId="3693" applyNumberFormat="0" applyAlignment="0" applyProtection="0"/>
    <xf numFmtId="0" fontId="42" fillId="0" borderId="3696" applyNumberFormat="0" applyFill="0" applyAlignment="0" applyProtection="0"/>
    <xf numFmtId="0" fontId="60" fillId="43" borderId="3693" applyNumberFormat="0" applyAlignment="0" applyProtection="0"/>
    <xf numFmtId="0" fontId="55" fillId="56" borderId="3693" applyNumberForma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60" fillId="43" borderId="3693" applyNumberFormat="0" applyAlignment="0" applyProtection="0"/>
    <xf numFmtId="0" fontId="55" fillId="56" borderId="3693"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60" fillId="43" borderId="3693" applyNumberFormat="0" applyAlignment="0" applyProtection="0"/>
    <xf numFmtId="0" fontId="43" fillId="59" borderId="3694" applyNumberFormat="0" applyFont="0" applyAlignment="0" applyProtection="0"/>
    <xf numFmtId="0" fontId="60" fillId="43" borderId="3693" applyNumberFormat="0" applyAlignment="0" applyProtection="0"/>
    <xf numFmtId="0" fontId="55" fillId="56" borderId="3693" applyNumberFormat="0" applyAlignment="0" applyProtection="0"/>
    <xf numFmtId="0" fontId="43" fillId="59" borderId="3694" applyNumberFormat="0" applyFont="0" applyAlignment="0" applyProtection="0"/>
    <xf numFmtId="0" fontId="60" fillId="43" borderId="3693" applyNumberFormat="0" applyAlignment="0" applyProtection="0"/>
    <xf numFmtId="0" fontId="55" fillId="56" borderId="3693" applyNumberFormat="0" applyAlignment="0" applyProtection="0"/>
    <xf numFmtId="0" fontId="43" fillId="59" borderId="3694" applyNumberFormat="0" applyFont="0" applyAlignment="0" applyProtection="0"/>
    <xf numFmtId="0" fontId="60" fillId="43" borderId="3693" applyNumberFormat="0" applyAlignment="0" applyProtection="0"/>
    <xf numFmtId="0" fontId="55" fillId="56" borderId="3693" applyNumberFormat="0" applyAlignment="0" applyProtection="0"/>
    <xf numFmtId="0" fontId="55" fillId="56" borderId="3693" applyNumberFormat="0" applyAlignment="0" applyProtection="0"/>
    <xf numFmtId="0" fontId="43" fillId="59" borderId="3694" applyNumberFormat="0" applyFont="0" applyAlignment="0" applyProtection="0"/>
    <xf numFmtId="0" fontId="43" fillId="59" borderId="3694" applyNumberFormat="0" applyFont="0" applyAlignment="0" applyProtection="0"/>
    <xf numFmtId="0" fontId="43" fillId="59" borderId="3694" applyNumberFormat="0" applyFont="0" applyAlignment="0" applyProtection="0"/>
    <xf numFmtId="0" fontId="55" fillId="56" borderId="3693" applyNumberFormat="0" applyAlignment="0" applyProtection="0"/>
    <xf numFmtId="0" fontId="43" fillId="59" borderId="3694" applyNumberFormat="0" applyFon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0" fillId="43" borderId="3693" applyNumberFormat="0" applyAlignment="0" applyProtection="0"/>
    <xf numFmtId="0" fontId="63" fillId="56" borderId="3695" applyNumberFormat="0" applyAlignment="0" applyProtection="0"/>
    <xf numFmtId="0" fontId="55" fillId="56" borderId="3693" applyNumberFormat="0" applyAlignment="0" applyProtection="0"/>
    <xf numFmtId="0" fontId="55" fillId="56" borderId="3693" applyNumberFormat="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0" fillId="43" borderId="3693" applyNumberFormat="0" applyAlignment="0" applyProtection="0"/>
    <xf numFmtId="0" fontId="42" fillId="0" borderId="3696" applyNumberFormat="0" applyFill="0" applyAlignment="0" applyProtection="0"/>
    <xf numFmtId="0" fontId="60" fillId="43" borderId="3693" applyNumberForma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3" fillId="59" borderId="3694" applyNumberFormat="0" applyFont="0" applyAlignment="0" applyProtection="0"/>
    <xf numFmtId="0" fontId="63" fillId="56" borderId="3695" applyNumberFormat="0" applyAlignment="0" applyProtection="0"/>
    <xf numFmtId="0" fontId="43" fillId="59" borderId="3694" applyNumberFormat="0" applyFon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3" fillId="59" borderId="3694" applyNumberFormat="0" applyFon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18" fillId="68" borderId="3695" applyNumberFormat="0">
      <alignment vertical="center"/>
    </xf>
    <xf numFmtId="0" fontId="108" fillId="0" borderId="3698" applyFont="0" applyFill="0" applyAlignment="0" applyProtection="0"/>
    <xf numFmtId="0" fontId="60" fillId="43" borderId="3693"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0" fillId="43" borderId="3693" applyNumberFormat="0" applyAlignment="0" applyProtection="0"/>
    <xf numFmtId="0" fontId="60" fillId="43" borderId="3693" applyNumberFormat="0" applyAlignment="0" applyProtection="0"/>
    <xf numFmtId="0" fontId="42" fillId="0" borderId="3696" applyNumberFormat="0" applyFill="0" applyAlignment="0" applyProtection="0"/>
    <xf numFmtId="0" fontId="63" fillId="56" borderId="3695" applyNumberFormat="0" applyAlignment="0" applyProtection="0"/>
    <xf numFmtId="0" fontId="43" fillId="59" borderId="3694" applyNumberFormat="0" applyFon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60" fillId="43" borderId="3693" applyNumberFormat="0" applyAlignment="0" applyProtection="0"/>
    <xf numFmtId="0" fontId="55" fillId="56" borderId="3693" applyNumberFormat="0" applyAlignment="0" applyProtection="0"/>
    <xf numFmtId="0" fontId="43" fillId="59" borderId="3694" applyNumberFormat="0" applyFont="0" applyAlignment="0" applyProtection="0"/>
    <xf numFmtId="0" fontId="42" fillId="0" borderId="3696" applyNumberFormat="0" applyFill="0" applyAlignment="0" applyProtection="0"/>
    <xf numFmtId="0" fontId="60" fillId="43" borderId="3693" applyNumberFormat="0" applyAlignment="0" applyProtection="0"/>
    <xf numFmtId="0" fontId="43" fillId="59" borderId="3694" applyNumberFormat="0" applyFont="0" applyAlignment="0" applyProtection="0"/>
    <xf numFmtId="0" fontId="42" fillId="0" borderId="3696" applyNumberFormat="0" applyFill="0" applyAlignment="0" applyProtection="0"/>
    <xf numFmtId="0" fontId="42" fillId="0" borderId="3696" applyNumberFormat="0" applyFill="0" applyAlignment="0" applyProtection="0"/>
    <xf numFmtId="0" fontId="55" fillId="56" borderId="3693" applyNumberFormat="0" applyAlignment="0" applyProtection="0"/>
    <xf numFmtId="0" fontId="42" fillId="0" borderId="3696" applyNumberFormat="0" applyFill="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3" fillId="59" borderId="3694" applyNumberFormat="0" applyFont="0" applyAlignment="0" applyProtection="0"/>
    <xf numFmtId="0" fontId="43" fillId="59" borderId="3694" applyNumberFormat="0" applyFont="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43" fillId="59" borderId="3694" applyNumberFormat="0" applyFon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55" fillId="56" borderId="3693"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0" fillId="43" borderId="3693"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3" fillId="59" borderId="3694" applyNumberFormat="0" applyFon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0" fillId="43" borderId="3693"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55" fillId="56" borderId="3693" applyNumberFormat="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0" fillId="43" borderId="3693" applyNumberFormat="0" applyAlignment="0" applyProtection="0"/>
    <xf numFmtId="0" fontId="63" fillId="56" borderId="3695" applyNumberFormat="0" applyAlignment="0" applyProtection="0"/>
    <xf numFmtId="0" fontId="63" fillId="56" borderId="3695" applyNumberFormat="0" applyAlignment="0" applyProtection="0"/>
    <xf numFmtId="0" fontId="43" fillId="59" borderId="3694" applyNumberFormat="0" applyFon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55" fillId="56" borderId="3693" applyNumberFormat="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3" fillId="59" borderId="3694" applyNumberFormat="0" applyFon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0" fillId="43" borderId="3693"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254" fontId="177" fillId="0" borderId="2344" applyFont="0" applyFill="0" applyBorder="0" applyAlignment="0" applyProtection="0">
      <protection locked="0"/>
    </xf>
    <xf numFmtId="215" fontId="156" fillId="0" borderId="4042" applyFont="0" applyFill="0" applyAlignment="0">
      <alignment horizontal="fill"/>
    </xf>
    <xf numFmtId="254" fontId="177" fillId="0" borderId="2344" applyFont="0" applyFill="0" applyBorder="0" applyAlignment="0" applyProtection="0">
      <protection locked="0"/>
    </xf>
    <xf numFmtId="0" fontId="18" fillId="68" borderId="3695" applyNumberFormat="0">
      <alignment vertical="center"/>
    </xf>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63" fillId="56" borderId="3695" applyNumberFormat="0" applyAlignment="0" applyProtection="0"/>
    <xf numFmtId="0" fontId="55" fillId="56" borderId="3693" applyNumberFormat="0" applyAlignment="0" applyProtection="0"/>
    <xf numFmtId="0" fontId="55" fillId="56" borderId="3693" applyNumberFormat="0" applyAlignment="0" applyProtection="0"/>
    <xf numFmtId="0" fontId="55" fillId="56" borderId="3693" applyNumberFormat="0" applyAlignment="0" applyProtection="0"/>
    <xf numFmtId="0" fontId="92" fillId="35" borderId="4043">
      <alignment horizontal="center" vertical="center"/>
    </xf>
    <xf numFmtId="3" fontId="92" fillId="35" borderId="4043">
      <alignment horizontal="right" vertical="center"/>
    </xf>
    <xf numFmtId="4" fontId="92" fillId="35" borderId="4043"/>
    <xf numFmtId="0" fontId="60" fillId="43" borderId="3693" applyNumberFormat="0" applyAlignment="0" applyProtection="0"/>
    <xf numFmtId="0" fontId="60" fillId="43" borderId="3693" applyNumberFormat="0" applyAlignment="0" applyProtection="0"/>
    <xf numFmtId="0" fontId="42" fillId="0" borderId="3696" applyNumberFormat="0" applyFill="0" applyAlignment="0" applyProtection="0"/>
    <xf numFmtId="0" fontId="18" fillId="68" borderId="3695" applyNumberFormat="0">
      <alignment vertical="center"/>
    </xf>
    <xf numFmtId="3" fontId="92" fillId="34" borderId="4041">
      <alignment horizontal="right" vertical="center"/>
    </xf>
    <xf numFmtId="2" fontId="92" fillId="34" borderId="4041"/>
    <xf numFmtId="0" fontId="60" fillId="43" borderId="3693" applyNumberFormat="0" applyAlignment="0" applyProtection="0"/>
    <xf numFmtId="0" fontId="60" fillId="43" borderId="3693" applyNumberFormat="0" applyAlignment="0" applyProtection="0"/>
    <xf numFmtId="0" fontId="60" fillId="43" borderId="3693" applyNumberFormat="0" applyAlignment="0" applyProtection="0"/>
    <xf numFmtId="0" fontId="18" fillId="68" borderId="3695" applyNumberFormat="0">
      <alignment vertical="center"/>
    </xf>
    <xf numFmtId="0" fontId="42" fillId="0" borderId="3696" applyNumberFormat="0" applyFill="0" applyAlignment="0" applyProtection="0"/>
    <xf numFmtId="0" fontId="60" fillId="43" borderId="3693" applyNumberFormat="0" applyAlignment="0" applyProtection="0"/>
    <xf numFmtId="0" fontId="60" fillId="43" borderId="3693" applyNumberFormat="0" applyAlignment="0" applyProtection="0"/>
    <xf numFmtId="0" fontId="42" fillId="0" borderId="3696" applyNumberFormat="0" applyFill="0" applyAlignment="0" applyProtection="0"/>
    <xf numFmtId="0" fontId="55" fillId="56" borderId="3693" applyNumberFormat="0" applyAlignment="0" applyProtection="0"/>
    <xf numFmtId="0" fontId="55" fillId="56" borderId="3693" applyNumberFormat="0" applyAlignment="0" applyProtection="0"/>
    <xf numFmtId="0" fontId="55" fillId="56" borderId="3693" applyNumberFormat="0" applyAlignment="0" applyProtection="0"/>
    <xf numFmtId="0" fontId="63" fillId="56" borderId="3695" applyNumberFormat="0" applyAlignment="0" applyProtection="0"/>
    <xf numFmtId="0" fontId="63" fillId="56" borderId="3695" applyNumberFormat="0" applyAlignment="0" applyProtection="0"/>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18" fillId="0" borderId="3694"/>
    <xf numFmtId="0" fontId="63" fillId="56" borderId="3695" applyNumberFormat="0" applyAlignment="0" applyProtection="0"/>
    <xf numFmtId="0" fontId="55" fillId="56" borderId="3693" applyNumberFormat="0" applyAlignment="0" applyProtection="0"/>
    <xf numFmtId="0" fontId="55" fillId="56" borderId="3693" applyNumberFormat="0" applyAlignment="0" applyProtection="0"/>
    <xf numFmtId="0" fontId="55" fillId="56" borderId="3693" applyNumberFormat="0" applyAlignment="0" applyProtection="0"/>
    <xf numFmtId="0" fontId="60" fillId="43" borderId="3693" applyNumberFormat="0" applyAlignment="0" applyProtection="0"/>
    <xf numFmtId="0" fontId="60" fillId="43" borderId="3693" applyNumberFormat="0" applyAlignment="0" applyProtection="0"/>
    <xf numFmtId="0" fontId="42" fillId="0" borderId="3696" applyNumberFormat="0" applyFill="0" applyAlignment="0" applyProtection="0"/>
    <xf numFmtId="0" fontId="60" fillId="43" borderId="3693" applyNumberFormat="0" applyAlignment="0" applyProtection="0"/>
    <xf numFmtId="0" fontId="42" fillId="0" borderId="3696" applyNumberFormat="0" applyFill="0" applyAlignment="0" applyProtection="0"/>
    <xf numFmtId="0" fontId="18" fillId="68" borderId="3695" applyNumberFormat="0">
      <alignment vertical="center"/>
    </xf>
    <xf numFmtId="0" fontId="18" fillId="68" borderId="3695" applyNumberFormat="0">
      <alignment vertical="center"/>
    </xf>
    <xf numFmtId="0" fontId="18" fillId="68" borderId="3695" applyNumberFormat="0">
      <alignment vertical="center"/>
    </xf>
    <xf numFmtId="0" fontId="18" fillId="68" borderId="3695" applyNumberFormat="0">
      <alignment vertical="center"/>
    </xf>
    <xf numFmtId="0" fontId="18" fillId="68" borderId="3695" applyNumberFormat="0">
      <alignment vertical="center"/>
    </xf>
    <xf numFmtId="0" fontId="18" fillId="68" borderId="3695" applyNumberFormat="0">
      <alignment vertical="center"/>
    </xf>
    <xf numFmtId="0" fontId="63" fillId="56" borderId="3695" applyNumberFormat="0" applyAlignment="0" applyProtection="0"/>
    <xf numFmtId="0" fontId="44" fillId="57" borderId="4044" applyNumberFormat="0" applyAlignment="0" applyProtection="0"/>
    <xf numFmtId="0" fontId="63" fillId="56" borderId="3695" applyNumberFormat="0" applyAlignment="0" applyProtection="0"/>
    <xf numFmtId="0" fontId="42" fillId="0" borderId="3696" applyNumberFormat="0" applyFill="0" applyAlignment="0" applyProtection="0"/>
    <xf numFmtId="0" fontId="60" fillId="43" borderId="3693" applyNumberFormat="0" applyAlignment="0" applyProtection="0"/>
    <xf numFmtId="0" fontId="92" fillId="35" borderId="4047">
      <alignment horizontal="center" vertical="center"/>
    </xf>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215" fontId="156" fillId="0" borderId="4046" applyFont="0" applyFill="0" applyAlignment="0">
      <alignment horizontal="fill"/>
    </xf>
    <xf numFmtId="0" fontId="108" fillId="0" borderId="3698" applyFont="0" applyFill="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63" fillId="56" borderId="3695" applyNumberFormat="0" applyAlignment="0" applyProtection="0"/>
    <xf numFmtId="0" fontId="42" fillId="0" borderId="3696" applyNumberFormat="0" applyFill="0" applyAlignment="0" applyProtection="0"/>
    <xf numFmtId="0" fontId="55" fillId="56" borderId="3693" applyNumberFormat="0" applyAlignment="0" applyProtection="0"/>
    <xf numFmtId="0" fontId="63" fillId="56" borderId="3695" applyNumberFormat="0" applyAlignment="0" applyProtection="0"/>
    <xf numFmtId="0" fontId="60" fillId="43" borderId="3693" applyNumberFormat="0" applyAlignment="0" applyProtection="0"/>
    <xf numFmtId="0" fontId="43" fillId="59" borderId="3694" applyNumberFormat="0" applyFont="0" applyAlignment="0" applyProtection="0"/>
    <xf numFmtId="0" fontId="55" fillId="56" borderId="3693" applyNumberFormat="0" applyAlignment="0" applyProtection="0"/>
    <xf numFmtId="0" fontId="55" fillId="56" borderId="3693" applyNumberFormat="0" applyAlignment="0" applyProtection="0"/>
    <xf numFmtId="0" fontId="55" fillId="56" borderId="3693" applyNumberFormat="0" applyAlignment="0" applyProtection="0"/>
    <xf numFmtId="0" fontId="55" fillId="56" borderId="3693" applyNumberFormat="0" applyAlignment="0" applyProtection="0"/>
    <xf numFmtId="0" fontId="60" fillId="43" borderId="3693" applyNumberFormat="0" applyAlignment="0" applyProtection="0"/>
    <xf numFmtId="0" fontId="42" fillId="0" borderId="3696" applyNumberFormat="0" applyFill="0" applyAlignment="0" applyProtection="0"/>
    <xf numFmtId="0" fontId="60" fillId="43" borderId="3693" applyNumberFormat="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42" fillId="0" borderId="3696" applyNumberFormat="0" applyFill="0" applyAlignment="0" applyProtection="0"/>
    <xf numFmtId="0" fontId="44" fillId="57" borderId="4044" applyNumberFormat="0" applyAlignment="0" applyProtection="0"/>
    <xf numFmtId="0" fontId="44" fillId="57" borderId="4044" applyNumberFormat="0" applyAlignment="0" applyProtection="0"/>
    <xf numFmtId="3" fontId="92" fillId="35" borderId="4047">
      <alignment horizontal="right" vertical="center"/>
    </xf>
    <xf numFmtId="4" fontId="92" fillId="35" borderId="4047"/>
    <xf numFmtId="3" fontId="92" fillId="34" borderId="4045">
      <alignment horizontal="right" vertical="center"/>
    </xf>
    <xf numFmtId="2" fontId="92" fillId="34" borderId="4045"/>
    <xf numFmtId="0" fontId="60" fillId="43" borderId="3693" applyNumberFormat="0" applyAlignment="0" applyProtection="0"/>
    <xf numFmtId="0" fontId="44" fillId="119" borderId="4044" applyNumberFormat="0" applyAlignment="0" applyProtection="0"/>
    <xf numFmtId="0" fontId="42" fillId="0" borderId="3696" applyNumberFormat="0" applyFill="0" applyAlignment="0" applyProtection="0"/>
    <xf numFmtId="0" fontId="42" fillId="0" borderId="3696" applyNumberFormat="0" applyFill="0" applyAlignment="0" applyProtection="0"/>
    <xf numFmtId="0" fontId="63" fillId="56" borderId="3695" applyNumberFormat="0" applyAlignment="0" applyProtection="0"/>
    <xf numFmtId="0" fontId="63" fillId="56" borderId="3695" applyNumberFormat="0" applyAlignment="0" applyProtection="0"/>
    <xf numFmtId="0" fontId="63" fillId="56" borderId="3695" applyNumberFormat="0" applyAlignment="0" applyProtection="0"/>
    <xf numFmtId="0" fontId="44" fillId="57" borderId="4048" applyNumberFormat="0" applyAlignment="0" applyProtection="0"/>
    <xf numFmtId="0" fontId="44" fillId="57" borderId="4048" applyNumberFormat="0" applyAlignment="0" applyProtection="0"/>
    <xf numFmtId="0" fontId="44" fillId="57" borderId="4048" applyNumberFormat="0" applyAlignment="0" applyProtection="0"/>
    <xf numFmtId="0" fontId="44" fillId="119" borderId="4048" applyNumberFormat="0" applyAlignment="0" applyProtection="0"/>
    <xf numFmtId="215" fontId="156" fillId="0" borderId="4050" applyFont="0" applyFill="0" applyAlignment="0">
      <alignment horizontal="fill"/>
    </xf>
    <xf numFmtId="0" fontId="92" fillId="35" borderId="4051">
      <alignment horizontal="center" vertical="center"/>
    </xf>
    <xf numFmtId="3" fontId="92" fillId="35" borderId="4051">
      <alignment horizontal="right" vertical="center"/>
    </xf>
    <xf numFmtId="4" fontId="92" fillId="35" borderId="4051"/>
    <xf numFmtId="3" fontId="92" fillId="34" borderId="4049">
      <alignment horizontal="right" vertical="center"/>
    </xf>
    <xf numFmtId="2" fontId="92" fillId="34" borderId="4049"/>
    <xf numFmtId="0" fontId="44" fillId="57" borderId="4052" applyNumberFormat="0" applyAlignment="0" applyProtection="0"/>
    <xf numFmtId="0" fontId="92" fillId="35" borderId="4055">
      <alignment horizontal="center" vertical="center"/>
    </xf>
    <xf numFmtId="215" fontId="156" fillId="0" borderId="4054" applyFont="0" applyFill="0" applyAlignment="0">
      <alignment horizontal="fill"/>
    </xf>
    <xf numFmtId="0" fontId="44" fillId="57" borderId="4052" applyNumberFormat="0" applyAlignment="0" applyProtection="0"/>
    <xf numFmtId="0" fontId="44" fillId="57" borderId="4052" applyNumberFormat="0" applyAlignment="0" applyProtection="0"/>
    <xf numFmtId="3" fontId="92" fillId="35" borderId="4055">
      <alignment horizontal="right" vertical="center"/>
    </xf>
    <xf numFmtId="4" fontId="92" fillId="35" borderId="4055"/>
    <xf numFmtId="3" fontId="92" fillId="34" borderId="4053">
      <alignment horizontal="right" vertical="center"/>
    </xf>
    <xf numFmtId="2" fontId="92" fillId="34" borderId="4053"/>
    <xf numFmtId="0" fontId="44" fillId="119" borderId="4052" applyNumberFormat="0" applyAlignment="0" applyProtection="0"/>
    <xf numFmtId="0" fontId="44" fillId="57" borderId="4056" applyNumberFormat="0" applyAlignment="0" applyProtection="0"/>
    <xf numFmtId="0" fontId="44" fillId="57" borderId="4056" applyNumberFormat="0" applyAlignment="0" applyProtection="0"/>
    <xf numFmtId="0" fontId="44" fillId="57" borderId="4056" applyNumberFormat="0" applyAlignment="0" applyProtection="0"/>
    <xf numFmtId="0" fontId="44" fillId="119" borderId="4056" applyNumberFormat="0" applyAlignment="0" applyProtection="0"/>
    <xf numFmtId="215" fontId="156" fillId="0" borderId="4066" applyFont="0" applyFill="0" applyAlignment="0">
      <alignment horizontal="fill"/>
    </xf>
    <xf numFmtId="2" fontId="92" fillId="34" borderId="4081"/>
    <xf numFmtId="3" fontId="92" fillId="34" borderId="4081">
      <alignment horizontal="right" vertical="center"/>
    </xf>
    <xf numFmtId="4" fontId="92" fillId="35" borderId="4083"/>
    <xf numFmtId="3" fontId="92" fillId="35" borderId="4083">
      <alignment horizontal="right" vertical="center"/>
    </xf>
    <xf numFmtId="0" fontId="92" fillId="35" borderId="4083">
      <alignment horizontal="center" vertical="center"/>
    </xf>
    <xf numFmtId="0" fontId="92" fillId="35" borderId="4067">
      <alignment horizontal="center" vertical="center"/>
    </xf>
    <xf numFmtId="3" fontId="92" fillId="35" borderId="4067">
      <alignment horizontal="right" vertical="center"/>
    </xf>
    <xf numFmtId="4" fontId="92" fillId="35" borderId="4067"/>
    <xf numFmtId="215" fontId="156" fillId="0" borderId="4082" applyFont="0" applyFill="0" applyAlignment="0">
      <alignment horizontal="fill"/>
    </xf>
    <xf numFmtId="3" fontId="92" fillId="34" borderId="4065">
      <alignment horizontal="right" vertical="center"/>
    </xf>
    <xf numFmtId="2" fontId="92" fillId="34" borderId="4065"/>
    <xf numFmtId="0" fontId="108" fillId="0" borderId="3698" applyFont="0" applyFill="0" applyAlignment="0" applyProtection="0"/>
    <xf numFmtId="0" fontId="44" fillId="57" borderId="4068" applyNumberFormat="0" applyAlignment="0" applyProtection="0"/>
    <xf numFmtId="0" fontId="92" fillId="35" borderId="4071">
      <alignment horizontal="center" vertical="center"/>
    </xf>
    <xf numFmtId="215" fontId="156" fillId="0" borderId="4070" applyFont="0" applyFill="0" applyAlignment="0">
      <alignment horizontal="fill"/>
    </xf>
    <xf numFmtId="0" fontId="44" fillId="57" borderId="4068" applyNumberFormat="0" applyAlignment="0" applyProtection="0"/>
    <xf numFmtId="0" fontId="44" fillId="57" borderId="4068" applyNumberFormat="0" applyAlignment="0" applyProtection="0"/>
    <xf numFmtId="3" fontId="92" fillId="35" borderId="4071">
      <alignment horizontal="right" vertical="center"/>
    </xf>
    <xf numFmtId="4" fontId="92" fillId="35" borderId="4071"/>
    <xf numFmtId="3" fontId="92" fillId="34" borderId="4069">
      <alignment horizontal="right" vertical="center"/>
    </xf>
    <xf numFmtId="2" fontId="92" fillId="34" borderId="4069"/>
    <xf numFmtId="0" fontId="44" fillId="119" borderId="4068" applyNumberFormat="0" applyAlignment="0" applyProtection="0"/>
    <xf numFmtId="0" fontId="44" fillId="57" borderId="4072" applyNumberFormat="0" applyAlignment="0" applyProtection="0"/>
    <xf numFmtId="0" fontId="44" fillId="57" borderId="4072" applyNumberFormat="0" applyAlignment="0" applyProtection="0"/>
    <xf numFmtId="0" fontId="44" fillId="57" borderId="4072" applyNumberFormat="0" applyAlignment="0" applyProtection="0"/>
    <xf numFmtId="0" fontId="44" fillId="119" borderId="4072" applyNumberFormat="0" applyAlignment="0" applyProtection="0"/>
    <xf numFmtId="215" fontId="156" fillId="0" borderId="4074" applyFont="0" applyFill="0" applyAlignment="0">
      <alignment horizontal="fill"/>
    </xf>
    <xf numFmtId="0" fontId="92" fillId="35" borderId="4075">
      <alignment horizontal="center" vertical="center"/>
    </xf>
    <xf numFmtId="3" fontId="92" fillId="35" borderId="4075">
      <alignment horizontal="right" vertical="center"/>
    </xf>
    <xf numFmtId="4" fontId="92" fillId="35" borderId="4075"/>
    <xf numFmtId="3" fontId="92" fillId="34" borderId="4073">
      <alignment horizontal="right" vertical="center"/>
    </xf>
    <xf numFmtId="2" fontId="92" fillId="34" borderId="4073"/>
    <xf numFmtId="0" fontId="44" fillId="57" borderId="4076" applyNumberFormat="0" applyAlignment="0" applyProtection="0"/>
    <xf numFmtId="0" fontId="92" fillId="35" borderId="4079">
      <alignment horizontal="center" vertical="center"/>
    </xf>
    <xf numFmtId="215" fontId="156" fillId="0" borderId="4078" applyFont="0" applyFill="0" applyAlignment="0">
      <alignment horizontal="fill"/>
    </xf>
    <xf numFmtId="0" fontId="44" fillId="57" borderId="4076" applyNumberFormat="0" applyAlignment="0" applyProtection="0"/>
    <xf numFmtId="0" fontId="44" fillId="57" borderId="4076" applyNumberFormat="0" applyAlignment="0" applyProtection="0"/>
    <xf numFmtId="3" fontId="92" fillId="35" borderId="4079">
      <alignment horizontal="right" vertical="center"/>
    </xf>
    <xf numFmtId="4" fontId="92" fillId="35" borderId="4079"/>
    <xf numFmtId="3" fontId="92" fillId="34" borderId="4077">
      <alignment horizontal="right" vertical="center"/>
    </xf>
    <xf numFmtId="2" fontId="92" fillId="34" borderId="4077"/>
    <xf numFmtId="0" fontId="44" fillId="119" borderId="4076" applyNumberFormat="0" applyAlignment="0" applyProtection="0"/>
    <xf numFmtId="0" fontId="44" fillId="57" borderId="4080" applyNumberFormat="0" applyAlignment="0" applyProtection="0"/>
    <xf numFmtId="0" fontId="44" fillId="57" borderId="4080" applyNumberFormat="0" applyAlignment="0" applyProtection="0"/>
    <xf numFmtId="0" fontId="44" fillId="57" borderId="4080" applyNumberFormat="0" applyAlignment="0" applyProtection="0"/>
    <xf numFmtId="0" fontId="44" fillId="119" borderId="4080" applyNumberFormat="0" applyAlignment="0" applyProtection="0"/>
    <xf numFmtId="0" fontId="44" fillId="57" borderId="4084" applyNumberFormat="0" applyAlignment="0" applyProtection="0"/>
    <xf numFmtId="0" fontId="92" fillId="35" borderId="4087">
      <alignment horizontal="center" vertical="center"/>
    </xf>
    <xf numFmtId="215" fontId="156" fillId="0" borderId="4086" applyFont="0" applyFill="0" applyAlignment="0">
      <alignment horizontal="fill"/>
    </xf>
    <xf numFmtId="0" fontId="44" fillId="57" borderId="4084" applyNumberFormat="0" applyAlignment="0" applyProtection="0"/>
    <xf numFmtId="0" fontId="44" fillId="57" borderId="4084" applyNumberFormat="0" applyAlignment="0" applyProtection="0"/>
    <xf numFmtId="3" fontId="92" fillId="35" borderId="4087">
      <alignment horizontal="right" vertical="center"/>
    </xf>
    <xf numFmtId="4" fontId="92" fillId="35" borderId="4087"/>
    <xf numFmtId="3" fontId="92" fillId="34" borderId="4085">
      <alignment horizontal="right" vertical="center"/>
    </xf>
    <xf numFmtId="2" fontId="92" fillId="34" borderId="4085"/>
    <xf numFmtId="0" fontId="44" fillId="119" borderId="4084" applyNumberFormat="0" applyAlignment="0" applyProtection="0"/>
    <xf numFmtId="0" fontId="44" fillId="57" borderId="4088" applyNumberFormat="0" applyAlignment="0" applyProtection="0"/>
    <xf numFmtId="0" fontId="44" fillId="57" borderId="4088" applyNumberFormat="0" applyAlignment="0" applyProtection="0"/>
    <xf numFmtId="0" fontId="44" fillId="57" borderId="4088" applyNumberFormat="0" applyAlignment="0" applyProtection="0"/>
    <xf numFmtId="0" fontId="44" fillId="119" borderId="4088" applyNumberFormat="0" applyAlignment="0" applyProtection="0"/>
    <xf numFmtId="215" fontId="156" fillId="0" borderId="4090" applyFont="0" applyFill="0" applyAlignment="0">
      <alignment horizontal="fill"/>
    </xf>
    <xf numFmtId="0" fontId="44" fillId="57" borderId="4104" applyNumberFormat="0" applyAlignment="0" applyProtection="0"/>
    <xf numFmtId="0" fontId="44" fillId="119" borderId="4100" applyNumberFormat="0" applyAlignment="0" applyProtection="0"/>
    <xf numFmtId="2" fontId="92" fillId="34" borderId="4101"/>
    <xf numFmtId="3" fontId="92" fillId="34" borderId="4101">
      <alignment horizontal="right" vertical="center"/>
    </xf>
    <xf numFmtId="4" fontId="92" fillId="35" borderId="4103"/>
    <xf numFmtId="3" fontId="92" fillId="35" borderId="4103">
      <alignment horizontal="right" vertical="center"/>
    </xf>
    <xf numFmtId="0" fontId="44" fillId="57" borderId="4100" applyNumberFormat="0" applyAlignment="0" applyProtection="0"/>
    <xf numFmtId="0" fontId="44" fillId="57" borderId="4100" applyNumberFormat="0" applyAlignment="0" applyProtection="0"/>
    <xf numFmtId="215" fontId="156" fillId="0" borderId="4102" applyFont="0" applyFill="0" applyAlignment="0">
      <alignment horizontal="fill"/>
    </xf>
    <xf numFmtId="0" fontId="92" fillId="35" borderId="4103">
      <alignment horizontal="center" vertical="center"/>
    </xf>
    <xf numFmtId="0" fontId="44" fillId="57" borderId="4100" applyNumberFormat="0" applyAlignment="0" applyProtection="0"/>
    <xf numFmtId="2" fontId="92" fillId="34" borderId="4097"/>
    <xf numFmtId="3" fontId="92" fillId="34" borderId="4097">
      <alignment horizontal="right" vertical="center"/>
    </xf>
    <xf numFmtId="4" fontId="92" fillId="35" borderId="4099"/>
    <xf numFmtId="3" fontId="92" fillId="35" borderId="4099">
      <alignment horizontal="right" vertical="center"/>
    </xf>
    <xf numFmtId="0" fontId="92" fillId="35" borderId="4099">
      <alignment horizontal="center" vertical="center"/>
    </xf>
    <xf numFmtId="0" fontId="92" fillId="35" borderId="4091">
      <alignment horizontal="center" vertical="center"/>
    </xf>
    <xf numFmtId="3" fontId="92" fillId="35" borderId="4091">
      <alignment horizontal="right" vertical="center"/>
    </xf>
    <xf numFmtId="4" fontId="92" fillId="35" borderId="4091"/>
    <xf numFmtId="3" fontId="92" fillId="34" borderId="4089">
      <alignment horizontal="right" vertical="center"/>
    </xf>
    <xf numFmtId="2" fontId="92" fillId="34" borderId="4089"/>
    <xf numFmtId="215" fontId="156" fillId="0" borderId="4098" applyFont="0" applyFill="0" applyAlignment="0">
      <alignment horizontal="fill"/>
    </xf>
    <xf numFmtId="0" fontId="44" fillId="57" borderId="4092" applyNumberFormat="0" applyAlignment="0" applyProtection="0"/>
    <xf numFmtId="0" fontId="92" fillId="35" borderId="4095">
      <alignment horizontal="center" vertical="center"/>
    </xf>
    <xf numFmtId="215" fontId="156" fillId="0" borderId="4094" applyFont="0" applyFill="0" applyAlignment="0">
      <alignment horizontal="fill"/>
    </xf>
    <xf numFmtId="0" fontId="44" fillId="57" borderId="4092" applyNumberFormat="0" applyAlignment="0" applyProtection="0"/>
    <xf numFmtId="0" fontId="44" fillId="57" borderId="4092" applyNumberFormat="0" applyAlignment="0" applyProtection="0"/>
    <xf numFmtId="3" fontId="92" fillId="35" borderId="4095">
      <alignment horizontal="right" vertical="center"/>
    </xf>
    <xf numFmtId="4" fontId="92" fillId="35" borderId="4095"/>
    <xf numFmtId="3" fontId="92" fillId="34" borderId="4093">
      <alignment horizontal="right" vertical="center"/>
    </xf>
    <xf numFmtId="2" fontId="92" fillId="34" borderId="4093"/>
    <xf numFmtId="0" fontId="44" fillId="119" borderId="4092" applyNumberFormat="0" applyAlignment="0" applyProtection="0"/>
    <xf numFmtId="0" fontId="44" fillId="57" borderId="4096" applyNumberFormat="0" applyAlignment="0" applyProtection="0"/>
    <xf numFmtId="0" fontId="44" fillId="57" borderId="4096" applyNumberFormat="0" applyAlignment="0" applyProtection="0"/>
    <xf numFmtId="0" fontId="44" fillId="57" borderId="4096" applyNumberFormat="0" applyAlignment="0" applyProtection="0"/>
    <xf numFmtId="0" fontId="44" fillId="119" borderId="4096" applyNumberFormat="0" applyAlignment="0" applyProtection="0"/>
    <xf numFmtId="0" fontId="44" fillId="57" borderId="4104" applyNumberFormat="0" applyAlignment="0" applyProtection="0"/>
    <xf numFmtId="0" fontId="44" fillId="57" borderId="4104" applyNumberFormat="0" applyAlignment="0" applyProtection="0"/>
    <xf numFmtId="0" fontId="44" fillId="119" borderId="4104" applyNumberFormat="0" applyAlignment="0" applyProtection="0"/>
    <xf numFmtId="215" fontId="156" fillId="0" borderId="4106" applyFont="0" applyFill="0" applyAlignment="0">
      <alignment horizontal="fill"/>
    </xf>
    <xf numFmtId="0" fontId="92" fillId="35" borderId="4107">
      <alignment horizontal="center" vertical="center"/>
    </xf>
    <xf numFmtId="3" fontId="92" fillId="35" borderId="4107">
      <alignment horizontal="right" vertical="center"/>
    </xf>
    <xf numFmtId="4" fontId="92" fillId="35" borderId="4107"/>
    <xf numFmtId="3" fontId="92" fillId="34" borderId="4105">
      <alignment horizontal="right" vertical="center"/>
    </xf>
    <xf numFmtId="2" fontId="92" fillId="34" borderId="4105"/>
    <xf numFmtId="0" fontId="44" fillId="57" borderId="4108" applyNumberFormat="0" applyAlignment="0" applyProtection="0"/>
    <xf numFmtId="0" fontId="92" fillId="35" borderId="4111">
      <alignment horizontal="center" vertical="center"/>
    </xf>
    <xf numFmtId="215" fontId="156" fillId="0" borderId="4110" applyFont="0" applyFill="0" applyAlignment="0">
      <alignment horizontal="fill"/>
    </xf>
    <xf numFmtId="0" fontId="44" fillId="57" borderId="4108" applyNumberFormat="0" applyAlignment="0" applyProtection="0"/>
    <xf numFmtId="0" fontId="44" fillId="57" borderId="4108" applyNumberFormat="0" applyAlignment="0" applyProtection="0"/>
    <xf numFmtId="3" fontId="92" fillId="35" borderId="4111">
      <alignment horizontal="right" vertical="center"/>
    </xf>
    <xf numFmtId="4" fontId="92" fillId="35" borderId="4111"/>
    <xf numFmtId="3" fontId="92" fillId="34" borderId="4109">
      <alignment horizontal="right" vertical="center"/>
    </xf>
    <xf numFmtId="2" fontId="92" fillId="34" borderId="4109"/>
    <xf numFmtId="0" fontId="44" fillId="119" borderId="4108" applyNumberFormat="0" applyAlignment="0" applyProtection="0"/>
    <xf numFmtId="0" fontId="44" fillId="57" borderId="4112" applyNumberFormat="0" applyAlignment="0" applyProtection="0"/>
    <xf numFmtId="0" fontId="44" fillId="57" borderId="4112" applyNumberFormat="0" applyAlignment="0" applyProtection="0"/>
    <xf numFmtId="0" fontId="44" fillId="57" borderId="4112" applyNumberFormat="0" applyAlignment="0" applyProtection="0"/>
    <xf numFmtId="0" fontId="44" fillId="119" borderId="4112" applyNumberFormat="0" applyAlignment="0" applyProtection="0"/>
    <xf numFmtId="215" fontId="156" fillId="0" borderId="4114" applyFont="0" applyFill="0" applyAlignment="0">
      <alignment horizontal="fill"/>
    </xf>
    <xf numFmtId="0" fontId="92" fillId="35" borderId="4115">
      <alignment horizontal="center" vertical="center"/>
    </xf>
    <xf numFmtId="3" fontId="92" fillId="35" borderId="4115">
      <alignment horizontal="right" vertical="center"/>
    </xf>
    <xf numFmtId="4" fontId="92" fillId="35" borderId="4115"/>
    <xf numFmtId="3" fontId="92" fillId="34" borderId="4113">
      <alignment horizontal="right" vertical="center"/>
    </xf>
    <xf numFmtId="2" fontId="92" fillId="34" borderId="4113"/>
    <xf numFmtId="0" fontId="44" fillId="57" borderId="4116" applyNumberFormat="0" applyAlignment="0" applyProtection="0"/>
    <xf numFmtId="0" fontId="92" fillId="35" borderId="4119">
      <alignment horizontal="center" vertical="center"/>
    </xf>
    <xf numFmtId="215" fontId="156" fillId="0" borderId="4118" applyFont="0" applyFill="0" applyAlignment="0">
      <alignment horizontal="fill"/>
    </xf>
    <xf numFmtId="0" fontId="44" fillId="57" borderId="4116" applyNumberFormat="0" applyAlignment="0" applyProtection="0"/>
    <xf numFmtId="0" fontId="44" fillId="57" borderId="4116" applyNumberFormat="0" applyAlignment="0" applyProtection="0"/>
    <xf numFmtId="3" fontId="92" fillId="35" borderId="4119">
      <alignment horizontal="right" vertical="center"/>
    </xf>
    <xf numFmtId="4" fontId="92" fillId="35" borderId="4119"/>
    <xf numFmtId="3" fontId="92" fillId="34" borderId="4117">
      <alignment horizontal="right" vertical="center"/>
    </xf>
    <xf numFmtId="2" fontId="92" fillId="34" borderId="4117"/>
    <xf numFmtId="0" fontId="44" fillId="119" borderId="4116" applyNumberFormat="0" applyAlignment="0" applyProtection="0"/>
    <xf numFmtId="0" fontId="44" fillId="57" borderId="4120" applyNumberFormat="0" applyAlignment="0" applyProtection="0"/>
    <xf numFmtId="0" fontId="44" fillId="57" borderId="4120" applyNumberFormat="0" applyAlignment="0" applyProtection="0"/>
    <xf numFmtId="0" fontId="44" fillId="57" borderId="4120" applyNumberFormat="0" applyAlignment="0" applyProtection="0"/>
    <xf numFmtId="0" fontId="44" fillId="119" borderId="4120" applyNumberFormat="0" applyAlignment="0" applyProtection="0"/>
    <xf numFmtId="0" fontId="108" fillId="0" borderId="3675" applyFont="0" applyFill="0" applyAlignment="0" applyProtection="0"/>
    <xf numFmtId="215" fontId="156" fillId="0" borderId="4122" applyFont="0" applyFill="0" applyAlignment="0">
      <alignment horizontal="fill"/>
    </xf>
    <xf numFmtId="215" fontId="156" fillId="0" borderId="3675" applyFont="0" applyFill="0" applyAlignment="0">
      <alignment horizontal="fill"/>
    </xf>
    <xf numFmtId="303" fontId="211" fillId="0" borderId="3675" applyBorder="0"/>
    <xf numFmtId="321" fontId="171" fillId="0" borderId="3675"/>
    <xf numFmtId="322" fontId="171" fillId="0" borderId="3675"/>
    <xf numFmtId="323" fontId="171" fillId="0" borderId="3675"/>
    <xf numFmtId="324" fontId="171" fillId="0" borderId="3675"/>
    <xf numFmtId="325" fontId="171" fillId="0" borderId="3675"/>
    <xf numFmtId="326" fontId="171" fillId="0" borderId="3675"/>
    <xf numFmtId="329" fontId="171" fillId="0" borderId="3675"/>
    <xf numFmtId="332" fontId="171" fillId="0" borderId="3675"/>
    <xf numFmtId="333" fontId="171" fillId="0" borderId="3675"/>
    <xf numFmtId="0" fontId="92" fillId="35" borderId="4123">
      <alignment horizontal="center" vertical="center"/>
    </xf>
    <xf numFmtId="3" fontId="92" fillId="35" borderId="4123">
      <alignment horizontal="right" vertical="center"/>
    </xf>
    <xf numFmtId="4" fontId="92" fillId="35" borderId="4123"/>
    <xf numFmtId="3" fontId="92" fillId="34" borderId="4121">
      <alignment horizontal="right" vertical="center"/>
    </xf>
    <xf numFmtId="2" fontId="92" fillId="34" borderId="4121"/>
    <xf numFmtId="256" fontId="19" fillId="36" borderId="3675" applyNumberFormat="0" applyFill="0" applyBorder="0" applyAlignment="0" applyProtection="0"/>
    <xf numFmtId="256" fontId="19" fillId="36" borderId="3675" applyNumberFormat="0" applyFill="0" applyBorder="0" applyAlignment="0" applyProtection="0"/>
    <xf numFmtId="256" fontId="19" fillId="36" borderId="3675" applyNumberFormat="0" applyFill="0" applyBorder="0" applyAlignment="0" applyProtection="0"/>
    <xf numFmtId="0" fontId="19" fillId="36" borderId="3675" applyNumberFormat="0" applyFill="0" applyBorder="0" applyAlignment="0" applyProtection="0"/>
    <xf numFmtId="0" fontId="19" fillId="36" borderId="3675" applyNumberFormat="0" applyFill="0" applyBorder="0" applyAlignment="0" applyProtection="0"/>
    <xf numFmtId="256" fontId="19" fillId="36" borderId="3675" applyNumberFormat="0" applyFill="0" applyBorder="0" applyAlignment="0" applyProtection="0"/>
    <xf numFmtId="0" fontId="19" fillId="36" borderId="3675" applyNumberFormat="0" applyFill="0" applyBorder="0" applyAlignment="0" applyProtection="0"/>
    <xf numFmtId="0" fontId="108" fillId="0" borderId="3675" applyFont="0" applyFill="0" applyAlignment="0" applyProtection="0"/>
    <xf numFmtId="303" fontId="211" fillId="0" borderId="3675" applyBorder="0"/>
    <xf numFmtId="215" fontId="156" fillId="0" borderId="3675" applyFont="0" applyFill="0" applyAlignment="0">
      <alignment horizontal="fill"/>
    </xf>
    <xf numFmtId="0" fontId="44" fillId="57" borderId="4124" applyNumberFormat="0" applyAlignment="0" applyProtection="0"/>
    <xf numFmtId="0" fontId="92" fillId="35" borderId="4127">
      <alignment horizontal="center" vertical="center"/>
    </xf>
    <xf numFmtId="215" fontId="156" fillId="0" borderId="3675" applyFont="0" applyFill="0" applyAlignment="0">
      <alignment horizontal="fill"/>
    </xf>
    <xf numFmtId="215" fontId="156" fillId="0" borderId="4126" applyFont="0" applyFill="0" applyAlignment="0">
      <alignment horizontal="fill"/>
    </xf>
    <xf numFmtId="0" fontId="108" fillId="0" borderId="3675" applyFont="0" applyFill="0" applyAlignment="0" applyProtection="0"/>
    <xf numFmtId="0" fontId="44" fillId="57" borderId="4124" applyNumberFormat="0" applyAlignment="0" applyProtection="0"/>
    <xf numFmtId="0" fontId="44" fillId="57" borderId="4124" applyNumberFormat="0" applyAlignment="0" applyProtection="0"/>
    <xf numFmtId="3" fontId="92" fillId="35" borderId="4127">
      <alignment horizontal="right" vertical="center"/>
    </xf>
    <xf numFmtId="4" fontId="92" fillId="35" borderId="4127"/>
    <xf numFmtId="3" fontId="92" fillId="34" borderId="4125">
      <alignment horizontal="right" vertical="center"/>
    </xf>
    <xf numFmtId="2" fontId="92" fillId="34" borderId="4125"/>
    <xf numFmtId="0" fontId="44" fillId="119" borderId="4124" applyNumberFormat="0" applyAlignment="0" applyProtection="0"/>
    <xf numFmtId="0" fontId="108" fillId="0" borderId="3675" applyFont="0" applyFill="0" applyAlignment="0" applyProtection="0"/>
    <xf numFmtId="303" fontId="211" fillId="0" borderId="3675" applyBorder="0"/>
    <xf numFmtId="303" fontId="211" fillId="0" borderId="3675" applyBorder="0"/>
    <xf numFmtId="215" fontId="156" fillId="0" borderId="3675" applyFont="0" applyFill="0" applyAlignment="0">
      <alignment horizontal="fill"/>
    </xf>
    <xf numFmtId="0" fontId="44" fillId="57" borderId="4128" applyNumberFormat="0" applyAlignment="0" applyProtection="0"/>
    <xf numFmtId="0" fontId="44" fillId="57" borderId="4128" applyNumberFormat="0" applyAlignment="0" applyProtection="0"/>
    <xf numFmtId="0" fontId="44" fillId="57" borderId="4128" applyNumberFormat="0" applyAlignment="0" applyProtection="0"/>
    <xf numFmtId="0" fontId="44" fillId="119" borderId="4128" applyNumberFormat="0" applyAlignment="0" applyProtection="0"/>
    <xf numFmtId="0" fontId="44" fillId="57" borderId="4164" applyNumberFormat="0" applyAlignment="0" applyProtection="0"/>
    <xf numFmtId="215" fontId="156" fillId="0" borderId="4166" applyFont="0" applyFill="0" applyAlignment="0">
      <alignment horizontal="fill"/>
    </xf>
    <xf numFmtId="215" fontId="156" fillId="0" borderId="4130" applyFont="0" applyFill="0" applyAlignment="0">
      <alignment horizontal="fill"/>
    </xf>
    <xf numFmtId="0" fontId="92" fillId="35" borderId="4167">
      <alignment horizontal="center" vertical="center"/>
    </xf>
    <xf numFmtId="0" fontId="44" fillId="57" borderId="4144" applyNumberFormat="0" applyAlignment="0" applyProtection="0"/>
    <xf numFmtId="0" fontId="44" fillId="119" borderId="4140" applyNumberFormat="0" applyAlignment="0" applyProtection="0"/>
    <xf numFmtId="2" fontId="92" fillId="34" borderId="4141"/>
    <xf numFmtId="3" fontId="92" fillId="34" borderId="4141">
      <alignment horizontal="right" vertical="center"/>
    </xf>
    <xf numFmtId="4" fontId="92" fillId="35" borderId="4143"/>
    <xf numFmtId="3" fontId="92" fillId="35" borderId="4143">
      <alignment horizontal="right" vertical="center"/>
    </xf>
    <xf numFmtId="0" fontId="44" fillId="57" borderId="4140" applyNumberFormat="0" applyAlignment="0" applyProtection="0"/>
    <xf numFmtId="0" fontId="44" fillId="57" borderId="4140" applyNumberFormat="0" applyAlignment="0" applyProtection="0"/>
    <xf numFmtId="215" fontId="156" fillId="0" borderId="4142" applyFont="0" applyFill="0" applyAlignment="0">
      <alignment horizontal="fill"/>
    </xf>
    <xf numFmtId="0" fontId="92" fillId="35" borderId="4143">
      <alignment horizontal="center" vertical="center"/>
    </xf>
    <xf numFmtId="0" fontId="44" fillId="57" borderId="4140" applyNumberFormat="0" applyAlignment="0" applyProtection="0"/>
    <xf numFmtId="215" fontId="156" fillId="0" borderId="4162" applyFont="0" applyFill="0" applyAlignment="0">
      <alignment horizontal="fill"/>
    </xf>
    <xf numFmtId="2" fontId="92" fillId="34" borderId="4137"/>
    <xf numFmtId="3" fontId="92" fillId="34" borderId="4137">
      <alignment horizontal="right" vertical="center"/>
    </xf>
    <xf numFmtId="4" fontId="92" fillId="35" borderId="4139"/>
    <xf numFmtId="3" fontId="92" fillId="35" borderId="4139">
      <alignment horizontal="right" vertical="center"/>
    </xf>
    <xf numFmtId="0" fontId="92" fillId="35" borderId="4139">
      <alignment horizontal="center" vertical="center"/>
    </xf>
    <xf numFmtId="3" fontId="92" fillId="35" borderId="4163">
      <alignment horizontal="right" vertical="center"/>
    </xf>
    <xf numFmtId="3" fontId="92" fillId="34" borderId="4161">
      <alignment horizontal="right" vertical="center"/>
    </xf>
    <xf numFmtId="2" fontId="92" fillId="34" borderId="4161"/>
    <xf numFmtId="0" fontId="92" fillId="35" borderId="4131">
      <alignment horizontal="center" vertical="center"/>
    </xf>
    <xf numFmtId="3" fontId="92" fillId="35" borderId="4131">
      <alignment horizontal="right" vertical="center"/>
    </xf>
    <xf numFmtId="4" fontId="92" fillId="35" borderId="4131"/>
    <xf numFmtId="3" fontId="92" fillId="35" borderId="4167">
      <alignment horizontal="right" vertical="center"/>
    </xf>
    <xf numFmtId="0" fontId="44" fillId="119" borderId="4164" applyNumberFormat="0" applyAlignment="0" applyProtection="0"/>
    <xf numFmtId="0" fontId="44" fillId="119" borderId="4168" applyNumberFormat="0" applyAlignment="0" applyProtection="0"/>
    <xf numFmtId="3" fontId="92" fillId="34" borderId="4129">
      <alignment horizontal="right" vertical="center"/>
    </xf>
    <xf numFmtId="2" fontId="92" fillId="34" borderId="4129"/>
    <xf numFmtId="0" fontId="44" fillId="57" borderId="4168" applyNumberFormat="0" applyAlignment="0" applyProtection="0"/>
    <xf numFmtId="0" fontId="44" fillId="57" borderId="4164" applyNumberFormat="0" applyAlignment="0" applyProtection="0"/>
    <xf numFmtId="0" fontId="92" fillId="35" borderId="4163">
      <alignment horizontal="center" vertical="center"/>
    </xf>
    <xf numFmtId="4" fontId="92" fillId="35" borderId="4163"/>
    <xf numFmtId="4" fontId="92" fillId="35" borderId="4167"/>
    <xf numFmtId="3" fontId="92" fillId="34" borderId="4165">
      <alignment horizontal="right" vertical="center"/>
    </xf>
    <xf numFmtId="0" fontId="44" fillId="57" borderId="4168" applyNumberFormat="0" applyAlignment="0" applyProtection="0"/>
    <xf numFmtId="215" fontId="156" fillId="0" borderId="4138" applyFont="0" applyFill="0" applyAlignment="0">
      <alignment horizontal="fill"/>
    </xf>
    <xf numFmtId="0" fontId="44" fillId="57" borderId="4164" applyNumberFormat="0" applyAlignment="0" applyProtection="0"/>
    <xf numFmtId="2" fontId="92" fillId="34" borderId="4165"/>
    <xf numFmtId="0" fontId="44" fillId="57" borderId="4168" applyNumberFormat="0" applyAlignment="0" applyProtection="0"/>
    <xf numFmtId="0" fontId="44" fillId="57" borderId="4132" applyNumberFormat="0" applyAlignment="0" applyProtection="0"/>
    <xf numFmtId="0" fontId="92" fillId="35" borderId="4135">
      <alignment horizontal="center" vertical="center"/>
    </xf>
    <xf numFmtId="215" fontId="156" fillId="0" borderId="4134" applyFont="0" applyFill="0" applyAlignment="0">
      <alignment horizontal="fill"/>
    </xf>
    <xf numFmtId="0" fontId="44" fillId="57" borderId="4132" applyNumberFormat="0" applyAlignment="0" applyProtection="0"/>
    <xf numFmtId="0" fontId="44" fillId="57" borderId="4132" applyNumberFormat="0" applyAlignment="0" applyProtection="0"/>
    <xf numFmtId="3" fontId="92" fillId="35" borderId="4135">
      <alignment horizontal="right" vertical="center"/>
    </xf>
    <xf numFmtId="4" fontId="92" fillId="35" borderId="4135"/>
    <xf numFmtId="3" fontId="92" fillId="34" borderId="4133">
      <alignment horizontal="right" vertical="center"/>
    </xf>
    <xf numFmtId="2" fontId="92" fillId="34" borderId="4133"/>
    <xf numFmtId="0" fontId="44" fillId="119" borderId="4132" applyNumberFormat="0" applyAlignment="0" applyProtection="0"/>
    <xf numFmtId="0" fontId="44" fillId="57" borderId="4136" applyNumberFormat="0" applyAlignment="0" applyProtection="0"/>
    <xf numFmtId="0" fontId="44" fillId="57" borderId="4136" applyNumberFormat="0" applyAlignment="0" applyProtection="0"/>
    <xf numFmtId="0" fontId="44" fillId="57" borderId="4136" applyNumberFormat="0" applyAlignment="0" applyProtection="0"/>
    <xf numFmtId="0" fontId="44" fillId="119" borderId="4136" applyNumberFormat="0" applyAlignment="0" applyProtection="0"/>
    <xf numFmtId="0" fontId="44" fillId="57" borderId="4144" applyNumberFormat="0" applyAlignment="0" applyProtection="0"/>
    <xf numFmtId="0" fontId="44" fillId="57" borderId="4144" applyNumberFormat="0" applyAlignment="0" applyProtection="0"/>
    <xf numFmtId="0" fontId="44" fillId="119" borderId="4144" applyNumberFormat="0" applyAlignment="0" applyProtection="0"/>
    <xf numFmtId="215" fontId="156" fillId="0" borderId="4146" applyFont="0" applyFill="0" applyAlignment="0">
      <alignment horizontal="fill"/>
    </xf>
    <xf numFmtId="0" fontId="92" fillId="35" borderId="4147">
      <alignment horizontal="center" vertical="center"/>
    </xf>
    <xf numFmtId="3" fontId="92" fillId="35" borderId="4147">
      <alignment horizontal="right" vertical="center"/>
    </xf>
    <xf numFmtId="4" fontId="92" fillId="35" borderId="4147"/>
    <xf numFmtId="3" fontId="92" fillId="34" borderId="4145">
      <alignment horizontal="right" vertical="center"/>
    </xf>
    <xf numFmtId="2" fontId="92" fillId="34" borderId="4145"/>
    <xf numFmtId="0" fontId="44" fillId="57" borderId="4148" applyNumberFormat="0" applyAlignment="0" applyProtection="0"/>
    <xf numFmtId="0" fontId="92" fillId="35" borderId="4151">
      <alignment horizontal="center" vertical="center"/>
    </xf>
    <xf numFmtId="215" fontId="156" fillId="0" borderId="4150" applyFont="0" applyFill="0" applyAlignment="0">
      <alignment horizontal="fill"/>
    </xf>
    <xf numFmtId="0" fontId="44" fillId="57" borderId="4148" applyNumberFormat="0" applyAlignment="0" applyProtection="0"/>
    <xf numFmtId="0" fontId="44" fillId="57" borderId="4148" applyNumberFormat="0" applyAlignment="0" applyProtection="0"/>
    <xf numFmtId="3" fontId="92" fillId="35" borderId="4151">
      <alignment horizontal="right" vertical="center"/>
    </xf>
    <xf numFmtId="4" fontId="92" fillId="35" borderId="4151"/>
    <xf numFmtId="3" fontId="92" fillId="34" borderId="4149">
      <alignment horizontal="right" vertical="center"/>
    </xf>
    <xf numFmtId="2" fontId="92" fillId="34" borderId="4149"/>
    <xf numFmtId="0" fontId="44" fillId="119" borderId="4148" applyNumberFormat="0" applyAlignment="0" applyProtection="0"/>
    <xf numFmtId="0" fontId="44" fillId="57" borderId="4152" applyNumberFormat="0" applyAlignment="0" applyProtection="0"/>
    <xf numFmtId="0" fontId="44" fillId="57" borderId="4152" applyNumberFormat="0" applyAlignment="0" applyProtection="0"/>
    <xf numFmtId="0" fontId="44" fillId="57" borderId="4152" applyNumberFormat="0" applyAlignment="0" applyProtection="0"/>
    <xf numFmtId="0" fontId="44" fillId="119" borderId="4152" applyNumberFormat="0" applyAlignment="0" applyProtection="0"/>
    <xf numFmtId="215" fontId="156" fillId="0" borderId="4154" applyFont="0" applyFill="0" applyAlignment="0">
      <alignment horizontal="fill"/>
    </xf>
    <xf numFmtId="0" fontId="92" fillId="35" borderId="4155">
      <alignment horizontal="center" vertical="center"/>
    </xf>
    <xf numFmtId="3" fontId="92" fillId="35" borderId="4155">
      <alignment horizontal="right" vertical="center"/>
    </xf>
    <xf numFmtId="4" fontId="92" fillId="35" borderId="4155"/>
    <xf numFmtId="3" fontId="92" fillId="34" borderId="4153">
      <alignment horizontal="right" vertical="center"/>
    </xf>
    <xf numFmtId="2" fontId="92" fillId="34" borderId="4153"/>
    <xf numFmtId="0" fontId="44" fillId="57" borderId="4156" applyNumberFormat="0" applyAlignment="0" applyProtection="0"/>
    <xf numFmtId="0" fontId="92" fillId="35" borderId="4159">
      <alignment horizontal="center" vertical="center"/>
    </xf>
    <xf numFmtId="215" fontId="156" fillId="0" borderId="4158" applyFont="0" applyFill="0" applyAlignment="0">
      <alignment horizontal="fill"/>
    </xf>
    <xf numFmtId="0" fontId="44" fillId="57" borderId="4156" applyNumberFormat="0" applyAlignment="0" applyProtection="0"/>
    <xf numFmtId="0" fontId="44" fillId="57" borderId="4156" applyNumberFormat="0" applyAlignment="0" applyProtection="0"/>
    <xf numFmtId="3" fontId="92" fillId="35" borderId="4159">
      <alignment horizontal="right" vertical="center"/>
    </xf>
    <xf numFmtId="4" fontId="92" fillId="35" borderId="4159"/>
    <xf numFmtId="3" fontId="92" fillId="34" borderId="4157">
      <alignment horizontal="right" vertical="center"/>
    </xf>
    <xf numFmtId="2" fontId="92" fillId="34" borderId="4157"/>
    <xf numFmtId="0" fontId="44" fillId="119" borderId="4156" applyNumberFormat="0" applyAlignment="0" applyProtection="0"/>
    <xf numFmtId="0" fontId="44" fillId="57" borderId="4160" applyNumberFormat="0" applyAlignment="0" applyProtection="0"/>
    <xf numFmtId="0" fontId="44" fillId="57" borderId="4160" applyNumberFormat="0" applyAlignment="0" applyProtection="0"/>
    <xf numFmtId="0" fontId="44" fillId="57" borderId="4160" applyNumberFormat="0" applyAlignment="0" applyProtection="0"/>
    <xf numFmtId="0" fontId="44" fillId="119" borderId="4160" applyNumberFormat="0" applyAlignment="0" applyProtection="0"/>
    <xf numFmtId="164" fontId="103" fillId="71" borderId="3453" applyNumberFormat="0" applyBorder="0" applyAlignment="0">
      <alignment vertical="center" wrapText="1"/>
    </xf>
    <xf numFmtId="215" fontId="156" fillId="0" borderId="4170" applyFont="0" applyFill="0" applyAlignment="0">
      <alignment horizontal="fill"/>
    </xf>
    <xf numFmtId="2" fontId="92" fillId="34" borderId="4185"/>
    <xf numFmtId="3" fontId="92" fillId="34" borderId="4185">
      <alignment horizontal="right" vertical="center"/>
    </xf>
    <xf numFmtId="4" fontId="92" fillId="35" borderId="4187"/>
    <xf numFmtId="3" fontId="92" fillId="35" borderId="4187">
      <alignment horizontal="right" vertical="center"/>
    </xf>
    <xf numFmtId="0" fontId="92" fillId="35" borderId="4187">
      <alignment horizontal="center" vertical="center"/>
    </xf>
    <xf numFmtId="0" fontId="92" fillId="35" borderId="4171">
      <alignment horizontal="center" vertical="center"/>
    </xf>
    <xf numFmtId="3" fontId="92" fillId="35" borderId="4171">
      <alignment horizontal="right" vertical="center"/>
    </xf>
    <xf numFmtId="4" fontId="92" fillId="35" borderId="4171"/>
    <xf numFmtId="215" fontId="156" fillId="0" borderId="4186" applyFont="0" applyFill="0" applyAlignment="0">
      <alignment horizontal="fill"/>
    </xf>
    <xf numFmtId="3" fontId="92" fillId="34" borderId="4169">
      <alignment horizontal="right" vertical="center"/>
    </xf>
    <xf numFmtId="2" fontId="92" fillId="34" borderId="4169"/>
    <xf numFmtId="0" fontId="103" fillId="71" borderId="3453" applyNumberFormat="0" applyBorder="0" applyAlignment="0">
      <alignment vertical="center" wrapText="1"/>
    </xf>
    <xf numFmtId="0" fontId="44" fillId="57" borderId="4172" applyNumberFormat="0" applyAlignment="0" applyProtection="0"/>
    <xf numFmtId="0" fontId="92" fillId="35" borderId="4175">
      <alignment horizontal="center" vertical="center"/>
    </xf>
    <xf numFmtId="215" fontId="156" fillId="0" borderId="4174" applyFont="0" applyFill="0" applyAlignment="0">
      <alignment horizontal="fill"/>
    </xf>
    <xf numFmtId="0" fontId="44" fillId="57" borderId="4172" applyNumberFormat="0" applyAlignment="0" applyProtection="0"/>
    <xf numFmtId="0" fontId="44" fillId="57" borderId="4172" applyNumberFormat="0" applyAlignment="0" applyProtection="0"/>
    <xf numFmtId="3" fontId="92" fillId="35" borderId="4175">
      <alignment horizontal="right" vertical="center"/>
    </xf>
    <xf numFmtId="4" fontId="92" fillId="35" borderId="4175"/>
    <xf numFmtId="3" fontId="92" fillId="34" borderId="4173">
      <alignment horizontal="right" vertical="center"/>
    </xf>
    <xf numFmtId="2" fontId="92" fillId="34" borderId="4173"/>
    <xf numFmtId="0" fontId="44" fillId="119" borderId="4172" applyNumberFormat="0" applyAlignment="0" applyProtection="0"/>
    <xf numFmtId="0" fontId="44" fillId="57" borderId="4176" applyNumberFormat="0" applyAlignment="0" applyProtection="0"/>
    <xf numFmtId="0" fontId="44" fillId="57" borderId="4176" applyNumberFormat="0" applyAlignment="0" applyProtection="0"/>
    <xf numFmtId="0" fontId="44" fillId="57" borderId="4176" applyNumberFormat="0" applyAlignment="0" applyProtection="0"/>
    <xf numFmtId="0" fontId="44" fillId="119" borderId="4176" applyNumberFormat="0" applyAlignment="0" applyProtection="0"/>
    <xf numFmtId="215" fontId="156" fillId="0" borderId="4178" applyFont="0" applyFill="0" applyAlignment="0">
      <alignment horizontal="fill"/>
    </xf>
    <xf numFmtId="0" fontId="92" fillId="35" borderId="4179">
      <alignment horizontal="center" vertical="center"/>
    </xf>
    <xf numFmtId="3" fontId="92" fillId="35" borderId="4179">
      <alignment horizontal="right" vertical="center"/>
    </xf>
    <xf numFmtId="4" fontId="92" fillId="35" borderId="4179"/>
    <xf numFmtId="3" fontId="92" fillId="34" borderId="4177">
      <alignment horizontal="right" vertical="center"/>
    </xf>
    <xf numFmtId="2" fontId="92" fillId="34" borderId="4177"/>
    <xf numFmtId="0" fontId="44" fillId="57" borderId="4180" applyNumberFormat="0" applyAlignment="0" applyProtection="0"/>
    <xf numFmtId="0" fontId="92" fillId="35" borderId="4183">
      <alignment horizontal="center" vertical="center"/>
    </xf>
    <xf numFmtId="215" fontId="156" fillId="0" borderId="4182" applyFont="0" applyFill="0" applyAlignment="0">
      <alignment horizontal="fill"/>
    </xf>
    <xf numFmtId="0" fontId="44" fillId="57" borderId="4180" applyNumberFormat="0" applyAlignment="0" applyProtection="0"/>
    <xf numFmtId="0" fontId="44" fillId="57" borderId="4180" applyNumberFormat="0" applyAlignment="0" applyProtection="0"/>
    <xf numFmtId="3" fontId="92" fillId="35" borderId="4183">
      <alignment horizontal="right" vertical="center"/>
    </xf>
    <xf numFmtId="4" fontId="92" fillId="35" borderId="4183"/>
    <xf numFmtId="3" fontId="92" fillId="34" borderId="4181">
      <alignment horizontal="right" vertical="center"/>
    </xf>
    <xf numFmtId="2" fontId="92" fillId="34" borderId="4181"/>
    <xf numFmtId="0" fontId="44" fillId="119" borderId="4180" applyNumberFormat="0" applyAlignment="0" applyProtection="0"/>
    <xf numFmtId="0" fontId="44" fillId="57" borderId="4184" applyNumberFormat="0" applyAlignment="0" applyProtection="0"/>
    <xf numFmtId="0" fontId="44" fillId="57" borderId="4184" applyNumberFormat="0" applyAlignment="0" applyProtection="0"/>
    <xf numFmtId="0" fontId="44" fillId="57" borderId="4184" applyNumberFormat="0" applyAlignment="0" applyProtection="0"/>
    <xf numFmtId="0" fontId="44" fillId="119" borderId="4184" applyNumberFormat="0" applyAlignment="0" applyProtection="0"/>
    <xf numFmtId="0" fontId="44" fillId="57" borderId="4188" applyNumberFormat="0" applyAlignment="0" applyProtection="0"/>
    <xf numFmtId="0" fontId="92" fillId="35" borderId="4191">
      <alignment horizontal="center" vertical="center"/>
    </xf>
    <xf numFmtId="215" fontId="156" fillId="0" borderId="4190" applyFont="0" applyFill="0" applyAlignment="0">
      <alignment horizontal="fill"/>
    </xf>
    <xf numFmtId="0" fontId="44" fillId="57" borderId="4188" applyNumberFormat="0" applyAlignment="0" applyProtection="0"/>
    <xf numFmtId="0" fontId="44" fillId="57" borderId="4188" applyNumberFormat="0" applyAlignment="0" applyProtection="0"/>
    <xf numFmtId="3" fontId="92" fillId="35" borderId="4191">
      <alignment horizontal="right" vertical="center"/>
    </xf>
    <xf numFmtId="4" fontId="92" fillId="35" borderId="4191"/>
    <xf numFmtId="3" fontId="92" fillId="34" borderId="4189">
      <alignment horizontal="right" vertical="center"/>
    </xf>
    <xf numFmtId="2" fontId="92" fillId="34" borderId="4189"/>
    <xf numFmtId="0" fontId="44" fillId="119" borderId="4188" applyNumberFormat="0" applyAlignment="0" applyProtection="0"/>
    <xf numFmtId="0" fontId="44" fillId="57" borderId="4192" applyNumberFormat="0" applyAlignment="0" applyProtection="0"/>
    <xf numFmtId="0" fontId="44" fillId="57" borderId="4192" applyNumberFormat="0" applyAlignment="0" applyProtection="0"/>
    <xf numFmtId="0" fontId="44" fillId="57" borderId="4192" applyNumberFormat="0" applyAlignment="0" applyProtection="0"/>
    <xf numFmtId="0" fontId="44" fillId="119" borderId="4192" applyNumberFormat="0" applyAlignment="0" applyProtection="0"/>
    <xf numFmtId="215" fontId="156" fillId="0" borderId="4194" applyFont="0" applyFill="0" applyAlignment="0">
      <alignment horizontal="fill"/>
    </xf>
    <xf numFmtId="0" fontId="44" fillId="57" borderId="4208" applyNumberFormat="0" applyAlignment="0" applyProtection="0"/>
    <xf numFmtId="0" fontId="44" fillId="119" borderId="4204" applyNumberFormat="0" applyAlignment="0" applyProtection="0"/>
    <xf numFmtId="2" fontId="92" fillId="34" borderId="4205"/>
    <xf numFmtId="3" fontId="92" fillId="34" borderId="4205">
      <alignment horizontal="right" vertical="center"/>
    </xf>
    <xf numFmtId="4" fontId="92" fillId="35" borderId="4207"/>
    <xf numFmtId="3" fontId="92" fillId="35" borderId="4207">
      <alignment horizontal="right" vertical="center"/>
    </xf>
    <xf numFmtId="0" fontId="44" fillId="57" borderId="4204" applyNumberFormat="0" applyAlignment="0" applyProtection="0"/>
    <xf numFmtId="0" fontId="44" fillId="57" borderId="4204" applyNumberFormat="0" applyAlignment="0" applyProtection="0"/>
    <xf numFmtId="215" fontId="156" fillId="0" borderId="4206" applyFont="0" applyFill="0" applyAlignment="0">
      <alignment horizontal="fill"/>
    </xf>
    <xf numFmtId="0" fontId="92" fillId="35" borderId="4207">
      <alignment horizontal="center" vertical="center"/>
    </xf>
    <xf numFmtId="0" fontId="44" fillId="57" borderId="4204" applyNumberFormat="0" applyAlignment="0" applyProtection="0"/>
    <xf numFmtId="2" fontId="92" fillId="34" borderId="4201"/>
    <xf numFmtId="3" fontId="92" fillId="34" borderId="4201">
      <alignment horizontal="right" vertical="center"/>
    </xf>
    <xf numFmtId="4" fontId="92" fillId="35" borderId="4203"/>
    <xf numFmtId="3" fontId="92" fillId="35" borderId="4203">
      <alignment horizontal="right" vertical="center"/>
    </xf>
    <xf numFmtId="0" fontId="92" fillId="35" borderId="4203">
      <alignment horizontal="center" vertical="center"/>
    </xf>
    <xf numFmtId="0" fontId="92" fillId="35" borderId="4195">
      <alignment horizontal="center" vertical="center"/>
    </xf>
    <xf numFmtId="3" fontId="92" fillId="35" borderId="4195">
      <alignment horizontal="right" vertical="center"/>
    </xf>
    <xf numFmtId="4" fontId="92" fillId="35" borderId="4195"/>
    <xf numFmtId="3" fontId="92" fillId="34" borderId="4193">
      <alignment horizontal="right" vertical="center"/>
    </xf>
    <xf numFmtId="2" fontId="92" fillId="34" borderId="4193"/>
    <xf numFmtId="215" fontId="156" fillId="0" borderId="4202" applyFont="0" applyFill="0" applyAlignment="0">
      <alignment horizontal="fill"/>
    </xf>
    <xf numFmtId="0" fontId="44" fillId="57" borderId="4196" applyNumberFormat="0" applyAlignment="0" applyProtection="0"/>
    <xf numFmtId="0" fontId="92" fillId="35" borderId="4199">
      <alignment horizontal="center" vertical="center"/>
    </xf>
    <xf numFmtId="215" fontId="156" fillId="0" borderId="4198" applyFont="0" applyFill="0" applyAlignment="0">
      <alignment horizontal="fill"/>
    </xf>
    <xf numFmtId="0" fontId="44" fillId="57" borderId="4196" applyNumberFormat="0" applyAlignment="0" applyProtection="0"/>
    <xf numFmtId="0" fontId="44" fillId="57" borderId="4196" applyNumberFormat="0" applyAlignment="0" applyProtection="0"/>
    <xf numFmtId="3" fontId="92" fillId="35" borderId="4199">
      <alignment horizontal="right" vertical="center"/>
    </xf>
    <xf numFmtId="4" fontId="92" fillId="35" borderId="4199"/>
    <xf numFmtId="3" fontId="92" fillId="34" borderId="4197">
      <alignment horizontal="right" vertical="center"/>
    </xf>
    <xf numFmtId="2" fontId="92" fillId="34" borderId="4197"/>
    <xf numFmtId="0" fontId="44" fillId="119" borderId="4196" applyNumberFormat="0" applyAlignment="0" applyProtection="0"/>
    <xf numFmtId="0" fontId="44" fillId="57" borderId="4200" applyNumberFormat="0" applyAlignment="0" applyProtection="0"/>
    <xf numFmtId="0" fontId="44" fillId="57" borderId="4200" applyNumberFormat="0" applyAlignment="0" applyProtection="0"/>
    <xf numFmtId="0" fontId="44" fillId="57" borderId="4200" applyNumberFormat="0" applyAlignment="0" applyProtection="0"/>
    <xf numFmtId="0" fontId="44" fillId="119" borderId="4200" applyNumberFormat="0" applyAlignment="0" applyProtection="0"/>
    <xf numFmtId="0" fontId="44" fillId="57" borderId="4208" applyNumberFormat="0" applyAlignment="0" applyProtection="0"/>
    <xf numFmtId="0" fontId="44" fillId="57" borderId="4208" applyNumberFormat="0" applyAlignment="0" applyProtection="0"/>
    <xf numFmtId="0" fontId="44" fillId="119" borderId="4208" applyNumberFormat="0" applyAlignment="0" applyProtection="0"/>
    <xf numFmtId="215" fontId="156" fillId="0" borderId="4210" applyFont="0" applyFill="0" applyAlignment="0">
      <alignment horizontal="fill"/>
    </xf>
    <xf numFmtId="0" fontId="92" fillId="35" borderId="4211">
      <alignment horizontal="center" vertical="center"/>
    </xf>
    <xf numFmtId="3" fontId="92" fillId="35" borderId="4211">
      <alignment horizontal="right" vertical="center"/>
    </xf>
    <xf numFmtId="4" fontId="92" fillId="35" borderId="4211"/>
    <xf numFmtId="3" fontId="92" fillId="34" borderId="4209">
      <alignment horizontal="right" vertical="center"/>
    </xf>
    <xf numFmtId="2" fontId="92" fillId="34" borderId="4209"/>
    <xf numFmtId="0" fontId="44" fillId="57" borderId="4212" applyNumberFormat="0" applyAlignment="0" applyProtection="0"/>
    <xf numFmtId="0" fontId="92" fillId="35" borderId="4215">
      <alignment horizontal="center" vertical="center"/>
    </xf>
    <xf numFmtId="215" fontId="156" fillId="0" borderId="4214" applyFont="0" applyFill="0" applyAlignment="0">
      <alignment horizontal="fill"/>
    </xf>
    <xf numFmtId="0" fontId="44" fillId="57" borderId="4212" applyNumberFormat="0" applyAlignment="0" applyProtection="0"/>
    <xf numFmtId="0" fontId="44" fillId="57" borderId="4212" applyNumberFormat="0" applyAlignment="0" applyProtection="0"/>
    <xf numFmtId="3" fontId="92" fillId="35" borderId="4215">
      <alignment horizontal="right" vertical="center"/>
    </xf>
    <xf numFmtId="4" fontId="92" fillId="35" borderId="4215"/>
    <xf numFmtId="3" fontId="92" fillId="34" borderId="4213">
      <alignment horizontal="right" vertical="center"/>
    </xf>
    <xf numFmtId="2" fontId="92" fillId="34" borderId="4213"/>
    <xf numFmtId="0" fontId="44" fillId="119" borderId="4212" applyNumberFormat="0" applyAlignment="0" applyProtection="0"/>
    <xf numFmtId="0" fontId="44" fillId="57" borderId="4216" applyNumberFormat="0" applyAlignment="0" applyProtection="0"/>
    <xf numFmtId="0" fontId="44" fillId="57" borderId="4216" applyNumberFormat="0" applyAlignment="0" applyProtection="0"/>
    <xf numFmtId="0" fontId="44" fillId="57" borderId="4216" applyNumberFormat="0" applyAlignment="0" applyProtection="0"/>
    <xf numFmtId="0" fontId="44" fillId="119" borderId="4216" applyNumberFormat="0" applyAlignment="0" applyProtection="0"/>
    <xf numFmtId="215" fontId="156" fillId="0" borderId="4218" applyFont="0" applyFill="0" applyAlignment="0">
      <alignment horizontal="fill"/>
    </xf>
    <xf numFmtId="0" fontId="92" fillId="35" borderId="4219">
      <alignment horizontal="center" vertical="center"/>
    </xf>
    <xf numFmtId="3" fontId="92" fillId="35" borderId="4219">
      <alignment horizontal="right" vertical="center"/>
    </xf>
    <xf numFmtId="4" fontId="92" fillId="35" borderId="4219"/>
    <xf numFmtId="3" fontId="92" fillId="34" borderId="4217">
      <alignment horizontal="right" vertical="center"/>
    </xf>
    <xf numFmtId="2" fontId="92" fillId="34" borderId="4217"/>
    <xf numFmtId="0" fontId="44" fillId="57" borderId="4220" applyNumberFormat="0" applyAlignment="0" applyProtection="0"/>
    <xf numFmtId="0" fontId="92" fillId="35" borderId="4223">
      <alignment horizontal="center" vertical="center"/>
    </xf>
    <xf numFmtId="215" fontId="156" fillId="0" borderId="4222" applyFont="0" applyFill="0" applyAlignment="0">
      <alignment horizontal="fill"/>
    </xf>
    <xf numFmtId="0" fontId="44" fillId="57" borderId="4220" applyNumberFormat="0" applyAlignment="0" applyProtection="0"/>
    <xf numFmtId="0" fontId="44" fillId="57" borderId="4220" applyNumberFormat="0" applyAlignment="0" applyProtection="0"/>
    <xf numFmtId="3" fontId="92" fillId="35" borderId="4223">
      <alignment horizontal="right" vertical="center"/>
    </xf>
    <xf numFmtId="4" fontId="92" fillId="35" borderId="4223"/>
    <xf numFmtId="3" fontId="92" fillId="34" borderId="4221">
      <alignment horizontal="right" vertical="center"/>
    </xf>
    <xf numFmtId="2" fontId="92" fillId="34" borderId="4221"/>
    <xf numFmtId="0" fontId="44" fillId="119" borderId="4220" applyNumberFormat="0" applyAlignment="0" applyProtection="0"/>
    <xf numFmtId="0" fontId="44" fillId="57" borderId="4224" applyNumberFormat="0" applyAlignment="0" applyProtection="0"/>
    <xf numFmtId="0" fontId="44" fillId="57" borderId="4224" applyNumberFormat="0" applyAlignment="0" applyProtection="0"/>
    <xf numFmtId="0" fontId="44" fillId="57" borderId="4224" applyNumberFormat="0" applyAlignment="0" applyProtection="0"/>
    <xf numFmtId="0" fontId="44" fillId="119" borderId="4224" applyNumberFormat="0" applyAlignment="0" applyProtection="0"/>
    <xf numFmtId="0" fontId="18" fillId="74" borderId="5162" applyProtection="0">
      <alignment horizontal="right"/>
      <protection locked="0"/>
    </xf>
    <xf numFmtId="0" fontId="42" fillId="0" borderId="6135" applyNumberFormat="0" applyFill="0" applyAlignment="0" applyProtection="0"/>
    <xf numFmtId="0" fontId="43" fillId="59" borderId="5274" applyNumberFormat="0" applyFont="0" applyAlignment="0" applyProtection="0"/>
    <xf numFmtId="49" fontId="237" fillId="0" borderId="5168">
      <alignment horizontal="right" wrapText="1"/>
    </xf>
    <xf numFmtId="0" fontId="18" fillId="74" borderId="5162" applyProtection="0">
      <alignment horizontal="right"/>
    </xf>
    <xf numFmtId="41" fontId="211" fillId="0" borderId="5168" applyFill="0" applyBorder="0" applyProtection="0">
      <alignment horizontal="right" vertical="top"/>
    </xf>
    <xf numFmtId="338" fontId="230" fillId="0" borderId="5165">
      <protection locked="0"/>
    </xf>
    <xf numFmtId="0" fontId="18" fillId="74" borderId="5162" applyProtection="0">
      <alignment horizontal="right"/>
    </xf>
    <xf numFmtId="0" fontId="63" fillId="56" borderId="5275" applyNumberFormat="0" applyAlignment="0" applyProtection="0"/>
    <xf numFmtId="207" fontId="243" fillId="0" borderId="5167">
      <alignment horizontal="left"/>
    </xf>
    <xf numFmtId="0" fontId="60" fillId="43" borderId="6132" applyNumberFormat="0" applyAlignment="0" applyProtection="0"/>
    <xf numFmtId="338" fontId="230" fillId="0" borderId="5165">
      <protection locked="0"/>
    </xf>
    <xf numFmtId="207" fontId="244" fillId="0" borderId="5494">
      <alignment horizontal="center"/>
    </xf>
    <xf numFmtId="41" fontId="211" fillId="0" borderId="5494" applyFill="0" applyBorder="0" applyProtection="0">
      <alignment horizontal="right" vertical="top"/>
    </xf>
    <xf numFmtId="0" fontId="42" fillId="0" borderId="6135" applyNumberFormat="0" applyFill="0" applyAlignment="0" applyProtection="0"/>
    <xf numFmtId="4" fontId="92" fillId="35" borderId="5194"/>
    <xf numFmtId="0" fontId="231" fillId="35" borderId="6021">
      <alignment horizontal="right"/>
    </xf>
    <xf numFmtId="0" fontId="63" fillId="56" borderId="5275" applyNumberFormat="0" applyAlignment="0" applyProtection="0"/>
    <xf numFmtId="0" fontId="18" fillId="74" borderId="5162" applyProtection="0">
      <alignment horizontal="right"/>
      <protection locked="0"/>
    </xf>
    <xf numFmtId="0" fontId="18" fillId="74" borderId="5162" applyProtection="0">
      <alignment horizontal="right"/>
    </xf>
    <xf numFmtId="0" fontId="23" fillId="98" borderId="3701" applyNumberFormat="0" applyFont="0" applyAlignment="0" applyProtection="0"/>
    <xf numFmtId="0" fontId="18" fillId="35" borderId="5156" applyNumberFormat="0" applyAlignment="0">
      <protection locked="0"/>
    </xf>
    <xf numFmtId="0" fontId="18" fillId="0" borderId="5274"/>
    <xf numFmtId="41" fontId="211" fillId="0" borderId="5168" applyFill="0" applyBorder="0" applyProtection="0">
      <alignment horizontal="right" vertical="top"/>
    </xf>
    <xf numFmtId="0" fontId="18" fillId="74" borderId="5162" applyProtection="0">
      <alignment horizontal="right"/>
      <protection locked="0"/>
    </xf>
    <xf numFmtId="0" fontId="42" fillId="0" borderId="5276" applyNumberFormat="0" applyFill="0" applyAlignment="0" applyProtection="0"/>
    <xf numFmtId="0" fontId="44" fillId="57" borderId="5215" applyNumberFormat="0" applyAlignment="0" applyProtection="0"/>
    <xf numFmtId="0" fontId="63" fillId="56" borderId="5275" applyNumberFormat="0" applyAlignment="0" applyProtection="0"/>
    <xf numFmtId="0" fontId="238" fillId="0" borderId="5493">
      <alignment horizontal="right"/>
    </xf>
    <xf numFmtId="0" fontId="42" fillId="0" borderId="6135" applyNumberFormat="0" applyFill="0" applyAlignment="0" applyProtection="0"/>
    <xf numFmtId="0" fontId="60" fillId="43" borderId="5273" applyNumberFormat="0" applyAlignment="0" applyProtection="0"/>
    <xf numFmtId="0" fontId="18" fillId="74" borderId="5162" applyProtection="0">
      <alignment horizontal="right"/>
      <protection locked="0"/>
    </xf>
    <xf numFmtId="1" fontId="37" fillId="0" borderId="3697">
      <alignment vertical="center"/>
    </xf>
    <xf numFmtId="338" fontId="230" fillId="0" borderId="5165">
      <protection locked="0"/>
    </xf>
    <xf numFmtId="0" fontId="63" fillId="56" borderId="5275" applyNumberFormat="0" applyAlignment="0" applyProtection="0"/>
    <xf numFmtId="0" fontId="44" fillId="57" borderId="5321" applyNumberFormat="0" applyAlignment="0" applyProtection="0"/>
    <xf numFmtId="0" fontId="63" fillId="56" borderId="5275" applyNumberFormat="0" applyAlignment="0" applyProtection="0"/>
    <xf numFmtId="0" fontId="63" fillId="56" borderId="5275" applyNumberFormat="0" applyAlignment="0" applyProtection="0"/>
    <xf numFmtId="207" fontId="245" fillId="0" borderId="5493">
      <alignment horizontal="center"/>
    </xf>
    <xf numFmtId="0" fontId="44" fillId="119" borderId="6801"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18" fillId="74" borderId="5162" applyProtection="0">
      <alignment horizontal="right"/>
    </xf>
    <xf numFmtId="0" fontId="42" fillId="0" borderId="5276" applyNumberFormat="0" applyFill="0" applyAlignment="0" applyProtection="0"/>
    <xf numFmtId="1" fontId="37" fillId="0" borderId="5598">
      <alignment vertical="center"/>
    </xf>
    <xf numFmtId="0" fontId="18" fillId="74" borderId="5162" applyProtection="0">
      <alignment horizontal="right"/>
      <protection locked="0"/>
    </xf>
    <xf numFmtId="0" fontId="55" fillId="56" borderId="5273" applyNumberFormat="0" applyAlignment="0" applyProtection="0"/>
    <xf numFmtId="0" fontId="42" fillId="0" borderId="5276" applyNumberFormat="0" applyFill="0" applyAlignment="0" applyProtection="0"/>
    <xf numFmtId="254" fontId="177" fillId="0" borderId="5487" applyFont="0" applyFill="0" applyBorder="0" applyAlignment="0" applyProtection="0">
      <protection locked="0"/>
    </xf>
    <xf numFmtId="4" fontId="92" fillId="35" borderId="5190"/>
    <xf numFmtId="0" fontId="63" fillId="56" borderId="5275" applyNumberFormat="0" applyAlignment="0" applyProtection="0"/>
    <xf numFmtId="0" fontId="55" fillId="56" borderId="5273" applyNumberFormat="0" applyAlignment="0" applyProtection="0"/>
    <xf numFmtId="0" fontId="60" fillId="43" borderId="5273" applyNumberFormat="0" applyAlignment="0" applyProtection="0"/>
    <xf numFmtId="0" fontId="18" fillId="74" borderId="5162" applyProtection="0">
      <alignment horizontal="right"/>
      <protection locked="0"/>
    </xf>
    <xf numFmtId="0" fontId="42" fillId="0" borderId="5276" applyNumberFormat="0" applyFill="0" applyAlignment="0" applyProtection="0"/>
    <xf numFmtId="0" fontId="18" fillId="74" borderId="5162" applyProtection="0">
      <alignment horizontal="right"/>
    </xf>
    <xf numFmtId="2" fontId="92" fillId="34" borderId="5172"/>
    <xf numFmtId="10" fontId="23" fillId="37" borderId="5162" applyNumberFormat="0" applyBorder="0" applyAlignment="0" applyProtection="0"/>
    <xf numFmtId="0" fontId="42" fillId="0" borderId="5276" applyNumberFormat="0" applyFill="0" applyAlignment="0" applyProtection="0"/>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xf>
    <xf numFmtId="0" fontId="44" fillId="57" borderId="5053" applyNumberFormat="0" applyAlignment="0" applyProtection="0"/>
    <xf numFmtId="164" fontId="103" fillId="71" borderId="5162" applyNumberFormat="0" applyBorder="0" applyAlignment="0">
      <alignment vertical="center" wrapText="1"/>
    </xf>
    <xf numFmtId="215" fontId="156" fillId="0" borderId="5185" applyFont="0" applyFill="0" applyAlignment="0">
      <alignment horizontal="fill"/>
    </xf>
    <xf numFmtId="0" fontId="42" fillId="0" borderId="5276" applyNumberFormat="0" applyFill="0" applyAlignment="0" applyProtection="0"/>
    <xf numFmtId="0" fontId="18" fillId="74" borderId="5162" applyProtection="0">
      <alignment horizontal="right"/>
    </xf>
    <xf numFmtId="0" fontId="63" fillId="56" borderId="5275" applyNumberFormat="0" applyAlignment="0" applyProtection="0"/>
    <xf numFmtId="0" fontId="63" fillId="56" borderId="5275" applyNumberFormat="0" applyAlignment="0" applyProtection="0"/>
    <xf numFmtId="0" fontId="43" fillId="59" borderId="5274" applyNumberFormat="0" applyFont="0" applyAlignment="0" applyProtection="0"/>
    <xf numFmtId="0" fontId="18" fillId="0" borderId="5170" applyNumberFormat="0" applyFont="0" applyAlignment="0" applyProtection="0"/>
    <xf numFmtId="0" fontId="42" fillId="0" borderId="5276" applyNumberFormat="0" applyFill="0" applyAlignment="0" applyProtection="0"/>
    <xf numFmtId="0" fontId="42" fillId="0" borderId="5276" applyNumberFormat="0" applyFill="0" applyAlignment="0" applyProtection="0"/>
    <xf numFmtId="338" fontId="230" fillId="0" borderId="5491">
      <protection locked="0"/>
    </xf>
    <xf numFmtId="256" fontId="22" fillId="0" borderId="3697">
      <alignment horizontal="left" vertical="center"/>
    </xf>
    <xf numFmtId="9" fontId="163" fillId="35" borderId="5492">
      <alignment horizontal="center"/>
    </xf>
    <xf numFmtId="0" fontId="55" fillId="56" borderId="6132" applyNumberFormat="0" applyAlignment="0" applyProtection="0"/>
    <xf numFmtId="0" fontId="42" fillId="0" borderId="6135" applyNumberFormat="0" applyFill="0" applyAlignment="0" applyProtection="0"/>
    <xf numFmtId="1" fontId="37" fillId="0" borderId="3697">
      <alignment vertical="center"/>
    </xf>
    <xf numFmtId="0" fontId="238" fillId="0" borderId="6026">
      <alignment horizontal="right"/>
    </xf>
    <xf numFmtId="215" fontId="156" fillId="0" borderId="4246" applyFont="0" applyFill="0" applyAlignment="0">
      <alignment horizontal="fill"/>
    </xf>
    <xf numFmtId="0" fontId="63" fillId="56" borderId="5275" applyNumberFormat="0" applyAlignment="0" applyProtection="0"/>
    <xf numFmtId="0" fontId="18" fillId="74" borderId="5162" applyProtection="0">
      <alignment horizontal="right"/>
      <protection locked="0"/>
    </xf>
    <xf numFmtId="4" fontId="92" fillId="35" borderId="5931"/>
    <xf numFmtId="0" fontId="63" fillId="56" borderId="5275" applyNumberFormat="0" applyAlignment="0" applyProtection="0"/>
    <xf numFmtId="207" fontId="243" fillId="0" borderId="5493">
      <alignment horizontal="left"/>
    </xf>
    <xf numFmtId="0" fontId="42" fillId="0" borderId="6135" applyNumberFormat="0" applyFill="0" applyAlignment="0" applyProtection="0"/>
    <xf numFmtId="3" fontId="92" fillId="35" borderId="6760">
      <alignment horizontal="right" vertical="center"/>
    </xf>
    <xf numFmtId="9" fontId="163" fillId="35" borderId="6025">
      <alignment horizontal="center"/>
    </xf>
    <xf numFmtId="0" fontId="63" fillId="56" borderId="6134" applyNumberFormat="0" applyAlignment="0" applyProtection="0"/>
    <xf numFmtId="0" fontId="43" fillId="59" borderId="5274" applyNumberFormat="0" applyFont="0" applyAlignment="0" applyProtection="0"/>
    <xf numFmtId="0" fontId="42" fillId="0" borderId="6135" applyNumberFormat="0" applyFill="0" applyAlignment="0" applyProtection="0"/>
    <xf numFmtId="207" fontId="240" fillId="0" borderId="5494">
      <alignment horizontal="left"/>
    </xf>
    <xf numFmtId="0" fontId="92" fillId="35" borderId="4247">
      <alignment horizontal="center" vertical="center"/>
    </xf>
    <xf numFmtId="3" fontId="92" fillId="35" borderId="4247">
      <alignment horizontal="right" vertical="center"/>
    </xf>
    <xf numFmtId="4" fontId="92" fillId="35" borderId="4247"/>
    <xf numFmtId="0" fontId="43" fillId="59" borderId="6133" applyNumberFormat="0" applyFont="0" applyAlignment="0" applyProtection="0"/>
    <xf numFmtId="0" fontId="63" fillId="56" borderId="5275" applyNumberFormat="0" applyAlignment="0" applyProtection="0"/>
    <xf numFmtId="3" fontId="92" fillId="34" borderId="4245">
      <alignment horizontal="right" vertical="center"/>
    </xf>
    <xf numFmtId="2" fontId="92" fillId="34" borderId="4245"/>
    <xf numFmtId="0" fontId="18" fillId="0" borderId="5274"/>
    <xf numFmtId="0" fontId="42" fillId="0" borderId="6135" applyNumberFormat="0" applyFill="0" applyAlignment="0" applyProtection="0"/>
    <xf numFmtId="1" fontId="37" fillId="0" borderId="3697">
      <alignment vertical="center"/>
    </xf>
    <xf numFmtId="0" fontId="63" fillId="56" borderId="5275" applyNumberFormat="0" applyAlignment="0" applyProtection="0"/>
    <xf numFmtId="0" fontId="18" fillId="74" borderId="5162" applyProtection="0">
      <alignment horizontal="right"/>
    </xf>
    <xf numFmtId="0" fontId="60" fillId="43" borderId="6132" applyNumberFormat="0" applyAlignment="0" applyProtection="0"/>
    <xf numFmtId="0" fontId="63" fillId="56" borderId="6134" applyNumberFormat="0" applyAlignment="0" applyProtection="0"/>
    <xf numFmtId="0" fontId="44" fillId="119" borderId="6385" applyNumberFormat="0" applyAlignment="0" applyProtection="0"/>
    <xf numFmtId="207" fontId="245" fillId="0" borderId="5493">
      <alignment horizontal="center"/>
    </xf>
    <xf numFmtId="0" fontId="238" fillId="0" borderId="5493">
      <alignment horizontal="right"/>
    </xf>
    <xf numFmtId="0" fontId="42" fillId="0" borderId="6135"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43" fillId="59" borderId="6133" applyNumberFormat="0" applyFont="0" applyAlignment="0" applyProtection="0"/>
    <xf numFmtId="0" fontId="44" fillId="57" borderId="5541" applyNumberFormat="0" applyAlignment="0" applyProtection="0"/>
    <xf numFmtId="0" fontId="92" fillId="35" borderId="5504">
      <alignment horizontal="center" vertical="center"/>
    </xf>
    <xf numFmtId="207" fontId="243" fillId="0" borderId="6026">
      <alignment horizontal="left"/>
    </xf>
    <xf numFmtId="0" fontId="60" fillId="43" borderId="6132" applyNumberFormat="0" applyAlignment="0" applyProtection="0"/>
    <xf numFmtId="0" fontId="42" fillId="0" borderId="5276" applyNumberFormat="0" applyFill="0" applyAlignment="0" applyProtection="0"/>
    <xf numFmtId="0" fontId="63" fillId="56" borderId="6134" applyNumberFormat="0" applyAlignment="0" applyProtection="0"/>
    <xf numFmtId="215" fontId="156" fillId="0" borderId="6759" applyFont="0" applyFill="0" applyAlignment="0">
      <alignment horizontal="fill"/>
    </xf>
    <xf numFmtId="0" fontId="63" fillId="56" borderId="6134" applyNumberFormat="0" applyAlignment="0" applyProtection="0"/>
    <xf numFmtId="164" fontId="103" fillId="71" borderId="6021" applyNumberFormat="0" applyBorder="0" applyAlignment="0">
      <alignment vertical="center" wrapText="1"/>
    </xf>
    <xf numFmtId="0" fontId="23" fillId="98" borderId="6022" applyNumberFormat="0" applyFont="0" applyAlignment="0" applyProtection="0"/>
    <xf numFmtId="0" fontId="44" fillId="119" borderId="6353" applyNumberFormat="0" applyAlignment="0" applyProtection="0"/>
    <xf numFmtId="207" fontId="243" fillId="0" borderId="6026">
      <alignment horizontal="left"/>
    </xf>
    <xf numFmtId="0" fontId="43" fillId="59" borderId="5274" applyNumberFormat="0" applyFont="0" applyAlignment="0" applyProtection="0"/>
    <xf numFmtId="0" fontId="238" fillId="0" borderId="5493">
      <alignment horizontal="right"/>
    </xf>
    <xf numFmtId="0" fontId="18" fillId="74" borderId="5162" applyProtection="0">
      <alignment horizontal="right"/>
    </xf>
    <xf numFmtId="201" fontId="137" fillId="0" borderId="5157" applyNumberFormat="0" applyFont="0" applyFill="0" applyAlignment="0" applyProtection="0"/>
    <xf numFmtId="0" fontId="63" fillId="56" borderId="5275" applyNumberFormat="0" applyAlignment="0" applyProtection="0"/>
    <xf numFmtId="0" fontId="63" fillId="56" borderId="5275" applyNumberFormat="0" applyAlignment="0" applyProtection="0"/>
    <xf numFmtId="0" fontId="18" fillId="74" borderId="5162" applyProtection="0">
      <alignment horizontal="right"/>
      <protection locked="0"/>
    </xf>
    <xf numFmtId="201" fontId="137" fillId="0" borderId="5158" applyNumberFormat="0" applyFont="0" applyFill="0" applyAlignment="0" applyProtection="0"/>
    <xf numFmtId="0" fontId="42" fillId="0" borderId="6135" applyNumberFormat="0" applyFill="0" applyAlignment="0" applyProtection="0"/>
    <xf numFmtId="0" fontId="18" fillId="74" borderId="5162" applyProtection="0">
      <alignment horizontal="right"/>
    </xf>
    <xf numFmtId="16" fontId="148" fillId="74" borderId="3697" applyFont="0" applyFill="0" applyBorder="0" applyAlignment="0" applyProtection="0">
      <alignment horizontal="right"/>
    </xf>
    <xf numFmtId="0" fontId="18" fillId="74" borderId="5162" applyProtection="0">
      <alignment horizontal="right"/>
    </xf>
    <xf numFmtId="0" fontId="18" fillId="0" borderId="5274"/>
    <xf numFmtId="1" fontId="37" fillId="0" borderId="3697">
      <alignment vertical="center"/>
    </xf>
    <xf numFmtId="0" fontId="44" fillId="57" borderId="4248" applyNumberFormat="0" applyAlignment="0" applyProtection="0"/>
    <xf numFmtId="0" fontId="42" fillId="0" borderId="6135" applyNumberFormat="0" applyFill="0" applyAlignment="0" applyProtection="0"/>
    <xf numFmtId="0" fontId="42" fillId="0" borderId="6135" applyNumberFormat="0" applyFill="0" applyAlignment="0" applyProtection="0"/>
    <xf numFmtId="207" fontId="245" fillId="0" borderId="5167">
      <alignment horizontal="center"/>
    </xf>
    <xf numFmtId="0" fontId="92" fillId="35" borderId="4251">
      <alignment horizontal="center" vertical="center"/>
    </xf>
    <xf numFmtId="0" fontId="18" fillId="74" borderId="5162" applyProtection="0">
      <alignment horizontal="right"/>
    </xf>
    <xf numFmtId="0" fontId="42" fillId="0" borderId="6135" applyNumberFormat="0" applyFill="0" applyAlignment="0" applyProtection="0"/>
    <xf numFmtId="207" fontId="243" fillId="0" borderId="5167">
      <alignment horizontal="left"/>
    </xf>
    <xf numFmtId="207" fontId="240" fillId="0" borderId="6027">
      <alignment horizontal="right"/>
    </xf>
    <xf numFmtId="0" fontId="63" fillId="56" borderId="5275" applyNumberFormat="0" applyAlignment="0" applyProtection="0"/>
    <xf numFmtId="0" fontId="92" fillId="35" borderId="6360">
      <alignment horizontal="center" vertical="center"/>
    </xf>
    <xf numFmtId="0" fontId="42" fillId="0" borderId="5276" applyNumberFormat="0" applyFill="0" applyAlignment="0" applyProtection="0"/>
    <xf numFmtId="41" fontId="211" fillId="0" borderId="5494" applyFill="0" applyBorder="0" applyProtection="0">
      <alignment horizontal="right" vertical="top"/>
    </xf>
    <xf numFmtId="215" fontId="156" fillId="0" borderId="4250" applyFont="0" applyFill="0" applyAlignment="0">
      <alignment horizontal="fill"/>
    </xf>
    <xf numFmtId="0" fontId="108" fillId="0" borderId="2454" applyFont="0" applyFill="0" applyAlignment="0" applyProtection="0"/>
    <xf numFmtId="0" fontId="44" fillId="57" borderId="5195" applyNumberFormat="0" applyAlignment="0" applyProtection="0"/>
    <xf numFmtId="0" fontId="42" fillId="0" borderId="5276" applyNumberFormat="0" applyFill="0" applyAlignment="0" applyProtection="0"/>
    <xf numFmtId="0" fontId="18" fillId="74" borderId="5162" applyProtection="0">
      <alignment horizontal="right"/>
    </xf>
    <xf numFmtId="0" fontId="238" fillId="0" borderId="5167">
      <alignment horizontal="right"/>
    </xf>
    <xf numFmtId="207" fontId="245" fillId="0" borderId="5167">
      <alignment horizontal="center"/>
    </xf>
    <xf numFmtId="338" fontId="230" fillId="0" borderId="5165">
      <protection locked="0"/>
    </xf>
    <xf numFmtId="3" fontId="92" fillId="35" borderId="5068">
      <alignment horizontal="right" vertical="center"/>
    </xf>
    <xf numFmtId="0" fontId="18" fillId="74" borderId="5162" applyProtection="0">
      <alignment horizontal="right"/>
    </xf>
    <xf numFmtId="0" fontId="42" fillId="0" borderId="5276" applyNumberFormat="0" applyFill="0" applyAlignment="0" applyProtection="0"/>
    <xf numFmtId="0" fontId="44" fillId="57" borderId="5179" applyNumberFormat="0" applyAlignment="0" applyProtection="0"/>
    <xf numFmtId="207" fontId="244" fillId="0" borderId="5494">
      <alignment horizontal="center"/>
    </xf>
    <xf numFmtId="0" fontId="23" fillId="0" borderId="5489" applyNumberFormat="0" applyFill="0" applyAlignment="0" applyProtection="0"/>
    <xf numFmtId="0" fontId="18" fillId="74" borderId="5162" applyProtection="0">
      <alignment horizontal="right"/>
    </xf>
    <xf numFmtId="3" fontId="92" fillId="35" borderId="5186">
      <alignment horizontal="right" vertical="center"/>
    </xf>
    <xf numFmtId="9" fontId="163" fillId="35" borderId="6025">
      <alignment horizontal="center"/>
    </xf>
    <xf numFmtId="0" fontId="63" fillId="56" borderId="5275" applyNumberFormat="0" applyAlignment="0" applyProtection="0"/>
    <xf numFmtId="0" fontId="44" fillId="57" borderId="4248" applyNumberFormat="0" applyAlignment="0" applyProtection="0"/>
    <xf numFmtId="0" fontId="44" fillId="57" borderId="4248" applyNumberFormat="0" applyAlignment="0" applyProtection="0"/>
    <xf numFmtId="3" fontId="92" fillId="35" borderId="4251">
      <alignment horizontal="right" vertical="center"/>
    </xf>
    <xf numFmtId="4" fontId="92" fillId="35" borderId="4251"/>
    <xf numFmtId="3" fontId="92" fillId="34" borderId="4249">
      <alignment horizontal="right" vertical="center"/>
    </xf>
    <xf numFmtId="2" fontId="92" fillId="34" borderId="4249"/>
    <xf numFmtId="0" fontId="42" fillId="0" borderId="5276" applyNumberFormat="0" applyFill="0" applyAlignment="0" applyProtection="0"/>
    <xf numFmtId="0" fontId="44" fillId="119" borderId="4248" applyNumberFormat="0" applyAlignment="0" applyProtection="0"/>
    <xf numFmtId="0" fontId="18" fillId="74" borderId="5162" applyProtection="0">
      <alignment horizontal="right"/>
    </xf>
    <xf numFmtId="0" fontId="63" fillId="56" borderId="5275" applyNumberFormat="0" applyAlignment="0" applyProtection="0"/>
    <xf numFmtId="0" fontId="44" fillId="57" borderId="4252" applyNumberFormat="0" applyAlignment="0" applyProtection="0"/>
    <xf numFmtId="0" fontId="44" fillId="57" borderId="4252" applyNumberFormat="0" applyAlignment="0" applyProtection="0"/>
    <xf numFmtId="0" fontId="44" fillId="57" borderId="4252" applyNumberFormat="0" applyAlignment="0" applyProtection="0"/>
    <xf numFmtId="0" fontId="44" fillId="119" borderId="4252" applyNumberFormat="0" applyAlignment="0" applyProtection="0"/>
    <xf numFmtId="215" fontId="156" fillId="0" borderId="4254" applyFont="0" applyFill="0" applyAlignment="0">
      <alignment horizontal="fill"/>
    </xf>
    <xf numFmtId="0" fontId="92" fillId="35" borderId="4255">
      <alignment horizontal="center" vertical="center"/>
    </xf>
    <xf numFmtId="3" fontId="92" fillId="35" borderId="4255">
      <alignment horizontal="right" vertical="center"/>
    </xf>
    <xf numFmtId="4" fontId="92" fillId="35" borderId="4255"/>
    <xf numFmtId="3" fontId="92" fillId="34" borderId="4253">
      <alignment horizontal="right" vertical="center"/>
    </xf>
    <xf numFmtId="2" fontId="92" fillId="34" borderId="4253"/>
    <xf numFmtId="0" fontId="44" fillId="57" borderId="4256" applyNumberFormat="0" applyAlignment="0" applyProtection="0"/>
    <xf numFmtId="0" fontId="92" fillId="35" borderId="4259">
      <alignment horizontal="center" vertical="center"/>
    </xf>
    <xf numFmtId="215" fontId="156" fillId="0" borderId="4258" applyFont="0" applyFill="0" applyAlignment="0">
      <alignment horizontal="fill"/>
    </xf>
    <xf numFmtId="0" fontId="44" fillId="57" borderId="4256" applyNumberFormat="0" applyAlignment="0" applyProtection="0"/>
    <xf numFmtId="0" fontId="44" fillId="57" borderId="4256" applyNumberFormat="0" applyAlignment="0" applyProtection="0"/>
    <xf numFmtId="3" fontId="92" fillId="35" borderId="4259">
      <alignment horizontal="right" vertical="center"/>
    </xf>
    <xf numFmtId="4" fontId="92" fillId="35" borderId="4259"/>
    <xf numFmtId="3" fontId="92" fillId="34" borderId="4257">
      <alignment horizontal="right" vertical="center"/>
    </xf>
    <xf numFmtId="2" fontId="92" fillId="34" borderId="4257"/>
    <xf numFmtId="0" fontId="44" fillId="119" borderId="4256" applyNumberFormat="0" applyAlignment="0" applyProtection="0"/>
    <xf numFmtId="0" fontId="44" fillId="57" borderId="4260" applyNumberFormat="0" applyAlignment="0" applyProtection="0"/>
    <xf numFmtId="0" fontId="44" fillId="57" borderId="4260" applyNumberFormat="0" applyAlignment="0" applyProtection="0"/>
    <xf numFmtId="0" fontId="44" fillId="57" borderId="4260" applyNumberFormat="0" applyAlignment="0" applyProtection="0"/>
    <xf numFmtId="0" fontId="44" fillId="119" borderId="4260" applyNumberFormat="0" applyAlignment="0" applyProtection="0"/>
    <xf numFmtId="215" fontId="156" fillId="0" borderId="4270" applyFont="0" applyFill="0" applyAlignment="0">
      <alignment horizontal="fill"/>
    </xf>
    <xf numFmtId="2" fontId="92" fillId="34" borderId="4285"/>
    <xf numFmtId="3" fontId="92" fillId="34" borderId="4285">
      <alignment horizontal="right" vertical="center"/>
    </xf>
    <xf numFmtId="4" fontId="92" fillId="35" borderId="4287"/>
    <xf numFmtId="3" fontId="92" fillId="35" borderId="4287">
      <alignment horizontal="right" vertical="center"/>
    </xf>
    <xf numFmtId="0" fontId="92" fillId="35" borderId="4287">
      <alignment horizontal="center" vertical="center"/>
    </xf>
    <xf numFmtId="0" fontId="92" fillId="35" borderId="4271">
      <alignment horizontal="center" vertical="center"/>
    </xf>
    <xf numFmtId="3" fontId="92" fillId="35" borderId="4271">
      <alignment horizontal="right" vertical="center"/>
    </xf>
    <xf numFmtId="4" fontId="92" fillId="35" borderId="4271"/>
    <xf numFmtId="215" fontId="156" fillId="0" borderId="4286" applyFont="0" applyFill="0" applyAlignment="0">
      <alignment horizontal="fill"/>
    </xf>
    <xf numFmtId="3" fontId="92" fillId="34" borderId="4269">
      <alignment horizontal="right" vertical="center"/>
    </xf>
    <xf numFmtId="2" fontId="92" fillId="34" borderId="4269"/>
    <xf numFmtId="0" fontId="44" fillId="57" borderId="5069" applyNumberFormat="0" applyAlignment="0" applyProtection="0"/>
    <xf numFmtId="0" fontId="44" fillId="57" borderId="4272" applyNumberFormat="0" applyAlignment="0" applyProtection="0"/>
    <xf numFmtId="0" fontId="92" fillId="35" borderId="4275">
      <alignment horizontal="center" vertical="center"/>
    </xf>
    <xf numFmtId="215" fontId="156" fillId="0" borderId="4274" applyFont="0" applyFill="0" applyAlignment="0">
      <alignment horizontal="fill"/>
    </xf>
    <xf numFmtId="0" fontId="44" fillId="57" borderId="4272" applyNumberFormat="0" applyAlignment="0" applyProtection="0"/>
    <xf numFmtId="0" fontId="44" fillId="57" borderId="4272" applyNumberFormat="0" applyAlignment="0" applyProtection="0"/>
    <xf numFmtId="3" fontId="92" fillId="35" borderId="4275">
      <alignment horizontal="right" vertical="center"/>
    </xf>
    <xf numFmtId="4" fontId="92" fillId="35" borderId="4275"/>
    <xf numFmtId="3" fontId="92" fillId="34" borderId="4273">
      <alignment horizontal="right" vertical="center"/>
    </xf>
    <xf numFmtId="2" fontId="92" fillId="34" borderId="4273"/>
    <xf numFmtId="0" fontId="44" fillId="119" borderId="4272" applyNumberFormat="0" applyAlignment="0" applyProtection="0"/>
    <xf numFmtId="0" fontId="44" fillId="57" borderId="4276" applyNumberFormat="0" applyAlignment="0" applyProtection="0"/>
    <xf numFmtId="0" fontId="44" fillId="57" borderId="4276" applyNumberFormat="0" applyAlignment="0" applyProtection="0"/>
    <xf numFmtId="0" fontId="44" fillId="57" borderId="4276" applyNumberFormat="0" applyAlignment="0" applyProtection="0"/>
    <xf numFmtId="0" fontId="44" fillId="119" borderId="4276" applyNumberFormat="0" applyAlignment="0" applyProtection="0"/>
    <xf numFmtId="215" fontId="156" fillId="0" borderId="4278" applyFont="0" applyFill="0" applyAlignment="0">
      <alignment horizontal="fill"/>
    </xf>
    <xf numFmtId="0" fontId="92" fillId="35" borderId="4279">
      <alignment horizontal="center" vertical="center"/>
    </xf>
    <xf numFmtId="3" fontId="92" fillId="35" borderId="4279">
      <alignment horizontal="right" vertical="center"/>
    </xf>
    <xf numFmtId="4" fontId="92" fillId="35" borderId="4279"/>
    <xf numFmtId="3" fontId="92" fillId="34" borderId="4277">
      <alignment horizontal="right" vertical="center"/>
    </xf>
    <xf numFmtId="2" fontId="92" fillId="34" borderId="4277"/>
    <xf numFmtId="0" fontId="44" fillId="57" borderId="4280" applyNumberFormat="0" applyAlignment="0" applyProtection="0"/>
    <xf numFmtId="0" fontId="92" fillId="35" borderId="4283">
      <alignment horizontal="center" vertical="center"/>
    </xf>
    <xf numFmtId="215" fontId="156" fillId="0" borderId="4282" applyFont="0" applyFill="0" applyAlignment="0">
      <alignment horizontal="fill"/>
    </xf>
    <xf numFmtId="0" fontId="44" fillId="57" borderId="4280" applyNumberFormat="0" applyAlignment="0" applyProtection="0"/>
    <xf numFmtId="0" fontId="44" fillId="57" borderId="4280" applyNumberFormat="0" applyAlignment="0" applyProtection="0"/>
    <xf numFmtId="3" fontId="92" fillId="35" borderId="4283">
      <alignment horizontal="right" vertical="center"/>
    </xf>
    <xf numFmtId="4" fontId="92" fillId="35" borderId="4283"/>
    <xf numFmtId="3" fontId="92" fillId="34" borderId="4281">
      <alignment horizontal="right" vertical="center"/>
    </xf>
    <xf numFmtId="2" fontId="92" fillId="34" borderId="4281"/>
    <xf numFmtId="0" fontId="44" fillId="119" borderId="4280" applyNumberFormat="0" applyAlignment="0" applyProtection="0"/>
    <xf numFmtId="0" fontId="44" fillId="57" borderId="4284" applyNumberFormat="0" applyAlignment="0" applyProtection="0"/>
    <xf numFmtId="0" fontId="44" fillId="57" borderId="4284" applyNumberFormat="0" applyAlignment="0" applyProtection="0"/>
    <xf numFmtId="0" fontId="44" fillId="57" borderId="4284" applyNumberFormat="0" applyAlignment="0" applyProtection="0"/>
    <xf numFmtId="0" fontId="44" fillId="119" borderId="4284" applyNumberFormat="0" applyAlignment="0" applyProtection="0"/>
    <xf numFmtId="0" fontId="44" fillId="57" borderId="4288" applyNumberFormat="0" applyAlignment="0" applyProtection="0"/>
    <xf numFmtId="0" fontId="92" fillId="35" borderId="4291">
      <alignment horizontal="center" vertical="center"/>
    </xf>
    <xf numFmtId="215" fontId="156" fillId="0" borderId="4290" applyFont="0" applyFill="0" applyAlignment="0">
      <alignment horizontal="fill"/>
    </xf>
    <xf numFmtId="0" fontId="44" fillId="57" borderId="4288" applyNumberFormat="0" applyAlignment="0" applyProtection="0"/>
    <xf numFmtId="0" fontId="44" fillId="57" borderId="4288" applyNumberFormat="0" applyAlignment="0" applyProtection="0"/>
    <xf numFmtId="3" fontId="92" fillId="35" borderId="4291">
      <alignment horizontal="right" vertical="center"/>
    </xf>
    <xf numFmtId="4" fontId="92" fillId="35" borderId="4291"/>
    <xf numFmtId="3" fontId="92" fillId="34" borderId="4289">
      <alignment horizontal="right" vertical="center"/>
    </xf>
    <xf numFmtId="2" fontId="92" fillId="34" borderId="4289"/>
    <xf numFmtId="0" fontId="44" fillId="119" borderId="4288" applyNumberFormat="0" applyAlignment="0" applyProtection="0"/>
    <xf numFmtId="0" fontId="44" fillId="57" borderId="4292" applyNumberFormat="0" applyAlignment="0" applyProtection="0"/>
    <xf numFmtId="0" fontId="44" fillId="57" borderId="4292" applyNumberFormat="0" applyAlignment="0" applyProtection="0"/>
    <xf numFmtId="0" fontId="44" fillId="57" borderId="4292" applyNumberFormat="0" applyAlignment="0" applyProtection="0"/>
    <xf numFmtId="0" fontId="44" fillId="119" borderId="4292" applyNumberFormat="0" applyAlignment="0" applyProtection="0"/>
    <xf numFmtId="215" fontId="156" fillId="0" borderId="4294" applyFont="0" applyFill="0" applyAlignment="0">
      <alignment horizontal="fill"/>
    </xf>
    <xf numFmtId="0" fontId="44" fillId="57" borderId="4308" applyNumberFormat="0" applyAlignment="0" applyProtection="0"/>
    <xf numFmtId="0" fontId="44" fillId="119" borderId="4304" applyNumberFormat="0" applyAlignment="0" applyProtection="0"/>
    <xf numFmtId="2" fontId="92" fillId="34" borderId="4305"/>
    <xf numFmtId="3" fontId="92" fillId="34" borderId="4305">
      <alignment horizontal="right" vertical="center"/>
    </xf>
    <xf numFmtId="4" fontId="92" fillId="35" borderId="4307"/>
    <xf numFmtId="3" fontId="92" fillId="35" borderId="4307">
      <alignment horizontal="right" vertical="center"/>
    </xf>
    <xf numFmtId="0" fontId="44" fillId="57" borderId="4304" applyNumberFormat="0" applyAlignment="0" applyProtection="0"/>
    <xf numFmtId="0" fontId="44" fillId="57" borderId="4304" applyNumberFormat="0" applyAlignment="0" applyProtection="0"/>
    <xf numFmtId="215" fontId="156" fillId="0" borderId="4306" applyFont="0" applyFill="0" applyAlignment="0">
      <alignment horizontal="fill"/>
    </xf>
    <xf numFmtId="0" fontId="92" fillId="35" borderId="4307">
      <alignment horizontal="center" vertical="center"/>
    </xf>
    <xf numFmtId="0" fontId="44" fillId="57" borderId="4304" applyNumberFormat="0" applyAlignment="0" applyProtection="0"/>
    <xf numFmtId="2" fontId="92" fillId="34" borderId="4301"/>
    <xf numFmtId="3" fontId="92" fillId="34" borderId="4301">
      <alignment horizontal="right" vertical="center"/>
    </xf>
    <xf numFmtId="4" fontId="92" fillId="35" borderId="4303"/>
    <xf numFmtId="3" fontId="92" fillId="35" borderId="4303">
      <alignment horizontal="right" vertical="center"/>
    </xf>
    <xf numFmtId="0" fontId="92" fillId="35" borderId="4303">
      <alignment horizontal="center" vertical="center"/>
    </xf>
    <xf numFmtId="0" fontId="92" fillId="35" borderId="4295">
      <alignment horizontal="center" vertical="center"/>
    </xf>
    <xf numFmtId="3" fontId="92" fillId="35" borderId="4295">
      <alignment horizontal="right" vertical="center"/>
    </xf>
    <xf numFmtId="4" fontId="92" fillId="35" borderId="4295"/>
    <xf numFmtId="3" fontId="92" fillId="34" borderId="4293">
      <alignment horizontal="right" vertical="center"/>
    </xf>
    <xf numFmtId="2" fontId="92" fillId="34" borderId="4293"/>
    <xf numFmtId="215" fontId="156" fillId="0" borderId="4302" applyFont="0" applyFill="0" applyAlignment="0">
      <alignment horizontal="fill"/>
    </xf>
    <xf numFmtId="0" fontId="44" fillId="57" borderId="4296" applyNumberFormat="0" applyAlignment="0" applyProtection="0"/>
    <xf numFmtId="0" fontId="92" fillId="35" borderId="4299">
      <alignment horizontal="center" vertical="center"/>
    </xf>
    <xf numFmtId="215" fontId="156" fillId="0" borderId="4298" applyFont="0" applyFill="0" applyAlignment="0">
      <alignment horizontal="fill"/>
    </xf>
    <xf numFmtId="0" fontId="44" fillId="57" borderId="4296" applyNumberFormat="0" applyAlignment="0" applyProtection="0"/>
    <xf numFmtId="0" fontId="44" fillId="57" borderId="4296" applyNumberFormat="0" applyAlignment="0" applyProtection="0"/>
    <xf numFmtId="3" fontId="92" fillId="35" borderId="4299">
      <alignment horizontal="right" vertical="center"/>
    </xf>
    <xf numFmtId="4" fontId="92" fillId="35" borderId="4299"/>
    <xf numFmtId="3" fontId="92" fillId="34" borderId="4297">
      <alignment horizontal="right" vertical="center"/>
    </xf>
    <xf numFmtId="2" fontId="92" fillId="34" borderId="4297"/>
    <xf numFmtId="0" fontId="44" fillId="119" borderId="4296" applyNumberFormat="0" applyAlignment="0" applyProtection="0"/>
    <xf numFmtId="0" fontId="44" fillId="57" borderId="4300" applyNumberFormat="0" applyAlignment="0" applyProtection="0"/>
    <xf numFmtId="0" fontId="44" fillId="57" borderId="4300" applyNumberFormat="0" applyAlignment="0" applyProtection="0"/>
    <xf numFmtId="0" fontId="44" fillId="57" borderId="4300" applyNumberFormat="0" applyAlignment="0" applyProtection="0"/>
    <xf numFmtId="0" fontId="44" fillId="119" borderId="4300" applyNumberFormat="0" applyAlignment="0" applyProtection="0"/>
    <xf numFmtId="0" fontId="44" fillId="57" borderId="4308" applyNumberFormat="0" applyAlignment="0" applyProtection="0"/>
    <xf numFmtId="0" fontId="44" fillId="57" borderId="4308" applyNumberFormat="0" applyAlignment="0" applyProtection="0"/>
    <xf numFmtId="0" fontId="44" fillId="119" borderId="4308" applyNumberFormat="0" applyAlignment="0" applyProtection="0"/>
    <xf numFmtId="215" fontId="156" fillId="0" borderId="4310" applyFont="0" applyFill="0" applyAlignment="0">
      <alignment horizontal="fill"/>
    </xf>
    <xf numFmtId="0" fontId="92" fillId="35" borderId="4311">
      <alignment horizontal="center" vertical="center"/>
    </xf>
    <xf numFmtId="3" fontId="92" fillId="35" borderId="4311">
      <alignment horizontal="right" vertical="center"/>
    </xf>
    <xf numFmtId="4" fontId="92" fillId="35" borderId="4311"/>
    <xf numFmtId="3" fontId="92" fillId="34" borderId="4309">
      <alignment horizontal="right" vertical="center"/>
    </xf>
    <xf numFmtId="2" fontId="92" fillId="34" borderId="4309"/>
    <xf numFmtId="0" fontId="44" fillId="57" borderId="4312" applyNumberFormat="0" applyAlignment="0" applyProtection="0"/>
    <xf numFmtId="0" fontId="92" fillId="35" borderId="4315">
      <alignment horizontal="center" vertical="center"/>
    </xf>
    <xf numFmtId="215" fontId="156" fillId="0" borderId="4314" applyFont="0" applyFill="0" applyAlignment="0">
      <alignment horizontal="fill"/>
    </xf>
    <xf numFmtId="0" fontId="44" fillId="57" borderId="4312" applyNumberFormat="0" applyAlignment="0" applyProtection="0"/>
    <xf numFmtId="0" fontId="44" fillId="57" borderId="4312" applyNumberFormat="0" applyAlignment="0" applyProtection="0"/>
    <xf numFmtId="3" fontId="92" fillId="35" borderId="4315">
      <alignment horizontal="right" vertical="center"/>
    </xf>
    <xf numFmtId="4" fontId="92" fillId="35" borderId="4315"/>
    <xf numFmtId="3" fontId="92" fillId="34" borderId="4313">
      <alignment horizontal="right" vertical="center"/>
    </xf>
    <xf numFmtId="2" fontId="92" fillId="34" borderId="4313"/>
    <xf numFmtId="0" fontId="44" fillId="119" borderId="4312" applyNumberFormat="0" applyAlignment="0" applyProtection="0"/>
    <xf numFmtId="0" fontId="44" fillId="57" borderId="4316" applyNumberFormat="0" applyAlignment="0" applyProtection="0"/>
    <xf numFmtId="0" fontId="44" fillId="57" borderId="4316" applyNumberFormat="0" applyAlignment="0" applyProtection="0"/>
    <xf numFmtId="0" fontId="44" fillId="57" borderId="4316" applyNumberFormat="0" applyAlignment="0" applyProtection="0"/>
    <xf numFmtId="0" fontId="44" fillId="119" borderId="4316" applyNumberFormat="0" applyAlignment="0" applyProtection="0"/>
    <xf numFmtId="215" fontId="156" fillId="0" borderId="4318" applyFont="0" applyFill="0" applyAlignment="0">
      <alignment horizontal="fill"/>
    </xf>
    <xf numFmtId="0" fontId="92" fillId="35" borderId="4319">
      <alignment horizontal="center" vertical="center"/>
    </xf>
    <xf numFmtId="3" fontId="92" fillId="35" borderId="4319">
      <alignment horizontal="right" vertical="center"/>
    </xf>
    <xf numFmtId="4" fontId="92" fillId="35" borderId="4319"/>
    <xf numFmtId="3" fontId="92" fillId="34" borderId="4317">
      <alignment horizontal="right" vertical="center"/>
    </xf>
    <xf numFmtId="2" fontId="92" fillId="34" borderId="4317"/>
    <xf numFmtId="0" fontId="44" fillId="57" borderId="4320" applyNumberFormat="0" applyAlignment="0" applyProtection="0"/>
    <xf numFmtId="0" fontId="92" fillId="35" borderId="4323">
      <alignment horizontal="center" vertical="center"/>
    </xf>
    <xf numFmtId="215" fontId="156" fillId="0" borderId="4322" applyFont="0" applyFill="0" applyAlignment="0">
      <alignment horizontal="fill"/>
    </xf>
    <xf numFmtId="0" fontId="44" fillId="57" borderId="4320" applyNumberFormat="0" applyAlignment="0" applyProtection="0"/>
    <xf numFmtId="0" fontId="44" fillId="57" borderId="4320" applyNumberFormat="0" applyAlignment="0" applyProtection="0"/>
    <xf numFmtId="3" fontId="92" fillId="35" borderId="4323">
      <alignment horizontal="right" vertical="center"/>
    </xf>
    <xf numFmtId="4" fontId="92" fillId="35" borderId="4323"/>
    <xf numFmtId="3" fontId="92" fillId="34" borderId="4321">
      <alignment horizontal="right" vertical="center"/>
    </xf>
    <xf numFmtId="2" fontId="92" fillId="34" borderId="4321"/>
    <xf numFmtId="0" fontId="44" fillId="119" borderId="4320" applyNumberFormat="0" applyAlignment="0" applyProtection="0"/>
    <xf numFmtId="0" fontId="44" fillId="57" borderId="4324" applyNumberFormat="0" applyAlignment="0" applyProtection="0"/>
    <xf numFmtId="0" fontId="44" fillId="57" borderId="4324" applyNumberFormat="0" applyAlignment="0" applyProtection="0"/>
    <xf numFmtId="0" fontId="44" fillId="57" borderId="4324" applyNumberFormat="0" applyAlignment="0" applyProtection="0"/>
    <xf numFmtId="0" fontId="44" fillId="119" borderId="4324" applyNumberFormat="0" applyAlignment="0" applyProtection="0"/>
    <xf numFmtId="0" fontId="63" fillId="56" borderId="5275" applyNumberFormat="0" applyAlignment="0" applyProtection="0"/>
    <xf numFmtId="215" fontId="156" fillId="0" borderId="6779" applyFont="0" applyFill="0" applyAlignment="0">
      <alignment horizontal="fill"/>
    </xf>
    <xf numFmtId="4" fontId="92" fillId="35" borderId="5512"/>
    <xf numFmtId="0" fontId="42" fillId="0" borderId="5276" applyNumberFormat="0" applyFill="0" applyAlignment="0" applyProtection="0"/>
    <xf numFmtId="0" fontId="217" fillId="103" borderId="6022" applyNumberFormat="0" applyAlignment="0" applyProtection="0"/>
    <xf numFmtId="4" fontId="92" fillId="35" borderId="5178"/>
    <xf numFmtId="0" fontId="18" fillId="74" borderId="5162" applyProtection="0">
      <alignment horizontal="right"/>
    </xf>
    <xf numFmtId="0" fontId="63" fillId="56" borderId="5275" applyNumberFormat="0" applyAlignment="0" applyProtection="0"/>
    <xf numFmtId="1" fontId="37" fillId="0" borderId="5598">
      <alignment vertical="center"/>
    </xf>
    <xf numFmtId="0" fontId="63" fillId="56" borderId="5275" applyNumberFormat="0" applyAlignment="0" applyProtection="0"/>
    <xf numFmtId="0" fontId="55" fillId="56" borderId="5273" applyNumberFormat="0" applyAlignment="0" applyProtection="0"/>
    <xf numFmtId="215" fontId="156" fillId="0" borderId="5173" applyFont="0" applyFill="0" applyAlignment="0">
      <alignment horizontal="fill"/>
    </xf>
    <xf numFmtId="3" fontId="92" fillId="35" borderId="5096">
      <alignment horizontal="right" vertical="center"/>
    </xf>
    <xf numFmtId="0" fontId="18" fillId="0" borderId="5274"/>
    <xf numFmtId="0" fontId="42" fillId="0" borderId="5276" applyNumberFormat="0" applyFill="0" applyAlignment="0" applyProtection="0"/>
    <xf numFmtId="0" fontId="42" fillId="0" borderId="5276"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18" fillId="74" borderId="5162" applyProtection="0">
      <alignment horizontal="right"/>
    </xf>
    <xf numFmtId="348" fontId="120" fillId="107" borderId="5162" applyProtection="0">
      <alignment horizontal="center" vertical="center"/>
    </xf>
    <xf numFmtId="0" fontId="55" fillId="56" borderId="5273" applyNumberFormat="0" applyAlignment="0" applyProtection="0"/>
    <xf numFmtId="0" fontId="238" fillId="0" borderId="5167">
      <alignment horizontal="right"/>
    </xf>
    <xf numFmtId="207" fontId="245" fillId="0" borderId="6026">
      <alignment horizontal="center"/>
    </xf>
    <xf numFmtId="0" fontId="60" fillId="43" borderId="5273" applyNumberFormat="0" applyAlignment="0" applyProtection="0"/>
    <xf numFmtId="0" fontId="55" fillId="56" borderId="5273" applyNumberFormat="0" applyAlignment="0" applyProtection="0"/>
    <xf numFmtId="0" fontId="23" fillId="0" borderId="5161" applyNumberFormat="0" applyFill="0" applyAlignment="0" applyProtection="0"/>
    <xf numFmtId="0" fontId="42" fillId="0" borderId="6135" applyNumberFormat="0" applyFill="0" applyAlignment="0" applyProtection="0"/>
    <xf numFmtId="10" fontId="23" fillId="37" borderId="5162" applyNumberFormat="0" applyBorder="0" applyAlignment="0" applyProtection="0"/>
    <xf numFmtId="3" fontId="92" fillId="34" borderId="6770">
      <alignment horizontal="right" vertical="center"/>
    </xf>
    <xf numFmtId="0" fontId="23" fillId="0" borderId="5161" applyNumberFormat="0" applyFill="0" applyAlignment="0" applyProtection="0"/>
    <xf numFmtId="10" fontId="23" fillId="37" borderId="5162" applyNumberFormat="0" applyBorder="0" applyAlignment="0" applyProtection="0"/>
    <xf numFmtId="207" fontId="240" fillId="0" borderId="5168">
      <alignment horizontal="right"/>
    </xf>
    <xf numFmtId="0" fontId="237" fillId="0" borderId="5494">
      <alignment horizontal="right" wrapText="1"/>
    </xf>
    <xf numFmtId="0" fontId="238" fillId="0" borderId="5167">
      <alignment horizontal="right"/>
    </xf>
    <xf numFmtId="0" fontId="63" fillId="56" borderId="6134" applyNumberFormat="0" applyAlignment="0" applyProtection="0"/>
    <xf numFmtId="0" fontId="63" fillId="56" borderId="5275" applyNumberFormat="0" applyAlignment="0" applyProtection="0"/>
    <xf numFmtId="1" fontId="37" fillId="0" borderId="5598">
      <alignment vertical="center"/>
    </xf>
    <xf numFmtId="41" fontId="211" fillId="0" borderId="5168" applyFill="0" applyBorder="0" applyProtection="0">
      <alignment horizontal="right" vertical="top"/>
    </xf>
    <xf numFmtId="10" fontId="23" fillId="37" borderId="5162" applyNumberFormat="0" applyBorder="0" applyAlignment="0" applyProtection="0"/>
    <xf numFmtId="201" fontId="137" fillId="0" borderId="6017" applyNumberFormat="0" applyFont="0" applyFill="0" applyAlignment="0" applyProtection="0"/>
    <xf numFmtId="0" fontId="42" fillId="0" borderId="6135" applyNumberFormat="0" applyFill="0" applyAlignment="0" applyProtection="0"/>
    <xf numFmtId="0" fontId="18" fillId="74" borderId="5162" applyProtection="0">
      <alignment horizontal="right"/>
      <protection locked="0"/>
    </xf>
    <xf numFmtId="0" fontId="18" fillId="0" borderId="5274"/>
    <xf numFmtId="207" fontId="240" fillId="0" borderId="5168">
      <alignment horizontal="right"/>
    </xf>
    <xf numFmtId="0" fontId="23" fillId="98" borderId="5490" applyNumberFormat="0" applyFont="0" applyAlignment="0" applyProtection="0"/>
    <xf numFmtId="0" fontId="44" fillId="57" borderId="4753" applyNumberFormat="0" applyAlignment="0" applyProtection="0"/>
    <xf numFmtId="0" fontId="44" fillId="119" borderId="6777" applyNumberFormat="0" applyAlignment="0" applyProtection="0"/>
    <xf numFmtId="0" fontId="18" fillId="74" borderId="5162" applyProtection="0">
      <alignment horizontal="right"/>
    </xf>
    <xf numFmtId="0" fontId="42" fillId="0" borderId="5276" applyNumberFormat="0" applyFill="0" applyAlignment="0" applyProtection="0"/>
    <xf numFmtId="0" fontId="42" fillId="0" borderId="5276" applyNumberFormat="0" applyFill="0" applyAlignment="0" applyProtection="0"/>
    <xf numFmtId="215" fontId="156" fillId="0" borderId="4843" applyFont="0" applyFill="0" applyAlignment="0">
      <alignment horizontal="fill"/>
    </xf>
    <xf numFmtId="10" fontId="23" fillId="37" borderId="5162" applyNumberFormat="0" applyBorder="0" applyAlignment="0" applyProtection="0"/>
    <xf numFmtId="0" fontId="43" fillId="59" borderId="6133" applyNumberFormat="0" applyFont="0" applyAlignment="0" applyProtection="0"/>
    <xf numFmtId="0" fontId="63" fillId="56" borderId="5275" applyNumberFormat="0" applyAlignment="0" applyProtection="0"/>
    <xf numFmtId="207" fontId="240" fillId="0" borderId="5168">
      <alignment horizontal="right"/>
    </xf>
    <xf numFmtId="0" fontId="18" fillId="74" borderId="5162" applyProtection="0">
      <alignment horizontal="right"/>
      <protection locked="0"/>
    </xf>
    <xf numFmtId="338" fontId="230" fillId="0" borderId="6024">
      <protection locked="0"/>
    </xf>
    <xf numFmtId="0" fontId="18" fillId="0" borderId="5495" applyNumberFormat="0" applyFont="0" applyAlignment="0" applyProtection="0"/>
    <xf numFmtId="0" fontId="18" fillId="74" borderId="5162" applyProtection="0">
      <alignment horizontal="right"/>
    </xf>
    <xf numFmtId="0" fontId="18" fillId="74" borderId="5162" applyProtection="0">
      <alignment horizontal="right"/>
    </xf>
    <xf numFmtId="207" fontId="240" fillId="0" borderId="5168">
      <alignment horizontal="left"/>
    </xf>
    <xf numFmtId="201" fontId="137" fillId="0" borderId="5158" applyNumberFormat="0" applyFont="0" applyFill="0" applyAlignment="0" applyProtection="0"/>
    <xf numFmtId="201" fontId="137" fillId="0" borderId="5157" applyNumberFormat="0" applyFont="0" applyFill="0" applyAlignment="0" applyProtection="0"/>
    <xf numFmtId="41" fontId="211" fillId="0" borderId="5168" applyFill="0" applyBorder="0" applyProtection="0">
      <alignment horizontal="right" vertical="top"/>
    </xf>
    <xf numFmtId="0" fontId="63" fillId="56" borderId="5275" applyNumberFormat="0" applyAlignment="0" applyProtection="0"/>
    <xf numFmtId="9" fontId="163" fillId="35" borderId="5492">
      <alignment horizontal="center"/>
    </xf>
    <xf numFmtId="1" fontId="37" fillId="0" borderId="3697">
      <alignment vertical="center"/>
    </xf>
    <xf numFmtId="2" fontId="92" fillId="34" borderId="5082"/>
    <xf numFmtId="3" fontId="92" fillId="34" borderId="4449">
      <alignment horizontal="right" vertical="center"/>
    </xf>
    <xf numFmtId="0" fontId="44" fillId="119" borderId="4753" applyNumberFormat="0" applyAlignment="0" applyProtection="0"/>
    <xf numFmtId="3" fontId="92" fillId="34" borderId="6382">
      <alignment horizontal="right" vertical="center"/>
    </xf>
    <xf numFmtId="215" fontId="156" fillId="0" borderId="4326" applyFont="0" applyFill="0" applyAlignment="0">
      <alignment horizontal="fill"/>
    </xf>
    <xf numFmtId="338" fontId="230" fillId="0" borderId="5491">
      <protection locked="0"/>
    </xf>
    <xf numFmtId="0" fontId="18" fillId="74" borderId="5162" applyProtection="0">
      <alignment horizontal="right"/>
    </xf>
    <xf numFmtId="254" fontId="177" fillId="0" borderId="5159" applyFont="0" applyFill="0" applyBorder="0" applyAlignment="0" applyProtection="0">
      <protection locked="0"/>
    </xf>
    <xf numFmtId="0" fontId="60" fillId="43" borderId="5273" applyNumberFormat="0" applyAlignment="0" applyProtection="0"/>
    <xf numFmtId="0" fontId="18" fillId="74" borderId="5162" applyProtection="0">
      <alignment horizontal="right"/>
    </xf>
    <xf numFmtId="207" fontId="245" fillId="0" borderId="5167">
      <alignment horizontal="center"/>
    </xf>
    <xf numFmtId="41" fontId="211" fillId="0" borderId="5168" applyFill="0" applyBorder="0" applyProtection="0">
      <alignment horizontal="right" vertical="top"/>
    </xf>
    <xf numFmtId="16" fontId="148" fillId="74" borderId="5272" applyFont="0" applyFill="0" applyBorder="0" applyAlignment="0" applyProtection="0">
      <alignment horizontal="right"/>
    </xf>
    <xf numFmtId="0" fontId="18" fillId="74" borderId="5162" applyProtection="0">
      <alignment horizontal="right"/>
    </xf>
    <xf numFmtId="0" fontId="42" fillId="0" borderId="5276" applyNumberFormat="0" applyFill="0" applyAlignment="0" applyProtection="0"/>
    <xf numFmtId="0" fontId="92" fillId="35" borderId="5072">
      <alignment horizontal="center" vertical="center"/>
    </xf>
    <xf numFmtId="0" fontId="18" fillId="74" borderId="5162" applyProtection="0">
      <alignment horizontal="right"/>
    </xf>
    <xf numFmtId="0" fontId="18" fillId="68" borderId="5275" applyNumberFormat="0">
      <alignment vertical="center"/>
    </xf>
    <xf numFmtId="0" fontId="23" fillId="98" borderId="5163" applyNumberFormat="0" applyFont="0" applyAlignment="0" applyProtection="0"/>
    <xf numFmtId="0" fontId="18" fillId="74" borderId="5162" applyProtection="0">
      <alignment horizontal="right"/>
      <protection locked="0"/>
    </xf>
    <xf numFmtId="9" fontId="163" fillId="35" borderId="5166">
      <alignment horizontal="center"/>
    </xf>
    <xf numFmtId="324" fontId="171" fillId="0" borderId="3675"/>
    <xf numFmtId="10" fontId="23" fillId="37" borderId="5162" applyNumberFormat="0" applyBorder="0" applyAlignment="0" applyProtection="0"/>
    <xf numFmtId="303" fontId="211" fillId="0" borderId="3675" applyBorder="0"/>
    <xf numFmtId="207" fontId="243" fillId="0" borderId="5167">
      <alignment horizontal="left"/>
    </xf>
    <xf numFmtId="10" fontId="23" fillId="37" borderId="5162" applyNumberFormat="0" applyBorder="0" applyAlignment="0" applyProtection="0"/>
    <xf numFmtId="0" fontId="44" fillId="119" borderId="5183" applyNumberFormat="0" applyAlignment="0" applyProtection="0"/>
    <xf numFmtId="0" fontId="18" fillId="74" borderId="5162" applyProtection="0">
      <alignment horizontal="right"/>
    </xf>
    <xf numFmtId="0" fontId="18" fillId="0" borderId="6028" applyNumberFormat="0" applyFont="0" applyAlignment="0" applyProtection="0"/>
    <xf numFmtId="0" fontId="42" fillId="0" borderId="5276" applyNumberFormat="0" applyFill="0" applyAlignment="0" applyProtection="0"/>
    <xf numFmtId="0" fontId="18" fillId="74" borderId="5162" applyProtection="0">
      <alignment horizontal="right"/>
    </xf>
    <xf numFmtId="348" fontId="120" fillId="107" borderId="5162" applyProtection="0">
      <alignment horizontal="center" vertical="center"/>
    </xf>
    <xf numFmtId="0" fontId="23" fillId="98" borderId="6022" applyNumberFormat="0" applyFont="0" applyAlignment="0" applyProtection="0"/>
    <xf numFmtId="207" fontId="245" fillId="0" borderId="5493">
      <alignment horizontal="center"/>
    </xf>
    <xf numFmtId="0" fontId="18" fillId="74" borderId="5162" applyProtection="0">
      <alignment horizontal="right"/>
      <protection locked="0"/>
    </xf>
    <xf numFmtId="0" fontId="42" fillId="0" borderId="5276" applyNumberFormat="0" applyFill="0" applyAlignment="0" applyProtection="0"/>
    <xf numFmtId="0" fontId="18" fillId="74" borderId="5162" applyProtection="0">
      <alignment horizontal="right"/>
      <protection locked="0"/>
    </xf>
    <xf numFmtId="0" fontId="63" fillId="56" borderId="6134" applyNumberFormat="0" applyAlignment="0" applyProtection="0"/>
    <xf numFmtId="0" fontId="18" fillId="74" borderId="5162" applyProtection="0">
      <alignment horizontal="right"/>
    </xf>
    <xf numFmtId="0" fontId="18" fillId="35" borderId="5156" applyNumberFormat="0" applyAlignment="0">
      <protection locked="0"/>
    </xf>
    <xf numFmtId="0" fontId="18" fillId="74" borderId="5162" applyProtection="0">
      <alignment horizontal="right"/>
    </xf>
    <xf numFmtId="0" fontId="42" fillId="0" borderId="5276" applyNumberFormat="0" applyFill="0" applyAlignment="0" applyProtection="0"/>
    <xf numFmtId="0" fontId="44" fillId="57" borderId="6805" applyNumberFormat="0" applyAlignment="0" applyProtection="0"/>
    <xf numFmtId="3" fontId="92" fillId="35" borderId="5512">
      <alignment horizontal="right" vertical="center"/>
    </xf>
    <xf numFmtId="0" fontId="43" fillId="59" borderId="5274" applyNumberFormat="0" applyFont="0" applyAlignment="0" applyProtection="0"/>
    <xf numFmtId="201" fontId="137" fillId="0" borderId="5158" applyNumberFormat="0" applyFont="0" applyFill="0" applyAlignment="0" applyProtection="0"/>
    <xf numFmtId="3" fontId="92" fillId="35" borderId="5164">
      <alignment horizontal="right" vertical="center"/>
    </xf>
    <xf numFmtId="41" fontId="211" fillId="0" borderId="5168" applyFill="0" applyBorder="0" applyProtection="0">
      <alignment horizontal="right" vertical="top"/>
    </xf>
    <xf numFmtId="2" fontId="92" fillId="34" borderId="6798"/>
    <xf numFmtId="10" fontId="23" fillId="37" borderId="5162" applyNumberFormat="0" applyBorder="0" applyAlignment="0" applyProtection="0"/>
    <xf numFmtId="215" fontId="156" fillId="0" borderId="5503" applyFont="0" applyFill="0" applyAlignment="0">
      <alignment horizontal="fill"/>
    </xf>
    <xf numFmtId="207" fontId="243" fillId="0" borderId="5493">
      <alignment horizontal="left"/>
    </xf>
    <xf numFmtId="0" fontId="55" fillId="56" borderId="5273" applyNumberFormat="0" applyAlignment="0" applyProtection="0"/>
    <xf numFmtId="0" fontId="60" fillId="43" borderId="5273" applyNumberFormat="0" applyAlignment="0" applyProtection="0"/>
    <xf numFmtId="0" fontId="18" fillId="74" borderId="5162" applyProtection="0">
      <alignment horizontal="right"/>
    </xf>
    <xf numFmtId="207" fontId="245" fillId="0" borderId="5167">
      <alignment horizontal="center"/>
    </xf>
    <xf numFmtId="2" fontId="92" fillId="34" borderId="6774"/>
    <xf numFmtId="207" fontId="240" fillId="0" borderId="5168">
      <alignment horizontal="right"/>
    </xf>
    <xf numFmtId="0" fontId="18" fillId="74" borderId="5162" applyProtection="0">
      <alignment horizontal="right"/>
    </xf>
    <xf numFmtId="0" fontId="63" fillId="56" borderId="5275" applyNumberFormat="0" applyAlignment="0" applyProtection="0"/>
    <xf numFmtId="338" fontId="230" fillId="0" borderId="5165">
      <protection locked="0"/>
    </xf>
    <xf numFmtId="0" fontId="18" fillId="74" borderId="5162" applyProtection="0">
      <alignment horizontal="right"/>
      <protection locked="0"/>
    </xf>
    <xf numFmtId="0" fontId="63" fillId="56" borderId="5275" applyNumberFormat="0" applyAlignment="0" applyProtection="0"/>
    <xf numFmtId="0" fontId="63" fillId="56" borderId="5275" applyNumberFormat="0" applyAlignment="0" applyProtection="0"/>
    <xf numFmtId="0" fontId="44" fillId="57" borderId="5537" applyNumberFormat="0" applyAlignment="0" applyProtection="0"/>
    <xf numFmtId="0" fontId="44" fillId="119" borderId="5211" applyNumberFormat="0" applyAlignment="0" applyProtection="0"/>
    <xf numFmtId="0" fontId="44" fillId="57" borderId="5175" applyNumberFormat="0" applyAlignment="0" applyProtection="0"/>
    <xf numFmtId="0" fontId="42" fillId="0" borderId="5276" applyNumberFormat="0" applyFill="0" applyAlignment="0" applyProtection="0"/>
    <xf numFmtId="0" fontId="63" fillId="56" borderId="5275" applyNumberFormat="0" applyAlignment="0" applyProtection="0"/>
    <xf numFmtId="0" fontId="18" fillId="74" borderId="5162" applyProtection="0">
      <alignment horizontal="right"/>
    </xf>
    <xf numFmtId="0" fontId="18" fillId="0" borderId="5274"/>
    <xf numFmtId="41" fontId="211" fillId="0" borderId="5494" applyFill="0" applyBorder="0" applyProtection="0">
      <alignment horizontal="right" vertical="top"/>
    </xf>
    <xf numFmtId="0" fontId="42" fillId="0" borderId="5276" applyNumberFormat="0" applyFill="0" applyAlignment="0" applyProtection="0"/>
    <xf numFmtId="0" fontId="63" fillId="56" borderId="5275" applyNumberFormat="0" applyAlignment="0" applyProtection="0"/>
    <xf numFmtId="0" fontId="44" fillId="57" borderId="5517" applyNumberFormat="0" applyAlignment="0" applyProtection="0"/>
    <xf numFmtId="0" fontId="44" fillId="57" borderId="5061" applyNumberFormat="0" applyAlignment="0" applyProtection="0"/>
    <xf numFmtId="0" fontId="42" fillId="0" borderId="5276" applyNumberFormat="0" applyFill="0" applyAlignment="0" applyProtection="0"/>
    <xf numFmtId="0" fontId="23" fillId="36" borderId="5162" applyFont="0" applyBorder="0" applyAlignment="0" applyProtection="0">
      <alignment vertical="top"/>
    </xf>
    <xf numFmtId="0" fontId="18" fillId="74" borderId="5162" applyProtection="0">
      <alignment horizontal="right"/>
    </xf>
    <xf numFmtId="0" fontId="42" fillId="0" borderId="5276" applyNumberFormat="0" applyFill="0" applyAlignment="0" applyProtection="0"/>
    <xf numFmtId="0" fontId="44" fillId="57" borderId="5191" applyNumberFormat="0" applyAlignment="0" applyProtection="0"/>
    <xf numFmtId="215" fontId="156" fillId="0" borderId="5177" applyFont="0" applyFill="0" applyAlignment="0">
      <alignment horizontal="fill"/>
    </xf>
    <xf numFmtId="0" fontId="18" fillId="74" borderId="5162" applyProtection="0">
      <alignment horizontal="right"/>
    </xf>
    <xf numFmtId="0" fontId="18" fillId="0" borderId="5170" applyNumberFormat="0" applyFont="0" applyAlignment="0" applyProtection="0"/>
    <xf numFmtId="207" fontId="244" fillId="0" borderId="6027">
      <alignment horizontal="center"/>
    </xf>
    <xf numFmtId="41" fontId="211" fillId="0" borderId="5168" applyFill="0" applyBorder="0" applyProtection="0">
      <alignment horizontal="right" vertical="top"/>
    </xf>
    <xf numFmtId="0" fontId="18" fillId="74" borderId="5162" applyProtection="0">
      <alignment horizontal="right"/>
    </xf>
    <xf numFmtId="256" fontId="22" fillId="0" borderId="3697">
      <alignment horizontal="left" vertical="center"/>
    </xf>
    <xf numFmtId="0" fontId="18" fillId="74" borderId="5162" applyProtection="0">
      <alignment horizontal="right"/>
      <protection locked="0"/>
    </xf>
    <xf numFmtId="0" fontId="18" fillId="0" borderId="5274"/>
    <xf numFmtId="0" fontId="22" fillId="0" borderId="3697">
      <alignment horizontal="left" vertical="center"/>
    </xf>
    <xf numFmtId="0" fontId="43" fillId="59" borderId="5274" applyNumberFormat="0" applyFont="0" applyAlignment="0" applyProtection="0"/>
    <xf numFmtId="0" fontId="238" fillId="0" borderId="5167">
      <alignment horizontal="right"/>
    </xf>
    <xf numFmtId="0" fontId="42" fillId="0" borderId="6135" applyNumberFormat="0" applyFill="0" applyAlignment="0" applyProtection="0"/>
    <xf numFmtId="0" fontId="42" fillId="0" borderId="5276" applyNumberFormat="0" applyFill="0" applyAlignment="0" applyProtection="0"/>
    <xf numFmtId="0" fontId="18" fillId="74" borderId="5162" applyProtection="0">
      <alignment horizontal="right"/>
    </xf>
    <xf numFmtId="0" fontId="63" fillId="56" borderId="5275" applyNumberFormat="0" applyAlignment="0" applyProtection="0"/>
    <xf numFmtId="0" fontId="231" fillId="35" borderId="5162">
      <alignment horizontal="right"/>
    </xf>
    <xf numFmtId="0" fontId="63" fillId="56" borderId="5275" applyNumberFormat="0" applyAlignment="0" applyProtection="0"/>
    <xf numFmtId="0" fontId="18" fillId="74" borderId="5162" applyProtection="0">
      <alignment horizontal="right"/>
    </xf>
    <xf numFmtId="0" fontId="18" fillId="0" borderId="5169" applyNumberFormat="0" applyFont="0" applyAlignment="0" applyProtection="0"/>
    <xf numFmtId="0" fontId="18" fillId="74" borderId="5162" applyProtection="0">
      <alignment horizontal="right"/>
    </xf>
    <xf numFmtId="207" fontId="245" fillId="0" borderId="6026">
      <alignment horizontal="center"/>
    </xf>
    <xf numFmtId="0" fontId="44" fillId="119" borderId="4452" applyNumberFormat="0" applyAlignment="0" applyProtection="0"/>
    <xf numFmtId="0" fontId="44" fillId="57" borderId="4452" applyNumberFormat="0" applyAlignment="0" applyProtection="0"/>
    <xf numFmtId="0" fontId="44" fillId="57" borderId="4452" applyNumberFormat="0" applyAlignment="0" applyProtection="0"/>
    <xf numFmtId="0" fontId="44" fillId="119" borderId="4444" applyNumberFormat="0" applyAlignment="0" applyProtection="0"/>
    <xf numFmtId="0" fontId="44" fillId="57" borderId="4444" applyNumberFormat="0" applyAlignment="0" applyProtection="0"/>
    <xf numFmtId="0" fontId="44" fillId="57" borderId="4444" applyNumberFormat="0" applyAlignment="0" applyProtection="0"/>
    <xf numFmtId="0" fontId="44" fillId="57" borderId="4444" applyNumberFormat="0" applyAlignment="0" applyProtection="0"/>
    <xf numFmtId="0" fontId="44" fillId="119" borderId="4440" applyNumberFormat="0" applyAlignment="0" applyProtection="0"/>
    <xf numFmtId="2" fontId="92" fillId="34" borderId="4441"/>
    <xf numFmtId="3" fontId="92" fillId="34" borderId="4441">
      <alignment horizontal="right" vertical="center"/>
    </xf>
    <xf numFmtId="4" fontId="92" fillId="35" borderId="4443"/>
    <xf numFmtId="3" fontId="92" fillId="35" borderId="4443">
      <alignment horizontal="right" vertical="center"/>
    </xf>
    <xf numFmtId="0" fontId="44" fillId="57" borderId="4440" applyNumberFormat="0" applyAlignment="0" applyProtection="0"/>
    <xf numFmtId="0" fontId="44" fillId="57" borderId="4440" applyNumberFormat="0" applyAlignment="0" applyProtection="0"/>
    <xf numFmtId="215" fontId="156" fillId="0" borderId="4442" applyFont="0" applyFill="0" applyAlignment="0">
      <alignment horizontal="fill"/>
    </xf>
    <xf numFmtId="0" fontId="92" fillId="35" borderId="4443">
      <alignment horizontal="center" vertical="center"/>
    </xf>
    <xf numFmtId="0" fontId="44" fillId="57" borderId="4440" applyNumberFormat="0" applyAlignment="0" applyProtection="0"/>
    <xf numFmtId="0" fontId="44" fillId="57" borderId="4476" applyNumberFormat="0" applyAlignment="0" applyProtection="0"/>
    <xf numFmtId="2" fontId="92" fillId="34" borderId="4473"/>
    <xf numFmtId="0" fontId="44" fillId="57" borderId="4472" applyNumberFormat="0" applyAlignment="0" applyProtection="0"/>
    <xf numFmtId="215" fontId="156" fillId="0" borderId="4446" applyFont="0" applyFill="0" applyAlignment="0">
      <alignment horizontal="fill"/>
    </xf>
    <xf numFmtId="0" fontId="44" fillId="57" borderId="4476" applyNumberFormat="0" applyAlignment="0" applyProtection="0"/>
    <xf numFmtId="3" fontId="92" fillId="34" borderId="4473">
      <alignment horizontal="right" vertical="center"/>
    </xf>
    <xf numFmtId="4" fontId="92" fillId="35" borderId="4475"/>
    <xf numFmtId="4" fontId="92" fillId="35" borderId="4471"/>
    <xf numFmtId="0" fontId="92" fillId="35" borderId="4471">
      <alignment horizontal="center" vertical="center"/>
    </xf>
    <xf numFmtId="0" fontId="44" fillId="57" borderId="4472" applyNumberFormat="0" applyAlignment="0" applyProtection="0"/>
    <xf numFmtId="0" fontId="44" fillId="57" borderId="4476" applyNumberFormat="0" applyAlignment="0" applyProtection="0"/>
    <xf numFmtId="2" fontId="92" fillId="34" borderId="4437"/>
    <xf numFmtId="3" fontId="92" fillId="34" borderId="4437">
      <alignment horizontal="right" vertical="center"/>
    </xf>
    <xf numFmtId="0" fontId="44" fillId="119" borderId="4476" applyNumberFormat="0" applyAlignment="0" applyProtection="0"/>
    <xf numFmtId="0" fontId="44" fillId="119" borderId="4472" applyNumberFormat="0" applyAlignment="0" applyProtection="0"/>
    <xf numFmtId="3" fontId="92" fillId="35" borderId="4475">
      <alignment horizontal="right" vertical="center"/>
    </xf>
    <xf numFmtId="4" fontId="92" fillId="35" borderId="4439"/>
    <xf numFmtId="3" fontId="92" fillId="35" borderId="4439">
      <alignment horizontal="right" vertical="center"/>
    </xf>
    <xf numFmtId="0" fontId="92" fillId="35" borderId="4439">
      <alignment horizontal="center" vertical="center"/>
    </xf>
    <xf numFmtId="2" fontId="92" fillId="34" borderId="4469"/>
    <xf numFmtId="3" fontId="92" fillId="34" borderId="4469">
      <alignment horizontal="right" vertical="center"/>
    </xf>
    <xf numFmtId="3" fontId="92" fillId="35" borderId="4471">
      <alignment horizontal="right" vertical="center"/>
    </xf>
    <xf numFmtId="0" fontId="92" fillId="35" borderId="4447">
      <alignment horizontal="center" vertical="center"/>
    </xf>
    <xf numFmtId="3" fontId="92" fillId="35" borderId="4447">
      <alignment horizontal="right" vertical="center"/>
    </xf>
    <xf numFmtId="4" fontId="92" fillId="35" borderId="4447"/>
    <xf numFmtId="3" fontId="92" fillId="34" borderId="4445">
      <alignment horizontal="right" vertical="center"/>
    </xf>
    <xf numFmtId="2" fontId="92" fillId="34" borderId="4445"/>
    <xf numFmtId="215" fontId="156" fillId="0" borderId="4470" applyFont="0" applyFill="0" applyAlignment="0">
      <alignment horizontal="fill"/>
    </xf>
    <xf numFmtId="0" fontId="44" fillId="57" borderId="4448" applyNumberFormat="0" applyAlignment="0" applyProtection="0"/>
    <xf numFmtId="0" fontId="92" fillId="35" borderId="4451">
      <alignment horizontal="center" vertical="center"/>
    </xf>
    <xf numFmtId="0" fontId="44" fillId="57" borderId="4761" applyNumberFormat="0" applyAlignment="0" applyProtection="0"/>
    <xf numFmtId="215" fontId="156" fillId="0" borderId="4450" applyFont="0" applyFill="0" applyAlignment="0">
      <alignment horizontal="fill"/>
    </xf>
    <xf numFmtId="0" fontId="44" fillId="57" borderId="4448" applyNumberFormat="0" applyAlignment="0" applyProtection="0"/>
    <xf numFmtId="0" fontId="44" fillId="57" borderId="4448" applyNumberFormat="0" applyAlignment="0" applyProtection="0"/>
    <xf numFmtId="2" fontId="92" fillId="34" borderId="4449"/>
    <xf numFmtId="0" fontId="44" fillId="119" borderId="4448" applyNumberFormat="0" applyAlignment="0" applyProtection="0"/>
    <xf numFmtId="215" fontId="156" fillId="0" borderId="4438" applyFont="0" applyFill="0" applyAlignment="0">
      <alignment horizontal="fill"/>
    </xf>
    <xf numFmtId="0" fontId="44" fillId="119" borderId="4436" applyNumberFormat="0" applyAlignment="0" applyProtection="0"/>
    <xf numFmtId="0" fontId="44" fillId="57" borderId="4436" applyNumberFormat="0" applyAlignment="0" applyProtection="0"/>
    <xf numFmtId="0" fontId="44" fillId="57" borderId="4436" applyNumberFormat="0" applyAlignment="0" applyProtection="0"/>
    <xf numFmtId="0" fontId="44" fillId="57" borderId="4436" applyNumberFormat="0" applyAlignment="0" applyProtection="0"/>
    <xf numFmtId="215" fontId="156" fillId="0" borderId="5507" applyFont="0" applyFill="0" applyAlignment="0">
      <alignment horizontal="fill"/>
    </xf>
    <xf numFmtId="0" fontId="63" fillId="56" borderId="5275" applyNumberFormat="0" applyAlignment="0" applyProtection="0"/>
    <xf numFmtId="0" fontId="63" fillId="56" borderId="5275" applyNumberFormat="0" applyAlignment="0" applyProtection="0"/>
    <xf numFmtId="338" fontId="230" fillId="0" borderId="5491">
      <protection locked="0"/>
    </xf>
    <xf numFmtId="0" fontId="44" fillId="119" borderId="4432" applyNumberFormat="0" applyAlignment="0" applyProtection="0"/>
    <xf numFmtId="0" fontId="92" fillId="35" borderId="5284">
      <alignment horizontal="center" vertical="center"/>
    </xf>
    <xf numFmtId="2" fontId="92" fillId="34" borderId="4433"/>
    <xf numFmtId="3" fontId="92" fillId="34" borderId="4433">
      <alignment horizontal="right" vertical="center"/>
    </xf>
    <xf numFmtId="4" fontId="92" fillId="35" borderId="4435"/>
    <xf numFmtId="3" fontId="92" fillId="35" borderId="4435">
      <alignment horizontal="right" vertical="center"/>
    </xf>
    <xf numFmtId="0" fontId="44" fillId="57" borderId="4432" applyNumberFormat="0" applyAlignment="0" applyProtection="0"/>
    <xf numFmtId="0" fontId="44" fillId="57" borderId="4432" applyNumberFormat="0" applyAlignment="0" applyProtection="0"/>
    <xf numFmtId="0" fontId="63" fillId="56" borderId="6134" applyNumberFormat="0" applyAlignment="0" applyProtection="0"/>
    <xf numFmtId="0" fontId="42" fillId="0" borderId="5276" applyNumberFormat="0" applyFill="0" applyAlignment="0" applyProtection="0"/>
    <xf numFmtId="207" fontId="245" fillId="0" borderId="6026">
      <alignment horizontal="center"/>
    </xf>
    <xf numFmtId="207" fontId="245" fillId="0" borderId="5167">
      <alignment horizontal="center"/>
    </xf>
    <xf numFmtId="0" fontId="18" fillId="74" borderId="5162" applyProtection="0">
      <alignment horizontal="right"/>
    </xf>
    <xf numFmtId="0" fontId="63" fillId="56" borderId="6134" applyNumberFormat="0" applyAlignment="0" applyProtection="0"/>
    <xf numFmtId="0" fontId="60" fillId="43" borderId="5273" applyNumberFormat="0" applyAlignment="0" applyProtection="0"/>
    <xf numFmtId="4" fontId="92" fillId="35" borderId="6800"/>
    <xf numFmtId="4" fontId="92" fillId="35" borderId="5182"/>
    <xf numFmtId="0" fontId="18" fillId="74" borderId="5162" applyProtection="0">
      <alignment horizontal="right"/>
    </xf>
    <xf numFmtId="0" fontId="44" fillId="57" borderId="5097" applyNumberFormat="0" applyAlignment="0" applyProtection="0"/>
    <xf numFmtId="256" fontId="22" fillId="0" borderId="3697">
      <alignment horizontal="left" vertical="center"/>
    </xf>
    <xf numFmtId="0" fontId="92" fillId="35" borderId="5052">
      <alignment horizontal="center" vertical="center"/>
    </xf>
    <xf numFmtId="9" fontId="163" fillId="35" borderId="5166">
      <alignment horizontal="center"/>
    </xf>
    <xf numFmtId="0" fontId="60" fillId="43" borderId="5273" applyNumberFormat="0" applyAlignment="0" applyProtection="0"/>
    <xf numFmtId="0" fontId="44" fillId="57" borderId="6781" applyNumberFormat="0" applyAlignment="0" applyProtection="0"/>
    <xf numFmtId="41" fontId="211" fillId="0" borderId="5494" applyFill="0" applyBorder="0" applyProtection="0">
      <alignment horizontal="right" vertical="top"/>
    </xf>
    <xf numFmtId="0" fontId="18" fillId="74" borderId="5162" applyProtection="0">
      <alignment horizontal="right"/>
    </xf>
    <xf numFmtId="4" fontId="92" fillId="35" borderId="5198"/>
    <xf numFmtId="3" fontId="92" fillId="35" borderId="5072">
      <alignment horizontal="right" vertical="center"/>
    </xf>
    <xf numFmtId="215" fontId="156" fillId="0" borderId="4434" applyFont="0" applyFill="0" applyAlignment="0">
      <alignment horizontal="fill"/>
    </xf>
    <xf numFmtId="207" fontId="245" fillId="0" borderId="5493">
      <alignment horizontal="center"/>
    </xf>
    <xf numFmtId="0" fontId="42" fillId="0" borderId="5276" applyNumberFormat="0" applyFill="0" applyAlignment="0" applyProtection="0"/>
    <xf numFmtId="2" fontId="92" fillId="34" borderId="5090"/>
    <xf numFmtId="0" fontId="42" fillId="0" borderId="5276" applyNumberFormat="0" applyFill="0" applyAlignment="0" applyProtection="0"/>
    <xf numFmtId="338" fontId="230" fillId="0" borderId="5165">
      <protection locked="0"/>
    </xf>
    <xf numFmtId="0" fontId="92" fillId="35" borderId="6364">
      <alignment horizontal="center" vertical="center"/>
    </xf>
    <xf numFmtId="0" fontId="63" fillId="56" borderId="6134" applyNumberFormat="0" applyAlignment="0" applyProtection="0"/>
    <xf numFmtId="10" fontId="23" fillId="37" borderId="5162" applyNumberFormat="0" applyBorder="0" applyAlignment="0" applyProtection="0"/>
    <xf numFmtId="207" fontId="244" fillId="0" borderId="5168">
      <alignment horizontal="center"/>
    </xf>
    <xf numFmtId="0" fontId="44" fillId="57" borderId="4761"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18" fillId="74" borderId="5162" applyProtection="0">
      <alignment horizontal="right"/>
    </xf>
    <xf numFmtId="0" fontId="92" fillId="35" borderId="4435">
      <alignment horizontal="center" vertical="center"/>
    </xf>
    <xf numFmtId="207" fontId="244" fillId="0" borderId="5168">
      <alignment horizontal="center"/>
    </xf>
    <xf numFmtId="0" fontId="63" fillId="56" borderId="5275" applyNumberFormat="0" applyAlignment="0" applyProtection="0"/>
    <xf numFmtId="0" fontId="44" fillId="57" borderId="4432" applyNumberFormat="0" applyAlignment="0" applyProtection="0"/>
    <xf numFmtId="1" fontId="37" fillId="0" borderId="5272">
      <alignment vertical="center"/>
    </xf>
    <xf numFmtId="0" fontId="18" fillId="0" borderId="5274"/>
    <xf numFmtId="0" fontId="60" fillId="43" borderId="5273" applyNumberFormat="0" applyAlignment="0" applyProtection="0"/>
    <xf numFmtId="0" fontId="63" fillId="56" borderId="5275" applyNumberFormat="0" applyAlignment="0" applyProtection="0"/>
    <xf numFmtId="0" fontId="60" fillId="43" borderId="5273" applyNumberFormat="0" applyAlignment="0" applyProtection="0"/>
    <xf numFmtId="215" fontId="156" fillId="0" borderId="3675" applyFont="0" applyFill="0" applyAlignment="0">
      <alignment horizontal="fill"/>
    </xf>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3" fillId="59" borderId="5274" applyNumberFormat="0" applyFont="0" applyAlignment="0" applyProtection="0"/>
    <xf numFmtId="0" fontId="18" fillId="35" borderId="5156" applyNumberFormat="0" applyAlignment="0">
      <protection locked="0"/>
    </xf>
    <xf numFmtId="254" fontId="177" fillId="0" borderId="5159" applyFont="0" applyFill="0" applyBorder="0" applyAlignment="0" applyProtection="0">
      <protection locked="0"/>
    </xf>
    <xf numFmtId="0" fontId="42" fillId="0" borderId="5276" applyNumberFormat="0" applyFill="0" applyAlignment="0" applyProtection="0"/>
    <xf numFmtId="0" fontId="23" fillId="0" borderId="5161"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108" fillId="0" borderId="3675" applyFont="0" applyFill="0" applyAlignment="0" applyProtection="0"/>
    <xf numFmtId="0" fontId="44" fillId="57" borderId="5285" applyNumberFormat="0" applyAlignment="0" applyProtection="0"/>
    <xf numFmtId="0" fontId="55" fillId="56" borderId="5273" applyNumberFormat="0" applyAlignment="0" applyProtection="0"/>
    <xf numFmtId="0" fontId="63" fillId="56" borderId="5275" applyNumberFormat="0" applyAlignment="0" applyProtection="0"/>
    <xf numFmtId="0" fontId="60" fillId="43" borderId="5273" applyNumberFormat="0" applyAlignment="0" applyProtection="0"/>
    <xf numFmtId="0" fontId="55" fillId="56" borderId="5273" applyNumberFormat="0" applyAlignment="0" applyProtection="0"/>
    <xf numFmtId="0" fontId="18" fillId="35" borderId="5156" applyNumberFormat="0" applyAlignment="0">
      <protection locked="0"/>
    </xf>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18" fillId="74" borderId="5162" applyProtection="0">
      <alignment horizontal="right"/>
      <protection locked="0"/>
    </xf>
    <xf numFmtId="0" fontId="63" fillId="56" borderId="5275" applyNumberFormat="0" applyAlignment="0" applyProtection="0"/>
    <xf numFmtId="4" fontId="92" fillId="35" borderId="5144"/>
    <xf numFmtId="0" fontId="44" fillId="57" borderId="5137" applyNumberFormat="0" applyAlignment="0" applyProtection="0"/>
    <xf numFmtId="215" fontId="156" fillId="0" borderId="5131" applyFont="0" applyFill="0" applyAlignment="0">
      <alignment horizontal="fill"/>
    </xf>
    <xf numFmtId="4" fontId="92" fillId="35" borderId="5120"/>
    <xf numFmtId="3" fontId="92" fillId="35" borderId="5112">
      <alignment horizontal="right" vertical="center"/>
    </xf>
    <xf numFmtId="3" fontId="92" fillId="35" borderId="5136">
      <alignment horizontal="right" vertical="center"/>
    </xf>
    <xf numFmtId="3" fontId="92" fillId="34" borderId="5114">
      <alignment horizontal="right" vertical="center"/>
    </xf>
    <xf numFmtId="0" fontId="60" fillId="43" borderId="6132" applyNumberFormat="0" applyAlignment="0" applyProtection="0"/>
    <xf numFmtId="0" fontId="42" fillId="0" borderId="5276" applyNumberFormat="0" applyFill="0" applyAlignment="0" applyProtection="0"/>
    <xf numFmtId="0" fontId="44" fillId="57" borderId="5281" applyNumberFormat="0" applyAlignment="0" applyProtection="0"/>
    <xf numFmtId="303" fontId="211" fillId="0" borderId="3675" applyBorder="0"/>
    <xf numFmtId="0" fontId="44" fillId="119" borderId="5285" applyNumberFormat="0" applyAlignment="0" applyProtection="0"/>
    <xf numFmtId="0" fontId="55" fillId="56" borderId="5273" applyNumberFormat="0" applyAlignment="0" applyProtection="0"/>
    <xf numFmtId="0" fontId="63" fillId="56" borderId="5275" applyNumberFormat="0" applyAlignment="0" applyProtection="0"/>
    <xf numFmtId="0" fontId="42" fillId="0" borderId="5276" applyNumberFormat="0" applyFill="0" applyAlignment="0" applyProtection="0"/>
    <xf numFmtId="0" fontId="60" fillId="43" borderId="5273" applyNumberFormat="0" applyAlignment="0" applyProtection="0"/>
    <xf numFmtId="0" fontId="63" fillId="56" borderId="6134" applyNumberFormat="0" applyAlignment="0" applyProtection="0"/>
    <xf numFmtId="0" fontId="55" fillId="56" borderId="5273" applyNumberFormat="0" applyAlignment="0" applyProtection="0"/>
    <xf numFmtId="0" fontId="63" fillId="56" borderId="5275" applyNumberFormat="0" applyAlignment="0" applyProtection="0"/>
    <xf numFmtId="1" fontId="37" fillId="0" borderId="5598">
      <alignment vertical="center"/>
    </xf>
    <xf numFmtId="0" fontId="42" fillId="0" borderId="5276" applyNumberFormat="0" applyFill="0" applyAlignment="0" applyProtection="0"/>
    <xf numFmtId="0" fontId="43" fillId="59" borderId="5274" applyNumberFormat="0" applyFont="0" applyAlignment="0" applyProtection="0"/>
    <xf numFmtId="0" fontId="42" fillId="0" borderId="5276" applyNumberFormat="0" applyFill="0" applyAlignment="0" applyProtection="0"/>
    <xf numFmtId="0" fontId="44" fillId="57" borderId="5153" applyNumberFormat="0" applyAlignment="0" applyProtection="0"/>
    <xf numFmtId="0" fontId="44" fillId="57" borderId="5141" applyNumberFormat="0" applyAlignment="0" applyProtection="0"/>
    <xf numFmtId="0" fontId="44" fillId="57" borderId="5129" applyNumberFormat="0" applyAlignment="0" applyProtection="0"/>
    <xf numFmtId="4" fontId="92" fillId="35" borderId="5124"/>
    <xf numFmtId="0" fontId="44" fillId="57" borderId="5117" applyNumberFormat="0" applyAlignment="0" applyProtection="0"/>
    <xf numFmtId="215" fontId="156" fillId="0" borderId="5111" applyFont="0" applyFill="0" applyAlignment="0">
      <alignment horizontal="fill"/>
    </xf>
    <xf numFmtId="2" fontId="92" fillId="34" borderId="5134"/>
    <xf numFmtId="214" fontId="148" fillId="74" borderId="3697" applyFont="0" applyFill="0" applyBorder="0" applyAlignment="0" applyProtection="0">
      <alignment horizontal="right"/>
    </xf>
    <xf numFmtId="0" fontId="18" fillId="74" borderId="5162" applyProtection="0">
      <alignment horizontal="right"/>
    </xf>
    <xf numFmtId="0" fontId="42" fillId="0" borderId="5276" applyNumberFormat="0" applyFill="0" applyAlignment="0" applyProtection="0"/>
    <xf numFmtId="3" fontId="92" fillId="35" borderId="5284">
      <alignment horizontal="right" vertical="center"/>
    </xf>
    <xf numFmtId="0" fontId="63" fillId="56" borderId="5275" applyNumberFormat="0" applyAlignment="0" applyProtection="0"/>
    <xf numFmtId="215" fontId="156" fillId="0" borderId="5287" applyFont="0" applyFill="0" applyAlignment="0">
      <alignment horizontal="fill"/>
    </xf>
    <xf numFmtId="0" fontId="55" fillId="56" borderId="5273"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1" fontId="37" fillId="0" borderId="3697">
      <alignment vertical="center"/>
    </xf>
    <xf numFmtId="0" fontId="43" fillId="59" borderId="5274" applyNumberFormat="0" applyFont="0" applyAlignment="0" applyProtection="0"/>
    <xf numFmtId="0" fontId="42" fillId="0" borderId="5276" applyNumberFormat="0" applyFill="0" applyAlignment="0" applyProtection="0"/>
    <xf numFmtId="0" fontId="42" fillId="0" borderId="5276" applyNumberFormat="0" applyFill="0" applyAlignment="0" applyProtection="0"/>
    <xf numFmtId="0" fontId="108" fillId="0" borderId="3675" applyFont="0" applyFill="0" applyAlignment="0" applyProtection="0"/>
    <xf numFmtId="0" fontId="42" fillId="0" borderId="5276" applyNumberFormat="0" applyFill="0" applyAlignment="0" applyProtection="0"/>
    <xf numFmtId="0" fontId="18" fillId="68" borderId="5275" applyNumberFormat="0">
      <alignment vertical="center"/>
    </xf>
    <xf numFmtId="0" fontId="55" fillId="56" borderId="5273" applyNumberFormat="0" applyAlignment="0" applyProtection="0"/>
    <xf numFmtId="0" fontId="18" fillId="74" borderId="5162" applyProtection="0">
      <alignment horizontal="right"/>
    </xf>
    <xf numFmtId="2" fontId="92" fillId="34" borderId="5150"/>
    <xf numFmtId="0" fontId="44" fillId="57" borderId="5141" applyNumberFormat="0" applyAlignment="0" applyProtection="0"/>
    <xf numFmtId="2" fontId="92" fillId="34" borderId="5126"/>
    <xf numFmtId="0" fontId="92" fillId="35" borderId="5132">
      <alignment horizontal="center" vertical="center"/>
    </xf>
    <xf numFmtId="0" fontId="44" fillId="57" borderId="5117" applyNumberFormat="0" applyAlignment="0" applyProtection="0"/>
    <xf numFmtId="2" fontId="92" fillId="34" borderId="5106"/>
    <xf numFmtId="215" fontId="156" fillId="0" borderId="5123" applyFont="0" applyFill="0" applyAlignment="0">
      <alignment horizontal="fill"/>
    </xf>
    <xf numFmtId="0" fontId="44" fillId="57" borderId="5089" applyNumberFormat="0" applyAlignment="0" applyProtection="0"/>
    <xf numFmtId="4" fontId="92" fillId="35" borderId="5080"/>
    <xf numFmtId="215" fontId="156" fillId="0" borderId="5083" applyFont="0" applyFill="0" applyAlignment="0">
      <alignment horizontal="fill"/>
    </xf>
    <xf numFmtId="4" fontId="92" fillId="35" borderId="5076"/>
    <xf numFmtId="0" fontId="103" fillId="71" borderId="5162" applyNumberFormat="0" applyBorder="0" applyAlignment="0">
      <alignment vertical="center" wrapText="1"/>
    </xf>
    <xf numFmtId="0" fontId="238" fillId="0" borderId="6026">
      <alignment horizontal="right"/>
    </xf>
    <xf numFmtId="0" fontId="42" fillId="0" borderId="6135" applyNumberFormat="0" applyFill="0" applyAlignment="0" applyProtection="0"/>
    <xf numFmtId="0" fontId="55" fillId="56" borderId="6132" applyNumberFormat="0" applyAlignment="0" applyProtection="0"/>
    <xf numFmtId="0" fontId="18" fillId="0" borderId="6029" applyNumberFormat="0" applyFont="0" applyAlignment="0" applyProtection="0"/>
    <xf numFmtId="207" fontId="243" fillId="0" borderId="5493">
      <alignment horizontal="left"/>
    </xf>
    <xf numFmtId="9" fontId="163" fillId="35" borderId="3464">
      <alignment horizontal="center"/>
    </xf>
    <xf numFmtId="207" fontId="240" fillId="0" borderId="3705">
      <alignment horizontal="right"/>
    </xf>
    <xf numFmtId="0" fontId="23" fillId="98" borderId="3701" applyNumberFormat="0" applyFont="0" applyAlignment="0" applyProtection="0"/>
    <xf numFmtId="3" fontId="92" fillId="34" borderId="5921">
      <alignment horizontal="right" vertical="center"/>
    </xf>
    <xf numFmtId="3" fontId="92" fillId="35" borderId="5931">
      <alignment horizontal="right" vertical="center"/>
    </xf>
    <xf numFmtId="201" fontId="137" fillId="0" borderId="5158" applyNumberFormat="0" applyFont="0" applyFill="0" applyAlignment="0" applyProtection="0"/>
    <xf numFmtId="0" fontId="23" fillId="0" borderId="4637" applyNumberFormat="0" applyFill="0" applyAlignment="0" applyProtection="0"/>
    <xf numFmtId="0" fontId="18" fillId="0" borderId="5169" applyNumberFormat="0" applyFont="0" applyAlignment="0" applyProtection="0"/>
    <xf numFmtId="0" fontId="63" fillId="56" borderId="5275" applyNumberFormat="0" applyAlignment="0" applyProtection="0"/>
    <xf numFmtId="0" fontId="23" fillId="0" borderId="4637" applyNumberFormat="0" applyFill="0" applyAlignment="0" applyProtection="0"/>
    <xf numFmtId="0" fontId="44" fillId="57" borderId="5924" applyNumberFormat="0" applyAlignment="0" applyProtection="0"/>
    <xf numFmtId="215" fontId="156" fillId="0" borderId="6355" applyFont="0" applyFill="0" applyAlignment="0">
      <alignment horizontal="fill"/>
    </xf>
    <xf numFmtId="0" fontId="44" fillId="57" borderId="6801" applyNumberFormat="0" applyAlignment="0" applyProtection="0"/>
    <xf numFmtId="0" fontId="42" fillId="0" borderId="5276" applyNumberFormat="0" applyFill="0" applyAlignment="0" applyProtection="0"/>
    <xf numFmtId="41" fontId="211" fillId="0" borderId="3705" applyFill="0" applyBorder="0" applyProtection="0">
      <alignment horizontal="right" vertical="top"/>
    </xf>
    <xf numFmtId="207" fontId="240" fillId="0" borderId="3705">
      <alignment horizontal="right"/>
    </xf>
    <xf numFmtId="49" fontId="237" fillId="0" borderId="3705">
      <alignment horizontal="right" wrapText="1"/>
    </xf>
    <xf numFmtId="0" fontId="23" fillId="98" borderId="3701" applyNumberFormat="0" applyFont="0" applyAlignment="0" applyProtection="0"/>
    <xf numFmtId="338" fontId="230" fillId="0" borderId="3703">
      <protection locked="0"/>
    </xf>
    <xf numFmtId="0" fontId="23" fillId="98" borderId="5490" applyNumberFormat="0" applyFont="0" applyAlignment="0" applyProtection="0"/>
    <xf numFmtId="0" fontId="63" fillId="56" borderId="6134" applyNumberFormat="0" applyAlignment="0" applyProtection="0"/>
    <xf numFmtId="0" fontId="63" fillId="56" borderId="5275" applyNumberFormat="0" applyAlignment="0" applyProtection="0"/>
    <xf numFmtId="215" fontId="156" fillId="0" borderId="5918" applyFont="0" applyFill="0" applyAlignment="0">
      <alignment horizontal="fill"/>
    </xf>
    <xf numFmtId="0" fontId="18" fillId="68" borderId="5275" applyNumberFormat="0">
      <alignment vertical="center"/>
    </xf>
    <xf numFmtId="0" fontId="42" fillId="0" borderId="5276" applyNumberFormat="0" applyFill="0" applyAlignment="0" applyProtection="0"/>
    <xf numFmtId="207" fontId="243" fillId="0" borderId="6026">
      <alignment horizontal="left"/>
    </xf>
    <xf numFmtId="9" fontId="163" fillId="35" borderId="6025">
      <alignment horizontal="center"/>
    </xf>
    <xf numFmtId="207" fontId="243" fillId="0" borderId="5493">
      <alignment horizontal="left"/>
    </xf>
    <xf numFmtId="0" fontId="23" fillId="98" borderId="6022" applyNumberFormat="0" applyFont="0" applyAlignment="0" applyProtection="0"/>
    <xf numFmtId="9" fontId="163" fillId="35" borderId="3464">
      <alignment horizontal="center"/>
    </xf>
    <xf numFmtId="0" fontId="237" fillId="0" borderId="3705">
      <alignment horizontal="right" wrapText="1"/>
    </xf>
    <xf numFmtId="0" fontId="63" fillId="56" borderId="5275" applyNumberFormat="0" applyAlignment="0" applyProtection="0"/>
    <xf numFmtId="0" fontId="42" fillId="0" borderId="6135" applyNumberFormat="0" applyFill="0" applyAlignment="0" applyProtection="0"/>
    <xf numFmtId="0" fontId="60" fillId="43" borderId="6132" applyNumberFormat="0" applyAlignment="0" applyProtection="0"/>
    <xf numFmtId="0" fontId="23" fillId="98" borderId="6022" applyNumberFormat="0" applyFont="0" applyAlignment="0" applyProtection="0"/>
    <xf numFmtId="0" fontId="60" fillId="43" borderId="6132" applyNumberFormat="0" applyAlignment="0" applyProtection="0"/>
    <xf numFmtId="201" fontId="137" fillId="0" borderId="6016" applyNumberFormat="0" applyFont="0" applyFill="0" applyAlignment="0" applyProtection="0"/>
    <xf numFmtId="0" fontId="237" fillId="0" borderId="5168">
      <alignment horizontal="right" wrapText="1"/>
    </xf>
    <xf numFmtId="0" fontId="63" fillId="56" borderId="6134" applyNumberFormat="0" applyAlignment="0" applyProtection="0"/>
    <xf numFmtId="0" fontId="60" fillId="43" borderId="6132" applyNumberFormat="0" applyAlignment="0" applyProtection="0"/>
    <xf numFmtId="0" fontId="42" fillId="0" borderId="5276" applyNumberFormat="0" applyFill="0" applyAlignment="0" applyProtection="0"/>
    <xf numFmtId="0" fontId="63" fillId="56" borderId="6134" applyNumberFormat="0" applyAlignment="0" applyProtection="0"/>
    <xf numFmtId="207" fontId="240" fillId="0" borderId="6027">
      <alignment horizontal="right"/>
    </xf>
    <xf numFmtId="0" fontId="18" fillId="0" borderId="6028" applyNumberFormat="0" applyFont="0" applyAlignment="0" applyProtection="0"/>
    <xf numFmtId="0" fontId="63" fillId="56" borderId="5275" applyNumberFormat="0" applyAlignment="0" applyProtection="0"/>
    <xf numFmtId="2" fontId="92" fillId="34" borderId="6766"/>
    <xf numFmtId="3" fontId="92" fillId="34" borderId="6798">
      <alignment horizontal="right" vertical="center"/>
    </xf>
    <xf numFmtId="207" fontId="245" fillId="0" borderId="5493">
      <alignment horizontal="center"/>
    </xf>
    <xf numFmtId="0" fontId="238" fillId="0" borderId="3704">
      <alignment horizontal="right"/>
    </xf>
    <xf numFmtId="0" fontId="43" fillId="59" borderId="5274" applyNumberFormat="0" applyFont="0" applyAlignment="0" applyProtection="0"/>
    <xf numFmtId="214" fontId="148" fillId="74" borderId="5272" applyFont="0" applyFill="0" applyBorder="0" applyAlignment="0" applyProtection="0">
      <alignment horizontal="right"/>
    </xf>
    <xf numFmtId="0" fontId="23" fillId="0" borderId="4637" applyNumberFormat="0" applyFill="0" applyAlignment="0" applyProtection="0"/>
    <xf numFmtId="256" fontId="22" fillId="0" borderId="3697">
      <alignment horizontal="left" vertical="center"/>
    </xf>
    <xf numFmtId="0" fontId="42" fillId="0" borderId="5276" applyNumberFormat="0" applyFill="0" applyAlignment="0" applyProtection="0"/>
    <xf numFmtId="0" fontId="23" fillId="0" borderId="4637" applyNumberFormat="0" applyFill="0" applyAlignment="0" applyProtection="0"/>
    <xf numFmtId="338" fontId="230" fillId="0" borderId="5491">
      <protection locked="0"/>
    </xf>
    <xf numFmtId="0" fontId="92" fillId="35" borderId="5951">
      <alignment horizontal="center" vertical="center"/>
    </xf>
    <xf numFmtId="0" fontId="23" fillId="98" borderId="3701" applyNumberFormat="0" applyFont="0" applyAlignment="0" applyProtection="0"/>
    <xf numFmtId="338" fontId="230" fillId="0" borderId="3703">
      <protection locked="0"/>
    </xf>
    <xf numFmtId="207" fontId="243" fillId="0" borderId="3704">
      <alignment horizontal="left"/>
    </xf>
    <xf numFmtId="4" fontId="92" fillId="35" borderId="5955"/>
    <xf numFmtId="0" fontId="44" fillId="57" borderId="6777" applyNumberFormat="0" applyAlignment="0" applyProtection="0"/>
    <xf numFmtId="0" fontId="23" fillId="0" borderId="4637" applyNumberFormat="0" applyFill="0" applyAlignment="0" applyProtection="0"/>
    <xf numFmtId="0" fontId="60" fillId="43" borderId="5273" applyNumberFormat="0" applyAlignment="0" applyProtection="0"/>
    <xf numFmtId="256" fontId="22" fillId="0" borderId="3697">
      <alignment horizontal="left" vertical="center"/>
    </xf>
    <xf numFmtId="0" fontId="63" fillId="56" borderId="6134" applyNumberFormat="0" applyAlignment="0" applyProtection="0"/>
    <xf numFmtId="0" fontId="23" fillId="36" borderId="5162" applyFont="0" applyBorder="0" applyAlignment="0" applyProtection="0">
      <alignment vertical="top"/>
    </xf>
    <xf numFmtId="0" fontId="44" fillId="57" borderId="6801" applyNumberFormat="0" applyAlignment="0" applyProtection="0"/>
    <xf numFmtId="49" fontId="237" fillId="0" borderId="5494">
      <alignment horizontal="right" wrapText="1"/>
    </xf>
    <xf numFmtId="0" fontId="23" fillId="98" borderId="3701" applyNumberFormat="0" applyFont="0" applyAlignment="0" applyProtection="0"/>
    <xf numFmtId="0" fontId="237" fillId="0" borderId="3705">
      <alignment horizontal="right" wrapText="1"/>
    </xf>
    <xf numFmtId="207" fontId="243" fillId="0" borderId="3704">
      <alignment horizontal="left"/>
    </xf>
    <xf numFmtId="41" fontId="211" fillId="0" borderId="3705" applyFill="0" applyBorder="0" applyProtection="0">
      <alignment horizontal="right" vertical="top"/>
    </xf>
    <xf numFmtId="0" fontId="18" fillId="0" borderId="3707" applyNumberFormat="0" applyFont="0" applyAlignment="0" applyProtection="0"/>
    <xf numFmtId="3" fontId="92" fillId="34" borderId="6386">
      <alignment horizontal="right" vertical="center"/>
    </xf>
    <xf numFmtId="207" fontId="240" fillId="0" borderId="3705">
      <alignment horizontal="left"/>
    </xf>
    <xf numFmtId="2" fontId="92" fillId="34" borderId="6762"/>
    <xf numFmtId="207" fontId="243" fillId="0" borderId="5493">
      <alignment horizontal="left"/>
    </xf>
    <xf numFmtId="41" fontId="211" fillId="0" borderId="3705" applyFill="0" applyBorder="0" applyProtection="0">
      <alignment horizontal="right" vertical="top"/>
    </xf>
    <xf numFmtId="207" fontId="245" fillId="0" borderId="3704">
      <alignment horizontal="center"/>
    </xf>
    <xf numFmtId="0" fontId="238" fillId="0" borderId="3704">
      <alignment horizontal="right"/>
    </xf>
    <xf numFmtId="0" fontId="63" fillId="56" borderId="5275" applyNumberFormat="0" applyAlignment="0" applyProtection="0"/>
    <xf numFmtId="0" fontId="43" fillId="59" borderId="5274" applyNumberFormat="0" applyFont="0" applyAlignment="0" applyProtection="0"/>
    <xf numFmtId="0" fontId="42" fillId="0" borderId="5276" applyNumberFormat="0" applyFill="0" applyAlignment="0" applyProtection="0"/>
    <xf numFmtId="3" fontId="92" fillId="35" borderId="6364">
      <alignment horizontal="right" vertical="center"/>
    </xf>
    <xf numFmtId="0" fontId="42" fillId="0" borderId="6135" applyNumberFormat="0" applyFill="0" applyAlignment="0" applyProtection="0"/>
    <xf numFmtId="215" fontId="156" fillId="0" borderId="5135" applyFont="0" applyFill="0" applyAlignment="0">
      <alignment horizontal="fill"/>
    </xf>
    <xf numFmtId="2" fontId="92" fillId="34" borderId="5110"/>
    <xf numFmtId="0" fontId="44" fillId="119" borderId="5117" applyNumberFormat="0" applyAlignment="0" applyProtection="0"/>
    <xf numFmtId="215" fontId="156" fillId="0" borderId="5127" applyFont="0" applyFill="0" applyAlignment="0">
      <alignment horizontal="fill"/>
    </xf>
    <xf numFmtId="215" fontId="156" fillId="0" borderId="5139" applyFont="0" applyFill="0" applyAlignment="0">
      <alignment horizontal="fill"/>
    </xf>
    <xf numFmtId="0" fontId="44" fillId="119" borderId="5141"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41" fontId="211" fillId="0" borderId="5494" applyFill="0" applyBorder="0" applyProtection="0">
      <alignment horizontal="right" vertical="top"/>
    </xf>
    <xf numFmtId="0" fontId="55" fillId="56" borderId="5273" applyNumberFormat="0" applyAlignment="0" applyProtection="0"/>
    <xf numFmtId="4" fontId="92" fillId="35" borderId="5084"/>
    <xf numFmtId="0" fontId="60" fillId="43" borderId="5273" applyNumberFormat="0" applyAlignment="0" applyProtection="0"/>
    <xf numFmtId="0" fontId="18" fillId="74" borderId="5162" applyProtection="0">
      <alignment horizontal="right"/>
    </xf>
    <xf numFmtId="0" fontId="42" fillId="0" borderId="5276" applyNumberFormat="0" applyFill="0" applyAlignment="0" applyProtection="0"/>
    <xf numFmtId="2" fontId="92" fillId="34" borderId="5074"/>
    <xf numFmtId="0" fontId="60" fillId="43" borderId="6132" applyNumberFormat="0" applyAlignment="0" applyProtection="0"/>
    <xf numFmtId="0" fontId="60" fillId="43" borderId="6132" applyNumberFormat="0" applyAlignment="0" applyProtection="0"/>
    <xf numFmtId="0" fontId="63" fillId="56" borderId="5275" applyNumberFormat="0" applyAlignment="0" applyProtection="0"/>
    <xf numFmtId="0" fontId="92" fillId="35" borderId="5116">
      <alignment horizontal="center" vertical="center"/>
    </xf>
    <xf numFmtId="0" fontId="44" fillId="57" borderId="5932" applyNumberFormat="0" applyAlignment="0" applyProtection="0"/>
    <xf numFmtId="0" fontId="44" fillId="57" borderId="5085" applyNumberFormat="0" applyAlignment="0" applyProtection="0"/>
    <xf numFmtId="0" fontId="18" fillId="0" borderId="5274"/>
    <xf numFmtId="0" fontId="60" fillId="43" borderId="5273" applyNumberFormat="0" applyAlignment="0" applyProtection="0"/>
    <xf numFmtId="0" fontId="63" fillId="56" borderId="5275" applyNumberFormat="0" applyAlignment="0" applyProtection="0"/>
    <xf numFmtId="3" fontId="92" fillId="34" borderId="5282">
      <alignment horizontal="right" vertical="center"/>
    </xf>
    <xf numFmtId="0" fontId="63" fillId="56" borderId="5275" applyNumberFormat="0" applyAlignment="0" applyProtection="0"/>
    <xf numFmtId="2" fontId="92" fillId="34" borderId="5298"/>
    <xf numFmtId="2" fontId="92" fillId="34" borderId="5286"/>
    <xf numFmtId="4" fontId="92" fillId="35" borderId="5320"/>
    <xf numFmtId="215" fontId="156" fillId="0" borderId="5295" applyFont="0" applyFill="0" applyAlignment="0">
      <alignment horizontal="fill"/>
    </xf>
    <xf numFmtId="0" fontId="44" fillId="57" borderId="5289" applyNumberFormat="0" applyAlignment="0" applyProtection="0"/>
    <xf numFmtId="0" fontId="44" fillId="57" borderId="5289" applyNumberFormat="0" applyAlignment="0" applyProtection="0"/>
    <xf numFmtId="2" fontId="92" fillId="34" borderId="5290"/>
    <xf numFmtId="0" fontId="44" fillId="119" borderId="5321" applyNumberFormat="0" applyAlignment="0" applyProtection="0"/>
    <xf numFmtId="0" fontId="63" fillId="56" borderId="5275" applyNumberFormat="0" applyAlignment="0" applyProtection="0"/>
    <xf numFmtId="0" fontId="60" fillId="43" borderId="5273" applyNumberFormat="0" applyAlignment="0" applyProtection="0"/>
    <xf numFmtId="0" fontId="63" fillId="56" borderId="5275" applyNumberFormat="0" applyAlignment="0" applyProtection="0"/>
    <xf numFmtId="0" fontId="43" fillId="59" borderId="5274" applyNumberFormat="0" applyFont="0" applyAlignment="0" applyProtection="0"/>
    <xf numFmtId="0" fontId="42" fillId="0" borderId="5276" applyNumberFormat="0" applyFill="0" applyAlignment="0" applyProtection="0"/>
    <xf numFmtId="0" fontId="43" fillId="59" borderId="5274" applyNumberFormat="0" applyFont="0" applyAlignment="0" applyProtection="0"/>
    <xf numFmtId="2" fontId="92" fillId="34" borderId="4429"/>
    <xf numFmtId="3" fontId="92" fillId="34" borderId="4429">
      <alignment horizontal="right" vertical="center"/>
    </xf>
    <xf numFmtId="0" fontId="42" fillId="0" borderId="5276" applyNumberFormat="0" applyFill="0" applyAlignment="0" applyProtection="0"/>
    <xf numFmtId="0" fontId="63" fillId="56" borderId="5275" applyNumberFormat="0" applyAlignment="0" applyProtection="0"/>
    <xf numFmtId="0" fontId="18" fillId="35" borderId="5156" applyNumberFormat="0" applyAlignment="0">
      <protection locked="0"/>
    </xf>
    <xf numFmtId="1" fontId="37" fillId="0" borderId="3697">
      <alignment vertical="center"/>
    </xf>
    <xf numFmtId="0" fontId="44" fillId="119" borderId="5145" applyNumberFormat="0" applyAlignment="0" applyProtection="0"/>
    <xf numFmtId="3" fontId="92" fillId="35" borderId="5140">
      <alignment horizontal="right" vertical="center"/>
    </xf>
    <xf numFmtId="0" fontId="44" fillId="57" borderId="5125" applyNumberFormat="0" applyAlignment="0" applyProtection="0"/>
    <xf numFmtId="0" fontId="44" fillId="57" borderId="5121" applyNumberFormat="0" applyAlignment="0" applyProtection="0"/>
    <xf numFmtId="0" fontId="44" fillId="57" borderId="5113" applyNumberFormat="0" applyAlignment="0" applyProtection="0"/>
    <xf numFmtId="0" fontId="44" fillId="57" borderId="5133" applyNumberFormat="0" applyAlignment="0" applyProtection="0"/>
    <xf numFmtId="0" fontId="92" fillId="35" borderId="5100">
      <alignment horizontal="center" vertical="center"/>
    </xf>
    <xf numFmtId="0" fontId="44" fillId="57" borderId="5081" applyNumberFormat="0" applyAlignment="0" applyProtection="0"/>
    <xf numFmtId="3" fontId="92" fillId="35" borderId="5088">
      <alignment horizontal="right" vertical="center"/>
    </xf>
    <xf numFmtId="0" fontId="42" fillId="0" borderId="6135" applyNumberFormat="0" applyFill="0" applyAlignment="0" applyProtection="0"/>
    <xf numFmtId="0" fontId="92" fillId="35" borderId="5080">
      <alignment horizontal="center" vertical="center"/>
    </xf>
    <xf numFmtId="0" fontId="63" fillId="56" borderId="5275" applyNumberFormat="0" applyAlignment="0" applyProtection="0"/>
    <xf numFmtId="0" fontId="238" fillId="0" borderId="5493">
      <alignment horizontal="right"/>
    </xf>
    <xf numFmtId="0" fontId="42" fillId="0" borderId="5276" applyNumberFormat="0" applyFill="0" applyAlignment="0" applyProtection="0"/>
    <xf numFmtId="0" fontId="63" fillId="56" borderId="6134" applyNumberFormat="0" applyAlignment="0" applyProtection="0"/>
    <xf numFmtId="0" fontId="18" fillId="0" borderId="5495" applyNumberFormat="0" applyFont="0" applyAlignment="0" applyProtection="0"/>
    <xf numFmtId="0" fontId="44" fillId="57" borderId="5073" applyNumberFormat="0" applyAlignment="0" applyProtection="0"/>
    <xf numFmtId="4" fontId="92" fillId="35" borderId="4431"/>
    <xf numFmtId="3" fontId="92" fillId="35" borderId="4431">
      <alignment horizontal="right" vertical="center"/>
    </xf>
    <xf numFmtId="0" fontId="92" fillId="35" borderId="4431">
      <alignment horizontal="center" vertical="center"/>
    </xf>
    <xf numFmtId="2" fontId="92" fillId="34" borderId="5925"/>
    <xf numFmtId="0" fontId="238" fillId="0" borderId="3704">
      <alignment horizontal="right"/>
    </xf>
    <xf numFmtId="207" fontId="243" fillId="0" borderId="3704">
      <alignment horizontal="left"/>
    </xf>
    <xf numFmtId="207" fontId="244" fillId="0" borderId="3705">
      <alignment horizontal="center"/>
    </xf>
    <xf numFmtId="338" fontId="230" fillId="0" borderId="6024">
      <protection locked="0"/>
    </xf>
    <xf numFmtId="0" fontId="23" fillId="0" borderId="5489" applyNumberFormat="0" applyFill="0" applyAlignment="0" applyProtection="0"/>
    <xf numFmtId="49" fontId="237" fillId="0" borderId="3705">
      <alignment horizontal="right" wrapText="1"/>
    </xf>
    <xf numFmtId="207" fontId="245" fillId="0" borderId="3704">
      <alignment horizontal="center"/>
    </xf>
    <xf numFmtId="338" fontId="230" fillId="0" borderId="3703">
      <protection locked="0"/>
    </xf>
    <xf numFmtId="0" fontId="217" fillId="103" borderId="3701" applyNumberFormat="0" applyAlignment="0" applyProtection="0"/>
    <xf numFmtId="4" fontId="92" fillId="35" borderId="5919"/>
    <xf numFmtId="0" fontId="23" fillId="0" borderId="4637" applyNumberFormat="0" applyFill="0" applyAlignment="0" applyProtection="0"/>
    <xf numFmtId="1" fontId="37" fillId="0" borderId="3697">
      <alignment vertical="center"/>
    </xf>
    <xf numFmtId="0" fontId="44" fillId="57" borderId="5932" applyNumberFormat="0" applyAlignment="0" applyProtection="0"/>
    <xf numFmtId="16" fontId="148" fillId="74" borderId="5272" applyFont="0" applyFill="0" applyBorder="0" applyAlignment="0" applyProtection="0">
      <alignment horizontal="right"/>
    </xf>
    <xf numFmtId="0" fontId="55" fillId="56" borderId="5273" applyNumberFormat="0" applyAlignment="0" applyProtection="0"/>
    <xf numFmtId="0" fontId="43" fillId="59" borderId="6133" applyNumberFormat="0" applyFont="0" applyAlignment="0" applyProtection="0"/>
    <xf numFmtId="4" fontId="92" fillId="35" borderId="5536"/>
    <xf numFmtId="0" fontId="63" fillId="56" borderId="5275" applyNumberFormat="0" applyAlignment="0" applyProtection="0"/>
    <xf numFmtId="338" fontId="230" fillId="0" borderId="6024">
      <protection locked="0"/>
    </xf>
    <xf numFmtId="0" fontId="63" fillId="56" borderId="6134" applyNumberFormat="0" applyAlignment="0" applyProtection="0"/>
    <xf numFmtId="0" fontId="44" fillId="57" borderId="6777" applyNumberFormat="0" applyAlignment="0" applyProtection="0"/>
    <xf numFmtId="0" fontId="63" fillId="56" borderId="5275" applyNumberFormat="0" applyAlignment="0" applyProtection="0"/>
    <xf numFmtId="49" fontId="237" fillId="0" borderId="5494">
      <alignment horizontal="right" wrapText="1"/>
    </xf>
    <xf numFmtId="0" fontId="238" fillId="0" borderId="6026">
      <alignment horizontal="right"/>
    </xf>
    <xf numFmtId="1" fontId="37" fillId="0" borderId="3697">
      <alignment vertical="center"/>
    </xf>
    <xf numFmtId="0" fontId="44" fillId="57" borderId="5077" applyNumberFormat="0" applyAlignment="0" applyProtection="0"/>
    <xf numFmtId="256" fontId="22" fillId="0" borderId="3697">
      <alignment horizontal="left" vertical="center"/>
    </xf>
    <xf numFmtId="0" fontId="18" fillId="0" borderId="5170" applyNumberFormat="0" applyFont="0" applyAlignment="0" applyProtection="0"/>
    <xf numFmtId="0" fontId="42" fillId="0" borderId="6135" applyNumberFormat="0" applyFill="0" applyAlignment="0" applyProtection="0"/>
    <xf numFmtId="0" fontId="237" fillId="0" borderId="6027">
      <alignment horizontal="right" wrapText="1"/>
    </xf>
    <xf numFmtId="0" fontId="18" fillId="0" borderId="5496" applyNumberFormat="0" applyFont="0" applyAlignment="0" applyProtection="0"/>
    <xf numFmtId="0" fontId="23" fillId="98" borderId="5490" applyNumberFormat="0" applyFont="0" applyAlignment="0" applyProtection="0"/>
    <xf numFmtId="338" fontId="230" fillId="0" borderId="3703">
      <protection locked="0"/>
    </xf>
    <xf numFmtId="207" fontId="243" fillId="0" borderId="3704">
      <alignment horizontal="left"/>
    </xf>
    <xf numFmtId="207" fontId="244" fillId="0" borderId="3705">
      <alignment horizontal="center"/>
    </xf>
    <xf numFmtId="0" fontId="238" fillId="0" borderId="3704">
      <alignment horizontal="right"/>
    </xf>
    <xf numFmtId="0" fontId="60" fillId="43" borderId="5273" applyNumberFormat="0" applyAlignment="0" applyProtection="0"/>
    <xf numFmtId="0" fontId="18" fillId="0" borderId="6028" applyNumberFormat="0" applyFont="0" applyAlignment="0" applyProtection="0"/>
    <xf numFmtId="0" fontId="23" fillId="0" borderId="5489" applyNumberFormat="0" applyFill="0" applyAlignment="0" applyProtection="0"/>
    <xf numFmtId="207" fontId="245" fillId="0" borderId="3704">
      <alignment horizontal="center"/>
    </xf>
    <xf numFmtId="207" fontId="243" fillId="0" borderId="3704">
      <alignment horizontal="left"/>
    </xf>
    <xf numFmtId="49" fontId="237" fillId="0" borderId="3705">
      <alignment horizontal="right" wrapText="1"/>
    </xf>
    <xf numFmtId="0" fontId="23" fillId="0" borderId="6020" applyNumberFormat="0" applyFill="0" applyAlignment="0" applyProtection="0"/>
    <xf numFmtId="0" fontId="92" fillId="35" borderId="4327">
      <alignment horizontal="center" vertical="center"/>
    </xf>
    <xf numFmtId="3" fontId="92" fillId="35" borderId="4327">
      <alignment horizontal="right" vertical="center"/>
    </xf>
    <xf numFmtId="4" fontId="92" fillId="35" borderId="4327"/>
    <xf numFmtId="0" fontId="44" fillId="119" borderId="5065" applyNumberFormat="0" applyAlignment="0" applyProtection="0"/>
    <xf numFmtId="0" fontId="44" fillId="119" borderId="6361" applyNumberFormat="0" applyAlignment="0" applyProtection="0"/>
    <xf numFmtId="0" fontId="42" fillId="0" borderId="5276" applyNumberFormat="0" applyFill="0" applyAlignment="0" applyProtection="0"/>
    <xf numFmtId="215" fontId="156" fillId="0" borderId="6967" applyFont="0" applyFill="0" applyAlignment="0">
      <alignment horizontal="fill"/>
    </xf>
    <xf numFmtId="2" fontId="92" fillId="34" borderId="5929"/>
    <xf numFmtId="0" fontId="42" fillId="0" borderId="5276" applyNumberFormat="0" applyFill="0" applyAlignment="0" applyProtection="0"/>
    <xf numFmtId="0" fontId="44" fillId="57" borderId="5085" applyNumberFormat="0" applyAlignment="0" applyProtection="0"/>
    <xf numFmtId="0" fontId="44" fillId="57" borderId="5081" applyNumberFormat="0" applyAlignment="0" applyProtection="0"/>
    <xf numFmtId="0" fontId="92" fillId="35" borderId="5136">
      <alignment horizontal="center" vertical="center"/>
    </xf>
    <xf numFmtId="0" fontId="44" fillId="119" borderId="5109" applyNumberFormat="0" applyAlignment="0" applyProtection="0"/>
    <xf numFmtId="0" fontId="44" fillId="57" borderId="5121" applyNumberFormat="0" applyAlignment="0" applyProtection="0"/>
    <xf numFmtId="0" fontId="44" fillId="57" borderId="5125" applyNumberFormat="0" applyAlignment="0" applyProtection="0"/>
    <xf numFmtId="0" fontId="92" fillId="35" borderId="5140">
      <alignment horizontal="center" vertical="center"/>
    </xf>
    <xf numFmtId="0" fontId="44" fillId="57" borderId="5145" applyNumberFormat="0" applyAlignment="0" applyProtection="0"/>
    <xf numFmtId="0" fontId="42" fillId="0" borderId="5276" applyNumberFormat="0" applyFill="0" applyAlignment="0" applyProtection="0"/>
    <xf numFmtId="164" fontId="103" fillId="71" borderId="5155" applyNumberFormat="0" applyBorder="0" applyAlignment="0">
      <alignment vertical="center" wrapText="1"/>
    </xf>
    <xf numFmtId="1" fontId="37" fillId="0" borderId="3697">
      <alignment vertical="center"/>
    </xf>
    <xf numFmtId="3" fontId="92" fillId="34" borderId="4325">
      <alignment horizontal="right" vertical="center"/>
    </xf>
    <xf numFmtId="2" fontId="92" fillId="34" borderId="4325"/>
    <xf numFmtId="0" fontId="42" fillId="0" borderId="5276" applyNumberFormat="0" applyFill="0" applyAlignment="0" applyProtection="0"/>
    <xf numFmtId="0" fontId="60" fillId="43" borderId="5273" applyNumberFormat="0" applyAlignment="0" applyProtection="0"/>
    <xf numFmtId="0" fontId="42" fillId="0" borderId="5276" applyNumberFormat="0" applyFill="0" applyAlignment="0" applyProtection="0"/>
    <xf numFmtId="0" fontId="43" fillId="59" borderId="5274" applyNumberFormat="0" applyFont="0" applyAlignment="0" applyProtection="0"/>
    <xf numFmtId="0" fontId="43" fillId="59" borderId="5274" applyNumberFormat="0" applyFont="0" applyAlignment="0" applyProtection="0"/>
    <xf numFmtId="0" fontId="42" fillId="0" borderId="5276" applyNumberFormat="0" applyFill="0" applyAlignment="0" applyProtection="0"/>
    <xf numFmtId="0" fontId="44" fillId="119" borderId="5325" applyNumberFormat="0" applyAlignment="0" applyProtection="0"/>
    <xf numFmtId="0" fontId="44" fillId="119" borderId="5289" applyNumberFormat="0" applyAlignment="0" applyProtection="0"/>
    <xf numFmtId="3" fontId="92" fillId="35" borderId="5292">
      <alignment horizontal="right" vertical="center"/>
    </xf>
    <xf numFmtId="0" fontId="92" fillId="35" borderId="5292">
      <alignment horizontal="center" vertical="center"/>
    </xf>
    <xf numFmtId="0" fontId="44" fillId="57" borderId="5321" applyNumberFormat="0" applyAlignment="0" applyProtection="0"/>
    <xf numFmtId="4" fontId="92" fillId="35" borderId="5324"/>
    <xf numFmtId="0" fontId="44" fillId="57" borderId="5325" applyNumberFormat="0" applyAlignment="0" applyProtection="0"/>
    <xf numFmtId="303" fontId="211" fillId="0" borderId="3675" applyBorder="0"/>
    <xf numFmtId="2" fontId="92" fillId="34" borderId="5282"/>
    <xf numFmtId="0" fontId="63" fillId="56" borderId="5275" applyNumberFormat="0" applyAlignment="0" applyProtection="0"/>
    <xf numFmtId="0" fontId="42" fillId="0" borderId="5276" applyNumberFormat="0" applyFill="0" applyAlignment="0" applyProtection="0"/>
    <xf numFmtId="0" fontId="18" fillId="0" borderId="5274"/>
    <xf numFmtId="0" fontId="63" fillId="56" borderId="6134" applyNumberFormat="0" applyAlignment="0" applyProtection="0"/>
    <xf numFmtId="0" fontId="42" fillId="0" borderId="5276" applyNumberFormat="0" applyFill="0" applyAlignment="0" applyProtection="0"/>
    <xf numFmtId="215" fontId="156" fillId="0" borderId="5087" applyFont="0" applyFill="0" applyAlignment="0">
      <alignment horizontal="fill"/>
    </xf>
    <xf numFmtId="0" fontId="92" fillId="35" borderId="5923">
      <alignment horizontal="center" vertical="center"/>
    </xf>
    <xf numFmtId="3" fontId="92" fillId="35" borderId="5116">
      <alignment horizontal="right" vertical="center"/>
    </xf>
    <xf numFmtId="0" fontId="238" fillId="0" borderId="5493">
      <alignment horizontal="right"/>
    </xf>
    <xf numFmtId="0" fontId="42" fillId="0" borderId="5276" applyNumberFormat="0" applyFill="0" applyAlignment="0" applyProtection="0"/>
    <xf numFmtId="0" fontId="92" fillId="35" borderId="4475">
      <alignment horizontal="center" vertical="center"/>
    </xf>
    <xf numFmtId="0" fontId="42" fillId="0" borderId="5276" applyNumberFormat="0" applyFill="0" applyAlignment="0" applyProtection="0"/>
    <xf numFmtId="1" fontId="37" fillId="0" borderId="3697">
      <alignment vertical="center"/>
    </xf>
    <xf numFmtId="3" fontId="92" fillId="34" borderId="5074">
      <alignment horizontal="right" vertical="center"/>
    </xf>
    <xf numFmtId="0" fontId="18" fillId="74" borderId="5162" applyProtection="0">
      <alignment horizontal="right"/>
    </xf>
    <xf numFmtId="2" fontId="92" fillId="34" borderId="5078"/>
    <xf numFmtId="3" fontId="92" fillId="35" borderId="5084">
      <alignment horizontal="right" vertical="center"/>
    </xf>
    <xf numFmtId="0" fontId="42" fillId="0" borderId="5276" applyNumberFormat="0" applyFill="0" applyAlignment="0" applyProtection="0"/>
    <xf numFmtId="4" fontId="92" fillId="35" borderId="6776"/>
    <xf numFmtId="0" fontId="60" fillId="43" borderId="5273" applyNumberFormat="0" applyAlignment="0" applyProtection="0"/>
    <xf numFmtId="0" fontId="63" fillId="56" borderId="5275" applyNumberFormat="0" applyAlignment="0" applyProtection="0"/>
    <xf numFmtId="0" fontId="55" fillId="56" borderId="5273" applyNumberFormat="0" applyAlignment="0" applyProtection="0"/>
    <xf numFmtId="2" fontId="92" fillId="34" borderId="5142"/>
    <xf numFmtId="0" fontId="44" fillId="119" borderId="5137" applyNumberFormat="0" applyAlignment="0" applyProtection="0"/>
    <xf numFmtId="0" fontId="92" fillId="35" borderId="5128">
      <alignment horizontal="center" vertical="center"/>
    </xf>
    <xf numFmtId="2" fontId="92" fillId="34" borderId="5118"/>
    <xf numFmtId="3" fontId="92" fillId="34" borderId="5110">
      <alignment horizontal="right" vertical="center"/>
    </xf>
    <xf numFmtId="0" fontId="44" fillId="57" borderId="5133" applyNumberFormat="0" applyAlignment="0" applyProtection="0"/>
    <xf numFmtId="0" fontId="42" fillId="0" borderId="6135" applyNumberFormat="0" applyFill="0" applyAlignment="0" applyProtection="0"/>
    <xf numFmtId="0" fontId="18" fillId="0" borderId="5496" applyNumberFormat="0" applyFont="0" applyAlignment="0" applyProtection="0"/>
    <xf numFmtId="0" fontId="42" fillId="0" borderId="5276" applyNumberFormat="0" applyFill="0" applyAlignment="0" applyProtection="0"/>
    <xf numFmtId="0" fontId="63" fillId="56" borderId="6134" applyNumberFormat="0" applyAlignment="0" applyProtection="0"/>
    <xf numFmtId="0" fontId="63" fillId="56" borderId="5275" applyNumberFormat="0" applyAlignment="0" applyProtection="0"/>
    <xf numFmtId="0" fontId="237" fillId="0" borderId="3705">
      <alignment horizontal="right" wrapText="1"/>
    </xf>
    <xf numFmtId="41" fontId="211" fillId="0" borderId="3705" applyFill="0" applyBorder="0" applyProtection="0">
      <alignment horizontal="right" vertical="top"/>
    </xf>
    <xf numFmtId="207" fontId="240" fillId="0" borderId="3705">
      <alignment horizontal="right"/>
    </xf>
    <xf numFmtId="4" fontId="92" fillId="35" borderId="6764"/>
    <xf numFmtId="0" fontId="42" fillId="0" borderId="6135" applyNumberFormat="0" applyFill="0" applyAlignment="0" applyProtection="0"/>
    <xf numFmtId="49" fontId="237" fillId="0" borderId="3705">
      <alignment horizontal="right" wrapText="1"/>
    </xf>
    <xf numFmtId="9" fontId="163" fillId="35" borderId="3464">
      <alignment horizontal="center"/>
    </xf>
    <xf numFmtId="0" fontId="23" fillId="0" borderId="5489" applyNumberFormat="0" applyFill="0" applyAlignment="0" applyProtection="0"/>
    <xf numFmtId="215" fontId="156" fillId="0" borderId="6363" applyFont="0" applyFill="0" applyAlignment="0">
      <alignment horizontal="fill"/>
    </xf>
    <xf numFmtId="41" fontId="211" fillId="0" borderId="3705" applyFill="0" applyBorder="0" applyProtection="0">
      <alignment horizontal="right" vertical="top"/>
    </xf>
    <xf numFmtId="207" fontId="243" fillId="0" borderId="3704">
      <alignment horizontal="left"/>
    </xf>
    <xf numFmtId="0" fontId="238" fillId="0" borderId="3704">
      <alignment horizontal="right"/>
    </xf>
    <xf numFmtId="0" fontId="23" fillId="98" borderId="3701" applyNumberFormat="0" applyFont="0" applyAlignment="0" applyProtection="0"/>
    <xf numFmtId="0" fontId="63" fillId="56" borderId="5275" applyNumberFormat="0" applyAlignment="0" applyProtection="0"/>
    <xf numFmtId="0" fontId="63" fillId="56" borderId="5275" applyNumberFormat="0" applyAlignment="0" applyProtection="0"/>
    <xf numFmtId="0" fontId="42" fillId="0" borderId="6135" applyNumberFormat="0" applyFill="0" applyAlignment="0" applyProtection="0"/>
    <xf numFmtId="256" fontId="22" fillId="0" borderId="3697">
      <alignment horizontal="left" vertical="center"/>
    </xf>
    <xf numFmtId="0" fontId="42" fillId="0" borderId="5276" applyNumberFormat="0" applyFill="0" applyAlignment="0" applyProtection="0"/>
    <xf numFmtId="0" fontId="63" fillId="56" borderId="5275" applyNumberFormat="0" applyAlignment="0" applyProtection="0"/>
    <xf numFmtId="207" fontId="240" fillId="0" borderId="3705">
      <alignment horizontal="left"/>
    </xf>
    <xf numFmtId="338" fontId="230" fillId="0" borderId="3703">
      <protection locked="0"/>
    </xf>
    <xf numFmtId="0" fontId="23" fillId="98" borderId="3701" applyNumberFormat="0" applyFont="0" applyAlignment="0" applyProtection="0"/>
    <xf numFmtId="41" fontId="211" fillId="0" borderId="5168" applyFill="0" applyBorder="0" applyProtection="0">
      <alignment horizontal="right" vertical="top"/>
    </xf>
    <xf numFmtId="0" fontId="42" fillId="0" borderId="5276" applyNumberFormat="0" applyFill="0" applyAlignment="0" applyProtection="0"/>
    <xf numFmtId="0" fontId="23" fillId="0" borderId="4637" applyNumberFormat="0" applyFill="0" applyAlignment="0" applyProtection="0"/>
    <xf numFmtId="256" fontId="22" fillId="0" borderId="3697">
      <alignment horizontal="left" vertical="center"/>
    </xf>
    <xf numFmtId="1" fontId="37" fillId="0" borderId="5598">
      <alignment vertical="center"/>
    </xf>
    <xf numFmtId="0" fontId="23" fillId="98" borderId="6022" applyNumberFormat="0" applyFont="0" applyAlignment="0" applyProtection="0"/>
    <xf numFmtId="0" fontId="42" fillId="0" borderId="5276" applyNumberFormat="0" applyFill="0" applyAlignment="0" applyProtection="0"/>
    <xf numFmtId="338" fontId="230" fillId="0" borderId="5491">
      <protection locked="0"/>
    </xf>
    <xf numFmtId="49" fontId="237" fillId="0" borderId="3705">
      <alignment horizontal="right" wrapText="1"/>
    </xf>
    <xf numFmtId="3" fontId="92" fillId="35" borderId="5951">
      <alignment horizontal="right" vertical="center"/>
    </xf>
    <xf numFmtId="207" fontId="240" fillId="0" borderId="5494">
      <alignment horizontal="right"/>
    </xf>
    <xf numFmtId="0" fontId="42" fillId="0" borderId="6135" applyNumberFormat="0" applyFill="0" applyAlignment="0" applyProtection="0"/>
    <xf numFmtId="41" fontId="211" fillId="0" borderId="5494" applyFill="0" applyBorder="0" applyProtection="0">
      <alignment horizontal="right" vertical="top"/>
    </xf>
    <xf numFmtId="0" fontId="238" fillId="0" borderId="3704">
      <alignment horizontal="right"/>
    </xf>
    <xf numFmtId="0" fontId="237" fillId="0" borderId="5494">
      <alignment horizontal="right" wrapText="1"/>
    </xf>
    <xf numFmtId="0" fontId="44" fillId="57" borderId="5281" applyNumberFormat="0" applyAlignment="0" applyProtection="0"/>
    <xf numFmtId="0" fontId="63" fillId="56" borderId="5275" applyNumberFormat="0" applyAlignment="0" applyProtection="0"/>
    <xf numFmtId="0" fontId="23" fillId="0" borderId="4637" applyNumberFormat="0" applyFill="0" applyAlignment="0" applyProtection="0"/>
    <xf numFmtId="0" fontId="23" fillId="98" borderId="5490" applyNumberFormat="0" applyFont="0" applyAlignment="0" applyProtection="0"/>
    <xf numFmtId="0" fontId="44" fillId="57" borderId="5916" applyNumberFormat="0" applyAlignment="0" applyProtection="0"/>
    <xf numFmtId="338" fontId="230" fillId="0" borderId="3703">
      <protection locked="0"/>
    </xf>
    <xf numFmtId="0" fontId="238" fillId="0" borderId="3704">
      <alignment horizontal="right"/>
    </xf>
    <xf numFmtId="0" fontId="238" fillId="0" borderId="3704">
      <alignment horizontal="right"/>
    </xf>
    <xf numFmtId="207" fontId="245" fillId="0" borderId="3704">
      <alignment horizontal="center"/>
    </xf>
    <xf numFmtId="0" fontId="44" fillId="57" borderId="6365" applyNumberFormat="0" applyAlignment="0" applyProtection="0"/>
    <xf numFmtId="0" fontId="237" fillId="0" borderId="5494">
      <alignment horizontal="right" wrapText="1"/>
    </xf>
    <xf numFmtId="338" fontId="230" fillId="0" borderId="6024">
      <protection locked="0"/>
    </xf>
    <xf numFmtId="0" fontId="23" fillId="0" borderId="5489" applyNumberFormat="0" applyFill="0" applyAlignment="0" applyProtection="0"/>
    <xf numFmtId="4" fontId="92" fillId="35" borderId="5927"/>
    <xf numFmtId="0" fontId="23" fillId="98" borderId="5490" applyNumberFormat="0" applyFont="0" applyAlignment="0" applyProtection="0"/>
    <xf numFmtId="0" fontId="23" fillId="0" borderId="4637" applyNumberFormat="0" applyFill="0" applyAlignment="0" applyProtection="0"/>
    <xf numFmtId="0" fontId="63" fillId="56" borderId="5275" applyNumberFormat="0" applyAlignment="0" applyProtection="0"/>
    <xf numFmtId="0" fontId="42" fillId="0" borderId="5276" applyNumberFormat="0" applyFill="0" applyAlignment="0" applyProtection="0"/>
    <xf numFmtId="256" fontId="22" fillId="0" borderId="3697">
      <alignment horizontal="left" vertical="center"/>
    </xf>
    <xf numFmtId="207" fontId="245" fillId="0" borderId="6026">
      <alignment horizontal="center"/>
    </xf>
    <xf numFmtId="207" fontId="245" fillId="0" borderId="6026">
      <alignment horizontal="center"/>
    </xf>
    <xf numFmtId="3" fontId="92" fillId="35" borderId="5927">
      <alignment horizontal="right" vertical="center"/>
    </xf>
    <xf numFmtId="0" fontId="217" fillId="103" borderId="3701" applyNumberFormat="0" applyAlignment="0" applyProtection="0"/>
    <xf numFmtId="0" fontId="238" fillId="0" borderId="3704">
      <alignment horizontal="right"/>
    </xf>
    <xf numFmtId="0" fontId="18" fillId="0" borderId="3706" applyNumberFormat="0" applyFont="0" applyAlignment="0" applyProtection="0"/>
    <xf numFmtId="0" fontId="44" fillId="57" borderId="4452" applyNumberFormat="0" applyAlignment="0" applyProtection="0"/>
    <xf numFmtId="3" fontId="92" fillId="35" borderId="6776">
      <alignment horizontal="right" vertical="center"/>
    </xf>
    <xf numFmtId="0" fontId="60" fillId="43" borderId="5273" applyNumberFormat="0" applyAlignment="0" applyProtection="0"/>
    <xf numFmtId="0" fontId="63" fillId="56" borderId="6134" applyNumberFormat="0" applyAlignment="0" applyProtection="0"/>
    <xf numFmtId="1" fontId="37" fillId="0" borderId="5598">
      <alignment vertical="center"/>
    </xf>
    <xf numFmtId="1" fontId="37" fillId="0" borderId="5598">
      <alignment vertical="center"/>
    </xf>
    <xf numFmtId="0" fontId="63" fillId="56" borderId="6134" applyNumberFormat="0" applyAlignment="0" applyProtection="0"/>
    <xf numFmtId="0" fontId="55" fillId="56" borderId="6132" applyNumberFormat="0" applyAlignment="0" applyProtection="0"/>
    <xf numFmtId="3" fontId="92" fillId="35" borderId="5076">
      <alignment horizontal="right" vertical="center"/>
    </xf>
    <xf numFmtId="0" fontId="44" fillId="119" borderId="5081" applyNumberFormat="0" applyAlignment="0" applyProtection="0"/>
    <xf numFmtId="3" fontId="92" fillId="35" borderId="5080">
      <alignment horizontal="right" vertical="center"/>
    </xf>
    <xf numFmtId="0" fontId="44" fillId="57" borderId="5089" applyNumberFormat="0" applyAlignment="0" applyProtection="0"/>
    <xf numFmtId="0" fontId="44" fillId="119" borderId="5121" applyNumberFormat="0" applyAlignment="0" applyProtection="0"/>
    <xf numFmtId="3" fontId="92" fillId="34" borderId="5106">
      <alignment horizontal="right" vertical="center"/>
    </xf>
    <xf numFmtId="0" fontId="44" fillId="119" borderId="5113" applyNumberFormat="0" applyAlignment="0" applyProtection="0"/>
    <xf numFmtId="3" fontId="92" fillId="35" borderId="5132">
      <alignment horizontal="right" vertical="center"/>
    </xf>
    <xf numFmtId="3" fontId="92" fillId="34" borderId="5126">
      <alignment horizontal="right" vertical="center"/>
    </xf>
    <xf numFmtId="2" fontId="92" fillId="34" borderId="5138"/>
    <xf numFmtId="3" fontId="92" fillId="34" borderId="5150">
      <alignment horizontal="right" vertical="center"/>
    </xf>
    <xf numFmtId="0" fontId="18" fillId="74" borderId="5162" applyProtection="0">
      <alignment horizontal="right"/>
    </xf>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3" fillId="59" borderId="5274" applyNumberFormat="0" applyFont="0" applyAlignment="0" applyProtection="0"/>
    <xf numFmtId="0" fontId="55" fillId="56" borderId="5273"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55" fillId="56" borderId="5273" applyNumberFormat="0" applyAlignment="0" applyProtection="0"/>
    <xf numFmtId="0" fontId="44" fillId="119" borderId="5297" applyNumberFormat="0" applyAlignment="0" applyProtection="0"/>
    <xf numFmtId="0" fontId="63" fillId="56" borderId="5275" applyNumberFormat="0" applyAlignment="0" applyProtection="0"/>
    <xf numFmtId="4" fontId="92" fillId="35" borderId="5284"/>
    <xf numFmtId="0" fontId="63" fillId="56" borderId="5275" applyNumberFormat="0" applyAlignment="0" applyProtection="0"/>
    <xf numFmtId="0" fontId="18" fillId="74" borderId="5162" applyProtection="0">
      <alignment horizontal="right"/>
      <protection locked="0"/>
    </xf>
    <xf numFmtId="0" fontId="238" fillId="0" borderId="5167">
      <alignment horizontal="right"/>
    </xf>
    <xf numFmtId="0" fontId="44" fillId="119" borderId="5089" applyNumberFormat="0" applyAlignment="0" applyProtection="0"/>
    <xf numFmtId="0" fontId="44" fillId="119" borderId="5133" applyNumberFormat="0" applyAlignment="0" applyProtection="0"/>
    <xf numFmtId="0" fontId="92" fillId="35" borderId="5112">
      <alignment horizontal="center" vertical="center"/>
    </xf>
    <xf numFmtId="215" fontId="156" fillId="0" borderId="5119" applyFont="0" applyFill="0" applyAlignment="0">
      <alignment horizontal="fill"/>
    </xf>
    <xf numFmtId="3" fontId="92" fillId="35" borderId="5124">
      <alignment horizontal="right" vertical="center"/>
    </xf>
    <xf numFmtId="0" fontId="44" fillId="57" borderId="5129" applyNumberFormat="0" applyAlignment="0" applyProtection="0"/>
    <xf numFmtId="215" fontId="156" fillId="0" borderId="5143" applyFont="0" applyFill="0" applyAlignment="0">
      <alignment horizontal="fill"/>
    </xf>
    <xf numFmtId="0" fontId="44" fillId="57" borderId="5153"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18" fillId="74" borderId="5162" applyProtection="0">
      <alignment horizontal="right"/>
    </xf>
    <xf numFmtId="0" fontId="42" fillId="0" borderId="5276" applyNumberFormat="0" applyFill="0" applyAlignment="0" applyProtection="0"/>
    <xf numFmtId="1" fontId="37" fillId="0" borderId="3697">
      <alignment vertical="center"/>
    </xf>
    <xf numFmtId="0" fontId="60" fillId="43" borderId="5273" applyNumberFormat="0" applyAlignment="0" applyProtection="0"/>
    <xf numFmtId="0" fontId="63" fillId="56" borderId="5275" applyNumberFormat="0" applyAlignment="0" applyProtection="0"/>
    <xf numFmtId="0" fontId="60" fillId="43" borderId="5273" applyNumberFormat="0" applyAlignment="0" applyProtection="0"/>
    <xf numFmtId="0" fontId="42" fillId="0" borderId="5276" applyNumberFormat="0" applyFill="0" applyAlignment="0" applyProtection="0"/>
    <xf numFmtId="0" fontId="55" fillId="56" borderId="5273" applyNumberFormat="0" applyAlignment="0" applyProtection="0"/>
    <xf numFmtId="0" fontId="42" fillId="0" borderId="5276" applyNumberFormat="0" applyFill="0" applyAlignment="0" applyProtection="0"/>
    <xf numFmtId="0" fontId="44" fillId="57" borderId="5281" applyNumberFormat="0" applyAlignment="0" applyProtection="0"/>
    <xf numFmtId="0" fontId="42" fillId="0" borderId="5276" applyNumberFormat="0" applyFill="0" applyAlignment="0" applyProtection="0"/>
    <xf numFmtId="0" fontId="231" fillId="35" borderId="6021">
      <alignment horizontal="right"/>
    </xf>
    <xf numFmtId="2" fontId="92" fillId="34" borderId="5114"/>
    <xf numFmtId="4" fontId="92" fillId="35" borderId="5136"/>
    <xf numFmtId="0" fontId="44" fillId="57" borderId="5109" applyNumberFormat="0" applyAlignment="0" applyProtection="0"/>
    <xf numFmtId="3" fontId="92" fillId="35" borderId="5120">
      <alignment horizontal="right" vertical="center"/>
    </xf>
    <xf numFmtId="2" fontId="92" fillId="34" borderId="5122"/>
    <xf numFmtId="0" fontId="44" fillId="119" borderId="5129" applyNumberFormat="0" applyAlignment="0" applyProtection="0"/>
    <xf numFmtId="3" fontId="92" fillId="35" borderId="5144">
      <alignment horizontal="right" vertical="center"/>
    </xf>
    <xf numFmtId="0" fontId="44" fillId="119" borderId="5153" applyNumberFormat="0" applyAlignment="0" applyProtection="0"/>
    <xf numFmtId="0" fontId="18" fillId="74" borderId="5162" applyProtection="0">
      <alignment horizontal="right"/>
    </xf>
    <xf numFmtId="0" fontId="42" fillId="0" borderId="5276" applyNumberFormat="0" applyFill="0" applyAlignment="0" applyProtection="0"/>
    <xf numFmtId="0" fontId="55" fillId="56" borderId="5273" applyNumberFormat="0" applyAlignment="0" applyProtection="0"/>
    <xf numFmtId="0" fontId="42" fillId="0" borderId="5276" applyNumberFormat="0" applyFill="0" applyAlignment="0" applyProtection="0"/>
    <xf numFmtId="0" fontId="60" fillId="43" borderId="5273" applyNumberFormat="0" applyAlignment="0" applyProtection="0"/>
    <xf numFmtId="0" fontId="238" fillId="0" borderId="5167">
      <alignment horizontal="right"/>
    </xf>
    <xf numFmtId="0" fontId="42" fillId="0" borderId="5276" applyNumberFormat="0" applyFill="0" applyAlignment="0" applyProtection="0"/>
    <xf numFmtId="0" fontId="43" fillId="59" borderId="5274" applyNumberFormat="0" applyFont="0" applyAlignment="0" applyProtection="0"/>
    <xf numFmtId="0" fontId="42" fillId="0" borderId="5276" applyNumberFormat="0" applyFill="0" applyAlignment="0" applyProtection="0"/>
    <xf numFmtId="0" fontId="63" fillId="56" borderId="5275" applyNumberFormat="0" applyAlignment="0" applyProtection="0"/>
    <xf numFmtId="0" fontId="44" fillId="57" borderId="5285" applyNumberFormat="0" applyAlignment="0" applyProtection="0"/>
    <xf numFmtId="0" fontId="42" fillId="0" borderId="5276" applyNumberFormat="0" applyFill="0" applyAlignment="0" applyProtection="0"/>
    <xf numFmtId="3" fontId="18" fillId="105" borderId="5272" applyProtection="0">
      <alignment horizontal="right" vertical="center"/>
    </xf>
    <xf numFmtId="0" fontId="63" fillId="56" borderId="5275" applyNumberFormat="0" applyAlignment="0" applyProtection="0"/>
    <xf numFmtId="0" fontId="23" fillId="0" borderId="5161" applyNumberFormat="0" applyFill="0" applyAlignment="0" applyProtection="0"/>
    <xf numFmtId="1" fontId="37" fillId="0" borderId="3697">
      <alignment vertical="center"/>
    </xf>
    <xf numFmtId="0" fontId="60" fillId="43" borderId="5273"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44" fillId="57" borderId="5285" applyNumberFormat="0" applyAlignment="0" applyProtection="0"/>
    <xf numFmtId="0" fontId="44" fillId="119" borderId="5281"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18" fillId="0" borderId="5274"/>
    <xf numFmtId="0" fontId="44" fillId="57" borderId="5513" applyNumberFormat="0" applyAlignment="0" applyProtection="0"/>
    <xf numFmtId="0" fontId="44" fillId="57" borderId="4328" applyNumberFormat="0" applyAlignment="0" applyProtection="0"/>
    <xf numFmtId="0" fontId="92" fillId="35" borderId="4331">
      <alignment horizontal="center" vertical="center"/>
    </xf>
    <xf numFmtId="215" fontId="156" fillId="0" borderId="5189" applyFont="0" applyFill="0" applyAlignment="0">
      <alignment horizontal="fill"/>
    </xf>
    <xf numFmtId="4" fontId="92" fillId="35" borderId="4451"/>
    <xf numFmtId="0" fontId="44" fillId="57" borderId="4472" applyNumberFormat="0" applyAlignment="0" applyProtection="0"/>
    <xf numFmtId="0" fontId="42" fillId="0" borderId="5276" applyNumberFormat="0" applyFill="0" applyAlignment="0" applyProtection="0"/>
    <xf numFmtId="0" fontId="63" fillId="56" borderId="5275" applyNumberFormat="0" applyAlignment="0" applyProtection="0"/>
    <xf numFmtId="0" fontId="92" fillId="35" borderId="5190">
      <alignment horizontal="center" vertical="center"/>
    </xf>
    <xf numFmtId="3" fontId="92" fillId="35" borderId="4451">
      <alignment horizontal="right" vertical="center"/>
    </xf>
    <xf numFmtId="215" fontId="156" fillId="0" borderId="4474" applyFont="0" applyFill="0" applyAlignment="0">
      <alignment horizontal="fill"/>
    </xf>
    <xf numFmtId="3" fontId="92" fillId="34" borderId="5090">
      <alignment horizontal="right" vertical="center"/>
    </xf>
    <xf numFmtId="0" fontId="44" fillId="119" borderId="5093" applyNumberFormat="0" applyAlignment="0" applyProtection="0"/>
    <xf numFmtId="0" fontId="63" fillId="56" borderId="6134" applyNumberFormat="0" applyAlignment="0" applyProtection="0"/>
    <xf numFmtId="215" fontId="156" fillId="0" borderId="4330" applyFont="0" applyFill="0" applyAlignment="0">
      <alignment horizontal="fill"/>
    </xf>
    <xf numFmtId="4" fontId="92" fillId="35" borderId="5072"/>
    <xf numFmtId="0" fontId="42" fillId="0" borderId="5276" applyNumberFormat="0" applyFill="0" applyAlignment="0" applyProtection="0"/>
    <xf numFmtId="0" fontId="42" fillId="0" borderId="5276" applyNumberFormat="0" applyFill="0" applyAlignment="0" applyProtection="0"/>
    <xf numFmtId="256" fontId="22" fillId="0" borderId="3697">
      <alignment horizontal="left" vertical="center"/>
    </xf>
    <xf numFmtId="338" fontId="230" fillId="0" borderId="5491">
      <protection locked="0"/>
    </xf>
    <xf numFmtId="0" fontId="18" fillId="74" borderId="5162" applyProtection="0">
      <alignment horizontal="right"/>
    </xf>
    <xf numFmtId="41" fontId="211" fillId="0" borderId="5494" applyFill="0" applyBorder="0" applyProtection="0">
      <alignment horizontal="right" vertical="top"/>
    </xf>
    <xf numFmtId="1" fontId="37" fillId="0" borderId="5598">
      <alignment vertical="center"/>
    </xf>
    <xf numFmtId="207" fontId="243" fillId="0" borderId="6026">
      <alignment horizontal="left"/>
    </xf>
    <xf numFmtId="0" fontId="44" fillId="57" borderId="4328" applyNumberFormat="0" applyAlignment="0" applyProtection="0"/>
    <xf numFmtId="0" fontId="44" fillId="57" borderId="4328" applyNumberFormat="0" applyAlignment="0" applyProtection="0"/>
    <xf numFmtId="3" fontId="92" fillId="35" borderId="4331">
      <alignment horizontal="right" vertical="center"/>
    </xf>
    <xf numFmtId="4" fontId="92" fillId="35" borderId="4331"/>
    <xf numFmtId="3" fontId="92" fillId="34" borderId="4329">
      <alignment horizontal="right" vertical="center"/>
    </xf>
    <xf numFmtId="2" fontId="92" fillId="34" borderId="4329"/>
    <xf numFmtId="0" fontId="44" fillId="119" borderId="4328" applyNumberFormat="0" applyAlignment="0" applyProtection="0"/>
    <xf numFmtId="0" fontId="63" fillId="56" borderId="5275" applyNumberFormat="0" applyAlignment="0" applyProtection="0"/>
    <xf numFmtId="338" fontId="230" fillId="0" borderId="6024">
      <protection locked="0"/>
    </xf>
    <xf numFmtId="0" fontId="44" fillId="57" borderId="5057" applyNumberFormat="0" applyAlignment="0" applyProtection="0"/>
    <xf numFmtId="0" fontId="18" fillId="0" borderId="5274"/>
    <xf numFmtId="0" fontId="42" fillId="0" borderId="5276" applyNumberFormat="0" applyFill="0" applyAlignment="0" applyProtection="0"/>
    <xf numFmtId="0" fontId="63" fillId="56" borderId="5275" applyNumberFormat="0" applyAlignment="0" applyProtection="0"/>
    <xf numFmtId="0" fontId="44" fillId="57" borderId="4332" applyNumberFormat="0" applyAlignment="0" applyProtection="0"/>
    <xf numFmtId="0" fontId="44" fillId="57" borderId="4332" applyNumberFormat="0" applyAlignment="0" applyProtection="0"/>
    <xf numFmtId="0" fontId="44" fillId="57" borderId="4332" applyNumberFormat="0" applyAlignment="0" applyProtection="0"/>
    <xf numFmtId="0" fontId="44" fillId="119" borderId="4332" applyNumberFormat="0" applyAlignment="0" applyProtection="0"/>
    <xf numFmtId="0" fontId="42" fillId="0" borderId="5276" applyNumberFormat="0" applyFill="0" applyAlignment="0" applyProtection="0"/>
    <xf numFmtId="338" fontId="230" fillId="0" borderId="5165">
      <protection locked="0"/>
    </xf>
    <xf numFmtId="2" fontId="92" fillId="34" borderId="5184"/>
    <xf numFmtId="0" fontId="43" fillId="59" borderId="5274" applyNumberFormat="0" applyFont="0" applyAlignment="0" applyProtection="0"/>
    <xf numFmtId="0" fontId="63" fillId="56" borderId="6134" applyNumberFormat="0" applyAlignment="0" applyProtection="0"/>
    <xf numFmtId="3" fontId="92" fillId="35" borderId="5516">
      <alignment horizontal="right" vertical="center"/>
    </xf>
    <xf numFmtId="0" fontId="63" fillId="56" borderId="5275" applyNumberFormat="0" applyAlignment="0" applyProtection="0"/>
    <xf numFmtId="215" fontId="156" fillId="0" borderId="6803" applyFont="0" applyFill="0" applyAlignment="0">
      <alignment horizontal="fill"/>
    </xf>
    <xf numFmtId="338" fontId="230" fillId="0" borderId="5491">
      <protection locked="0"/>
    </xf>
    <xf numFmtId="0" fontId="44" fillId="57" borderId="4368" applyNumberFormat="0" applyAlignment="0" applyProtection="0"/>
    <xf numFmtId="215" fontId="156" fillId="0" borderId="4370" applyFont="0" applyFill="0" applyAlignment="0">
      <alignment horizontal="fill"/>
    </xf>
    <xf numFmtId="215" fontId="156" fillId="0" borderId="4334" applyFont="0" applyFill="0" applyAlignment="0">
      <alignment horizontal="fill"/>
    </xf>
    <xf numFmtId="0" fontId="92" fillId="35" borderId="4371">
      <alignment horizontal="center" vertical="center"/>
    </xf>
    <xf numFmtId="0" fontId="44" fillId="57" borderId="4348" applyNumberFormat="0" applyAlignment="0" applyProtection="0"/>
    <xf numFmtId="0" fontId="44" fillId="119" borderId="4344" applyNumberFormat="0" applyAlignment="0" applyProtection="0"/>
    <xf numFmtId="2" fontId="92" fillId="34" borderId="4345"/>
    <xf numFmtId="3" fontId="92" fillId="34" borderId="4345">
      <alignment horizontal="right" vertical="center"/>
    </xf>
    <xf numFmtId="4" fontId="92" fillId="35" borderId="4347"/>
    <xf numFmtId="3" fontId="92" fillId="35" borderId="4347">
      <alignment horizontal="right" vertical="center"/>
    </xf>
    <xf numFmtId="0" fontId="44" fillId="57" borderId="4344" applyNumberFormat="0" applyAlignment="0" applyProtection="0"/>
    <xf numFmtId="0" fontId="44" fillId="57" borderId="4344" applyNumberFormat="0" applyAlignment="0" applyProtection="0"/>
    <xf numFmtId="215" fontId="156" fillId="0" borderId="4346" applyFont="0" applyFill="0" applyAlignment="0">
      <alignment horizontal="fill"/>
    </xf>
    <xf numFmtId="207" fontId="243" fillId="0" borderId="6026">
      <alignment horizontal="left"/>
    </xf>
    <xf numFmtId="0" fontId="44" fillId="119" borderId="4761" applyNumberFormat="0" applyAlignment="0" applyProtection="0"/>
    <xf numFmtId="0" fontId="92" fillId="35" borderId="4347">
      <alignment horizontal="center" vertical="center"/>
    </xf>
    <xf numFmtId="0" fontId="44" fillId="57" borderId="4344" applyNumberFormat="0" applyAlignment="0" applyProtection="0"/>
    <xf numFmtId="215" fontId="156" fillId="0" borderId="4366" applyFont="0" applyFill="0" applyAlignment="0">
      <alignment horizontal="fill"/>
    </xf>
    <xf numFmtId="2" fontId="92" fillId="34" borderId="4341"/>
    <xf numFmtId="3" fontId="92" fillId="34" borderId="4341">
      <alignment horizontal="right" vertical="center"/>
    </xf>
    <xf numFmtId="4" fontId="92" fillId="35" borderId="4343"/>
    <xf numFmtId="3" fontId="92" fillId="35" borderId="4343">
      <alignment horizontal="right" vertical="center"/>
    </xf>
    <xf numFmtId="0" fontId="92" fillId="35" borderId="4343">
      <alignment horizontal="center" vertical="center"/>
    </xf>
    <xf numFmtId="0" fontId="42" fillId="0" borderId="5276" applyNumberFormat="0" applyFill="0" applyAlignment="0" applyProtection="0"/>
    <xf numFmtId="3" fontId="92" fillId="35" borderId="4367">
      <alignment horizontal="right" vertical="center"/>
    </xf>
    <xf numFmtId="3" fontId="92" fillId="34" borderId="4365">
      <alignment horizontal="right" vertical="center"/>
    </xf>
    <xf numFmtId="2" fontId="92" fillId="34" borderId="4365"/>
    <xf numFmtId="0" fontId="92" fillId="35" borderId="4335">
      <alignment horizontal="center" vertical="center"/>
    </xf>
    <xf numFmtId="3" fontId="92" fillId="35" borderId="4335">
      <alignment horizontal="right" vertical="center"/>
    </xf>
    <xf numFmtId="4" fontId="92" fillId="35" borderId="4335"/>
    <xf numFmtId="3" fontId="92" fillId="35" borderId="4371">
      <alignment horizontal="right" vertical="center"/>
    </xf>
    <xf numFmtId="0" fontId="44" fillId="119" borderId="4368" applyNumberFormat="0" applyAlignment="0" applyProtection="0"/>
    <xf numFmtId="0" fontId="44" fillId="119" borderId="4372" applyNumberFormat="0" applyAlignment="0" applyProtection="0"/>
    <xf numFmtId="3" fontId="92" fillId="34" borderId="4333">
      <alignment horizontal="right" vertical="center"/>
    </xf>
    <xf numFmtId="2" fontId="92" fillId="34" borderId="4333"/>
    <xf numFmtId="0" fontId="44" fillId="57" borderId="4372" applyNumberFormat="0" applyAlignment="0" applyProtection="0"/>
    <xf numFmtId="0" fontId="44" fillId="57" borderId="4368" applyNumberFormat="0" applyAlignment="0" applyProtection="0"/>
    <xf numFmtId="0" fontId="92" fillId="35" borderId="4367">
      <alignment horizontal="center" vertical="center"/>
    </xf>
    <xf numFmtId="4" fontId="92" fillId="35" borderId="4367"/>
    <xf numFmtId="4" fontId="92" fillId="35" borderId="4371"/>
    <xf numFmtId="3" fontId="92" fillId="34" borderId="4369">
      <alignment horizontal="right" vertical="center"/>
    </xf>
    <xf numFmtId="0" fontId="44" fillId="57" borderId="4372" applyNumberFormat="0" applyAlignment="0" applyProtection="0"/>
    <xf numFmtId="215" fontId="156" fillId="0" borderId="4342" applyFont="0" applyFill="0" applyAlignment="0">
      <alignment horizontal="fill"/>
    </xf>
    <xf numFmtId="0" fontId="44" fillId="57" borderId="4368" applyNumberFormat="0" applyAlignment="0" applyProtection="0"/>
    <xf numFmtId="2" fontId="92" fillId="34" borderId="4369"/>
    <xf numFmtId="0" fontId="44" fillId="57" borderId="4372" applyNumberFormat="0" applyAlignment="0" applyProtection="0"/>
    <xf numFmtId="0" fontId="44" fillId="57" borderId="4336" applyNumberFormat="0" applyAlignment="0" applyProtection="0"/>
    <xf numFmtId="0" fontId="92" fillId="35" borderId="4339">
      <alignment horizontal="center" vertical="center"/>
    </xf>
    <xf numFmtId="215" fontId="156" fillId="0" borderId="4338" applyFont="0" applyFill="0" applyAlignment="0">
      <alignment horizontal="fill"/>
    </xf>
    <xf numFmtId="0" fontId="44" fillId="57" borderId="4336" applyNumberFormat="0" applyAlignment="0" applyProtection="0"/>
    <xf numFmtId="0" fontId="44" fillId="57" borderId="4336" applyNumberFormat="0" applyAlignment="0" applyProtection="0"/>
    <xf numFmtId="3" fontId="92" fillId="35" borderId="4339">
      <alignment horizontal="right" vertical="center"/>
    </xf>
    <xf numFmtId="4" fontId="92" fillId="35" borderId="4339"/>
    <xf numFmtId="3" fontId="92" fillId="34" borderId="4337">
      <alignment horizontal="right" vertical="center"/>
    </xf>
    <xf numFmtId="2" fontId="92" fillId="34" borderId="4337"/>
    <xf numFmtId="0" fontId="44" fillId="119" borderId="4336" applyNumberFormat="0" applyAlignment="0" applyProtection="0"/>
    <xf numFmtId="0" fontId="44" fillId="57" borderId="4340" applyNumberFormat="0" applyAlignment="0" applyProtection="0"/>
    <xf numFmtId="0" fontId="44" fillId="57" borderId="4340" applyNumberFormat="0" applyAlignment="0" applyProtection="0"/>
    <xf numFmtId="0" fontId="44" fillId="57" borderId="4340" applyNumberFormat="0" applyAlignment="0" applyProtection="0"/>
    <xf numFmtId="0" fontId="44" fillId="119" borderId="4340" applyNumberFormat="0" applyAlignment="0" applyProtection="0"/>
    <xf numFmtId="0" fontId="44" fillId="57" borderId="4348" applyNumberFormat="0" applyAlignment="0" applyProtection="0"/>
    <xf numFmtId="0" fontId="44" fillId="57" borderId="4348" applyNumberFormat="0" applyAlignment="0" applyProtection="0"/>
    <xf numFmtId="0" fontId="44" fillId="119" borderId="4348" applyNumberFormat="0" applyAlignment="0" applyProtection="0"/>
    <xf numFmtId="0" fontId="55" fillId="56" borderId="5273" applyNumberFormat="0" applyAlignment="0" applyProtection="0"/>
    <xf numFmtId="0" fontId="18" fillId="74" borderId="5162" applyProtection="0">
      <alignment horizontal="right"/>
      <protection locked="0"/>
    </xf>
    <xf numFmtId="41" fontId="211" fillId="0" borderId="5494" applyFill="0" applyBorder="0" applyProtection="0">
      <alignment horizontal="right" vertical="top"/>
    </xf>
    <xf numFmtId="0" fontId="92" fillId="35" borderId="5214">
      <alignment horizontal="center" vertical="center"/>
    </xf>
    <xf numFmtId="0" fontId="23" fillId="36" borderId="5162" applyFont="0" applyBorder="0" applyAlignment="0" applyProtection="0">
      <alignment vertical="top"/>
    </xf>
    <xf numFmtId="0" fontId="63" fillId="56" borderId="5275" applyNumberFormat="0" applyAlignment="0" applyProtection="0"/>
    <xf numFmtId="2" fontId="92" fillId="34" borderId="5212"/>
    <xf numFmtId="0" fontId="44" fillId="57" borderId="5513" applyNumberFormat="0" applyAlignment="0" applyProtection="0"/>
    <xf numFmtId="0" fontId="18" fillId="68" borderId="5275" applyNumberFormat="0">
      <alignment vertical="center"/>
    </xf>
    <xf numFmtId="0" fontId="18" fillId="74" borderId="5162" applyProtection="0">
      <alignment horizontal="right"/>
    </xf>
    <xf numFmtId="0" fontId="44" fillId="119" borderId="5215" applyNumberFormat="0" applyAlignment="0" applyProtection="0"/>
    <xf numFmtId="0" fontId="42" fillId="0" borderId="6135" applyNumberFormat="0" applyFill="0" applyAlignment="0" applyProtection="0"/>
    <xf numFmtId="0" fontId="23" fillId="98" borderId="6022" applyNumberFormat="0" applyFont="0" applyAlignment="0" applyProtection="0"/>
    <xf numFmtId="0" fontId="44" fillId="119" borderId="6761" applyNumberFormat="0" applyAlignment="0" applyProtection="0"/>
    <xf numFmtId="0" fontId="18" fillId="0" borderId="5274"/>
    <xf numFmtId="0" fontId="44" fillId="57" borderId="5175" applyNumberFormat="0" applyAlignment="0" applyProtection="0"/>
    <xf numFmtId="0" fontId="23" fillId="98" borderId="3701" applyNumberFormat="0" applyFont="0" applyAlignment="0" applyProtection="0"/>
    <xf numFmtId="0" fontId="231" fillId="35" borderId="5162">
      <alignment horizontal="right"/>
    </xf>
    <xf numFmtId="0" fontId="42" fillId="0" borderId="5276" applyNumberFormat="0" applyFill="0" applyAlignment="0" applyProtection="0"/>
    <xf numFmtId="207" fontId="244" fillId="0" borderId="5494">
      <alignment horizontal="center"/>
    </xf>
    <xf numFmtId="0" fontId="44" fillId="57" borderId="6805" applyNumberFormat="0" applyAlignment="0" applyProtection="0"/>
    <xf numFmtId="207" fontId="243" fillId="0" borderId="5167">
      <alignment horizontal="left"/>
    </xf>
    <xf numFmtId="0" fontId="18" fillId="74" borderId="5162" applyProtection="0">
      <alignment horizontal="right"/>
    </xf>
    <xf numFmtId="0" fontId="42" fillId="0" borderId="5276" applyNumberFormat="0" applyFill="0" applyAlignment="0" applyProtection="0"/>
    <xf numFmtId="0" fontId="18" fillId="74" borderId="5162" applyProtection="0">
      <alignment horizontal="right"/>
    </xf>
    <xf numFmtId="0" fontId="63" fillId="56" borderId="5275" applyNumberFormat="0" applyAlignment="0" applyProtection="0"/>
    <xf numFmtId="201" fontId="137" fillId="0" borderId="5157" applyNumberFormat="0" applyFont="0" applyFill="0" applyAlignment="0" applyProtection="0"/>
    <xf numFmtId="0" fontId="18" fillId="74" borderId="5162" applyProtection="0">
      <alignment horizontal="right"/>
    </xf>
    <xf numFmtId="0" fontId="18" fillId="35" borderId="5156" applyNumberFormat="0" applyAlignment="0">
      <protection locked="0"/>
    </xf>
    <xf numFmtId="0" fontId="18" fillId="74" borderId="5162" applyProtection="0">
      <alignment horizontal="right"/>
    </xf>
    <xf numFmtId="0" fontId="18" fillId="74" borderId="5162" applyProtection="0">
      <alignment horizontal="right"/>
      <protection locked="0"/>
    </xf>
    <xf numFmtId="0" fontId="42" fillId="0" borderId="5276" applyNumberFormat="0" applyFill="0" applyAlignment="0" applyProtection="0"/>
    <xf numFmtId="0" fontId="18" fillId="74" borderId="5162" applyProtection="0">
      <alignment horizontal="right"/>
    </xf>
    <xf numFmtId="164" fontId="103" fillId="71" borderId="5162" applyNumberFormat="0" applyBorder="0" applyAlignment="0">
      <alignment vertical="center" wrapText="1"/>
    </xf>
    <xf numFmtId="0" fontId="18" fillId="74" borderId="5162" applyProtection="0">
      <alignment horizontal="right"/>
    </xf>
    <xf numFmtId="0" fontId="63" fillId="56" borderId="6134" applyNumberFormat="0" applyAlignment="0" applyProtection="0"/>
    <xf numFmtId="0" fontId="42" fillId="0" borderId="5276" applyNumberFormat="0" applyFill="0" applyAlignment="0" applyProtection="0"/>
    <xf numFmtId="0" fontId="18" fillId="74" borderId="5162" applyProtection="0">
      <alignment horizontal="right"/>
      <protection locked="0"/>
    </xf>
    <xf numFmtId="0" fontId="18" fillId="0" borderId="5274"/>
    <xf numFmtId="0" fontId="63" fillId="56" borderId="5275" applyNumberFormat="0" applyAlignment="0" applyProtection="0"/>
    <xf numFmtId="1" fontId="37" fillId="0" borderId="3697">
      <alignment vertical="center"/>
    </xf>
    <xf numFmtId="0" fontId="18" fillId="74" borderId="5162" applyProtection="0">
      <alignment horizontal="right"/>
      <protection locked="0"/>
    </xf>
    <xf numFmtId="3" fontId="92" fillId="34" borderId="6774">
      <alignment horizontal="right" vertical="center"/>
    </xf>
    <xf numFmtId="0" fontId="18" fillId="74" borderId="5162" applyProtection="0">
      <alignment horizontal="right"/>
      <protection locked="0"/>
    </xf>
    <xf numFmtId="0" fontId="55" fillId="56" borderId="5273" applyNumberFormat="0" applyAlignment="0" applyProtection="0"/>
    <xf numFmtId="10" fontId="23" fillId="37" borderId="5162" applyNumberFormat="0" applyBorder="0" applyAlignment="0" applyProtection="0"/>
    <xf numFmtId="0" fontId="63" fillId="56" borderId="5275" applyNumberFormat="0" applyAlignment="0" applyProtection="0"/>
    <xf numFmtId="41" fontId="211" fillId="0" borderId="5168" applyFill="0" applyBorder="0" applyProtection="0">
      <alignment horizontal="right" vertical="top"/>
    </xf>
    <xf numFmtId="0" fontId="108" fillId="0" borderId="5277" applyFont="0" applyFill="0" applyAlignment="0" applyProtection="0"/>
    <xf numFmtId="0" fontId="18" fillId="74" borderId="5162" applyProtection="0">
      <alignment horizontal="right"/>
    </xf>
    <xf numFmtId="0" fontId="63" fillId="56" borderId="5275" applyNumberFormat="0" applyAlignment="0" applyProtection="0"/>
    <xf numFmtId="0" fontId="18" fillId="74" borderId="5162" applyProtection="0">
      <alignment horizontal="right"/>
    </xf>
    <xf numFmtId="0" fontId="18" fillId="74" borderId="5162" applyProtection="0">
      <alignment horizontal="right"/>
      <protection locked="0"/>
    </xf>
    <xf numFmtId="3" fontId="92" fillId="35" borderId="5174">
      <alignment horizontal="right" vertical="center"/>
    </xf>
    <xf numFmtId="0" fontId="63" fillId="56" borderId="5275" applyNumberFormat="0" applyAlignment="0" applyProtection="0"/>
    <xf numFmtId="0" fontId="63" fillId="56" borderId="5275" applyNumberFormat="0" applyAlignment="0" applyProtection="0"/>
    <xf numFmtId="0" fontId="231" fillId="35" borderId="5162">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protection locked="0"/>
    </xf>
    <xf numFmtId="0" fontId="42" fillId="0" borderId="6135" applyNumberFormat="0" applyFill="0" applyAlignment="0" applyProtection="0"/>
    <xf numFmtId="0" fontId="44" fillId="57" borderId="6389" applyNumberFormat="0" applyAlignment="0" applyProtection="0"/>
    <xf numFmtId="338" fontId="230" fillId="0" borderId="5165">
      <protection locked="0"/>
    </xf>
    <xf numFmtId="0" fontId="18" fillId="74" borderId="5162" applyFont="0" applyFill="0" applyBorder="0" applyAlignment="0" applyProtection="0"/>
    <xf numFmtId="9" fontId="163" fillId="35" borderId="6025">
      <alignment horizontal="center"/>
    </xf>
    <xf numFmtId="41" fontId="211" fillId="0" borderId="5494" applyFill="0" applyBorder="0" applyProtection="0">
      <alignment horizontal="right" vertical="top"/>
    </xf>
    <xf numFmtId="0" fontId="18" fillId="0" borderId="5274"/>
    <xf numFmtId="0" fontId="63" fillId="56" borderId="5275" applyNumberFormat="0" applyAlignment="0" applyProtection="0"/>
    <xf numFmtId="3" fontId="92" fillId="34" borderId="5154">
      <alignment horizontal="right" vertical="center"/>
    </xf>
    <xf numFmtId="0" fontId="92" fillId="35" borderId="5500">
      <alignment horizontal="center" vertical="center"/>
    </xf>
    <xf numFmtId="1" fontId="37" fillId="0" borderId="5598">
      <alignment vertical="center"/>
    </xf>
    <xf numFmtId="0" fontId="238" fillId="0" borderId="5167">
      <alignment horizontal="right"/>
    </xf>
    <xf numFmtId="10" fontId="23" fillId="37" borderId="5162" applyNumberFormat="0" applyBorder="0" applyAlignment="0" applyProtection="0"/>
    <xf numFmtId="0" fontId="42" fillId="0" borderId="5276" applyNumberFormat="0" applyFill="0" applyAlignment="0" applyProtection="0"/>
    <xf numFmtId="10" fontId="23" fillId="37" borderId="5162" applyNumberFormat="0" applyBorder="0" applyAlignment="0" applyProtection="0"/>
    <xf numFmtId="0" fontId="237" fillId="0" borderId="6027">
      <alignment horizontal="right" wrapText="1"/>
    </xf>
    <xf numFmtId="207" fontId="244" fillId="0" borderId="5168">
      <alignment horizontal="center"/>
    </xf>
    <xf numFmtId="0" fontId="55" fillId="56" borderId="5273" applyNumberFormat="0" applyAlignment="0" applyProtection="0"/>
    <xf numFmtId="10" fontId="23" fillId="37" borderId="5162" applyNumberFormat="0" applyBorder="0" applyAlignment="0" applyProtection="0"/>
    <xf numFmtId="0" fontId="18" fillId="74" borderId="5162" applyProtection="0">
      <alignment horizontal="right"/>
      <protection locked="0"/>
    </xf>
    <xf numFmtId="0" fontId="42" fillId="0" borderId="6135" applyNumberFormat="0" applyFill="0" applyAlignment="0" applyProtection="0"/>
    <xf numFmtId="0" fontId="18" fillId="74" borderId="5162" applyProtection="0">
      <alignment horizontal="right"/>
      <protection locked="0"/>
    </xf>
    <xf numFmtId="0" fontId="63" fillId="56" borderId="5275" applyNumberFormat="0" applyAlignment="0" applyProtection="0"/>
    <xf numFmtId="9" fontId="163" fillId="35" borderId="5492">
      <alignment horizontal="center"/>
    </xf>
    <xf numFmtId="2" fontId="92" fillId="34" borderId="5192"/>
    <xf numFmtId="41" fontId="211" fillId="0" borderId="5168" applyFill="0" applyBorder="0" applyProtection="0">
      <alignment horizontal="right" vertical="top"/>
    </xf>
    <xf numFmtId="0" fontId="42" fillId="0" borderId="5276" applyNumberFormat="0" applyFill="0" applyAlignment="0" applyProtection="0"/>
    <xf numFmtId="0" fontId="18" fillId="74" borderId="5162" applyProtection="0">
      <alignment horizontal="right"/>
      <protection locked="0"/>
    </xf>
    <xf numFmtId="0" fontId="42" fillId="0" borderId="5276" applyNumberFormat="0" applyFill="0" applyAlignment="0" applyProtection="0"/>
    <xf numFmtId="0" fontId="63" fillId="56" borderId="5275" applyNumberFormat="0" applyAlignment="0" applyProtection="0"/>
    <xf numFmtId="215" fontId="156" fillId="0" borderId="4350" applyFont="0" applyFill="0" applyAlignment="0">
      <alignment horizontal="fill"/>
    </xf>
    <xf numFmtId="0" fontId="18" fillId="74" borderId="5162" applyProtection="0">
      <alignment horizontal="right"/>
      <protection locked="0"/>
    </xf>
    <xf numFmtId="0" fontId="60" fillId="43" borderId="5273" applyNumberFormat="0" applyAlignment="0" applyProtection="0"/>
    <xf numFmtId="0" fontId="92" fillId="35" borderId="4351">
      <alignment horizontal="center" vertical="center"/>
    </xf>
    <xf numFmtId="3" fontId="92" fillId="35" borderId="4351">
      <alignment horizontal="right" vertical="center"/>
    </xf>
    <xf numFmtId="4" fontId="92" fillId="35" borderId="4351"/>
    <xf numFmtId="3" fontId="92" fillId="34" borderId="4349">
      <alignment horizontal="right" vertical="center"/>
    </xf>
    <xf numFmtId="2" fontId="92" fillId="34" borderId="4349"/>
    <xf numFmtId="0" fontId="18" fillId="0" borderId="5274"/>
    <xf numFmtId="254" fontId="177" fillId="0" borderId="5487" applyFont="0" applyFill="0" applyBorder="0" applyAlignment="0" applyProtection="0">
      <protection locked="0"/>
    </xf>
    <xf numFmtId="1" fontId="37" fillId="0" borderId="3697">
      <alignment vertical="center"/>
    </xf>
    <xf numFmtId="0" fontId="18" fillId="74" borderId="5162" applyProtection="0">
      <alignment horizontal="right"/>
    </xf>
    <xf numFmtId="0" fontId="18" fillId="74" borderId="5162" applyProtection="0">
      <alignment horizontal="right"/>
    </xf>
    <xf numFmtId="0" fontId="18" fillId="74" borderId="5162" applyProtection="0">
      <alignment horizontal="right"/>
      <protection locked="0"/>
    </xf>
    <xf numFmtId="0" fontId="18" fillId="74" borderId="5162" applyProtection="0">
      <alignment horizontal="right"/>
    </xf>
    <xf numFmtId="0" fontId="18" fillId="74" borderId="5162" applyProtection="0">
      <alignment horizontal="right"/>
    </xf>
    <xf numFmtId="0" fontId="18" fillId="0" borderId="5274"/>
    <xf numFmtId="0" fontId="18" fillId="0" borderId="5274"/>
    <xf numFmtId="0" fontId="44" fillId="57" borderId="4352" applyNumberFormat="0" applyAlignment="0" applyProtection="0"/>
    <xf numFmtId="215" fontId="156" fillId="0" borderId="5539" applyFont="0" applyFill="0" applyAlignment="0">
      <alignment horizontal="fill"/>
    </xf>
    <xf numFmtId="0" fontId="92" fillId="35" borderId="4355">
      <alignment horizontal="center" vertical="center"/>
    </xf>
    <xf numFmtId="207" fontId="243" fillId="0" borderId="5493">
      <alignment horizontal="left"/>
    </xf>
    <xf numFmtId="215" fontId="156" fillId="0" borderId="4354" applyFont="0" applyFill="0" applyAlignment="0">
      <alignment horizontal="fill"/>
    </xf>
    <xf numFmtId="338" fontId="230" fillId="0" borderId="5165">
      <protection locked="0"/>
    </xf>
    <xf numFmtId="0" fontId="43" fillId="59" borderId="5274" applyNumberFormat="0" applyFont="0" applyAlignment="0" applyProtection="0"/>
    <xf numFmtId="4" fontId="92" fillId="35" borderId="5214"/>
    <xf numFmtId="0" fontId="238" fillId="0" borderId="5167">
      <alignment horizontal="right"/>
    </xf>
    <xf numFmtId="0" fontId="42" fillId="0" borderId="5276" applyNumberFormat="0" applyFill="0" applyAlignment="0" applyProtection="0"/>
    <xf numFmtId="0" fontId="44" fillId="57" borderId="4352" applyNumberFormat="0" applyAlignment="0" applyProtection="0"/>
    <xf numFmtId="0" fontId="44" fillId="57" borderId="4352" applyNumberFormat="0" applyAlignment="0" applyProtection="0"/>
    <xf numFmtId="3" fontId="92" fillId="35" borderId="4355">
      <alignment horizontal="right" vertical="center"/>
    </xf>
    <xf numFmtId="4" fontId="92" fillId="35" borderId="4355"/>
    <xf numFmtId="3" fontId="92" fillId="34" borderId="4353">
      <alignment horizontal="right" vertical="center"/>
    </xf>
    <xf numFmtId="2" fontId="92" fillId="34" borderId="4353"/>
    <xf numFmtId="0" fontId="44" fillId="119" borderId="4352" applyNumberFormat="0" applyAlignment="0" applyProtection="0"/>
    <xf numFmtId="0" fontId="44" fillId="57" borderId="4356" applyNumberFormat="0" applyAlignment="0" applyProtection="0"/>
    <xf numFmtId="0" fontId="44" fillId="57" borderId="4356" applyNumberFormat="0" applyAlignment="0" applyProtection="0"/>
    <xf numFmtId="0" fontId="44" fillId="57" borderId="4356" applyNumberFormat="0" applyAlignment="0" applyProtection="0"/>
    <xf numFmtId="0" fontId="44" fillId="119" borderId="4356" applyNumberFormat="0" applyAlignment="0" applyProtection="0"/>
    <xf numFmtId="215" fontId="156" fillId="0" borderId="4358" applyFont="0" applyFill="0" applyAlignment="0">
      <alignment horizontal="fill"/>
    </xf>
    <xf numFmtId="0" fontId="92" fillId="35" borderId="4359">
      <alignment horizontal="center" vertical="center"/>
    </xf>
    <xf numFmtId="3" fontId="92" fillId="35" borderId="4359">
      <alignment horizontal="right" vertical="center"/>
    </xf>
    <xf numFmtId="4" fontId="92" fillId="35" borderId="4359"/>
    <xf numFmtId="3" fontId="92" fillId="34" borderId="4357">
      <alignment horizontal="right" vertical="center"/>
    </xf>
    <xf numFmtId="2" fontId="92" fillId="34" borderId="4357"/>
    <xf numFmtId="0" fontId="44" fillId="57" borderId="4360" applyNumberFormat="0" applyAlignment="0" applyProtection="0"/>
    <xf numFmtId="0" fontId="92" fillId="35" borderId="4363">
      <alignment horizontal="center" vertical="center"/>
    </xf>
    <xf numFmtId="215" fontId="156" fillId="0" borderId="4362" applyFont="0" applyFill="0" applyAlignment="0">
      <alignment horizontal="fill"/>
    </xf>
    <xf numFmtId="0" fontId="44" fillId="57" borderId="4360" applyNumberFormat="0" applyAlignment="0" applyProtection="0"/>
    <xf numFmtId="0" fontId="44" fillId="57" borderId="4360" applyNumberFormat="0" applyAlignment="0" applyProtection="0"/>
    <xf numFmtId="3" fontId="92" fillId="35" borderId="4363">
      <alignment horizontal="right" vertical="center"/>
    </xf>
    <xf numFmtId="4" fontId="92" fillId="35" borderId="4363"/>
    <xf numFmtId="3" fontId="92" fillId="34" borderId="4361">
      <alignment horizontal="right" vertical="center"/>
    </xf>
    <xf numFmtId="2" fontId="92" fillId="34" borderId="4361"/>
    <xf numFmtId="0" fontId="44" fillId="119" borderId="4360" applyNumberFormat="0" applyAlignment="0" applyProtection="0"/>
    <xf numFmtId="0" fontId="44" fillId="57" borderId="4364" applyNumberFormat="0" applyAlignment="0" applyProtection="0"/>
    <xf numFmtId="0" fontId="44" fillId="57" borderId="4364" applyNumberFormat="0" applyAlignment="0" applyProtection="0"/>
    <xf numFmtId="0" fontId="44" fillId="57" borderId="4364" applyNumberFormat="0" applyAlignment="0" applyProtection="0"/>
    <xf numFmtId="0" fontId="44" fillId="119" borderId="4364" applyNumberFormat="0" applyAlignment="0" applyProtection="0"/>
    <xf numFmtId="0" fontId="92" fillId="35" borderId="5060">
      <alignment horizontal="center" vertical="center"/>
    </xf>
    <xf numFmtId="215" fontId="156" fillId="0" borderId="4374" applyFont="0" applyFill="0" applyAlignment="0">
      <alignment horizontal="fill"/>
    </xf>
    <xf numFmtId="2" fontId="92" fillId="34" borderId="4389"/>
    <xf numFmtId="3" fontId="92" fillId="34" borderId="4389">
      <alignment horizontal="right" vertical="center"/>
    </xf>
    <xf numFmtId="4" fontId="92" fillId="35" borderId="4391"/>
    <xf numFmtId="3" fontId="92" fillId="35" borderId="4391">
      <alignment horizontal="right" vertical="center"/>
    </xf>
    <xf numFmtId="0" fontId="92" fillId="35" borderId="4391">
      <alignment horizontal="center" vertical="center"/>
    </xf>
    <xf numFmtId="0" fontId="92" fillId="35" borderId="4375">
      <alignment horizontal="center" vertical="center"/>
    </xf>
    <xf numFmtId="3" fontId="92" fillId="35" borderId="4375">
      <alignment horizontal="right" vertical="center"/>
    </xf>
    <xf numFmtId="4" fontId="92" fillId="35" borderId="4375"/>
    <xf numFmtId="215" fontId="156" fillId="0" borderId="4390" applyFont="0" applyFill="0" applyAlignment="0">
      <alignment horizontal="fill"/>
    </xf>
    <xf numFmtId="3" fontId="92" fillId="34" borderId="4373">
      <alignment horizontal="right" vertical="center"/>
    </xf>
    <xf numFmtId="2" fontId="92" fillId="34" borderId="4373"/>
    <xf numFmtId="0" fontId="63" fillId="56" borderId="6134" applyNumberFormat="0" applyAlignment="0" applyProtection="0"/>
    <xf numFmtId="0" fontId="44" fillId="57" borderId="5069" applyNumberFormat="0" applyAlignment="0" applyProtection="0"/>
    <xf numFmtId="0" fontId="44" fillId="57" borderId="4376" applyNumberFormat="0" applyAlignment="0" applyProtection="0"/>
    <xf numFmtId="0" fontId="92" fillId="35" borderId="4379">
      <alignment horizontal="center" vertical="center"/>
    </xf>
    <xf numFmtId="215" fontId="156" fillId="0" borderId="4378" applyFont="0" applyFill="0" applyAlignment="0">
      <alignment horizontal="fill"/>
    </xf>
    <xf numFmtId="0" fontId="44" fillId="57" borderId="4376" applyNumberFormat="0" applyAlignment="0" applyProtection="0"/>
    <xf numFmtId="0" fontId="44" fillId="57" borderId="4376" applyNumberFormat="0" applyAlignment="0" applyProtection="0"/>
    <xf numFmtId="3" fontId="92" fillId="35" borderId="4379">
      <alignment horizontal="right" vertical="center"/>
    </xf>
    <xf numFmtId="4" fontId="92" fillId="35" borderId="4379"/>
    <xf numFmtId="3" fontId="92" fillId="34" borderId="4377">
      <alignment horizontal="right" vertical="center"/>
    </xf>
    <xf numFmtId="2" fontId="92" fillId="34" borderId="4377"/>
    <xf numFmtId="0" fontId="44" fillId="119" borderId="4376" applyNumberFormat="0" applyAlignment="0" applyProtection="0"/>
    <xf numFmtId="0" fontId="44" fillId="57" borderId="4380" applyNumberFormat="0" applyAlignment="0" applyProtection="0"/>
    <xf numFmtId="0" fontId="44" fillId="57" borderId="4380" applyNumberFormat="0" applyAlignment="0" applyProtection="0"/>
    <xf numFmtId="0" fontId="44" fillId="57" borderId="4380" applyNumberFormat="0" applyAlignment="0" applyProtection="0"/>
    <xf numFmtId="0" fontId="44" fillId="119" borderId="4380" applyNumberFormat="0" applyAlignment="0" applyProtection="0"/>
    <xf numFmtId="215" fontId="156" fillId="0" borderId="4382" applyFont="0" applyFill="0" applyAlignment="0">
      <alignment horizontal="fill"/>
    </xf>
    <xf numFmtId="0" fontId="92" fillId="35" borderId="4383">
      <alignment horizontal="center" vertical="center"/>
    </xf>
    <xf numFmtId="3" fontId="92" fillId="35" borderId="4383">
      <alignment horizontal="right" vertical="center"/>
    </xf>
    <xf numFmtId="4" fontId="92" fillId="35" borderId="4383"/>
    <xf numFmtId="3" fontId="92" fillId="34" borderId="4381">
      <alignment horizontal="right" vertical="center"/>
    </xf>
    <xf numFmtId="2" fontId="92" fillId="34" borderId="4381"/>
    <xf numFmtId="0" fontId="44" fillId="57" borderId="4384" applyNumberFormat="0" applyAlignment="0" applyProtection="0"/>
    <xf numFmtId="0" fontId="92" fillId="35" borderId="4387">
      <alignment horizontal="center" vertical="center"/>
    </xf>
    <xf numFmtId="215" fontId="156" fillId="0" borderId="4386" applyFont="0" applyFill="0" applyAlignment="0">
      <alignment horizontal="fill"/>
    </xf>
    <xf numFmtId="0" fontId="44" fillId="57" borderId="4384" applyNumberFormat="0" applyAlignment="0" applyProtection="0"/>
    <xf numFmtId="0" fontId="44" fillId="57" borderId="4384" applyNumberFormat="0" applyAlignment="0" applyProtection="0"/>
    <xf numFmtId="3" fontId="92" fillId="35" borderId="4387">
      <alignment horizontal="right" vertical="center"/>
    </xf>
    <xf numFmtId="4" fontId="92" fillId="35" borderId="4387"/>
    <xf numFmtId="3" fontId="92" fillId="34" borderId="4385">
      <alignment horizontal="right" vertical="center"/>
    </xf>
    <xf numFmtId="2" fontId="92" fillId="34" borderId="4385"/>
    <xf numFmtId="0" fontId="44" fillId="119" borderId="4384" applyNumberFormat="0" applyAlignment="0" applyProtection="0"/>
    <xf numFmtId="0" fontId="44" fillId="57" borderId="4388" applyNumberFormat="0" applyAlignment="0" applyProtection="0"/>
    <xf numFmtId="0" fontId="44" fillId="57" borderId="4388" applyNumberFormat="0" applyAlignment="0" applyProtection="0"/>
    <xf numFmtId="0" fontId="44" fillId="57" borderId="4388" applyNumberFormat="0" applyAlignment="0" applyProtection="0"/>
    <xf numFmtId="0" fontId="44" fillId="119" borderId="4388" applyNumberFormat="0" applyAlignment="0" applyProtection="0"/>
    <xf numFmtId="0" fontId="44" fillId="57" borderId="4392" applyNumberFormat="0" applyAlignment="0" applyProtection="0"/>
    <xf numFmtId="0" fontId="92" fillId="35" borderId="4395">
      <alignment horizontal="center" vertical="center"/>
    </xf>
    <xf numFmtId="215" fontId="156" fillId="0" borderId="4394" applyFont="0" applyFill="0" applyAlignment="0">
      <alignment horizontal="fill"/>
    </xf>
    <xf numFmtId="0" fontId="44" fillId="57" borderId="4392" applyNumberFormat="0" applyAlignment="0" applyProtection="0"/>
    <xf numFmtId="0" fontId="44" fillId="57" borderId="4392" applyNumberFormat="0" applyAlignment="0" applyProtection="0"/>
    <xf numFmtId="3" fontId="92" fillId="35" borderId="4395">
      <alignment horizontal="right" vertical="center"/>
    </xf>
    <xf numFmtId="4" fontId="92" fillId="35" borderId="4395"/>
    <xf numFmtId="3" fontId="92" fillId="34" borderId="4393">
      <alignment horizontal="right" vertical="center"/>
    </xf>
    <xf numFmtId="2" fontId="92" fillId="34" borderId="4393"/>
    <xf numFmtId="0" fontId="44" fillId="119" borderId="4392" applyNumberFormat="0" applyAlignment="0" applyProtection="0"/>
    <xf numFmtId="0" fontId="44" fillId="57" borderId="4396" applyNumberFormat="0" applyAlignment="0" applyProtection="0"/>
    <xf numFmtId="0" fontId="44" fillId="57" borderId="4396" applyNumberFormat="0" applyAlignment="0" applyProtection="0"/>
    <xf numFmtId="0" fontId="44" fillId="57" borderId="4396" applyNumberFormat="0" applyAlignment="0" applyProtection="0"/>
    <xf numFmtId="0" fontId="44" fillId="119" borderId="4396" applyNumberFormat="0" applyAlignment="0" applyProtection="0"/>
    <xf numFmtId="215" fontId="156" fillId="0" borderId="4398" applyFont="0" applyFill="0" applyAlignment="0">
      <alignment horizontal="fill"/>
    </xf>
    <xf numFmtId="0" fontId="44" fillId="57" borderId="4412" applyNumberFormat="0" applyAlignment="0" applyProtection="0"/>
    <xf numFmtId="0" fontId="44" fillId="119" borderId="4408" applyNumberFormat="0" applyAlignment="0" applyProtection="0"/>
    <xf numFmtId="2" fontId="92" fillId="34" borderId="4409"/>
    <xf numFmtId="3" fontId="92" fillId="34" borderId="4409">
      <alignment horizontal="right" vertical="center"/>
    </xf>
    <xf numFmtId="4" fontId="92" fillId="35" borderId="4411"/>
    <xf numFmtId="3" fontId="92" fillId="35" borderId="4411">
      <alignment horizontal="right" vertical="center"/>
    </xf>
    <xf numFmtId="0" fontId="44" fillId="57" borderId="4408" applyNumberFormat="0" applyAlignment="0" applyProtection="0"/>
    <xf numFmtId="0" fontId="44" fillId="57" borderId="4408" applyNumberFormat="0" applyAlignment="0" applyProtection="0"/>
    <xf numFmtId="215" fontId="156" fillId="0" borderId="4410" applyFont="0" applyFill="0" applyAlignment="0">
      <alignment horizontal="fill"/>
    </xf>
    <xf numFmtId="0" fontId="92" fillId="35" borderId="4411">
      <alignment horizontal="center" vertical="center"/>
    </xf>
    <xf numFmtId="0" fontId="44" fillId="57" borderId="4408" applyNumberFormat="0" applyAlignment="0" applyProtection="0"/>
    <xf numFmtId="2" fontId="92" fillId="34" borderId="4405"/>
    <xf numFmtId="3" fontId="92" fillId="34" borderId="4405">
      <alignment horizontal="right" vertical="center"/>
    </xf>
    <xf numFmtId="4" fontId="92" fillId="35" borderId="4407"/>
    <xf numFmtId="3" fontId="92" fillId="35" borderId="4407">
      <alignment horizontal="right" vertical="center"/>
    </xf>
    <xf numFmtId="0" fontId="92" fillId="35" borderId="4407">
      <alignment horizontal="center" vertical="center"/>
    </xf>
    <xf numFmtId="0" fontId="92" fillId="35" borderId="4399">
      <alignment horizontal="center" vertical="center"/>
    </xf>
    <xf numFmtId="3" fontId="92" fillId="35" borderId="4399">
      <alignment horizontal="right" vertical="center"/>
    </xf>
    <xf numFmtId="4" fontId="92" fillId="35" borderId="4399"/>
    <xf numFmtId="3" fontId="92" fillId="34" borderId="4397">
      <alignment horizontal="right" vertical="center"/>
    </xf>
    <xf numFmtId="2" fontId="92" fillId="34" borderId="4397"/>
    <xf numFmtId="215" fontId="156" fillId="0" borderId="4406" applyFont="0" applyFill="0" applyAlignment="0">
      <alignment horizontal="fill"/>
    </xf>
    <xf numFmtId="0" fontId="44" fillId="57" borderId="4400" applyNumberFormat="0" applyAlignment="0" applyProtection="0"/>
    <xf numFmtId="0" fontId="92" fillId="35" borderId="4403">
      <alignment horizontal="center" vertical="center"/>
    </xf>
    <xf numFmtId="215" fontId="156" fillId="0" borderId="4402" applyFont="0" applyFill="0" applyAlignment="0">
      <alignment horizontal="fill"/>
    </xf>
    <xf numFmtId="0" fontId="44" fillId="57" borderId="4400" applyNumberFormat="0" applyAlignment="0" applyProtection="0"/>
    <xf numFmtId="0" fontId="44" fillId="57" borderId="4400" applyNumberFormat="0" applyAlignment="0" applyProtection="0"/>
    <xf numFmtId="3" fontId="92" fillId="35" borderId="4403">
      <alignment horizontal="right" vertical="center"/>
    </xf>
    <xf numFmtId="4" fontId="92" fillId="35" borderId="4403"/>
    <xf numFmtId="3" fontId="92" fillId="34" borderId="4401">
      <alignment horizontal="right" vertical="center"/>
    </xf>
    <xf numFmtId="2" fontId="92" fillId="34" borderId="4401"/>
    <xf numFmtId="0" fontId="44" fillId="119" borderId="4400" applyNumberFormat="0" applyAlignment="0" applyProtection="0"/>
    <xf numFmtId="0" fontId="44" fillId="57" borderId="4404" applyNumberFormat="0" applyAlignment="0" applyProtection="0"/>
    <xf numFmtId="0" fontId="44" fillId="57" borderId="4404" applyNumberFormat="0" applyAlignment="0" applyProtection="0"/>
    <xf numFmtId="0" fontId="44" fillId="57" borderId="4404" applyNumberFormat="0" applyAlignment="0" applyProtection="0"/>
    <xf numFmtId="0" fontId="44" fillId="119" borderId="4404" applyNumberFormat="0" applyAlignment="0" applyProtection="0"/>
    <xf numFmtId="0" fontId="44" fillId="57" borderId="4412" applyNumberFormat="0" applyAlignment="0" applyProtection="0"/>
    <xf numFmtId="0" fontId="44" fillId="57" borderId="4412" applyNumberFormat="0" applyAlignment="0" applyProtection="0"/>
    <xf numFmtId="0" fontId="44" fillId="119" borderId="4412" applyNumberFormat="0" applyAlignment="0" applyProtection="0"/>
    <xf numFmtId="215" fontId="156" fillId="0" borderId="4414" applyFont="0" applyFill="0" applyAlignment="0">
      <alignment horizontal="fill"/>
    </xf>
    <xf numFmtId="0" fontId="92" fillId="35" borderId="4415">
      <alignment horizontal="center" vertical="center"/>
    </xf>
    <xf numFmtId="3" fontId="92" fillId="35" borderId="4415">
      <alignment horizontal="right" vertical="center"/>
    </xf>
    <xf numFmtId="4" fontId="92" fillId="35" borderId="4415"/>
    <xf numFmtId="3" fontId="92" fillId="34" borderId="4413">
      <alignment horizontal="right" vertical="center"/>
    </xf>
    <xf numFmtId="2" fontId="92" fillId="34" borderId="4413"/>
    <xf numFmtId="0" fontId="44" fillId="57" borderId="4416" applyNumberFormat="0" applyAlignment="0" applyProtection="0"/>
    <xf numFmtId="0" fontId="92" fillId="35" borderId="4419">
      <alignment horizontal="center" vertical="center"/>
    </xf>
    <xf numFmtId="215" fontId="156" fillId="0" borderId="4418" applyFont="0" applyFill="0" applyAlignment="0">
      <alignment horizontal="fill"/>
    </xf>
    <xf numFmtId="0" fontId="44" fillId="57" borderId="4416" applyNumberFormat="0" applyAlignment="0" applyProtection="0"/>
    <xf numFmtId="0" fontId="44" fillId="57" borderId="4416" applyNumberFormat="0" applyAlignment="0" applyProtection="0"/>
    <xf numFmtId="3" fontId="92" fillId="35" borderId="4419">
      <alignment horizontal="right" vertical="center"/>
    </xf>
    <xf numFmtId="4" fontId="92" fillId="35" borderId="4419"/>
    <xf numFmtId="3" fontId="92" fillId="34" borderId="4417">
      <alignment horizontal="right" vertical="center"/>
    </xf>
    <xf numFmtId="2" fontId="92" fillId="34" borderId="4417"/>
    <xf numFmtId="0" fontId="44" fillId="119" borderId="4416" applyNumberFormat="0" applyAlignment="0" applyProtection="0"/>
    <xf numFmtId="0" fontId="44" fillId="57" borderId="4420" applyNumberFormat="0" applyAlignment="0" applyProtection="0"/>
    <xf numFmtId="0" fontId="44" fillId="57" borderId="4420" applyNumberFormat="0" applyAlignment="0" applyProtection="0"/>
    <xf numFmtId="0" fontId="44" fillId="57" borderId="4420" applyNumberFormat="0" applyAlignment="0" applyProtection="0"/>
    <xf numFmtId="0" fontId="44" fillId="119" borderId="4420" applyNumberFormat="0" applyAlignment="0" applyProtection="0"/>
    <xf numFmtId="215" fontId="156" fillId="0" borderId="4422" applyFont="0" applyFill="0" applyAlignment="0">
      <alignment horizontal="fill"/>
    </xf>
    <xf numFmtId="0" fontId="92" fillId="35" borderId="4423">
      <alignment horizontal="center" vertical="center"/>
    </xf>
    <xf numFmtId="3" fontId="92" fillId="35" borderId="4423">
      <alignment horizontal="right" vertical="center"/>
    </xf>
    <xf numFmtId="4" fontId="92" fillId="35" borderId="4423"/>
    <xf numFmtId="3" fontId="92" fillId="34" borderId="4421">
      <alignment horizontal="right" vertical="center"/>
    </xf>
    <xf numFmtId="2" fontId="92" fillId="34" borderId="4421"/>
    <xf numFmtId="0" fontId="44" fillId="57" borderId="4424" applyNumberFormat="0" applyAlignment="0" applyProtection="0"/>
    <xf numFmtId="0" fontId="92" fillId="35" borderId="4427">
      <alignment horizontal="center" vertical="center"/>
    </xf>
    <xf numFmtId="215" fontId="156" fillId="0" borderId="4426" applyFont="0" applyFill="0" applyAlignment="0">
      <alignment horizontal="fill"/>
    </xf>
    <xf numFmtId="0" fontId="44" fillId="57" borderId="4424" applyNumberFormat="0" applyAlignment="0" applyProtection="0"/>
    <xf numFmtId="0" fontId="44" fillId="57" borderId="4424" applyNumberFormat="0" applyAlignment="0" applyProtection="0"/>
    <xf numFmtId="3" fontId="92" fillId="35" borderId="4427">
      <alignment horizontal="right" vertical="center"/>
    </xf>
    <xf numFmtId="4" fontId="92" fillId="35" borderId="4427"/>
    <xf numFmtId="3" fontId="92" fillId="34" borderId="4425">
      <alignment horizontal="right" vertical="center"/>
    </xf>
    <xf numFmtId="2" fontId="92" fillId="34" borderId="4425"/>
    <xf numFmtId="0" fontId="44" fillId="119" borderId="4424" applyNumberFormat="0" applyAlignment="0" applyProtection="0"/>
    <xf numFmtId="0" fontId="44" fillId="57" borderId="4428" applyNumberFormat="0" applyAlignment="0" applyProtection="0"/>
    <xf numFmtId="0" fontId="44" fillId="57" borderId="4428" applyNumberFormat="0" applyAlignment="0" applyProtection="0"/>
    <xf numFmtId="0" fontId="44" fillId="57" borderId="4428" applyNumberFormat="0" applyAlignment="0" applyProtection="0"/>
    <xf numFmtId="0" fontId="44" fillId="119" borderId="4428" applyNumberFormat="0" applyAlignment="0" applyProtection="0"/>
    <xf numFmtId="0" fontId="18" fillId="74" borderId="5162" applyProtection="0">
      <alignment horizontal="right"/>
      <protection locked="0"/>
    </xf>
    <xf numFmtId="0" fontId="18" fillId="74" borderId="5162" applyProtection="0">
      <alignment horizontal="right"/>
    </xf>
    <xf numFmtId="0" fontId="23" fillId="0" borderId="5489" applyNumberFormat="0" applyFill="0" applyAlignment="0" applyProtection="0"/>
    <xf numFmtId="10" fontId="23" fillId="37" borderId="5162" applyNumberFormat="0" applyBorder="0" applyAlignment="0" applyProtection="0"/>
    <xf numFmtId="0" fontId="18" fillId="0" borderId="5274"/>
    <xf numFmtId="10" fontId="23" fillId="37" borderId="5162" applyNumberFormat="0" applyBorder="0" applyAlignment="0" applyProtection="0"/>
    <xf numFmtId="0" fontId="18" fillId="56" borderId="3697" applyAlignment="0" applyProtection="0"/>
    <xf numFmtId="0" fontId="18" fillId="74" borderId="5162" applyProtection="0">
      <alignment horizontal="right"/>
      <protection locked="0"/>
    </xf>
    <xf numFmtId="0" fontId="63" fillId="56" borderId="5275" applyNumberFormat="0" applyAlignment="0" applyProtection="0"/>
    <xf numFmtId="0" fontId="42" fillId="0" borderId="5276" applyNumberFormat="0" applyFill="0" applyAlignment="0" applyProtection="0"/>
    <xf numFmtId="41" fontId="211" fillId="0" borderId="5494" applyFill="0" applyBorder="0" applyProtection="0">
      <alignment horizontal="right" vertical="top"/>
    </xf>
    <xf numFmtId="201" fontId="137" fillId="0" borderId="5157" applyNumberFormat="0" applyFont="0" applyFill="0" applyAlignment="0" applyProtection="0"/>
    <xf numFmtId="0" fontId="23" fillId="0" borderId="5161" applyNumberFormat="0" applyFill="0" applyAlignment="0" applyProtection="0"/>
    <xf numFmtId="9" fontId="163" fillId="35" borderId="5166">
      <alignment horizontal="center"/>
    </xf>
    <xf numFmtId="0" fontId="42" fillId="0" borderId="5276" applyNumberFormat="0" applyFill="0" applyAlignment="0" applyProtection="0"/>
    <xf numFmtId="0" fontId="238" fillId="0" borderId="3704">
      <alignment horizontal="right"/>
    </xf>
    <xf numFmtId="0" fontId="43" fillId="59" borderId="5274" applyNumberFormat="0" applyFont="0" applyAlignment="0" applyProtection="0"/>
    <xf numFmtId="207" fontId="245" fillId="0" borderId="5493">
      <alignment horizontal="center"/>
    </xf>
    <xf numFmtId="0" fontId="42" fillId="0" borderId="5276" applyNumberFormat="0" applyFill="0" applyAlignment="0" applyProtection="0"/>
    <xf numFmtId="0" fontId="18" fillId="74" borderId="5162" applyProtection="0">
      <alignment horizontal="right"/>
      <protection locked="0"/>
    </xf>
    <xf numFmtId="3" fontId="92" fillId="35" borderId="5508">
      <alignment horizontal="right" vertical="center"/>
    </xf>
    <xf numFmtId="338" fontId="230" fillId="0" borderId="5165">
      <protection locked="0"/>
    </xf>
    <xf numFmtId="0" fontId="42" fillId="0" borderId="5276" applyNumberFormat="0" applyFill="0" applyAlignment="0" applyProtection="0"/>
    <xf numFmtId="0" fontId="44" fillId="57" borderId="5171" applyNumberFormat="0" applyAlignment="0" applyProtection="0"/>
    <xf numFmtId="0" fontId="60" fillId="43" borderId="5273" applyNumberFormat="0" applyAlignment="0" applyProtection="0"/>
    <xf numFmtId="0" fontId="18" fillId="74" borderId="5162" applyProtection="0">
      <alignment horizontal="right"/>
      <protection locked="0"/>
    </xf>
    <xf numFmtId="0" fontId="18" fillId="74" borderId="5162" applyProtection="0">
      <alignment horizontal="right"/>
    </xf>
    <xf numFmtId="0" fontId="63" fillId="56" borderId="6134" applyNumberFormat="0" applyAlignment="0" applyProtection="0"/>
    <xf numFmtId="10" fontId="23" fillId="37" borderId="5162" applyNumberFormat="0" applyBorder="0" applyAlignment="0" applyProtection="0"/>
    <xf numFmtId="0" fontId="44" fillId="57" borderId="5097" applyNumberFormat="0" applyAlignment="0" applyProtection="0"/>
    <xf numFmtId="0" fontId="18" fillId="74" borderId="5162" applyProtection="0">
      <alignment horizontal="right"/>
    </xf>
    <xf numFmtId="338" fontId="230" fillId="0" borderId="6024">
      <protection locked="0"/>
    </xf>
    <xf numFmtId="207" fontId="245" fillId="0" borderId="6026">
      <alignment horizontal="center"/>
    </xf>
    <xf numFmtId="9" fontId="163" fillId="35" borderId="5166">
      <alignment horizontal="center"/>
    </xf>
    <xf numFmtId="0" fontId="18" fillId="74" borderId="5162" applyProtection="0">
      <alignment horizontal="right"/>
    </xf>
    <xf numFmtId="338" fontId="230" fillId="0" borderId="5491">
      <protection locked="0"/>
    </xf>
    <xf numFmtId="0" fontId="18" fillId="74" borderId="5162" applyProtection="0">
      <alignment horizontal="right"/>
    </xf>
    <xf numFmtId="0" fontId="44" fillId="57" borderId="5183" applyNumberFormat="0" applyAlignment="0" applyProtection="0"/>
    <xf numFmtId="0" fontId="44" fillId="119" borderId="5505" applyNumberFormat="0" applyAlignment="0" applyProtection="0"/>
    <xf numFmtId="10" fontId="23" fillId="37" borderId="5162" applyNumberFormat="0" applyBorder="0" applyAlignment="0" applyProtection="0"/>
    <xf numFmtId="0" fontId="18" fillId="74" borderId="5162" applyProtection="0">
      <alignment horizontal="right"/>
    </xf>
    <xf numFmtId="256" fontId="22" fillId="0" borderId="3697">
      <alignment horizontal="left" vertical="center"/>
    </xf>
    <xf numFmtId="0" fontId="23" fillId="0" borderId="5161" applyNumberFormat="0" applyFill="0" applyAlignment="0" applyProtection="0"/>
    <xf numFmtId="207" fontId="243" fillId="0" borderId="5167">
      <alignment horizontal="left"/>
    </xf>
    <xf numFmtId="4" fontId="92" fillId="35" borderId="5052"/>
    <xf numFmtId="0" fontId="23" fillId="0" borderId="5161" applyNumberFormat="0" applyFill="0" applyAlignment="0" applyProtection="0"/>
    <xf numFmtId="0" fontId="18" fillId="35" borderId="5156" applyNumberFormat="0" applyAlignment="0">
      <protection locked="0"/>
    </xf>
    <xf numFmtId="49" fontId="237" fillId="0" borderId="5168">
      <alignment horizontal="right" wrapText="1"/>
    </xf>
    <xf numFmtId="0" fontId="238" fillId="0" borderId="5167">
      <alignment horizontal="right"/>
    </xf>
    <xf numFmtId="0" fontId="18" fillId="74" borderId="5162" applyFont="0" applyFill="0" applyBorder="0" applyAlignment="0" applyProtection="0"/>
    <xf numFmtId="0" fontId="18" fillId="74" borderId="5162" applyProtection="0">
      <alignment horizontal="right"/>
      <protection locked="0"/>
    </xf>
    <xf numFmtId="207" fontId="243" fillId="0" borderId="5167">
      <alignment horizontal="left"/>
    </xf>
    <xf numFmtId="0" fontId="43" fillId="59" borderId="6133" applyNumberFormat="0" applyFont="0" applyAlignment="0" applyProtection="0"/>
    <xf numFmtId="0" fontId="60" fillId="43" borderId="5273" applyNumberFormat="0" applyAlignment="0" applyProtection="0"/>
    <xf numFmtId="9" fontId="163" fillId="35" borderId="5492">
      <alignment horizontal="center"/>
    </xf>
    <xf numFmtId="0" fontId="237" fillId="0" borderId="5168">
      <alignment horizontal="right" wrapText="1"/>
    </xf>
    <xf numFmtId="0" fontId="23" fillId="98" borderId="5163" applyNumberFormat="0" applyFont="0" applyAlignment="0" applyProtection="0"/>
    <xf numFmtId="0" fontId="63" fillId="56" borderId="5275" applyNumberFormat="0" applyAlignment="0" applyProtection="0"/>
    <xf numFmtId="0" fontId="23" fillId="36" borderId="5162" applyFont="0" applyBorder="0" applyAlignment="0" applyProtection="0">
      <alignment vertical="top"/>
    </xf>
    <xf numFmtId="0" fontId="18" fillId="74" borderId="5162" applyProtection="0">
      <alignment horizontal="right"/>
    </xf>
    <xf numFmtId="207" fontId="240" fillId="0" borderId="5494">
      <alignment horizontal="right"/>
    </xf>
    <xf numFmtId="338" fontId="230" fillId="0" borderId="6024">
      <protection locked="0"/>
    </xf>
    <xf numFmtId="0" fontId="43" fillId="59" borderId="5274" applyNumberFormat="0" applyFont="0" applyAlignment="0" applyProtection="0"/>
    <xf numFmtId="0" fontId="18" fillId="74" borderId="5162" applyProtection="0">
      <alignment horizontal="right"/>
    </xf>
    <xf numFmtId="41" fontId="211" fillId="0" borderId="5494" applyFill="0" applyBorder="0" applyProtection="0">
      <alignment horizontal="right" vertical="top"/>
    </xf>
    <xf numFmtId="1" fontId="37" fillId="0" borderId="5598">
      <alignment vertical="center"/>
    </xf>
    <xf numFmtId="0" fontId="231" fillId="35" borderId="5162">
      <alignment horizontal="right"/>
    </xf>
    <xf numFmtId="0" fontId="18" fillId="35" borderId="5156" applyNumberFormat="0" applyAlignment="0">
      <protection locked="0"/>
    </xf>
    <xf numFmtId="0" fontId="23" fillId="0" borderId="5489" applyNumberFormat="0" applyFill="0" applyAlignment="0" applyProtection="0"/>
    <xf numFmtId="0" fontId="42" fillId="0" borderId="5276" applyNumberFormat="0" applyFill="0" applyAlignment="0" applyProtection="0"/>
    <xf numFmtId="214" fontId="148" fillId="74" borderId="5272" applyFont="0" applyFill="0" applyBorder="0" applyAlignment="0" applyProtection="0">
      <alignment horizontal="right"/>
    </xf>
    <xf numFmtId="0" fontId="18" fillId="74" borderId="5162" applyProtection="0">
      <alignment horizontal="right"/>
    </xf>
    <xf numFmtId="0" fontId="18" fillId="74" borderId="5162" applyProtection="0">
      <alignment horizontal="right"/>
      <protection locked="0"/>
    </xf>
    <xf numFmtId="0" fontId="18" fillId="0" borderId="5169" applyNumberFormat="0" applyFont="0" applyAlignment="0" applyProtection="0"/>
    <xf numFmtId="0" fontId="18" fillId="0" borderId="5274"/>
    <xf numFmtId="207" fontId="245" fillId="0" borderId="5167">
      <alignment horizontal="center"/>
    </xf>
    <xf numFmtId="215" fontId="156" fillId="0" borderId="3675" applyFont="0" applyFill="0" applyAlignment="0">
      <alignment horizontal="fill"/>
    </xf>
    <xf numFmtId="0" fontId="18" fillId="74" borderId="5162" applyProtection="0">
      <alignment horizontal="right"/>
    </xf>
    <xf numFmtId="0" fontId="42" fillId="0" borderId="5276" applyNumberFormat="0" applyFill="0" applyAlignment="0" applyProtection="0"/>
    <xf numFmtId="0" fontId="44" fillId="57" borderId="5179" applyNumberFormat="0" applyAlignment="0" applyProtection="0"/>
    <xf numFmtId="0" fontId="44" fillId="57" borderId="6349" applyNumberFormat="0" applyAlignment="0" applyProtection="0"/>
    <xf numFmtId="0" fontId="60" fillId="43" borderId="5273" applyNumberFormat="0" applyAlignment="0" applyProtection="0"/>
    <xf numFmtId="0" fontId="42" fillId="0" borderId="5276" applyNumberFormat="0" applyFill="0" applyAlignment="0" applyProtection="0"/>
    <xf numFmtId="0" fontId="63" fillId="56" borderId="6134" applyNumberFormat="0" applyAlignment="0" applyProtection="0"/>
    <xf numFmtId="0" fontId="23" fillId="0" borderId="5161" applyNumberFormat="0" applyFill="0" applyAlignment="0" applyProtection="0"/>
    <xf numFmtId="0" fontId="42" fillId="0" borderId="5276" applyNumberFormat="0" applyFill="0" applyAlignment="0" applyProtection="0"/>
    <xf numFmtId="0" fontId="238" fillId="0" borderId="5167">
      <alignment horizontal="right"/>
    </xf>
    <xf numFmtId="0" fontId="63" fillId="56" borderId="5275" applyNumberFormat="0" applyAlignment="0" applyProtection="0"/>
    <xf numFmtId="207" fontId="240" fillId="0" borderId="3705">
      <alignment horizontal="right"/>
    </xf>
    <xf numFmtId="0" fontId="63" fillId="56" borderId="5275" applyNumberFormat="0" applyAlignment="0" applyProtection="0"/>
    <xf numFmtId="0" fontId="63" fillId="56" borderId="6134" applyNumberFormat="0" applyAlignment="0" applyProtection="0"/>
    <xf numFmtId="0" fontId="42" fillId="0" borderId="6135" applyNumberFormat="0" applyFill="0" applyAlignment="0" applyProtection="0"/>
    <xf numFmtId="0" fontId="231" fillId="35" borderId="5162">
      <alignment horizontal="right"/>
    </xf>
    <xf numFmtId="0" fontId="42" fillId="0" borderId="5276" applyNumberFormat="0" applyFill="0" applyAlignment="0" applyProtection="0"/>
    <xf numFmtId="0" fontId="42" fillId="0" borderId="5276" applyNumberFormat="0" applyFill="0" applyAlignment="0" applyProtection="0"/>
    <xf numFmtId="0" fontId="18" fillId="74" borderId="5162" applyProtection="0">
      <alignment horizontal="right"/>
    </xf>
    <xf numFmtId="0" fontId="63" fillId="56" borderId="6134" applyNumberFormat="0" applyAlignment="0" applyProtection="0"/>
    <xf numFmtId="10" fontId="23" fillId="37" borderId="5162" applyNumberFormat="0" applyBorder="0" applyAlignment="0" applyProtection="0"/>
    <xf numFmtId="215" fontId="156" fillId="0" borderId="5515" applyFont="0" applyFill="0" applyAlignment="0">
      <alignment horizontal="fill"/>
    </xf>
    <xf numFmtId="338" fontId="230" fillId="0" borderId="6024">
      <protection locked="0"/>
    </xf>
    <xf numFmtId="49" fontId="237" fillId="0" borderId="6027">
      <alignment horizontal="right" wrapText="1"/>
    </xf>
    <xf numFmtId="215" fontId="156" fillId="0" borderId="5209" applyFont="0" applyFill="0" applyAlignment="0">
      <alignment horizontal="fill"/>
    </xf>
    <xf numFmtId="0" fontId="63" fillId="56" borderId="5275" applyNumberFormat="0" applyAlignment="0" applyProtection="0"/>
    <xf numFmtId="0" fontId="42" fillId="0" borderId="5276" applyNumberFormat="0" applyFill="0" applyAlignment="0" applyProtection="0"/>
    <xf numFmtId="0" fontId="18" fillId="74" borderId="5162" applyProtection="0">
      <alignment horizontal="right"/>
    </xf>
    <xf numFmtId="1" fontId="37" fillId="0" borderId="5598">
      <alignment vertical="center"/>
    </xf>
    <xf numFmtId="0" fontId="18" fillId="74" borderId="5162" applyProtection="0">
      <alignment horizontal="right"/>
    </xf>
    <xf numFmtId="0" fontId="63" fillId="56" borderId="6134" applyNumberFormat="0" applyAlignment="0" applyProtection="0"/>
    <xf numFmtId="2" fontId="92" fillId="34" borderId="5180"/>
    <xf numFmtId="0" fontId="42" fillId="0" borderId="6135" applyNumberFormat="0" applyFill="0" applyAlignment="0" applyProtection="0"/>
    <xf numFmtId="0" fontId="42" fillId="0" borderId="5276" applyNumberFormat="0" applyFill="0" applyAlignment="0" applyProtection="0"/>
    <xf numFmtId="0" fontId="55" fillId="56" borderId="6132" applyNumberFormat="0" applyAlignment="0" applyProtection="0"/>
    <xf numFmtId="0" fontId="18" fillId="0" borderId="5274"/>
    <xf numFmtId="0" fontId="103" fillId="71" borderId="6021" applyNumberFormat="0" applyBorder="0" applyAlignment="0">
      <alignment vertical="center" wrapText="1"/>
    </xf>
    <xf numFmtId="207" fontId="245" fillId="0" borderId="5167">
      <alignment horizontal="center"/>
    </xf>
    <xf numFmtId="0" fontId="44" fillId="57" borderId="6765" applyNumberFormat="0" applyAlignment="0" applyProtection="0"/>
    <xf numFmtId="338" fontId="230" fillId="0" borderId="6024">
      <protection locked="0"/>
    </xf>
    <xf numFmtId="0" fontId="55" fillId="56" borderId="5273" applyNumberFormat="0" applyAlignment="0" applyProtection="0"/>
    <xf numFmtId="0" fontId="18" fillId="0" borderId="5496" applyNumberFormat="0" applyFont="0" applyAlignment="0" applyProtection="0"/>
    <xf numFmtId="0" fontId="63" fillId="56" borderId="5275" applyNumberFormat="0" applyAlignment="0" applyProtection="0"/>
    <xf numFmtId="3" fontId="92" fillId="34" borderId="6358">
      <alignment horizontal="right" vertical="center"/>
    </xf>
    <xf numFmtId="0" fontId="42" fillId="0" borderId="5276" applyNumberFormat="0" applyFill="0" applyAlignment="0" applyProtection="0"/>
    <xf numFmtId="0" fontId="44" fillId="57" borderId="5145" applyNumberFormat="0" applyAlignment="0" applyProtection="0"/>
    <xf numFmtId="0" fontId="18" fillId="74" borderId="5162" applyProtection="0">
      <alignment horizontal="right"/>
    </xf>
    <xf numFmtId="41" fontId="211" fillId="0" borderId="5168" applyFill="0" applyBorder="0" applyProtection="0">
      <alignment horizontal="right" vertical="top"/>
    </xf>
    <xf numFmtId="4" fontId="92" fillId="35" borderId="6804"/>
    <xf numFmtId="3" fontId="92" fillId="34" borderId="5208">
      <alignment horizontal="right" vertical="center"/>
    </xf>
    <xf numFmtId="0" fontId="63" fillId="56" borderId="5275" applyNumberFormat="0" applyAlignment="0" applyProtection="0"/>
    <xf numFmtId="2" fontId="92" fillId="34" borderId="5196"/>
    <xf numFmtId="0" fontId="63" fillId="56" borderId="5275" applyNumberFormat="0" applyAlignment="0" applyProtection="0"/>
    <xf numFmtId="254" fontId="177" fillId="0" borderId="5487" applyFont="0" applyFill="0" applyBorder="0" applyAlignment="0" applyProtection="0">
      <protection locked="0"/>
    </xf>
    <xf numFmtId="0" fontId="18" fillId="74" borderId="5162" applyProtection="0">
      <alignment horizontal="right"/>
    </xf>
    <xf numFmtId="207" fontId="240" fillId="0" borderId="6027">
      <alignment horizontal="right"/>
    </xf>
    <xf numFmtId="0" fontId="23" fillId="98" borderId="5163" applyNumberFormat="0" applyFont="0" applyAlignment="0" applyProtection="0"/>
    <xf numFmtId="10" fontId="23" fillId="37" borderId="5162" applyNumberFormat="0" applyBorder="0" applyAlignment="0" applyProtection="0"/>
    <xf numFmtId="1" fontId="37" fillId="0" borderId="3697">
      <alignment vertical="center"/>
    </xf>
    <xf numFmtId="0" fontId="18" fillId="0" borderId="5169" applyNumberFormat="0" applyFont="0" applyAlignment="0" applyProtection="0"/>
    <xf numFmtId="0" fontId="43" fillId="59" borderId="5274" applyNumberFormat="0" applyFont="0" applyAlignment="0" applyProtection="0"/>
    <xf numFmtId="0" fontId="63" fillId="56" borderId="5275" applyNumberFormat="0" applyAlignment="0" applyProtection="0"/>
    <xf numFmtId="0" fontId="63" fillId="56" borderId="5275" applyNumberFormat="0" applyAlignment="0" applyProtection="0"/>
    <xf numFmtId="215" fontId="156" fillId="0" borderId="5193" applyFont="0" applyFill="0" applyAlignment="0">
      <alignment horizontal="fill"/>
    </xf>
    <xf numFmtId="207" fontId="240" fillId="0" borderId="5168">
      <alignment horizontal="right"/>
    </xf>
    <xf numFmtId="0" fontId="18" fillId="74" borderId="5162" applyProtection="0">
      <alignment horizontal="right"/>
    </xf>
    <xf numFmtId="0" fontId="63" fillId="56" borderId="6134" applyNumberFormat="0" applyAlignment="0" applyProtection="0"/>
    <xf numFmtId="0" fontId="18" fillId="0" borderId="5170" applyNumberFormat="0" applyFont="0" applyAlignment="0" applyProtection="0"/>
    <xf numFmtId="3" fontId="92" fillId="35" borderId="5178">
      <alignment horizontal="right" vertical="center"/>
    </xf>
    <xf numFmtId="0" fontId="44" fillId="57" borderId="6761"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18" fillId="74" borderId="5162" applyProtection="0">
      <alignment horizontal="right"/>
      <protection locked="0"/>
    </xf>
    <xf numFmtId="0" fontId="55" fillId="56" borderId="6132" applyNumberFormat="0" applyAlignment="0" applyProtection="0"/>
    <xf numFmtId="0" fontId="18" fillId="74" borderId="5162" applyFont="0" applyFill="0" applyBorder="0" applyAlignment="0" applyProtection="0"/>
    <xf numFmtId="0" fontId="44" fillId="57" borderId="5171" applyNumberFormat="0" applyAlignment="0" applyProtection="0"/>
    <xf numFmtId="0" fontId="43" fillId="59" borderId="5274" applyNumberFormat="0" applyFont="0" applyAlignment="0" applyProtection="0"/>
    <xf numFmtId="0" fontId="18" fillId="0" borderId="5274"/>
    <xf numFmtId="0" fontId="42" fillId="0" borderId="5276" applyNumberFormat="0" applyFill="0" applyAlignment="0" applyProtection="0"/>
    <xf numFmtId="0" fontId="18" fillId="74" borderId="5162" applyProtection="0">
      <alignment horizontal="right"/>
    </xf>
    <xf numFmtId="0" fontId="60" fillId="43" borderId="5273" applyNumberFormat="0" applyAlignment="0" applyProtection="0"/>
    <xf numFmtId="207" fontId="240" fillId="0" borderId="5168">
      <alignment horizontal="left"/>
    </xf>
    <xf numFmtId="0" fontId="23" fillId="98" borderId="5163" applyNumberFormat="0" applyFont="0" applyAlignment="0" applyProtection="0"/>
    <xf numFmtId="0" fontId="63" fillId="56" borderId="5275" applyNumberFormat="0" applyAlignment="0" applyProtection="0"/>
    <xf numFmtId="207" fontId="240" fillId="0" borderId="5168">
      <alignment horizontal="left"/>
    </xf>
    <xf numFmtId="0" fontId="18" fillId="35" borderId="5156" applyNumberFormat="0" applyAlignment="0">
      <protection locked="0"/>
    </xf>
    <xf numFmtId="207" fontId="240" fillId="0" borderId="5168">
      <alignment horizontal="left"/>
    </xf>
    <xf numFmtId="49" fontId="237" fillId="0" borderId="5168">
      <alignment horizontal="right" wrapText="1"/>
    </xf>
    <xf numFmtId="0" fontId="18" fillId="74" borderId="5162" applyProtection="0">
      <alignment horizontal="right"/>
      <protection locked="0"/>
    </xf>
    <xf numFmtId="0" fontId="23" fillId="0" borderId="5489" applyNumberFormat="0" applyFill="0" applyAlignment="0" applyProtection="0"/>
    <xf numFmtId="10" fontId="23" fillId="37" borderId="5162" applyNumberFormat="0" applyBorder="0" applyAlignment="0" applyProtection="0"/>
    <xf numFmtId="0" fontId="18" fillId="74" borderId="5162" applyProtection="0">
      <alignment horizontal="right"/>
      <protection locked="0"/>
    </xf>
    <xf numFmtId="0" fontId="63" fillId="56" borderId="6134" applyNumberFormat="0" applyAlignment="0" applyProtection="0"/>
    <xf numFmtId="0" fontId="18" fillId="74" borderId="5162" applyProtection="0">
      <alignment horizontal="right"/>
      <protection locked="0"/>
    </xf>
    <xf numFmtId="0" fontId="18" fillId="0" borderId="5274"/>
    <xf numFmtId="0" fontId="63" fillId="56" borderId="6134" applyNumberFormat="0" applyAlignment="0" applyProtection="0"/>
    <xf numFmtId="0" fontId="18" fillId="74" borderId="5162" applyProtection="0">
      <alignment horizontal="right"/>
      <protection locked="0"/>
    </xf>
    <xf numFmtId="207" fontId="243" fillId="0" borderId="5167">
      <alignment horizontal="left"/>
    </xf>
    <xf numFmtId="1" fontId="37" fillId="0" borderId="5598">
      <alignment vertical="center"/>
    </xf>
    <xf numFmtId="0" fontId="238" fillId="0" borderId="5167">
      <alignment horizontal="right"/>
    </xf>
    <xf numFmtId="0" fontId="18" fillId="74" borderId="5162" applyProtection="0">
      <alignment horizontal="right"/>
    </xf>
    <xf numFmtId="41" fontId="211" fillId="0" borderId="5168" applyFill="0" applyBorder="0" applyProtection="0">
      <alignment horizontal="right" vertical="top"/>
    </xf>
    <xf numFmtId="338" fontId="230" fillId="0" borderId="5165">
      <protection locked="0"/>
    </xf>
    <xf numFmtId="0" fontId="18" fillId="74" borderId="5162" applyProtection="0">
      <alignment horizontal="right"/>
    </xf>
    <xf numFmtId="0" fontId="238" fillId="0" borderId="5167">
      <alignment horizontal="right"/>
    </xf>
    <xf numFmtId="207" fontId="243" fillId="0" borderId="5167">
      <alignment horizontal="left"/>
    </xf>
    <xf numFmtId="0" fontId="55" fillId="56" borderId="6132" applyNumberFormat="0" applyAlignment="0" applyProtection="0"/>
    <xf numFmtId="338" fontId="230" fillId="0" borderId="5165">
      <protection locked="0"/>
    </xf>
    <xf numFmtId="0" fontId="63" fillId="56" borderId="6134" applyNumberFormat="0" applyAlignment="0" applyProtection="0"/>
    <xf numFmtId="0" fontId="92" fillId="35" borderId="6348">
      <alignment horizontal="center" vertical="center"/>
    </xf>
    <xf numFmtId="10" fontId="23" fillId="37" borderId="5162" applyNumberFormat="0" applyBorder="0" applyAlignment="0" applyProtection="0"/>
    <xf numFmtId="207" fontId="244" fillId="0" borderId="5168">
      <alignment horizontal="center"/>
    </xf>
    <xf numFmtId="3" fontId="92" fillId="34" borderId="5192">
      <alignment horizontal="right" vertical="center"/>
    </xf>
    <xf numFmtId="0" fontId="92" fillId="35" borderId="6776">
      <alignment horizontal="center" vertical="center"/>
    </xf>
    <xf numFmtId="0" fontId="42" fillId="0" borderId="5276" applyNumberFormat="0" applyFill="0" applyAlignment="0" applyProtection="0"/>
    <xf numFmtId="0" fontId="18" fillId="74" borderId="5162" applyProtection="0">
      <alignment horizontal="right"/>
      <protection locked="0"/>
    </xf>
    <xf numFmtId="0" fontId="18" fillId="74" borderId="5162" applyProtection="0">
      <alignment horizontal="right"/>
    </xf>
    <xf numFmtId="0" fontId="60" fillId="43" borderId="6132" applyNumberFormat="0" applyAlignment="0" applyProtection="0"/>
    <xf numFmtId="0" fontId="23" fillId="98" borderId="3701" applyNumberFormat="0" applyFont="0" applyAlignment="0" applyProtection="0"/>
    <xf numFmtId="10" fontId="23" fillId="37" borderId="5162" applyNumberFormat="0" applyBorder="0" applyAlignment="0" applyProtection="0"/>
    <xf numFmtId="0" fontId="18" fillId="0" borderId="5274"/>
    <xf numFmtId="207" fontId="245" fillId="0" borderId="5167">
      <alignment horizontal="center"/>
    </xf>
    <xf numFmtId="0" fontId="18" fillId="74" borderId="5162" applyProtection="0">
      <alignment horizontal="right"/>
      <protection locked="0"/>
    </xf>
    <xf numFmtId="0" fontId="63" fillId="56" borderId="5275" applyNumberFormat="0" applyAlignment="0" applyProtection="0"/>
    <xf numFmtId="0" fontId="44" fillId="57" borderId="5211" applyNumberFormat="0" applyAlignment="0" applyProtection="0"/>
    <xf numFmtId="0" fontId="63" fillId="56" borderId="5275" applyNumberFormat="0" applyAlignment="0" applyProtection="0"/>
    <xf numFmtId="0" fontId="42" fillId="0" borderId="5276" applyNumberFormat="0" applyFill="0" applyAlignment="0" applyProtection="0"/>
    <xf numFmtId="0" fontId="23" fillId="0" borderId="5161" applyNumberFormat="0" applyFill="0" applyAlignment="0" applyProtection="0"/>
    <xf numFmtId="0" fontId="63" fillId="56" borderId="5275" applyNumberFormat="0" applyAlignment="0" applyProtection="0"/>
    <xf numFmtId="0" fontId="231" fillId="35" borderId="5162">
      <alignment horizontal="right"/>
    </xf>
    <xf numFmtId="0" fontId="63" fillId="56" borderId="5275" applyNumberFormat="0" applyAlignment="0" applyProtection="0"/>
    <xf numFmtId="0" fontId="63" fillId="56" borderId="5275" applyNumberFormat="0" applyAlignment="0" applyProtection="0"/>
    <xf numFmtId="0" fontId="42" fillId="0" borderId="6135" applyNumberFormat="0" applyFill="0" applyAlignment="0" applyProtection="0"/>
    <xf numFmtId="0" fontId="63" fillId="56" borderId="5275" applyNumberFormat="0" applyAlignment="0" applyProtection="0"/>
    <xf numFmtId="0" fontId="63" fillId="56" borderId="6134" applyNumberFormat="0" applyAlignment="0" applyProtection="0"/>
    <xf numFmtId="215" fontId="156" fillId="0" borderId="6359" applyFont="0" applyFill="0" applyAlignment="0">
      <alignment horizontal="fill"/>
    </xf>
    <xf numFmtId="0" fontId="44" fillId="119" borderId="6805" applyNumberFormat="0" applyAlignment="0" applyProtection="0"/>
    <xf numFmtId="0" fontId="42" fillId="0" borderId="5276" applyNumberFormat="0" applyFill="0" applyAlignment="0" applyProtection="0"/>
    <xf numFmtId="207" fontId="240" fillId="0" borderId="5168">
      <alignment horizontal="right"/>
    </xf>
    <xf numFmtId="0" fontId="18" fillId="74" borderId="5162" applyProtection="0">
      <alignment horizontal="right"/>
    </xf>
    <xf numFmtId="0" fontId="63" fillId="56" borderId="5275" applyNumberFormat="0" applyAlignment="0" applyProtection="0"/>
    <xf numFmtId="0" fontId="18" fillId="74" borderId="5162" applyProtection="0">
      <alignment horizontal="right"/>
      <protection locked="0"/>
    </xf>
    <xf numFmtId="0" fontId="23" fillId="0" borderId="6020" applyNumberFormat="0" applyFill="0" applyAlignment="0" applyProtection="0"/>
    <xf numFmtId="0" fontId="63" fillId="56" borderId="5275" applyNumberFormat="0" applyAlignment="0" applyProtection="0"/>
    <xf numFmtId="3" fontId="92" fillId="35" borderId="5190">
      <alignment horizontal="right" vertical="center"/>
    </xf>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207" fontId="245" fillId="0" borderId="6026">
      <alignment horizontal="center"/>
    </xf>
    <xf numFmtId="0" fontId="18" fillId="74" borderId="5162" applyProtection="0">
      <alignment horizontal="right"/>
      <protection locked="0"/>
    </xf>
    <xf numFmtId="0" fontId="42" fillId="0" borderId="6135" applyNumberFormat="0" applyFill="0" applyAlignment="0" applyProtection="0"/>
    <xf numFmtId="0" fontId="18" fillId="74" borderId="5162" applyProtection="0">
      <alignment horizontal="right"/>
    </xf>
    <xf numFmtId="0" fontId="42" fillId="0" borderId="6135" applyNumberFormat="0" applyFill="0" applyAlignment="0" applyProtection="0"/>
    <xf numFmtId="0" fontId="44" fillId="119" borderId="5171" applyNumberFormat="0" applyAlignment="0" applyProtection="0"/>
    <xf numFmtId="338" fontId="230" fillId="0" borderId="5491">
      <protection locked="0"/>
    </xf>
    <xf numFmtId="10" fontId="23" fillId="37" borderId="5162" applyNumberFormat="0" applyBorder="0" applyAlignment="0" applyProtection="0"/>
    <xf numFmtId="0" fontId="63" fillId="56" borderId="5275" applyNumberFormat="0" applyAlignment="0" applyProtection="0"/>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xf>
    <xf numFmtId="10" fontId="23" fillId="37" borderId="5162" applyNumberFormat="0" applyBorder="0" applyAlignment="0" applyProtection="0"/>
    <xf numFmtId="164" fontId="103" fillId="71" borderId="5155" applyNumberFormat="0" applyBorder="0" applyAlignment="0">
      <alignment vertical="center" wrapText="1"/>
    </xf>
    <xf numFmtId="0" fontId="44" fillId="57" borderId="5211" applyNumberFormat="0" applyAlignment="0" applyProtection="0"/>
    <xf numFmtId="0" fontId="63" fillId="56" borderId="5275" applyNumberFormat="0" applyAlignment="0" applyProtection="0"/>
    <xf numFmtId="0" fontId="18" fillId="74" borderId="5162" applyProtection="0">
      <alignment horizontal="right"/>
    </xf>
    <xf numFmtId="0" fontId="43" fillId="59" borderId="5274" applyNumberFormat="0" applyFont="0" applyAlignment="0" applyProtection="0"/>
    <xf numFmtId="0" fontId="42" fillId="0" borderId="5276" applyNumberFormat="0" applyFill="0" applyAlignment="0" applyProtection="0"/>
    <xf numFmtId="0" fontId="42" fillId="0" borderId="5276" applyNumberFormat="0" applyFill="0" applyAlignment="0" applyProtection="0"/>
    <xf numFmtId="0" fontId="23" fillId="36" borderId="5162" applyFont="0" applyBorder="0" applyAlignment="0" applyProtection="0">
      <alignment vertical="top"/>
    </xf>
    <xf numFmtId="0" fontId="18" fillId="0" borderId="5496" applyNumberFormat="0" applyFont="0" applyAlignment="0" applyProtection="0"/>
    <xf numFmtId="0" fontId="18" fillId="68" borderId="5275" applyNumberFormat="0">
      <alignment vertical="center"/>
    </xf>
    <xf numFmtId="0" fontId="217" fillId="103" borderId="5490" applyNumberFormat="0" applyAlignment="0" applyProtection="0"/>
    <xf numFmtId="0" fontId="23" fillId="0" borderId="6020" applyNumberFormat="0" applyFill="0" applyAlignment="0" applyProtection="0"/>
    <xf numFmtId="0" fontId="63" fillId="56" borderId="6134" applyNumberFormat="0" applyAlignment="0" applyProtection="0"/>
    <xf numFmtId="0" fontId="237" fillId="0" borderId="3705">
      <alignment horizontal="right" wrapText="1"/>
    </xf>
    <xf numFmtId="0" fontId="23" fillId="98" borderId="6022" applyNumberFormat="0" applyFont="0" applyAlignment="0" applyProtection="0"/>
    <xf numFmtId="215" fontId="156" fillId="0" borderId="4454" applyFont="0" applyFill="0" applyAlignment="0">
      <alignment horizontal="fill"/>
    </xf>
    <xf numFmtId="0" fontId="63" fillId="56" borderId="5275" applyNumberFormat="0" applyAlignment="0" applyProtection="0"/>
    <xf numFmtId="0" fontId="18" fillId="74" borderId="5162" applyProtection="0">
      <alignment horizontal="right"/>
      <protection locked="0"/>
    </xf>
    <xf numFmtId="0" fontId="18" fillId="0" borderId="5495" applyNumberFormat="0" applyFont="0" applyAlignment="0" applyProtection="0"/>
    <xf numFmtId="207" fontId="244" fillId="0" borderId="5494">
      <alignment horizontal="center"/>
    </xf>
    <xf numFmtId="0" fontId="42" fillId="0" borderId="6135" applyNumberFormat="0" applyFill="0" applyAlignment="0" applyProtection="0"/>
    <xf numFmtId="1" fontId="37" fillId="0" borderId="5598">
      <alignment vertical="center"/>
    </xf>
    <xf numFmtId="0" fontId="42" fillId="0" borderId="6135" applyNumberFormat="0" applyFill="0" applyAlignment="0" applyProtection="0"/>
    <xf numFmtId="0" fontId="18" fillId="0" borderId="6029" applyNumberFormat="0" applyFont="0" applyAlignment="0" applyProtection="0"/>
    <xf numFmtId="0" fontId="42" fillId="0" borderId="5276" applyNumberFormat="0" applyFill="0" applyAlignment="0" applyProtection="0"/>
    <xf numFmtId="41" fontId="211" fillId="0" borderId="5494" applyFill="0" applyBorder="0" applyProtection="0">
      <alignment horizontal="right" vertical="top"/>
    </xf>
    <xf numFmtId="215" fontId="156" fillId="0" borderId="6383" applyFont="0" applyFill="0" applyAlignment="0">
      <alignment horizontal="fill"/>
    </xf>
    <xf numFmtId="0" fontId="63" fillId="56" borderId="6134" applyNumberFormat="0" applyAlignment="0" applyProtection="0"/>
    <xf numFmtId="0" fontId="92" fillId="35" borderId="4455">
      <alignment horizontal="center" vertical="center"/>
    </xf>
    <xf numFmtId="3" fontId="92" fillId="35" borderId="4455">
      <alignment horizontal="right" vertical="center"/>
    </xf>
    <xf numFmtId="4" fontId="92" fillId="35" borderId="4455"/>
    <xf numFmtId="0" fontId="55" fillId="56" borderId="6132" applyNumberFormat="0" applyAlignment="0" applyProtection="0"/>
    <xf numFmtId="0" fontId="43" fillId="59" borderId="5274" applyNumberFormat="0" applyFont="0" applyAlignment="0" applyProtection="0"/>
    <xf numFmtId="3" fontId="92" fillId="34" borderId="4453">
      <alignment horizontal="right" vertical="center"/>
    </xf>
    <xf numFmtId="2" fontId="92" fillId="34" borderId="4453"/>
    <xf numFmtId="0" fontId="18" fillId="0" borderId="5274"/>
    <xf numFmtId="0" fontId="217" fillId="103" borderId="6022" applyNumberFormat="0" applyAlignment="0" applyProtection="0"/>
    <xf numFmtId="0" fontId="238" fillId="0" borderId="6026">
      <alignment horizontal="right"/>
    </xf>
    <xf numFmtId="0" fontId="60" fillId="43" borderId="5273" applyNumberFormat="0" applyAlignment="0" applyProtection="0"/>
    <xf numFmtId="0" fontId="18" fillId="74" borderId="5162" applyProtection="0">
      <alignment horizontal="right"/>
    </xf>
    <xf numFmtId="0" fontId="42" fillId="0" borderId="6135" applyNumberFormat="0" applyFill="0" applyAlignment="0" applyProtection="0"/>
    <xf numFmtId="0" fontId="42" fillId="0" borderId="6135" applyNumberFormat="0" applyFill="0" applyAlignment="0" applyProtection="0"/>
    <xf numFmtId="3" fontId="92" fillId="35" borderId="6360">
      <alignment horizontal="right" vertical="center"/>
    </xf>
    <xf numFmtId="207" fontId="244" fillId="0" borderId="5494">
      <alignment horizontal="center"/>
    </xf>
    <xf numFmtId="0" fontId="63" fillId="56" borderId="5275" applyNumberFormat="0" applyAlignment="0" applyProtection="0"/>
    <xf numFmtId="0" fontId="42" fillId="0" borderId="5276" applyNumberFormat="0" applyFill="0" applyAlignment="0" applyProtection="0"/>
    <xf numFmtId="0" fontId="238" fillId="0" borderId="6026">
      <alignment horizontal="right"/>
    </xf>
    <xf numFmtId="338" fontId="230" fillId="0" borderId="6024">
      <protection locked="0"/>
    </xf>
    <xf numFmtId="0" fontId="63" fillId="56" borderId="5275" applyNumberFormat="0" applyAlignment="0" applyProtection="0"/>
    <xf numFmtId="49" fontId="237" fillId="0" borderId="5494">
      <alignment horizontal="right" wrapText="1"/>
    </xf>
    <xf numFmtId="0" fontId="63" fillId="56" borderId="5275" applyNumberFormat="0" applyAlignment="0" applyProtection="0"/>
    <xf numFmtId="0" fontId="42" fillId="0" borderId="5276" applyNumberFormat="0" applyFill="0" applyAlignment="0" applyProtection="0"/>
    <xf numFmtId="0" fontId="23" fillId="98" borderId="6022" applyNumberFormat="0" applyFont="0" applyAlignment="0" applyProtection="0"/>
    <xf numFmtId="0" fontId="63" fillId="56" borderId="5275" applyNumberFormat="0" applyAlignment="0" applyProtection="0"/>
    <xf numFmtId="3" fontId="92" fillId="35" borderId="5500">
      <alignment horizontal="right" vertical="center"/>
    </xf>
    <xf numFmtId="0" fontId="42" fillId="0" borderId="5276" applyNumberFormat="0" applyFill="0" applyAlignment="0" applyProtection="0"/>
    <xf numFmtId="0" fontId="92" fillId="35" borderId="6764">
      <alignment horizontal="center" vertical="center"/>
    </xf>
    <xf numFmtId="3" fontId="92" fillId="35" borderId="6356">
      <alignment horizontal="right" vertical="center"/>
    </xf>
    <xf numFmtId="0" fontId="60" fillId="43" borderId="6132" applyNumberFormat="0" applyAlignment="0" applyProtection="0"/>
    <xf numFmtId="0" fontId="18" fillId="74" borderId="5162" applyProtection="0">
      <alignment horizontal="right"/>
    </xf>
    <xf numFmtId="0" fontId="43" fillId="59" borderId="5274" applyNumberFormat="0" applyFont="0" applyAlignment="0" applyProtection="0"/>
    <xf numFmtId="0" fontId="42" fillId="0" borderId="5276" applyNumberFormat="0" applyFill="0" applyAlignment="0" applyProtection="0"/>
    <xf numFmtId="0" fontId="18" fillId="74" borderId="5162" applyProtection="0">
      <alignment horizontal="right"/>
      <protection locked="0"/>
    </xf>
    <xf numFmtId="0" fontId="18" fillId="74" borderId="5162" applyProtection="0">
      <alignment horizontal="right"/>
    </xf>
    <xf numFmtId="0" fontId="60" fillId="43" borderId="5273" applyNumberFormat="0" applyAlignment="0" applyProtection="0"/>
    <xf numFmtId="0" fontId="23" fillId="0" borderId="5161" applyNumberFormat="0" applyFill="0" applyAlignment="0" applyProtection="0"/>
    <xf numFmtId="0" fontId="18" fillId="0" borderId="5274"/>
    <xf numFmtId="0" fontId="42" fillId="0" borderId="5276" applyNumberFormat="0" applyFill="0" applyAlignment="0" applyProtection="0"/>
    <xf numFmtId="0" fontId="44" fillId="57" borderId="4456" applyNumberFormat="0" applyAlignment="0" applyProtection="0"/>
    <xf numFmtId="0" fontId="42" fillId="0" borderId="5276" applyNumberFormat="0" applyFill="0" applyAlignment="0" applyProtection="0"/>
    <xf numFmtId="207" fontId="245" fillId="0" borderId="5167">
      <alignment horizontal="center"/>
    </xf>
    <xf numFmtId="0" fontId="92" fillId="35" borderId="4459">
      <alignment horizontal="center" vertical="center"/>
    </xf>
    <xf numFmtId="0" fontId="18" fillId="74" borderId="5162" applyProtection="0">
      <alignment horizontal="right"/>
    </xf>
    <xf numFmtId="10" fontId="23" fillId="37" borderId="5162" applyNumberFormat="0" applyBorder="0" applyAlignment="0" applyProtection="0"/>
    <xf numFmtId="0" fontId="44" fillId="57" borderId="6361" applyNumberFormat="0" applyAlignment="0" applyProtection="0"/>
    <xf numFmtId="0" fontId="60" fillId="43" borderId="5273" applyNumberFormat="0" applyAlignment="0" applyProtection="0"/>
    <xf numFmtId="207" fontId="244" fillId="0" borderId="6027">
      <alignment horizontal="center"/>
    </xf>
    <xf numFmtId="0" fontId="60" fillId="43" borderId="5273" applyNumberFormat="0" applyAlignment="0" applyProtection="0"/>
    <xf numFmtId="0" fontId="238" fillId="0" borderId="5493">
      <alignment horizontal="right"/>
    </xf>
    <xf numFmtId="215" fontId="156" fillId="0" borderId="4458" applyFont="0" applyFill="0" applyAlignment="0">
      <alignment horizontal="fill"/>
    </xf>
    <xf numFmtId="3" fontId="92" fillId="35" borderId="5198">
      <alignment horizontal="right" vertical="center"/>
    </xf>
    <xf numFmtId="0" fontId="18" fillId="74" borderId="5162" applyProtection="0">
      <alignment horizontal="right"/>
    </xf>
    <xf numFmtId="207" fontId="243" fillId="0" borderId="5493">
      <alignment horizontal="left"/>
    </xf>
    <xf numFmtId="0" fontId="42" fillId="0" borderId="5276" applyNumberFormat="0" applyFill="0" applyAlignment="0" applyProtection="0"/>
    <xf numFmtId="207" fontId="244" fillId="0" borderId="5168">
      <alignment horizontal="center"/>
    </xf>
    <xf numFmtId="321" fontId="171" fillId="0" borderId="3675"/>
    <xf numFmtId="338" fontId="230" fillId="0" borderId="5165">
      <protection locked="0"/>
    </xf>
    <xf numFmtId="4" fontId="92" fillId="35" borderId="5096"/>
    <xf numFmtId="0" fontId="18" fillId="74" borderId="5162" applyProtection="0">
      <alignment horizontal="right"/>
    </xf>
    <xf numFmtId="3" fontId="92" fillId="35" borderId="5182">
      <alignment horizontal="right" vertical="center"/>
    </xf>
    <xf numFmtId="3" fontId="92" fillId="34" borderId="6802">
      <alignment horizontal="right" vertical="center"/>
    </xf>
    <xf numFmtId="0" fontId="18" fillId="74" borderId="5162" applyProtection="0">
      <alignment horizontal="right"/>
    </xf>
    <xf numFmtId="0" fontId="92" fillId="35" borderId="5186">
      <alignment horizontal="center" vertical="center"/>
    </xf>
    <xf numFmtId="207" fontId="244" fillId="0" borderId="5168">
      <alignment horizontal="center"/>
    </xf>
    <xf numFmtId="1" fontId="37" fillId="0" borderId="3697">
      <alignment vertical="center"/>
    </xf>
    <xf numFmtId="0" fontId="63" fillId="56" borderId="5275" applyNumberFormat="0" applyAlignment="0" applyProtection="0"/>
    <xf numFmtId="0" fontId="44" fillId="57" borderId="4456" applyNumberFormat="0" applyAlignment="0" applyProtection="0"/>
    <xf numFmtId="0" fontId="44" fillId="57" borderId="4456" applyNumberFormat="0" applyAlignment="0" applyProtection="0"/>
    <xf numFmtId="3" fontId="92" fillId="35" borderId="4459">
      <alignment horizontal="right" vertical="center"/>
    </xf>
    <xf numFmtId="4" fontId="92" fillId="35" borderId="4459"/>
    <xf numFmtId="3" fontId="92" fillId="34" borderId="4457">
      <alignment horizontal="right" vertical="center"/>
    </xf>
    <xf numFmtId="2" fontId="92" fillId="34" borderId="4457"/>
    <xf numFmtId="0" fontId="63" fillId="56" borderId="5275" applyNumberFormat="0" applyAlignment="0" applyProtection="0"/>
    <xf numFmtId="0" fontId="44" fillId="119" borderId="4456" applyNumberFormat="0" applyAlignment="0" applyProtection="0"/>
    <xf numFmtId="0" fontId="18" fillId="74" borderId="5162" applyProtection="0">
      <alignment horizontal="right"/>
    </xf>
    <xf numFmtId="0" fontId="42" fillId="0" borderId="5276" applyNumberFormat="0" applyFill="0" applyAlignment="0" applyProtection="0"/>
    <xf numFmtId="0" fontId="44" fillId="57" borderId="4460" applyNumberFormat="0" applyAlignment="0" applyProtection="0"/>
    <xf numFmtId="0" fontId="44" fillId="57" borderId="4460" applyNumberFormat="0" applyAlignment="0" applyProtection="0"/>
    <xf numFmtId="0" fontId="44" fillId="57" borderId="4460" applyNumberFormat="0" applyAlignment="0" applyProtection="0"/>
    <xf numFmtId="0" fontId="44" fillId="119" borderId="4460" applyNumberFormat="0" applyAlignment="0" applyProtection="0"/>
    <xf numFmtId="215" fontId="156" fillId="0" borderId="4462" applyFont="0" applyFill="0" applyAlignment="0">
      <alignment horizontal="fill"/>
    </xf>
    <xf numFmtId="0" fontId="92" fillId="35" borderId="4463">
      <alignment horizontal="center" vertical="center"/>
    </xf>
    <xf numFmtId="3" fontId="92" fillId="35" borderId="4463">
      <alignment horizontal="right" vertical="center"/>
    </xf>
    <xf numFmtId="4" fontId="92" fillId="35" borderId="4463"/>
    <xf numFmtId="3" fontId="92" fillId="34" borderId="4461">
      <alignment horizontal="right" vertical="center"/>
    </xf>
    <xf numFmtId="2" fontId="92" fillId="34" borderId="4461"/>
    <xf numFmtId="0" fontId="44" fillId="57" borderId="4464" applyNumberFormat="0" applyAlignment="0" applyProtection="0"/>
    <xf numFmtId="0" fontId="92" fillId="35" borderId="4467">
      <alignment horizontal="center" vertical="center"/>
    </xf>
    <xf numFmtId="215" fontId="156" fillId="0" borderId="4466" applyFont="0" applyFill="0" applyAlignment="0">
      <alignment horizontal="fill"/>
    </xf>
    <xf numFmtId="0" fontId="44" fillId="57" borderId="4464" applyNumberFormat="0" applyAlignment="0" applyProtection="0"/>
    <xf numFmtId="0" fontId="44" fillId="57" borderId="4464" applyNumberFormat="0" applyAlignment="0" applyProtection="0"/>
    <xf numFmtId="3" fontId="92" fillId="35" borderId="4467">
      <alignment horizontal="right" vertical="center"/>
    </xf>
    <xf numFmtId="4" fontId="92" fillId="35" borderId="4467"/>
    <xf numFmtId="3" fontId="92" fillId="34" borderId="4465">
      <alignment horizontal="right" vertical="center"/>
    </xf>
    <xf numFmtId="2" fontId="92" fillId="34" borderId="4465"/>
    <xf numFmtId="0" fontId="44" fillId="119" borderId="4464" applyNumberFormat="0" applyAlignment="0" applyProtection="0"/>
    <xf numFmtId="0" fontId="44" fillId="57" borderId="4468" applyNumberFormat="0" applyAlignment="0" applyProtection="0"/>
    <xf numFmtId="0" fontId="44" fillId="57" borderId="4468" applyNumberFormat="0" applyAlignment="0" applyProtection="0"/>
    <xf numFmtId="0" fontId="44" fillId="57" borderId="4468" applyNumberFormat="0" applyAlignment="0" applyProtection="0"/>
    <xf numFmtId="0" fontId="44" fillId="119" borderId="4468" applyNumberFormat="0" applyAlignment="0" applyProtection="0"/>
    <xf numFmtId="3" fontId="92" fillId="35" borderId="5060">
      <alignment horizontal="right" vertical="center"/>
    </xf>
    <xf numFmtId="215" fontId="156" fillId="0" borderId="4478" applyFont="0" applyFill="0" applyAlignment="0">
      <alignment horizontal="fill"/>
    </xf>
    <xf numFmtId="2" fontId="92" fillId="34" borderId="4493"/>
    <xf numFmtId="3" fontId="92" fillId="34" borderId="4493">
      <alignment horizontal="right" vertical="center"/>
    </xf>
    <xf numFmtId="4" fontId="92" fillId="35" borderId="4495"/>
    <xf numFmtId="3" fontId="92" fillId="35" borderId="4495">
      <alignment horizontal="right" vertical="center"/>
    </xf>
    <xf numFmtId="0" fontId="92" fillId="35" borderId="4495">
      <alignment horizontal="center" vertical="center"/>
    </xf>
    <xf numFmtId="0" fontId="92" fillId="35" borderId="4479">
      <alignment horizontal="center" vertical="center"/>
    </xf>
    <xf numFmtId="3" fontId="92" fillId="35" borderId="4479">
      <alignment horizontal="right" vertical="center"/>
    </xf>
    <xf numFmtId="4" fontId="92" fillId="35" borderId="4479"/>
    <xf numFmtId="215" fontId="156" fillId="0" borderId="4494" applyFont="0" applyFill="0" applyAlignment="0">
      <alignment horizontal="fill"/>
    </xf>
    <xf numFmtId="3" fontId="92" fillId="34" borderId="4477">
      <alignment horizontal="right" vertical="center"/>
    </xf>
    <xf numFmtId="2" fontId="92" fillId="34" borderId="4477"/>
    <xf numFmtId="0" fontId="44" fillId="57" borderId="4480" applyNumberFormat="0" applyAlignment="0" applyProtection="0"/>
    <xf numFmtId="0" fontId="92" fillId="35" borderId="4483">
      <alignment horizontal="center" vertical="center"/>
    </xf>
    <xf numFmtId="215" fontId="156" fillId="0" borderId="4482" applyFont="0" applyFill="0" applyAlignment="0">
      <alignment horizontal="fill"/>
    </xf>
    <xf numFmtId="0" fontId="44" fillId="57" borderId="4480" applyNumberFormat="0" applyAlignment="0" applyProtection="0"/>
    <xf numFmtId="0" fontId="44" fillId="57" borderId="4480" applyNumberFormat="0" applyAlignment="0" applyProtection="0"/>
    <xf numFmtId="3" fontId="92" fillId="35" borderId="4483">
      <alignment horizontal="right" vertical="center"/>
    </xf>
    <xf numFmtId="4" fontId="92" fillId="35" borderId="4483"/>
    <xf numFmtId="3" fontId="92" fillId="34" borderId="4481">
      <alignment horizontal="right" vertical="center"/>
    </xf>
    <xf numFmtId="2" fontId="92" fillId="34" borderId="4481"/>
    <xf numFmtId="0" fontId="44" fillId="119" borderId="4480" applyNumberFormat="0" applyAlignment="0" applyProtection="0"/>
    <xf numFmtId="0" fontId="44" fillId="57" borderId="4484" applyNumberFormat="0" applyAlignment="0" applyProtection="0"/>
    <xf numFmtId="0" fontId="44" fillId="57" borderId="4484" applyNumberFormat="0" applyAlignment="0" applyProtection="0"/>
    <xf numFmtId="0" fontId="44" fillId="57" borderId="4484" applyNumberFormat="0" applyAlignment="0" applyProtection="0"/>
    <xf numFmtId="0" fontId="44" fillId="119" borderId="4484" applyNumberFormat="0" applyAlignment="0" applyProtection="0"/>
    <xf numFmtId="215" fontId="156" fillId="0" borderId="4486" applyFont="0" applyFill="0" applyAlignment="0">
      <alignment horizontal="fill"/>
    </xf>
    <xf numFmtId="0" fontId="92" fillId="35" borderId="4487">
      <alignment horizontal="center" vertical="center"/>
    </xf>
    <xf numFmtId="3" fontId="92" fillId="35" borderId="4487">
      <alignment horizontal="right" vertical="center"/>
    </xf>
    <xf numFmtId="4" fontId="92" fillId="35" borderId="4487"/>
    <xf numFmtId="3" fontId="92" fillId="34" borderId="4485">
      <alignment horizontal="right" vertical="center"/>
    </xf>
    <xf numFmtId="2" fontId="92" fillId="34" borderId="4485"/>
    <xf numFmtId="0" fontId="44" fillId="57" borderId="4488" applyNumberFormat="0" applyAlignment="0" applyProtection="0"/>
    <xf numFmtId="0" fontId="92" fillId="35" borderId="4491">
      <alignment horizontal="center" vertical="center"/>
    </xf>
    <xf numFmtId="215" fontId="156" fillId="0" borderId="4490" applyFont="0" applyFill="0" applyAlignment="0">
      <alignment horizontal="fill"/>
    </xf>
    <xf numFmtId="0" fontId="44" fillId="57" borderId="4488" applyNumberFormat="0" applyAlignment="0" applyProtection="0"/>
    <xf numFmtId="0" fontId="44" fillId="57" borderId="4488" applyNumberFormat="0" applyAlignment="0" applyProtection="0"/>
    <xf numFmtId="3" fontId="92" fillId="35" borderId="4491">
      <alignment horizontal="right" vertical="center"/>
    </xf>
    <xf numFmtId="4" fontId="92" fillId="35" borderId="4491"/>
    <xf numFmtId="3" fontId="92" fillId="34" borderId="4489">
      <alignment horizontal="right" vertical="center"/>
    </xf>
    <xf numFmtId="2" fontId="92" fillId="34" borderId="4489"/>
    <xf numFmtId="0" fontId="44" fillId="119" borderId="4488" applyNumberFormat="0" applyAlignment="0" applyProtection="0"/>
    <xf numFmtId="0" fontId="44" fillId="57" borderId="4492" applyNumberFormat="0" applyAlignment="0" applyProtection="0"/>
    <xf numFmtId="0" fontId="44" fillId="57" borderId="4492" applyNumberFormat="0" applyAlignment="0" applyProtection="0"/>
    <xf numFmtId="0" fontId="44" fillId="57" borderId="4492" applyNumberFormat="0" applyAlignment="0" applyProtection="0"/>
    <xf numFmtId="0" fontId="44" fillId="119" borderId="4492" applyNumberFormat="0" applyAlignment="0" applyProtection="0"/>
    <xf numFmtId="0" fontId="44" fillId="57" borderId="4496" applyNumberFormat="0" applyAlignment="0" applyProtection="0"/>
    <xf numFmtId="0" fontId="92" fillId="35" borderId="4499">
      <alignment horizontal="center" vertical="center"/>
    </xf>
    <xf numFmtId="215" fontId="156" fillId="0" borderId="4498" applyFont="0" applyFill="0" applyAlignment="0">
      <alignment horizontal="fill"/>
    </xf>
    <xf numFmtId="0" fontId="44" fillId="57" borderId="4496" applyNumberFormat="0" applyAlignment="0" applyProtection="0"/>
    <xf numFmtId="0" fontId="44" fillId="57" borderId="4496" applyNumberFormat="0" applyAlignment="0" applyProtection="0"/>
    <xf numFmtId="3" fontId="92" fillId="35" borderId="4499">
      <alignment horizontal="right" vertical="center"/>
    </xf>
    <xf numFmtId="4" fontId="92" fillId="35" borderId="4499"/>
    <xf numFmtId="3" fontId="92" fillId="34" borderId="4497">
      <alignment horizontal="right" vertical="center"/>
    </xf>
    <xf numFmtId="2" fontId="92" fillId="34" borderId="4497"/>
    <xf numFmtId="0" fontId="44" fillId="119" borderId="4496" applyNumberFormat="0" applyAlignment="0" applyProtection="0"/>
    <xf numFmtId="0" fontId="44" fillId="57" borderId="4500" applyNumberFormat="0" applyAlignment="0" applyProtection="0"/>
    <xf numFmtId="0" fontId="44" fillId="57" borderId="4500" applyNumberFormat="0" applyAlignment="0" applyProtection="0"/>
    <xf numFmtId="0" fontId="44" fillId="57" borderId="4500" applyNumberFormat="0" applyAlignment="0" applyProtection="0"/>
    <xf numFmtId="0" fontId="44" fillId="119" borderId="4500" applyNumberFormat="0" applyAlignment="0" applyProtection="0"/>
    <xf numFmtId="215" fontId="156" fillId="0" borderId="4502" applyFont="0" applyFill="0" applyAlignment="0">
      <alignment horizontal="fill"/>
    </xf>
    <xf numFmtId="0" fontId="44" fillId="57" borderId="4516" applyNumberFormat="0" applyAlignment="0" applyProtection="0"/>
    <xf numFmtId="0" fontId="44" fillId="119" borderId="4512" applyNumberFormat="0" applyAlignment="0" applyProtection="0"/>
    <xf numFmtId="2" fontId="92" fillId="34" borderId="4513"/>
    <xf numFmtId="3" fontId="92" fillId="34" borderId="4513">
      <alignment horizontal="right" vertical="center"/>
    </xf>
    <xf numFmtId="4" fontId="92" fillId="35" borderId="4515"/>
    <xf numFmtId="3" fontId="92" fillId="35" borderId="4515">
      <alignment horizontal="right" vertical="center"/>
    </xf>
    <xf numFmtId="0" fontId="44" fillId="57" borderId="4512" applyNumberFormat="0" applyAlignment="0" applyProtection="0"/>
    <xf numFmtId="0" fontId="44" fillId="57" borderId="4512" applyNumberFormat="0" applyAlignment="0" applyProtection="0"/>
    <xf numFmtId="215" fontId="156" fillId="0" borderId="4514" applyFont="0" applyFill="0" applyAlignment="0">
      <alignment horizontal="fill"/>
    </xf>
    <xf numFmtId="0" fontId="92" fillId="35" borderId="4515">
      <alignment horizontal="center" vertical="center"/>
    </xf>
    <xf numFmtId="0" fontId="44" fillId="57" borderId="4512" applyNumberFormat="0" applyAlignment="0" applyProtection="0"/>
    <xf numFmtId="2" fontId="92" fillId="34" borderId="4509"/>
    <xf numFmtId="3" fontId="92" fillId="34" borderId="4509">
      <alignment horizontal="right" vertical="center"/>
    </xf>
    <xf numFmtId="4" fontId="92" fillId="35" borderId="4511"/>
    <xf numFmtId="3" fontId="92" fillId="35" borderId="4511">
      <alignment horizontal="right" vertical="center"/>
    </xf>
    <xf numFmtId="0" fontId="92" fillId="35" borderId="4511">
      <alignment horizontal="center" vertical="center"/>
    </xf>
    <xf numFmtId="0" fontId="92" fillId="35" borderId="4503">
      <alignment horizontal="center" vertical="center"/>
    </xf>
    <xf numFmtId="3" fontId="92" fillId="35" borderId="4503">
      <alignment horizontal="right" vertical="center"/>
    </xf>
    <xf numFmtId="4" fontId="92" fillId="35" borderId="4503"/>
    <xf numFmtId="3" fontId="92" fillId="34" borderId="4501">
      <alignment horizontal="right" vertical="center"/>
    </xf>
    <xf numFmtId="2" fontId="92" fillId="34" borderId="4501"/>
    <xf numFmtId="215" fontId="156" fillId="0" borderId="4510" applyFont="0" applyFill="0" applyAlignment="0">
      <alignment horizontal="fill"/>
    </xf>
    <xf numFmtId="0" fontId="44" fillId="57" borderId="4504" applyNumberFormat="0" applyAlignment="0" applyProtection="0"/>
    <xf numFmtId="0" fontId="92" fillId="35" borderId="4507">
      <alignment horizontal="center" vertical="center"/>
    </xf>
    <xf numFmtId="215" fontId="156" fillId="0" borderId="4506" applyFont="0" applyFill="0" applyAlignment="0">
      <alignment horizontal="fill"/>
    </xf>
    <xf numFmtId="0" fontId="44" fillId="57" borderId="4504" applyNumberFormat="0" applyAlignment="0" applyProtection="0"/>
    <xf numFmtId="0" fontId="44" fillId="57" borderId="4504" applyNumberFormat="0" applyAlignment="0" applyProtection="0"/>
    <xf numFmtId="3" fontId="92" fillId="35" borderId="4507">
      <alignment horizontal="right" vertical="center"/>
    </xf>
    <xf numFmtId="4" fontId="92" fillId="35" borderId="4507"/>
    <xf numFmtId="3" fontId="92" fillId="34" borderId="4505">
      <alignment horizontal="right" vertical="center"/>
    </xf>
    <xf numFmtId="2" fontId="92" fillId="34" borderId="4505"/>
    <xf numFmtId="0" fontId="44" fillId="119" borderId="4504" applyNumberFormat="0" applyAlignment="0" applyProtection="0"/>
    <xf numFmtId="0" fontId="44" fillId="57" borderId="4508" applyNumberFormat="0" applyAlignment="0" applyProtection="0"/>
    <xf numFmtId="0" fontId="44" fillId="57" borderId="4508" applyNumberFormat="0" applyAlignment="0" applyProtection="0"/>
    <xf numFmtId="0" fontId="44" fillId="57" borderId="4508" applyNumberFormat="0" applyAlignment="0" applyProtection="0"/>
    <xf numFmtId="0" fontId="44" fillId="119" borderId="4508" applyNumberFormat="0" applyAlignment="0" applyProtection="0"/>
    <xf numFmtId="0" fontId="44" fillId="57" borderId="4516" applyNumberFormat="0" applyAlignment="0" applyProtection="0"/>
    <xf numFmtId="0" fontId="44" fillId="57" borderId="4516" applyNumberFormat="0" applyAlignment="0" applyProtection="0"/>
    <xf numFmtId="0" fontId="44" fillId="119" borderId="4516" applyNumberFormat="0" applyAlignment="0" applyProtection="0"/>
    <xf numFmtId="215" fontId="156" fillId="0" borderId="4518" applyFont="0" applyFill="0" applyAlignment="0">
      <alignment horizontal="fill"/>
    </xf>
    <xf numFmtId="0" fontId="92" fillId="35" borderId="4519">
      <alignment horizontal="center" vertical="center"/>
    </xf>
    <xf numFmtId="3" fontId="92" fillId="35" borderId="4519">
      <alignment horizontal="right" vertical="center"/>
    </xf>
    <xf numFmtId="4" fontId="92" fillId="35" borderId="4519"/>
    <xf numFmtId="3" fontId="92" fillId="34" borderId="4517">
      <alignment horizontal="right" vertical="center"/>
    </xf>
    <xf numFmtId="2" fontId="92" fillId="34" borderId="4517"/>
    <xf numFmtId="0" fontId="44" fillId="57" borderId="4520" applyNumberFormat="0" applyAlignment="0" applyProtection="0"/>
    <xf numFmtId="0" fontId="92" fillId="35" borderId="4523">
      <alignment horizontal="center" vertical="center"/>
    </xf>
    <xf numFmtId="215" fontId="156" fillId="0" borderId="4522" applyFont="0" applyFill="0" applyAlignment="0">
      <alignment horizontal="fill"/>
    </xf>
    <xf numFmtId="0" fontId="44" fillId="57" borderId="4520" applyNumberFormat="0" applyAlignment="0" applyProtection="0"/>
    <xf numFmtId="0" fontId="44" fillId="57" borderId="4520" applyNumberFormat="0" applyAlignment="0" applyProtection="0"/>
    <xf numFmtId="3" fontId="92" fillId="35" borderId="4523">
      <alignment horizontal="right" vertical="center"/>
    </xf>
    <xf numFmtId="4" fontId="92" fillId="35" borderId="4523"/>
    <xf numFmtId="3" fontId="92" fillId="34" borderId="4521">
      <alignment horizontal="right" vertical="center"/>
    </xf>
    <xf numFmtId="2" fontId="92" fillId="34" borderId="4521"/>
    <xf numFmtId="0" fontId="44" fillId="119" borderId="4520" applyNumberFormat="0" applyAlignment="0" applyProtection="0"/>
    <xf numFmtId="0" fontId="44" fillId="57" borderId="4524" applyNumberFormat="0" applyAlignment="0" applyProtection="0"/>
    <xf numFmtId="0" fontId="44" fillId="57" borderId="4524" applyNumberFormat="0" applyAlignment="0" applyProtection="0"/>
    <xf numFmtId="0" fontId="44" fillId="57" borderId="4524" applyNumberFormat="0" applyAlignment="0" applyProtection="0"/>
    <xf numFmtId="0" fontId="44" fillId="119" borderId="4524" applyNumberFormat="0" applyAlignment="0" applyProtection="0"/>
    <xf numFmtId="215" fontId="156" fillId="0" borderId="4526" applyFont="0" applyFill="0" applyAlignment="0">
      <alignment horizontal="fill"/>
    </xf>
    <xf numFmtId="0" fontId="92" fillId="35" borderId="4527">
      <alignment horizontal="center" vertical="center"/>
    </xf>
    <xf numFmtId="3" fontId="92" fillId="35" borderId="4527">
      <alignment horizontal="right" vertical="center"/>
    </xf>
    <xf numFmtId="4" fontId="92" fillId="35" borderId="4527"/>
    <xf numFmtId="3" fontId="92" fillId="34" borderId="4525">
      <alignment horizontal="right" vertical="center"/>
    </xf>
    <xf numFmtId="2" fontId="92" fillId="34" borderId="4525"/>
    <xf numFmtId="0" fontId="44" fillId="57" borderId="4528" applyNumberFormat="0" applyAlignment="0" applyProtection="0"/>
    <xf numFmtId="0" fontId="92" fillId="35" borderId="4531">
      <alignment horizontal="center" vertical="center"/>
    </xf>
    <xf numFmtId="215" fontId="156" fillId="0" borderId="4530" applyFont="0" applyFill="0" applyAlignment="0">
      <alignment horizontal="fill"/>
    </xf>
    <xf numFmtId="0" fontId="44" fillId="57" borderId="4528" applyNumberFormat="0" applyAlignment="0" applyProtection="0"/>
    <xf numFmtId="0" fontId="44" fillId="57" borderId="4528" applyNumberFormat="0" applyAlignment="0" applyProtection="0"/>
    <xf numFmtId="3" fontId="92" fillId="35" borderId="4531">
      <alignment horizontal="right" vertical="center"/>
    </xf>
    <xf numFmtId="4" fontId="92" fillId="35" borderId="4531"/>
    <xf numFmtId="3" fontId="92" fillId="34" borderId="4529">
      <alignment horizontal="right" vertical="center"/>
    </xf>
    <xf numFmtId="2" fontId="92" fillId="34" borderId="4529"/>
    <xf numFmtId="0" fontId="44" fillId="119" borderId="4528" applyNumberFormat="0" applyAlignment="0" applyProtection="0"/>
    <xf numFmtId="0" fontId="44" fillId="57" borderId="4532" applyNumberFormat="0" applyAlignment="0" applyProtection="0"/>
    <xf numFmtId="0" fontId="44" fillId="57" borderId="4532" applyNumberFormat="0" applyAlignment="0" applyProtection="0"/>
    <xf numFmtId="0" fontId="44" fillId="57" borderId="4532" applyNumberFormat="0" applyAlignment="0" applyProtection="0"/>
    <xf numFmtId="0" fontId="44" fillId="119" borderId="4532" applyNumberFormat="0" applyAlignment="0" applyProtection="0"/>
    <xf numFmtId="338" fontId="230" fillId="0" borderId="6024">
      <protection locked="0"/>
    </xf>
    <xf numFmtId="215" fontId="156" fillId="0" borderId="4534" applyFont="0" applyFill="0" applyAlignment="0">
      <alignment horizontal="fill"/>
    </xf>
    <xf numFmtId="0" fontId="63" fillId="56" borderId="5275" applyNumberFormat="0" applyAlignment="0" applyProtection="0"/>
    <xf numFmtId="0" fontId="92" fillId="35" borderId="4535">
      <alignment horizontal="center" vertical="center"/>
    </xf>
    <xf numFmtId="3" fontId="92" fillId="35" borderId="4535">
      <alignment horizontal="right" vertical="center"/>
    </xf>
    <xf numFmtId="4" fontId="92" fillId="35" borderId="4535"/>
    <xf numFmtId="3" fontId="92" fillId="34" borderId="4533">
      <alignment horizontal="right" vertical="center"/>
    </xf>
    <xf numFmtId="2" fontId="92" fillId="34" borderId="4533"/>
    <xf numFmtId="0" fontId="44" fillId="57" borderId="5293" applyNumberFormat="0" applyAlignment="0" applyProtection="0"/>
    <xf numFmtId="3" fontId="92" fillId="34" borderId="5290">
      <alignment horizontal="right" vertical="center"/>
    </xf>
    <xf numFmtId="0" fontId="44" fillId="57" borderId="5289" applyNumberFormat="0" applyAlignment="0" applyProtection="0"/>
    <xf numFmtId="0" fontId="44" fillId="57" borderId="5325" applyNumberFormat="0" applyAlignment="0" applyProtection="0"/>
    <xf numFmtId="0" fontId="44" fillId="57" borderId="5325" applyNumberFormat="0" applyAlignment="0" applyProtection="0"/>
    <xf numFmtId="0" fontId="92" fillId="35" borderId="5320">
      <alignment horizontal="center" vertical="center"/>
    </xf>
    <xf numFmtId="3" fontId="92" fillId="34" borderId="5286">
      <alignment horizontal="right" vertical="center"/>
    </xf>
    <xf numFmtId="0" fontId="44" fillId="57" borderId="4536" applyNumberFormat="0" applyAlignment="0" applyProtection="0"/>
    <xf numFmtId="0" fontId="92" fillId="35" borderId="4539">
      <alignment horizontal="center" vertical="center"/>
    </xf>
    <xf numFmtId="215" fontId="156" fillId="0" borderId="4538" applyFont="0" applyFill="0" applyAlignment="0">
      <alignment horizontal="fill"/>
    </xf>
    <xf numFmtId="0" fontId="63" fillId="56" borderId="5275" applyNumberFormat="0" applyAlignment="0" applyProtection="0"/>
    <xf numFmtId="0" fontId="44" fillId="57" borderId="4536" applyNumberFormat="0" applyAlignment="0" applyProtection="0"/>
    <xf numFmtId="0" fontId="44" fillId="57" borderId="4536" applyNumberFormat="0" applyAlignment="0" applyProtection="0"/>
    <xf numFmtId="3" fontId="92" fillId="35" borderId="4539">
      <alignment horizontal="right" vertical="center"/>
    </xf>
    <xf numFmtId="4" fontId="92" fillId="35" borderId="4539"/>
    <xf numFmtId="3" fontId="92" fillId="34" borderId="4537">
      <alignment horizontal="right" vertical="center"/>
    </xf>
    <xf numFmtId="2" fontId="92" fillId="34" borderId="4537"/>
    <xf numFmtId="0" fontId="44" fillId="119" borderId="4536" applyNumberFormat="0" applyAlignment="0" applyProtection="0"/>
    <xf numFmtId="201" fontId="137" fillId="0" borderId="5157" applyNumberFormat="0" applyFont="0" applyFill="0" applyAlignment="0" applyProtection="0"/>
    <xf numFmtId="0" fontId="44" fillId="57" borderId="4540" applyNumberFormat="0" applyAlignment="0" applyProtection="0"/>
    <xf numFmtId="0" fontId="44" fillId="57" borderId="4540" applyNumberFormat="0" applyAlignment="0" applyProtection="0"/>
    <xf numFmtId="0" fontId="44" fillId="57" borderId="4540" applyNumberFormat="0" applyAlignment="0" applyProtection="0"/>
    <xf numFmtId="0" fontId="44" fillId="119" borderId="4540" applyNumberFormat="0" applyAlignment="0" applyProtection="0"/>
    <xf numFmtId="0" fontId="44" fillId="57" borderId="4576" applyNumberFormat="0" applyAlignment="0" applyProtection="0"/>
    <xf numFmtId="215" fontId="156" fillId="0" borderId="4578" applyFont="0" applyFill="0" applyAlignment="0">
      <alignment horizontal="fill"/>
    </xf>
    <xf numFmtId="215" fontId="156" fillId="0" borderId="4542" applyFont="0" applyFill="0" applyAlignment="0">
      <alignment horizontal="fill"/>
    </xf>
    <xf numFmtId="0" fontId="92" fillId="35" borderId="4579">
      <alignment horizontal="center" vertical="center"/>
    </xf>
    <xf numFmtId="0" fontId="44" fillId="57" borderId="4556" applyNumberFormat="0" applyAlignment="0" applyProtection="0"/>
    <xf numFmtId="0" fontId="44" fillId="119" borderId="4552" applyNumberFormat="0" applyAlignment="0" applyProtection="0"/>
    <xf numFmtId="2" fontId="92" fillId="34" borderId="4553"/>
    <xf numFmtId="3" fontId="92" fillId="34" borderId="4553">
      <alignment horizontal="right" vertical="center"/>
    </xf>
    <xf numFmtId="4" fontId="92" fillId="35" borderId="4555"/>
    <xf numFmtId="3" fontId="92" fillId="35" borderId="4555">
      <alignment horizontal="right" vertical="center"/>
    </xf>
    <xf numFmtId="0" fontId="44" fillId="57" borderId="4552" applyNumberFormat="0" applyAlignment="0" applyProtection="0"/>
    <xf numFmtId="0" fontId="44" fillId="57" borderId="4552" applyNumberFormat="0" applyAlignment="0" applyProtection="0"/>
    <xf numFmtId="215" fontId="156" fillId="0" borderId="4554" applyFont="0" applyFill="0" applyAlignment="0">
      <alignment horizontal="fill"/>
    </xf>
    <xf numFmtId="0" fontId="92" fillId="35" borderId="4555">
      <alignment horizontal="center" vertical="center"/>
    </xf>
    <xf numFmtId="0" fontId="44" fillId="57" borderId="4552" applyNumberFormat="0" applyAlignment="0" applyProtection="0"/>
    <xf numFmtId="215" fontId="156" fillId="0" borderId="4574" applyFont="0" applyFill="0" applyAlignment="0">
      <alignment horizontal="fill"/>
    </xf>
    <xf numFmtId="2" fontId="92" fillId="34" borderId="4549"/>
    <xf numFmtId="3" fontId="92" fillId="34" borderId="4549">
      <alignment horizontal="right" vertical="center"/>
    </xf>
    <xf numFmtId="4" fontId="92" fillId="35" borderId="4551"/>
    <xf numFmtId="3" fontId="92" fillId="35" borderId="4551">
      <alignment horizontal="right" vertical="center"/>
    </xf>
    <xf numFmtId="0" fontId="92" fillId="35" borderId="4551">
      <alignment horizontal="center" vertical="center"/>
    </xf>
    <xf numFmtId="3" fontId="92" fillId="35" borderId="4575">
      <alignment horizontal="right" vertical="center"/>
    </xf>
    <xf numFmtId="3" fontId="92" fillId="34" borderId="4573">
      <alignment horizontal="right" vertical="center"/>
    </xf>
    <xf numFmtId="2" fontId="92" fillId="34" borderId="4573"/>
    <xf numFmtId="0" fontId="92" fillId="35" borderId="4543">
      <alignment horizontal="center" vertical="center"/>
    </xf>
    <xf numFmtId="3" fontId="92" fillId="35" borderId="4543">
      <alignment horizontal="right" vertical="center"/>
    </xf>
    <xf numFmtId="4" fontId="92" fillId="35" borderId="4543"/>
    <xf numFmtId="3" fontId="92" fillId="35" borderId="4579">
      <alignment horizontal="right" vertical="center"/>
    </xf>
    <xf numFmtId="0" fontId="44" fillId="119" borderId="4576" applyNumberFormat="0" applyAlignment="0" applyProtection="0"/>
    <xf numFmtId="0" fontId="44" fillId="119" borderId="4580" applyNumberFormat="0" applyAlignment="0" applyProtection="0"/>
    <xf numFmtId="3" fontId="92" fillId="34" borderId="4541">
      <alignment horizontal="right" vertical="center"/>
    </xf>
    <xf numFmtId="2" fontId="92" fillId="34" borderId="4541"/>
    <xf numFmtId="0" fontId="44" fillId="57" borderId="4580" applyNumberFormat="0" applyAlignment="0" applyProtection="0"/>
    <xf numFmtId="0" fontId="44" fillId="57" borderId="4576" applyNumberFormat="0" applyAlignment="0" applyProtection="0"/>
    <xf numFmtId="0" fontId="92" fillId="35" borderId="4575">
      <alignment horizontal="center" vertical="center"/>
    </xf>
    <xf numFmtId="4" fontId="92" fillId="35" borderId="4575"/>
    <xf numFmtId="4" fontId="92" fillId="35" borderId="4579"/>
    <xf numFmtId="3" fontId="92" fillId="34" borderId="4577">
      <alignment horizontal="right" vertical="center"/>
    </xf>
    <xf numFmtId="0" fontId="44" fillId="57" borderId="4580" applyNumberFormat="0" applyAlignment="0" applyProtection="0"/>
    <xf numFmtId="215" fontId="156" fillId="0" borderId="4550" applyFont="0" applyFill="0" applyAlignment="0">
      <alignment horizontal="fill"/>
    </xf>
    <xf numFmtId="0" fontId="44" fillId="57" borderId="4576" applyNumberFormat="0" applyAlignment="0" applyProtection="0"/>
    <xf numFmtId="2" fontId="92" fillId="34" borderId="4577"/>
    <xf numFmtId="0" fontId="44" fillId="57" borderId="4580" applyNumberFormat="0" applyAlignment="0" applyProtection="0"/>
    <xf numFmtId="0" fontId="44" fillId="57" borderId="4544" applyNumberFormat="0" applyAlignment="0" applyProtection="0"/>
    <xf numFmtId="0" fontId="92" fillId="35" borderId="4547">
      <alignment horizontal="center" vertical="center"/>
    </xf>
    <xf numFmtId="215" fontId="156" fillId="0" borderId="4546" applyFont="0" applyFill="0" applyAlignment="0">
      <alignment horizontal="fill"/>
    </xf>
    <xf numFmtId="0" fontId="44" fillId="57" borderId="4544" applyNumberFormat="0" applyAlignment="0" applyProtection="0"/>
    <xf numFmtId="0" fontId="44" fillId="57" borderId="4544" applyNumberFormat="0" applyAlignment="0" applyProtection="0"/>
    <xf numFmtId="3" fontId="92" fillId="35" borderId="4547">
      <alignment horizontal="right" vertical="center"/>
    </xf>
    <xf numFmtId="4" fontId="92" fillId="35" borderId="4547"/>
    <xf numFmtId="3" fontId="92" fillId="34" borderId="4545">
      <alignment horizontal="right" vertical="center"/>
    </xf>
    <xf numFmtId="2" fontId="92" fillId="34" borderId="4545"/>
    <xf numFmtId="0" fontId="44" fillId="119" borderId="4544" applyNumberFormat="0" applyAlignment="0" applyProtection="0"/>
    <xf numFmtId="0" fontId="44" fillId="57" borderId="4548" applyNumberFormat="0" applyAlignment="0" applyProtection="0"/>
    <xf numFmtId="0" fontId="44" fillId="57" borderId="4548" applyNumberFormat="0" applyAlignment="0" applyProtection="0"/>
    <xf numFmtId="0" fontId="44" fillId="57" borderId="4548" applyNumberFormat="0" applyAlignment="0" applyProtection="0"/>
    <xf numFmtId="0" fontId="44" fillId="119" borderId="4548" applyNumberFormat="0" applyAlignment="0" applyProtection="0"/>
    <xf numFmtId="0" fontId="44" fillId="57" borderId="4556" applyNumberFormat="0" applyAlignment="0" applyProtection="0"/>
    <xf numFmtId="0" fontId="44" fillId="57" borderId="4556" applyNumberFormat="0" applyAlignment="0" applyProtection="0"/>
    <xf numFmtId="0" fontId="44" fillId="119" borderId="4556" applyNumberFormat="0" applyAlignment="0" applyProtection="0"/>
    <xf numFmtId="215" fontId="156" fillId="0" borderId="4558" applyFont="0" applyFill="0" applyAlignment="0">
      <alignment horizontal="fill"/>
    </xf>
    <xf numFmtId="0" fontId="92" fillId="35" borderId="4559">
      <alignment horizontal="center" vertical="center"/>
    </xf>
    <xf numFmtId="3" fontId="92" fillId="35" borderId="4559">
      <alignment horizontal="right" vertical="center"/>
    </xf>
    <xf numFmtId="4" fontId="92" fillId="35" borderId="4559"/>
    <xf numFmtId="3" fontId="92" fillId="34" borderId="4557">
      <alignment horizontal="right" vertical="center"/>
    </xf>
    <xf numFmtId="2" fontId="92" fillId="34" borderId="4557"/>
    <xf numFmtId="0" fontId="44" fillId="57" borderId="4560" applyNumberFormat="0" applyAlignment="0" applyProtection="0"/>
    <xf numFmtId="0" fontId="92" fillId="35" borderId="4563">
      <alignment horizontal="center" vertical="center"/>
    </xf>
    <xf numFmtId="215" fontId="156" fillId="0" borderId="4562" applyFont="0" applyFill="0" applyAlignment="0">
      <alignment horizontal="fill"/>
    </xf>
    <xf numFmtId="0" fontId="44" fillId="57" borderId="4560" applyNumberFormat="0" applyAlignment="0" applyProtection="0"/>
    <xf numFmtId="0" fontId="44" fillId="57" borderId="4560" applyNumberFormat="0" applyAlignment="0" applyProtection="0"/>
    <xf numFmtId="3" fontId="92" fillId="35" borderId="4563">
      <alignment horizontal="right" vertical="center"/>
    </xf>
    <xf numFmtId="4" fontId="92" fillId="35" borderId="4563"/>
    <xf numFmtId="3" fontId="92" fillId="34" borderId="4561">
      <alignment horizontal="right" vertical="center"/>
    </xf>
    <xf numFmtId="2" fontId="92" fillId="34" borderId="4561"/>
    <xf numFmtId="0" fontId="44" fillId="119" borderId="4560" applyNumberFormat="0" applyAlignment="0" applyProtection="0"/>
    <xf numFmtId="0" fontId="44" fillId="57" borderId="4564" applyNumberFormat="0" applyAlignment="0" applyProtection="0"/>
    <xf numFmtId="0" fontId="44" fillId="57" borderId="4564" applyNumberFormat="0" applyAlignment="0" applyProtection="0"/>
    <xf numFmtId="0" fontId="44" fillId="57" borderId="4564" applyNumberFormat="0" applyAlignment="0" applyProtection="0"/>
    <xf numFmtId="0" fontId="44" fillId="119" borderId="4564" applyNumberFormat="0" applyAlignment="0" applyProtection="0"/>
    <xf numFmtId="215" fontId="156" fillId="0" borderId="4566" applyFont="0" applyFill="0" applyAlignment="0">
      <alignment horizontal="fill"/>
    </xf>
    <xf numFmtId="0" fontId="92" fillId="35" borderId="4567">
      <alignment horizontal="center" vertical="center"/>
    </xf>
    <xf numFmtId="3" fontId="92" fillId="35" borderId="4567">
      <alignment horizontal="right" vertical="center"/>
    </xf>
    <xf numFmtId="4" fontId="92" fillId="35" borderId="4567"/>
    <xf numFmtId="3" fontId="92" fillId="34" borderId="4565">
      <alignment horizontal="right" vertical="center"/>
    </xf>
    <xf numFmtId="2" fontId="92" fillId="34" borderId="4565"/>
    <xf numFmtId="0" fontId="44" fillId="57" borderId="4568" applyNumberFormat="0" applyAlignment="0" applyProtection="0"/>
    <xf numFmtId="0" fontId="92" fillId="35" borderId="4571">
      <alignment horizontal="center" vertical="center"/>
    </xf>
    <xf numFmtId="215" fontId="156" fillId="0" borderId="4570" applyFont="0" applyFill="0" applyAlignment="0">
      <alignment horizontal="fill"/>
    </xf>
    <xf numFmtId="0" fontId="44" fillId="57" borderId="4568" applyNumberFormat="0" applyAlignment="0" applyProtection="0"/>
    <xf numFmtId="0" fontId="44" fillId="57" borderId="4568" applyNumberFormat="0" applyAlignment="0" applyProtection="0"/>
    <xf numFmtId="3" fontId="92" fillId="35" borderId="4571">
      <alignment horizontal="right" vertical="center"/>
    </xf>
    <xf numFmtId="4" fontId="92" fillId="35" borderId="4571"/>
    <xf numFmtId="3" fontId="92" fillId="34" borderId="4569">
      <alignment horizontal="right" vertical="center"/>
    </xf>
    <xf numFmtId="2" fontId="92" fillId="34" borderId="4569"/>
    <xf numFmtId="0" fontId="44" fillId="119" borderId="4568" applyNumberFormat="0" applyAlignment="0" applyProtection="0"/>
    <xf numFmtId="0" fontId="44" fillId="57" borderId="4572" applyNumberFormat="0" applyAlignment="0" applyProtection="0"/>
    <xf numFmtId="0" fontId="44" fillId="57" borderId="4572" applyNumberFormat="0" applyAlignment="0" applyProtection="0"/>
    <xf numFmtId="0" fontId="44" fillId="57" borderId="4572" applyNumberFormat="0" applyAlignment="0" applyProtection="0"/>
    <xf numFmtId="0" fontId="44" fillId="119" borderId="4572" applyNumberFormat="0" applyAlignment="0" applyProtection="0"/>
    <xf numFmtId="4" fontId="92" fillId="35" borderId="5060"/>
    <xf numFmtId="215" fontId="156" fillId="0" borderId="4582" applyFont="0" applyFill="0" applyAlignment="0">
      <alignment horizontal="fill"/>
    </xf>
    <xf numFmtId="2" fontId="92" fillId="34" borderId="4597"/>
    <xf numFmtId="3" fontId="92" fillId="34" borderId="4597">
      <alignment horizontal="right" vertical="center"/>
    </xf>
    <xf numFmtId="4" fontId="92" fillId="35" borderId="4599"/>
    <xf numFmtId="3" fontId="92" fillId="35" borderId="4599">
      <alignment horizontal="right" vertical="center"/>
    </xf>
    <xf numFmtId="0" fontId="92" fillId="35" borderId="4599">
      <alignment horizontal="center" vertical="center"/>
    </xf>
    <xf numFmtId="0" fontId="92" fillId="35" borderId="4583">
      <alignment horizontal="center" vertical="center"/>
    </xf>
    <xf numFmtId="3" fontId="92" fillId="35" borderId="4583">
      <alignment horizontal="right" vertical="center"/>
    </xf>
    <xf numFmtId="4" fontId="92" fillId="35" borderId="4583"/>
    <xf numFmtId="215" fontId="156" fillId="0" borderId="4598" applyFont="0" applyFill="0" applyAlignment="0">
      <alignment horizontal="fill"/>
    </xf>
    <xf numFmtId="3" fontId="92" fillId="34" borderId="4581">
      <alignment horizontal="right" vertical="center"/>
    </xf>
    <xf numFmtId="2" fontId="92" fillId="34" borderId="4581"/>
    <xf numFmtId="215" fontId="156" fillId="0" borderId="5071" applyFont="0" applyFill="0" applyAlignment="0">
      <alignment horizontal="fill"/>
    </xf>
    <xf numFmtId="0" fontId="44" fillId="57" borderId="4584" applyNumberFormat="0" applyAlignment="0" applyProtection="0"/>
    <xf numFmtId="0" fontId="92" fillId="35" borderId="4587">
      <alignment horizontal="center" vertical="center"/>
    </xf>
    <xf numFmtId="215" fontId="156" fillId="0" borderId="4586" applyFont="0" applyFill="0" applyAlignment="0">
      <alignment horizontal="fill"/>
    </xf>
    <xf numFmtId="0" fontId="44" fillId="57" borderId="4584" applyNumberFormat="0" applyAlignment="0" applyProtection="0"/>
    <xf numFmtId="0" fontId="44" fillId="57" borderId="4584" applyNumberFormat="0" applyAlignment="0" applyProtection="0"/>
    <xf numFmtId="3" fontId="92" fillId="35" borderId="4587">
      <alignment horizontal="right" vertical="center"/>
    </xf>
    <xf numFmtId="4" fontId="92" fillId="35" borderId="4587"/>
    <xf numFmtId="3" fontId="92" fillId="34" borderId="4585">
      <alignment horizontal="right" vertical="center"/>
    </xf>
    <xf numFmtId="2" fontId="92" fillId="34" borderId="4585"/>
    <xf numFmtId="0" fontId="44" fillId="119" borderId="4584" applyNumberFormat="0" applyAlignment="0" applyProtection="0"/>
    <xf numFmtId="0" fontId="44" fillId="57" borderId="4588" applyNumberFormat="0" applyAlignment="0" applyProtection="0"/>
    <xf numFmtId="0" fontId="44" fillId="57" borderId="4588" applyNumberFormat="0" applyAlignment="0" applyProtection="0"/>
    <xf numFmtId="0" fontId="44" fillId="57" borderId="4588" applyNumberFormat="0" applyAlignment="0" applyProtection="0"/>
    <xf numFmtId="0" fontId="44" fillId="119" borderId="4588" applyNumberFormat="0" applyAlignment="0" applyProtection="0"/>
    <xf numFmtId="215" fontId="156" fillId="0" borderId="4590" applyFont="0" applyFill="0" applyAlignment="0">
      <alignment horizontal="fill"/>
    </xf>
    <xf numFmtId="0" fontId="92" fillId="35" borderId="4591">
      <alignment horizontal="center" vertical="center"/>
    </xf>
    <xf numFmtId="3" fontId="92" fillId="35" borderId="4591">
      <alignment horizontal="right" vertical="center"/>
    </xf>
    <xf numFmtId="4" fontId="92" fillId="35" borderId="4591"/>
    <xf numFmtId="3" fontId="92" fillId="34" borderId="4589">
      <alignment horizontal="right" vertical="center"/>
    </xf>
    <xf numFmtId="2" fontId="92" fillId="34" borderId="4589"/>
    <xf numFmtId="0" fontId="44" fillId="57" borderId="4592" applyNumberFormat="0" applyAlignment="0" applyProtection="0"/>
    <xf numFmtId="0" fontId="92" fillId="35" borderId="4595">
      <alignment horizontal="center" vertical="center"/>
    </xf>
    <xf numFmtId="215" fontId="156" fillId="0" borderId="4594" applyFont="0" applyFill="0" applyAlignment="0">
      <alignment horizontal="fill"/>
    </xf>
    <xf numFmtId="0" fontId="44" fillId="57" borderId="4592" applyNumberFormat="0" applyAlignment="0" applyProtection="0"/>
    <xf numFmtId="0" fontId="44" fillId="57" borderId="4592" applyNumberFormat="0" applyAlignment="0" applyProtection="0"/>
    <xf numFmtId="3" fontId="92" fillId="35" borderId="4595">
      <alignment horizontal="right" vertical="center"/>
    </xf>
    <xf numFmtId="4" fontId="92" fillId="35" borderId="4595"/>
    <xf numFmtId="3" fontId="92" fillId="34" borderId="4593">
      <alignment horizontal="right" vertical="center"/>
    </xf>
    <xf numFmtId="2" fontId="92" fillId="34" borderId="4593"/>
    <xf numFmtId="0" fontId="44" fillId="119" borderId="4592" applyNumberFormat="0" applyAlignment="0" applyProtection="0"/>
    <xf numFmtId="0" fontId="44" fillId="57" borderId="4596" applyNumberFormat="0" applyAlignment="0" applyProtection="0"/>
    <xf numFmtId="0" fontId="44" fillId="57" borderId="4596" applyNumberFormat="0" applyAlignment="0" applyProtection="0"/>
    <xf numFmtId="0" fontId="44" fillId="57" borderId="4596" applyNumberFormat="0" applyAlignment="0" applyProtection="0"/>
    <xf numFmtId="0" fontId="44" fillId="119" borderId="4596" applyNumberFormat="0" applyAlignment="0" applyProtection="0"/>
    <xf numFmtId="0" fontId="44" fillId="57" borderId="4600" applyNumberFormat="0" applyAlignment="0" applyProtection="0"/>
    <xf numFmtId="0" fontId="92" fillId="35" borderId="4603">
      <alignment horizontal="center" vertical="center"/>
    </xf>
    <xf numFmtId="215" fontId="156" fillId="0" borderId="4602" applyFont="0" applyFill="0" applyAlignment="0">
      <alignment horizontal="fill"/>
    </xf>
    <xf numFmtId="0" fontId="44" fillId="57" borderId="4600" applyNumberFormat="0" applyAlignment="0" applyProtection="0"/>
    <xf numFmtId="0" fontId="44" fillId="57" borderId="4600" applyNumberFormat="0" applyAlignment="0" applyProtection="0"/>
    <xf numFmtId="3" fontId="92" fillId="35" borderId="4603">
      <alignment horizontal="right" vertical="center"/>
    </xf>
    <xf numFmtId="4" fontId="92" fillId="35" borderId="4603"/>
    <xf numFmtId="3" fontId="92" fillId="34" borderId="4601">
      <alignment horizontal="right" vertical="center"/>
    </xf>
    <xf numFmtId="2" fontId="92" fillId="34" borderId="4601"/>
    <xf numFmtId="0" fontId="44" fillId="119" borderId="4600" applyNumberFormat="0" applyAlignment="0" applyProtection="0"/>
    <xf numFmtId="0" fontId="44" fillId="57" borderId="4604" applyNumberFormat="0" applyAlignment="0" applyProtection="0"/>
    <xf numFmtId="0" fontId="44" fillId="57" borderId="4604" applyNumberFormat="0" applyAlignment="0" applyProtection="0"/>
    <xf numFmtId="0" fontId="44" fillId="57" borderId="4604" applyNumberFormat="0" applyAlignment="0" applyProtection="0"/>
    <xf numFmtId="0" fontId="44" fillId="119" borderId="4604" applyNumberFormat="0" applyAlignment="0" applyProtection="0"/>
    <xf numFmtId="215" fontId="156" fillId="0" borderId="4606" applyFont="0" applyFill="0" applyAlignment="0">
      <alignment horizontal="fill"/>
    </xf>
    <xf numFmtId="0" fontId="44" fillId="57" borderId="4620" applyNumberFormat="0" applyAlignment="0" applyProtection="0"/>
    <xf numFmtId="0" fontId="44" fillId="119" borderId="4616" applyNumberFormat="0" applyAlignment="0" applyProtection="0"/>
    <xf numFmtId="2" fontId="92" fillId="34" borderId="4617"/>
    <xf numFmtId="3" fontId="92" fillId="34" borderId="4617">
      <alignment horizontal="right" vertical="center"/>
    </xf>
    <xf numFmtId="4" fontId="92" fillId="35" borderId="4619"/>
    <xf numFmtId="3" fontId="92" fillId="35" borderId="4619">
      <alignment horizontal="right" vertical="center"/>
    </xf>
    <xf numFmtId="0" fontId="44" fillId="57" borderId="4616" applyNumberFormat="0" applyAlignment="0" applyProtection="0"/>
    <xf numFmtId="0" fontId="44" fillId="57" borderId="4616" applyNumberFormat="0" applyAlignment="0" applyProtection="0"/>
    <xf numFmtId="215" fontId="156" fillId="0" borderId="4618" applyFont="0" applyFill="0" applyAlignment="0">
      <alignment horizontal="fill"/>
    </xf>
    <xf numFmtId="0" fontId="92" fillId="35" borderId="4619">
      <alignment horizontal="center" vertical="center"/>
    </xf>
    <xf numFmtId="0" fontId="44" fillId="57" borderId="4616" applyNumberFormat="0" applyAlignment="0" applyProtection="0"/>
    <xf numFmtId="2" fontId="92" fillId="34" borderId="4613"/>
    <xf numFmtId="3" fontId="92" fillId="34" borderId="4613">
      <alignment horizontal="right" vertical="center"/>
    </xf>
    <xf numFmtId="4" fontId="92" fillId="35" borderId="4615"/>
    <xf numFmtId="3" fontId="92" fillId="35" borderId="4615">
      <alignment horizontal="right" vertical="center"/>
    </xf>
    <xf numFmtId="0" fontId="92" fillId="35" borderId="4615">
      <alignment horizontal="center" vertical="center"/>
    </xf>
    <xf numFmtId="0" fontId="92" fillId="35" borderId="4607">
      <alignment horizontal="center" vertical="center"/>
    </xf>
    <xf numFmtId="3" fontId="92" fillId="35" borderId="4607">
      <alignment horizontal="right" vertical="center"/>
    </xf>
    <xf numFmtId="4" fontId="92" fillId="35" borderId="4607"/>
    <xf numFmtId="3" fontId="92" fillId="34" borderId="4605">
      <alignment horizontal="right" vertical="center"/>
    </xf>
    <xf numFmtId="2" fontId="92" fillId="34" borderId="4605"/>
    <xf numFmtId="215" fontId="156" fillId="0" borderId="4614" applyFont="0" applyFill="0" applyAlignment="0">
      <alignment horizontal="fill"/>
    </xf>
    <xf numFmtId="0" fontId="44" fillId="57" borderId="4608" applyNumberFormat="0" applyAlignment="0" applyProtection="0"/>
    <xf numFmtId="0" fontId="92" fillId="35" borderId="4611">
      <alignment horizontal="center" vertical="center"/>
    </xf>
    <xf numFmtId="215" fontId="156" fillId="0" borderId="4610" applyFont="0" applyFill="0" applyAlignment="0">
      <alignment horizontal="fill"/>
    </xf>
    <xf numFmtId="0" fontId="44" fillId="57" borderId="4608" applyNumberFormat="0" applyAlignment="0" applyProtection="0"/>
    <xf numFmtId="0" fontId="44" fillId="57" borderId="4608" applyNumberFormat="0" applyAlignment="0" applyProtection="0"/>
    <xf numFmtId="3" fontId="92" fillId="35" borderId="4611">
      <alignment horizontal="right" vertical="center"/>
    </xf>
    <xf numFmtId="4" fontId="92" fillId="35" borderId="4611"/>
    <xf numFmtId="3" fontId="92" fillId="34" borderId="4609">
      <alignment horizontal="right" vertical="center"/>
    </xf>
    <xf numFmtId="2" fontId="92" fillId="34" borderId="4609"/>
    <xf numFmtId="0" fontId="44" fillId="119" borderId="4608" applyNumberFormat="0" applyAlignment="0" applyProtection="0"/>
    <xf numFmtId="0" fontId="44" fillId="57" borderId="4612" applyNumberFormat="0" applyAlignment="0" applyProtection="0"/>
    <xf numFmtId="0" fontId="44" fillId="57" borderId="4612" applyNumberFormat="0" applyAlignment="0" applyProtection="0"/>
    <xf numFmtId="0" fontId="44" fillId="57" borderId="4612" applyNumberFormat="0" applyAlignment="0" applyProtection="0"/>
    <xf numFmtId="0" fontId="44" fillId="119" borderId="4612" applyNumberFormat="0" applyAlignment="0" applyProtection="0"/>
    <xf numFmtId="0" fontId="44" fillId="57" borderId="4620" applyNumberFormat="0" applyAlignment="0" applyProtection="0"/>
    <xf numFmtId="0" fontId="44" fillId="57" borderId="4620" applyNumberFormat="0" applyAlignment="0" applyProtection="0"/>
    <xf numFmtId="0" fontId="44" fillId="119" borderId="4620" applyNumberFormat="0" applyAlignment="0" applyProtection="0"/>
    <xf numFmtId="215" fontId="156" fillId="0" borderId="4622" applyFont="0" applyFill="0" applyAlignment="0">
      <alignment horizontal="fill"/>
    </xf>
    <xf numFmtId="0" fontId="92" fillId="35" borderId="4623">
      <alignment horizontal="center" vertical="center"/>
    </xf>
    <xf numFmtId="3" fontId="92" fillId="35" borderId="4623">
      <alignment horizontal="right" vertical="center"/>
    </xf>
    <xf numFmtId="4" fontId="92" fillId="35" borderId="4623"/>
    <xf numFmtId="3" fontId="92" fillId="34" borderId="4621">
      <alignment horizontal="right" vertical="center"/>
    </xf>
    <xf numFmtId="2" fontId="92" fillId="34" borderId="4621"/>
    <xf numFmtId="0" fontId="44" fillId="57" borderId="4624" applyNumberFormat="0" applyAlignment="0" applyProtection="0"/>
    <xf numFmtId="0" fontId="92" fillId="35" borderId="4627">
      <alignment horizontal="center" vertical="center"/>
    </xf>
    <xf numFmtId="215" fontId="156" fillId="0" borderId="4626" applyFont="0" applyFill="0" applyAlignment="0">
      <alignment horizontal="fill"/>
    </xf>
    <xf numFmtId="0" fontId="44" fillId="57" borderId="4624" applyNumberFormat="0" applyAlignment="0" applyProtection="0"/>
    <xf numFmtId="0" fontId="44" fillId="57" borderId="4624" applyNumberFormat="0" applyAlignment="0" applyProtection="0"/>
    <xf numFmtId="3" fontId="92" fillId="35" borderId="4627">
      <alignment horizontal="right" vertical="center"/>
    </xf>
    <xf numFmtId="4" fontId="92" fillId="35" borderId="4627"/>
    <xf numFmtId="3" fontId="92" fillId="34" borderId="4625">
      <alignment horizontal="right" vertical="center"/>
    </xf>
    <xf numFmtId="2" fontId="92" fillId="34" borderId="4625"/>
    <xf numFmtId="0" fontId="44" fillId="119" borderId="4624" applyNumberFormat="0" applyAlignment="0" applyProtection="0"/>
    <xf numFmtId="0" fontId="44" fillId="57" borderId="4628" applyNumberFormat="0" applyAlignment="0" applyProtection="0"/>
    <xf numFmtId="0" fontId="44" fillId="57" borderId="4628" applyNumberFormat="0" applyAlignment="0" applyProtection="0"/>
    <xf numFmtId="0" fontId="44" fillId="57" borderId="4628" applyNumberFormat="0" applyAlignment="0" applyProtection="0"/>
    <xf numFmtId="0" fontId="44" fillId="119" borderId="4628" applyNumberFormat="0" applyAlignment="0" applyProtection="0"/>
    <xf numFmtId="215" fontId="156" fillId="0" borderId="4630" applyFont="0" applyFill="0" applyAlignment="0">
      <alignment horizontal="fill"/>
    </xf>
    <xf numFmtId="0" fontId="92" fillId="35" borderId="4631">
      <alignment horizontal="center" vertical="center"/>
    </xf>
    <xf numFmtId="3" fontId="92" fillId="35" borderId="4631">
      <alignment horizontal="right" vertical="center"/>
    </xf>
    <xf numFmtId="4" fontId="92" fillId="35" borderId="4631"/>
    <xf numFmtId="3" fontId="92" fillId="34" borderId="4629">
      <alignment horizontal="right" vertical="center"/>
    </xf>
    <xf numFmtId="2" fontId="92" fillId="34" borderId="4629"/>
    <xf numFmtId="0" fontId="44" fillId="57" borderId="4632" applyNumberFormat="0" applyAlignment="0" applyProtection="0"/>
    <xf numFmtId="0" fontId="92" fillId="35" borderId="4635">
      <alignment horizontal="center" vertical="center"/>
    </xf>
    <xf numFmtId="215" fontId="156" fillId="0" borderId="4634" applyFont="0" applyFill="0" applyAlignment="0">
      <alignment horizontal="fill"/>
    </xf>
    <xf numFmtId="0" fontId="44" fillId="57" borderId="4632" applyNumberFormat="0" applyAlignment="0" applyProtection="0"/>
    <xf numFmtId="0" fontId="44" fillId="57" borderId="4632" applyNumberFormat="0" applyAlignment="0" applyProtection="0"/>
    <xf numFmtId="3" fontId="92" fillId="35" borderId="4635">
      <alignment horizontal="right" vertical="center"/>
    </xf>
    <xf numFmtId="4" fontId="92" fillId="35" borderId="4635"/>
    <xf numFmtId="3" fontId="92" fillId="34" borderId="4633">
      <alignment horizontal="right" vertical="center"/>
    </xf>
    <xf numFmtId="2" fontId="92" fillId="34" borderId="4633"/>
    <xf numFmtId="0" fontId="44" fillId="119" borderId="4632" applyNumberFormat="0" applyAlignment="0" applyProtection="0"/>
    <xf numFmtId="0" fontId="44" fillId="57" borderId="4636" applyNumberFormat="0" applyAlignment="0" applyProtection="0"/>
    <xf numFmtId="0" fontId="44" fillId="57" borderId="4636" applyNumberFormat="0" applyAlignment="0" applyProtection="0"/>
    <xf numFmtId="0" fontId="44" fillId="57" borderId="4636" applyNumberFormat="0" applyAlignment="0" applyProtection="0"/>
    <xf numFmtId="0" fontId="44" fillId="119" borderId="4636" applyNumberFormat="0" applyAlignment="0" applyProtection="0"/>
    <xf numFmtId="215" fontId="156" fillId="0" borderId="4767" applyFont="0" applyFill="0" applyAlignment="0">
      <alignment horizontal="fill"/>
    </xf>
    <xf numFmtId="0" fontId="108" fillId="0" borderId="3698" applyFont="0" applyFill="0" applyAlignment="0" applyProtection="0"/>
    <xf numFmtId="0" fontId="43" fillId="59" borderId="6133" applyNumberFormat="0" applyFont="0" applyAlignment="0" applyProtection="0"/>
    <xf numFmtId="338" fontId="230" fillId="0" borderId="6024">
      <protection locked="0"/>
    </xf>
    <xf numFmtId="0" fontId="44" fillId="57" borderId="4765" applyNumberFormat="0" applyAlignment="0" applyProtection="0"/>
    <xf numFmtId="0" fontId="44" fillId="57" borderId="4765" applyNumberFormat="0" applyAlignment="0" applyProtection="0"/>
    <xf numFmtId="3" fontId="92" fillId="35" borderId="4768">
      <alignment horizontal="right" vertical="center"/>
    </xf>
    <xf numFmtId="4" fontId="92" fillId="35" borderId="4768"/>
    <xf numFmtId="3" fontId="92" fillId="34" borderId="4766">
      <alignment horizontal="right" vertical="center"/>
    </xf>
    <xf numFmtId="2" fontId="92" fillId="34" borderId="4766"/>
    <xf numFmtId="0" fontId="44" fillId="119" borderId="4765" applyNumberFormat="0" applyAlignment="0" applyProtection="0"/>
    <xf numFmtId="0" fontId="44" fillId="57" borderId="4769" applyNumberFormat="0" applyAlignment="0" applyProtection="0"/>
    <xf numFmtId="0" fontId="44" fillId="57" borderId="4769" applyNumberFormat="0" applyAlignment="0" applyProtection="0"/>
    <xf numFmtId="0" fontId="44" fillId="57" borderId="4769" applyNumberFormat="0" applyAlignment="0" applyProtection="0"/>
    <xf numFmtId="0" fontId="44" fillId="119" borderId="4769" applyNumberFormat="0" applyAlignment="0" applyProtection="0"/>
    <xf numFmtId="215" fontId="156" fillId="0" borderId="4771" applyFont="0" applyFill="0" applyAlignment="0">
      <alignment horizontal="fill"/>
    </xf>
    <xf numFmtId="0" fontId="92" fillId="35" borderId="4772">
      <alignment horizontal="center" vertical="center"/>
    </xf>
    <xf numFmtId="3" fontId="92" fillId="35" borderId="4772">
      <alignment horizontal="right" vertical="center"/>
    </xf>
    <xf numFmtId="4" fontId="92" fillId="35" borderId="4772"/>
    <xf numFmtId="3" fontId="92" fillId="34" borderId="4770">
      <alignment horizontal="right" vertical="center"/>
    </xf>
    <xf numFmtId="2" fontId="92" fillId="34" borderId="4770"/>
    <xf numFmtId="0" fontId="44" fillId="57" borderId="4773" applyNumberFormat="0" applyAlignment="0" applyProtection="0"/>
    <xf numFmtId="0" fontId="92" fillId="35" borderId="4776">
      <alignment horizontal="center" vertical="center"/>
    </xf>
    <xf numFmtId="215" fontId="156" fillId="0" borderId="4775" applyFont="0" applyFill="0" applyAlignment="0">
      <alignment horizontal="fill"/>
    </xf>
    <xf numFmtId="0" fontId="44" fillId="57" borderId="4773" applyNumberFormat="0" applyAlignment="0" applyProtection="0"/>
    <xf numFmtId="0" fontId="44" fillId="57" borderId="4773" applyNumberFormat="0" applyAlignment="0" applyProtection="0"/>
    <xf numFmtId="3" fontId="92" fillId="35" borderId="4776">
      <alignment horizontal="right" vertical="center"/>
    </xf>
    <xf numFmtId="4" fontId="92" fillId="35" borderId="4776"/>
    <xf numFmtId="3" fontId="92" fillId="34" borderId="4774">
      <alignment horizontal="right" vertical="center"/>
    </xf>
    <xf numFmtId="2" fontId="92" fillId="34" borderId="4774"/>
    <xf numFmtId="0" fontId="44" fillId="119" borderId="4773" applyNumberFormat="0" applyAlignment="0" applyProtection="0"/>
    <xf numFmtId="0" fontId="44" fillId="57" borderId="4777" applyNumberFormat="0" applyAlignment="0" applyProtection="0"/>
    <xf numFmtId="0" fontId="44" fillId="57" borderId="4777" applyNumberFormat="0" applyAlignment="0" applyProtection="0"/>
    <xf numFmtId="0" fontId="44" fillId="57" borderId="4777" applyNumberFormat="0" applyAlignment="0" applyProtection="0"/>
    <xf numFmtId="0" fontId="44" fillId="119" borderId="4777" applyNumberFormat="0" applyAlignment="0" applyProtection="0"/>
    <xf numFmtId="215" fontId="156" fillId="0" borderId="4787" applyFont="0" applyFill="0" applyAlignment="0">
      <alignment horizontal="fill"/>
    </xf>
    <xf numFmtId="2" fontId="92" fillId="34" borderId="4802"/>
    <xf numFmtId="3" fontId="92" fillId="34" borderId="4802">
      <alignment horizontal="right" vertical="center"/>
    </xf>
    <xf numFmtId="4" fontId="92" fillId="35" borderId="4804"/>
    <xf numFmtId="3" fontId="92" fillId="35" borderId="4804">
      <alignment horizontal="right" vertical="center"/>
    </xf>
    <xf numFmtId="0" fontId="92" fillId="35" borderId="4804">
      <alignment horizontal="center" vertical="center"/>
    </xf>
    <xf numFmtId="0" fontId="92" fillId="35" borderId="4788">
      <alignment horizontal="center" vertical="center"/>
    </xf>
    <xf numFmtId="3" fontId="92" fillId="35" borderId="4788">
      <alignment horizontal="right" vertical="center"/>
    </xf>
    <xf numFmtId="4" fontId="92" fillId="35" borderId="4788"/>
    <xf numFmtId="215" fontId="156" fillId="0" borderId="4803" applyFont="0" applyFill="0" applyAlignment="0">
      <alignment horizontal="fill"/>
    </xf>
    <xf numFmtId="3" fontId="92" fillId="34" borderId="4786">
      <alignment horizontal="right" vertical="center"/>
    </xf>
    <xf numFmtId="2" fontId="92" fillId="34" borderId="4786"/>
    <xf numFmtId="0" fontId="108" fillId="0" borderId="3698" applyFont="0" applyFill="0" applyAlignment="0" applyProtection="0"/>
    <xf numFmtId="0" fontId="44" fillId="57" borderId="4789" applyNumberFormat="0" applyAlignment="0" applyProtection="0"/>
    <xf numFmtId="0" fontId="92" fillId="35" borderId="4792">
      <alignment horizontal="center" vertical="center"/>
    </xf>
    <xf numFmtId="215" fontId="156" fillId="0" borderId="4791" applyFont="0" applyFill="0" applyAlignment="0">
      <alignment horizontal="fill"/>
    </xf>
    <xf numFmtId="0" fontId="44" fillId="57" borderId="4789" applyNumberFormat="0" applyAlignment="0" applyProtection="0"/>
    <xf numFmtId="0" fontId="44" fillId="57" borderId="4789" applyNumberFormat="0" applyAlignment="0" applyProtection="0"/>
    <xf numFmtId="3" fontId="92" fillId="35" borderId="4792">
      <alignment horizontal="right" vertical="center"/>
    </xf>
    <xf numFmtId="4" fontId="92" fillId="35" borderId="4792"/>
    <xf numFmtId="3" fontId="92" fillId="34" borderId="4790">
      <alignment horizontal="right" vertical="center"/>
    </xf>
    <xf numFmtId="2" fontId="92" fillId="34" borderId="4790"/>
    <xf numFmtId="0" fontId="44" fillId="119" borderId="4789" applyNumberFormat="0" applyAlignment="0" applyProtection="0"/>
    <xf numFmtId="0" fontId="44" fillId="57" borderId="4793" applyNumberFormat="0" applyAlignment="0" applyProtection="0"/>
    <xf numFmtId="0" fontId="44" fillId="57" borderId="4793" applyNumberFormat="0" applyAlignment="0" applyProtection="0"/>
    <xf numFmtId="0" fontId="44" fillId="57" borderId="4793" applyNumberFormat="0" applyAlignment="0" applyProtection="0"/>
    <xf numFmtId="0" fontId="44" fillId="119" borderId="4793" applyNumberFormat="0" applyAlignment="0" applyProtection="0"/>
    <xf numFmtId="215" fontId="156" fillId="0" borderId="4795" applyFont="0" applyFill="0" applyAlignment="0">
      <alignment horizontal="fill"/>
    </xf>
    <xf numFmtId="0" fontId="92" fillId="35" borderId="4796">
      <alignment horizontal="center" vertical="center"/>
    </xf>
    <xf numFmtId="3" fontId="92" fillId="35" borderId="4796">
      <alignment horizontal="right" vertical="center"/>
    </xf>
    <xf numFmtId="4" fontId="92" fillId="35" borderId="4796"/>
    <xf numFmtId="3" fontId="92" fillId="34" borderId="4794">
      <alignment horizontal="right" vertical="center"/>
    </xf>
    <xf numFmtId="2" fontId="92" fillId="34" borderId="4794"/>
    <xf numFmtId="0" fontId="44" fillId="57" borderId="4797" applyNumberFormat="0" applyAlignment="0" applyProtection="0"/>
    <xf numFmtId="0" fontId="92" fillId="35" borderId="4800">
      <alignment horizontal="center" vertical="center"/>
    </xf>
    <xf numFmtId="215" fontId="156" fillId="0" borderId="4799" applyFont="0" applyFill="0" applyAlignment="0">
      <alignment horizontal="fill"/>
    </xf>
    <xf numFmtId="0" fontId="44" fillId="57" borderId="4797" applyNumberFormat="0" applyAlignment="0" applyProtection="0"/>
    <xf numFmtId="0" fontId="44" fillId="57" borderId="4797" applyNumberFormat="0" applyAlignment="0" applyProtection="0"/>
    <xf numFmtId="3" fontId="92" fillId="35" borderId="4800">
      <alignment horizontal="right" vertical="center"/>
    </xf>
    <xf numFmtId="4" fontId="92" fillId="35" borderId="4800"/>
    <xf numFmtId="3" fontId="92" fillId="34" borderId="4798">
      <alignment horizontal="right" vertical="center"/>
    </xf>
    <xf numFmtId="2" fontId="92" fillId="34" borderId="4798"/>
    <xf numFmtId="0" fontId="44" fillId="119" borderId="4797" applyNumberFormat="0" applyAlignment="0" applyProtection="0"/>
    <xf numFmtId="0" fontId="44" fillId="57" borderId="4801" applyNumberFormat="0" applyAlignment="0" applyProtection="0"/>
    <xf numFmtId="0" fontId="44" fillId="57" borderId="4801" applyNumberFormat="0" applyAlignment="0" applyProtection="0"/>
    <xf numFmtId="0" fontId="44" fillId="57" borderId="4801" applyNumberFormat="0" applyAlignment="0" applyProtection="0"/>
    <xf numFmtId="0" fontId="44" fillId="119" borderId="4801" applyNumberFormat="0" applyAlignment="0" applyProtection="0"/>
    <xf numFmtId="0" fontId="44" fillId="57" borderId="4805" applyNumberFormat="0" applyAlignment="0" applyProtection="0"/>
    <xf numFmtId="0" fontId="92" fillId="35" borderId="4808">
      <alignment horizontal="center" vertical="center"/>
    </xf>
    <xf numFmtId="215" fontId="156" fillId="0" borderId="4807" applyFont="0" applyFill="0" applyAlignment="0">
      <alignment horizontal="fill"/>
    </xf>
    <xf numFmtId="0" fontId="44" fillId="57" borderId="4805" applyNumberFormat="0" applyAlignment="0" applyProtection="0"/>
    <xf numFmtId="0" fontId="44" fillId="57" borderId="4805" applyNumberFormat="0" applyAlignment="0" applyProtection="0"/>
    <xf numFmtId="3" fontId="92" fillId="35" borderId="4808">
      <alignment horizontal="right" vertical="center"/>
    </xf>
    <xf numFmtId="4" fontId="92" fillId="35" borderId="4808"/>
    <xf numFmtId="3" fontId="92" fillId="34" borderId="4806">
      <alignment horizontal="right" vertical="center"/>
    </xf>
    <xf numFmtId="2" fontId="92" fillId="34" borderId="4806"/>
    <xf numFmtId="0" fontId="44" fillId="119" borderId="4805" applyNumberFormat="0" applyAlignment="0" applyProtection="0"/>
    <xf numFmtId="0" fontId="44" fillId="57" borderId="4809" applyNumberFormat="0" applyAlignment="0" applyProtection="0"/>
    <xf numFmtId="0" fontId="44" fillId="57" borderId="4809" applyNumberFormat="0" applyAlignment="0" applyProtection="0"/>
    <xf numFmtId="0" fontId="44" fillId="57" borderId="4809" applyNumberFormat="0" applyAlignment="0" applyProtection="0"/>
    <xf numFmtId="0" fontId="44" fillId="119" borderId="4809" applyNumberFormat="0" applyAlignment="0" applyProtection="0"/>
    <xf numFmtId="215" fontId="156" fillId="0" borderId="4811" applyFont="0" applyFill="0" applyAlignment="0">
      <alignment horizontal="fill"/>
    </xf>
    <xf numFmtId="0" fontId="44" fillId="57" borderId="4825" applyNumberFormat="0" applyAlignment="0" applyProtection="0"/>
    <xf numFmtId="0" fontId="44" fillId="119" borderId="4821" applyNumberFormat="0" applyAlignment="0" applyProtection="0"/>
    <xf numFmtId="2" fontId="92" fillId="34" borderId="4822"/>
    <xf numFmtId="3" fontId="92" fillId="34" borderId="4822">
      <alignment horizontal="right" vertical="center"/>
    </xf>
    <xf numFmtId="4" fontId="92" fillId="35" borderId="4824"/>
    <xf numFmtId="3" fontId="92" fillId="35" borderId="4824">
      <alignment horizontal="right" vertical="center"/>
    </xf>
    <xf numFmtId="0" fontId="44" fillId="57" borderId="4821" applyNumberFormat="0" applyAlignment="0" applyProtection="0"/>
    <xf numFmtId="0" fontId="44" fillId="57" borderId="4821" applyNumberFormat="0" applyAlignment="0" applyProtection="0"/>
    <xf numFmtId="215" fontId="156" fillId="0" borderId="4823" applyFont="0" applyFill="0" applyAlignment="0">
      <alignment horizontal="fill"/>
    </xf>
    <xf numFmtId="0" fontId="92" fillId="35" borderId="4824">
      <alignment horizontal="center" vertical="center"/>
    </xf>
    <xf numFmtId="0" fontId="44" fillId="57" borderId="4821" applyNumberFormat="0" applyAlignment="0" applyProtection="0"/>
    <xf numFmtId="2" fontId="92" fillId="34" borderId="4818"/>
    <xf numFmtId="3" fontId="92" fillId="34" borderId="4818">
      <alignment horizontal="right" vertical="center"/>
    </xf>
    <xf numFmtId="4" fontId="92" fillId="35" borderId="4820"/>
    <xf numFmtId="3" fontId="92" fillId="35" borderId="4820">
      <alignment horizontal="right" vertical="center"/>
    </xf>
    <xf numFmtId="0" fontId="92" fillId="35" borderId="4820">
      <alignment horizontal="center" vertical="center"/>
    </xf>
    <xf numFmtId="0" fontId="92" fillId="35" borderId="4812">
      <alignment horizontal="center" vertical="center"/>
    </xf>
    <xf numFmtId="3" fontId="92" fillId="35" borderId="4812">
      <alignment horizontal="right" vertical="center"/>
    </xf>
    <xf numFmtId="4" fontId="92" fillId="35" borderId="4812"/>
    <xf numFmtId="3" fontId="92" fillId="34" borderId="4810">
      <alignment horizontal="right" vertical="center"/>
    </xf>
    <xf numFmtId="2" fontId="92" fillId="34" borderId="4810"/>
    <xf numFmtId="215" fontId="156" fillId="0" borderId="4819" applyFont="0" applyFill="0" applyAlignment="0">
      <alignment horizontal="fill"/>
    </xf>
    <xf numFmtId="0" fontId="44" fillId="57" borderId="4813" applyNumberFormat="0" applyAlignment="0" applyProtection="0"/>
    <xf numFmtId="0" fontId="92" fillId="35" borderId="4816">
      <alignment horizontal="center" vertical="center"/>
    </xf>
    <xf numFmtId="215" fontId="156" fillId="0" borderId="4815" applyFont="0" applyFill="0" applyAlignment="0">
      <alignment horizontal="fill"/>
    </xf>
    <xf numFmtId="0" fontId="44" fillId="57" borderId="4813" applyNumberFormat="0" applyAlignment="0" applyProtection="0"/>
    <xf numFmtId="0" fontId="44" fillId="57" borderId="4813" applyNumberFormat="0" applyAlignment="0" applyProtection="0"/>
    <xf numFmtId="3" fontId="92" fillId="35" borderId="4816">
      <alignment horizontal="right" vertical="center"/>
    </xf>
    <xf numFmtId="4" fontId="92" fillId="35" borderId="4816"/>
    <xf numFmtId="3" fontId="92" fillId="34" borderId="4814">
      <alignment horizontal="right" vertical="center"/>
    </xf>
    <xf numFmtId="2" fontId="92" fillId="34" borderId="4814"/>
    <xf numFmtId="0" fontId="44" fillId="119" borderId="4813" applyNumberFormat="0" applyAlignment="0" applyProtection="0"/>
    <xf numFmtId="0" fontId="44" fillId="57" borderId="4817" applyNumberFormat="0" applyAlignment="0" applyProtection="0"/>
    <xf numFmtId="0" fontId="44" fillId="57" borderId="4817" applyNumberFormat="0" applyAlignment="0" applyProtection="0"/>
    <xf numFmtId="0" fontId="44" fillId="57" borderId="4817" applyNumberFormat="0" applyAlignment="0" applyProtection="0"/>
    <xf numFmtId="0" fontId="44" fillId="119" borderId="4817" applyNumberFormat="0" applyAlignment="0" applyProtection="0"/>
    <xf numFmtId="0" fontId="44" fillId="57" borderId="4825" applyNumberFormat="0" applyAlignment="0" applyProtection="0"/>
    <xf numFmtId="0" fontId="44" fillId="57" borderId="4825" applyNumberFormat="0" applyAlignment="0" applyProtection="0"/>
    <xf numFmtId="0" fontId="44" fillId="119" borderId="4825" applyNumberFormat="0" applyAlignment="0" applyProtection="0"/>
    <xf numFmtId="215" fontId="156" fillId="0" borderId="4827" applyFont="0" applyFill="0" applyAlignment="0">
      <alignment horizontal="fill"/>
    </xf>
    <xf numFmtId="0" fontId="92" fillId="35" borderId="4828">
      <alignment horizontal="center" vertical="center"/>
    </xf>
    <xf numFmtId="3" fontId="92" fillId="35" borderId="4828">
      <alignment horizontal="right" vertical="center"/>
    </xf>
    <xf numFmtId="4" fontId="92" fillId="35" borderId="4828"/>
    <xf numFmtId="3" fontId="92" fillId="34" borderId="4826">
      <alignment horizontal="right" vertical="center"/>
    </xf>
    <xf numFmtId="2" fontId="92" fillId="34" borderId="4826"/>
    <xf numFmtId="0" fontId="44" fillId="57" borderId="4829" applyNumberFormat="0" applyAlignment="0" applyProtection="0"/>
    <xf numFmtId="0" fontId="92" fillId="35" borderId="4832">
      <alignment horizontal="center" vertical="center"/>
    </xf>
    <xf numFmtId="215" fontId="156" fillId="0" borderId="4831" applyFont="0" applyFill="0" applyAlignment="0">
      <alignment horizontal="fill"/>
    </xf>
    <xf numFmtId="0" fontId="44" fillId="57" borderId="4829" applyNumberFormat="0" applyAlignment="0" applyProtection="0"/>
    <xf numFmtId="0" fontId="44" fillId="57" borderId="4829" applyNumberFormat="0" applyAlignment="0" applyProtection="0"/>
    <xf numFmtId="3" fontId="92" fillId="35" borderId="4832">
      <alignment horizontal="right" vertical="center"/>
    </xf>
    <xf numFmtId="4" fontId="92" fillId="35" borderId="4832"/>
    <xf numFmtId="3" fontId="92" fillId="34" borderId="4830">
      <alignment horizontal="right" vertical="center"/>
    </xf>
    <xf numFmtId="2" fontId="92" fillId="34" borderId="4830"/>
    <xf numFmtId="0" fontId="44" fillId="119" borderId="4829" applyNumberFormat="0" applyAlignment="0" applyProtection="0"/>
    <xf numFmtId="0" fontId="44" fillId="57" borderId="4833" applyNumberFormat="0" applyAlignment="0" applyProtection="0"/>
    <xf numFmtId="0" fontId="44" fillId="57" borderId="4833" applyNumberFormat="0" applyAlignment="0" applyProtection="0"/>
    <xf numFmtId="0" fontId="44" fillId="57" borderId="4833" applyNumberFormat="0" applyAlignment="0" applyProtection="0"/>
    <xf numFmtId="0" fontId="44" fillId="119" borderId="4833" applyNumberFormat="0" applyAlignment="0" applyProtection="0"/>
    <xf numFmtId="215" fontId="156" fillId="0" borderId="4835" applyFont="0" applyFill="0" applyAlignment="0">
      <alignment horizontal="fill"/>
    </xf>
    <xf numFmtId="0" fontId="92" fillId="35" borderId="4836">
      <alignment horizontal="center" vertical="center"/>
    </xf>
    <xf numFmtId="3" fontId="92" fillId="35" borderId="4836">
      <alignment horizontal="right" vertical="center"/>
    </xf>
    <xf numFmtId="4" fontId="92" fillId="35" borderId="4836"/>
    <xf numFmtId="3" fontId="92" fillId="34" borderId="4834">
      <alignment horizontal="right" vertical="center"/>
    </xf>
    <xf numFmtId="2" fontId="92" fillId="34" borderId="4834"/>
    <xf numFmtId="0" fontId="44" fillId="57" borderId="4837" applyNumberFormat="0" applyAlignment="0" applyProtection="0"/>
    <xf numFmtId="0" fontId="92" fillId="35" borderId="4840">
      <alignment horizontal="center" vertical="center"/>
    </xf>
    <xf numFmtId="215" fontId="156" fillId="0" borderId="4839" applyFont="0" applyFill="0" applyAlignment="0">
      <alignment horizontal="fill"/>
    </xf>
    <xf numFmtId="0" fontId="44" fillId="57" borderId="4837" applyNumberFormat="0" applyAlignment="0" applyProtection="0"/>
    <xf numFmtId="0" fontId="44" fillId="57" borderId="4837" applyNumberFormat="0" applyAlignment="0" applyProtection="0"/>
    <xf numFmtId="3" fontId="92" fillId="35" borderId="4840">
      <alignment horizontal="right" vertical="center"/>
    </xf>
    <xf numFmtId="4" fontId="92" fillId="35" borderId="4840"/>
    <xf numFmtId="3" fontId="92" fillId="34" borderId="4838">
      <alignment horizontal="right" vertical="center"/>
    </xf>
    <xf numFmtId="2" fontId="92" fillId="34" borderId="4838"/>
    <xf numFmtId="0" fontId="44" fillId="119" borderId="4837" applyNumberFormat="0" applyAlignment="0" applyProtection="0"/>
    <xf numFmtId="0" fontId="44" fillId="57" borderId="4841" applyNumberFormat="0" applyAlignment="0" applyProtection="0"/>
    <xf numFmtId="0" fontId="44" fillId="57" borderId="4841" applyNumberFormat="0" applyAlignment="0" applyProtection="0"/>
    <xf numFmtId="0" fontId="44" fillId="57" borderId="4841" applyNumberFormat="0" applyAlignment="0" applyProtection="0"/>
    <xf numFmtId="0" fontId="44" fillId="119" borderId="4841" applyNumberFormat="0" applyAlignment="0" applyProtection="0"/>
    <xf numFmtId="1" fontId="37" fillId="0" borderId="5598">
      <alignment vertical="center"/>
    </xf>
    <xf numFmtId="0" fontId="63" fillId="56" borderId="5275" applyNumberFormat="0" applyAlignment="0" applyProtection="0"/>
    <xf numFmtId="0" fontId="44" fillId="119" borderId="6349" applyNumberFormat="0" applyAlignment="0" applyProtection="0"/>
    <xf numFmtId="0" fontId="63" fillId="56" borderId="5275" applyNumberFormat="0" applyAlignment="0" applyProtection="0"/>
    <xf numFmtId="0" fontId="23" fillId="98" borderId="6022" applyNumberFormat="0" applyFont="0" applyAlignment="0" applyProtection="0"/>
    <xf numFmtId="215" fontId="156" fillId="0" borderId="6763" applyFont="0" applyFill="0" applyAlignment="0">
      <alignment horizontal="fill"/>
    </xf>
    <xf numFmtId="0" fontId="42" fillId="0" borderId="5276" applyNumberFormat="0" applyFill="0" applyAlignment="0" applyProtection="0"/>
    <xf numFmtId="0" fontId="42" fillId="0" borderId="5276" applyNumberFormat="0" applyFill="0" applyAlignment="0" applyProtection="0"/>
    <xf numFmtId="4" fontId="92" fillId="35" borderId="6760"/>
    <xf numFmtId="0" fontId="44" fillId="57" borderId="5517" applyNumberFormat="0" applyAlignment="0" applyProtection="0"/>
    <xf numFmtId="0" fontId="55" fillId="56" borderId="5273" applyNumberFormat="0" applyAlignment="0" applyProtection="0"/>
    <xf numFmtId="0" fontId="63" fillId="56" borderId="5275" applyNumberFormat="0" applyAlignment="0" applyProtection="0"/>
    <xf numFmtId="0" fontId="23" fillId="0" borderId="5489" applyNumberFormat="0" applyFill="0" applyAlignment="0" applyProtection="0"/>
    <xf numFmtId="0" fontId="23" fillId="0" borderId="5489" applyNumberFormat="0" applyFill="0" applyAlignment="0" applyProtection="0"/>
    <xf numFmtId="41" fontId="211" fillId="0" borderId="6027" applyFill="0" applyBorder="0" applyProtection="0">
      <alignment horizontal="right" vertical="top"/>
    </xf>
    <xf numFmtId="0" fontId="55" fillId="56" borderId="5273" applyNumberFormat="0" applyAlignment="0" applyProtection="0"/>
    <xf numFmtId="0" fontId="63" fillId="56" borderId="6134" applyNumberFormat="0" applyAlignment="0" applyProtection="0"/>
    <xf numFmtId="0" fontId="44" fillId="119" borderId="5952" applyNumberFormat="0" applyAlignment="0" applyProtection="0"/>
    <xf numFmtId="0" fontId="44" fillId="119" borderId="5537" applyNumberFormat="0" applyAlignment="0" applyProtection="0"/>
    <xf numFmtId="0" fontId="42" fillId="0" borderId="5276" applyNumberFormat="0" applyFill="0" applyAlignment="0" applyProtection="0"/>
    <xf numFmtId="0" fontId="63" fillId="56" borderId="6134" applyNumberFormat="0" applyAlignment="0" applyProtection="0"/>
    <xf numFmtId="0" fontId="42" fillId="0" borderId="5276" applyNumberFormat="0" applyFill="0" applyAlignment="0" applyProtection="0"/>
    <xf numFmtId="0" fontId="18" fillId="0" borderId="6029" applyNumberFormat="0" applyFont="0" applyAlignment="0" applyProtection="0"/>
    <xf numFmtId="0" fontId="23" fillId="98" borderId="5490" applyNumberFormat="0" applyFont="0" applyAlignment="0" applyProtection="0"/>
    <xf numFmtId="0" fontId="237" fillId="0" borderId="5494">
      <alignment horizontal="right" wrapText="1"/>
    </xf>
    <xf numFmtId="207" fontId="245" fillId="0" borderId="5493">
      <alignment horizontal="center"/>
    </xf>
    <xf numFmtId="0" fontId="55" fillId="56" borderId="6132" applyNumberFormat="0" applyAlignment="0" applyProtection="0"/>
    <xf numFmtId="0" fontId="44" fillId="119" borderId="5497" applyNumberFormat="0" applyAlignment="0" applyProtection="0"/>
    <xf numFmtId="0" fontId="44" fillId="119" borderId="5501" applyNumberFormat="0" applyAlignment="0" applyProtection="0"/>
    <xf numFmtId="0" fontId="63" fillId="56" borderId="5275" applyNumberFormat="0" applyAlignment="0" applyProtection="0"/>
    <xf numFmtId="207" fontId="243" fillId="0" borderId="6026">
      <alignment horizontal="left"/>
    </xf>
    <xf numFmtId="0" fontId="92" fillId="35" borderId="6760">
      <alignment horizontal="center" vertical="center"/>
    </xf>
    <xf numFmtId="41" fontId="211" fillId="0" borderId="6027" applyFill="0" applyBorder="0" applyProtection="0">
      <alignment horizontal="right" vertical="top"/>
    </xf>
    <xf numFmtId="0" fontId="55" fillId="56" borderId="6132" applyNumberFormat="0" applyAlignment="0" applyProtection="0"/>
    <xf numFmtId="338" fontId="230" fillId="0" borderId="6024">
      <protection locked="0"/>
    </xf>
    <xf numFmtId="207" fontId="240" fillId="0" borderId="6027">
      <alignment horizontal="right"/>
    </xf>
    <xf numFmtId="4" fontId="92" fillId="35" borderId="5500"/>
    <xf numFmtId="0" fontId="44" fillId="57" borderId="6773" applyNumberFormat="0" applyAlignment="0" applyProtection="0"/>
    <xf numFmtId="2" fontId="92" fillId="34" borderId="6350"/>
    <xf numFmtId="0" fontId="42" fillId="0" borderId="6135" applyNumberFormat="0" applyFill="0" applyAlignment="0" applyProtection="0"/>
    <xf numFmtId="0" fontId="60" fillId="43" borderId="5273" applyNumberFormat="0" applyAlignment="0" applyProtection="0"/>
    <xf numFmtId="0" fontId="63" fillId="56" borderId="6134" applyNumberForma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0" fillId="43" borderId="5273" applyNumberFormat="0" applyAlignment="0" applyProtection="0"/>
    <xf numFmtId="1" fontId="37" fillId="0" borderId="5598">
      <alignment vertical="center"/>
    </xf>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44" fillId="57" borderId="6765" applyNumberFormat="0" applyAlignment="0" applyProtection="0"/>
    <xf numFmtId="0" fontId="43" fillId="59" borderId="5274" applyNumberFormat="0" applyFon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63" fillId="56" borderId="6134" applyNumberFormat="0" applyAlignment="0" applyProtection="0"/>
    <xf numFmtId="0" fontId="237" fillId="0" borderId="5168">
      <alignment horizontal="right" wrapText="1"/>
    </xf>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3" fontId="92" fillId="34" borderId="6362">
      <alignment horizontal="right" vertical="center"/>
    </xf>
    <xf numFmtId="0" fontId="231" fillId="35" borderId="5162">
      <alignment horizontal="right"/>
    </xf>
    <xf numFmtId="0" fontId="44" fillId="57" borderId="5505" applyNumberFormat="0" applyAlignment="0" applyProtection="0"/>
    <xf numFmtId="0" fontId="63" fillId="56" borderId="5275" applyNumberFormat="0" applyAlignment="0" applyProtection="0"/>
    <xf numFmtId="0" fontId="42" fillId="0" borderId="5276" applyNumberFormat="0" applyFill="0" applyAlignment="0" applyProtection="0"/>
    <xf numFmtId="0" fontId="43" fillId="59" borderId="5274" applyNumberFormat="0" applyFont="0" applyAlignment="0" applyProtection="0"/>
    <xf numFmtId="207" fontId="240" fillId="0" borderId="5168">
      <alignment horizontal="right"/>
    </xf>
    <xf numFmtId="0" fontId="63" fillId="56" borderId="6134" applyNumberFormat="0" applyAlignment="0" applyProtection="0"/>
    <xf numFmtId="0" fontId="63" fillId="56" borderId="6134" applyNumberFormat="0" applyAlignment="0" applyProtection="0"/>
    <xf numFmtId="0" fontId="60" fillId="43" borderId="6132" applyNumberFormat="0" applyAlignment="0" applyProtection="0"/>
    <xf numFmtId="0" fontId="63" fillId="56" borderId="5275" applyNumberFormat="0" applyAlignment="0" applyProtection="0"/>
    <xf numFmtId="0" fontId="55" fillId="56" borderId="6132" applyNumberFormat="0" applyAlignment="0" applyProtection="0"/>
    <xf numFmtId="1" fontId="37" fillId="0" borderId="5598">
      <alignment vertical="center"/>
    </xf>
    <xf numFmtId="207" fontId="243" fillId="0" borderId="5493">
      <alignment horizontal="left"/>
    </xf>
    <xf numFmtId="0" fontId="44" fillId="57" borderId="5505" applyNumberFormat="0" applyAlignment="0" applyProtection="0"/>
    <xf numFmtId="338" fontId="230" fillId="0" borderId="6024">
      <protection locked="0"/>
    </xf>
    <xf numFmtId="0" fontId="55" fillId="56" borderId="6132" applyNumberFormat="0" applyAlignment="0" applyProtection="0"/>
    <xf numFmtId="0" fontId="60" fillId="43" borderId="5273" applyNumberFormat="0" applyAlignment="0" applyProtection="0"/>
    <xf numFmtId="0" fontId="63" fillId="56" borderId="5275" applyNumberFormat="0" applyAlignment="0" applyProtection="0"/>
    <xf numFmtId="0" fontId="63" fillId="56" borderId="6134" applyNumberFormat="0" applyAlignment="0" applyProtection="0"/>
    <xf numFmtId="0" fontId="42" fillId="0" borderId="6135" applyNumberFormat="0" applyFill="0" applyAlignment="0" applyProtection="0"/>
    <xf numFmtId="0" fontId="44" fillId="57" borderId="5497" applyNumberFormat="0" applyAlignment="0" applyProtection="0"/>
    <xf numFmtId="0" fontId="60" fillId="43" borderId="6132" applyNumberFormat="0" applyAlignment="0" applyProtection="0"/>
    <xf numFmtId="207" fontId="243" fillId="0" borderId="6026">
      <alignment horizontal="left"/>
    </xf>
    <xf numFmtId="0" fontId="42" fillId="0" borderId="6135" applyNumberFormat="0" applyFill="0" applyAlignment="0" applyProtection="0"/>
    <xf numFmtId="207" fontId="243" fillId="0" borderId="5493">
      <alignment horizontal="left"/>
    </xf>
    <xf numFmtId="207" fontId="243" fillId="0" borderId="5493">
      <alignment horizontal="left"/>
    </xf>
    <xf numFmtId="0" fontId="55" fillId="56" borderId="5273" applyNumberFormat="0" applyAlignment="0" applyProtection="0"/>
    <xf numFmtId="0" fontId="60" fillId="43" borderId="6132" applyNumberFormat="0" applyAlignment="0" applyProtection="0"/>
    <xf numFmtId="0" fontId="18" fillId="0" borderId="6029" applyNumberFormat="0" applyFont="0" applyAlignment="0" applyProtection="0"/>
    <xf numFmtId="0" fontId="43" fillId="59" borderId="6133" applyNumberFormat="0" applyFont="0" applyAlignment="0" applyProtection="0"/>
    <xf numFmtId="338" fontId="230" fillId="0" borderId="5491">
      <protection locked="0"/>
    </xf>
    <xf numFmtId="0" fontId="42" fillId="0" borderId="5276" applyNumberFormat="0" applyFill="0" applyAlignment="0" applyProtection="0"/>
    <xf numFmtId="3" fontId="92" fillId="35" borderId="6388">
      <alignment horizontal="right" vertical="center"/>
    </xf>
    <xf numFmtId="0" fontId="42" fillId="0" borderId="5276" applyNumberFormat="0" applyFill="0" applyAlignment="0" applyProtection="0"/>
    <xf numFmtId="0" fontId="18" fillId="0" borderId="6029" applyNumberFormat="0" applyFont="0" applyAlignment="0" applyProtection="0"/>
    <xf numFmtId="0" fontId="42" fillId="0" borderId="6135" applyNumberFormat="0" applyFill="0" applyAlignment="0" applyProtection="0"/>
    <xf numFmtId="2" fontId="92" fillId="34" borderId="6382"/>
    <xf numFmtId="0" fontId="63" fillId="56" borderId="5275" applyNumberFormat="0" applyAlignment="0" applyProtection="0"/>
    <xf numFmtId="0" fontId="217" fillId="103" borderId="6022" applyNumberFormat="0" applyAlignment="0" applyProtection="0"/>
    <xf numFmtId="207" fontId="245" fillId="0" borderId="5493">
      <alignment horizontal="center"/>
    </xf>
    <xf numFmtId="0" fontId="42" fillId="0" borderId="6135" applyNumberFormat="0" applyFill="0" applyAlignment="0" applyProtection="0"/>
    <xf numFmtId="0" fontId="60" fillId="43" borderId="6132" applyNumberFormat="0" applyAlignment="0" applyProtection="0"/>
    <xf numFmtId="0" fontId="238" fillId="0" borderId="6026">
      <alignment horizontal="right"/>
    </xf>
    <xf numFmtId="0" fontId="44" fillId="57" borderId="5509"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6134" applyNumberFormat="0" applyAlignment="0" applyProtection="0"/>
    <xf numFmtId="0" fontId="42" fillId="0" borderId="5276" applyNumberFormat="0" applyFill="0" applyAlignment="0" applyProtection="0"/>
    <xf numFmtId="0" fontId="42" fillId="0" borderId="6135" applyNumberFormat="0" applyFill="0" applyAlignment="0" applyProtection="0"/>
    <xf numFmtId="207" fontId="240" fillId="0" borderId="5494">
      <alignment horizontal="right"/>
    </xf>
    <xf numFmtId="0" fontId="63" fillId="56" borderId="6134" applyNumberFormat="0" applyAlignment="0" applyProtection="0"/>
    <xf numFmtId="0" fontId="237" fillId="0" borderId="5494">
      <alignment horizontal="right" wrapText="1"/>
    </xf>
    <xf numFmtId="0" fontId="42" fillId="0" borderId="6135" applyNumberFormat="0" applyFill="0" applyAlignment="0" applyProtection="0"/>
    <xf numFmtId="0" fontId="238" fillId="0" borderId="5493">
      <alignment horizontal="right"/>
    </xf>
    <xf numFmtId="0" fontId="42" fillId="0" borderId="6135" applyNumberFormat="0" applyFill="0" applyAlignment="0" applyProtection="0"/>
    <xf numFmtId="0" fontId="42" fillId="0" borderId="5276" applyNumberFormat="0" applyFill="0" applyAlignment="0" applyProtection="0"/>
    <xf numFmtId="1" fontId="37" fillId="0" borderId="5598">
      <alignment vertical="center"/>
    </xf>
    <xf numFmtId="0" fontId="55" fillId="56" borderId="5273" applyNumberFormat="0" applyAlignment="0" applyProtection="0"/>
    <xf numFmtId="0" fontId="42" fillId="0" borderId="6135" applyNumberFormat="0" applyFill="0" applyAlignment="0" applyProtection="0"/>
    <xf numFmtId="3" fontId="92" fillId="35" borderId="5504">
      <alignment horizontal="right" vertical="center"/>
    </xf>
    <xf numFmtId="0" fontId="63" fillId="56" borderId="5275" applyNumberFormat="0" applyAlignment="0" applyProtection="0"/>
    <xf numFmtId="0" fontId="63" fillId="56" borderId="5275" applyNumberFormat="0" applyAlignment="0" applyProtection="0"/>
    <xf numFmtId="0" fontId="63" fillId="56" borderId="6134" applyNumberFormat="0" applyAlignment="0" applyProtection="0"/>
    <xf numFmtId="0" fontId="44" fillId="57" borderId="5537" applyNumberFormat="0" applyAlignment="0" applyProtection="0"/>
    <xf numFmtId="0" fontId="60" fillId="43" borderId="6132" applyNumberFormat="0" applyAlignment="0" applyProtection="0"/>
    <xf numFmtId="338" fontId="230" fillId="0" borderId="6024">
      <protection locked="0"/>
    </xf>
    <xf numFmtId="0" fontId="238" fillId="0" borderId="6026">
      <alignment horizontal="right"/>
    </xf>
    <xf numFmtId="338" fontId="230" fillId="0" borderId="6024">
      <protection locked="0"/>
    </xf>
    <xf numFmtId="0" fontId="42" fillId="0" borderId="6135" applyNumberFormat="0" applyFill="0" applyAlignment="0" applyProtection="0"/>
    <xf numFmtId="0" fontId="63" fillId="56" borderId="6134" applyNumberForma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215" fontId="156" fillId="0" borderId="4867" applyFont="0" applyFill="0" applyAlignment="0">
      <alignment horizontal="fill"/>
    </xf>
    <xf numFmtId="207" fontId="245" fillId="0" borderId="5493">
      <alignment horizontal="center"/>
    </xf>
    <xf numFmtId="0" fontId="238" fillId="0" borderId="6026">
      <alignment horizontal="right"/>
    </xf>
    <xf numFmtId="0" fontId="92" fillId="35" borderId="4868">
      <alignment horizontal="center" vertical="center"/>
    </xf>
    <xf numFmtId="3" fontId="92" fillId="35" borderId="4868">
      <alignment horizontal="right" vertical="center"/>
    </xf>
    <xf numFmtId="4" fontId="92" fillId="35" borderId="4868"/>
    <xf numFmtId="3" fontId="92" fillId="34" borderId="4866">
      <alignment horizontal="right" vertical="center"/>
    </xf>
    <xf numFmtId="2" fontId="92" fillId="34" borderId="4866"/>
    <xf numFmtId="0" fontId="23" fillId="98" borderId="6022" applyNumberFormat="0" applyFont="0" applyAlignment="0" applyProtection="0"/>
    <xf numFmtId="41" fontId="211" fillId="0" borderId="5494" applyFill="0" applyBorder="0" applyProtection="0">
      <alignment horizontal="right" vertical="top"/>
    </xf>
    <xf numFmtId="0" fontId="55" fillId="56" borderId="5273" applyNumberFormat="0" applyAlignment="0" applyProtection="0"/>
    <xf numFmtId="0" fontId="42" fillId="0" borderId="6135"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6135" applyNumberFormat="0" applyFill="0" applyAlignment="0" applyProtection="0"/>
    <xf numFmtId="0" fontId="42" fillId="0" borderId="5276" applyNumberFormat="0" applyFill="0" applyAlignment="0" applyProtection="0"/>
    <xf numFmtId="0" fontId="42" fillId="0" borderId="6135" applyNumberFormat="0" applyFill="0" applyAlignment="0" applyProtection="0"/>
    <xf numFmtId="1" fontId="37" fillId="0" borderId="5598">
      <alignment vertical="center"/>
    </xf>
    <xf numFmtId="41" fontId="211" fillId="0" borderId="6027" applyFill="0" applyBorder="0" applyProtection="0">
      <alignment horizontal="right" vertical="top"/>
    </xf>
    <xf numFmtId="0" fontId="55" fillId="56" borderId="5273" applyNumberFormat="0" applyAlignment="0" applyProtection="0"/>
    <xf numFmtId="0" fontId="42" fillId="0" borderId="6135" applyNumberFormat="0" applyFill="0" applyAlignment="0" applyProtection="0"/>
    <xf numFmtId="207" fontId="245" fillId="0" borderId="6026">
      <alignment horizontal="center"/>
    </xf>
    <xf numFmtId="0" fontId="42" fillId="0" borderId="5276" applyNumberFormat="0" applyFill="0" applyAlignment="0" applyProtection="0"/>
    <xf numFmtId="0" fontId="63" fillId="56" borderId="6134" applyNumberFormat="0" applyAlignment="0" applyProtection="0"/>
    <xf numFmtId="3" fontId="92" fillId="34" borderId="6354">
      <alignment horizontal="right" vertical="center"/>
    </xf>
    <xf numFmtId="0" fontId="63" fillId="56" borderId="5275" applyNumberFormat="0" applyAlignment="0" applyProtection="0"/>
    <xf numFmtId="0" fontId="23" fillId="98" borderId="5490" applyNumberFormat="0" applyFont="0" applyAlignment="0" applyProtection="0"/>
    <xf numFmtId="0" fontId="23" fillId="0" borderId="5489" applyNumberFormat="0" applyFill="0" applyAlignment="0" applyProtection="0"/>
    <xf numFmtId="338" fontId="230" fillId="0" borderId="6024">
      <protection locked="0"/>
    </xf>
    <xf numFmtId="0" fontId="43" fillId="59" borderId="5274" applyNumberFormat="0" applyFont="0" applyAlignment="0" applyProtection="0"/>
    <xf numFmtId="0" fontId="44" fillId="57" borderId="4869" applyNumberFormat="0" applyAlignment="0" applyProtection="0"/>
    <xf numFmtId="0" fontId="63" fillId="56" borderId="5275" applyNumberFormat="0" applyAlignment="0" applyProtection="0"/>
    <xf numFmtId="207" fontId="240" fillId="0" borderId="5494">
      <alignment horizontal="left"/>
    </xf>
    <xf numFmtId="0" fontId="92" fillId="35" borderId="4872">
      <alignment horizontal="center" vertical="center"/>
    </xf>
    <xf numFmtId="0" fontId="44" fillId="57" borderId="5537" applyNumberFormat="0" applyAlignment="0" applyProtection="0"/>
    <xf numFmtId="0" fontId="55" fillId="56" borderId="5273" applyNumberFormat="0" applyAlignment="0" applyProtection="0"/>
    <xf numFmtId="0" fontId="237" fillId="0" borderId="6027">
      <alignment horizontal="right" wrapText="1"/>
    </xf>
    <xf numFmtId="0" fontId="44" fillId="57" borderId="6761" applyNumberFormat="0" applyAlignment="0" applyProtection="0"/>
    <xf numFmtId="0" fontId="63" fillId="56" borderId="6134" applyNumberFormat="0" applyAlignment="0" applyProtection="0"/>
    <xf numFmtId="1" fontId="37" fillId="0" borderId="3697">
      <alignment vertical="center"/>
    </xf>
    <xf numFmtId="0" fontId="63" fillId="56" borderId="6134" applyNumberFormat="0" applyAlignment="0" applyProtection="0"/>
    <xf numFmtId="215" fontId="156" fillId="0" borderId="4871" applyFont="0" applyFill="0" applyAlignment="0">
      <alignment horizontal="fill"/>
    </xf>
    <xf numFmtId="0" fontId="55" fillId="56" borderId="6132" applyNumberFormat="0" applyAlignment="0" applyProtection="0"/>
    <xf numFmtId="0" fontId="23" fillId="98" borderId="5490" applyNumberFormat="0" applyFont="0" applyAlignment="0" applyProtection="0"/>
    <xf numFmtId="0" fontId="44" fillId="57" borderId="5501" applyNumberFormat="0" applyAlignment="0" applyProtection="0"/>
    <xf numFmtId="0" fontId="42" fillId="0" borderId="5276"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1" fontId="37" fillId="0" borderId="5598">
      <alignment vertical="center"/>
    </xf>
    <xf numFmtId="0" fontId="63" fillId="56" borderId="5275" applyNumberFormat="0" applyAlignment="0" applyProtection="0"/>
    <xf numFmtId="0" fontId="42" fillId="0" borderId="6135" applyNumberFormat="0" applyFill="0" applyAlignment="0" applyProtection="0"/>
    <xf numFmtId="207" fontId="240" fillId="0" borderId="6027">
      <alignment horizontal="right"/>
    </xf>
    <xf numFmtId="0" fontId="44" fillId="57" borderId="4869" applyNumberFormat="0" applyAlignment="0" applyProtection="0"/>
    <xf numFmtId="0" fontId="44" fillId="57" borderId="4869" applyNumberFormat="0" applyAlignment="0" applyProtection="0"/>
    <xf numFmtId="3" fontId="92" fillId="35" borderId="4872">
      <alignment horizontal="right" vertical="center"/>
    </xf>
    <xf numFmtId="4" fontId="92" fillId="35" borderId="4872"/>
    <xf numFmtId="3" fontId="92" fillId="34" borderId="4870">
      <alignment horizontal="right" vertical="center"/>
    </xf>
    <xf numFmtId="2" fontId="92" fillId="34" borderId="4870"/>
    <xf numFmtId="0" fontId="44" fillId="119" borderId="4869" applyNumberFormat="0" applyAlignment="0" applyProtection="0"/>
    <xf numFmtId="0" fontId="44" fillId="57" borderId="4873" applyNumberFormat="0" applyAlignment="0" applyProtection="0"/>
    <xf numFmtId="0" fontId="44" fillId="57" borderId="4873" applyNumberFormat="0" applyAlignment="0" applyProtection="0"/>
    <xf numFmtId="0" fontId="44" fillId="57" borderId="4873" applyNumberFormat="0" applyAlignment="0" applyProtection="0"/>
    <xf numFmtId="0" fontId="44" fillId="119" borderId="4873" applyNumberFormat="0" applyAlignment="0" applyProtection="0"/>
    <xf numFmtId="215" fontId="156" fillId="0" borderId="4875" applyFont="0" applyFill="0" applyAlignment="0">
      <alignment horizontal="fill"/>
    </xf>
    <xf numFmtId="0" fontId="92" fillId="35" borderId="4876">
      <alignment horizontal="center" vertical="center"/>
    </xf>
    <xf numFmtId="3" fontId="92" fillId="35" borderId="4876">
      <alignment horizontal="right" vertical="center"/>
    </xf>
    <xf numFmtId="4" fontId="92" fillId="35" borderId="4876"/>
    <xf numFmtId="3" fontId="92" fillId="34" borderId="4874">
      <alignment horizontal="right" vertical="center"/>
    </xf>
    <xf numFmtId="2" fontId="92" fillId="34" borderId="4874"/>
    <xf numFmtId="0" fontId="44" fillId="57" borderId="4877" applyNumberFormat="0" applyAlignment="0" applyProtection="0"/>
    <xf numFmtId="0" fontId="92" fillId="35" borderId="4880">
      <alignment horizontal="center" vertical="center"/>
    </xf>
    <xf numFmtId="215" fontId="156" fillId="0" borderId="4879" applyFont="0" applyFill="0" applyAlignment="0">
      <alignment horizontal="fill"/>
    </xf>
    <xf numFmtId="0" fontId="44" fillId="57" borderId="4877" applyNumberFormat="0" applyAlignment="0" applyProtection="0"/>
    <xf numFmtId="0" fontId="44" fillId="57" borderId="4877" applyNumberFormat="0" applyAlignment="0" applyProtection="0"/>
    <xf numFmtId="3" fontId="92" fillId="35" borderId="4880">
      <alignment horizontal="right" vertical="center"/>
    </xf>
    <xf numFmtId="4" fontId="92" fillId="35" borderId="4880"/>
    <xf numFmtId="3" fontId="92" fillId="34" borderId="4878">
      <alignment horizontal="right" vertical="center"/>
    </xf>
    <xf numFmtId="2" fontId="92" fillId="34" borderId="4878"/>
    <xf numFmtId="0" fontId="44" fillId="119" borderId="4877" applyNumberFormat="0" applyAlignment="0" applyProtection="0"/>
    <xf numFmtId="0" fontId="44" fillId="57" borderId="4881" applyNumberFormat="0" applyAlignment="0" applyProtection="0"/>
    <xf numFmtId="0" fontId="44" fillId="57" borderId="4881" applyNumberFormat="0" applyAlignment="0" applyProtection="0"/>
    <xf numFmtId="0" fontId="44" fillId="57" borderId="4881" applyNumberFormat="0" applyAlignment="0" applyProtection="0"/>
    <xf numFmtId="0" fontId="44" fillId="119" borderId="4881" applyNumberFormat="0" applyAlignment="0" applyProtection="0"/>
    <xf numFmtId="215" fontId="156" fillId="0" borderId="4891" applyFont="0" applyFill="0" applyAlignment="0">
      <alignment horizontal="fill"/>
    </xf>
    <xf numFmtId="2" fontId="92" fillId="34" borderId="4906"/>
    <xf numFmtId="3" fontId="92" fillId="34" borderId="4906">
      <alignment horizontal="right" vertical="center"/>
    </xf>
    <xf numFmtId="4" fontId="92" fillId="35" borderId="4908"/>
    <xf numFmtId="3" fontId="92" fillId="35" borderId="4908">
      <alignment horizontal="right" vertical="center"/>
    </xf>
    <xf numFmtId="0" fontId="92" fillId="35" borderId="4908">
      <alignment horizontal="center" vertical="center"/>
    </xf>
    <xf numFmtId="0" fontId="92" fillId="35" borderId="4892">
      <alignment horizontal="center" vertical="center"/>
    </xf>
    <xf numFmtId="3" fontId="92" fillId="35" borderId="4892">
      <alignment horizontal="right" vertical="center"/>
    </xf>
    <xf numFmtId="4" fontId="92" fillId="35" borderId="4892"/>
    <xf numFmtId="215" fontId="156" fillId="0" borderId="4907" applyFont="0" applyFill="0" applyAlignment="0">
      <alignment horizontal="fill"/>
    </xf>
    <xf numFmtId="3" fontId="92" fillId="34" borderId="4890">
      <alignment horizontal="right" vertical="center"/>
    </xf>
    <xf numFmtId="2" fontId="92" fillId="34" borderId="4890"/>
    <xf numFmtId="0" fontId="44" fillId="57" borderId="4893" applyNumberFormat="0" applyAlignment="0" applyProtection="0"/>
    <xf numFmtId="0" fontId="92" fillId="35" borderId="4896">
      <alignment horizontal="center" vertical="center"/>
    </xf>
    <xf numFmtId="215" fontId="156" fillId="0" borderId="4895" applyFont="0" applyFill="0" applyAlignment="0">
      <alignment horizontal="fill"/>
    </xf>
    <xf numFmtId="0" fontId="44" fillId="57" borderId="4893" applyNumberFormat="0" applyAlignment="0" applyProtection="0"/>
    <xf numFmtId="0" fontId="44" fillId="57" borderId="4893" applyNumberFormat="0" applyAlignment="0" applyProtection="0"/>
    <xf numFmtId="3" fontId="92" fillId="35" borderId="4896">
      <alignment horizontal="right" vertical="center"/>
    </xf>
    <xf numFmtId="4" fontId="92" fillId="35" borderId="4896"/>
    <xf numFmtId="3" fontId="92" fillId="34" borderId="4894">
      <alignment horizontal="right" vertical="center"/>
    </xf>
    <xf numFmtId="2" fontId="92" fillId="34" borderId="4894"/>
    <xf numFmtId="0" fontId="44" fillId="119" borderId="4893" applyNumberFormat="0" applyAlignment="0" applyProtection="0"/>
    <xf numFmtId="0" fontId="44" fillId="57" borderId="4897" applyNumberFormat="0" applyAlignment="0" applyProtection="0"/>
    <xf numFmtId="0" fontId="44" fillId="57" borderId="4897" applyNumberFormat="0" applyAlignment="0" applyProtection="0"/>
    <xf numFmtId="0" fontId="44" fillId="57" borderId="4897" applyNumberFormat="0" applyAlignment="0" applyProtection="0"/>
    <xf numFmtId="0" fontId="44" fillId="119" borderId="4897" applyNumberFormat="0" applyAlignment="0" applyProtection="0"/>
    <xf numFmtId="215" fontId="156" fillId="0" borderId="4899" applyFont="0" applyFill="0" applyAlignment="0">
      <alignment horizontal="fill"/>
    </xf>
    <xf numFmtId="0" fontId="92" fillId="35" borderId="4900">
      <alignment horizontal="center" vertical="center"/>
    </xf>
    <xf numFmtId="3" fontId="92" fillId="35" borderId="4900">
      <alignment horizontal="right" vertical="center"/>
    </xf>
    <xf numFmtId="4" fontId="92" fillId="35" borderId="4900"/>
    <xf numFmtId="3" fontId="92" fillId="34" borderId="4898">
      <alignment horizontal="right" vertical="center"/>
    </xf>
    <xf numFmtId="2" fontId="92" fillId="34" borderId="4898"/>
    <xf numFmtId="0" fontId="44" fillId="57" borderId="4901" applyNumberFormat="0" applyAlignment="0" applyProtection="0"/>
    <xf numFmtId="0" fontId="92" fillId="35" borderId="4904">
      <alignment horizontal="center" vertical="center"/>
    </xf>
    <xf numFmtId="215" fontId="156" fillId="0" borderId="4903" applyFont="0" applyFill="0" applyAlignment="0">
      <alignment horizontal="fill"/>
    </xf>
    <xf numFmtId="0" fontId="44" fillId="57" borderId="4901" applyNumberFormat="0" applyAlignment="0" applyProtection="0"/>
    <xf numFmtId="0" fontId="44" fillId="57" borderId="4901" applyNumberFormat="0" applyAlignment="0" applyProtection="0"/>
    <xf numFmtId="3" fontId="92" fillId="35" borderId="4904">
      <alignment horizontal="right" vertical="center"/>
    </xf>
    <xf numFmtId="4" fontId="92" fillId="35" borderId="4904"/>
    <xf numFmtId="3" fontId="92" fillId="34" borderId="4902">
      <alignment horizontal="right" vertical="center"/>
    </xf>
    <xf numFmtId="2" fontId="92" fillId="34" borderId="4902"/>
    <xf numFmtId="0" fontId="44" fillId="119" borderId="4901" applyNumberFormat="0" applyAlignment="0" applyProtection="0"/>
    <xf numFmtId="0" fontId="44" fillId="57" borderId="4905" applyNumberFormat="0" applyAlignment="0" applyProtection="0"/>
    <xf numFmtId="0" fontId="44" fillId="57" borderId="4905" applyNumberFormat="0" applyAlignment="0" applyProtection="0"/>
    <xf numFmtId="0" fontId="44" fillId="57" borderId="4905" applyNumberFormat="0" applyAlignment="0" applyProtection="0"/>
    <xf numFmtId="0" fontId="44" fillId="119" borderId="4905" applyNumberFormat="0" applyAlignment="0" applyProtection="0"/>
    <xf numFmtId="0" fontId="44" fillId="57" borderId="4909" applyNumberFormat="0" applyAlignment="0" applyProtection="0"/>
    <xf numFmtId="0" fontId="92" fillId="35" borderId="4912">
      <alignment horizontal="center" vertical="center"/>
    </xf>
    <xf numFmtId="215" fontId="156" fillId="0" borderId="4911" applyFont="0" applyFill="0" applyAlignment="0">
      <alignment horizontal="fill"/>
    </xf>
    <xf numFmtId="0" fontId="44" fillId="57" borderId="4909" applyNumberFormat="0" applyAlignment="0" applyProtection="0"/>
    <xf numFmtId="0" fontId="44" fillId="57" borderId="4909" applyNumberFormat="0" applyAlignment="0" applyProtection="0"/>
    <xf numFmtId="3" fontId="92" fillId="35" borderId="4912">
      <alignment horizontal="right" vertical="center"/>
    </xf>
    <xf numFmtId="4" fontId="92" fillId="35" borderId="4912"/>
    <xf numFmtId="3" fontId="92" fillId="34" borderId="4910">
      <alignment horizontal="right" vertical="center"/>
    </xf>
    <xf numFmtId="2" fontId="92" fillId="34" borderId="4910"/>
    <xf numFmtId="0" fontId="44" fillId="119" borderId="4909" applyNumberFormat="0" applyAlignment="0" applyProtection="0"/>
    <xf numFmtId="0" fontId="44" fillId="57" borderId="4913" applyNumberFormat="0" applyAlignment="0" applyProtection="0"/>
    <xf numFmtId="0" fontId="44" fillId="57" borderId="4913" applyNumberFormat="0" applyAlignment="0" applyProtection="0"/>
    <xf numFmtId="0" fontId="44" fillId="57" borderId="4913" applyNumberFormat="0" applyAlignment="0" applyProtection="0"/>
    <xf numFmtId="0" fontId="44" fillId="119" borderId="4913" applyNumberFormat="0" applyAlignment="0" applyProtection="0"/>
    <xf numFmtId="215" fontId="156" fillId="0" borderId="4915" applyFont="0" applyFill="0" applyAlignment="0">
      <alignment horizontal="fill"/>
    </xf>
    <xf numFmtId="0" fontId="44" fillId="57" borderId="4929" applyNumberFormat="0" applyAlignment="0" applyProtection="0"/>
    <xf numFmtId="0" fontId="44" fillId="119" borderId="4925" applyNumberFormat="0" applyAlignment="0" applyProtection="0"/>
    <xf numFmtId="2" fontId="92" fillId="34" borderId="4926"/>
    <xf numFmtId="3" fontId="92" fillId="34" borderId="4926">
      <alignment horizontal="right" vertical="center"/>
    </xf>
    <xf numFmtId="4" fontId="92" fillId="35" borderId="4928"/>
    <xf numFmtId="3" fontId="92" fillId="35" borderId="4928">
      <alignment horizontal="right" vertical="center"/>
    </xf>
    <xf numFmtId="0" fontId="44" fillId="57" borderId="4925" applyNumberFormat="0" applyAlignment="0" applyProtection="0"/>
    <xf numFmtId="0" fontId="44" fillId="57" borderId="4925" applyNumberFormat="0" applyAlignment="0" applyProtection="0"/>
    <xf numFmtId="215" fontId="156" fillId="0" borderId="4927" applyFont="0" applyFill="0" applyAlignment="0">
      <alignment horizontal="fill"/>
    </xf>
    <xf numFmtId="0" fontId="92" fillId="35" borderId="4928">
      <alignment horizontal="center" vertical="center"/>
    </xf>
    <xf numFmtId="0" fontId="44" fillId="57" borderId="4925" applyNumberFormat="0" applyAlignment="0" applyProtection="0"/>
    <xf numFmtId="2" fontId="92" fillId="34" borderId="4922"/>
    <xf numFmtId="3" fontId="92" fillId="34" borderId="4922">
      <alignment horizontal="right" vertical="center"/>
    </xf>
    <xf numFmtId="4" fontId="92" fillId="35" borderId="4924"/>
    <xf numFmtId="3" fontId="92" fillId="35" borderId="4924">
      <alignment horizontal="right" vertical="center"/>
    </xf>
    <xf numFmtId="0" fontId="92" fillId="35" borderId="4924">
      <alignment horizontal="center" vertical="center"/>
    </xf>
    <xf numFmtId="0" fontId="92" fillId="35" borderId="4916">
      <alignment horizontal="center" vertical="center"/>
    </xf>
    <xf numFmtId="3" fontId="92" fillId="35" borderId="4916">
      <alignment horizontal="right" vertical="center"/>
    </xf>
    <xf numFmtId="4" fontId="92" fillId="35" borderId="4916"/>
    <xf numFmtId="3" fontId="92" fillId="34" borderId="4914">
      <alignment horizontal="right" vertical="center"/>
    </xf>
    <xf numFmtId="2" fontId="92" fillId="34" borderId="4914"/>
    <xf numFmtId="215" fontId="156" fillId="0" borderId="4923" applyFont="0" applyFill="0" applyAlignment="0">
      <alignment horizontal="fill"/>
    </xf>
    <xf numFmtId="0" fontId="44" fillId="57" borderId="4917" applyNumberFormat="0" applyAlignment="0" applyProtection="0"/>
    <xf numFmtId="0" fontId="92" fillId="35" borderId="4920">
      <alignment horizontal="center" vertical="center"/>
    </xf>
    <xf numFmtId="215" fontId="156" fillId="0" borderId="4919" applyFont="0" applyFill="0" applyAlignment="0">
      <alignment horizontal="fill"/>
    </xf>
    <xf numFmtId="0" fontId="44" fillId="57" borderId="4917" applyNumberFormat="0" applyAlignment="0" applyProtection="0"/>
    <xf numFmtId="0" fontId="44" fillId="57" borderId="4917" applyNumberFormat="0" applyAlignment="0" applyProtection="0"/>
    <xf numFmtId="3" fontId="92" fillId="35" borderId="4920">
      <alignment horizontal="right" vertical="center"/>
    </xf>
    <xf numFmtId="4" fontId="92" fillId="35" borderId="4920"/>
    <xf numFmtId="3" fontId="92" fillId="34" borderId="4918">
      <alignment horizontal="right" vertical="center"/>
    </xf>
    <xf numFmtId="2" fontId="92" fillId="34" borderId="4918"/>
    <xf numFmtId="0" fontId="44" fillId="119" borderId="4917" applyNumberFormat="0" applyAlignment="0" applyProtection="0"/>
    <xf numFmtId="0" fontId="44" fillId="57" borderId="4921" applyNumberFormat="0" applyAlignment="0" applyProtection="0"/>
    <xf numFmtId="0" fontId="44" fillId="57" borderId="4921" applyNumberFormat="0" applyAlignment="0" applyProtection="0"/>
    <xf numFmtId="0" fontId="44" fillId="57" borderId="4921" applyNumberFormat="0" applyAlignment="0" applyProtection="0"/>
    <xf numFmtId="0" fontId="44" fillId="119" borderId="4921" applyNumberFormat="0" applyAlignment="0" applyProtection="0"/>
    <xf numFmtId="0" fontId="44" fillId="57" borderId="4929" applyNumberFormat="0" applyAlignment="0" applyProtection="0"/>
    <xf numFmtId="0" fontId="44" fillId="57" borderId="4929" applyNumberFormat="0" applyAlignment="0" applyProtection="0"/>
    <xf numFmtId="0" fontId="44" fillId="119" borderId="4929" applyNumberFormat="0" applyAlignment="0" applyProtection="0"/>
    <xf numFmtId="215" fontId="156" fillId="0" borderId="4931" applyFont="0" applyFill="0" applyAlignment="0">
      <alignment horizontal="fill"/>
    </xf>
    <xf numFmtId="0" fontId="92" fillId="35" borderId="4932">
      <alignment horizontal="center" vertical="center"/>
    </xf>
    <xf numFmtId="3" fontId="92" fillId="35" borderId="4932">
      <alignment horizontal="right" vertical="center"/>
    </xf>
    <xf numFmtId="4" fontId="92" fillId="35" borderId="4932"/>
    <xf numFmtId="3" fontId="92" fillId="34" borderId="4930">
      <alignment horizontal="right" vertical="center"/>
    </xf>
    <xf numFmtId="2" fontId="92" fillId="34" borderId="4930"/>
    <xf numFmtId="0" fontId="44" fillId="57" borderId="4933" applyNumberFormat="0" applyAlignment="0" applyProtection="0"/>
    <xf numFmtId="0" fontId="92" fillId="35" borderId="4936">
      <alignment horizontal="center" vertical="center"/>
    </xf>
    <xf numFmtId="215" fontId="156" fillId="0" borderId="4935" applyFont="0" applyFill="0" applyAlignment="0">
      <alignment horizontal="fill"/>
    </xf>
    <xf numFmtId="0" fontId="44" fillId="57" borderId="4933" applyNumberFormat="0" applyAlignment="0" applyProtection="0"/>
    <xf numFmtId="0" fontId="44" fillId="57" borderId="4933" applyNumberFormat="0" applyAlignment="0" applyProtection="0"/>
    <xf numFmtId="3" fontId="92" fillId="35" borderId="4936">
      <alignment horizontal="right" vertical="center"/>
    </xf>
    <xf numFmtId="4" fontId="92" fillId="35" borderId="4936"/>
    <xf numFmtId="3" fontId="92" fillId="34" borderId="4934">
      <alignment horizontal="right" vertical="center"/>
    </xf>
    <xf numFmtId="2" fontId="92" fillId="34" borderId="4934"/>
    <xf numFmtId="0" fontId="44" fillId="119" borderId="4933" applyNumberFormat="0" applyAlignment="0" applyProtection="0"/>
    <xf numFmtId="0" fontId="44" fillId="57" borderId="4937" applyNumberFormat="0" applyAlignment="0" applyProtection="0"/>
    <xf numFmtId="0" fontId="44" fillId="57" borderId="4937" applyNumberFormat="0" applyAlignment="0" applyProtection="0"/>
    <xf numFmtId="0" fontId="44" fillId="57" borderId="4937" applyNumberFormat="0" applyAlignment="0" applyProtection="0"/>
    <xf numFmtId="0" fontId="44" fillId="119" borderId="4937" applyNumberFormat="0" applyAlignment="0" applyProtection="0"/>
    <xf numFmtId="215" fontId="156" fillId="0" borderId="4939" applyFont="0" applyFill="0" applyAlignment="0">
      <alignment horizontal="fill"/>
    </xf>
    <xf numFmtId="0" fontId="92" fillId="35" borderId="4940">
      <alignment horizontal="center" vertical="center"/>
    </xf>
    <xf numFmtId="3" fontId="92" fillId="35" borderId="4940">
      <alignment horizontal="right" vertical="center"/>
    </xf>
    <xf numFmtId="4" fontId="92" fillId="35" borderId="4940"/>
    <xf numFmtId="3" fontId="92" fillId="34" borderId="4938">
      <alignment horizontal="right" vertical="center"/>
    </xf>
    <xf numFmtId="2" fontId="92" fillId="34" borderId="4938"/>
    <xf numFmtId="0" fontId="44" fillId="57" borderId="4941" applyNumberFormat="0" applyAlignment="0" applyProtection="0"/>
    <xf numFmtId="0" fontId="92" fillId="35" borderId="4944">
      <alignment horizontal="center" vertical="center"/>
    </xf>
    <xf numFmtId="215" fontId="156" fillId="0" borderId="4943" applyFont="0" applyFill="0" applyAlignment="0">
      <alignment horizontal="fill"/>
    </xf>
    <xf numFmtId="0" fontId="44" fillId="57" borderId="4941" applyNumberFormat="0" applyAlignment="0" applyProtection="0"/>
    <xf numFmtId="0" fontId="44" fillId="57" borderId="4941" applyNumberFormat="0" applyAlignment="0" applyProtection="0"/>
    <xf numFmtId="3" fontId="92" fillId="35" borderId="4944">
      <alignment horizontal="right" vertical="center"/>
    </xf>
    <xf numFmtId="4" fontId="92" fillId="35" borderId="4944"/>
    <xf numFmtId="3" fontId="92" fillId="34" borderId="4942">
      <alignment horizontal="right" vertical="center"/>
    </xf>
    <xf numFmtId="2" fontId="92" fillId="34" borderId="4942"/>
    <xf numFmtId="0" fontId="44" fillId="119" borderId="4941" applyNumberFormat="0" applyAlignment="0" applyProtection="0"/>
    <xf numFmtId="0" fontId="44" fillId="57" borderId="4945" applyNumberFormat="0" applyAlignment="0" applyProtection="0"/>
    <xf numFmtId="0" fontId="44" fillId="57" borderId="4945" applyNumberFormat="0" applyAlignment="0" applyProtection="0"/>
    <xf numFmtId="0" fontId="44" fillId="57" borderId="4945" applyNumberFormat="0" applyAlignment="0" applyProtection="0"/>
    <xf numFmtId="0" fontId="44" fillId="119" borderId="4945" applyNumberFormat="0" applyAlignment="0" applyProtection="0"/>
    <xf numFmtId="0" fontId="42" fillId="0" borderId="5276" applyNumberFormat="0" applyFill="0" applyAlignment="0" applyProtection="0"/>
    <xf numFmtId="215" fontId="156" fillId="0" borderId="4947" applyFont="0" applyFill="0" applyAlignment="0">
      <alignment horizontal="fill"/>
    </xf>
    <xf numFmtId="0" fontId="103" fillId="71" borderId="6021" applyNumberFormat="0" applyBorder="0" applyAlignment="0">
      <alignment vertical="center" wrapText="1"/>
    </xf>
    <xf numFmtId="338" fontId="230" fillId="0" borderId="6024">
      <protection locked="0"/>
    </xf>
    <xf numFmtId="0" fontId="92" fillId="35" borderId="4948">
      <alignment horizontal="center" vertical="center"/>
    </xf>
    <xf numFmtId="3" fontId="92" fillId="35" borderId="4948">
      <alignment horizontal="right" vertical="center"/>
    </xf>
    <xf numFmtId="4" fontId="92" fillId="35" borderId="4948"/>
    <xf numFmtId="3" fontId="92" fillId="34" borderId="4946">
      <alignment horizontal="right" vertical="center"/>
    </xf>
    <xf numFmtId="2" fontId="92" fillId="34" borderId="4946"/>
    <xf numFmtId="207" fontId="245" fillId="0" borderId="5493">
      <alignment horizontal="center"/>
    </xf>
    <xf numFmtId="41" fontId="211" fillId="0" borderId="5494" applyFill="0" applyBorder="0" applyProtection="0">
      <alignment horizontal="right" vertical="top"/>
    </xf>
    <xf numFmtId="0" fontId="44" fillId="57" borderId="6353" applyNumberFormat="0" applyAlignment="0" applyProtection="0"/>
    <xf numFmtId="2" fontId="92" fillId="34" borderId="6354"/>
    <xf numFmtId="0" fontId="44" fillId="57" borderId="6357" applyNumberFormat="0" applyAlignment="0" applyProtection="0"/>
    <xf numFmtId="0" fontId="44" fillId="57" borderId="6365" applyNumberFormat="0" applyAlignment="0" applyProtection="0"/>
    <xf numFmtId="338" fontId="230" fillId="0" borderId="6024">
      <protection locked="0"/>
    </xf>
    <xf numFmtId="0" fontId="44" fillId="57" borderId="4949" applyNumberFormat="0" applyAlignment="0" applyProtection="0"/>
    <xf numFmtId="0" fontId="92" fillId="35" borderId="4952">
      <alignment horizontal="center" vertical="center"/>
    </xf>
    <xf numFmtId="215" fontId="156" fillId="0" borderId="4951" applyFont="0" applyFill="0" applyAlignment="0">
      <alignment horizontal="fill"/>
    </xf>
    <xf numFmtId="0" fontId="42" fillId="0" borderId="5276" applyNumberFormat="0" applyFill="0" applyAlignment="0" applyProtection="0"/>
    <xf numFmtId="0" fontId="44" fillId="57" borderId="4949" applyNumberFormat="0" applyAlignment="0" applyProtection="0"/>
    <xf numFmtId="0" fontId="44" fillId="57" borderId="4949" applyNumberFormat="0" applyAlignment="0" applyProtection="0"/>
    <xf numFmtId="3" fontId="92" fillId="35" borderId="4952">
      <alignment horizontal="right" vertical="center"/>
    </xf>
    <xf numFmtId="4" fontId="92" fillId="35" borderId="4952"/>
    <xf numFmtId="3" fontId="92" fillId="34" borderId="4950">
      <alignment horizontal="right" vertical="center"/>
    </xf>
    <xf numFmtId="2" fontId="92" fillId="34" borderId="4950"/>
    <xf numFmtId="0" fontId="44" fillId="119" borderId="4949" applyNumberFormat="0" applyAlignment="0" applyProtection="0"/>
    <xf numFmtId="0" fontId="63" fillId="56" borderId="5275" applyNumberFormat="0" applyAlignment="0" applyProtection="0"/>
    <xf numFmtId="0" fontId="42" fillId="0" borderId="5276" applyNumberFormat="0" applyFill="0" applyAlignment="0" applyProtection="0"/>
    <xf numFmtId="0" fontId="44" fillId="57" borderId="4953" applyNumberFormat="0" applyAlignment="0" applyProtection="0"/>
    <xf numFmtId="0" fontId="44" fillId="57" borderId="4953" applyNumberFormat="0" applyAlignment="0" applyProtection="0"/>
    <xf numFmtId="0" fontId="44" fillId="57" borderId="4953" applyNumberFormat="0" applyAlignment="0" applyProtection="0"/>
    <xf numFmtId="0" fontId="44" fillId="119" borderId="4953" applyNumberFormat="0" applyAlignment="0" applyProtection="0"/>
    <xf numFmtId="0" fontId="44" fillId="57" borderId="4989" applyNumberFormat="0" applyAlignment="0" applyProtection="0"/>
    <xf numFmtId="215" fontId="156" fillId="0" borderId="4991" applyFont="0" applyFill="0" applyAlignment="0">
      <alignment horizontal="fill"/>
    </xf>
    <xf numFmtId="215" fontId="156" fillId="0" borderId="4955" applyFont="0" applyFill="0" applyAlignment="0">
      <alignment horizontal="fill"/>
    </xf>
    <xf numFmtId="0" fontId="92" fillId="35" borderId="4992">
      <alignment horizontal="center" vertical="center"/>
    </xf>
    <xf numFmtId="0" fontId="44" fillId="57" borderId="4969" applyNumberFormat="0" applyAlignment="0" applyProtection="0"/>
    <xf numFmtId="0" fontId="44" fillId="119" borderId="4965" applyNumberFormat="0" applyAlignment="0" applyProtection="0"/>
    <xf numFmtId="2" fontId="92" fillId="34" borderId="4966"/>
    <xf numFmtId="3" fontId="92" fillId="34" borderId="4966">
      <alignment horizontal="right" vertical="center"/>
    </xf>
    <xf numFmtId="4" fontId="92" fillId="35" borderId="4968"/>
    <xf numFmtId="3" fontId="92" fillId="35" borderId="4968">
      <alignment horizontal="right" vertical="center"/>
    </xf>
    <xf numFmtId="0" fontId="44" fillId="57" borderId="4965" applyNumberFormat="0" applyAlignment="0" applyProtection="0"/>
    <xf numFmtId="0" fontId="44" fillId="57" borderId="4965" applyNumberFormat="0" applyAlignment="0" applyProtection="0"/>
    <xf numFmtId="215" fontId="156" fillId="0" borderId="4967" applyFont="0" applyFill="0" applyAlignment="0">
      <alignment horizontal="fill"/>
    </xf>
    <xf numFmtId="0" fontId="92" fillId="35" borderId="4968">
      <alignment horizontal="center" vertical="center"/>
    </xf>
    <xf numFmtId="0" fontId="44" fillId="57" borderId="4965" applyNumberFormat="0" applyAlignment="0" applyProtection="0"/>
    <xf numFmtId="215" fontId="156" fillId="0" borderId="4987" applyFont="0" applyFill="0" applyAlignment="0">
      <alignment horizontal="fill"/>
    </xf>
    <xf numFmtId="2" fontId="92" fillId="34" borderId="4962"/>
    <xf numFmtId="3" fontId="92" fillId="34" borderId="4962">
      <alignment horizontal="right" vertical="center"/>
    </xf>
    <xf numFmtId="4" fontId="92" fillId="35" borderId="4964"/>
    <xf numFmtId="3" fontId="92" fillId="35" borderId="4964">
      <alignment horizontal="right" vertical="center"/>
    </xf>
    <xf numFmtId="0" fontId="92" fillId="35" borderId="4964">
      <alignment horizontal="center" vertical="center"/>
    </xf>
    <xf numFmtId="3" fontId="92" fillId="35" borderId="4988">
      <alignment horizontal="right" vertical="center"/>
    </xf>
    <xf numFmtId="3" fontId="92" fillId="34" borderId="4986">
      <alignment horizontal="right" vertical="center"/>
    </xf>
    <xf numFmtId="2" fontId="92" fillId="34" borderId="4986"/>
    <xf numFmtId="0" fontId="92" fillId="35" borderId="4956">
      <alignment horizontal="center" vertical="center"/>
    </xf>
    <xf numFmtId="3" fontId="92" fillId="35" borderId="4956">
      <alignment horizontal="right" vertical="center"/>
    </xf>
    <xf numFmtId="4" fontId="92" fillId="35" borderId="4956"/>
    <xf numFmtId="3" fontId="92" fillId="35" borderId="4992">
      <alignment horizontal="right" vertical="center"/>
    </xf>
    <xf numFmtId="0" fontId="44" fillId="119" borderId="4989" applyNumberFormat="0" applyAlignment="0" applyProtection="0"/>
    <xf numFmtId="0" fontId="44" fillId="119" borderId="4993" applyNumberFormat="0" applyAlignment="0" applyProtection="0"/>
    <xf numFmtId="3" fontId="92" fillId="34" borderId="4954">
      <alignment horizontal="right" vertical="center"/>
    </xf>
    <xf numFmtId="2" fontId="92" fillId="34" borderId="4954"/>
    <xf numFmtId="0" fontId="44" fillId="57" borderId="4993" applyNumberFormat="0" applyAlignment="0" applyProtection="0"/>
    <xf numFmtId="0" fontId="44" fillId="57" borderId="4989" applyNumberFormat="0" applyAlignment="0" applyProtection="0"/>
    <xf numFmtId="0" fontId="92" fillId="35" borderId="4988">
      <alignment horizontal="center" vertical="center"/>
    </xf>
    <xf numFmtId="4" fontId="92" fillId="35" borderId="4988"/>
    <xf numFmtId="4" fontId="92" fillId="35" borderId="4992"/>
    <xf numFmtId="3" fontId="92" fillId="34" borderId="4990">
      <alignment horizontal="right" vertical="center"/>
    </xf>
    <xf numFmtId="0" fontId="44" fillId="57" borderId="4993" applyNumberFormat="0" applyAlignment="0" applyProtection="0"/>
    <xf numFmtId="215" fontId="156" fillId="0" borderId="4963" applyFont="0" applyFill="0" applyAlignment="0">
      <alignment horizontal="fill"/>
    </xf>
    <xf numFmtId="0" fontId="44" fillId="57" borderId="4989" applyNumberFormat="0" applyAlignment="0" applyProtection="0"/>
    <xf numFmtId="2" fontId="92" fillId="34" borderId="4990"/>
    <xf numFmtId="0" fontId="44" fillId="57" borderId="4993" applyNumberFormat="0" applyAlignment="0" applyProtection="0"/>
    <xf numFmtId="0" fontId="44" fillId="57" borderId="4957" applyNumberFormat="0" applyAlignment="0" applyProtection="0"/>
    <xf numFmtId="0" fontId="92" fillId="35" borderId="4960">
      <alignment horizontal="center" vertical="center"/>
    </xf>
    <xf numFmtId="215" fontId="156" fillId="0" borderId="4959" applyFont="0" applyFill="0" applyAlignment="0">
      <alignment horizontal="fill"/>
    </xf>
    <xf numFmtId="0" fontId="44" fillId="57" borderId="4957" applyNumberFormat="0" applyAlignment="0" applyProtection="0"/>
    <xf numFmtId="0" fontId="44" fillId="57" borderId="4957" applyNumberFormat="0" applyAlignment="0" applyProtection="0"/>
    <xf numFmtId="3" fontId="92" fillId="35" borderId="4960">
      <alignment horizontal="right" vertical="center"/>
    </xf>
    <xf numFmtId="4" fontId="92" fillId="35" borderId="4960"/>
    <xf numFmtId="3" fontId="92" fillId="34" borderId="4958">
      <alignment horizontal="right" vertical="center"/>
    </xf>
    <xf numFmtId="2" fontId="92" fillId="34" borderId="4958"/>
    <xf numFmtId="0" fontId="44" fillId="119" borderId="4957" applyNumberFormat="0" applyAlignment="0" applyProtection="0"/>
    <xf numFmtId="0" fontId="44" fillId="57" borderId="4961" applyNumberFormat="0" applyAlignment="0" applyProtection="0"/>
    <xf numFmtId="0" fontId="44" fillId="57" borderId="4961" applyNumberFormat="0" applyAlignment="0" applyProtection="0"/>
    <xf numFmtId="0" fontId="44" fillId="57" borderId="4961" applyNumberFormat="0" applyAlignment="0" applyProtection="0"/>
    <xf numFmtId="0" fontId="44" fillId="119" borderId="4961" applyNumberFormat="0" applyAlignment="0" applyProtection="0"/>
    <xf numFmtId="0" fontId="44" fillId="57" borderId="4969" applyNumberFormat="0" applyAlignment="0" applyProtection="0"/>
    <xf numFmtId="0" fontId="44" fillId="57" borderId="4969" applyNumberFormat="0" applyAlignment="0" applyProtection="0"/>
    <xf numFmtId="0" fontId="44" fillId="119" borderId="4969" applyNumberFormat="0" applyAlignment="0" applyProtection="0"/>
    <xf numFmtId="215" fontId="156" fillId="0" borderId="4971" applyFont="0" applyFill="0" applyAlignment="0">
      <alignment horizontal="fill"/>
    </xf>
    <xf numFmtId="0" fontId="92" fillId="35" borderId="4972">
      <alignment horizontal="center" vertical="center"/>
    </xf>
    <xf numFmtId="3" fontId="92" fillId="35" borderId="4972">
      <alignment horizontal="right" vertical="center"/>
    </xf>
    <xf numFmtId="4" fontId="92" fillId="35" borderId="4972"/>
    <xf numFmtId="3" fontId="92" fillId="34" borderId="4970">
      <alignment horizontal="right" vertical="center"/>
    </xf>
    <xf numFmtId="2" fontId="92" fillId="34" borderId="4970"/>
    <xf numFmtId="0" fontId="44" fillId="57" borderId="4973" applyNumberFormat="0" applyAlignment="0" applyProtection="0"/>
    <xf numFmtId="0" fontId="92" fillId="35" borderId="4976">
      <alignment horizontal="center" vertical="center"/>
    </xf>
    <xf numFmtId="215" fontId="156" fillId="0" borderId="4975" applyFont="0" applyFill="0" applyAlignment="0">
      <alignment horizontal="fill"/>
    </xf>
    <xf numFmtId="0" fontId="44" fillId="57" borderId="4973" applyNumberFormat="0" applyAlignment="0" applyProtection="0"/>
    <xf numFmtId="0" fontId="44" fillId="57" borderId="4973" applyNumberFormat="0" applyAlignment="0" applyProtection="0"/>
    <xf numFmtId="3" fontId="92" fillId="35" borderId="4976">
      <alignment horizontal="right" vertical="center"/>
    </xf>
    <xf numFmtId="4" fontId="92" fillId="35" borderId="4976"/>
    <xf numFmtId="3" fontId="92" fillId="34" borderId="4974">
      <alignment horizontal="right" vertical="center"/>
    </xf>
    <xf numFmtId="2" fontId="92" fillId="34" borderId="4974"/>
    <xf numFmtId="0" fontId="44" fillId="119" borderId="4973" applyNumberFormat="0" applyAlignment="0" applyProtection="0"/>
    <xf numFmtId="0" fontId="44" fillId="57" borderId="4977" applyNumberFormat="0" applyAlignment="0" applyProtection="0"/>
    <xf numFmtId="0" fontId="44" fillId="57" borderId="4977" applyNumberFormat="0" applyAlignment="0" applyProtection="0"/>
    <xf numFmtId="0" fontId="44" fillId="57" borderId="4977" applyNumberFormat="0" applyAlignment="0" applyProtection="0"/>
    <xf numFmtId="0" fontId="44" fillId="119" borderId="4977" applyNumberFormat="0" applyAlignment="0" applyProtection="0"/>
    <xf numFmtId="215" fontId="156" fillId="0" borderId="4979" applyFont="0" applyFill="0" applyAlignment="0">
      <alignment horizontal="fill"/>
    </xf>
    <xf numFmtId="0" fontId="92" fillId="35" borderId="4980">
      <alignment horizontal="center" vertical="center"/>
    </xf>
    <xf numFmtId="3" fontId="92" fillId="35" borderId="4980">
      <alignment horizontal="right" vertical="center"/>
    </xf>
    <xf numFmtId="4" fontId="92" fillId="35" borderId="4980"/>
    <xf numFmtId="3" fontId="92" fillId="34" borderId="4978">
      <alignment horizontal="right" vertical="center"/>
    </xf>
    <xf numFmtId="2" fontId="92" fillId="34" borderId="4978"/>
    <xf numFmtId="0" fontId="44" fillId="57" borderId="4981" applyNumberFormat="0" applyAlignment="0" applyProtection="0"/>
    <xf numFmtId="0" fontId="92" fillId="35" borderId="4984">
      <alignment horizontal="center" vertical="center"/>
    </xf>
    <xf numFmtId="215" fontId="156" fillId="0" borderId="4983" applyFont="0" applyFill="0" applyAlignment="0">
      <alignment horizontal="fill"/>
    </xf>
    <xf numFmtId="0" fontId="44" fillId="57" borderId="4981" applyNumberFormat="0" applyAlignment="0" applyProtection="0"/>
    <xf numFmtId="0" fontId="44" fillId="57" borderId="4981" applyNumberFormat="0" applyAlignment="0" applyProtection="0"/>
    <xf numFmtId="3" fontId="92" fillId="35" borderId="4984">
      <alignment horizontal="right" vertical="center"/>
    </xf>
    <xf numFmtId="4" fontId="92" fillId="35" borderId="4984"/>
    <xf numFmtId="3" fontId="92" fillId="34" borderId="4982">
      <alignment horizontal="right" vertical="center"/>
    </xf>
    <xf numFmtId="2" fontId="92" fillId="34" borderId="4982"/>
    <xf numFmtId="0" fontId="44" fillId="119" borderId="4981" applyNumberFormat="0" applyAlignment="0" applyProtection="0"/>
    <xf numFmtId="0" fontId="44" fillId="57" borderId="4985" applyNumberFormat="0" applyAlignment="0" applyProtection="0"/>
    <xf numFmtId="0" fontId="44" fillId="57" borderId="4985" applyNumberFormat="0" applyAlignment="0" applyProtection="0"/>
    <xf numFmtId="0" fontId="44" fillId="57" borderId="4985" applyNumberFormat="0" applyAlignment="0" applyProtection="0"/>
    <xf numFmtId="0" fontId="44" fillId="119" borderId="4985" applyNumberFormat="0" applyAlignment="0" applyProtection="0"/>
    <xf numFmtId="215" fontId="156" fillId="0" borderId="4995" applyFont="0" applyFill="0" applyAlignment="0">
      <alignment horizontal="fill"/>
    </xf>
    <xf numFmtId="2" fontId="92" fillId="34" borderId="5010"/>
    <xf numFmtId="3" fontId="92" fillId="34" borderId="5010">
      <alignment horizontal="right" vertical="center"/>
    </xf>
    <xf numFmtId="4" fontId="92" fillId="35" borderId="5012"/>
    <xf numFmtId="3" fontId="92" fillId="35" borderId="5012">
      <alignment horizontal="right" vertical="center"/>
    </xf>
    <xf numFmtId="0" fontId="92" fillId="35" borderId="5012">
      <alignment horizontal="center" vertical="center"/>
    </xf>
    <xf numFmtId="0" fontId="92" fillId="35" borderId="4996">
      <alignment horizontal="center" vertical="center"/>
    </xf>
    <xf numFmtId="3" fontId="92" fillId="35" borderId="4996">
      <alignment horizontal="right" vertical="center"/>
    </xf>
    <xf numFmtId="4" fontId="92" fillId="35" borderId="4996"/>
    <xf numFmtId="215" fontId="156" fillId="0" borderId="5011" applyFont="0" applyFill="0" applyAlignment="0">
      <alignment horizontal="fill"/>
    </xf>
    <xf numFmtId="3" fontId="92" fillId="34" borderId="4994">
      <alignment horizontal="right" vertical="center"/>
    </xf>
    <xf numFmtId="2" fontId="92" fillId="34" borderId="4994"/>
    <xf numFmtId="0" fontId="44" fillId="57" borderId="4997" applyNumberFormat="0" applyAlignment="0" applyProtection="0"/>
    <xf numFmtId="0" fontId="92" fillId="35" borderId="5000">
      <alignment horizontal="center" vertical="center"/>
    </xf>
    <xf numFmtId="215" fontId="156" fillId="0" borderId="4999" applyFont="0" applyFill="0" applyAlignment="0">
      <alignment horizontal="fill"/>
    </xf>
    <xf numFmtId="0" fontId="44" fillId="57" borderId="4997" applyNumberFormat="0" applyAlignment="0" applyProtection="0"/>
    <xf numFmtId="0" fontId="44" fillId="57" borderId="4997" applyNumberFormat="0" applyAlignment="0" applyProtection="0"/>
    <xf numFmtId="3" fontId="92" fillId="35" borderId="5000">
      <alignment horizontal="right" vertical="center"/>
    </xf>
    <xf numFmtId="4" fontId="92" fillId="35" borderId="5000"/>
    <xf numFmtId="3" fontId="92" fillId="34" borderId="4998">
      <alignment horizontal="right" vertical="center"/>
    </xf>
    <xf numFmtId="2" fontId="92" fillId="34" borderId="4998"/>
    <xf numFmtId="0" fontId="44" fillId="119" borderId="4997" applyNumberFormat="0" applyAlignment="0" applyProtection="0"/>
    <xf numFmtId="0" fontId="44" fillId="57" borderId="5001" applyNumberFormat="0" applyAlignment="0" applyProtection="0"/>
    <xf numFmtId="0" fontId="44" fillId="57" borderId="5001" applyNumberFormat="0" applyAlignment="0" applyProtection="0"/>
    <xf numFmtId="0" fontId="44" fillId="57" borderId="5001" applyNumberFormat="0" applyAlignment="0" applyProtection="0"/>
    <xf numFmtId="0" fontId="44" fillId="119" borderId="5001" applyNumberFormat="0" applyAlignment="0" applyProtection="0"/>
    <xf numFmtId="215" fontId="156" fillId="0" borderId="5003" applyFont="0" applyFill="0" applyAlignment="0">
      <alignment horizontal="fill"/>
    </xf>
    <xf numFmtId="0" fontId="92" fillId="35" borderId="5004">
      <alignment horizontal="center" vertical="center"/>
    </xf>
    <xf numFmtId="3" fontId="92" fillId="35" borderId="5004">
      <alignment horizontal="right" vertical="center"/>
    </xf>
    <xf numFmtId="4" fontId="92" fillId="35" borderId="5004"/>
    <xf numFmtId="3" fontId="92" fillId="34" borderId="5002">
      <alignment horizontal="right" vertical="center"/>
    </xf>
    <xf numFmtId="2" fontId="92" fillId="34" borderId="5002"/>
    <xf numFmtId="0" fontId="44" fillId="57" borderId="5005" applyNumberFormat="0" applyAlignment="0" applyProtection="0"/>
    <xf numFmtId="0" fontId="92" fillId="35" borderId="5008">
      <alignment horizontal="center" vertical="center"/>
    </xf>
    <xf numFmtId="215" fontId="156" fillId="0" borderId="5007" applyFont="0" applyFill="0" applyAlignment="0">
      <alignment horizontal="fill"/>
    </xf>
    <xf numFmtId="0" fontId="44" fillId="57" borderId="5005" applyNumberFormat="0" applyAlignment="0" applyProtection="0"/>
    <xf numFmtId="0" fontId="44" fillId="57" borderId="5005" applyNumberFormat="0" applyAlignment="0" applyProtection="0"/>
    <xf numFmtId="3" fontId="92" fillId="35" borderId="5008">
      <alignment horizontal="right" vertical="center"/>
    </xf>
    <xf numFmtId="4" fontId="92" fillId="35" borderId="5008"/>
    <xf numFmtId="3" fontId="92" fillId="34" borderId="5006">
      <alignment horizontal="right" vertical="center"/>
    </xf>
    <xf numFmtId="2" fontId="92" fillId="34" borderId="5006"/>
    <xf numFmtId="0" fontId="44" fillId="119" borderId="5005" applyNumberFormat="0" applyAlignment="0" applyProtection="0"/>
    <xf numFmtId="0" fontId="44" fillId="57" borderId="5009" applyNumberFormat="0" applyAlignment="0" applyProtection="0"/>
    <xf numFmtId="0" fontId="44" fillId="57" borderId="5009" applyNumberFormat="0" applyAlignment="0" applyProtection="0"/>
    <xf numFmtId="0" fontId="44" fillId="57" borderId="5009" applyNumberFormat="0" applyAlignment="0" applyProtection="0"/>
    <xf numFmtId="0" fontId="44" fillId="119" borderId="5009" applyNumberFormat="0" applyAlignment="0" applyProtection="0"/>
    <xf numFmtId="0" fontId="44" fillId="57" borderId="5013" applyNumberFormat="0" applyAlignment="0" applyProtection="0"/>
    <xf numFmtId="0" fontId="92" fillId="35" borderId="5016">
      <alignment horizontal="center" vertical="center"/>
    </xf>
    <xf numFmtId="215" fontId="156" fillId="0" borderId="5015" applyFont="0" applyFill="0" applyAlignment="0">
      <alignment horizontal="fill"/>
    </xf>
    <xf numFmtId="0" fontId="44" fillId="57" borderId="5013" applyNumberFormat="0" applyAlignment="0" applyProtection="0"/>
    <xf numFmtId="0" fontId="44" fillId="57" borderId="5013" applyNumberFormat="0" applyAlignment="0" applyProtection="0"/>
    <xf numFmtId="3" fontId="92" fillId="35" borderId="5016">
      <alignment horizontal="right" vertical="center"/>
    </xf>
    <xf numFmtId="4" fontId="92" fillId="35" borderId="5016"/>
    <xf numFmtId="3" fontId="92" fillId="34" borderId="5014">
      <alignment horizontal="right" vertical="center"/>
    </xf>
    <xf numFmtId="2" fontId="92" fillId="34" borderId="5014"/>
    <xf numFmtId="0" fontId="44" fillId="119" borderId="5013" applyNumberFormat="0" applyAlignment="0" applyProtection="0"/>
    <xf numFmtId="0" fontId="44" fillId="57" borderId="5017" applyNumberFormat="0" applyAlignment="0" applyProtection="0"/>
    <xf numFmtId="0" fontId="44" fillId="57" borderId="5017" applyNumberFormat="0" applyAlignment="0" applyProtection="0"/>
    <xf numFmtId="0" fontId="44" fillId="57" borderId="5017" applyNumberFormat="0" applyAlignment="0" applyProtection="0"/>
    <xf numFmtId="0" fontId="44" fillId="119" borderId="5017" applyNumberFormat="0" applyAlignment="0" applyProtection="0"/>
    <xf numFmtId="215" fontId="156" fillId="0" borderId="5019" applyFont="0" applyFill="0" applyAlignment="0">
      <alignment horizontal="fill"/>
    </xf>
    <xf numFmtId="0" fontId="44" fillId="57" borderId="5033" applyNumberFormat="0" applyAlignment="0" applyProtection="0"/>
    <xf numFmtId="0" fontId="44" fillId="119" borderId="5029" applyNumberFormat="0" applyAlignment="0" applyProtection="0"/>
    <xf numFmtId="2" fontId="92" fillId="34" borderId="5030"/>
    <xf numFmtId="3" fontId="92" fillId="34" borderId="5030">
      <alignment horizontal="right" vertical="center"/>
    </xf>
    <xf numFmtId="4" fontId="92" fillId="35" borderId="5032"/>
    <xf numFmtId="3" fontId="92" fillId="35" borderId="5032">
      <alignment horizontal="right" vertical="center"/>
    </xf>
    <xf numFmtId="0" fontId="44" fillId="57" borderId="5029" applyNumberFormat="0" applyAlignment="0" applyProtection="0"/>
    <xf numFmtId="0" fontId="44" fillId="57" borderId="5029" applyNumberFormat="0" applyAlignment="0" applyProtection="0"/>
    <xf numFmtId="215" fontId="156" fillId="0" borderId="5031" applyFont="0" applyFill="0" applyAlignment="0">
      <alignment horizontal="fill"/>
    </xf>
    <xf numFmtId="0" fontId="92" fillId="35" borderId="5032">
      <alignment horizontal="center" vertical="center"/>
    </xf>
    <xf numFmtId="0" fontId="44" fillId="57" borderId="5029" applyNumberFormat="0" applyAlignment="0" applyProtection="0"/>
    <xf numFmtId="2" fontId="92" fillId="34" borderId="5026"/>
    <xf numFmtId="3" fontId="92" fillId="34" borderId="5026">
      <alignment horizontal="right" vertical="center"/>
    </xf>
    <xf numFmtId="4" fontId="92" fillId="35" borderId="5028"/>
    <xf numFmtId="3" fontId="92" fillId="35" borderId="5028">
      <alignment horizontal="right" vertical="center"/>
    </xf>
    <xf numFmtId="0" fontId="92" fillId="35" borderId="5028">
      <alignment horizontal="center" vertical="center"/>
    </xf>
    <xf numFmtId="0" fontId="92" fillId="35" borderId="5020">
      <alignment horizontal="center" vertical="center"/>
    </xf>
    <xf numFmtId="3" fontId="92" fillId="35" borderId="5020">
      <alignment horizontal="right" vertical="center"/>
    </xf>
    <xf numFmtId="4" fontId="92" fillId="35" borderId="5020"/>
    <xf numFmtId="3" fontId="92" fillId="34" borderId="5018">
      <alignment horizontal="right" vertical="center"/>
    </xf>
    <xf numFmtId="2" fontId="92" fillId="34" borderId="5018"/>
    <xf numFmtId="215" fontId="156" fillId="0" borderId="5027" applyFont="0" applyFill="0" applyAlignment="0">
      <alignment horizontal="fill"/>
    </xf>
    <xf numFmtId="0" fontId="44" fillId="57" borderId="5021" applyNumberFormat="0" applyAlignment="0" applyProtection="0"/>
    <xf numFmtId="0" fontId="92" fillId="35" borderId="5024">
      <alignment horizontal="center" vertical="center"/>
    </xf>
    <xf numFmtId="215" fontId="156" fillId="0" borderId="5023" applyFont="0" applyFill="0" applyAlignment="0">
      <alignment horizontal="fill"/>
    </xf>
    <xf numFmtId="0" fontId="44" fillId="57" borderId="5021" applyNumberFormat="0" applyAlignment="0" applyProtection="0"/>
    <xf numFmtId="0" fontId="44" fillId="57" borderId="5021" applyNumberFormat="0" applyAlignment="0" applyProtection="0"/>
    <xf numFmtId="3" fontId="92" fillId="35" borderId="5024">
      <alignment horizontal="right" vertical="center"/>
    </xf>
    <xf numFmtId="4" fontId="92" fillId="35" borderId="5024"/>
    <xf numFmtId="3" fontId="92" fillId="34" borderId="5022">
      <alignment horizontal="right" vertical="center"/>
    </xf>
    <xf numFmtId="2" fontId="92" fillId="34" borderId="5022"/>
    <xf numFmtId="0" fontId="44" fillId="119" borderId="5021" applyNumberFormat="0" applyAlignment="0" applyProtection="0"/>
    <xf numFmtId="0" fontId="44" fillId="57" borderId="5025" applyNumberFormat="0" applyAlignment="0" applyProtection="0"/>
    <xf numFmtId="0" fontId="44" fillId="57" borderId="5025" applyNumberFormat="0" applyAlignment="0" applyProtection="0"/>
    <xf numFmtId="0" fontId="44" fillId="57" borderId="5025" applyNumberFormat="0" applyAlignment="0" applyProtection="0"/>
    <xf numFmtId="0" fontId="44" fillId="119" borderId="5025" applyNumberFormat="0" applyAlignment="0" applyProtection="0"/>
    <xf numFmtId="0" fontId="44" fillId="57" borderId="5033" applyNumberFormat="0" applyAlignment="0" applyProtection="0"/>
    <xf numFmtId="0" fontId="44" fillId="57" borderId="5033" applyNumberFormat="0" applyAlignment="0" applyProtection="0"/>
    <xf numFmtId="0" fontId="44" fillId="119" borderId="5033" applyNumberFormat="0" applyAlignment="0" applyProtection="0"/>
    <xf numFmtId="215" fontId="156" fillId="0" borderId="5035" applyFont="0" applyFill="0" applyAlignment="0">
      <alignment horizontal="fill"/>
    </xf>
    <xf numFmtId="0" fontId="92" fillId="35" borderId="5036">
      <alignment horizontal="center" vertical="center"/>
    </xf>
    <xf numFmtId="3" fontId="92" fillId="35" borderId="5036">
      <alignment horizontal="right" vertical="center"/>
    </xf>
    <xf numFmtId="4" fontId="92" fillId="35" borderId="5036"/>
    <xf numFmtId="3" fontId="92" fillId="34" borderId="5034">
      <alignment horizontal="right" vertical="center"/>
    </xf>
    <xf numFmtId="2" fontId="92" fillId="34" borderId="5034"/>
    <xf numFmtId="0" fontId="44" fillId="57" borderId="5037" applyNumberFormat="0" applyAlignment="0" applyProtection="0"/>
    <xf numFmtId="0" fontId="92" fillId="35" borderId="5040">
      <alignment horizontal="center" vertical="center"/>
    </xf>
    <xf numFmtId="215" fontId="156" fillId="0" borderId="5039" applyFont="0" applyFill="0" applyAlignment="0">
      <alignment horizontal="fill"/>
    </xf>
    <xf numFmtId="0" fontId="44" fillId="57" borderId="5037" applyNumberFormat="0" applyAlignment="0" applyProtection="0"/>
    <xf numFmtId="0" fontId="44" fillId="57" borderId="5037" applyNumberFormat="0" applyAlignment="0" applyProtection="0"/>
    <xf numFmtId="3" fontId="92" fillId="35" borderId="5040">
      <alignment horizontal="right" vertical="center"/>
    </xf>
    <xf numFmtId="4" fontId="92" fillId="35" borderId="5040"/>
    <xf numFmtId="3" fontId="92" fillId="34" borderId="5038">
      <alignment horizontal="right" vertical="center"/>
    </xf>
    <xf numFmtId="2" fontId="92" fillId="34" borderId="5038"/>
    <xf numFmtId="0" fontId="44" fillId="119" borderId="5037" applyNumberFormat="0" applyAlignment="0" applyProtection="0"/>
    <xf numFmtId="0" fontId="44" fillId="57" borderId="5041" applyNumberFormat="0" applyAlignment="0" applyProtection="0"/>
    <xf numFmtId="0" fontId="44" fillId="57" borderId="5041" applyNumberFormat="0" applyAlignment="0" applyProtection="0"/>
    <xf numFmtId="0" fontId="44" fillId="57" borderId="5041" applyNumberFormat="0" applyAlignment="0" applyProtection="0"/>
    <xf numFmtId="0" fontId="44" fillId="119" borderId="5041" applyNumberFormat="0" applyAlignment="0" applyProtection="0"/>
    <xf numFmtId="215" fontId="156" fillId="0" borderId="5043" applyFont="0" applyFill="0" applyAlignment="0">
      <alignment horizontal="fill"/>
    </xf>
    <xf numFmtId="0" fontId="92" fillId="35" borderId="5044">
      <alignment horizontal="center" vertical="center"/>
    </xf>
    <xf numFmtId="3" fontId="92" fillId="35" borderId="5044">
      <alignment horizontal="right" vertical="center"/>
    </xf>
    <xf numFmtId="4" fontId="92" fillId="35" borderId="5044"/>
    <xf numFmtId="3" fontId="92" fillId="34" borderId="5042">
      <alignment horizontal="right" vertical="center"/>
    </xf>
    <xf numFmtId="2" fontId="92" fillId="34" borderId="5042"/>
    <xf numFmtId="0" fontId="44" fillId="57" borderId="5045" applyNumberFormat="0" applyAlignment="0" applyProtection="0"/>
    <xf numFmtId="0" fontId="92" fillId="35" borderId="5048">
      <alignment horizontal="center" vertical="center"/>
    </xf>
    <xf numFmtId="215" fontId="156" fillId="0" borderId="5047" applyFont="0" applyFill="0" applyAlignment="0">
      <alignment horizontal="fill"/>
    </xf>
    <xf numFmtId="0" fontId="44" fillId="57" borderId="5045" applyNumberFormat="0" applyAlignment="0" applyProtection="0"/>
    <xf numFmtId="0" fontId="44" fillId="57" borderId="5045" applyNumberFormat="0" applyAlignment="0" applyProtection="0"/>
    <xf numFmtId="3" fontId="92" fillId="35" borderId="5048">
      <alignment horizontal="right" vertical="center"/>
    </xf>
    <xf numFmtId="4" fontId="92" fillId="35" borderId="5048"/>
    <xf numFmtId="3" fontId="92" fillId="34" borderId="5046">
      <alignment horizontal="right" vertical="center"/>
    </xf>
    <xf numFmtId="2" fontId="92" fillId="34" borderId="5046"/>
    <xf numFmtId="0" fontId="44" fillId="119" borderId="5045" applyNumberFormat="0" applyAlignment="0" applyProtection="0"/>
    <xf numFmtId="0" fontId="44" fillId="57" borderId="5049" applyNumberFormat="0" applyAlignment="0" applyProtection="0"/>
    <xf numFmtId="0" fontId="44" fillId="57" borderId="5049" applyNumberFormat="0" applyAlignment="0" applyProtection="0"/>
    <xf numFmtId="0" fontId="44" fillId="57" borderId="5049" applyNumberFormat="0" applyAlignment="0" applyProtection="0"/>
    <xf numFmtId="0" fontId="44" fillId="119" borderId="5049" applyNumberFormat="0" applyAlignment="0" applyProtection="0"/>
    <xf numFmtId="0" fontId="44" fillId="57" borderId="5199" applyNumberFormat="0" applyAlignment="0" applyProtection="0"/>
    <xf numFmtId="0" fontId="44" fillId="57" borderId="5199" applyNumberFormat="0" applyAlignment="0" applyProtection="0"/>
    <xf numFmtId="0" fontId="44" fillId="57" borderId="5199" applyNumberFormat="0" applyAlignment="0" applyProtection="0"/>
    <xf numFmtId="0" fontId="44" fillId="119" borderId="5199" applyNumberFormat="0" applyAlignment="0" applyProtection="0"/>
    <xf numFmtId="215" fontId="156" fillId="0" borderId="5201" applyFont="0" applyFill="0" applyAlignment="0">
      <alignment horizontal="fill"/>
    </xf>
    <xf numFmtId="0" fontId="92" fillId="35" borderId="5202">
      <alignment horizontal="center" vertical="center"/>
    </xf>
    <xf numFmtId="3" fontId="92" fillId="35" borderId="5202">
      <alignment horizontal="right" vertical="center"/>
    </xf>
    <xf numFmtId="4" fontId="92" fillId="35" borderId="5202"/>
    <xf numFmtId="3" fontId="92" fillId="34" borderId="5200">
      <alignment horizontal="right" vertical="center"/>
    </xf>
    <xf numFmtId="2" fontId="92" fillId="34" borderId="5200"/>
    <xf numFmtId="0" fontId="44" fillId="57" borderId="5203" applyNumberFormat="0" applyAlignment="0" applyProtection="0"/>
    <xf numFmtId="0" fontId="92" fillId="35" borderId="5206">
      <alignment horizontal="center" vertical="center"/>
    </xf>
    <xf numFmtId="215" fontId="156" fillId="0" borderId="5205" applyFont="0" applyFill="0" applyAlignment="0">
      <alignment horizontal="fill"/>
    </xf>
    <xf numFmtId="0" fontId="44" fillId="57" borderId="5203" applyNumberFormat="0" applyAlignment="0" applyProtection="0"/>
    <xf numFmtId="0" fontId="44" fillId="57" borderId="5203" applyNumberFormat="0" applyAlignment="0" applyProtection="0"/>
    <xf numFmtId="3" fontId="92" fillId="35" borderId="5206">
      <alignment horizontal="right" vertical="center"/>
    </xf>
    <xf numFmtId="4" fontId="92" fillId="35" borderId="5206"/>
    <xf numFmtId="3" fontId="92" fillId="34" borderId="5204">
      <alignment horizontal="right" vertical="center"/>
    </xf>
    <xf numFmtId="2" fontId="92" fillId="34" borderId="5204"/>
    <xf numFmtId="0" fontId="44" fillId="119" borderId="5203" applyNumberFormat="0" applyAlignment="0" applyProtection="0"/>
    <xf numFmtId="0" fontId="44" fillId="57" borderId="5207" applyNumberFormat="0" applyAlignment="0" applyProtection="0"/>
    <xf numFmtId="0" fontId="44" fillId="57" borderId="5207" applyNumberFormat="0" applyAlignment="0" applyProtection="0"/>
    <xf numFmtId="0" fontId="44" fillId="57" borderId="5207" applyNumberFormat="0" applyAlignment="0" applyProtection="0"/>
    <xf numFmtId="0" fontId="44" fillId="119" borderId="5207" applyNumberFormat="0" applyAlignment="0" applyProtection="0"/>
    <xf numFmtId="164" fontId="103" fillId="71" borderId="5155" applyNumberFormat="0" applyBorder="0" applyAlignment="0">
      <alignment vertical="center" wrapText="1"/>
    </xf>
    <xf numFmtId="215" fontId="156" fillId="0" borderId="5217" applyFont="0" applyFill="0" applyAlignment="0">
      <alignment horizontal="fill"/>
    </xf>
    <xf numFmtId="2" fontId="92" fillId="34" borderId="5232"/>
    <xf numFmtId="3" fontId="92" fillId="34" borderId="5232">
      <alignment horizontal="right" vertical="center"/>
    </xf>
    <xf numFmtId="4" fontId="92" fillId="35" borderId="5234"/>
    <xf numFmtId="3" fontId="92" fillId="35" borderId="5234">
      <alignment horizontal="right" vertical="center"/>
    </xf>
    <xf numFmtId="0" fontId="92" fillId="35" borderId="5234">
      <alignment horizontal="center" vertical="center"/>
    </xf>
    <xf numFmtId="0" fontId="92" fillId="35" borderId="5218">
      <alignment horizontal="center" vertical="center"/>
    </xf>
    <xf numFmtId="3" fontId="92" fillId="35" borderId="5218">
      <alignment horizontal="right" vertical="center"/>
    </xf>
    <xf numFmtId="4" fontId="92" fillId="35" borderId="5218"/>
    <xf numFmtId="215" fontId="156" fillId="0" borderId="5233" applyFont="0" applyFill="0" applyAlignment="0">
      <alignment horizontal="fill"/>
    </xf>
    <xf numFmtId="3" fontId="92" fillId="34" borderId="5216">
      <alignment horizontal="right" vertical="center"/>
    </xf>
    <xf numFmtId="2" fontId="92" fillId="34" borderId="5216"/>
    <xf numFmtId="0" fontId="103" fillId="71" borderId="5155" applyNumberFormat="0" applyBorder="0" applyAlignment="0">
      <alignment vertical="center" wrapText="1"/>
    </xf>
    <xf numFmtId="0" fontId="44" fillId="57" borderId="5219" applyNumberFormat="0" applyAlignment="0" applyProtection="0"/>
    <xf numFmtId="0" fontId="92" fillId="35" borderId="5222">
      <alignment horizontal="center" vertical="center"/>
    </xf>
    <xf numFmtId="215" fontId="156" fillId="0" borderId="5221" applyFont="0" applyFill="0" applyAlignment="0">
      <alignment horizontal="fill"/>
    </xf>
    <xf numFmtId="0" fontId="44" fillId="57" borderId="5219" applyNumberFormat="0" applyAlignment="0" applyProtection="0"/>
    <xf numFmtId="0" fontId="44" fillId="57" borderId="5219" applyNumberFormat="0" applyAlignment="0" applyProtection="0"/>
    <xf numFmtId="3" fontId="92" fillId="35" borderId="5222">
      <alignment horizontal="right" vertical="center"/>
    </xf>
    <xf numFmtId="4" fontId="92" fillId="35" borderId="5222"/>
    <xf numFmtId="3" fontId="92" fillId="34" borderId="5220">
      <alignment horizontal="right" vertical="center"/>
    </xf>
    <xf numFmtId="2" fontId="92" fillId="34" borderId="5220"/>
    <xf numFmtId="0" fontId="44" fillId="119" borderId="5219" applyNumberFormat="0" applyAlignment="0" applyProtection="0"/>
    <xf numFmtId="0" fontId="44" fillId="57" borderId="5223" applyNumberFormat="0" applyAlignment="0" applyProtection="0"/>
    <xf numFmtId="0" fontId="44" fillId="57" borderId="5223" applyNumberFormat="0" applyAlignment="0" applyProtection="0"/>
    <xf numFmtId="0" fontId="44" fillId="57" borderId="5223" applyNumberFormat="0" applyAlignment="0" applyProtection="0"/>
    <xf numFmtId="0" fontId="44" fillId="119" borderId="5223" applyNumberFormat="0" applyAlignment="0" applyProtection="0"/>
    <xf numFmtId="215" fontId="156" fillId="0" borderId="5225" applyFont="0" applyFill="0" applyAlignment="0">
      <alignment horizontal="fill"/>
    </xf>
    <xf numFmtId="0" fontId="92" fillId="35" borderId="5226">
      <alignment horizontal="center" vertical="center"/>
    </xf>
    <xf numFmtId="3" fontId="92" fillId="35" borderId="5226">
      <alignment horizontal="right" vertical="center"/>
    </xf>
    <xf numFmtId="4" fontId="92" fillId="35" borderId="5226"/>
    <xf numFmtId="3" fontId="92" fillId="34" borderId="5224">
      <alignment horizontal="right" vertical="center"/>
    </xf>
    <xf numFmtId="2" fontId="92" fillId="34" borderId="5224"/>
    <xf numFmtId="0" fontId="44" fillId="57" borderId="5227" applyNumberFormat="0" applyAlignment="0" applyProtection="0"/>
    <xf numFmtId="0" fontId="92" fillId="35" borderId="5230">
      <alignment horizontal="center" vertical="center"/>
    </xf>
    <xf numFmtId="215" fontId="156" fillId="0" borderId="5229" applyFont="0" applyFill="0" applyAlignment="0">
      <alignment horizontal="fill"/>
    </xf>
    <xf numFmtId="0" fontId="44" fillId="57" borderId="5227" applyNumberFormat="0" applyAlignment="0" applyProtection="0"/>
    <xf numFmtId="0" fontId="44" fillId="57" borderId="5227" applyNumberFormat="0" applyAlignment="0" applyProtection="0"/>
    <xf numFmtId="3" fontId="92" fillId="35" borderId="5230">
      <alignment horizontal="right" vertical="center"/>
    </xf>
    <xf numFmtId="4" fontId="92" fillId="35" borderId="5230"/>
    <xf numFmtId="3" fontId="92" fillId="34" borderId="5228">
      <alignment horizontal="right" vertical="center"/>
    </xf>
    <xf numFmtId="2" fontId="92" fillId="34" borderId="5228"/>
    <xf numFmtId="0" fontId="44" fillId="119" borderId="5227" applyNumberFormat="0" applyAlignment="0" applyProtection="0"/>
    <xf numFmtId="0" fontId="44" fillId="57" borderId="5231" applyNumberFormat="0" applyAlignment="0" applyProtection="0"/>
    <xf numFmtId="0" fontId="44" fillId="57" borderId="5231" applyNumberFormat="0" applyAlignment="0" applyProtection="0"/>
    <xf numFmtId="0" fontId="44" fillId="57" borderId="5231" applyNumberFormat="0" applyAlignment="0" applyProtection="0"/>
    <xf numFmtId="0" fontId="44" fillId="119" borderId="5231" applyNumberFormat="0" applyAlignment="0" applyProtection="0"/>
    <xf numFmtId="0" fontId="44" fillId="57" borderId="5235" applyNumberFormat="0" applyAlignment="0" applyProtection="0"/>
    <xf numFmtId="0" fontId="92" fillId="35" borderId="5238">
      <alignment horizontal="center" vertical="center"/>
    </xf>
    <xf numFmtId="215" fontId="156" fillId="0" borderId="5237" applyFont="0" applyFill="0" applyAlignment="0">
      <alignment horizontal="fill"/>
    </xf>
    <xf numFmtId="0" fontId="44" fillId="57" borderId="5235" applyNumberFormat="0" applyAlignment="0" applyProtection="0"/>
    <xf numFmtId="0" fontId="44" fillId="57" borderId="5235" applyNumberFormat="0" applyAlignment="0" applyProtection="0"/>
    <xf numFmtId="3" fontId="92" fillId="35" borderId="5238">
      <alignment horizontal="right" vertical="center"/>
    </xf>
    <xf numFmtId="4" fontId="92" fillId="35" borderId="5238"/>
    <xf numFmtId="3" fontId="92" fillId="34" borderId="5236">
      <alignment horizontal="right" vertical="center"/>
    </xf>
    <xf numFmtId="2" fontId="92" fillId="34" borderId="5236"/>
    <xf numFmtId="0" fontId="44" fillId="119" borderId="5235" applyNumberFormat="0" applyAlignment="0" applyProtection="0"/>
    <xf numFmtId="0" fontId="44" fillId="57" borderId="5239" applyNumberFormat="0" applyAlignment="0" applyProtection="0"/>
    <xf numFmtId="0" fontId="44" fillId="57" borderId="5239" applyNumberFormat="0" applyAlignment="0" applyProtection="0"/>
    <xf numFmtId="0" fontId="44" fillId="57" borderId="5239" applyNumberFormat="0" applyAlignment="0" applyProtection="0"/>
    <xf numFmtId="0" fontId="44" fillId="119" borderId="5239" applyNumberFormat="0" applyAlignment="0" applyProtection="0"/>
    <xf numFmtId="215" fontId="156" fillId="0" borderId="5241" applyFont="0" applyFill="0" applyAlignment="0">
      <alignment horizontal="fill"/>
    </xf>
    <xf numFmtId="0" fontId="44" fillId="57" borderId="5255" applyNumberFormat="0" applyAlignment="0" applyProtection="0"/>
    <xf numFmtId="0" fontId="44" fillId="119" borderId="5251" applyNumberFormat="0" applyAlignment="0" applyProtection="0"/>
    <xf numFmtId="2" fontId="92" fillId="34" borderId="5252"/>
    <xf numFmtId="3" fontId="92" fillId="34" borderId="5252">
      <alignment horizontal="right" vertical="center"/>
    </xf>
    <xf numFmtId="4" fontId="92" fillId="35" borderId="5254"/>
    <xf numFmtId="3" fontId="92" fillId="35" borderId="5254">
      <alignment horizontal="right" vertical="center"/>
    </xf>
    <xf numFmtId="0" fontId="44" fillId="57" borderId="5251" applyNumberFormat="0" applyAlignment="0" applyProtection="0"/>
    <xf numFmtId="0" fontId="44" fillId="57" borderId="5251" applyNumberFormat="0" applyAlignment="0" applyProtection="0"/>
    <xf numFmtId="215" fontId="156" fillId="0" borderId="5253" applyFont="0" applyFill="0" applyAlignment="0">
      <alignment horizontal="fill"/>
    </xf>
    <xf numFmtId="0" fontId="92" fillId="35" borderId="5254">
      <alignment horizontal="center" vertical="center"/>
    </xf>
    <xf numFmtId="0" fontId="44" fillId="57" borderId="5251" applyNumberFormat="0" applyAlignment="0" applyProtection="0"/>
    <xf numFmtId="2" fontId="92" fillId="34" borderId="5248"/>
    <xf numFmtId="3" fontId="92" fillId="34" borderId="5248">
      <alignment horizontal="right" vertical="center"/>
    </xf>
    <xf numFmtId="4" fontId="92" fillId="35" borderId="5250"/>
    <xf numFmtId="3" fontId="92" fillId="35" borderId="5250">
      <alignment horizontal="right" vertical="center"/>
    </xf>
    <xf numFmtId="0" fontId="92" fillId="35" borderId="5250">
      <alignment horizontal="center" vertical="center"/>
    </xf>
    <xf numFmtId="0" fontId="92" fillId="35" borderId="5242">
      <alignment horizontal="center" vertical="center"/>
    </xf>
    <xf numFmtId="3" fontId="92" fillId="35" borderId="5242">
      <alignment horizontal="right" vertical="center"/>
    </xf>
    <xf numFmtId="4" fontId="92" fillId="35" borderId="5242"/>
    <xf numFmtId="3" fontId="92" fillId="34" borderId="5240">
      <alignment horizontal="right" vertical="center"/>
    </xf>
    <xf numFmtId="2" fontId="92" fillId="34" borderId="5240"/>
    <xf numFmtId="215" fontId="156" fillId="0" borderId="5249" applyFont="0" applyFill="0" applyAlignment="0">
      <alignment horizontal="fill"/>
    </xf>
    <xf numFmtId="0" fontId="44" fillId="57" borderId="5243" applyNumberFormat="0" applyAlignment="0" applyProtection="0"/>
    <xf numFmtId="0" fontId="92" fillId="35" borderId="5246">
      <alignment horizontal="center" vertical="center"/>
    </xf>
    <xf numFmtId="215" fontId="156" fillId="0" borderId="5245" applyFont="0" applyFill="0" applyAlignment="0">
      <alignment horizontal="fill"/>
    </xf>
    <xf numFmtId="0" fontId="44" fillId="57" borderId="5243" applyNumberFormat="0" applyAlignment="0" applyProtection="0"/>
    <xf numFmtId="0" fontId="44" fillId="57" borderId="5243" applyNumberFormat="0" applyAlignment="0" applyProtection="0"/>
    <xf numFmtId="3" fontId="92" fillId="35" borderId="5246">
      <alignment horizontal="right" vertical="center"/>
    </xf>
    <xf numFmtId="4" fontId="92" fillId="35" borderId="5246"/>
    <xf numFmtId="3" fontId="92" fillId="34" borderId="5244">
      <alignment horizontal="right" vertical="center"/>
    </xf>
    <xf numFmtId="2" fontId="92" fillId="34" borderId="5244"/>
    <xf numFmtId="0" fontId="44" fillId="119" borderId="5243" applyNumberFormat="0" applyAlignment="0" applyProtection="0"/>
    <xf numFmtId="0" fontId="44" fillId="57" borderId="5247" applyNumberFormat="0" applyAlignment="0" applyProtection="0"/>
    <xf numFmtId="0" fontId="44" fillId="57" borderId="5247" applyNumberFormat="0" applyAlignment="0" applyProtection="0"/>
    <xf numFmtId="0" fontId="44" fillId="57" borderId="5247" applyNumberFormat="0" applyAlignment="0" applyProtection="0"/>
    <xf numFmtId="0" fontId="44" fillId="119" borderId="5247" applyNumberFormat="0" applyAlignment="0" applyProtection="0"/>
    <xf numFmtId="0" fontId="44" fillId="57" borderId="5255" applyNumberFormat="0" applyAlignment="0" applyProtection="0"/>
    <xf numFmtId="0" fontId="44" fillId="57" borderId="5255" applyNumberFormat="0" applyAlignment="0" applyProtection="0"/>
    <xf numFmtId="0" fontId="44" fillId="119" borderId="5255" applyNumberFormat="0" applyAlignment="0" applyProtection="0"/>
    <xf numFmtId="215" fontId="156" fillId="0" borderId="5257" applyFont="0" applyFill="0" applyAlignment="0">
      <alignment horizontal="fill"/>
    </xf>
    <xf numFmtId="0" fontId="92" fillId="35" borderId="5258">
      <alignment horizontal="center" vertical="center"/>
    </xf>
    <xf numFmtId="3" fontId="92" fillId="35" borderId="5258">
      <alignment horizontal="right" vertical="center"/>
    </xf>
    <xf numFmtId="4" fontId="92" fillId="35" borderId="5258"/>
    <xf numFmtId="3" fontId="92" fillId="34" borderId="5256">
      <alignment horizontal="right" vertical="center"/>
    </xf>
    <xf numFmtId="2" fontId="92" fillId="34" borderId="5256"/>
    <xf numFmtId="0" fontId="44" fillId="57" borderId="5259" applyNumberFormat="0" applyAlignment="0" applyProtection="0"/>
    <xf numFmtId="0" fontId="92" fillId="35" borderId="5262">
      <alignment horizontal="center" vertical="center"/>
    </xf>
    <xf numFmtId="215" fontId="156" fillId="0" borderId="5261" applyFont="0" applyFill="0" applyAlignment="0">
      <alignment horizontal="fill"/>
    </xf>
    <xf numFmtId="0" fontId="44" fillId="57" borderId="5259" applyNumberFormat="0" applyAlignment="0" applyProtection="0"/>
    <xf numFmtId="0" fontId="44" fillId="57" borderId="5259" applyNumberFormat="0" applyAlignment="0" applyProtection="0"/>
    <xf numFmtId="3" fontId="92" fillId="35" borderId="5262">
      <alignment horizontal="right" vertical="center"/>
    </xf>
    <xf numFmtId="4" fontId="92" fillId="35" borderId="5262"/>
    <xf numFmtId="3" fontId="92" fillId="34" borderId="5260">
      <alignment horizontal="right" vertical="center"/>
    </xf>
    <xf numFmtId="2" fontId="92" fillId="34" borderId="5260"/>
    <xf numFmtId="0" fontId="44" fillId="119" borderId="5259" applyNumberFormat="0" applyAlignment="0" applyProtection="0"/>
    <xf numFmtId="0" fontId="44" fillId="57" borderId="5263" applyNumberFormat="0" applyAlignment="0" applyProtection="0"/>
    <xf numFmtId="0" fontId="44" fillId="57" borderId="5263" applyNumberFormat="0" applyAlignment="0" applyProtection="0"/>
    <xf numFmtId="0" fontId="44" fillId="57" borderId="5263" applyNumberFormat="0" applyAlignment="0" applyProtection="0"/>
    <xf numFmtId="0" fontId="44" fillId="119" borderId="5263" applyNumberFormat="0" applyAlignment="0" applyProtection="0"/>
    <xf numFmtId="215" fontId="156" fillId="0" borderId="5265" applyFont="0" applyFill="0" applyAlignment="0">
      <alignment horizontal="fill"/>
    </xf>
    <xf numFmtId="0" fontId="92" fillId="35" borderId="5266">
      <alignment horizontal="center" vertical="center"/>
    </xf>
    <xf numFmtId="3" fontId="92" fillId="35" borderId="5266">
      <alignment horizontal="right" vertical="center"/>
    </xf>
    <xf numFmtId="4" fontId="92" fillId="35" borderId="5266"/>
    <xf numFmtId="3" fontId="92" fillId="34" borderId="5264">
      <alignment horizontal="right" vertical="center"/>
    </xf>
    <xf numFmtId="2" fontId="92" fillId="34" borderId="5264"/>
    <xf numFmtId="0" fontId="44" fillId="57" borderId="5267" applyNumberFormat="0" applyAlignment="0" applyProtection="0"/>
    <xf numFmtId="0" fontId="92" fillId="35" borderId="5270">
      <alignment horizontal="center" vertical="center"/>
    </xf>
    <xf numFmtId="215" fontId="156" fillId="0" borderId="5269" applyFont="0" applyFill="0" applyAlignment="0">
      <alignment horizontal="fill"/>
    </xf>
    <xf numFmtId="0" fontId="44" fillId="57" borderId="5267" applyNumberFormat="0" applyAlignment="0" applyProtection="0"/>
    <xf numFmtId="0" fontId="44" fillId="57" borderId="5267" applyNumberFormat="0" applyAlignment="0" applyProtection="0"/>
    <xf numFmtId="3" fontId="92" fillId="35" borderId="5270">
      <alignment horizontal="right" vertical="center"/>
    </xf>
    <xf numFmtId="4" fontId="92" fillId="35" borderId="5270"/>
    <xf numFmtId="3" fontId="92" fillId="34" borderId="5268">
      <alignment horizontal="right" vertical="center"/>
    </xf>
    <xf numFmtId="2" fontId="92" fillId="34" borderId="5268"/>
    <xf numFmtId="0" fontId="44" fillId="119" borderId="5267" applyNumberFormat="0" applyAlignment="0" applyProtection="0"/>
    <xf numFmtId="0" fontId="44" fillId="57" borderId="5271" applyNumberFormat="0" applyAlignment="0" applyProtection="0"/>
    <xf numFmtId="0" fontId="44" fillId="57" borderId="5271" applyNumberFormat="0" applyAlignment="0" applyProtection="0"/>
    <xf numFmtId="0" fontId="44" fillId="57" borderId="5271" applyNumberFormat="0" applyAlignment="0" applyProtection="0"/>
    <xf numFmtId="0" fontId="44" fillId="119" borderId="5271" applyNumberForma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55" fillId="56" borderId="5273" applyNumberFormat="0" applyAlignment="0" applyProtection="0"/>
    <xf numFmtId="0" fontId="60" fillId="43" borderId="5273" applyNumberForma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55" fillId="56" borderId="5273" applyNumberFormat="0" applyAlignment="0" applyProtection="0"/>
    <xf numFmtId="0" fontId="60" fillId="43" borderId="5273" applyNumberForma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0" fillId="43" borderId="5273" applyNumberFormat="0" applyAlignment="0" applyProtection="0"/>
    <xf numFmtId="0" fontId="42" fillId="0" borderId="5276" applyNumberFormat="0" applyFill="0" applyAlignment="0" applyProtection="0"/>
    <xf numFmtId="0" fontId="60" fillId="43" borderId="5273" applyNumberFormat="0" applyAlignment="0" applyProtection="0"/>
    <xf numFmtId="0" fontId="55" fillId="56" borderId="5273" applyNumberFormat="0" applyAlignment="0" applyProtection="0"/>
    <xf numFmtId="0" fontId="63" fillId="56" borderId="5275" applyNumberFormat="0" applyAlignment="0" applyProtection="0"/>
    <xf numFmtId="0" fontId="42" fillId="0" borderId="5276" applyNumberFormat="0" applyFill="0" applyAlignment="0" applyProtection="0"/>
    <xf numFmtId="0" fontId="55" fillId="56" borderId="5273" applyNumberFormat="0" applyAlignment="0" applyProtection="0"/>
    <xf numFmtId="0" fontId="60" fillId="43" borderId="5273" applyNumberFormat="0" applyAlignment="0" applyProtection="0"/>
    <xf numFmtId="0" fontId="60" fillId="43" borderId="5273" applyNumberFormat="0" applyAlignment="0" applyProtection="0"/>
    <xf numFmtId="0" fontId="55" fillId="56" borderId="5273"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60" fillId="43" borderId="5273" applyNumberFormat="0" applyAlignment="0" applyProtection="0"/>
    <xf numFmtId="0" fontId="43" fillId="59" borderId="5274" applyNumberFormat="0" applyFont="0" applyAlignment="0" applyProtection="0"/>
    <xf numFmtId="0" fontId="60" fillId="43" borderId="5273" applyNumberFormat="0" applyAlignment="0" applyProtection="0"/>
    <xf numFmtId="0" fontId="55" fillId="56" borderId="5273" applyNumberFormat="0" applyAlignment="0" applyProtection="0"/>
    <xf numFmtId="0" fontId="43" fillId="59" borderId="5274" applyNumberFormat="0" applyFont="0" applyAlignment="0" applyProtection="0"/>
    <xf numFmtId="0" fontId="60" fillId="43" borderId="5273" applyNumberFormat="0" applyAlignment="0" applyProtection="0"/>
    <xf numFmtId="0" fontId="55" fillId="56" borderId="5273" applyNumberFormat="0" applyAlignment="0" applyProtection="0"/>
    <xf numFmtId="0" fontId="43" fillId="59" borderId="5274" applyNumberFormat="0" applyFont="0" applyAlignment="0" applyProtection="0"/>
    <xf numFmtId="0" fontId="60" fillId="43" borderId="5273" applyNumberFormat="0" applyAlignment="0" applyProtection="0"/>
    <xf numFmtId="0" fontId="55" fillId="56" borderId="5273" applyNumberFormat="0" applyAlignment="0" applyProtection="0"/>
    <xf numFmtId="0" fontId="55" fillId="56" borderId="5273" applyNumberFormat="0" applyAlignment="0" applyProtection="0"/>
    <xf numFmtId="0" fontId="43" fillId="59" borderId="5274" applyNumberFormat="0" applyFont="0" applyAlignment="0" applyProtection="0"/>
    <xf numFmtId="0" fontId="43" fillId="59" borderId="5274" applyNumberFormat="0" applyFont="0" applyAlignment="0" applyProtection="0"/>
    <xf numFmtId="0" fontId="43" fillId="59" borderId="5274" applyNumberFormat="0" applyFont="0" applyAlignment="0" applyProtection="0"/>
    <xf numFmtId="0" fontId="55" fillId="56" borderId="5273" applyNumberFormat="0" applyAlignment="0" applyProtection="0"/>
    <xf numFmtId="0" fontId="43" fillId="59" borderId="5274" applyNumberFormat="0" applyFont="0" applyAlignment="0" applyProtection="0"/>
    <xf numFmtId="0" fontId="60" fillId="43" borderId="5273" applyNumberForma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0" fillId="43" borderId="5273" applyNumberFormat="0" applyAlignment="0" applyProtection="0"/>
    <xf numFmtId="0" fontId="63" fillId="56" borderId="5275" applyNumberFormat="0" applyAlignment="0" applyProtection="0"/>
    <xf numFmtId="0" fontId="55" fillId="56" borderId="5273" applyNumberFormat="0" applyAlignment="0" applyProtection="0"/>
    <xf numFmtId="0" fontId="55" fillId="56" borderId="5273" applyNumberFormat="0" applyAlignment="0" applyProtection="0"/>
    <xf numFmtId="0" fontId="55" fillId="56" borderId="5273" applyNumberFormat="0" applyAlignment="0" applyProtection="0"/>
    <xf numFmtId="0" fontId="60" fillId="43" borderId="5273" applyNumberForma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0" fillId="43" borderId="5273" applyNumberFormat="0" applyAlignment="0" applyProtection="0"/>
    <xf numFmtId="0" fontId="42" fillId="0" borderId="5276" applyNumberFormat="0" applyFill="0" applyAlignment="0" applyProtection="0"/>
    <xf numFmtId="0" fontId="60" fillId="43" borderId="5273" applyNumberFormat="0" applyAlignment="0" applyProtection="0"/>
    <xf numFmtId="0" fontId="63" fillId="56" borderId="5275" applyNumberFormat="0" applyAlignment="0" applyProtection="0"/>
    <xf numFmtId="0" fontId="42" fillId="0" borderId="5276" applyNumberFormat="0" applyFill="0" applyAlignment="0" applyProtection="0"/>
    <xf numFmtId="0" fontId="55" fillId="56" borderId="5273"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3" fillId="59" borderId="5274" applyNumberFormat="0" applyFont="0" applyAlignment="0" applyProtection="0"/>
    <xf numFmtId="0" fontId="63" fillId="56" borderId="5275" applyNumberFormat="0" applyAlignment="0" applyProtection="0"/>
    <xf numFmtId="0" fontId="43" fillId="59" borderId="5274" applyNumberFormat="0" applyFon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55" fillId="56" borderId="5273" applyNumberFormat="0" applyAlignment="0" applyProtection="0"/>
    <xf numFmtId="0" fontId="42" fillId="0" borderId="5276" applyNumberFormat="0" applyFill="0" applyAlignment="0" applyProtection="0"/>
    <xf numFmtId="0" fontId="55" fillId="56" borderId="5273" applyNumberFormat="0" applyAlignment="0" applyProtection="0"/>
    <xf numFmtId="0" fontId="60" fillId="43" borderId="5273" applyNumberForma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55" fillId="56" borderId="5273" applyNumberFormat="0" applyAlignment="0" applyProtection="0"/>
    <xf numFmtId="0" fontId="60" fillId="43" borderId="5273" applyNumberForma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55" fillId="56" borderId="5273" applyNumberFormat="0" applyAlignment="0" applyProtection="0"/>
    <xf numFmtId="0" fontId="60" fillId="43" borderId="5273" applyNumberForma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3" fillId="59" borderId="5274" applyNumberFormat="0" applyFon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18" fillId="68" borderId="5275" applyNumberFormat="0">
      <alignment vertical="center"/>
    </xf>
    <xf numFmtId="0" fontId="18" fillId="35" borderId="5156" applyNumberFormat="0" applyAlignment="0">
      <protection locked="0"/>
    </xf>
    <xf numFmtId="201" fontId="137" fillId="0" borderId="5157" applyNumberFormat="0" applyFont="0" applyFill="0" applyAlignment="0" applyProtection="0"/>
    <xf numFmtId="201" fontId="137" fillId="0" borderId="5158" applyNumberFormat="0" applyFont="0" applyFill="0" applyAlignment="0" applyProtection="0"/>
    <xf numFmtId="0" fontId="108" fillId="0" borderId="5277" applyFont="0" applyFill="0" applyAlignment="0" applyProtection="0"/>
    <xf numFmtId="0" fontId="60" fillId="43" borderId="5273"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0" fillId="43" borderId="5273" applyNumberFormat="0" applyAlignment="0" applyProtection="0"/>
    <xf numFmtId="0" fontId="60" fillId="43" borderId="5273" applyNumberFormat="0" applyAlignment="0" applyProtection="0"/>
    <xf numFmtId="0" fontId="42" fillId="0" borderId="5276" applyNumberFormat="0" applyFill="0" applyAlignment="0" applyProtection="0"/>
    <xf numFmtId="0" fontId="63" fillId="56" borderId="5275" applyNumberFormat="0" applyAlignment="0" applyProtection="0"/>
    <xf numFmtId="0" fontId="43" fillId="59" borderId="5274" applyNumberFormat="0" applyFon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60" fillId="43" borderId="5273" applyNumberFormat="0" applyAlignment="0" applyProtection="0"/>
    <xf numFmtId="0" fontId="55" fillId="56" borderId="5273" applyNumberFormat="0" applyAlignment="0" applyProtection="0"/>
    <xf numFmtId="0" fontId="43" fillId="59" borderId="5274" applyNumberFormat="0" applyFont="0" applyAlignment="0" applyProtection="0"/>
    <xf numFmtId="0" fontId="42" fillId="0" borderId="5276" applyNumberFormat="0" applyFill="0" applyAlignment="0" applyProtection="0"/>
    <xf numFmtId="0" fontId="60" fillId="43" borderId="5273" applyNumberFormat="0" applyAlignment="0" applyProtection="0"/>
    <xf numFmtId="0" fontId="43" fillId="59" borderId="5274" applyNumberFormat="0" applyFont="0" applyAlignment="0" applyProtection="0"/>
    <xf numFmtId="0" fontId="42" fillId="0" borderId="5276" applyNumberFormat="0" applyFill="0" applyAlignment="0" applyProtection="0"/>
    <xf numFmtId="0" fontId="42" fillId="0" borderId="5276" applyNumberFormat="0" applyFill="0" applyAlignment="0" applyProtection="0"/>
    <xf numFmtId="0" fontId="55" fillId="56" borderId="5273" applyNumberFormat="0" applyAlignment="0" applyProtection="0"/>
    <xf numFmtId="0" fontId="42" fillId="0" borderId="5276" applyNumberFormat="0" applyFill="0" applyAlignment="0" applyProtection="0"/>
    <xf numFmtId="0" fontId="60" fillId="43" borderId="5273" applyNumberFormat="0" applyAlignment="0" applyProtection="0"/>
    <xf numFmtId="0" fontId="43" fillId="59" borderId="5274" applyNumberFormat="0" applyFon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43" fillId="59" borderId="5274" applyNumberFormat="0" applyFont="0" applyAlignment="0" applyProtection="0"/>
    <xf numFmtId="0" fontId="43" fillId="59" borderId="5274" applyNumberFormat="0" applyFont="0" applyAlignment="0" applyProtection="0"/>
    <xf numFmtId="0" fontId="55" fillId="56" borderId="5273" applyNumberFormat="0" applyAlignment="0" applyProtection="0"/>
    <xf numFmtId="0" fontId="60" fillId="43" borderId="5273" applyNumberFormat="0" applyAlignment="0" applyProtection="0"/>
    <xf numFmtId="0" fontId="43" fillId="59" borderId="5274" applyNumberFormat="0" applyFont="0" applyAlignment="0" applyProtection="0"/>
    <xf numFmtId="0" fontId="43" fillId="59" borderId="5274" applyNumberFormat="0" applyFon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55" fillId="56" borderId="5273"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0" fillId="43" borderId="5273"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55" fillId="56" borderId="5273" applyNumberFormat="0" applyAlignment="0" applyProtection="0"/>
    <xf numFmtId="0" fontId="43" fillId="59" borderId="5274" applyNumberFormat="0" applyFont="0" applyAlignment="0" applyProtection="0"/>
    <xf numFmtId="0" fontId="63" fillId="56" borderId="5275" applyNumberFormat="0" applyAlignment="0" applyProtection="0"/>
    <xf numFmtId="0" fontId="43" fillId="59" borderId="5274" applyNumberFormat="0" applyFon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55" fillId="56" borderId="5273" applyNumberFormat="0" applyAlignment="0" applyProtection="0"/>
    <xf numFmtId="0" fontId="42" fillId="0" borderId="5276" applyNumberFormat="0" applyFill="0" applyAlignment="0" applyProtection="0"/>
    <xf numFmtId="0" fontId="55" fillId="56" borderId="5273" applyNumberFormat="0" applyAlignment="0" applyProtection="0"/>
    <xf numFmtId="0" fontId="60" fillId="43" borderId="5273" applyNumberForma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55" fillId="56" borderId="5273" applyNumberFormat="0" applyAlignment="0" applyProtection="0"/>
    <xf numFmtId="0" fontId="60" fillId="43" borderId="5273" applyNumberForma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55" fillId="56" borderId="5273" applyNumberFormat="0" applyAlignment="0" applyProtection="0"/>
    <xf numFmtId="0" fontId="60" fillId="43" borderId="5273" applyNumberForma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55" fillId="56" borderId="5273"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55" fillId="56" borderId="5273" applyNumberFormat="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0" fillId="43" borderId="5273" applyNumberFormat="0" applyAlignment="0" applyProtection="0"/>
    <xf numFmtId="0" fontId="63" fillId="56" borderId="5275" applyNumberFormat="0" applyAlignment="0" applyProtection="0"/>
    <xf numFmtId="0" fontId="63" fillId="56" borderId="5275" applyNumberForma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55" fillId="56" borderId="5273" applyNumberFormat="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3" fillId="59" borderId="5274" applyNumberFormat="0" applyFon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0" fillId="43" borderId="5273"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201" fontId="137" fillId="0" borderId="5158" applyNumberFormat="0" applyFont="0" applyFill="0" applyAlignment="0" applyProtection="0"/>
    <xf numFmtId="201" fontId="137" fillId="0" borderId="5157" applyNumberFormat="0" applyFont="0" applyFill="0" applyAlignment="0" applyProtection="0"/>
    <xf numFmtId="254" fontId="177" fillId="0" borderId="5159" applyFont="0" applyFill="0" applyBorder="0" applyAlignment="0" applyProtection="0">
      <protection locked="0"/>
    </xf>
    <xf numFmtId="215" fontId="156" fillId="0" borderId="5303" applyFont="0" applyFill="0" applyAlignment="0">
      <alignment horizontal="fill"/>
    </xf>
    <xf numFmtId="254" fontId="177" fillId="0" borderId="5159" applyFont="0" applyFill="0" applyBorder="0" applyAlignment="0" applyProtection="0">
      <protection locked="0"/>
    </xf>
    <xf numFmtId="0" fontId="18" fillId="68" borderId="5275" applyNumberFormat="0">
      <alignment vertical="center"/>
    </xf>
    <xf numFmtId="0" fontId="18" fillId="35" borderId="5156" applyNumberFormat="0" applyAlignment="0">
      <protection locked="0"/>
    </xf>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63" fillId="56" borderId="5275" applyNumberFormat="0" applyAlignment="0" applyProtection="0"/>
    <xf numFmtId="0" fontId="55" fillId="56" borderId="5273" applyNumberFormat="0" applyAlignment="0" applyProtection="0"/>
    <xf numFmtId="0" fontId="55" fillId="56" borderId="5273" applyNumberFormat="0" applyAlignment="0" applyProtection="0"/>
    <xf numFmtId="0" fontId="55" fillId="56" borderId="5273" applyNumberFormat="0" applyAlignment="0" applyProtection="0"/>
    <xf numFmtId="0" fontId="92" fillId="35" borderId="5304">
      <alignment horizontal="center" vertical="center"/>
    </xf>
    <xf numFmtId="3" fontId="92" fillId="35" borderId="5304">
      <alignment horizontal="right" vertical="center"/>
    </xf>
    <xf numFmtId="4" fontId="92" fillId="35" borderId="5304"/>
    <xf numFmtId="0" fontId="60" fillId="43" borderId="5273" applyNumberFormat="0" applyAlignment="0" applyProtection="0"/>
    <xf numFmtId="0" fontId="60" fillId="43" borderId="5273" applyNumberFormat="0" applyAlignment="0" applyProtection="0"/>
    <xf numFmtId="0" fontId="42" fillId="0" borderId="5276" applyNumberFormat="0" applyFill="0" applyAlignment="0" applyProtection="0"/>
    <xf numFmtId="0" fontId="18" fillId="68" borderId="5275" applyNumberFormat="0">
      <alignment vertical="center"/>
    </xf>
    <xf numFmtId="3" fontId="92" fillId="34" borderId="5302">
      <alignment horizontal="right" vertical="center"/>
    </xf>
    <xf numFmtId="2" fontId="92" fillId="34" borderId="5302"/>
    <xf numFmtId="0" fontId="18" fillId="35" borderId="5156" applyNumberFormat="0" applyAlignment="0">
      <protection locked="0"/>
    </xf>
    <xf numFmtId="0" fontId="60" fillId="43" borderId="5273" applyNumberFormat="0" applyAlignment="0" applyProtection="0"/>
    <xf numFmtId="201" fontId="137" fillId="0" borderId="5158" applyNumberFormat="0" applyFont="0" applyFill="0" applyAlignment="0" applyProtection="0"/>
    <xf numFmtId="201" fontId="137" fillId="0" borderId="5157" applyNumberFormat="0" applyFont="0" applyFill="0" applyAlignment="0" applyProtection="0"/>
    <xf numFmtId="0" fontId="60" fillId="43" borderId="5273" applyNumberFormat="0" applyAlignment="0" applyProtection="0"/>
    <xf numFmtId="0" fontId="60" fillId="43" borderId="5273" applyNumberFormat="0" applyAlignment="0" applyProtection="0"/>
    <xf numFmtId="201" fontId="137" fillId="0" borderId="5157" applyNumberFormat="0" applyFont="0" applyFill="0" applyAlignment="0" applyProtection="0"/>
    <xf numFmtId="0" fontId="18" fillId="68" borderId="5275" applyNumberFormat="0">
      <alignment vertical="center"/>
    </xf>
    <xf numFmtId="0" fontId="18" fillId="35" borderId="5156" applyNumberFormat="0" applyAlignment="0">
      <protection locked="0"/>
    </xf>
    <xf numFmtId="0" fontId="42" fillId="0" borderId="5276" applyNumberFormat="0" applyFill="0" applyAlignment="0" applyProtection="0"/>
    <xf numFmtId="0" fontId="60" fillId="43" borderId="5273" applyNumberFormat="0" applyAlignment="0" applyProtection="0"/>
    <xf numFmtId="0" fontId="60" fillId="43" borderId="5273" applyNumberFormat="0" applyAlignment="0" applyProtection="0"/>
    <xf numFmtId="0" fontId="42" fillId="0" borderId="5276" applyNumberFormat="0" applyFill="0" applyAlignment="0" applyProtection="0"/>
    <xf numFmtId="0" fontId="55" fillId="56" borderId="5273" applyNumberFormat="0" applyAlignment="0" applyProtection="0"/>
    <xf numFmtId="0" fontId="55" fillId="56" borderId="5273" applyNumberFormat="0" applyAlignment="0" applyProtection="0"/>
    <xf numFmtId="0" fontId="55" fillId="56" borderId="5273" applyNumberFormat="0" applyAlignment="0" applyProtection="0"/>
    <xf numFmtId="0" fontId="63" fillId="56" borderId="5275" applyNumberFormat="0" applyAlignment="0" applyProtection="0"/>
    <xf numFmtId="0" fontId="63" fillId="56" borderId="5275" applyNumberFormat="0" applyAlignment="0" applyProtection="0"/>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63" fillId="56" borderId="5275" applyNumberFormat="0" applyAlignment="0" applyProtection="0"/>
    <xf numFmtId="0" fontId="55" fillId="56" borderId="5273" applyNumberFormat="0" applyAlignment="0" applyProtection="0"/>
    <xf numFmtId="0" fontId="55" fillId="56" borderId="5273" applyNumberFormat="0" applyAlignment="0" applyProtection="0"/>
    <xf numFmtId="0" fontId="55" fillId="56" borderId="5273" applyNumberFormat="0" applyAlignment="0" applyProtection="0"/>
    <xf numFmtId="0" fontId="60" fillId="43" borderId="5273" applyNumberFormat="0" applyAlignment="0" applyProtection="0"/>
    <xf numFmtId="0" fontId="60" fillId="43" borderId="5273" applyNumberFormat="0" applyAlignment="0" applyProtection="0"/>
    <xf numFmtId="0" fontId="42" fillId="0" borderId="5276" applyNumberFormat="0" applyFill="0" applyAlignment="0" applyProtection="0"/>
    <xf numFmtId="0" fontId="60" fillId="43" borderId="5273" applyNumberFormat="0" applyAlignment="0" applyProtection="0"/>
    <xf numFmtId="0" fontId="42" fillId="0" borderId="5276" applyNumberFormat="0" applyFill="0" applyAlignment="0" applyProtection="0"/>
    <xf numFmtId="0" fontId="18" fillId="35" borderId="5156" applyNumberFormat="0" applyAlignment="0">
      <protection locked="0"/>
    </xf>
    <xf numFmtId="0" fontId="18" fillId="68" borderId="5275" applyNumberFormat="0">
      <alignment vertical="center"/>
    </xf>
    <xf numFmtId="0" fontId="18" fillId="68" borderId="5275" applyNumberFormat="0">
      <alignment vertical="center"/>
    </xf>
    <xf numFmtId="0" fontId="18" fillId="68" borderId="5275" applyNumberFormat="0">
      <alignment vertical="center"/>
    </xf>
    <xf numFmtId="0" fontId="18" fillId="35" borderId="5156" applyNumberFormat="0" applyAlignment="0">
      <protection locked="0"/>
    </xf>
    <xf numFmtId="0" fontId="18" fillId="68" borderId="5275" applyNumberFormat="0">
      <alignment vertical="center"/>
    </xf>
    <xf numFmtId="0" fontId="18" fillId="68" borderId="5275" applyNumberFormat="0">
      <alignment vertical="center"/>
    </xf>
    <xf numFmtId="201" fontId="137" fillId="0" borderId="5158" applyNumberFormat="0" applyFont="0" applyFill="0" applyAlignment="0" applyProtection="0"/>
    <xf numFmtId="0" fontId="18" fillId="35" borderId="5156" applyNumberFormat="0" applyAlignment="0">
      <protection locked="0"/>
    </xf>
    <xf numFmtId="0" fontId="18" fillId="68" borderId="5275" applyNumberFormat="0">
      <alignment vertical="center"/>
    </xf>
    <xf numFmtId="0" fontId="18" fillId="35" borderId="5156" applyNumberFormat="0" applyAlignment="0">
      <protection locked="0"/>
    </xf>
    <xf numFmtId="0" fontId="18" fillId="35" borderId="5156" applyNumberFormat="0" applyAlignment="0">
      <protection locked="0"/>
    </xf>
    <xf numFmtId="0" fontId="63" fillId="56" borderId="5275" applyNumberFormat="0" applyAlignment="0" applyProtection="0"/>
    <xf numFmtId="0" fontId="44" fillId="57" borderId="5305" applyNumberFormat="0" applyAlignment="0" applyProtection="0"/>
    <xf numFmtId="0" fontId="63" fillId="56" borderId="5275" applyNumberFormat="0" applyAlignment="0" applyProtection="0"/>
    <xf numFmtId="0" fontId="42" fillId="0" borderId="5276" applyNumberFormat="0" applyFill="0" applyAlignment="0" applyProtection="0"/>
    <xf numFmtId="0" fontId="60" fillId="43" borderId="5273" applyNumberFormat="0" applyAlignment="0" applyProtection="0"/>
    <xf numFmtId="0" fontId="92" fillId="35" borderId="5308">
      <alignment horizontal="center" vertical="center"/>
    </xf>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215" fontId="156" fillId="0" borderId="5307" applyFont="0" applyFill="0" applyAlignment="0">
      <alignment horizontal="fill"/>
    </xf>
    <xf numFmtId="0" fontId="108" fillId="0" borderId="5277" applyFon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55" fillId="56" borderId="5273" applyNumberFormat="0" applyAlignment="0" applyProtection="0"/>
    <xf numFmtId="0" fontId="63" fillId="56" borderId="5275" applyNumberFormat="0" applyAlignment="0" applyProtection="0"/>
    <xf numFmtId="0" fontId="60" fillId="43" borderId="5273" applyNumberFormat="0" applyAlignment="0" applyProtection="0"/>
    <xf numFmtId="0" fontId="43" fillId="59" borderId="5274" applyNumberFormat="0" applyFont="0" applyAlignment="0" applyProtection="0"/>
    <xf numFmtId="0" fontId="55" fillId="56" borderId="5273" applyNumberFormat="0" applyAlignment="0" applyProtection="0"/>
    <xf numFmtId="0" fontId="55" fillId="56" borderId="5273" applyNumberFormat="0" applyAlignment="0" applyProtection="0"/>
    <xf numFmtId="0" fontId="55" fillId="56" borderId="5273" applyNumberFormat="0" applyAlignment="0" applyProtection="0"/>
    <xf numFmtId="0" fontId="55" fillId="56" borderId="5273" applyNumberFormat="0" applyAlignment="0" applyProtection="0"/>
    <xf numFmtId="0" fontId="60" fillId="43" borderId="5273" applyNumberFormat="0" applyAlignment="0" applyProtection="0"/>
    <xf numFmtId="0" fontId="42" fillId="0" borderId="5276" applyNumberFormat="0" applyFill="0" applyAlignment="0" applyProtection="0"/>
    <xf numFmtId="0" fontId="60" fillId="43" borderId="5273"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4" fillId="57" borderId="5305" applyNumberFormat="0" applyAlignment="0" applyProtection="0"/>
    <xf numFmtId="0" fontId="44" fillId="57" borderId="5305" applyNumberFormat="0" applyAlignment="0" applyProtection="0"/>
    <xf numFmtId="3" fontId="92" fillId="35" borderId="5308">
      <alignment horizontal="right" vertical="center"/>
    </xf>
    <xf numFmtId="4" fontId="92" fillId="35" borderId="5308"/>
    <xf numFmtId="3" fontId="92" fillId="34" borderId="5306">
      <alignment horizontal="right" vertical="center"/>
    </xf>
    <xf numFmtId="2" fontId="92" fillId="34" borderId="5306"/>
    <xf numFmtId="0" fontId="60" fillId="43" borderId="5273" applyNumberFormat="0" applyAlignment="0" applyProtection="0"/>
    <xf numFmtId="0" fontId="44" fillId="119" borderId="530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4" fillId="57" borderId="5309" applyNumberFormat="0" applyAlignment="0" applyProtection="0"/>
    <xf numFmtId="0" fontId="44" fillId="57" borderId="5309" applyNumberFormat="0" applyAlignment="0" applyProtection="0"/>
    <xf numFmtId="0" fontId="44" fillId="57" borderId="5309" applyNumberFormat="0" applyAlignment="0" applyProtection="0"/>
    <xf numFmtId="0" fontId="44" fillId="119" borderId="5309" applyNumberFormat="0" applyAlignment="0" applyProtection="0"/>
    <xf numFmtId="215" fontId="156" fillId="0" borderId="5311" applyFont="0" applyFill="0" applyAlignment="0">
      <alignment horizontal="fill"/>
    </xf>
    <xf numFmtId="0" fontId="92" fillId="35" borderId="5312">
      <alignment horizontal="center" vertical="center"/>
    </xf>
    <xf numFmtId="3" fontId="92" fillId="35" borderId="5312">
      <alignment horizontal="right" vertical="center"/>
    </xf>
    <xf numFmtId="4" fontId="92" fillId="35" borderId="5312"/>
    <xf numFmtId="3" fontId="92" fillId="34" borderId="5310">
      <alignment horizontal="right" vertical="center"/>
    </xf>
    <xf numFmtId="2" fontId="92" fillId="34" borderId="5310"/>
    <xf numFmtId="0" fontId="44" fillId="57" borderId="5313" applyNumberFormat="0" applyAlignment="0" applyProtection="0"/>
    <xf numFmtId="0" fontId="92" fillId="35" borderId="5316">
      <alignment horizontal="center" vertical="center"/>
    </xf>
    <xf numFmtId="215" fontId="156" fillId="0" borderId="5315" applyFont="0" applyFill="0" applyAlignment="0">
      <alignment horizontal="fill"/>
    </xf>
    <xf numFmtId="0" fontId="44" fillId="57" borderId="5313" applyNumberFormat="0" applyAlignment="0" applyProtection="0"/>
    <xf numFmtId="0" fontId="44" fillId="57" borderId="5313" applyNumberFormat="0" applyAlignment="0" applyProtection="0"/>
    <xf numFmtId="3" fontId="92" fillId="35" borderId="5316">
      <alignment horizontal="right" vertical="center"/>
    </xf>
    <xf numFmtId="4" fontId="92" fillId="35" borderId="5316"/>
    <xf numFmtId="3" fontId="92" fillId="34" borderId="5314">
      <alignment horizontal="right" vertical="center"/>
    </xf>
    <xf numFmtId="2" fontId="92" fillId="34" borderId="5314"/>
    <xf numFmtId="0" fontId="44" fillId="119" borderId="5313" applyNumberFormat="0" applyAlignment="0" applyProtection="0"/>
    <xf numFmtId="0" fontId="44" fillId="57" borderId="5317" applyNumberFormat="0" applyAlignment="0" applyProtection="0"/>
    <xf numFmtId="0" fontId="44" fillId="57" borderId="5317" applyNumberFormat="0" applyAlignment="0" applyProtection="0"/>
    <xf numFmtId="0" fontId="44" fillId="57" borderId="5317" applyNumberFormat="0" applyAlignment="0" applyProtection="0"/>
    <xf numFmtId="0" fontId="44" fillId="119" borderId="5317" applyNumberFormat="0" applyAlignment="0" applyProtection="0"/>
    <xf numFmtId="164" fontId="103" fillId="71" borderId="5155" applyNumberFormat="0" applyBorder="0" applyAlignment="0">
      <alignment vertical="center" wrapText="1"/>
    </xf>
    <xf numFmtId="215" fontId="156" fillId="0" borderId="5327" applyFont="0" applyFill="0" applyAlignment="0">
      <alignment horizontal="fill"/>
    </xf>
    <xf numFmtId="2" fontId="92" fillId="34" borderId="5342"/>
    <xf numFmtId="3" fontId="92" fillId="34" borderId="5342">
      <alignment horizontal="right" vertical="center"/>
    </xf>
    <xf numFmtId="4" fontId="92" fillId="35" borderId="5344"/>
    <xf numFmtId="3" fontId="92" fillId="35" borderId="5344">
      <alignment horizontal="right" vertical="center"/>
    </xf>
    <xf numFmtId="0" fontId="92" fillId="35" borderId="5344">
      <alignment horizontal="center" vertical="center"/>
    </xf>
    <xf numFmtId="0" fontId="92" fillId="35" borderId="5328">
      <alignment horizontal="center" vertical="center"/>
    </xf>
    <xf numFmtId="3" fontId="92" fillId="35" borderId="5328">
      <alignment horizontal="right" vertical="center"/>
    </xf>
    <xf numFmtId="4" fontId="92" fillId="35" borderId="5328"/>
    <xf numFmtId="215" fontId="156" fillId="0" borderId="5343" applyFont="0" applyFill="0" applyAlignment="0">
      <alignment horizontal="fill"/>
    </xf>
    <xf numFmtId="3" fontId="92" fillId="34" borderId="5326">
      <alignment horizontal="right" vertical="center"/>
    </xf>
    <xf numFmtId="2" fontId="92" fillId="34" borderId="5326"/>
    <xf numFmtId="0" fontId="108" fillId="0" borderId="5277" applyFont="0" applyFill="0" applyAlignment="0" applyProtection="0"/>
    <xf numFmtId="0" fontId="103" fillId="71" borderId="5155" applyNumberFormat="0" applyBorder="0" applyAlignment="0">
      <alignment vertical="center" wrapText="1"/>
    </xf>
    <xf numFmtId="0" fontId="44" fillId="57" borderId="5329" applyNumberFormat="0" applyAlignment="0" applyProtection="0"/>
    <xf numFmtId="0" fontId="92" fillId="35" borderId="5332">
      <alignment horizontal="center" vertical="center"/>
    </xf>
    <xf numFmtId="215" fontId="156" fillId="0" borderId="5331" applyFont="0" applyFill="0" applyAlignment="0">
      <alignment horizontal="fill"/>
    </xf>
    <xf numFmtId="0" fontId="44" fillId="57" borderId="5329" applyNumberFormat="0" applyAlignment="0" applyProtection="0"/>
    <xf numFmtId="0" fontId="44" fillId="57" borderId="5329" applyNumberFormat="0" applyAlignment="0" applyProtection="0"/>
    <xf numFmtId="3" fontId="92" fillId="35" borderId="5332">
      <alignment horizontal="right" vertical="center"/>
    </xf>
    <xf numFmtId="4" fontId="92" fillId="35" borderId="5332"/>
    <xf numFmtId="3" fontId="92" fillId="34" borderId="5330">
      <alignment horizontal="right" vertical="center"/>
    </xf>
    <xf numFmtId="2" fontId="92" fillId="34" borderId="5330"/>
    <xf numFmtId="0" fontId="44" fillId="119" borderId="5329" applyNumberFormat="0" applyAlignment="0" applyProtection="0"/>
    <xf numFmtId="0" fontId="44" fillId="57" borderId="5333" applyNumberFormat="0" applyAlignment="0" applyProtection="0"/>
    <xf numFmtId="0" fontId="44" fillId="57" borderId="5333" applyNumberFormat="0" applyAlignment="0" applyProtection="0"/>
    <xf numFmtId="0" fontId="44" fillId="57" borderId="5333" applyNumberFormat="0" applyAlignment="0" applyProtection="0"/>
    <xf numFmtId="0" fontId="44" fillId="119" borderId="5333" applyNumberFormat="0" applyAlignment="0" applyProtection="0"/>
    <xf numFmtId="215" fontId="156" fillId="0" borderId="5335" applyFont="0" applyFill="0" applyAlignment="0">
      <alignment horizontal="fill"/>
    </xf>
    <xf numFmtId="0" fontId="92" fillId="35" borderId="5336">
      <alignment horizontal="center" vertical="center"/>
    </xf>
    <xf numFmtId="3" fontId="92" fillId="35" borderId="5336">
      <alignment horizontal="right" vertical="center"/>
    </xf>
    <xf numFmtId="4" fontId="92" fillId="35" borderId="5336"/>
    <xf numFmtId="3" fontId="92" fillId="34" borderId="5334">
      <alignment horizontal="right" vertical="center"/>
    </xf>
    <xf numFmtId="2" fontId="92" fillId="34" borderId="5334"/>
    <xf numFmtId="0" fontId="44" fillId="57" borderId="5337" applyNumberFormat="0" applyAlignment="0" applyProtection="0"/>
    <xf numFmtId="0" fontId="92" fillId="35" borderId="5340">
      <alignment horizontal="center" vertical="center"/>
    </xf>
    <xf numFmtId="215" fontId="156" fillId="0" borderId="5339" applyFont="0" applyFill="0" applyAlignment="0">
      <alignment horizontal="fill"/>
    </xf>
    <xf numFmtId="0" fontId="44" fillId="57" borderId="5337" applyNumberFormat="0" applyAlignment="0" applyProtection="0"/>
    <xf numFmtId="0" fontId="44" fillId="57" borderId="5337" applyNumberFormat="0" applyAlignment="0" applyProtection="0"/>
    <xf numFmtId="3" fontId="92" fillId="35" borderId="5340">
      <alignment horizontal="right" vertical="center"/>
    </xf>
    <xf numFmtId="4" fontId="92" fillId="35" borderId="5340"/>
    <xf numFmtId="3" fontId="92" fillId="34" borderId="5338">
      <alignment horizontal="right" vertical="center"/>
    </xf>
    <xf numFmtId="2" fontId="92" fillId="34" borderId="5338"/>
    <xf numFmtId="0" fontId="44" fillId="119" borderId="5337" applyNumberFormat="0" applyAlignment="0" applyProtection="0"/>
    <xf numFmtId="0" fontId="44" fillId="57" borderId="5341" applyNumberFormat="0" applyAlignment="0" applyProtection="0"/>
    <xf numFmtId="0" fontId="44" fillId="57" borderId="5341" applyNumberFormat="0" applyAlignment="0" applyProtection="0"/>
    <xf numFmtId="0" fontId="44" fillId="57" borderId="5341" applyNumberFormat="0" applyAlignment="0" applyProtection="0"/>
    <xf numFmtId="0" fontId="44" fillId="119" borderId="5341" applyNumberFormat="0" applyAlignment="0" applyProtection="0"/>
    <xf numFmtId="0" fontId="44" fillId="57" borderId="5345" applyNumberFormat="0" applyAlignment="0" applyProtection="0"/>
    <xf numFmtId="0" fontId="92" fillId="35" borderId="5348">
      <alignment horizontal="center" vertical="center"/>
    </xf>
    <xf numFmtId="215" fontId="156" fillId="0" borderId="5347" applyFont="0" applyFill="0" applyAlignment="0">
      <alignment horizontal="fill"/>
    </xf>
    <xf numFmtId="0" fontId="44" fillId="57" borderId="5345" applyNumberFormat="0" applyAlignment="0" applyProtection="0"/>
    <xf numFmtId="0" fontId="44" fillId="57" borderId="5345" applyNumberFormat="0" applyAlignment="0" applyProtection="0"/>
    <xf numFmtId="3" fontId="92" fillId="35" borderId="5348">
      <alignment horizontal="right" vertical="center"/>
    </xf>
    <xf numFmtId="4" fontId="92" fillId="35" borderId="5348"/>
    <xf numFmtId="3" fontId="92" fillId="34" borderId="5346">
      <alignment horizontal="right" vertical="center"/>
    </xf>
    <xf numFmtId="2" fontId="92" fillId="34" borderId="5346"/>
    <xf numFmtId="0" fontId="44" fillId="119" borderId="5345" applyNumberFormat="0" applyAlignment="0" applyProtection="0"/>
    <xf numFmtId="0" fontId="44" fillId="57" borderId="5349" applyNumberFormat="0" applyAlignment="0" applyProtection="0"/>
    <xf numFmtId="0" fontId="44" fillId="57" borderId="5349" applyNumberFormat="0" applyAlignment="0" applyProtection="0"/>
    <xf numFmtId="0" fontId="44" fillId="57" borderId="5349" applyNumberFormat="0" applyAlignment="0" applyProtection="0"/>
    <xf numFmtId="0" fontId="44" fillId="119" borderId="5349" applyNumberFormat="0" applyAlignment="0" applyProtection="0"/>
    <xf numFmtId="215" fontId="156" fillId="0" borderId="5351" applyFont="0" applyFill="0" applyAlignment="0">
      <alignment horizontal="fill"/>
    </xf>
    <xf numFmtId="0" fontId="44" fillId="57" borderId="5365" applyNumberFormat="0" applyAlignment="0" applyProtection="0"/>
    <xf numFmtId="0" fontId="44" fillId="119" borderId="5361" applyNumberFormat="0" applyAlignment="0" applyProtection="0"/>
    <xf numFmtId="2" fontId="92" fillId="34" borderId="5362"/>
    <xf numFmtId="3" fontId="92" fillId="34" borderId="5362">
      <alignment horizontal="right" vertical="center"/>
    </xf>
    <xf numFmtId="4" fontId="92" fillId="35" borderId="5364"/>
    <xf numFmtId="3" fontId="92" fillId="35" borderId="5364">
      <alignment horizontal="right" vertical="center"/>
    </xf>
    <xf numFmtId="0" fontId="44" fillId="57" borderId="5361" applyNumberFormat="0" applyAlignment="0" applyProtection="0"/>
    <xf numFmtId="0" fontId="44" fillId="57" borderId="5361" applyNumberFormat="0" applyAlignment="0" applyProtection="0"/>
    <xf numFmtId="215" fontId="156" fillId="0" borderId="5363" applyFont="0" applyFill="0" applyAlignment="0">
      <alignment horizontal="fill"/>
    </xf>
    <xf numFmtId="0" fontId="92" fillId="35" borderId="5364">
      <alignment horizontal="center" vertical="center"/>
    </xf>
    <xf numFmtId="0" fontId="44" fillId="57" borderId="5361" applyNumberFormat="0" applyAlignment="0" applyProtection="0"/>
    <xf numFmtId="2" fontId="92" fillId="34" borderId="5358"/>
    <xf numFmtId="3" fontId="92" fillId="34" borderId="5358">
      <alignment horizontal="right" vertical="center"/>
    </xf>
    <xf numFmtId="4" fontId="92" fillId="35" borderId="5360"/>
    <xf numFmtId="3" fontId="92" fillId="35" borderId="5360">
      <alignment horizontal="right" vertical="center"/>
    </xf>
    <xf numFmtId="0" fontId="92" fillId="35" borderId="5360">
      <alignment horizontal="center" vertical="center"/>
    </xf>
    <xf numFmtId="0" fontId="92" fillId="35" borderId="5352">
      <alignment horizontal="center" vertical="center"/>
    </xf>
    <xf numFmtId="3" fontId="92" fillId="35" borderId="5352">
      <alignment horizontal="right" vertical="center"/>
    </xf>
    <xf numFmtId="4" fontId="92" fillId="35" borderId="5352"/>
    <xf numFmtId="3" fontId="92" fillId="34" borderId="5350">
      <alignment horizontal="right" vertical="center"/>
    </xf>
    <xf numFmtId="2" fontId="92" fillId="34" borderId="5350"/>
    <xf numFmtId="215" fontId="156" fillId="0" borderId="5359" applyFont="0" applyFill="0" applyAlignment="0">
      <alignment horizontal="fill"/>
    </xf>
    <xf numFmtId="0" fontId="44" fillId="57" borderId="5353" applyNumberFormat="0" applyAlignment="0" applyProtection="0"/>
    <xf numFmtId="0" fontId="92" fillId="35" borderId="5356">
      <alignment horizontal="center" vertical="center"/>
    </xf>
    <xf numFmtId="215" fontId="156" fillId="0" borderId="5355" applyFont="0" applyFill="0" applyAlignment="0">
      <alignment horizontal="fill"/>
    </xf>
    <xf numFmtId="0" fontId="44" fillId="57" borderId="5353" applyNumberFormat="0" applyAlignment="0" applyProtection="0"/>
    <xf numFmtId="0" fontId="44" fillId="57" borderId="5353" applyNumberFormat="0" applyAlignment="0" applyProtection="0"/>
    <xf numFmtId="3" fontId="92" fillId="35" borderId="5356">
      <alignment horizontal="right" vertical="center"/>
    </xf>
    <xf numFmtId="4" fontId="92" fillId="35" borderId="5356"/>
    <xf numFmtId="3" fontId="92" fillId="34" borderId="5354">
      <alignment horizontal="right" vertical="center"/>
    </xf>
    <xf numFmtId="2" fontId="92" fillId="34" borderId="5354"/>
    <xf numFmtId="0" fontId="44" fillId="119" borderId="5353" applyNumberFormat="0" applyAlignment="0" applyProtection="0"/>
    <xf numFmtId="0" fontId="44" fillId="57" borderId="5357" applyNumberFormat="0" applyAlignment="0" applyProtection="0"/>
    <xf numFmtId="0" fontId="44" fillId="57" borderId="5357" applyNumberFormat="0" applyAlignment="0" applyProtection="0"/>
    <xf numFmtId="0" fontId="44" fillId="57" borderId="5357" applyNumberFormat="0" applyAlignment="0" applyProtection="0"/>
    <xf numFmtId="0" fontId="44" fillId="119" borderId="5357" applyNumberFormat="0" applyAlignment="0" applyProtection="0"/>
    <xf numFmtId="0" fontId="44" fillId="57" borderId="5365" applyNumberFormat="0" applyAlignment="0" applyProtection="0"/>
    <xf numFmtId="0" fontId="44" fillId="57" borderId="5365" applyNumberFormat="0" applyAlignment="0" applyProtection="0"/>
    <xf numFmtId="0" fontId="44" fillId="119" borderId="5365" applyNumberFormat="0" applyAlignment="0" applyProtection="0"/>
    <xf numFmtId="215" fontId="156" fillId="0" borderId="5367" applyFont="0" applyFill="0" applyAlignment="0">
      <alignment horizontal="fill"/>
    </xf>
    <xf numFmtId="0" fontId="92" fillId="35" borderId="5368">
      <alignment horizontal="center" vertical="center"/>
    </xf>
    <xf numFmtId="3" fontId="92" fillId="35" borderId="5368">
      <alignment horizontal="right" vertical="center"/>
    </xf>
    <xf numFmtId="4" fontId="92" fillId="35" borderId="5368"/>
    <xf numFmtId="3" fontId="92" fillId="34" borderId="5366">
      <alignment horizontal="right" vertical="center"/>
    </xf>
    <xf numFmtId="2" fontId="92" fillId="34" borderId="5366"/>
    <xf numFmtId="0" fontId="44" fillId="57" borderId="5369" applyNumberFormat="0" applyAlignment="0" applyProtection="0"/>
    <xf numFmtId="0" fontId="92" fillId="35" borderId="5372">
      <alignment horizontal="center" vertical="center"/>
    </xf>
    <xf numFmtId="215" fontId="156" fillId="0" borderId="5371" applyFont="0" applyFill="0" applyAlignment="0">
      <alignment horizontal="fill"/>
    </xf>
    <xf numFmtId="0" fontId="44" fillId="57" borderId="5369" applyNumberFormat="0" applyAlignment="0" applyProtection="0"/>
    <xf numFmtId="0" fontId="44" fillId="57" borderId="5369" applyNumberFormat="0" applyAlignment="0" applyProtection="0"/>
    <xf numFmtId="3" fontId="92" fillId="35" borderId="5372">
      <alignment horizontal="right" vertical="center"/>
    </xf>
    <xf numFmtId="4" fontId="92" fillId="35" borderId="5372"/>
    <xf numFmtId="3" fontId="92" fillId="34" borderId="5370">
      <alignment horizontal="right" vertical="center"/>
    </xf>
    <xf numFmtId="2" fontId="92" fillId="34" borderId="5370"/>
    <xf numFmtId="0" fontId="44" fillId="119" borderId="5369" applyNumberFormat="0" applyAlignment="0" applyProtection="0"/>
    <xf numFmtId="0" fontId="44" fillId="57" borderId="5373" applyNumberFormat="0" applyAlignment="0" applyProtection="0"/>
    <xf numFmtId="0" fontId="44" fillId="57" borderId="5373" applyNumberFormat="0" applyAlignment="0" applyProtection="0"/>
    <xf numFmtId="0" fontId="44" fillId="57" borderId="5373" applyNumberFormat="0" applyAlignment="0" applyProtection="0"/>
    <xf numFmtId="0" fontId="44" fillId="119" borderId="5373" applyNumberFormat="0" applyAlignment="0" applyProtection="0"/>
    <xf numFmtId="215" fontId="156" fillId="0" borderId="5375" applyFont="0" applyFill="0" applyAlignment="0">
      <alignment horizontal="fill"/>
    </xf>
    <xf numFmtId="0" fontId="92" fillId="35" borderId="5376">
      <alignment horizontal="center" vertical="center"/>
    </xf>
    <xf numFmtId="3" fontId="92" fillId="35" borderId="5376">
      <alignment horizontal="right" vertical="center"/>
    </xf>
    <xf numFmtId="4" fontId="92" fillId="35" borderId="5376"/>
    <xf numFmtId="3" fontId="92" fillId="34" borderId="5374">
      <alignment horizontal="right" vertical="center"/>
    </xf>
    <xf numFmtId="2" fontId="92" fillId="34" borderId="5374"/>
    <xf numFmtId="0" fontId="44" fillId="57" borderId="5377" applyNumberFormat="0" applyAlignment="0" applyProtection="0"/>
    <xf numFmtId="0" fontId="92" fillId="35" borderId="5380">
      <alignment horizontal="center" vertical="center"/>
    </xf>
    <xf numFmtId="215" fontId="156" fillId="0" borderId="5379" applyFont="0" applyFill="0" applyAlignment="0">
      <alignment horizontal="fill"/>
    </xf>
    <xf numFmtId="0" fontId="44" fillId="57" borderId="5377" applyNumberFormat="0" applyAlignment="0" applyProtection="0"/>
    <xf numFmtId="0" fontId="44" fillId="57" borderId="5377" applyNumberFormat="0" applyAlignment="0" applyProtection="0"/>
    <xf numFmtId="3" fontId="92" fillId="35" borderId="5380">
      <alignment horizontal="right" vertical="center"/>
    </xf>
    <xf numFmtId="4" fontId="92" fillId="35" borderId="5380"/>
    <xf numFmtId="3" fontId="92" fillId="34" borderId="5378">
      <alignment horizontal="right" vertical="center"/>
    </xf>
    <xf numFmtId="2" fontId="92" fillId="34" borderId="5378"/>
    <xf numFmtId="0" fontId="44" fillId="119" borderId="5377" applyNumberFormat="0" applyAlignment="0" applyProtection="0"/>
    <xf numFmtId="0" fontId="44" fillId="57" borderId="5381" applyNumberFormat="0" applyAlignment="0" applyProtection="0"/>
    <xf numFmtId="0" fontId="44" fillId="57" borderId="5381" applyNumberFormat="0" applyAlignment="0" applyProtection="0"/>
    <xf numFmtId="0" fontId="44" fillId="57" borderId="5381" applyNumberFormat="0" applyAlignment="0" applyProtection="0"/>
    <xf numFmtId="0" fontId="44" fillId="119" borderId="5381" applyNumberFormat="0" applyAlignment="0" applyProtection="0"/>
    <xf numFmtId="0" fontId="108" fillId="0" borderId="3675" applyFont="0" applyFill="0" applyAlignment="0" applyProtection="0"/>
    <xf numFmtId="215" fontId="156" fillId="0" borderId="5383" applyFont="0" applyFill="0" applyAlignment="0">
      <alignment horizontal="fill"/>
    </xf>
    <xf numFmtId="215" fontId="156" fillId="0" borderId="3675" applyFont="0" applyFill="0" applyAlignment="0">
      <alignment horizontal="fill"/>
    </xf>
    <xf numFmtId="303" fontId="211" fillId="0" borderId="3675" applyBorder="0"/>
    <xf numFmtId="321" fontId="171" fillId="0" borderId="3675"/>
    <xf numFmtId="322" fontId="171" fillId="0" borderId="3675"/>
    <xf numFmtId="323" fontId="171" fillId="0" borderId="3675"/>
    <xf numFmtId="324" fontId="171" fillId="0" borderId="3675"/>
    <xf numFmtId="325" fontId="171" fillId="0" borderId="3675"/>
    <xf numFmtId="326" fontId="171" fillId="0" borderId="3675"/>
    <xf numFmtId="329" fontId="171" fillId="0" borderId="3675"/>
    <xf numFmtId="332" fontId="171" fillId="0" borderId="3675"/>
    <xf numFmtId="333" fontId="171" fillId="0" borderId="3675"/>
    <xf numFmtId="0" fontId="92" fillId="35" borderId="5384">
      <alignment horizontal="center" vertical="center"/>
    </xf>
    <xf numFmtId="3" fontId="92" fillId="35" borderId="5384">
      <alignment horizontal="right" vertical="center"/>
    </xf>
    <xf numFmtId="4" fontId="92" fillId="35" borderId="5384"/>
    <xf numFmtId="3" fontId="92" fillId="34" borderId="5382">
      <alignment horizontal="right" vertical="center"/>
    </xf>
    <xf numFmtId="2" fontId="92" fillId="34" borderId="5382"/>
    <xf numFmtId="256" fontId="19" fillId="36" borderId="3675" applyNumberFormat="0" applyFill="0" applyBorder="0" applyAlignment="0" applyProtection="0"/>
    <xf numFmtId="256" fontId="19" fillId="36" borderId="3675" applyNumberFormat="0" applyFill="0" applyBorder="0" applyAlignment="0" applyProtection="0"/>
    <xf numFmtId="256" fontId="19" fillId="36" borderId="3675" applyNumberFormat="0" applyFill="0" applyBorder="0" applyAlignment="0" applyProtection="0"/>
    <xf numFmtId="0" fontId="19" fillId="36" borderId="3675" applyNumberFormat="0" applyFill="0" applyBorder="0" applyAlignment="0" applyProtection="0"/>
    <xf numFmtId="0" fontId="19" fillId="36" borderId="3675" applyNumberFormat="0" applyFill="0" applyBorder="0" applyAlignment="0" applyProtection="0"/>
    <xf numFmtId="256" fontId="19" fillId="36" borderId="3675" applyNumberFormat="0" applyFill="0" applyBorder="0" applyAlignment="0" applyProtection="0"/>
    <xf numFmtId="0" fontId="19" fillId="36" borderId="3675" applyNumberFormat="0" applyFill="0" applyBorder="0" applyAlignment="0" applyProtection="0"/>
    <xf numFmtId="0" fontId="108" fillId="0" borderId="3675" applyFont="0" applyFill="0" applyAlignment="0" applyProtection="0"/>
    <xf numFmtId="303" fontId="211" fillId="0" borderId="3675" applyBorder="0"/>
    <xf numFmtId="215" fontId="156" fillId="0" borderId="3675" applyFont="0" applyFill="0" applyAlignment="0">
      <alignment horizontal="fill"/>
    </xf>
    <xf numFmtId="0" fontId="44" fillId="57" borderId="5385" applyNumberFormat="0" applyAlignment="0" applyProtection="0"/>
    <xf numFmtId="0" fontId="92" fillId="35" borderId="5388">
      <alignment horizontal="center" vertical="center"/>
    </xf>
    <xf numFmtId="215" fontId="156" fillId="0" borderId="3675" applyFont="0" applyFill="0" applyAlignment="0">
      <alignment horizontal="fill"/>
    </xf>
    <xf numFmtId="215" fontId="156" fillId="0" borderId="5387" applyFont="0" applyFill="0" applyAlignment="0">
      <alignment horizontal="fill"/>
    </xf>
    <xf numFmtId="0" fontId="108" fillId="0" borderId="3675" applyFont="0" applyFill="0" applyAlignment="0" applyProtection="0"/>
    <xf numFmtId="0" fontId="44" fillId="57" borderId="5385" applyNumberFormat="0" applyAlignment="0" applyProtection="0"/>
    <xf numFmtId="0" fontId="44" fillId="57" borderId="5385" applyNumberFormat="0" applyAlignment="0" applyProtection="0"/>
    <xf numFmtId="3" fontId="92" fillId="35" borderId="5388">
      <alignment horizontal="right" vertical="center"/>
    </xf>
    <xf numFmtId="4" fontId="92" fillId="35" borderId="5388"/>
    <xf numFmtId="3" fontId="92" fillId="34" borderId="5386">
      <alignment horizontal="right" vertical="center"/>
    </xf>
    <xf numFmtId="2" fontId="92" fillId="34" borderId="5386"/>
    <xf numFmtId="0" fontId="44" fillId="119" borderId="5385" applyNumberFormat="0" applyAlignment="0" applyProtection="0"/>
    <xf numFmtId="0" fontId="108" fillId="0" borderId="3675" applyFont="0" applyFill="0" applyAlignment="0" applyProtection="0"/>
    <xf numFmtId="303" fontId="211" fillId="0" borderId="3675" applyBorder="0"/>
    <xf numFmtId="303" fontId="211" fillId="0" borderId="3675" applyBorder="0"/>
    <xf numFmtId="215" fontId="156" fillId="0" borderId="3675" applyFont="0" applyFill="0" applyAlignment="0">
      <alignment horizontal="fill"/>
    </xf>
    <xf numFmtId="0" fontId="44" fillId="57" borderId="5389" applyNumberFormat="0" applyAlignment="0" applyProtection="0"/>
    <xf numFmtId="0" fontId="44" fillId="57" borderId="5389" applyNumberFormat="0" applyAlignment="0" applyProtection="0"/>
    <xf numFmtId="0" fontId="44" fillId="57" borderId="5389" applyNumberFormat="0" applyAlignment="0" applyProtection="0"/>
    <xf numFmtId="0" fontId="44" fillId="119" borderId="5389" applyNumberFormat="0" applyAlignment="0" applyProtection="0"/>
    <xf numFmtId="0" fontId="44" fillId="57" borderId="5425" applyNumberFormat="0" applyAlignment="0" applyProtection="0"/>
    <xf numFmtId="215" fontId="156" fillId="0" borderId="5427" applyFont="0" applyFill="0" applyAlignment="0">
      <alignment horizontal="fill"/>
    </xf>
    <xf numFmtId="215" fontId="156" fillId="0" borderId="5391" applyFont="0" applyFill="0" applyAlignment="0">
      <alignment horizontal="fill"/>
    </xf>
    <xf numFmtId="0" fontId="92" fillId="35" borderId="5428">
      <alignment horizontal="center" vertical="center"/>
    </xf>
    <xf numFmtId="0" fontId="44" fillId="57" borderId="5405" applyNumberFormat="0" applyAlignment="0" applyProtection="0"/>
    <xf numFmtId="0" fontId="44" fillId="119" borderId="5401" applyNumberFormat="0" applyAlignment="0" applyProtection="0"/>
    <xf numFmtId="2" fontId="92" fillId="34" borderId="5402"/>
    <xf numFmtId="3" fontId="92" fillId="34" borderId="5402">
      <alignment horizontal="right" vertical="center"/>
    </xf>
    <xf numFmtId="4" fontId="92" fillId="35" borderId="5404"/>
    <xf numFmtId="3" fontId="92" fillId="35" borderId="5404">
      <alignment horizontal="right" vertical="center"/>
    </xf>
    <xf numFmtId="0" fontId="44" fillId="57" borderId="5401" applyNumberFormat="0" applyAlignment="0" applyProtection="0"/>
    <xf numFmtId="0" fontId="44" fillId="57" borderId="5401" applyNumberFormat="0" applyAlignment="0" applyProtection="0"/>
    <xf numFmtId="215" fontId="156" fillId="0" borderId="5403" applyFont="0" applyFill="0" applyAlignment="0">
      <alignment horizontal="fill"/>
    </xf>
    <xf numFmtId="0" fontId="92" fillId="35" borderId="5404">
      <alignment horizontal="center" vertical="center"/>
    </xf>
    <xf numFmtId="0" fontId="44" fillId="57" borderId="5401" applyNumberFormat="0" applyAlignment="0" applyProtection="0"/>
    <xf numFmtId="215" fontId="156" fillId="0" borderId="5423" applyFont="0" applyFill="0" applyAlignment="0">
      <alignment horizontal="fill"/>
    </xf>
    <xf numFmtId="2" fontId="92" fillId="34" borderId="5398"/>
    <xf numFmtId="3" fontId="92" fillId="34" borderId="5398">
      <alignment horizontal="right" vertical="center"/>
    </xf>
    <xf numFmtId="4" fontId="92" fillId="35" borderId="5400"/>
    <xf numFmtId="3" fontId="92" fillId="35" borderId="5400">
      <alignment horizontal="right" vertical="center"/>
    </xf>
    <xf numFmtId="0" fontId="92" fillId="35" borderId="5400">
      <alignment horizontal="center" vertical="center"/>
    </xf>
    <xf numFmtId="3" fontId="92" fillId="35" borderId="5424">
      <alignment horizontal="right" vertical="center"/>
    </xf>
    <xf numFmtId="3" fontId="92" fillId="34" borderId="5422">
      <alignment horizontal="right" vertical="center"/>
    </xf>
    <xf numFmtId="2" fontId="92" fillId="34" borderId="5422"/>
    <xf numFmtId="0" fontId="92" fillId="35" borderId="5392">
      <alignment horizontal="center" vertical="center"/>
    </xf>
    <xf numFmtId="3" fontId="92" fillId="35" borderId="5392">
      <alignment horizontal="right" vertical="center"/>
    </xf>
    <xf numFmtId="4" fontId="92" fillId="35" borderId="5392"/>
    <xf numFmtId="3" fontId="92" fillId="35" borderId="5428">
      <alignment horizontal="right" vertical="center"/>
    </xf>
    <xf numFmtId="0" fontId="44" fillId="119" borderId="5425" applyNumberFormat="0" applyAlignment="0" applyProtection="0"/>
    <xf numFmtId="0" fontId="44" fillId="119" borderId="5429" applyNumberFormat="0" applyAlignment="0" applyProtection="0"/>
    <xf numFmtId="3" fontId="92" fillId="34" borderId="5390">
      <alignment horizontal="right" vertical="center"/>
    </xf>
    <xf numFmtId="2" fontId="92" fillId="34" borderId="5390"/>
    <xf numFmtId="0" fontId="44" fillId="57" borderId="5429" applyNumberFormat="0" applyAlignment="0" applyProtection="0"/>
    <xf numFmtId="0" fontId="44" fillId="57" borderId="5425" applyNumberFormat="0" applyAlignment="0" applyProtection="0"/>
    <xf numFmtId="0" fontId="92" fillId="35" borderId="5424">
      <alignment horizontal="center" vertical="center"/>
    </xf>
    <xf numFmtId="4" fontId="92" fillId="35" borderId="5424"/>
    <xf numFmtId="4" fontId="92" fillId="35" borderId="5428"/>
    <xf numFmtId="3" fontId="92" fillId="34" borderId="5426">
      <alignment horizontal="right" vertical="center"/>
    </xf>
    <xf numFmtId="0" fontId="44" fillId="57" borderId="5429" applyNumberFormat="0" applyAlignment="0" applyProtection="0"/>
    <xf numFmtId="215" fontId="156" fillId="0" borderId="5399" applyFont="0" applyFill="0" applyAlignment="0">
      <alignment horizontal="fill"/>
    </xf>
    <xf numFmtId="0" fontId="44" fillId="57" borderId="5425" applyNumberFormat="0" applyAlignment="0" applyProtection="0"/>
    <xf numFmtId="2" fontId="92" fillId="34" borderId="5426"/>
    <xf numFmtId="0" fontId="44" fillId="57" borderId="5429" applyNumberFormat="0" applyAlignment="0" applyProtection="0"/>
    <xf numFmtId="0" fontId="44" fillId="57" borderId="5393" applyNumberFormat="0" applyAlignment="0" applyProtection="0"/>
    <xf numFmtId="0" fontId="92" fillId="35" borderId="5396">
      <alignment horizontal="center" vertical="center"/>
    </xf>
    <xf numFmtId="215" fontId="156" fillId="0" borderId="5395" applyFont="0" applyFill="0" applyAlignment="0">
      <alignment horizontal="fill"/>
    </xf>
    <xf numFmtId="0" fontId="44" fillId="57" borderId="5393" applyNumberFormat="0" applyAlignment="0" applyProtection="0"/>
    <xf numFmtId="0" fontId="44" fillId="57" borderId="5393" applyNumberFormat="0" applyAlignment="0" applyProtection="0"/>
    <xf numFmtId="3" fontId="92" fillId="35" borderId="5396">
      <alignment horizontal="right" vertical="center"/>
    </xf>
    <xf numFmtId="4" fontId="92" fillId="35" borderId="5396"/>
    <xf numFmtId="3" fontId="92" fillId="34" borderId="5394">
      <alignment horizontal="right" vertical="center"/>
    </xf>
    <xf numFmtId="2" fontId="92" fillId="34" borderId="5394"/>
    <xf numFmtId="0" fontId="44" fillId="119" borderId="5393" applyNumberFormat="0" applyAlignment="0" applyProtection="0"/>
    <xf numFmtId="0" fontId="44" fillId="57" borderId="5397" applyNumberFormat="0" applyAlignment="0" applyProtection="0"/>
    <xf numFmtId="0" fontId="44" fillId="57" borderId="5397" applyNumberFormat="0" applyAlignment="0" applyProtection="0"/>
    <xf numFmtId="0" fontId="44" fillId="57" borderId="5397" applyNumberFormat="0" applyAlignment="0" applyProtection="0"/>
    <xf numFmtId="0" fontId="44" fillId="119" borderId="5397" applyNumberFormat="0" applyAlignment="0" applyProtection="0"/>
    <xf numFmtId="0" fontId="44" fillId="57" borderId="5405" applyNumberFormat="0" applyAlignment="0" applyProtection="0"/>
    <xf numFmtId="0" fontId="44" fillId="57" borderId="5405" applyNumberFormat="0" applyAlignment="0" applyProtection="0"/>
    <xf numFmtId="0" fontId="44" fillId="119" borderId="5405" applyNumberFormat="0" applyAlignment="0" applyProtection="0"/>
    <xf numFmtId="215" fontId="156" fillId="0" borderId="5407" applyFont="0" applyFill="0" applyAlignment="0">
      <alignment horizontal="fill"/>
    </xf>
    <xf numFmtId="0" fontId="92" fillId="35" borderId="5408">
      <alignment horizontal="center" vertical="center"/>
    </xf>
    <xf numFmtId="3" fontId="92" fillId="35" borderId="5408">
      <alignment horizontal="right" vertical="center"/>
    </xf>
    <xf numFmtId="4" fontId="92" fillId="35" borderId="5408"/>
    <xf numFmtId="3" fontId="92" fillId="34" borderId="5406">
      <alignment horizontal="right" vertical="center"/>
    </xf>
    <xf numFmtId="2" fontId="92" fillId="34" borderId="5406"/>
    <xf numFmtId="0" fontId="44" fillId="57" borderId="5409" applyNumberFormat="0" applyAlignment="0" applyProtection="0"/>
    <xf numFmtId="0" fontId="92" fillId="35" borderId="5412">
      <alignment horizontal="center" vertical="center"/>
    </xf>
    <xf numFmtId="215" fontId="156" fillId="0" borderId="5411" applyFont="0" applyFill="0" applyAlignment="0">
      <alignment horizontal="fill"/>
    </xf>
    <xf numFmtId="0" fontId="44" fillId="57" borderId="5409" applyNumberFormat="0" applyAlignment="0" applyProtection="0"/>
    <xf numFmtId="0" fontId="44" fillId="57" borderId="5409" applyNumberFormat="0" applyAlignment="0" applyProtection="0"/>
    <xf numFmtId="3" fontId="92" fillId="35" borderId="5412">
      <alignment horizontal="right" vertical="center"/>
    </xf>
    <xf numFmtId="4" fontId="92" fillId="35" borderId="5412"/>
    <xf numFmtId="3" fontId="92" fillId="34" borderId="5410">
      <alignment horizontal="right" vertical="center"/>
    </xf>
    <xf numFmtId="2" fontId="92" fillId="34" borderId="5410"/>
    <xf numFmtId="0" fontId="44" fillId="119" borderId="5409" applyNumberFormat="0" applyAlignment="0" applyProtection="0"/>
    <xf numFmtId="0" fontId="44" fillId="57" borderId="5413" applyNumberFormat="0" applyAlignment="0" applyProtection="0"/>
    <xf numFmtId="0" fontId="44" fillId="57" borderId="5413" applyNumberFormat="0" applyAlignment="0" applyProtection="0"/>
    <xf numFmtId="0" fontId="44" fillId="57" borderId="5413" applyNumberFormat="0" applyAlignment="0" applyProtection="0"/>
    <xf numFmtId="0" fontId="44" fillId="119" borderId="5413" applyNumberFormat="0" applyAlignment="0" applyProtection="0"/>
    <xf numFmtId="215" fontId="156" fillId="0" borderId="5415" applyFont="0" applyFill="0" applyAlignment="0">
      <alignment horizontal="fill"/>
    </xf>
    <xf numFmtId="0" fontId="92" fillId="35" borderId="5416">
      <alignment horizontal="center" vertical="center"/>
    </xf>
    <xf numFmtId="3" fontId="92" fillId="35" borderId="5416">
      <alignment horizontal="right" vertical="center"/>
    </xf>
    <xf numFmtId="4" fontId="92" fillId="35" borderId="5416"/>
    <xf numFmtId="3" fontId="92" fillId="34" borderId="5414">
      <alignment horizontal="right" vertical="center"/>
    </xf>
    <xf numFmtId="2" fontId="92" fillId="34" borderId="5414"/>
    <xf numFmtId="0" fontId="44" fillId="57" borderId="5417" applyNumberFormat="0" applyAlignment="0" applyProtection="0"/>
    <xf numFmtId="0" fontId="92" fillId="35" borderId="5420">
      <alignment horizontal="center" vertical="center"/>
    </xf>
    <xf numFmtId="215" fontId="156" fillId="0" borderId="5419" applyFont="0" applyFill="0" applyAlignment="0">
      <alignment horizontal="fill"/>
    </xf>
    <xf numFmtId="0" fontId="44" fillId="57" borderId="5417" applyNumberFormat="0" applyAlignment="0" applyProtection="0"/>
    <xf numFmtId="0" fontId="44" fillId="57" borderId="5417" applyNumberFormat="0" applyAlignment="0" applyProtection="0"/>
    <xf numFmtId="3" fontId="92" fillId="35" borderId="5420">
      <alignment horizontal="right" vertical="center"/>
    </xf>
    <xf numFmtId="4" fontId="92" fillId="35" borderId="5420"/>
    <xf numFmtId="3" fontId="92" fillId="34" borderId="5418">
      <alignment horizontal="right" vertical="center"/>
    </xf>
    <xf numFmtId="2" fontId="92" fillId="34" borderId="5418"/>
    <xf numFmtId="0" fontId="44" fillId="119" borderId="5417" applyNumberFormat="0" applyAlignment="0" applyProtection="0"/>
    <xf numFmtId="0" fontId="44" fillId="57" borderId="5421" applyNumberFormat="0" applyAlignment="0" applyProtection="0"/>
    <xf numFmtId="0" fontId="44" fillId="57" borderId="5421" applyNumberFormat="0" applyAlignment="0" applyProtection="0"/>
    <xf numFmtId="0" fontId="44" fillId="57" borderId="5421" applyNumberFormat="0" applyAlignment="0" applyProtection="0"/>
    <xf numFmtId="0" fontId="44" fillId="119" borderId="5421" applyNumberFormat="0" applyAlignment="0" applyProtection="0"/>
    <xf numFmtId="164" fontId="103" fillId="71" borderId="5162" applyNumberFormat="0" applyBorder="0" applyAlignment="0">
      <alignment vertical="center" wrapText="1"/>
    </xf>
    <xf numFmtId="215" fontId="156" fillId="0" borderId="5431" applyFont="0" applyFill="0" applyAlignment="0">
      <alignment horizontal="fill"/>
    </xf>
    <xf numFmtId="2" fontId="92" fillId="34" borderId="5446"/>
    <xf numFmtId="3" fontId="92" fillId="34" borderId="5446">
      <alignment horizontal="right" vertical="center"/>
    </xf>
    <xf numFmtId="4" fontId="92" fillId="35" borderId="5448"/>
    <xf numFmtId="3" fontId="92" fillId="35" borderId="5448">
      <alignment horizontal="right" vertical="center"/>
    </xf>
    <xf numFmtId="0" fontId="92" fillId="35" borderId="5448">
      <alignment horizontal="center" vertical="center"/>
    </xf>
    <xf numFmtId="0" fontId="92" fillId="35" borderId="5432">
      <alignment horizontal="center" vertical="center"/>
    </xf>
    <xf numFmtId="3" fontId="92" fillId="35" borderId="5432">
      <alignment horizontal="right" vertical="center"/>
    </xf>
    <xf numFmtId="4" fontId="92" fillId="35" borderId="5432"/>
    <xf numFmtId="215" fontId="156" fillId="0" borderId="5447" applyFont="0" applyFill="0" applyAlignment="0">
      <alignment horizontal="fill"/>
    </xf>
    <xf numFmtId="3" fontId="92" fillId="34" borderId="5430">
      <alignment horizontal="right" vertical="center"/>
    </xf>
    <xf numFmtId="2" fontId="92" fillId="34" borderId="5430"/>
    <xf numFmtId="0" fontId="103" fillId="71" borderId="5162" applyNumberFormat="0" applyBorder="0" applyAlignment="0">
      <alignment vertical="center" wrapText="1"/>
    </xf>
    <xf numFmtId="0" fontId="44" fillId="57" borderId="5433" applyNumberFormat="0" applyAlignment="0" applyProtection="0"/>
    <xf numFmtId="0" fontId="92" fillId="35" borderId="5436">
      <alignment horizontal="center" vertical="center"/>
    </xf>
    <xf numFmtId="215" fontId="156" fillId="0" borderId="5435" applyFont="0" applyFill="0" applyAlignment="0">
      <alignment horizontal="fill"/>
    </xf>
    <xf numFmtId="0" fontId="44" fillId="57" borderId="5433" applyNumberFormat="0" applyAlignment="0" applyProtection="0"/>
    <xf numFmtId="0" fontId="44" fillId="57" borderId="5433" applyNumberFormat="0" applyAlignment="0" applyProtection="0"/>
    <xf numFmtId="3" fontId="92" fillId="35" borderId="5436">
      <alignment horizontal="right" vertical="center"/>
    </xf>
    <xf numFmtId="4" fontId="92" fillId="35" borderId="5436"/>
    <xf numFmtId="3" fontId="92" fillId="34" borderId="5434">
      <alignment horizontal="right" vertical="center"/>
    </xf>
    <xf numFmtId="2" fontId="92" fillId="34" borderId="5434"/>
    <xf numFmtId="0" fontId="44" fillId="119" borderId="5433" applyNumberFormat="0" applyAlignment="0" applyProtection="0"/>
    <xf numFmtId="0" fontId="44" fillId="57" borderId="5437" applyNumberFormat="0" applyAlignment="0" applyProtection="0"/>
    <xf numFmtId="0" fontId="44" fillId="57" borderId="5437" applyNumberFormat="0" applyAlignment="0" applyProtection="0"/>
    <xf numFmtId="0" fontId="44" fillId="57" borderId="5437" applyNumberFormat="0" applyAlignment="0" applyProtection="0"/>
    <xf numFmtId="0" fontId="44" fillId="119" borderId="5437" applyNumberFormat="0" applyAlignment="0" applyProtection="0"/>
    <xf numFmtId="215" fontId="156" fillId="0" borderId="5439" applyFont="0" applyFill="0" applyAlignment="0">
      <alignment horizontal="fill"/>
    </xf>
    <xf numFmtId="0" fontId="92" fillId="35" borderId="5440">
      <alignment horizontal="center" vertical="center"/>
    </xf>
    <xf numFmtId="3" fontId="92" fillId="35" borderId="5440">
      <alignment horizontal="right" vertical="center"/>
    </xf>
    <xf numFmtId="4" fontId="92" fillId="35" borderId="5440"/>
    <xf numFmtId="3" fontId="92" fillId="34" borderId="5438">
      <alignment horizontal="right" vertical="center"/>
    </xf>
    <xf numFmtId="2" fontId="92" fillId="34" borderId="5438"/>
    <xf numFmtId="0" fontId="44" fillId="57" borderId="5441" applyNumberFormat="0" applyAlignment="0" applyProtection="0"/>
    <xf numFmtId="0" fontId="92" fillId="35" borderId="5444">
      <alignment horizontal="center" vertical="center"/>
    </xf>
    <xf numFmtId="215" fontId="156" fillId="0" borderId="5443" applyFont="0" applyFill="0" applyAlignment="0">
      <alignment horizontal="fill"/>
    </xf>
    <xf numFmtId="0" fontId="44" fillId="57" borderId="5441" applyNumberFormat="0" applyAlignment="0" applyProtection="0"/>
    <xf numFmtId="0" fontId="44" fillId="57" borderId="5441" applyNumberFormat="0" applyAlignment="0" applyProtection="0"/>
    <xf numFmtId="3" fontId="92" fillId="35" borderId="5444">
      <alignment horizontal="right" vertical="center"/>
    </xf>
    <xf numFmtId="4" fontId="92" fillId="35" borderId="5444"/>
    <xf numFmtId="3" fontId="92" fillId="34" borderId="5442">
      <alignment horizontal="right" vertical="center"/>
    </xf>
    <xf numFmtId="2" fontId="92" fillId="34" borderId="5442"/>
    <xf numFmtId="0" fontId="44" fillId="119" borderId="5441" applyNumberFormat="0" applyAlignment="0" applyProtection="0"/>
    <xf numFmtId="0" fontId="44" fillId="57" borderId="5445" applyNumberFormat="0" applyAlignment="0" applyProtection="0"/>
    <xf numFmtId="0" fontId="44" fillId="57" borderId="5445" applyNumberFormat="0" applyAlignment="0" applyProtection="0"/>
    <xf numFmtId="0" fontId="44" fillId="57" borderId="5445" applyNumberFormat="0" applyAlignment="0" applyProtection="0"/>
    <xf numFmtId="0" fontId="44" fillId="119" borderId="5445" applyNumberFormat="0" applyAlignment="0" applyProtection="0"/>
    <xf numFmtId="0" fontId="44" fillId="57" borderId="5449" applyNumberFormat="0" applyAlignment="0" applyProtection="0"/>
    <xf numFmtId="0" fontId="92" fillId="35" borderId="5452">
      <alignment horizontal="center" vertical="center"/>
    </xf>
    <xf numFmtId="215" fontId="156" fillId="0" borderId="5451" applyFont="0" applyFill="0" applyAlignment="0">
      <alignment horizontal="fill"/>
    </xf>
    <xf numFmtId="0" fontId="44" fillId="57" borderId="5449" applyNumberFormat="0" applyAlignment="0" applyProtection="0"/>
    <xf numFmtId="0" fontId="44" fillId="57" borderId="5449" applyNumberFormat="0" applyAlignment="0" applyProtection="0"/>
    <xf numFmtId="3" fontId="92" fillId="35" borderId="5452">
      <alignment horizontal="right" vertical="center"/>
    </xf>
    <xf numFmtId="4" fontId="92" fillId="35" borderId="5452"/>
    <xf numFmtId="3" fontId="92" fillId="34" borderId="5450">
      <alignment horizontal="right" vertical="center"/>
    </xf>
    <xf numFmtId="2" fontId="92" fillId="34" borderId="5450"/>
    <xf numFmtId="0" fontId="44" fillId="119" borderId="5449" applyNumberFormat="0" applyAlignment="0" applyProtection="0"/>
    <xf numFmtId="0" fontId="44" fillId="57" borderId="5453" applyNumberFormat="0" applyAlignment="0" applyProtection="0"/>
    <xf numFmtId="0" fontId="44" fillId="57" borderId="5453" applyNumberFormat="0" applyAlignment="0" applyProtection="0"/>
    <xf numFmtId="0" fontId="44" fillId="57" borderId="5453" applyNumberFormat="0" applyAlignment="0" applyProtection="0"/>
    <xf numFmtId="0" fontId="44" fillId="119" borderId="5453" applyNumberFormat="0" applyAlignment="0" applyProtection="0"/>
    <xf numFmtId="215" fontId="156" fillId="0" borderId="5455" applyFont="0" applyFill="0" applyAlignment="0">
      <alignment horizontal="fill"/>
    </xf>
    <xf numFmtId="0" fontId="44" fillId="57" borderId="5469" applyNumberFormat="0" applyAlignment="0" applyProtection="0"/>
    <xf numFmtId="0" fontId="44" fillId="119" borderId="5465" applyNumberFormat="0" applyAlignment="0" applyProtection="0"/>
    <xf numFmtId="2" fontId="92" fillId="34" borderId="5466"/>
    <xf numFmtId="3" fontId="92" fillId="34" borderId="5466">
      <alignment horizontal="right" vertical="center"/>
    </xf>
    <xf numFmtId="4" fontId="92" fillId="35" borderId="5468"/>
    <xf numFmtId="3" fontId="92" fillId="35" borderId="5468">
      <alignment horizontal="right" vertical="center"/>
    </xf>
    <xf numFmtId="0" fontId="44" fillId="57" borderId="5465" applyNumberFormat="0" applyAlignment="0" applyProtection="0"/>
    <xf numFmtId="0" fontId="44" fillId="57" borderId="5465" applyNumberFormat="0" applyAlignment="0" applyProtection="0"/>
    <xf numFmtId="215" fontId="156" fillId="0" borderId="5467" applyFont="0" applyFill="0" applyAlignment="0">
      <alignment horizontal="fill"/>
    </xf>
    <xf numFmtId="0" fontId="92" fillId="35" borderId="5468">
      <alignment horizontal="center" vertical="center"/>
    </xf>
    <xf numFmtId="0" fontId="44" fillId="57" borderId="5465" applyNumberFormat="0" applyAlignment="0" applyProtection="0"/>
    <xf numFmtId="2" fontId="92" fillId="34" borderId="5462"/>
    <xf numFmtId="3" fontId="92" fillId="34" borderId="5462">
      <alignment horizontal="right" vertical="center"/>
    </xf>
    <xf numFmtId="4" fontId="92" fillId="35" borderId="5464"/>
    <xf numFmtId="3" fontId="92" fillId="35" borderId="5464">
      <alignment horizontal="right" vertical="center"/>
    </xf>
    <xf numFmtId="0" fontId="92" fillId="35" borderId="5464">
      <alignment horizontal="center" vertical="center"/>
    </xf>
    <xf numFmtId="0" fontId="92" fillId="35" borderId="5456">
      <alignment horizontal="center" vertical="center"/>
    </xf>
    <xf numFmtId="3" fontId="92" fillId="35" borderId="5456">
      <alignment horizontal="right" vertical="center"/>
    </xf>
    <xf numFmtId="4" fontId="92" fillId="35" borderId="5456"/>
    <xf numFmtId="3" fontId="92" fillId="34" borderId="5454">
      <alignment horizontal="right" vertical="center"/>
    </xf>
    <xf numFmtId="2" fontId="92" fillId="34" borderId="5454"/>
    <xf numFmtId="215" fontId="156" fillId="0" borderId="5463" applyFont="0" applyFill="0" applyAlignment="0">
      <alignment horizontal="fill"/>
    </xf>
    <xf numFmtId="0" fontId="44" fillId="57" borderId="5457" applyNumberFormat="0" applyAlignment="0" applyProtection="0"/>
    <xf numFmtId="0" fontId="92" fillId="35" borderId="5460">
      <alignment horizontal="center" vertical="center"/>
    </xf>
    <xf numFmtId="215" fontId="156" fillId="0" borderId="5459" applyFont="0" applyFill="0" applyAlignment="0">
      <alignment horizontal="fill"/>
    </xf>
    <xf numFmtId="0" fontId="44" fillId="57" borderId="5457" applyNumberFormat="0" applyAlignment="0" applyProtection="0"/>
    <xf numFmtId="0" fontId="44" fillId="57" borderId="5457" applyNumberFormat="0" applyAlignment="0" applyProtection="0"/>
    <xf numFmtId="3" fontId="92" fillId="35" borderId="5460">
      <alignment horizontal="right" vertical="center"/>
    </xf>
    <xf numFmtId="4" fontId="92" fillId="35" borderId="5460"/>
    <xf numFmtId="3" fontId="92" fillId="34" borderId="5458">
      <alignment horizontal="right" vertical="center"/>
    </xf>
    <xf numFmtId="2" fontId="92" fillId="34" borderId="5458"/>
    <xf numFmtId="0" fontId="44" fillId="119" borderId="5457" applyNumberFormat="0" applyAlignment="0" applyProtection="0"/>
    <xf numFmtId="0" fontId="44" fillId="57" borderId="5461" applyNumberFormat="0" applyAlignment="0" applyProtection="0"/>
    <xf numFmtId="0" fontId="44" fillId="57" borderId="5461" applyNumberFormat="0" applyAlignment="0" applyProtection="0"/>
    <xf numFmtId="0" fontId="44" fillId="57" borderId="5461" applyNumberFormat="0" applyAlignment="0" applyProtection="0"/>
    <xf numFmtId="0" fontId="44" fillId="119" borderId="5461" applyNumberFormat="0" applyAlignment="0" applyProtection="0"/>
    <xf numFmtId="0" fontId="44" fillId="57" borderId="5469" applyNumberFormat="0" applyAlignment="0" applyProtection="0"/>
    <xf numFmtId="0" fontId="44" fillId="57" borderId="5469" applyNumberFormat="0" applyAlignment="0" applyProtection="0"/>
    <xf numFmtId="0" fontId="44" fillId="119" borderId="5469" applyNumberFormat="0" applyAlignment="0" applyProtection="0"/>
    <xf numFmtId="215" fontId="156" fillId="0" borderId="5471" applyFont="0" applyFill="0" applyAlignment="0">
      <alignment horizontal="fill"/>
    </xf>
    <xf numFmtId="0" fontId="92" fillId="35" borderId="5472">
      <alignment horizontal="center" vertical="center"/>
    </xf>
    <xf numFmtId="3" fontId="92" fillId="35" borderId="5472">
      <alignment horizontal="right" vertical="center"/>
    </xf>
    <xf numFmtId="4" fontId="92" fillId="35" borderId="5472"/>
    <xf numFmtId="3" fontId="92" fillId="34" borderId="5470">
      <alignment horizontal="right" vertical="center"/>
    </xf>
    <xf numFmtId="2" fontId="92" fillId="34" borderId="5470"/>
    <xf numFmtId="0" fontId="44" fillId="57" borderId="5473" applyNumberFormat="0" applyAlignment="0" applyProtection="0"/>
    <xf numFmtId="0" fontId="92" fillId="35" borderId="5476">
      <alignment horizontal="center" vertical="center"/>
    </xf>
    <xf numFmtId="215" fontId="156" fillId="0" borderId="5475" applyFont="0" applyFill="0" applyAlignment="0">
      <alignment horizontal="fill"/>
    </xf>
    <xf numFmtId="0" fontId="44" fillId="57" borderId="5473" applyNumberFormat="0" applyAlignment="0" applyProtection="0"/>
    <xf numFmtId="0" fontId="44" fillId="57" borderId="5473" applyNumberFormat="0" applyAlignment="0" applyProtection="0"/>
    <xf numFmtId="3" fontId="92" fillId="35" borderId="5476">
      <alignment horizontal="right" vertical="center"/>
    </xf>
    <xf numFmtId="4" fontId="92" fillId="35" borderId="5476"/>
    <xf numFmtId="3" fontId="92" fillId="34" borderId="5474">
      <alignment horizontal="right" vertical="center"/>
    </xf>
    <xf numFmtId="2" fontId="92" fillId="34" borderId="5474"/>
    <xf numFmtId="0" fontId="44" fillId="119" borderId="5473" applyNumberFormat="0" applyAlignment="0" applyProtection="0"/>
    <xf numFmtId="0" fontId="44" fillId="57" borderId="5477" applyNumberFormat="0" applyAlignment="0" applyProtection="0"/>
    <xf numFmtId="0" fontId="44" fillId="57" borderId="5477" applyNumberFormat="0" applyAlignment="0" applyProtection="0"/>
    <xf numFmtId="0" fontId="44" fillId="57" borderId="5477" applyNumberFormat="0" applyAlignment="0" applyProtection="0"/>
    <xf numFmtId="0" fontId="44" fillId="119" borderId="5477" applyNumberFormat="0" applyAlignment="0" applyProtection="0"/>
    <xf numFmtId="215" fontId="156" fillId="0" borderId="5479" applyFont="0" applyFill="0" applyAlignment="0">
      <alignment horizontal="fill"/>
    </xf>
    <xf numFmtId="0" fontId="92" fillId="35" borderId="5480">
      <alignment horizontal="center" vertical="center"/>
    </xf>
    <xf numFmtId="3" fontId="92" fillId="35" borderId="5480">
      <alignment horizontal="right" vertical="center"/>
    </xf>
    <xf numFmtId="4" fontId="92" fillId="35" borderId="5480"/>
    <xf numFmtId="3" fontId="92" fillId="34" borderId="5478">
      <alignment horizontal="right" vertical="center"/>
    </xf>
    <xf numFmtId="2" fontId="92" fillId="34" borderId="5478"/>
    <xf numFmtId="0" fontId="44" fillId="57" borderId="5481" applyNumberFormat="0" applyAlignment="0" applyProtection="0"/>
    <xf numFmtId="0" fontId="92" fillId="35" borderId="5484">
      <alignment horizontal="center" vertical="center"/>
    </xf>
    <xf numFmtId="215" fontId="156" fillId="0" borderId="5483" applyFont="0" applyFill="0" applyAlignment="0">
      <alignment horizontal="fill"/>
    </xf>
    <xf numFmtId="0" fontId="44" fillId="57" borderId="5481" applyNumberFormat="0" applyAlignment="0" applyProtection="0"/>
    <xf numFmtId="0" fontId="44" fillId="57" borderId="5481" applyNumberFormat="0" applyAlignment="0" applyProtection="0"/>
    <xf numFmtId="3" fontId="92" fillId="35" borderId="5484">
      <alignment horizontal="right" vertical="center"/>
    </xf>
    <xf numFmtId="4" fontId="92" fillId="35" borderId="5484"/>
    <xf numFmtId="3" fontId="92" fillId="34" borderId="5482">
      <alignment horizontal="right" vertical="center"/>
    </xf>
    <xf numFmtId="2" fontId="92" fillId="34" borderId="5482"/>
    <xf numFmtId="0" fontId="44" fillId="119" borderId="5481" applyNumberFormat="0" applyAlignment="0" applyProtection="0"/>
    <xf numFmtId="0" fontId="44" fillId="57" borderId="5485" applyNumberFormat="0" applyAlignment="0" applyProtection="0"/>
    <xf numFmtId="0" fontId="44" fillId="57" borderId="5485" applyNumberFormat="0" applyAlignment="0" applyProtection="0"/>
    <xf numFmtId="0" fontId="44" fillId="57" borderId="5485" applyNumberFormat="0" applyAlignment="0" applyProtection="0"/>
    <xf numFmtId="0" fontId="44" fillId="119" borderId="5485" applyNumberFormat="0" applyAlignment="0" applyProtection="0"/>
    <xf numFmtId="0" fontId="92" fillId="35" borderId="5520">
      <alignment horizontal="center" vertical="center"/>
    </xf>
    <xf numFmtId="3" fontId="92" fillId="35" borderId="5520">
      <alignment horizontal="right" vertical="center"/>
    </xf>
    <xf numFmtId="4" fontId="92" fillId="35" borderId="5520"/>
    <xf numFmtId="4" fontId="92" fillId="35" borderId="6348"/>
    <xf numFmtId="3" fontId="92" fillId="34" borderId="5518">
      <alignment horizontal="right" vertical="center"/>
    </xf>
    <xf numFmtId="2" fontId="92" fillId="34" borderId="5518"/>
    <xf numFmtId="3" fontId="92" fillId="35" borderId="6348">
      <alignment horizontal="right" vertical="center"/>
    </xf>
    <xf numFmtId="0" fontId="44" fillId="57" borderId="6349" applyNumberFormat="0" applyAlignment="0" applyProtection="0"/>
    <xf numFmtId="0" fontId="44" fillId="57" borderId="6349" applyNumberFormat="0" applyAlignment="0" applyProtection="0"/>
    <xf numFmtId="0" fontId="44" fillId="57" borderId="5521" applyNumberFormat="0" applyAlignment="0" applyProtection="0"/>
    <xf numFmtId="0" fontId="42" fillId="0" borderId="6135" applyNumberFormat="0" applyFill="0" applyAlignment="0" applyProtection="0"/>
    <xf numFmtId="0" fontId="92" fillId="35" borderId="5524">
      <alignment horizontal="center" vertical="center"/>
    </xf>
    <xf numFmtId="0" fontId="42" fillId="0" borderId="6135" applyNumberFormat="0" applyFill="0" applyAlignment="0" applyProtection="0"/>
    <xf numFmtId="0" fontId="60" fillId="43" borderId="6132" applyNumberFormat="0" applyAlignment="0" applyProtection="0"/>
    <xf numFmtId="0" fontId="63" fillId="56" borderId="6134" applyNumberFormat="0" applyAlignment="0" applyProtection="0"/>
    <xf numFmtId="0" fontId="42" fillId="0" borderId="6135" applyNumberFormat="0" applyFill="0" applyAlignment="0" applyProtection="0"/>
    <xf numFmtId="0" fontId="44" fillId="119" borderId="6765" applyNumberFormat="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215" fontId="156" fillId="0" borderId="5523" applyFont="0" applyFill="0" applyAlignment="0">
      <alignment horizontal="fill"/>
    </xf>
    <xf numFmtId="0" fontId="42" fillId="0" borderId="6135" applyNumberFormat="0" applyFill="0" applyAlignment="0" applyProtection="0"/>
    <xf numFmtId="0" fontId="63" fillId="56" borderId="6134" applyNumberFormat="0" applyAlignment="0" applyProtection="0"/>
    <xf numFmtId="0" fontId="60" fillId="43"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44" fillId="57" borderId="5521" applyNumberFormat="0" applyAlignment="0" applyProtection="0"/>
    <xf numFmtId="0" fontId="44" fillId="57" borderId="5521" applyNumberFormat="0" applyAlignment="0" applyProtection="0"/>
    <xf numFmtId="3" fontId="92" fillId="35" borderId="5524">
      <alignment horizontal="right" vertical="center"/>
    </xf>
    <xf numFmtId="4" fontId="92" fillId="35" borderId="5524"/>
    <xf numFmtId="3" fontId="92" fillId="34" borderId="5522">
      <alignment horizontal="right" vertical="center"/>
    </xf>
    <xf numFmtId="2" fontId="92" fillId="34" borderId="5522"/>
    <xf numFmtId="0" fontId="44" fillId="119" borderId="5521" applyNumberFormat="0" applyAlignment="0" applyProtection="0"/>
    <xf numFmtId="0" fontId="44" fillId="57" borderId="5525" applyNumberFormat="0" applyAlignment="0" applyProtection="0"/>
    <xf numFmtId="0" fontId="44" fillId="57" borderId="5525" applyNumberFormat="0" applyAlignment="0" applyProtection="0"/>
    <xf numFmtId="0" fontId="44" fillId="57" borderId="5525" applyNumberFormat="0" applyAlignment="0" applyProtection="0"/>
    <xf numFmtId="0" fontId="44" fillId="119" borderId="5525" applyNumberFormat="0" applyAlignment="0" applyProtection="0"/>
    <xf numFmtId="215" fontId="156" fillId="0" borderId="5527" applyFont="0" applyFill="0" applyAlignment="0">
      <alignment horizontal="fill"/>
    </xf>
    <xf numFmtId="0" fontId="92" fillId="35" borderId="5528">
      <alignment horizontal="center" vertical="center"/>
    </xf>
    <xf numFmtId="3" fontId="92" fillId="35" borderId="5528">
      <alignment horizontal="right" vertical="center"/>
    </xf>
    <xf numFmtId="4" fontId="92" fillId="35" borderId="5528"/>
    <xf numFmtId="3" fontId="92" fillId="34" borderId="5526">
      <alignment horizontal="right" vertical="center"/>
    </xf>
    <xf numFmtId="2" fontId="92" fillId="34" borderId="5526"/>
    <xf numFmtId="0" fontId="44" fillId="57" borderId="5529" applyNumberFormat="0" applyAlignment="0" applyProtection="0"/>
    <xf numFmtId="0" fontId="92" fillId="35" borderId="5532">
      <alignment horizontal="center" vertical="center"/>
    </xf>
    <xf numFmtId="215" fontId="156" fillId="0" borderId="5531" applyFont="0" applyFill="0" applyAlignment="0">
      <alignment horizontal="fill"/>
    </xf>
    <xf numFmtId="0" fontId="44" fillId="57" borderId="5529" applyNumberFormat="0" applyAlignment="0" applyProtection="0"/>
    <xf numFmtId="0" fontId="44" fillId="57" borderId="5529" applyNumberFormat="0" applyAlignment="0" applyProtection="0"/>
    <xf numFmtId="3" fontId="92" fillId="35" borderId="5532">
      <alignment horizontal="right" vertical="center"/>
    </xf>
    <xf numFmtId="4" fontId="92" fillId="35" borderId="5532"/>
    <xf numFmtId="3" fontId="92" fillId="34" borderId="5530">
      <alignment horizontal="right" vertical="center"/>
    </xf>
    <xf numFmtId="2" fontId="92" fillId="34" borderId="5530"/>
    <xf numFmtId="0" fontId="44" fillId="119" borderId="5529" applyNumberFormat="0" applyAlignment="0" applyProtection="0"/>
    <xf numFmtId="0" fontId="44" fillId="57" borderId="5533" applyNumberFormat="0" applyAlignment="0" applyProtection="0"/>
    <xf numFmtId="0" fontId="44" fillId="57" borderId="5533" applyNumberFormat="0" applyAlignment="0" applyProtection="0"/>
    <xf numFmtId="0" fontId="44" fillId="57" borderId="5533" applyNumberFormat="0" applyAlignment="0" applyProtection="0"/>
    <xf numFmtId="0" fontId="44" fillId="119" borderId="5533" applyNumberFormat="0" applyAlignment="0" applyProtection="0"/>
    <xf numFmtId="215" fontId="156" fillId="0" borderId="5543" applyFont="0" applyFill="0" applyAlignment="0">
      <alignment horizontal="fill"/>
    </xf>
    <xf numFmtId="2" fontId="92" fillId="34" borderId="5558"/>
    <xf numFmtId="3" fontId="92" fillId="34" borderId="5558">
      <alignment horizontal="right" vertical="center"/>
    </xf>
    <xf numFmtId="4" fontId="92" fillId="35" borderId="5560"/>
    <xf numFmtId="3" fontId="92" fillId="35" borderId="5560">
      <alignment horizontal="right" vertical="center"/>
    </xf>
    <xf numFmtId="0" fontId="92" fillId="35" borderId="5560">
      <alignment horizontal="center" vertical="center"/>
    </xf>
    <xf numFmtId="0" fontId="92" fillId="35" borderId="5544">
      <alignment horizontal="center" vertical="center"/>
    </xf>
    <xf numFmtId="3" fontId="92" fillId="35" borderId="5544">
      <alignment horizontal="right" vertical="center"/>
    </xf>
    <xf numFmtId="4" fontId="92" fillId="35" borderId="5544"/>
    <xf numFmtId="215" fontId="156" fillId="0" borderId="5559" applyFont="0" applyFill="0" applyAlignment="0">
      <alignment horizontal="fill"/>
    </xf>
    <xf numFmtId="3" fontId="92" fillId="34" borderId="5542">
      <alignment horizontal="right" vertical="center"/>
    </xf>
    <xf numFmtId="2" fontId="92" fillId="34" borderId="5542"/>
    <xf numFmtId="0" fontId="18" fillId="0" borderId="6028" applyNumberFormat="0" applyFont="0" applyAlignment="0" applyProtection="0"/>
    <xf numFmtId="0" fontId="44" fillId="57" borderId="5545" applyNumberFormat="0" applyAlignment="0" applyProtection="0"/>
    <xf numFmtId="0" fontId="92" fillId="35" borderId="5548">
      <alignment horizontal="center" vertical="center"/>
    </xf>
    <xf numFmtId="215" fontId="156" fillId="0" borderId="5547" applyFont="0" applyFill="0" applyAlignment="0">
      <alignment horizontal="fill"/>
    </xf>
    <xf numFmtId="0" fontId="44" fillId="57" borderId="5545" applyNumberFormat="0" applyAlignment="0" applyProtection="0"/>
    <xf numFmtId="0" fontId="44" fillId="57" borderId="5545" applyNumberFormat="0" applyAlignment="0" applyProtection="0"/>
    <xf numFmtId="3" fontId="92" fillId="35" borderId="5548">
      <alignment horizontal="right" vertical="center"/>
    </xf>
    <xf numFmtId="4" fontId="92" fillId="35" borderId="5548"/>
    <xf numFmtId="3" fontId="92" fillId="34" borderId="5546">
      <alignment horizontal="right" vertical="center"/>
    </xf>
    <xf numFmtId="2" fontId="92" fillId="34" borderId="5546"/>
    <xf numFmtId="0" fontId="44" fillId="119" borderId="5545" applyNumberFormat="0" applyAlignment="0" applyProtection="0"/>
    <xf numFmtId="0" fontId="44" fillId="57" borderId="5549" applyNumberFormat="0" applyAlignment="0" applyProtection="0"/>
    <xf numFmtId="0" fontId="44" fillId="57" borderId="5549" applyNumberFormat="0" applyAlignment="0" applyProtection="0"/>
    <xf numFmtId="0" fontId="44" fillId="57" borderId="5549" applyNumberFormat="0" applyAlignment="0" applyProtection="0"/>
    <xf numFmtId="0" fontId="44" fillId="119" borderId="5549" applyNumberFormat="0" applyAlignment="0" applyProtection="0"/>
    <xf numFmtId="215" fontId="156" fillId="0" borderId="5551" applyFont="0" applyFill="0" applyAlignment="0">
      <alignment horizontal="fill"/>
    </xf>
    <xf numFmtId="0" fontId="92" fillId="35" borderId="5552">
      <alignment horizontal="center" vertical="center"/>
    </xf>
    <xf numFmtId="3" fontId="92" fillId="35" borderId="5552">
      <alignment horizontal="right" vertical="center"/>
    </xf>
    <xf numFmtId="4" fontId="92" fillId="35" borderId="5552"/>
    <xf numFmtId="3" fontId="92" fillId="34" borderId="5550">
      <alignment horizontal="right" vertical="center"/>
    </xf>
    <xf numFmtId="2" fontId="92" fillId="34" borderId="5550"/>
    <xf numFmtId="0" fontId="44" fillId="57" borderId="5553" applyNumberFormat="0" applyAlignment="0" applyProtection="0"/>
    <xf numFmtId="0" fontId="92" fillId="35" borderId="5556">
      <alignment horizontal="center" vertical="center"/>
    </xf>
    <xf numFmtId="215" fontId="156" fillId="0" borderId="5555" applyFont="0" applyFill="0" applyAlignment="0">
      <alignment horizontal="fill"/>
    </xf>
    <xf numFmtId="0" fontId="44" fillId="57" borderId="5553" applyNumberFormat="0" applyAlignment="0" applyProtection="0"/>
    <xf numFmtId="0" fontId="44" fillId="57" borderId="5553" applyNumberFormat="0" applyAlignment="0" applyProtection="0"/>
    <xf numFmtId="3" fontId="92" fillId="35" borderId="5556">
      <alignment horizontal="right" vertical="center"/>
    </xf>
    <xf numFmtId="4" fontId="92" fillId="35" borderId="5556"/>
    <xf numFmtId="3" fontId="92" fillId="34" borderId="5554">
      <alignment horizontal="right" vertical="center"/>
    </xf>
    <xf numFmtId="2" fontId="92" fillId="34" borderId="5554"/>
    <xf numFmtId="0" fontId="44" fillId="119" borderId="5553" applyNumberFormat="0" applyAlignment="0" applyProtection="0"/>
    <xf numFmtId="0" fontId="44" fillId="57" borderId="5557" applyNumberFormat="0" applyAlignment="0" applyProtection="0"/>
    <xf numFmtId="0" fontId="44" fillId="57" borderId="5557" applyNumberFormat="0" applyAlignment="0" applyProtection="0"/>
    <xf numFmtId="0" fontId="44" fillId="57" borderId="5557" applyNumberFormat="0" applyAlignment="0" applyProtection="0"/>
    <xf numFmtId="0" fontId="44" fillId="119" borderId="5557" applyNumberFormat="0" applyAlignment="0" applyProtection="0"/>
    <xf numFmtId="0" fontId="44" fillId="57" borderId="5561" applyNumberFormat="0" applyAlignment="0" applyProtection="0"/>
    <xf numFmtId="0" fontId="92" fillId="35" borderId="5564">
      <alignment horizontal="center" vertical="center"/>
    </xf>
    <xf numFmtId="215" fontId="156" fillId="0" borderId="5563" applyFont="0" applyFill="0" applyAlignment="0">
      <alignment horizontal="fill"/>
    </xf>
    <xf numFmtId="0" fontId="44" fillId="57" borderId="5561" applyNumberFormat="0" applyAlignment="0" applyProtection="0"/>
    <xf numFmtId="0" fontId="44" fillId="57" borderId="5561" applyNumberFormat="0" applyAlignment="0" applyProtection="0"/>
    <xf numFmtId="3" fontId="92" fillId="35" borderId="5564">
      <alignment horizontal="right" vertical="center"/>
    </xf>
    <xf numFmtId="4" fontId="92" fillId="35" borderId="5564"/>
    <xf numFmtId="3" fontId="92" fillId="34" borderId="5562">
      <alignment horizontal="right" vertical="center"/>
    </xf>
    <xf numFmtId="2" fontId="92" fillId="34" borderId="5562"/>
    <xf numFmtId="0" fontId="44" fillId="119" borderId="5561" applyNumberFormat="0" applyAlignment="0" applyProtection="0"/>
    <xf numFmtId="0" fontId="44" fillId="57" borderId="5565" applyNumberFormat="0" applyAlignment="0" applyProtection="0"/>
    <xf numFmtId="0" fontId="44" fillId="57" borderId="5565" applyNumberFormat="0" applyAlignment="0" applyProtection="0"/>
    <xf numFmtId="0" fontId="44" fillId="57" borderId="5565" applyNumberFormat="0" applyAlignment="0" applyProtection="0"/>
    <xf numFmtId="0" fontId="44" fillId="119" borderId="5565" applyNumberFormat="0" applyAlignment="0" applyProtection="0"/>
    <xf numFmtId="215" fontId="156" fillId="0" borderId="5567" applyFont="0" applyFill="0" applyAlignment="0">
      <alignment horizontal="fill"/>
    </xf>
    <xf numFmtId="0" fontId="44" fillId="57" borderId="5581" applyNumberFormat="0" applyAlignment="0" applyProtection="0"/>
    <xf numFmtId="0" fontId="44" fillId="119" borderId="5577" applyNumberFormat="0" applyAlignment="0" applyProtection="0"/>
    <xf numFmtId="2" fontId="92" fillId="34" borderId="5578"/>
    <xf numFmtId="3" fontId="92" fillId="34" borderId="5578">
      <alignment horizontal="right" vertical="center"/>
    </xf>
    <xf numFmtId="4" fontId="92" fillId="35" borderId="5580"/>
    <xf numFmtId="3" fontId="92" fillId="35" borderId="5580">
      <alignment horizontal="right" vertical="center"/>
    </xf>
    <xf numFmtId="0" fontId="44" fillId="57" borderId="5577" applyNumberFormat="0" applyAlignment="0" applyProtection="0"/>
    <xf numFmtId="0" fontId="44" fillId="57" borderId="5577" applyNumberFormat="0" applyAlignment="0" applyProtection="0"/>
    <xf numFmtId="215" fontId="156" fillId="0" borderId="5579" applyFont="0" applyFill="0" applyAlignment="0">
      <alignment horizontal="fill"/>
    </xf>
    <xf numFmtId="0" fontId="92" fillId="35" borderId="5580">
      <alignment horizontal="center" vertical="center"/>
    </xf>
    <xf numFmtId="0" fontId="44" fillId="57" borderId="5577" applyNumberFormat="0" applyAlignment="0" applyProtection="0"/>
    <xf numFmtId="2" fontId="92" fillId="34" borderId="5574"/>
    <xf numFmtId="3" fontId="92" fillId="34" borderId="5574">
      <alignment horizontal="right" vertical="center"/>
    </xf>
    <xf numFmtId="4" fontId="92" fillId="35" borderId="5576"/>
    <xf numFmtId="3" fontId="92" fillId="35" borderId="5576">
      <alignment horizontal="right" vertical="center"/>
    </xf>
    <xf numFmtId="0" fontId="92" fillId="35" borderId="5576">
      <alignment horizontal="center" vertical="center"/>
    </xf>
    <xf numFmtId="0" fontId="92" fillId="35" borderId="5568">
      <alignment horizontal="center" vertical="center"/>
    </xf>
    <xf numFmtId="3" fontId="92" fillId="35" borderId="5568">
      <alignment horizontal="right" vertical="center"/>
    </xf>
    <xf numFmtId="4" fontId="92" fillId="35" borderId="5568"/>
    <xf numFmtId="3" fontId="92" fillId="34" borderId="5566">
      <alignment horizontal="right" vertical="center"/>
    </xf>
    <xf numFmtId="2" fontId="92" fillId="34" borderId="5566"/>
    <xf numFmtId="215" fontId="156" fillId="0" borderId="5575" applyFont="0" applyFill="0" applyAlignment="0">
      <alignment horizontal="fill"/>
    </xf>
    <xf numFmtId="0" fontId="44" fillId="57" borderId="5569" applyNumberFormat="0" applyAlignment="0" applyProtection="0"/>
    <xf numFmtId="0" fontId="92" fillId="35" borderId="5572">
      <alignment horizontal="center" vertical="center"/>
    </xf>
    <xf numFmtId="215" fontId="156" fillId="0" borderId="5571" applyFont="0" applyFill="0" applyAlignment="0">
      <alignment horizontal="fill"/>
    </xf>
    <xf numFmtId="0" fontId="44" fillId="57" borderId="5569" applyNumberFormat="0" applyAlignment="0" applyProtection="0"/>
    <xf numFmtId="0" fontId="44" fillId="57" borderId="5569" applyNumberFormat="0" applyAlignment="0" applyProtection="0"/>
    <xf numFmtId="3" fontId="92" fillId="35" borderId="5572">
      <alignment horizontal="right" vertical="center"/>
    </xf>
    <xf numFmtId="4" fontId="92" fillId="35" borderId="5572"/>
    <xf numFmtId="3" fontId="92" fillId="34" borderId="5570">
      <alignment horizontal="right" vertical="center"/>
    </xf>
    <xf numFmtId="2" fontId="92" fillId="34" borderId="5570"/>
    <xf numFmtId="0" fontId="44" fillId="119" borderId="5569" applyNumberFormat="0" applyAlignment="0" applyProtection="0"/>
    <xf numFmtId="0" fontId="44" fillId="57" borderId="5573" applyNumberFormat="0" applyAlignment="0" applyProtection="0"/>
    <xf numFmtId="0" fontId="44" fillId="57" borderId="5573" applyNumberFormat="0" applyAlignment="0" applyProtection="0"/>
    <xf numFmtId="0" fontId="44" fillId="57" borderId="5573" applyNumberFormat="0" applyAlignment="0" applyProtection="0"/>
    <xf numFmtId="0" fontId="44" fillId="119" borderId="5573" applyNumberFormat="0" applyAlignment="0" applyProtection="0"/>
    <xf numFmtId="0" fontId="44" fillId="57" borderId="5581" applyNumberFormat="0" applyAlignment="0" applyProtection="0"/>
    <xf numFmtId="0" fontId="44" fillId="57" borderId="5581" applyNumberFormat="0" applyAlignment="0" applyProtection="0"/>
    <xf numFmtId="0" fontId="44" fillId="119" borderId="5581" applyNumberFormat="0" applyAlignment="0" applyProtection="0"/>
    <xf numFmtId="215" fontId="156" fillId="0" borderId="5583" applyFont="0" applyFill="0" applyAlignment="0">
      <alignment horizontal="fill"/>
    </xf>
    <xf numFmtId="0" fontId="92" fillId="35" borderId="5584">
      <alignment horizontal="center" vertical="center"/>
    </xf>
    <xf numFmtId="3" fontId="92" fillId="35" borderId="5584">
      <alignment horizontal="right" vertical="center"/>
    </xf>
    <xf numFmtId="4" fontId="92" fillId="35" borderId="5584"/>
    <xf numFmtId="3" fontId="92" fillId="34" borderId="5582">
      <alignment horizontal="right" vertical="center"/>
    </xf>
    <xf numFmtId="2" fontId="92" fillId="34" borderId="5582"/>
    <xf numFmtId="0" fontId="44" fillId="57" borderId="5585" applyNumberFormat="0" applyAlignment="0" applyProtection="0"/>
    <xf numFmtId="0" fontId="92" fillId="35" borderId="5588">
      <alignment horizontal="center" vertical="center"/>
    </xf>
    <xf numFmtId="215" fontId="156" fillId="0" borderId="5587" applyFont="0" applyFill="0" applyAlignment="0">
      <alignment horizontal="fill"/>
    </xf>
    <xf numFmtId="0" fontId="44" fillId="57" borderId="5585" applyNumberFormat="0" applyAlignment="0" applyProtection="0"/>
    <xf numFmtId="0" fontId="44" fillId="57" borderId="5585" applyNumberFormat="0" applyAlignment="0" applyProtection="0"/>
    <xf numFmtId="3" fontId="92" fillId="35" borderId="5588">
      <alignment horizontal="right" vertical="center"/>
    </xf>
    <xf numFmtId="4" fontId="92" fillId="35" borderId="5588"/>
    <xf numFmtId="3" fontId="92" fillId="34" borderId="5586">
      <alignment horizontal="right" vertical="center"/>
    </xf>
    <xf numFmtId="2" fontId="92" fillId="34" borderId="5586"/>
    <xf numFmtId="0" fontId="44" fillId="119" borderId="5585" applyNumberFormat="0" applyAlignment="0" applyProtection="0"/>
    <xf numFmtId="0" fontId="44" fillId="57" borderId="5589" applyNumberFormat="0" applyAlignment="0" applyProtection="0"/>
    <xf numFmtId="0" fontId="44" fillId="57" borderId="5589" applyNumberFormat="0" applyAlignment="0" applyProtection="0"/>
    <xf numFmtId="0" fontId="44" fillId="57" borderId="5589" applyNumberFormat="0" applyAlignment="0" applyProtection="0"/>
    <xf numFmtId="0" fontId="44" fillId="119" borderId="5589" applyNumberFormat="0" applyAlignment="0" applyProtection="0"/>
    <xf numFmtId="215" fontId="156" fillId="0" borderId="5591" applyFont="0" applyFill="0" applyAlignment="0">
      <alignment horizontal="fill"/>
    </xf>
    <xf numFmtId="0" fontId="92" fillId="35" borderId="5592">
      <alignment horizontal="center" vertical="center"/>
    </xf>
    <xf numFmtId="3" fontId="92" fillId="35" borderId="5592">
      <alignment horizontal="right" vertical="center"/>
    </xf>
    <xf numFmtId="4" fontId="92" fillId="35" borderId="5592"/>
    <xf numFmtId="3" fontId="92" fillId="34" borderId="5590">
      <alignment horizontal="right" vertical="center"/>
    </xf>
    <xf numFmtId="2" fontId="92" fillId="34" borderId="5590"/>
    <xf numFmtId="0" fontId="44" fillId="57" borderId="5593" applyNumberFormat="0" applyAlignment="0" applyProtection="0"/>
    <xf numFmtId="0" fontId="92" fillId="35" borderId="5596">
      <alignment horizontal="center" vertical="center"/>
    </xf>
    <xf numFmtId="215" fontId="156" fillId="0" borderId="5595" applyFont="0" applyFill="0" applyAlignment="0">
      <alignment horizontal="fill"/>
    </xf>
    <xf numFmtId="0" fontId="44" fillId="57" borderId="5593" applyNumberFormat="0" applyAlignment="0" applyProtection="0"/>
    <xf numFmtId="0" fontId="44" fillId="57" borderId="5593" applyNumberFormat="0" applyAlignment="0" applyProtection="0"/>
    <xf numFmtId="3" fontId="92" fillId="35" borderId="5596">
      <alignment horizontal="right" vertical="center"/>
    </xf>
    <xf numFmtId="4" fontId="92" fillId="35" borderId="5596"/>
    <xf numFmtId="3" fontId="92" fillId="34" borderId="5594">
      <alignment horizontal="right" vertical="center"/>
    </xf>
    <xf numFmtId="2" fontId="92" fillId="34" borderId="5594"/>
    <xf numFmtId="0" fontId="44" fillId="119" borderId="5593" applyNumberFormat="0" applyAlignment="0" applyProtection="0"/>
    <xf numFmtId="0" fontId="44" fillId="57" borderId="5597" applyNumberFormat="0" applyAlignment="0" applyProtection="0"/>
    <xf numFmtId="0" fontId="44" fillId="57" borderId="5597" applyNumberFormat="0" applyAlignment="0" applyProtection="0"/>
    <xf numFmtId="0" fontId="44" fillId="57" borderId="5597" applyNumberFormat="0" applyAlignment="0" applyProtection="0"/>
    <xf numFmtId="0" fontId="44" fillId="119" borderId="5597" applyNumberFormat="0" applyAlignment="0" applyProtection="0"/>
    <xf numFmtId="0" fontId="63" fillId="56" borderId="5275" applyNumberFormat="0" applyAlignment="0" applyProtection="0"/>
    <xf numFmtId="0" fontId="42" fillId="0" borderId="5276" applyNumberFormat="0" applyFill="0" applyAlignment="0" applyProtection="0"/>
    <xf numFmtId="0" fontId="55" fillId="56" borderId="5273" applyNumberFormat="0" applyAlignment="0" applyProtection="0"/>
    <xf numFmtId="0" fontId="42" fillId="0" borderId="5276" applyNumberFormat="0" applyFill="0" applyAlignment="0" applyProtection="0"/>
    <xf numFmtId="0" fontId="42" fillId="0" borderId="5276" applyNumberFormat="0" applyFill="0" applyAlignment="0" applyProtection="0"/>
    <xf numFmtId="1" fontId="37" fillId="0" borderId="5598">
      <alignment vertical="center"/>
    </xf>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18" fillId="68" borderId="5275" applyNumberFormat="0">
      <alignment vertical="center"/>
    </xf>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1" fontId="37" fillId="0" borderId="5598">
      <alignment vertical="center"/>
    </xf>
    <xf numFmtId="0" fontId="63" fillId="56" borderId="5275" applyNumberFormat="0" applyAlignment="0" applyProtection="0"/>
    <xf numFmtId="0" fontId="42" fillId="0" borderId="5276" applyNumberFormat="0" applyFill="0" applyAlignment="0" applyProtection="0"/>
    <xf numFmtId="164" fontId="103" fillId="71" borderId="5162" applyNumberFormat="0" applyBorder="0" applyAlignment="0">
      <alignment vertical="center" wrapText="1"/>
    </xf>
    <xf numFmtId="0" fontId="18" fillId="35" borderId="5156" applyNumberFormat="0" applyAlignment="0">
      <protection locked="0"/>
    </xf>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43" fillId="59" borderId="5274" applyNumberFormat="0" applyFont="0" applyAlignment="0" applyProtection="0"/>
    <xf numFmtId="0" fontId="43" fillId="59" borderId="5274" applyNumberFormat="0" applyFont="0" applyAlignment="0" applyProtection="0"/>
    <xf numFmtId="0" fontId="63" fillId="56" borderId="5275" applyNumberFormat="0" applyAlignment="0" applyProtection="0"/>
    <xf numFmtId="0" fontId="63" fillId="56" borderId="5275" applyNumberFormat="0" applyAlignment="0" applyProtection="0"/>
    <xf numFmtId="0" fontId="60" fillId="43" borderId="5273" applyNumberFormat="0" applyAlignment="0" applyProtection="0"/>
    <xf numFmtId="0" fontId="55" fillId="56" borderId="5273" applyNumberFormat="0" applyAlignment="0" applyProtection="0"/>
    <xf numFmtId="1" fontId="37" fillId="0" borderId="5598">
      <alignment vertical="center"/>
    </xf>
    <xf numFmtId="0" fontId="63" fillId="56" borderId="5275" applyNumberFormat="0" applyAlignment="0" applyProtection="0"/>
    <xf numFmtId="0" fontId="60" fillId="43" borderId="5273" applyNumberFormat="0" applyAlignment="0" applyProtection="0"/>
    <xf numFmtId="0" fontId="42" fillId="0" borderId="5276" applyNumberFormat="0" applyFill="0" applyAlignment="0" applyProtection="0"/>
    <xf numFmtId="201" fontId="137" fillId="0" borderId="5157" applyNumberFormat="0" applyFont="0" applyFill="0" applyAlignment="0" applyProtection="0"/>
    <xf numFmtId="0" fontId="43" fillId="59" borderId="5274" applyNumberFormat="0" applyFont="0" applyAlignment="0" applyProtection="0"/>
    <xf numFmtId="0" fontId="55" fillId="56" borderId="5273" applyNumberFormat="0" applyAlignment="0" applyProtection="0"/>
    <xf numFmtId="0" fontId="60" fillId="43" borderId="5273" applyNumberFormat="0" applyAlignment="0" applyProtection="0"/>
    <xf numFmtId="201" fontId="137" fillId="0" borderId="5158" applyNumberFormat="0" applyFont="0" applyFill="0" applyAlignment="0" applyProtection="0"/>
    <xf numFmtId="0" fontId="108" fillId="0" borderId="5599" applyFont="0" applyFill="0" applyAlignment="0" applyProtection="0"/>
    <xf numFmtId="214" fontId="148" fillId="74" borderId="5598" applyFont="0" applyFill="0" applyBorder="0" applyAlignment="0" applyProtection="0">
      <alignment horizontal="right"/>
    </xf>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108" fillId="0" borderId="3675" applyFont="0" applyFill="0" applyAlignment="0" applyProtection="0"/>
    <xf numFmtId="0" fontId="63" fillId="56" borderId="5275" applyNumberFormat="0" applyAlignment="0" applyProtection="0"/>
    <xf numFmtId="1" fontId="37" fillId="0" borderId="5598">
      <alignment vertical="center"/>
    </xf>
    <xf numFmtId="1" fontId="37" fillId="0" borderId="5598">
      <alignment vertical="center"/>
    </xf>
    <xf numFmtId="0" fontId="43" fillId="59" borderId="5274" applyNumberFormat="0" applyFont="0" applyAlignment="0" applyProtection="0"/>
    <xf numFmtId="0" fontId="63" fillId="56" borderId="5275" applyNumberFormat="0" applyAlignment="0" applyProtection="0"/>
    <xf numFmtId="16" fontId="148" fillId="74" borderId="5598" applyFont="0" applyFill="0" applyBorder="0" applyAlignment="0" applyProtection="0">
      <alignment horizontal="right"/>
    </xf>
    <xf numFmtId="0" fontId="60" fillId="43" borderId="5273" applyNumberFormat="0" applyAlignment="0" applyProtection="0"/>
    <xf numFmtId="0" fontId="63" fillId="56" borderId="5275" applyNumberFormat="0" applyAlignment="0" applyProtection="0"/>
    <xf numFmtId="1" fontId="37" fillId="0" borderId="5598">
      <alignment vertical="center"/>
    </xf>
    <xf numFmtId="0" fontId="63" fillId="56" borderId="5275" applyNumberFormat="0" applyAlignment="0" applyProtection="0"/>
    <xf numFmtId="1" fontId="37" fillId="0" borderId="5598">
      <alignment vertical="center"/>
    </xf>
    <xf numFmtId="0" fontId="42" fillId="0" borderId="5276" applyNumberFormat="0" applyFill="0" applyAlignment="0" applyProtection="0"/>
    <xf numFmtId="0" fontId="63" fillId="56" borderId="5275" applyNumberForma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43" fillId="59" borderId="5274" applyNumberFormat="0" applyFont="0" applyAlignment="0" applyProtection="0"/>
    <xf numFmtId="0" fontId="55" fillId="56" borderId="5273" applyNumberFormat="0" applyAlignment="0" applyProtection="0"/>
    <xf numFmtId="214" fontId="148" fillId="74" borderId="5598" applyFont="0" applyFill="0" applyBorder="0" applyAlignment="0" applyProtection="0">
      <alignment horizontal="right"/>
    </xf>
    <xf numFmtId="0" fontId="42" fillId="0" borderId="5276" applyNumberFormat="0" applyFill="0" applyAlignment="0" applyProtection="0"/>
    <xf numFmtId="0" fontId="42" fillId="0" borderId="5276" applyNumberFormat="0" applyFill="0" applyAlignment="0" applyProtection="0"/>
    <xf numFmtId="0" fontId="43" fillId="59" borderId="5274" applyNumberFormat="0" applyFon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254" fontId="177" fillId="0" borderId="5159" applyFont="0" applyFill="0" applyBorder="0" applyAlignment="0" applyProtection="0">
      <protection locked="0"/>
    </xf>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55" fillId="56" borderId="5273" applyNumberFormat="0" applyAlignment="0" applyProtection="0"/>
    <xf numFmtId="0" fontId="42" fillId="0" borderId="5276" applyNumberFormat="0" applyFill="0" applyAlignment="0" applyProtection="0"/>
    <xf numFmtId="0" fontId="60" fillId="43" borderId="5273" applyNumberFormat="0" applyAlignment="0" applyProtection="0"/>
    <xf numFmtId="0" fontId="63" fillId="56" borderId="5275" applyNumberFormat="0" applyAlignment="0" applyProtection="0"/>
    <xf numFmtId="1" fontId="37" fillId="0" borderId="5598">
      <alignment vertical="center"/>
    </xf>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3" fillId="59" borderId="5274" applyNumberFormat="0" applyFont="0" applyAlignment="0" applyProtection="0"/>
    <xf numFmtId="0" fontId="43" fillId="59" borderId="5274" applyNumberFormat="0" applyFont="0" applyAlignment="0" applyProtection="0"/>
    <xf numFmtId="0" fontId="55" fillId="56" borderId="5273" applyNumberFormat="0" applyAlignment="0" applyProtection="0"/>
    <xf numFmtId="0" fontId="42" fillId="0" borderId="5276" applyNumberFormat="0" applyFill="0" applyAlignment="0" applyProtection="0"/>
    <xf numFmtId="0" fontId="237" fillId="0" borderId="5168">
      <alignment horizontal="right" wrapText="1"/>
    </xf>
    <xf numFmtId="0" fontId="63" fillId="56" borderId="5275" applyNumberFormat="0" applyAlignment="0" applyProtection="0"/>
    <xf numFmtId="201" fontId="137" fillId="0" borderId="5158" applyNumberFormat="0" applyFont="0" applyFill="0" applyAlignment="0" applyProtection="0"/>
    <xf numFmtId="201" fontId="137" fillId="0" borderId="5157" applyNumberFormat="0" applyFont="0" applyFill="0" applyAlignment="0" applyProtection="0"/>
    <xf numFmtId="0" fontId="103" fillId="71" borderId="5162" applyNumberFormat="0" applyBorder="0" applyAlignment="0">
      <alignment vertical="center" wrapText="1"/>
    </xf>
    <xf numFmtId="0" fontId="55" fillId="56" borderId="5273" applyNumberFormat="0" applyAlignment="0" applyProtection="0"/>
    <xf numFmtId="338" fontId="230" fillId="0" borderId="5165">
      <protection locked="0"/>
    </xf>
    <xf numFmtId="0" fontId="231" fillId="35" borderId="5162">
      <alignment horizontal="right"/>
    </xf>
    <xf numFmtId="254" fontId="177" fillId="0" borderId="5159" applyFont="0" applyFill="0" applyBorder="0" applyAlignment="0" applyProtection="0">
      <protection locked="0"/>
    </xf>
    <xf numFmtId="207" fontId="240" fillId="0" borderId="5168">
      <alignment horizontal="left"/>
    </xf>
    <xf numFmtId="207" fontId="240" fillId="0" borderId="5168">
      <alignment horizontal="right"/>
    </xf>
    <xf numFmtId="0" fontId="238" fillId="0" borderId="5167">
      <alignment horizontal="right"/>
    </xf>
    <xf numFmtId="0" fontId="55" fillId="56" borderId="5273" applyNumberFormat="0" applyAlignment="0" applyProtection="0"/>
    <xf numFmtId="0" fontId="238" fillId="0" borderId="5167">
      <alignment horizontal="right"/>
    </xf>
    <xf numFmtId="0" fontId="237" fillId="0" borderId="5168">
      <alignment horizontal="right" wrapText="1"/>
    </xf>
    <xf numFmtId="0" fontId="42" fillId="0" borderId="5276" applyNumberFormat="0" applyFill="0" applyAlignment="0" applyProtection="0"/>
    <xf numFmtId="16" fontId="148" fillId="74" borderId="5598" applyFont="0" applyFill="0" applyBorder="0" applyAlignment="0" applyProtection="0">
      <alignment horizontal="right"/>
    </xf>
    <xf numFmtId="3" fontId="92" fillId="34" borderId="5724">
      <alignment horizontal="right" vertical="center"/>
    </xf>
    <xf numFmtId="214" fontId="148" fillId="74" borderId="5598" applyFont="0" applyFill="0" applyBorder="0" applyAlignment="0" applyProtection="0">
      <alignment horizontal="right"/>
    </xf>
    <xf numFmtId="0" fontId="18" fillId="0" borderId="5274"/>
    <xf numFmtId="215" fontId="156" fillId="0" borderId="5601" applyFont="0" applyFill="0" applyAlignment="0">
      <alignment horizontal="fill"/>
    </xf>
    <xf numFmtId="0" fontId="238" fillId="0" borderId="5167">
      <alignment horizontal="right"/>
    </xf>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60" fillId="43" borderId="5273" applyNumberFormat="0" applyAlignment="0" applyProtection="0"/>
    <xf numFmtId="0" fontId="55" fillId="56" borderId="5273" applyNumberFormat="0" applyAlignment="0" applyProtection="0"/>
    <xf numFmtId="0" fontId="60" fillId="43" borderId="5273" applyNumberForma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55" fillId="56" borderId="5273" applyNumberFormat="0" applyAlignment="0" applyProtection="0"/>
    <xf numFmtId="0" fontId="42" fillId="0" borderId="5276" applyNumberFormat="0" applyFill="0" applyAlignment="0" applyProtection="0"/>
    <xf numFmtId="0" fontId="63" fillId="56" borderId="5275" applyNumberFormat="0" applyAlignment="0" applyProtection="0"/>
    <xf numFmtId="1" fontId="37" fillId="0" borderId="5598">
      <alignment vertical="center"/>
    </xf>
    <xf numFmtId="0" fontId="60" fillId="43" borderId="5273" applyNumberFormat="0" applyAlignment="0" applyProtection="0"/>
    <xf numFmtId="0" fontId="42" fillId="0" borderId="5276" applyNumberFormat="0" applyFill="0" applyAlignment="0" applyProtection="0"/>
    <xf numFmtId="0" fontId="60" fillId="43" borderId="5273" applyNumberFormat="0" applyAlignment="0" applyProtection="0"/>
    <xf numFmtId="0" fontId="63" fillId="56" borderId="5275" applyNumberFormat="0" applyAlignment="0" applyProtection="0"/>
    <xf numFmtId="1" fontId="37" fillId="0" borderId="5598">
      <alignment vertical="center"/>
    </xf>
    <xf numFmtId="0" fontId="42" fillId="0" borderId="5276" applyNumberFormat="0" applyFill="0" applyAlignment="0" applyProtection="0"/>
    <xf numFmtId="0" fontId="42" fillId="0" borderId="5276" applyNumberFormat="0" applyFill="0" applyAlignment="0" applyProtection="0"/>
    <xf numFmtId="0" fontId="43" fillId="59" borderId="5274" applyNumberFormat="0" applyFont="0" applyAlignment="0" applyProtection="0"/>
    <xf numFmtId="0" fontId="63" fillId="56" borderId="5275" applyNumberFormat="0" applyAlignment="0" applyProtection="0"/>
    <xf numFmtId="0" fontId="60" fillId="43" borderId="5273" applyNumberFormat="0" applyAlignment="0" applyProtection="0"/>
    <xf numFmtId="0" fontId="43" fillId="59" borderId="5274" applyNumberFormat="0" applyFont="0" applyAlignment="0" applyProtection="0"/>
    <xf numFmtId="0" fontId="43" fillId="59" borderId="5274" applyNumberFormat="0" applyFont="0" applyAlignment="0" applyProtection="0"/>
    <xf numFmtId="0" fontId="43" fillId="59" borderId="5274" applyNumberFormat="0" applyFont="0" applyAlignment="0" applyProtection="0"/>
    <xf numFmtId="1" fontId="37" fillId="0" borderId="5598">
      <alignment vertical="center"/>
    </xf>
    <xf numFmtId="0" fontId="55" fillId="56" borderId="5273" applyNumberFormat="0" applyAlignment="0" applyProtection="0"/>
    <xf numFmtId="0" fontId="55" fillId="56" borderId="5273" applyNumberFormat="0" applyAlignment="0" applyProtection="0"/>
    <xf numFmtId="0" fontId="60" fillId="43" borderId="5273" applyNumberFormat="0" applyAlignment="0" applyProtection="0"/>
    <xf numFmtId="0" fontId="43" fillId="59" borderId="5274" applyNumberFormat="0" applyFont="0" applyAlignment="0" applyProtection="0"/>
    <xf numFmtId="0" fontId="55" fillId="56" borderId="5273" applyNumberFormat="0" applyAlignment="0" applyProtection="0"/>
    <xf numFmtId="0" fontId="60" fillId="43" borderId="5273" applyNumberFormat="0" applyAlignment="0" applyProtection="0"/>
    <xf numFmtId="254" fontId="177" fillId="0" borderId="5159" applyFont="0" applyFill="0" applyBorder="0" applyAlignment="0" applyProtection="0">
      <protection locked="0"/>
    </xf>
    <xf numFmtId="0" fontId="60" fillId="43" borderId="5273"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55" fillId="56" borderId="5273" applyNumberFormat="0" applyAlignment="0" applyProtection="0"/>
    <xf numFmtId="1" fontId="37" fillId="0" borderId="5598">
      <alignment vertical="center"/>
    </xf>
    <xf numFmtId="0" fontId="60" fillId="43" borderId="5273" applyNumberFormat="0" applyAlignment="0" applyProtection="0"/>
    <xf numFmtId="0" fontId="60" fillId="43" borderId="5273" applyNumberFormat="0" applyAlignment="0" applyProtection="0"/>
    <xf numFmtId="0" fontId="42" fillId="0" borderId="5276" applyNumberFormat="0" applyFill="0" applyAlignment="0" applyProtection="0"/>
    <xf numFmtId="0" fontId="238" fillId="0" borderId="5167">
      <alignment horizontal="right"/>
    </xf>
    <xf numFmtId="0" fontId="18" fillId="35" borderId="5156" applyNumberFormat="0" applyAlignment="0">
      <protection locked="0"/>
    </xf>
    <xf numFmtId="0" fontId="63" fillId="56" borderId="5275" applyNumberFormat="0" applyAlignment="0" applyProtection="0"/>
    <xf numFmtId="0" fontId="63" fillId="56" borderId="5275" applyNumberFormat="0" applyAlignment="0" applyProtection="0"/>
    <xf numFmtId="0" fontId="18" fillId="35" borderId="5156" applyNumberFormat="0" applyAlignment="0">
      <protection locked="0"/>
    </xf>
    <xf numFmtId="0" fontId="42" fillId="0" borderId="5276" applyNumberFormat="0" applyFill="0" applyAlignment="0" applyProtection="0"/>
    <xf numFmtId="0" fontId="43" fillId="59" borderId="5274" applyNumberFormat="0" applyFont="0" applyAlignment="0" applyProtection="0"/>
    <xf numFmtId="0" fontId="63" fillId="56" borderId="5275" applyNumberFormat="0" applyAlignment="0" applyProtection="0"/>
    <xf numFmtId="0" fontId="43" fillId="59" borderId="5274" applyNumberFormat="0" applyFon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0" fillId="43" borderId="5273" applyNumberFormat="0" applyAlignment="0" applyProtection="0"/>
    <xf numFmtId="0" fontId="55" fillId="56" borderId="5273" applyNumberFormat="0" applyAlignment="0" applyProtection="0"/>
    <xf numFmtId="0" fontId="42" fillId="0" borderId="5276" applyNumberFormat="0" applyFill="0" applyAlignment="0" applyProtection="0"/>
    <xf numFmtId="0" fontId="55" fillId="56" borderId="5273" applyNumberFormat="0" applyAlignment="0" applyProtection="0"/>
    <xf numFmtId="0" fontId="42" fillId="0" borderId="5276" applyNumberFormat="0" applyFill="0" applyAlignment="0" applyProtection="0"/>
    <xf numFmtId="0" fontId="63" fillId="56" borderId="5275" applyNumberFormat="0" applyAlignment="0" applyProtection="0"/>
    <xf numFmtId="0" fontId="43" fillId="59" borderId="5274" applyNumberFormat="0" applyFont="0" applyAlignment="0" applyProtection="0"/>
    <xf numFmtId="0" fontId="43" fillId="59" borderId="5274" applyNumberFormat="0" applyFont="0" applyAlignment="0" applyProtection="0"/>
    <xf numFmtId="0" fontId="63" fillId="56" borderId="5275" applyNumberForma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0" fillId="43" borderId="5273" applyNumberFormat="0" applyAlignment="0" applyProtection="0"/>
    <xf numFmtId="0" fontId="42" fillId="0" borderId="5276" applyNumberFormat="0" applyFill="0" applyAlignment="0" applyProtection="0"/>
    <xf numFmtId="0" fontId="63" fillId="56" borderId="5275" applyNumberFormat="0" applyAlignment="0" applyProtection="0"/>
    <xf numFmtId="0" fontId="43" fillId="59" borderId="5274" applyNumberFormat="0" applyFont="0" applyAlignment="0" applyProtection="0"/>
    <xf numFmtId="0" fontId="60" fillId="43" borderId="5273" applyNumberFormat="0" applyAlignment="0" applyProtection="0"/>
    <xf numFmtId="0" fontId="55" fillId="56" borderId="5273" applyNumberFormat="0" applyAlignment="0" applyProtection="0"/>
    <xf numFmtId="0" fontId="42" fillId="0" borderId="5276" applyNumberFormat="0" applyFill="0" applyAlignment="0" applyProtection="0"/>
    <xf numFmtId="0" fontId="63" fillId="56" borderId="5275" applyNumberFormat="0" applyAlignment="0" applyProtection="0"/>
    <xf numFmtId="0" fontId="43" fillId="59" borderId="5274" applyNumberFormat="0" applyFont="0" applyAlignment="0" applyProtection="0"/>
    <xf numFmtId="0" fontId="60" fillId="43" borderId="5273" applyNumberFormat="0" applyAlignment="0" applyProtection="0"/>
    <xf numFmtId="0" fontId="55" fillId="56" borderId="5273"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3" fillId="59" borderId="5274" applyNumberFormat="0" applyFont="0" applyAlignment="0" applyProtection="0"/>
    <xf numFmtId="0" fontId="60" fillId="43" borderId="5273" applyNumberFormat="0" applyAlignment="0" applyProtection="0"/>
    <xf numFmtId="0" fontId="55" fillId="56" borderId="5273" applyNumberFormat="0" applyAlignment="0" applyProtection="0"/>
    <xf numFmtId="0" fontId="42" fillId="0" borderId="5276" applyNumberFormat="0" applyFill="0" applyAlignment="0" applyProtection="0"/>
    <xf numFmtId="0" fontId="63" fillId="56" borderId="5275" applyNumberFormat="0" applyAlignment="0" applyProtection="0"/>
    <xf numFmtId="0" fontId="43" fillId="59" borderId="5274" applyNumberFormat="0" applyFont="0" applyAlignment="0" applyProtection="0"/>
    <xf numFmtId="0" fontId="60" fillId="43" borderId="5273" applyNumberFormat="0" applyAlignment="0" applyProtection="0"/>
    <xf numFmtId="0" fontId="55" fillId="56" borderId="5273" applyNumberFormat="0" applyAlignment="0" applyProtection="0"/>
    <xf numFmtId="0" fontId="42" fillId="0" borderId="5276" applyNumberFormat="0" applyFill="0" applyAlignment="0" applyProtection="0"/>
    <xf numFmtId="0" fontId="63" fillId="56" borderId="5275" applyNumberFormat="0" applyAlignment="0" applyProtection="0"/>
    <xf numFmtId="0" fontId="43" fillId="59" borderId="5274" applyNumberFormat="0" applyFont="0" applyAlignment="0" applyProtection="0"/>
    <xf numFmtId="0" fontId="60" fillId="43" borderId="5273" applyNumberFormat="0" applyAlignment="0" applyProtection="0"/>
    <xf numFmtId="0" fontId="55" fillId="56" borderId="5273" applyNumberFormat="0" applyAlignment="0" applyProtection="0"/>
    <xf numFmtId="0" fontId="42" fillId="0" borderId="5276" applyNumberFormat="0" applyFill="0" applyAlignment="0" applyProtection="0"/>
    <xf numFmtId="0" fontId="55" fillId="56" borderId="5273" applyNumberFormat="0" applyAlignment="0" applyProtection="0"/>
    <xf numFmtId="0" fontId="42" fillId="0" borderId="5276" applyNumberFormat="0" applyFill="0" applyAlignment="0" applyProtection="0"/>
    <xf numFmtId="0" fontId="63" fillId="56" borderId="5275" applyNumberFormat="0" applyAlignment="0" applyProtection="0"/>
    <xf numFmtId="0" fontId="43" fillId="59" borderId="5274" applyNumberFormat="0" applyFont="0" applyAlignment="0" applyProtection="0"/>
    <xf numFmtId="0" fontId="43" fillId="59" borderId="5274" applyNumberFormat="0" applyFont="0" applyAlignment="0" applyProtection="0"/>
    <xf numFmtId="0" fontId="63" fillId="56" borderId="5275" applyNumberForma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0" fillId="43" borderId="5273" applyNumberFormat="0" applyAlignment="0" applyProtection="0"/>
    <xf numFmtId="0" fontId="42" fillId="0" borderId="5276" applyNumberFormat="0" applyFill="0" applyAlignment="0" applyProtection="0"/>
    <xf numFmtId="0" fontId="63" fillId="56" borderId="5275" applyNumberFormat="0" applyAlignment="0" applyProtection="0"/>
    <xf numFmtId="0" fontId="43" fillId="59" borderId="5274" applyNumberFormat="0" applyFont="0" applyAlignment="0" applyProtection="0"/>
    <xf numFmtId="0" fontId="60" fillId="43" borderId="5273" applyNumberFormat="0" applyAlignment="0" applyProtection="0"/>
    <xf numFmtId="0" fontId="55" fillId="56" borderId="5273" applyNumberFormat="0" applyAlignment="0" applyProtection="0"/>
    <xf numFmtId="0" fontId="42" fillId="0" borderId="5276" applyNumberFormat="0" applyFill="0" applyAlignment="0" applyProtection="0"/>
    <xf numFmtId="0" fontId="63" fillId="56" borderId="5275" applyNumberFormat="0" applyAlignment="0" applyProtection="0"/>
    <xf numFmtId="0" fontId="43" fillId="59" borderId="5274" applyNumberFormat="0" applyFont="0" applyAlignment="0" applyProtection="0"/>
    <xf numFmtId="0" fontId="60" fillId="43" borderId="5273" applyNumberFormat="0" applyAlignment="0" applyProtection="0"/>
    <xf numFmtId="0" fontId="55" fillId="56" borderId="5273" applyNumberFormat="0" applyAlignment="0" applyProtection="0"/>
    <xf numFmtId="0" fontId="44" fillId="119" borderId="5727" applyNumberFormat="0" applyAlignment="0" applyProtection="0"/>
    <xf numFmtId="0" fontId="44" fillId="57" borderId="5727" applyNumberFormat="0" applyAlignment="0" applyProtection="0"/>
    <xf numFmtId="0" fontId="44" fillId="57" borderId="5727" applyNumberFormat="0" applyAlignment="0" applyProtection="0"/>
    <xf numFmtId="0" fontId="44" fillId="119" borderId="5719" applyNumberFormat="0" applyAlignment="0" applyProtection="0"/>
    <xf numFmtId="0" fontId="44" fillId="57" borderId="5719" applyNumberFormat="0" applyAlignment="0" applyProtection="0"/>
    <xf numFmtId="0" fontId="44" fillId="57" borderId="5719" applyNumberFormat="0" applyAlignment="0" applyProtection="0"/>
    <xf numFmtId="0" fontId="44" fillId="57" borderId="5719" applyNumberFormat="0" applyAlignment="0" applyProtection="0"/>
    <xf numFmtId="0" fontId="44" fillId="119" borderId="5715" applyNumberFormat="0" applyAlignment="0" applyProtection="0"/>
    <xf numFmtId="2" fontId="92" fillId="34" borderId="5716"/>
    <xf numFmtId="3" fontId="92" fillId="34" borderId="5716">
      <alignment horizontal="right" vertical="center"/>
    </xf>
    <xf numFmtId="4" fontId="92" fillId="35" borderId="5718"/>
    <xf numFmtId="3" fontId="92" fillId="35" borderId="5718">
      <alignment horizontal="right" vertical="center"/>
    </xf>
    <xf numFmtId="0" fontId="44" fillId="57" borderId="5715" applyNumberFormat="0" applyAlignment="0" applyProtection="0"/>
    <xf numFmtId="0" fontId="44" fillId="57" borderId="5715" applyNumberFormat="0" applyAlignment="0" applyProtection="0"/>
    <xf numFmtId="215" fontId="156" fillId="0" borderId="5717" applyFont="0" applyFill="0" applyAlignment="0">
      <alignment horizontal="fill"/>
    </xf>
    <xf numFmtId="0" fontId="92" fillId="35" borderId="5718">
      <alignment horizontal="center" vertical="center"/>
    </xf>
    <xf numFmtId="0" fontId="44" fillId="57" borderId="5715" applyNumberFormat="0" applyAlignment="0" applyProtection="0"/>
    <xf numFmtId="0" fontId="44" fillId="57" borderId="5751" applyNumberFormat="0" applyAlignment="0" applyProtection="0"/>
    <xf numFmtId="2" fontId="92" fillId="34" borderId="5748"/>
    <xf numFmtId="0" fontId="44" fillId="57" borderId="5747" applyNumberFormat="0" applyAlignment="0" applyProtection="0"/>
    <xf numFmtId="215" fontId="156" fillId="0" borderId="5721" applyFont="0" applyFill="0" applyAlignment="0">
      <alignment horizontal="fill"/>
    </xf>
    <xf numFmtId="0" fontId="44" fillId="57" borderId="5751" applyNumberFormat="0" applyAlignment="0" applyProtection="0"/>
    <xf numFmtId="3" fontId="92" fillId="34" borderId="5748">
      <alignment horizontal="right" vertical="center"/>
    </xf>
    <xf numFmtId="4" fontId="92" fillId="35" borderId="5750"/>
    <xf numFmtId="4" fontId="92" fillId="35" borderId="5746"/>
    <xf numFmtId="0" fontId="92" fillId="35" borderId="5746">
      <alignment horizontal="center" vertical="center"/>
    </xf>
    <xf numFmtId="0" fontId="44" fillId="57" borderId="5747" applyNumberFormat="0" applyAlignment="0" applyProtection="0"/>
    <xf numFmtId="0" fontId="44" fillId="57" borderId="5751" applyNumberFormat="0" applyAlignment="0" applyProtection="0"/>
    <xf numFmtId="2" fontId="92" fillId="34" borderId="5712"/>
    <xf numFmtId="3" fontId="92" fillId="34" borderId="5712">
      <alignment horizontal="right" vertical="center"/>
    </xf>
    <xf numFmtId="0" fontId="44" fillId="119" borderId="5751" applyNumberFormat="0" applyAlignment="0" applyProtection="0"/>
    <xf numFmtId="0" fontId="44" fillId="119" borderId="5747" applyNumberFormat="0" applyAlignment="0" applyProtection="0"/>
    <xf numFmtId="3" fontId="92" fillId="35" borderId="5750">
      <alignment horizontal="right" vertical="center"/>
    </xf>
    <xf numFmtId="4" fontId="92" fillId="35" borderId="5714"/>
    <xf numFmtId="3" fontId="92" fillId="35" borderId="5714">
      <alignment horizontal="right" vertical="center"/>
    </xf>
    <xf numFmtId="0" fontId="92" fillId="35" borderId="5714">
      <alignment horizontal="center" vertical="center"/>
    </xf>
    <xf numFmtId="2" fontId="92" fillId="34" borderId="5744"/>
    <xf numFmtId="3" fontId="92" fillId="34" borderId="5744">
      <alignment horizontal="right" vertical="center"/>
    </xf>
    <xf numFmtId="3" fontId="92" fillId="35" borderId="5746">
      <alignment horizontal="right" vertical="center"/>
    </xf>
    <xf numFmtId="0" fontId="92" fillId="35" borderId="5722">
      <alignment horizontal="center" vertical="center"/>
    </xf>
    <xf numFmtId="3" fontId="92" fillId="35" borderId="5722">
      <alignment horizontal="right" vertical="center"/>
    </xf>
    <xf numFmtId="4" fontId="92" fillId="35" borderId="5722"/>
    <xf numFmtId="3" fontId="92" fillId="34" borderId="5720">
      <alignment horizontal="right" vertical="center"/>
    </xf>
    <xf numFmtId="2" fontId="92" fillId="34" borderId="5720"/>
    <xf numFmtId="215" fontId="156" fillId="0" borderId="5745" applyFont="0" applyFill="0" applyAlignment="0">
      <alignment horizontal="fill"/>
    </xf>
    <xf numFmtId="0" fontId="44" fillId="57" borderId="5723" applyNumberFormat="0" applyAlignment="0" applyProtection="0"/>
    <xf numFmtId="0" fontId="92" fillId="35" borderId="5726">
      <alignment horizontal="center" vertical="center"/>
    </xf>
    <xf numFmtId="16" fontId="148" fillId="74" borderId="5598" applyFont="0" applyFill="0" applyBorder="0" applyAlignment="0" applyProtection="0">
      <alignment horizontal="right"/>
    </xf>
    <xf numFmtId="214" fontId="148" fillId="74" borderId="5598" applyFont="0" applyFill="0" applyBorder="0" applyAlignment="0" applyProtection="0">
      <alignment horizontal="right"/>
    </xf>
    <xf numFmtId="16" fontId="148" fillId="74" borderId="5598" applyFont="0" applyFill="0" applyBorder="0" applyAlignment="0" applyProtection="0">
      <alignment horizontal="right"/>
    </xf>
    <xf numFmtId="214" fontId="148" fillId="74" borderId="5598" applyFont="0" applyFill="0" applyBorder="0" applyAlignment="0" applyProtection="0">
      <alignment horizontal="right"/>
    </xf>
    <xf numFmtId="215" fontId="156" fillId="0" borderId="5725" applyFont="0" applyFill="0" applyAlignment="0">
      <alignment horizontal="fill"/>
    </xf>
    <xf numFmtId="3" fontId="18" fillId="105" borderId="5598" applyProtection="0">
      <alignment horizontal="right" vertical="center"/>
    </xf>
    <xf numFmtId="0" fontId="44" fillId="57" borderId="5723" applyNumberFormat="0" applyAlignment="0" applyProtection="0"/>
    <xf numFmtId="0" fontId="44" fillId="57" borderId="5723" applyNumberFormat="0" applyAlignment="0" applyProtection="0"/>
    <xf numFmtId="16" fontId="148" fillId="74" borderId="5598" applyFont="0" applyFill="0" applyBorder="0" applyAlignment="0" applyProtection="0">
      <alignment horizontal="right"/>
    </xf>
    <xf numFmtId="2" fontId="92" fillId="34" borderId="5724"/>
    <xf numFmtId="0" fontId="44" fillId="119" borderId="5723" applyNumberFormat="0" applyAlignment="0" applyProtection="0"/>
    <xf numFmtId="215" fontId="156" fillId="0" borderId="5713" applyFont="0" applyFill="0" applyAlignment="0">
      <alignment horizontal="fill"/>
    </xf>
    <xf numFmtId="214" fontId="148" fillId="74" borderId="5598" applyFont="0" applyFill="0" applyBorder="0" applyAlignment="0" applyProtection="0">
      <alignment horizontal="right"/>
    </xf>
    <xf numFmtId="0" fontId="44" fillId="119" borderId="5711" applyNumberFormat="0" applyAlignment="0" applyProtection="0"/>
    <xf numFmtId="0" fontId="44" fillId="57" borderId="5711" applyNumberFormat="0" applyAlignment="0" applyProtection="0"/>
    <xf numFmtId="0" fontId="44" fillId="57" borderId="5711" applyNumberFormat="0" applyAlignment="0" applyProtection="0"/>
    <xf numFmtId="0" fontId="44" fillId="57" borderId="5711" applyNumberFormat="0" applyAlignment="0" applyProtection="0"/>
    <xf numFmtId="215" fontId="156" fillId="0" borderId="3675" applyFont="0" applyFill="0" applyAlignment="0">
      <alignment horizontal="fill"/>
    </xf>
    <xf numFmtId="303" fontId="211" fillId="0" borderId="3675" applyBorder="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303" fontId="211" fillId="0" borderId="3675" applyBorder="0"/>
    <xf numFmtId="0" fontId="42" fillId="0" borderId="5276" applyNumberFormat="0" applyFill="0" applyAlignment="0" applyProtection="0"/>
    <xf numFmtId="0" fontId="108" fillId="0" borderId="3675" applyFont="0" applyFill="0" applyAlignment="0" applyProtection="0"/>
    <xf numFmtId="0" fontId="44" fillId="119" borderId="5707" applyNumberFormat="0" applyAlignment="0" applyProtection="0"/>
    <xf numFmtId="0" fontId="60" fillId="43" borderId="5273" applyNumberFormat="0" applyAlignment="0" applyProtection="0"/>
    <xf numFmtId="2" fontId="92" fillId="34" borderId="5708"/>
    <xf numFmtId="3" fontId="92" fillId="34" borderId="5708">
      <alignment horizontal="right" vertical="center"/>
    </xf>
    <xf numFmtId="4" fontId="92" fillId="35" borderId="5710"/>
    <xf numFmtId="3" fontId="92" fillId="35" borderId="5710">
      <alignment horizontal="right" vertical="center"/>
    </xf>
    <xf numFmtId="0" fontId="44" fillId="57" borderId="5707" applyNumberFormat="0" applyAlignment="0" applyProtection="0"/>
    <xf numFmtId="0" fontId="44" fillId="57" borderId="5707" applyNumberFormat="0" applyAlignment="0" applyProtection="0"/>
    <xf numFmtId="3" fontId="18" fillId="105" borderId="5272" applyProtection="0">
      <alignment horizontal="right" vertical="center"/>
    </xf>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60" fillId="43" borderId="5273" applyNumberFormat="0" applyAlignment="0" applyProtection="0"/>
    <xf numFmtId="0" fontId="42" fillId="0" borderId="5276" applyNumberFormat="0" applyFill="0" applyAlignment="0" applyProtection="0"/>
    <xf numFmtId="0" fontId="60" fillId="43" borderId="5273" applyNumberFormat="0" applyAlignment="0" applyProtection="0"/>
    <xf numFmtId="0" fontId="55" fillId="56" borderId="5273" applyNumberFormat="0" applyAlignment="0" applyProtection="0"/>
    <xf numFmtId="0" fontId="55" fillId="56" borderId="5273" applyNumberFormat="0" applyAlignment="0" applyProtection="0"/>
    <xf numFmtId="0" fontId="55" fillId="56" borderId="5273" applyNumberFormat="0" applyAlignment="0" applyProtection="0"/>
    <xf numFmtId="0" fontId="55" fillId="56" borderId="5273" applyNumberFormat="0" applyAlignment="0" applyProtection="0"/>
    <xf numFmtId="1" fontId="37" fillId="0" borderId="5598">
      <alignment vertical="center"/>
    </xf>
    <xf numFmtId="0" fontId="43" fillId="59" borderId="5274" applyNumberFormat="0" applyFont="0" applyAlignment="0" applyProtection="0"/>
    <xf numFmtId="0" fontId="60" fillId="43" borderId="5273" applyNumberFormat="0" applyAlignment="0" applyProtection="0"/>
    <xf numFmtId="1" fontId="37" fillId="0" borderId="5598">
      <alignment vertical="center"/>
    </xf>
    <xf numFmtId="0" fontId="63" fillId="56" borderId="5275" applyNumberFormat="0" applyAlignment="0" applyProtection="0"/>
    <xf numFmtId="0" fontId="55" fillId="56" borderId="5273"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108" fillId="0" borderId="3675" applyFont="0" applyFill="0" applyAlignment="0" applyProtection="0"/>
    <xf numFmtId="0" fontId="108" fillId="0" borderId="5277" applyFont="0" applyFill="0" applyAlignment="0" applyProtection="0"/>
    <xf numFmtId="0" fontId="103" fillId="71" borderId="5162" applyNumberFormat="0" applyBorder="0" applyAlignment="0">
      <alignment vertical="center" wrapText="1"/>
    </xf>
    <xf numFmtId="215" fontId="156" fillId="0" borderId="5709" applyFont="0" applyFill="0" applyAlignment="0">
      <alignment horizontal="fill"/>
    </xf>
    <xf numFmtId="215" fontId="156" fillId="0" borderId="3675" applyFont="0" applyFill="0" applyAlignment="0">
      <alignment horizontal="fill"/>
    </xf>
    <xf numFmtId="0" fontId="63" fillId="56" borderId="5275" applyNumberFormat="0" applyAlignment="0" applyProtection="0"/>
    <xf numFmtId="0" fontId="42" fillId="0" borderId="5276" applyNumberFormat="0" applyFill="0" applyAlignment="0" applyProtection="0"/>
    <xf numFmtId="164" fontId="103" fillId="71" borderId="5162" applyNumberFormat="0" applyBorder="0" applyAlignment="0">
      <alignment vertical="center" wrapText="1"/>
    </xf>
    <xf numFmtId="214" fontId="148" fillId="74" borderId="5272" applyFont="0" applyFill="0" applyBorder="0" applyAlignment="0" applyProtection="0">
      <alignment horizontal="right"/>
    </xf>
    <xf numFmtId="16" fontId="148" fillId="74" borderId="5272" applyFont="0" applyFill="0" applyBorder="0" applyAlignment="0" applyProtection="0">
      <alignment horizontal="right"/>
    </xf>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214" fontId="148" fillId="74" borderId="5272" applyFont="0" applyFill="0" applyBorder="0" applyAlignment="0" applyProtection="0">
      <alignment horizontal="right"/>
    </xf>
    <xf numFmtId="16" fontId="148" fillId="74" borderId="5272" applyFont="0" applyFill="0" applyBorder="0" applyAlignment="0" applyProtection="0">
      <alignment horizontal="right"/>
    </xf>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92" fillId="35" borderId="5710">
      <alignment horizontal="center" vertical="center"/>
    </xf>
    <xf numFmtId="0" fontId="60" fillId="43" borderId="5273" applyNumberFormat="0" applyAlignment="0" applyProtection="0"/>
    <xf numFmtId="0" fontId="42" fillId="0" borderId="5276" applyNumberFormat="0" applyFill="0" applyAlignment="0" applyProtection="0"/>
    <xf numFmtId="0" fontId="63" fillId="56" borderId="5275" applyNumberFormat="0" applyAlignment="0" applyProtection="0"/>
    <xf numFmtId="0" fontId="44" fillId="57" borderId="5707" applyNumberFormat="0" applyAlignment="0" applyProtection="0"/>
    <xf numFmtId="0" fontId="63" fillId="56" borderId="5275" applyNumberFormat="0" applyAlignment="0" applyProtection="0"/>
    <xf numFmtId="0" fontId="18" fillId="35" borderId="5156" applyNumberFormat="0" applyAlignment="0">
      <protection locked="0"/>
    </xf>
    <xf numFmtId="10" fontId="23" fillId="37" borderId="5162" applyNumberFormat="0" applyBorder="0" applyAlignment="0" applyProtection="0"/>
    <xf numFmtId="10" fontId="23" fillId="37" borderId="5162" applyNumberFormat="0" applyBorder="0" applyAlignment="0" applyProtection="0"/>
    <xf numFmtId="10" fontId="23" fillId="37" borderId="5162" applyNumberFormat="0" applyBorder="0" applyAlignment="0" applyProtection="0"/>
    <xf numFmtId="10" fontId="23" fillId="37" borderId="5162" applyNumberFormat="0" applyBorder="0" applyAlignment="0" applyProtection="0"/>
    <xf numFmtId="10" fontId="23" fillId="37" borderId="5162" applyNumberFormat="0" applyBorder="0" applyAlignment="0" applyProtection="0"/>
    <xf numFmtId="256" fontId="22" fillId="0" borderId="5598">
      <alignment horizontal="left" vertical="center"/>
    </xf>
    <xf numFmtId="0"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0" fontId="18" fillId="35" borderId="5156" applyNumberFormat="0" applyAlignment="0">
      <protection locked="0"/>
    </xf>
    <xf numFmtId="10" fontId="23" fillId="37" borderId="5162" applyNumberFormat="0" applyBorder="0" applyAlignment="0" applyProtection="0"/>
    <xf numFmtId="10" fontId="23" fillId="37" borderId="5162" applyNumberFormat="0" applyBorder="0" applyAlignment="0" applyProtection="0"/>
    <xf numFmtId="10" fontId="23" fillId="37" borderId="5162" applyNumberFormat="0" applyBorder="0" applyAlignment="0" applyProtection="0"/>
    <xf numFmtId="10" fontId="23" fillId="37" borderId="5162" applyNumberFormat="0" applyBorder="0" applyAlignment="0" applyProtection="0"/>
    <xf numFmtId="10" fontId="23" fillId="37" borderId="5162" applyNumberFormat="0" applyBorder="0" applyAlignment="0" applyProtection="0"/>
    <xf numFmtId="256" fontId="22" fillId="0" borderId="5598">
      <alignment horizontal="left" vertical="center"/>
    </xf>
    <xf numFmtId="0"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0" fontId="23" fillId="36" borderId="5162" applyFont="0" applyBorder="0" applyAlignment="0" applyProtection="0">
      <alignment vertical="top"/>
    </xf>
    <xf numFmtId="0" fontId="18" fillId="68" borderId="5275" applyNumberFormat="0">
      <alignment vertical="center"/>
    </xf>
    <xf numFmtId="0" fontId="18" fillId="0" borderId="5170" applyNumberFormat="0" applyFont="0" applyAlignment="0" applyProtection="0"/>
    <xf numFmtId="0" fontId="18" fillId="35" borderId="5156" applyNumberFormat="0" applyAlignment="0">
      <protection locked="0"/>
    </xf>
    <xf numFmtId="0" fontId="18" fillId="0" borderId="5169" applyNumberFormat="0" applyFont="0" applyAlignment="0" applyProtection="0"/>
    <xf numFmtId="41" fontId="211" fillId="0" borderId="5168" applyFill="0" applyBorder="0" applyProtection="0">
      <alignment horizontal="right" vertical="top"/>
    </xf>
    <xf numFmtId="41" fontId="211" fillId="0" borderId="5168" applyFill="0" applyBorder="0" applyProtection="0">
      <alignment horizontal="right" vertical="top"/>
    </xf>
    <xf numFmtId="41" fontId="211" fillId="0" borderId="5168" applyFill="0" applyBorder="0" applyProtection="0">
      <alignment horizontal="right" vertical="top"/>
    </xf>
    <xf numFmtId="207" fontId="245" fillId="0" borderId="5167">
      <alignment horizontal="center"/>
    </xf>
    <xf numFmtId="207" fontId="245" fillId="0" borderId="5167">
      <alignment horizontal="center"/>
    </xf>
    <xf numFmtId="207" fontId="244" fillId="0" borderId="5168">
      <alignment horizontal="center"/>
    </xf>
    <xf numFmtId="0" fontId="18" fillId="56" borderId="5598" applyAlignment="0" applyProtection="0"/>
    <xf numFmtId="207" fontId="243" fillId="0" borderId="5167">
      <alignment horizontal="left"/>
    </xf>
    <xf numFmtId="207" fontId="243" fillId="0" borderId="5167">
      <alignment horizontal="left"/>
    </xf>
    <xf numFmtId="10" fontId="23" fillId="37" borderId="5162" applyNumberFormat="0" applyBorder="0" applyAlignment="0" applyProtection="0"/>
    <xf numFmtId="10" fontId="23" fillId="37" borderId="5162" applyNumberFormat="0" applyBorder="0" applyAlignment="0" applyProtection="0"/>
    <xf numFmtId="10" fontId="23" fillId="37" borderId="5162" applyNumberFormat="0" applyBorder="0" applyAlignment="0" applyProtection="0"/>
    <xf numFmtId="10" fontId="23" fillId="37" borderId="5162" applyNumberFormat="0" applyBorder="0" applyAlignment="0" applyProtection="0"/>
    <xf numFmtId="10" fontId="23" fillId="37" borderId="5162" applyNumberFormat="0" applyBorder="0" applyAlignment="0" applyProtection="0"/>
    <xf numFmtId="256" fontId="22" fillId="0" borderId="5598">
      <alignment horizontal="left" vertical="center"/>
    </xf>
    <xf numFmtId="0"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01" fontId="137" fillId="0" borderId="5158" applyNumberFormat="0" applyFont="0" applyFill="0" applyAlignment="0" applyProtection="0"/>
    <xf numFmtId="0" fontId="23" fillId="36" borderId="5162" applyFont="0" applyBorder="0" applyAlignment="0" applyProtection="0">
      <alignment vertical="top"/>
    </xf>
    <xf numFmtId="0" fontId="18" fillId="68" borderId="5275" applyNumberFormat="0">
      <alignment vertical="center"/>
    </xf>
    <xf numFmtId="0" fontId="18" fillId="0" borderId="5170" applyNumberFormat="0" applyFont="0" applyAlignment="0" applyProtection="0"/>
    <xf numFmtId="0" fontId="18" fillId="0" borderId="5169" applyNumberFormat="0" applyFont="0" applyAlignment="0" applyProtection="0"/>
    <xf numFmtId="41" fontId="211" fillId="0" borderId="5168" applyFill="0" applyBorder="0" applyProtection="0">
      <alignment horizontal="right" vertical="top"/>
    </xf>
    <xf numFmtId="41" fontId="211" fillId="0" borderId="5168" applyFill="0" applyBorder="0" applyProtection="0">
      <alignment horizontal="right" vertical="top"/>
    </xf>
    <xf numFmtId="41" fontId="211" fillId="0" borderId="5168" applyFill="0" applyBorder="0" applyProtection="0">
      <alignment horizontal="right" vertical="top"/>
    </xf>
    <xf numFmtId="207" fontId="245" fillId="0" borderId="5167">
      <alignment horizontal="center"/>
    </xf>
    <xf numFmtId="207" fontId="245" fillId="0" borderId="5167">
      <alignment horizontal="center"/>
    </xf>
    <xf numFmtId="207" fontId="244" fillId="0" borderId="5168">
      <alignment horizontal="center"/>
    </xf>
    <xf numFmtId="0" fontId="18" fillId="56" borderId="5598" applyAlignment="0" applyProtection="0"/>
    <xf numFmtId="0" fontId="18" fillId="68" borderId="5275" applyNumberFormat="0">
      <alignment vertical="center"/>
    </xf>
    <xf numFmtId="0" fontId="18" fillId="35" borderId="5156" applyNumberFormat="0" applyAlignment="0">
      <protection locked="0"/>
    </xf>
    <xf numFmtId="10" fontId="23" fillId="37" borderId="5162" applyNumberFormat="0" applyBorder="0" applyAlignment="0" applyProtection="0"/>
    <xf numFmtId="10" fontId="23" fillId="37" borderId="5162" applyNumberFormat="0" applyBorder="0" applyAlignment="0" applyProtection="0"/>
    <xf numFmtId="10" fontId="23" fillId="37" borderId="5162" applyNumberFormat="0" applyBorder="0" applyAlignment="0" applyProtection="0"/>
    <xf numFmtId="10" fontId="23" fillId="37" borderId="5162" applyNumberFormat="0" applyBorder="0" applyAlignment="0" applyProtection="0"/>
    <xf numFmtId="10" fontId="23" fillId="37" borderId="5162" applyNumberFormat="0" applyBorder="0" applyAlignment="0" applyProtection="0"/>
    <xf numFmtId="215" fontId="156" fillId="0" borderId="3675" applyFont="0" applyFill="0" applyAlignment="0">
      <alignment horizontal="fill"/>
    </xf>
    <xf numFmtId="338" fontId="230" fillId="0" borderId="5165">
      <protection locked="0"/>
    </xf>
    <xf numFmtId="338" fontId="230" fillId="0" borderId="5165">
      <protection locked="0"/>
    </xf>
    <xf numFmtId="338" fontId="230" fillId="0" borderId="5165">
      <protection locked="0"/>
    </xf>
    <xf numFmtId="338" fontId="230" fillId="0" borderId="5165">
      <protection locked="0"/>
    </xf>
    <xf numFmtId="338" fontId="230" fillId="0" borderId="5165">
      <protection locked="0"/>
    </xf>
    <xf numFmtId="256" fontId="22" fillId="0" borderId="5598">
      <alignment horizontal="left" vertical="center"/>
    </xf>
    <xf numFmtId="0"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0" fontId="23" fillId="36" borderId="5162" applyFont="0" applyBorder="0" applyAlignment="0" applyProtection="0">
      <alignment vertical="top"/>
    </xf>
    <xf numFmtId="0" fontId="18" fillId="68" borderId="5275" applyNumberFormat="0">
      <alignment vertical="center"/>
    </xf>
    <xf numFmtId="0" fontId="18" fillId="68" borderId="5275" applyNumberFormat="0">
      <alignment vertical="center"/>
    </xf>
    <xf numFmtId="0" fontId="18" fillId="0" borderId="5170" applyNumberFormat="0" applyFont="0" applyAlignment="0" applyProtection="0"/>
    <xf numFmtId="0" fontId="18" fillId="68" borderId="5275" applyNumberFormat="0">
      <alignment vertical="center"/>
    </xf>
    <xf numFmtId="0" fontId="18" fillId="35" borderId="5156" applyNumberFormat="0" applyAlignment="0">
      <protection locked="0"/>
    </xf>
    <xf numFmtId="0" fontId="18" fillId="0" borderId="5169" applyNumberFormat="0" applyFont="0" applyAlignment="0" applyProtection="0"/>
    <xf numFmtId="41" fontId="211" fillId="0" borderId="5168" applyFill="0" applyBorder="0" applyProtection="0">
      <alignment horizontal="right" vertical="top"/>
    </xf>
    <xf numFmtId="41" fontId="211" fillId="0" borderId="5168" applyFill="0" applyBorder="0" applyProtection="0">
      <alignment horizontal="right" vertical="top"/>
    </xf>
    <xf numFmtId="41" fontId="211" fillId="0" borderId="5168" applyFill="0" applyBorder="0" applyProtection="0">
      <alignment horizontal="right" vertical="top"/>
    </xf>
    <xf numFmtId="207" fontId="245" fillId="0" borderId="5167">
      <alignment horizontal="center"/>
    </xf>
    <xf numFmtId="207" fontId="245" fillId="0" borderId="5167">
      <alignment horizontal="center"/>
    </xf>
    <xf numFmtId="207" fontId="244" fillId="0" borderId="5168">
      <alignment horizontal="center"/>
    </xf>
    <xf numFmtId="0" fontId="18" fillId="56" borderId="5598" applyAlignment="0" applyProtection="0"/>
    <xf numFmtId="207" fontId="243" fillId="0" borderId="5167">
      <alignment horizontal="left"/>
    </xf>
    <xf numFmtId="207" fontId="243" fillId="0" borderId="5167">
      <alignment horizontal="left"/>
    </xf>
    <xf numFmtId="207" fontId="240" fillId="0" borderId="5168">
      <alignment horizontal="left"/>
    </xf>
    <xf numFmtId="207" fontId="240" fillId="0" borderId="5168">
      <alignment horizontal="right"/>
    </xf>
    <xf numFmtId="0" fontId="238" fillId="0" borderId="5167">
      <alignment horizontal="right"/>
    </xf>
    <xf numFmtId="0" fontId="237" fillId="0" borderId="5168">
      <alignment horizontal="right" wrapText="1"/>
    </xf>
    <xf numFmtId="0" fontId="238" fillId="0" borderId="5167">
      <alignment horizontal="right"/>
    </xf>
    <xf numFmtId="49" fontId="237" fillId="0" borderId="5168">
      <alignment horizontal="right" wrapText="1"/>
    </xf>
    <xf numFmtId="0" fontId="238" fillId="0" borderId="5167">
      <alignment horizontal="right"/>
    </xf>
    <xf numFmtId="0" fontId="238" fillId="0" borderId="5167">
      <alignment horizontal="right"/>
    </xf>
    <xf numFmtId="0" fontId="42" fillId="0" borderId="5276" applyNumberFormat="0" applyFill="0" applyAlignment="0" applyProtection="0"/>
    <xf numFmtId="0" fontId="60" fillId="43" borderId="5273" applyNumberFormat="0" applyAlignment="0" applyProtection="0"/>
    <xf numFmtId="0" fontId="42" fillId="0" borderId="5276" applyNumberFormat="0" applyFill="0" applyAlignment="0" applyProtection="0"/>
    <xf numFmtId="0" fontId="60" fillId="43" borderId="5273" applyNumberFormat="0" applyAlignment="0" applyProtection="0"/>
    <xf numFmtId="0" fontId="60" fillId="43" borderId="5273" applyNumberFormat="0" applyAlignment="0" applyProtection="0"/>
    <xf numFmtId="9" fontId="163" fillId="35" borderId="5166">
      <alignment horizontal="center"/>
    </xf>
    <xf numFmtId="348" fontId="120" fillId="107" borderId="5162" applyProtection="0">
      <alignment horizontal="center" vertical="center"/>
    </xf>
    <xf numFmtId="9" fontId="163" fillId="35" borderId="5166">
      <alignment horizontal="center"/>
    </xf>
    <xf numFmtId="348" fontId="120" fillId="107" borderId="5162" applyProtection="0">
      <alignment horizontal="center" vertical="center"/>
    </xf>
    <xf numFmtId="0" fontId="231" fillId="35" borderId="5162">
      <alignment horizontal="right"/>
    </xf>
    <xf numFmtId="0" fontId="231" fillId="35" borderId="5162">
      <alignment horizontal="right"/>
    </xf>
    <xf numFmtId="338" fontId="230" fillId="0" borderId="5165">
      <protection locked="0"/>
    </xf>
    <xf numFmtId="338" fontId="230" fillId="0" borderId="5165">
      <protection locked="0"/>
    </xf>
    <xf numFmtId="338" fontId="230" fillId="0" borderId="5165">
      <protection locked="0"/>
    </xf>
    <xf numFmtId="338" fontId="230" fillId="0" borderId="5165">
      <protection locked="0"/>
    </xf>
    <xf numFmtId="338" fontId="230" fillId="0" borderId="5165">
      <protection locked="0"/>
    </xf>
    <xf numFmtId="338" fontId="230" fillId="0" borderId="5165">
      <protection locked="0"/>
    </xf>
    <xf numFmtId="0" fontId="55" fillId="56" borderId="5273" applyNumberFormat="0" applyAlignment="0" applyProtection="0"/>
    <xf numFmtId="0" fontId="55" fillId="56" borderId="5273" applyNumberFormat="0" applyAlignment="0" applyProtection="0"/>
    <xf numFmtId="0" fontId="18" fillId="74" borderId="5162" applyFont="0" applyFill="0" applyBorder="0" applyAlignment="0" applyProtection="0"/>
    <xf numFmtId="0" fontId="18" fillId="74" borderId="5162" applyFont="0" applyFill="0" applyBorder="0" applyAlignment="0" applyProtection="0"/>
    <xf numFmtId="0" fontId="217" fillId="103" borderId="5163" applyNumberFormat="0" applyAlignment="0" applyProtection="0"/>
    <xf numFmtId="0" fontId="55" fillId="56" borderId="5273" applyNumberFormat="0" applyAlignment="0" applyProtection="0"/>
    <xf numFmtId="0" fontId="23" fillId="98" borderId="5163" applyNumberFormat="0" applyFont="0" applyAlignment="0" applyProtection="0"/>
    <xf numFmtId="0" fontId="23" fillId="98" borderId="5163" applyNumberFormat="0" applyFont="0" applyAlignment="0" applyProtection="0"/>
    <xf numFmtId="0" fontId="23" fillId="98" borderId="5163" applyNumberFormat="0" applyFont="0" applyAlignment="0" applyProtection="0"/>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63" fillId="56" borderId="5275" applyNumberFormat="0" applyAlignment="0" applyProtection="0"/>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23" fillId="0" borderId="5161" applyNumberFormat="0" applyFill="0" applyAlignment="0" applyProtection="0"/>
    <xf numFmtId="0" fontId="23" fillId="0" borderId="5161" applyNumberFormat="0" applyFill="0" applyAlignment="0" applyProtection="0"/>
    <xf numFmtId="0" fontId="23" fillId="0" borderId="5161" applyNumberFormat="0" applyFill="0" applyAlignment="0" applyProtection="0"/>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303" fontId="211" fillId="0" borderId="3675" applyBorder="0"/>
    <xf numFmtId="0" fontId="23" fillId="0" borderId="5161" applyNumberFormat="0" applyFill="0" applyAlignment="0" applyProtection="0"/>
    <xf numFmtId="0" fontId="23" fillId="0" borderId="5161" applyNumberFormat="0" applyFill="0" applyAlignment="0" applyProtection="0"/>
    <xf numFmtId="0" fontId="23" fillId="0" borderId="5161" applyNumberFormat="0" applyFill="0" applyAlignment="0" applyProtection="0"/>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protection locked="0"/>
    </xf>
    <xf numFmtId="0" fontId="18" fillId="74" borderId="5162" applyProtection="0">
      <alignment horizontal="right"/>
      <protection locked="0"/>
    </xf>
    <xf numFmtId="0" fontId="23" fillId="0" borderId="5161" applyNumberFormat="0" applyFill="0" applyAlignment="0" applyProtection="0"/>
    <xf numFmtId="0" fontId="18" fillId="74" borderId="5162" applyProtection="0">
      <alignment horizontal="right"/>
      <protection locked="0"/>
    </xf>
    <xf numFmtId="0" fontId="23" fillId="0" borderId="5161" applyNumberFormat="0" applyFill="0" applyAlignment="0" applyProtection="0"/>
    <xf numFmtId="0" fontId="23" fillId="0" borderId="5161" applyNumberFormat="0" applyFill="0" applyAlignment="0" applyProtection="0"/>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63" fillId="56" borderId="5275" applyNumberFormat="0" applyAlignment="0" applyProtection="0"/>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63" fillId="56" borderId="5275" applyNumberFormat="0" applyAlignment="0" applyProtection="0"/>
    <xf numFmtId="0" fontId="23" fillId="98" borderId="5163" applyNumberFormat="0" applyFont="0" applyAlignment="0" applyProtection="0"/>
    <xf numFmtId="0" fontId="23" fillId="98" borderId="5163" applyNumberFormat="0" applyFont="0" applyAlignment="0" applyProtection="0"/>
    <xf numFmtId="0" fontId="23" fillId="98" borderId="5163" applyNumberFormat="0" applyFont="0" applyAlignment="0" applyProtection="0"/>
    <xf numFmtId="0" fontId="55" fillId="56" borderId="5273" applyNumberFormat="0" applyAlignment="0" applyProtection="0"/>
    <xf numFmtId="0" fontId="217" fillId="103" borderId="5163" applyNumberFormat="0" applyAlignment="0" applyProtection="0"/>
    <xf numFmtId="0" fontId="18" fillId="74" borderId="5162" applyFont="0" applyFill="0" applyBorder="0" applyAlignment="0" applyProtection="0"/>
    <xf numFmtId="0" fontId="23" fillId="98" borderId="5163" applyNumberFormat="0" applyFont="0" applyAlignment="0" applyProtection="0"/>
    <xf numFmtId="0" fontId="23" fillId="98" borderId="5163" applyNumberFormat="0" applyFont="0" applyAlignment="0" applyProtection="0"/>
    <xf numFmtId="0" fontId="23" fillId="98" borderId="5163" applyNumberFormat="0" applyFont="0" applyAlignment="0" applyProtection="0"/>
    <xf numFmtId="0" fontId="217" fillId="103" borderId="5163" applyNumberFormat="0" applyAlignment="0" applyProtection="0"/>
    <xf numFmtId="0" fontId="18" fillId="74" borderId="5162" applyFont="0" applyFill="0" applyBorder="0" applyAlignment="0" applyProtection="0"/>
    <xf numFmtId="0" fontId="55" fillId="56" borderId="5273" applyNumberFormat="0" applyAlignment="0" applyProtection="0"/>
    <xf numFmtId="0" fontId="55" fillId="56" borderId="5273" applyNumberFormat="0" applyAlignment="0" applyProtection="0"/>
    <xf numFmtId="348" fontId="120" fillId="107" borderId="5162" applyProtection="0">
      <alignment horizontal="center" vertical="center"/>
    </xf>
    <xf numFmtId="338" fontId="230" fillId="0" borderId="5165">
      <protection locked="0"/>
    </xf>
    <xf numFmtId="338" fontId="230" fillId="0" borderId="5165">
      <protection locked="0"/>
    </xf>
    <xf numFmtId="338" fontId="230" fillId="0" borderId="5165">
      <protection locked="0"/>
    </xf>
    <xf numFmtId="338" fontId="230" fillId="0" borderId="5165">
      <protection locked="0"/>
    </xf>
    <xf numFmtId="338" fontId="230" fillId="0" borderId="5165">
      <protection locked="0"/>
    </xf>
    <xf numFmtId="338" fontId="230" fillId="0" borderId="5165">
      <protection locked="0"/>
    </xf>
    <xf numFmtId="0" fontId="42" fillId="0" borderId="5276" applyNumberFormat="0" applyFill="0" applyAlignment="0" applyProtection="0"/>
    <xf numFmtId="0" fontId="231" fillId="35" borderId="5162">
      <alignment horizontal="right"/>
    </xf>
    <xf numFmtId="0" fontId="238" fillId="0" borderId="5167">
      <alignment horizontal="right"/>
    </xf>
    <xf numFmtId="207" fontId="240" fillId="0" borderId="5168">
      <alignment horizontal="right"/>
    </xf>
    <xf numFmtId="207" fontId="243" fillId="0" borderId="5167">
      <alignment horizontal="left"/>
    </xf>
    <xf numFmtId="207" fontId="243" fillId="0" borderId="5167">
      <alignment horizontal="left"/>
    </xf>
    <xf numFmtId="348" fontId="120" fillId="107" borderId="5162" applyProtection="0">
      <alignment horizontal="center" vertical="center"/>
    </xf>
    <xf numFmtId="9" fontId="163" fillId="35" borderId="5166">
      <alignment horizontal="center"/>
    </xf>
    <xf numFmtId="0" fontId="60" fillId="43" borderId="5273" applyNumberFormat="0" applyAlignment="0" applyProtection="0"/>
    <xf numFmtId="207" fontId="244" fillId="0" borderId="5168">
      <alignment horizontal="center"/>
    </xf>
    <xf numFmtId="207" fontId="245" fillId="0" borderId="5167">
      <alignment horizontal="center"/>
    </xf>
    <xf numFmtId="207" fontId="245" fillId="0" borderId="5167">
      <alignment horizontal="center"/>
    </xf>
    <xf numFmtId="41" fontId="211" fillId="0" borderId="5168" applyFill="0" applyBorder="0" applyProtection="0">
      <alignment horizontal="right" vertical="top"/>
    </xf>
    <xf numFmtId="41" fontId="211" fillId="0" borderId="5168" applyFill="0" applyBorder="0" applyProtection="0">
      <alignment horizontal="right" vertical="top"/>
    </xf>
    <xf numFmtId="41" fontId="211" fillId="0" borderId="5168" applyFill="0" applyBorder="0" applyProtection="0">
      <alignment horizontal="right" vertical="top"/>
    </xf>
    <xf numFmtId="0" fontId="18" fillId="0" borderId="5169" applyNumberFormat="0" applyFont="0" applyAlignment="0" applyProtection="0"/>
    <xf numFmtId="0" fontId="60" fillId="43" borderId="5273" applyNumberFormat="0" applyAlignment="0" applyProtection="0"/>
    <xf numFmtId="0" fontId="42" fillId="0" borderId="5276" applyNumberFormat="0" applyFill="0" applyAlignment="0" applyProtection="0"/>
    <xf numFmtId="0" fontId="18" fillId="0" borderId="5170" applyNumberFormat="0" applyFont="0" applyAlignment="0" applyProtection="0"/>
    <xf numFmtId="0" fontId="23" fillId="36" borderId="5162" applyFont="0" applyBorder="0" applyAlignment="0" applyProtection="0">
      <alignment vertical="top"/>
    </xf>
    <xf numFmtId="0" fontId="238" fillId="0" borderId="5167">
      <alignment horizontal="right"/>
    </xf>
    <xf numFmtId="49" fontId="237" fillId="0" borderId="5168">
      <alignment horizontal="right" wrapText="1"/>
    </xf>
    <xf numFmtId="0" fontId="238" fillId="0" borderId="5167">
      <alignment horizontal="right"/>
    </xf>
    <xf numFmtId="0" fontId="237" fillId="0" borderId="5168">
      <alignment horizontal="right" wrapText="1"/>
    </xf>
    <xf numFmtId="0" fontId="238" fillId="0" borderId="5167">
      <alignment horizontal="right"/>
    </xf>
    <xf numFmtId="207" fontId="240" fillId="0" borderId="5168">
      <alignment horizontal="right"/>
    </xf>
    <xf numFmtId="207" fontId="240" fillId="0" borderId="5168">
      <alignment horizontal="left"/>
    </xf>
    <xf numFmtId="207" fontId="243" fillId="0" borderId="5167">
      <alignment horizontal="left"/>
    </xf>
    <xf numFmtId="207" fontId="243" fillId="0" borderId="5167">
      <alignment horizontal="left"/>
    </xf>
    <xf numFmtId="0" fontId="108" fillId="0" borderId="3675" applyFont="0" applyFill="0" applyAlignment="0" applyProtection="0"/>
    <xf numFmtId="0" fontId="18" fillId="35" borderId="5156" applyNumberFormat="0" applyAlignment="0">
      <protection locked="0"/>
    </xf>
    <xf numFmtId="0" fontId="18" fillId="68" borderId="5275" applyNumberFormat="0">
      <alignment vertical="center"/>
    </xf>
    <xf numFmtId="49" fontId="237" fillId="0" borderId="5168">
      <alignment horizontal="right" wrapText="1"/>
    </xf>
    <xf numFmtId="201" fontId="137" fillId="0" borderId="5157" applyNumberFormat="0" applyFont="0" applyFill="0" applyAlignment="0" applyProtection="0"/>
    <xf numFmtId="9" fontId="163" fillId="35" borderId="5166">
      <alignment horizontal="center"/>
    </xf>
    <xf numFmtId="0" fontId="60" fillId="43" borderId="5273" applyNumberFormat="0" applyAlignment="0" applyProtection="0"/>
    <xf numFmtId="0" fontId="60" fillId="43" borderId="5273" applyNumberFormat="0" applyAlignment="0" applyProtection="0"/>
    <xf numFmtId="0" fontId="238" fillId="0" borderId="5167">
      <alignment horizontal="right"/>
    </xf>
    <xf numFmtId="49" fontId="237" fillId="0" borderId="5168">
      <alignment horizontal="right" wrapText="1"/>
    </xf>
    <xf numFmtId="0" fontId="18" fillId="56" borderId="5598" applyAlignment="0" applyProtection="0"/>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207" fontId="240" fillId="0" borderId="5168">
      <alignment horizontal="left"/>
    </xf>
    <xf numFmtId="201" fontId="137" fillId="0" borderId="5157" applyNumberFormat="0" applyFont="0" applyFill="0" applyAlignment="0" applyProtection="0"/>
    <xf numFmtId="201" fontId="137" fillId="0" borderId="5158" applyNumberFormat="0" applyFont="0" applyFill="0" applyAlignment="0" applyProtection="0"/>
    <xf numFmtId="0" fontId="60" fillId="43" borderId="5273" applyNumberFormat="0" applyAlignment="0" applyProtection="0"/>
    <xf numFmtId="0" fontId="18" fillId="35" borderId="5156" applyNumberFormat="0" applyAlignment="0">
      <protection locked="0"/>
    </xf>
    <xf numFmtId="10" fontId="23" fillId="37" borderId="5162" applyNumberFormat="0" applyBorder="0" applyAlignment="0" applyProtection="0"/>
    <xf numFmtId="10" fontId="23" fillId="37" borderId="5162" applyNumberFormat="0" applyBorder="0" applyAlignment="0" applyProtection="0"/>
    <xf numFmtId="10" fontId="23" fillId="37" borderId="5162" applyNumberFormat="0" applyBorder="0" applyAlignment="0" applyProtection="0"/>
    <xf numFmtId="10" fontId="23" fillId="37" borderId="5162" applyNumberFormat="0" applyBorder="0" applyAlignment="0" applyProtection="0"/>
    <xf numFmtId="10" fontId="23" fillId="37" borderId="5162" applyNumberFormat="0" applyBorder="0" applyAlignment="0" applyProtection="0"/>
    <xf numFmtId="0" fontId="19" fillId="36" borderId="3675" applyNumberFormat="0" applyFill="0" applyBorder="0" applyAlignment="0" applyProtection="0"/>
    <xf numFmtId="256" fontId="19" fillId="36" borderId="3675" applyNumberFormat="0" applyFill="0" applyBorder="0" applyAlignment="0" applyProtection="0"/>
    <xf numFmtId="0" fontId="19" fillId="36" borderId="3675" applyNumberFormat="0" applyFill="0" applyBorder="0" applyAlignment="0" applyProtection="0"/>
    <xf numFmtId="0" fontId="19" fillId="36" borderId="3675" applyNumberFormat="0" applyFill="0" applyBorder="0" applyAlignment="0" applyProtection="0"/>
    <xf numFmtId="256" fontId="19" fillId="36" borderId="3675" applyNumberFormat="0" applyFill="0" applyBorder="0" applyAlignment="0" applyProtection="0"/>
    <xf numFmtId="256" fontId="19" fillId="36" borderId="3675" applyNumberFormat="0" applyFill="0" applyBorder="0" applyAlignment="0" applyProtection="0"/>
    <xf numFmtId="256" fontId="19" fillId="36" borderId="3675" applyNumberFormat="0" applyFill="0" applyBorder="0" applyAlignment="0" applyProtection="0"/>
    <xf numFmtId="256" fontId="22" fillId="0" borderId="5598">
      <alignment horizontal="left" vertical="center"/>
    </xf>
    <xf numFmtId="0"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 fontId="92" fillId="34" borderId="5704"/>
    <xf numFmtId="3" fontId="92" fillId="34" borderId="5704">
      <alignment horizontal="right" vertical="center"/>
    </xf>
    <xf numFmtId="0" fontId="23" fillId="36" borderId="5162" applyFont="0" applyBorder="0" applyAlignment="0" applyProtection="0">
      <alignment vertical="top"/>
    </xf>
    <xf numFmtId="0" fontId="18" fillId="68" borderId="5275" applyNumberFormat="0">
      <alignment vertical="center"/>
    </xf>
    <xf numFmtId="0" fontId="18" fillId="0" borderId="5170" applyNumberFormat="0" applyFont="0" applyAlignment="0" applyProtection="0"/>
    <xf numFmtId="0" fontId="18" fillId="0" borderId="5169" applyNumberFormat="0" applyFont="0" applyAlignment="0" applyProtection="0"/>
    <xf numFmtId="41" fontId="211" fillId="0" borderId="5168" applyFill="0" applyBorder="0" applyProtection="0">
      <alignment horizontal="right" vertical="top"/>
    </xf>
    <xf numFmtId="41" fontId="211" fillId="0" borderId="5168" applyFill="0" applyBorder="0" applyProtection="0">
      <alignment horizontal="right" vertical="top"/>
    </xf>
    <xf numFmtId="41" fontId="211" fillId="0" borderId="5168" applyFill="0" applyBorder="0" applyProtection="0">
      <alignment horizontal="right" vertical="top"/>
    </xf>
    <xf numFmtId="207" fontId="245" fillId="0" borderId="5167">
      <alignment horizontal="center"/>
    </xf>
    <xf numFmtId="207" fontId="245" fillId="0" borderId="5167">
      <alignment horizontal="center"/>
    </xf>
    <xf numFmtId="207" fontId="244" fillId="0" borderId="5168">
      <alignment horizontal="center"/>
    </xf>
    <xf numFmtId="0" fontId="18" fillId="56" borderId="5598" applyAlignment="0" applyProtection="0"/>
    <xf numFmtId="207" fontId="243" fillId="0" borderId="5167">
      <alignment horizontal="left"/>
    </xf>
    <xf numFmtId="207" fontId="243" fillId="0" borderId="5167">
      <alignment horizontal="left"/>
    </xf>
    <xf numFmtId="207" fontId="240" fillId="0" borderId="5168">
      <alignment horizontal="left"/>
    </xf>
    <xf numFmtId="207" fontId="240" fillId="0" borderId="5168">
      <alignment horizontal="right"/>
    </xf>
    <xf numFmtId="0" fontId="238" fillId="0" borderId="5167">
      <alignment horizontal="right"/>
    </xf>
    <xf numFmtId="0" fontId="237" fillId="0" borderId="5168">
      <alignment horizontal="right" wrapText="1"/>
    </xf>
    <xf numFmtId="0" fontId="238" fillId="0" borderId="5167">
      <alignment horizontal="right"/>
    </xf>
    <xf numFmtId="49" fontId="237" fillId="0" borderId="5168">
      <alignment horizontal="right" wrapText="1"/>
    </xf>
    <xf numFmtId="0" fontId="238" fillId="0" borderId="5167">
      <alignment horizontal="right"/>
    </xf>
    <xf numFmtId="0" fontId="42" fillId="0" borderId="5276" applyNumberFormat="0" applyFill="0" applyAlignment="0" applyProtection="0"/>
    <xf numFmtId="0" fontId="60" fillId="43" borderId="5273" applyNumberFormat="0" applyAlignment="0" applyProtection="0"/>
    <xf numFmtId="0" fontId="60" fillId="43" borderId="5273" applyNumberFormat="0" applyAlignment="0" applyProtection="0"/>
    <xf numFmtId="9" fontId="163" fillId="35" borderId="5166">
      <alignment horizontal="center"/>
    </xf>
    <xf numFmtId="348" fontId="120" fillId="107" borderId="5162" applyProtection="0">
      <alignment horizontal="center" vertical="center"/>
    </xf>
    <xf numFmtId="0" fontId="231" fillId="35" borderId="5162">
      <alignment horizontal="right"/>
    </xf>
    <xf numFmtId="338" fontId="230" fillId="0" borderId="5165">
      <protection locked="0"/>
    </xf>
    <xf numFmtId="338" fontId="230" fillId="0" borderId="5165">
      <protection locked="0"/>
    </xf>
    <xf numFmtId="338" fontId="230" fillId="0" borderId="5165">
      <protection locked="0"/>
    </xf>
    <xf numFmtId="338" fontId="230" fillId="0" borderId="5165">
      <protection locked="0"/>
    </xf>
    <xf numFmtId="338" fontId="230" fillId="0" borderId="5165">
      <protection locked="0"/>
    </xf>
    <xf numFmtId="338" fontId="230" fillId="0" borderId="5165">
      <protection locked="0"/>
    </xf>
    <xf numFmtId="4" fontId="92" fillId="35" borderId="5706"/>
    <xf numFmtId="3" fontId="92" fillId="35" borderId="5706">
      <alignment horizontal="right" vertical="center"/>
    </xf>
    <xf numFmtId="0" fontId="92" fillId="35" borderId="5706">
      <alignment horizontal="center" vertical="center"/>
    </xf>
    <xf numFmtId="0" fontId="55" fillId="56" borderId="5273" applyNumberFormat="0" applyAlignment="0" applyProtection="0"/>
    <xf numFmtId="0" fontId="55" fillId="56" borderId="5273" applyNumberFormat="0" applyAlignment="0" applyProtection="0"/>
    <xf numFmtId="333" fontId="171" fillId="0" borderId="3675"/>
    <xf numFmtId="332" fontId="171" fillId="0" borderId="3675"/>
    <xf numFmtId="329" fontId="171" fillId="0" borderId="3675"/>
    <xf numFmtId="326" fontId="171" fillId="0" borderId="3675"/>
    <xf numFmtId="325" fontId="171" fillId="0" borderId="3675"/>
    <xf numFmtId="324" fontId="171" fillId="0" borderId="3675"/>
    <xf numFmtId="323" fontId="171" fillId="0" borderId="3675"/>
    <xf numFmtId="322" fontId="171" fillId="0" borderId="3675"/>
    <xf numFmtId="321" fontId="171" fillId="0" borderId="3675"/>
    <xf numFmtId="3" fontId="18" fillId="105" borderId="5598" applyProtection="0">
      <alignment horizontal="right" vertical="center"/>
    </xf>
    <xf numFmtId="0" fontId="18" fillId="74" borderId="5162" applyFont="0" applyFill="0" applyBorder="0" applyAlignment="0" applyProtection="0"/>
    <xf numFmtId="0" fontId="217" fillId="103" borderId="5163" applyNumberFormat="0" applyAlignment="0" applyProtection="0"/>
    <xf numFmtId="0" fontId="55" fillId="56" borderId="5273" applyNumberFormat="0" applyAlignment="0" applyProtection="0"/>
    <xf numFmtId="0" fontId="23" fillId="98" borderId="5163" applyNumberFormat="0" applyFont="0" applyAlignment="0" applyProtection="0"/>
    <xf numFmtId="0" fontId="23" fillId="98" borderId="5163" applyNumberFormat="0" applyFont="0" applyAlignment="0" applyProtection="0"/>
    <xf numFmtId="0" fontId="23" fillId="98" borderId="5163" applyNumberFormat="0" applyFont="0" applyAlignment="0" applyProtection="0"/>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23" fillId="0" borderId="5161" applyNumberFormat="0" applyFill="0" applyAlignment="0" applyProtection="0"/>
    <xf numFmtId="0" fontId="23" fillId="0" borderId="5161" applyNumberFormat="0" applyFill="0" applyAlignment="0" applyProtection="0"/>
    <xf numFmtId="0" fontId="23" fillId="0" borderId="5161" applyNumberFormat="0" applyFill="0" applyAlignment="0" applyProtection="0"/>
    <xf numFmtId="303" fontId="211" fillId="0" borderId="3675" applyBorder="0"/>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23" fillId="0" borderId="5161" applyNumberFormat="0" applyFill="0" applyAlignment="0" applyProtection="0"/>
    <xf numFmtId="0" fontId="23" fillId="0" borderId="5161" applyNumberFormat="0" applyFill="0" applyAlignment="0" applyProtection="0"/>
    <xf numFmtId="0" fontId="23" fillId="0" borderId="5161" applyNumberFormat="0" applyFill="0" applyAlignment="0" applyProtection="0"/>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23" fillId="98" borderId="5163" applyNumberFormat="0" applyFont="0" applyAlignment="0" applyProtection="0"/>
    <xf numFmtId="0" fontId="23" fillId="98" borderId="5163" applyNumberFormat="0" applyFont="0" applyAlignment="0" applyProtection="0"/>
    <xf numFmtId="0" fontId="23" fillId="98" borderId="5163" applyNumberFormat="0" applyFont="0" applyAlignment="0" applyProtection="0"/>
    <xf numFmtId="0" fontId="217" fillId="103" borderId="5163" applyNumberFormat="0" applyAlignment="0" applyProtection="0"/>
    <xf numFmtId="0" fontId="18" fillId="74" borderId="5162" applyFont="0" applyFill="0" applyBorder="0" applyAlignment="0" applyProtection="0"/>
    <xf numFmtId="3" fontId="18" fillId="105" borderId="5598" applyProtection="0">
      <alignment horizontal="right" vertical="center"/>
    </xf>
    <xf numFmtId="0" fontId="92" fillId="35" borderId="5602">
      <alignment horizontal="center" vertical="center"/>
    </xf>
    <xf numFmtId="3" fontId="92" fillId="35" borderId="5602">
      <alignment horizontal="right" vertical="center"/>
    </xf>
    <xf numFmtId="4" fontId="92" fillId="35" borderId="5602"/>
    <xf numFmtId="338" fontId="230" fillId="0" borderId="5165">
      <protection locked="0"/>
    </xf>
    <xf numFmtId="338" fontId="230" fillId="0" borderId="5165">
      <protection locked="0"/>
    </xf>
    <xf numFmtId="338" fontId="230" fillId="0" borderId="5165">
      <protection locked="0"/>
    </xf>
    <xf numFmtId="338" fontId="230" fillId="0" borderId="5165">
      <protection locked="0"/>
    </xf>
    <xf numFmtId="338" fontId="230" fillId="0" borderId="5165">
      <protection locked="0"/>
    </xf>
    <xf numFmtId="338" fontId="230" fillId="0" borderId="5165">
      <protection locked="0"/>
    </xf>
    <xf numFmtId="0" fontId="231" fillId="35" borderId="5162">
      <alignment horizontal="right"/>
    </xf>
    <xf numFmtId="348" fontId="120" fillId="107" borderId="5162" applyProtection="0">
      <alignment horizontal="center" vertical="center"/>
    </xf>
    <xf numFmtId="9" fontId="163" fillId="35" borderId="5166">
      <alignment horizontal="center"/>
    </xf>
    <xf numFmtId="0" fontId="238" fillId="0" borderId="5167">
      <alignment horizontal="right"/>
    </xf>
    <xf numFmtId="49" fontId="237" fillId="0" borderId="5168">
      <alignment horizontal="right" wrapText="1"/>
    </xf>
    <xf numFmtId="0" fontId="238" fillId="0" borderId="5167">
      <alignment horizontal="right"/>
    </xf>
    <xf numFmtId="0" fontId="237" fillId="0" borderId="5168">
      <alignment horizontal="right" wrapText="1"/>
    </xf>
    <xf numFmtId="0" fontId="238" fillId="0" borderId="5167">
      <alignment horizontal="right"/>
    </xf>
    <xf numFmtId="207" fontId="240" fillId="0" borderId="5168">
      <alignment horizontal="right"/>
    </xf>
    <xf numFmtId="207" fontId="240" fillId="0" borderId="5168">
      <alignment horizontal="left"/>
    </xf>
    <xf numFmtId="207" fontId="243" fillId="0" borderId="5167">
      <alignment horizontal="left"/>
    </xf>
    <xf numFmtId="207" fontId="243" fillId="0" borderId="5167">
      <alignment horizontal="left"/>
    </xf>
    <xf numFmtId="0" fontId="18" fillId="56" borderId="5598" applyAlignment="0" applyProtection="0"/>
    <xf numFmtId="207" fontId="244" fillId="0" borderId="5168">
      <alignment horizontal="center"/>
    </xf>
    <xf numFmtId="207" fontId="245" fillId="0" borderId="5167">
      <alignment horizontal="center"/>
    </xf>
    <xf numFmtId="207" fontId="245" fillId="0" borderId="5167">
      <alignment horizontal="center"/>
    </xf>
    <xf numFmtId="41" fontId="211" fillId="0" borderId="5168" applyFill="0" applyBorder="0" applyProtection="0">
      <alignment horizontal="right" vertical="top"/>
    </xf>
    <xf numFmtId="41" fontId="211" fillId="0" borderId="5168" applyFill="0" applyBorder="0" applyProtection="0">
      <alignment horizontal="right" vertical="top"/>
    </xf>
    <xf numFmtId="41" fontId="211" fillId="0" borderId="5168" applyFill="0" applyBorder="0" applyProtection="0">
      <alignment horizontal="right" vertical="top"/>
    </xf>
    <xf numFmtId="0" fontId="18" fillId="0" borderId="5169" applyNumberFormat="0" applyFont="0" applyAlignment="0" applyProtection="0"/>
    <xf numFmtId="0" fontId="18" fillId="0" borderId="5170" applyNumberFormat="0" applyFont="0" applyAlignment="0" applyProtection="0"/>
    <xf numFmtId="0" fontId="23" fillId="36" borderId="5162" applyFont="0" applyBorder="0" applyAlignment="0" applyProtection="0">
      <alignment vertical="top"/>
    </xf>
    <xf numFmtId="3" fontId="92" fillId="34" borderId="5600">
      <alignment horizontal="right" vertical="center"/>
    </xf>
    <xf numFmtId="2" fontId="92" fillId="34" borderId="5600"/>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0" fontId="22" fillId="0" borderId="5598">
      <alignment horizontal="left" vertical="center"/>
    </xf>
    <xf numFmtId="256" fontId="22" fillId="0" borderId="5598">
      <alignment horizontal="left" vertical="center"/>
    </xf>
    <xf numFmtId="10" fontId="23" fillId="37" borderId="5162" applyNumberFormat="0" applyBorder="0" applyAlignment="0" applyProtection="0"/>
    <xf numFmtId="10" fontId="23" fillId="37" borderId="5162" applyNumberFormat="0" applyBorder="0" applyAlignment="0" applyProtection="0"/>
    <xf numFmtId="10" fontId="23" fillId="37" borderId="5162" applyNumberFormat="0" applyBorder="0" applyAlignment="0" applyProtection="0"/>
    <xf numFmtId="10" fontId="23" fillId="37" borderId="5162" applyNumberFormat="0" applyBorder="0" applyAlignment="0" applyProtection="0"/>
    <xf numFmtId="10" fontId="23" fillId="37" borderId="5162" applyNumberFormat="0" applyBorder="0" applyAlignment="0" applyProtection="0"/>
    <xf numFmtId="0" fontId="18" fillId="35" borderId="5156" applyNumberFormat="0" applyAlignment="0">
      <protection locked="0"/>
    </xf>
    <xf numFmtId="201" fontId="137" fillId="0" borderId="5158" applyNumberFormat="0" applyFont="0" applyFill="0" applyAlignment="0" applyProtection="0"/>
    <xf numFmtId="201" fontId="137" fillId="0" borderId="5157" applyNumberFormat="0" applyFont="0" applyFill="0" applyAlignment="0" applyProtection="0"/>
    <xf numFmtId="207" fontId="240" fillId="0" borderId="5168">
      <alignment horizontal="lef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56" borderId="5598" applyAlignment="0" applyProtection="0"/>
    <xf numFmtId="49" fontId="237" fillId="0" borderId="5168">
      <alignment horizontal="right" wrapText="1"/>
    </xf>
    <xf numFmtId="0" fontId="238" fillId="0" borderId="5167">
      <alignment horizontal="right"/>
    </xf>
    <xf numFmtId="9" fontId="163" fillId="35" borderId="5166">
      <alignment horizontal="center"/>
    </xf>
    <xf numFmtId="0" fontId="92" fillId="35" borderId="5750">
      <alignment horizontal="center" vertical="center"/>
    </xf>
    <xf numFmtId="0" fontId="42" fillId="0" borderId="5276" applyNumberFormat="0" applyFill="0" applyAlignment="0" applyProtection="0"/>
    <xf numFmtId="201" fontId="137" fillId="0" borderId="5157" applyNumberFormat="0" applyFont="0" applyFill="0" applyAlignment="0" applyProtection="0"/>
    <xf numFmtId="49" fontId="237" fillId="0" borderId="5168">
      <alignment horizontal="right" wrapText="1"/>
    </xf>
    <xf numFmtId="0" fontId="18" fillId="35" borderId="5156" applyNumberFormat="0" applyAlignment="0">
      <protection locked="0"/>
    </xf>
    <xf numFmtId="0" fontId="63" fillId="56" borderId="6134" applyNumberFormat="0" applyAlignment="0" applyProtection="0"/>
    <xf numFmtId="207" fontId="243" fillId="0" borderId="5167">
      <alignment horizontal="left"/>
    </xf>
    <xf numFmtId="207" fontId="243" fillId="0" borderId="5167">
      <alignment horizontal="left"/>
    </xf>
    <xf numFmtId="207" fontId="240" fillId="0" borderId="5168">
      <alignment horizontal="left"/>
    </xf>
    <xf numFmtId="207" fontId="240" fillId="0" borderId="5168">
      <alignment horizontal="right"/>
    </xf>
    <xf numFmtId="0" fontId="238" fillId="0" borderId="5167">
      <alignment horizontal="right"/>
    </xf>
    <xf numFmtId="0" fontId="237" fillId="0" borderId="5168">
      <alignment horizontal="right" wrapText="1"/>
    </xf>
    <xf numFmtId="0" fontId="238" fillId="0" borderId="5167">
      <alignment horizontal="right"/>
    </xf>
    <xf numFmtId="49" fontId="237" fillId="0" borderId="5168">
      <alignment horizontal="right" wrapText="1"/>
    </xf>
    <xf numFmtId="0" fontId="238" fillId="0" borderId="5167">
      <alignment horizontal="right"/>
    </xf>
    <xf numFmtId="0" fontId="23" fillId="36" borderId="5162" applyFont="0" applyBorder="0" applyAlignment="0" applyProtection="0">
      <alignment vertical="top"/>
    </xf>
    <xf numFmtId="0" fontId="18" fillId="0" borderId="5170" applyNumberFormat="0" applyFont="0" applyAlignment="0" applyProtection="0"/>
    <xf numFmtId="0" fontId="18" fillId="0" borderId="5169" applyNumberFormat="0" applyFont="0" applyAlignment="0" applyProtection="0"/>
    <xf numFmtId="41" fontId="211" fillId="0" borderId="5168" applyFill="0" applyBorder="0" applyProtection="0">
      <alignment horizontal="right" vertical="top"/>
    </xf>
    <xf numFmtId="41" fontId="211" fillId="0" borderId="5168" applyFill="0" applyBorder="0" applyProtection="0">
      <alignment horizontal="right" vertical="top"/>
    </xf>
    <xf numFmtId="41" fontId="211" fillId="0" borderId="5168" applyFill="0" applyBorder="0" applyProtection="0">
      <alignment horizontal="right" vertical="top"/>
    </xf>
    <xf numFmtId="207" fontId="245" fillId="0" borderId="5167">
      <alignment horizontal="center"/>
    </xf>
    <xf numFmtId="207" fontId="245" fillId="0" borderId="5167">
      <alignment horizontal="center"/>
    </xf>
    <xf numFmtId="207" fontId="244" fillId="0" borderId="5168">
      <alignment horizontal="center"/>
    </xf>
    <xf numFmtId="9" fontId="163" fillId="35" borderId="5166">
      <alignment horizontal="center"/>
    </xf>
    <xf numFmtId="348" fontId="120" fillId="107" borderId="5162" applyProtection="0">
      <alignment horizontal="center" vertical="center"/>
    </xf>
    <xf numFmtId="207" fontId="243" fillId="0" borderId="5167">
      <alignment horizontal="left"/>
    </xf>
    <xf numFmtId="207" fontId="243" fillId="0" borderId="5167">
      <alignment horizontal="left"/>
    </xf>
    <xf numFmtId="207" fontId="240" fillId="0" borderId="5168">
      <alignment horizontal="right"/>
    </xf>
    <xf numFmtId="0" fontId="238" fillId="0" borderId="5167">
      <alignment horizontal="right"/>
    </xf>
    <xf numFmtId="0" fontId="231" fillId="35" borderId="5162">
      <alignment horizontal="right"/>
    </xf>
    <xf numFmtId="338" fontId="230" fillId="0" borderId="5165">
      <protection locked="0"/>
    </xf>
    <xf numFmtId="338" fontId="230" fillId="0" borderId="5165">
      <protection locked="0"/>
    </xf>
    <xf numFmtId="338" fontId="230" fillId="0" borderId="5165">
      <protection locked="0"/>
    </xf>
    <xf numFmtId="338" fontId="230" fillId="0" borderId="5165">
      <protection locked="0"/>
    </xf>
    <xf numFmtId="338" fontId="230" fillId="0" borderId="5165">
      <protection locked="0"/>
    </xf>
    <xf numFmtId="338" fontId="230" fillId="0" borderId="5165">
      <protection locked="0"/>
    </xf>
    <xf numFmtId="348" fontId="120" fillId="107" borderId="5162" applyProtection="0">
      <alignment horizontal="center" vertical="center"/>
    </xf>
    <xf numFmtId="0" fontId="18" fillId="74" borderId="5162" applyFont="0" applyFill="0" applyBorder="0" applyAlignment="0" applyProtection="0"/>
    <xf numFmtId="0" fontId="217" fillId="103" borderId="5163" applyNumberFormat="0" applyAlignment="0" applyProtection="0"/>
    <xf numFmtId="0" fontId="23" fillId="98" borderId="5163" applyNumberFormat="0" applyFont="0" applyAlignment="0" applyProtection="0"/>
    <xf numFmtId="0" fontId="23" fillId="98" borderId="5163" applyNumberFormat="0" applyFont="0" applyAlignment="0" applyProtection="0"/>
    <xf numFmtId="0" fontId="23" fillId="98" borderId="5163" applyNumberFormat="0" applyFont="0" applyAlignment="0" applyProtection="0"/>
    <xf numFmtId="0" fontId="18" fillId="74" borderId="5162" applyFont="0" applyFill="0" applyBorder="0" applyAlignment="0" applyProtection="0"/>
    <xf numFmtId="0" fontId="217" fillId="103" borderId="5163" applyNumberFormat="0" applyAlignment="0" applyProtection="0"/>
    <xf numFmtId="0" fontId="23" fillId="98" borderId="5163" applyNumberFormat="0" applyFont="0" applyAlignment="0" applyProtection="0"/>
    <xf numFmtId="0" fontId="23" fillId="98" borderId="5163" applyNumberFormat="0" applyFont="0" applyAlignment="0" applyProtection="0"/>
    <xf numFmtId="0" fontId="23" fillId="98" borderId="5163" applyNumberFormat="0" applyFont="0" applyAlignment="0" applyProtection="0"/>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23" fillId="0" borderId="5161" applyNumberFormat="0" applyFill="0" applyAlignment="0" applyProtection="0"/>
    <xf numFmtId="0" fontId="23" fillId="0" borderId="5161" applyNumberFormat="0" applyFill="0" applyAlignment="0" applyProtection="0"/>
    <xf numFmtId="0" fontId="18" fillId="74" borderId="5162" applyProtection="0">
      <alignment horizontal="right"/>
      <protection locked="0"/>
    </xf>
    <xf numFmtId="0" fontId="23" fillId="0" borderId="5161" applyNumberFormat="0" applyFill="0" applyAlignment="0" applyProtection="0"/>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23" fillId="0" borderId="5161" applyNumberFormat="0" applyFill="0" applyAlignment="0" applyProtection="0"/>
    <xf numFmtId="0" fontId="23" fillId="0" borderId="5161" applyNumberFormat="0" applyFill="0" applyAlignment="0" applyProtection="0"/>
    <xf numFmtId="0" fontId="23" fillId="0" borderId="5161" applyNumberFormat="0" applyFill="0" applyAlignment="0" applyProtection="0"/>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63" fillId="56" borderId="5275" applyNumberFormat="0" applyAlignment="0" applyProtection="0"/>
    <xf numFmtId="0" fontId="18" fillId="74" borderId="5162" applyProtection="0">
      <alignment horizontal="right"/>
    </xf>
    <xf numFmtId="0" fontId="18" fillId="0" borderId="5274"/>
    <xf numFmtId="0" fontId="23" fillId="0" borderId="5161" applyNumberFormat="0" applyFill="0" applyAlignment="0" applyProtection="0"/>
    <xf numFmtId="0" fontId="23" fillId="0" borderId="5161" applyNumberFormat="0" applyFill="0" applyAlignment="0" applyProtection="0"/>
    <xf numFmtId="0" fontId="23" fillId="0" borderId="5161" applyNumberFormat="0" applyFill="0" applyAlignment="0" applyProtection="0"/>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protection locked="0"/>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18" fillId="74" borderId="5162" applyProtection="0">
      <alignment horizontal="right"/>
    </xf>
    <xf numFmtId="0" fontId="23" fillId="98" borderId="5163" applyNumberFormat="0" applyFont="0" applyAlignment="0" applyProtection="0"/>
    <xf numFmtId="0" fontId="23" fillId="98" borderId="5163" applyNumberFormat="0" applyFont="0" applyAlignment="0" applyProtection="0"/>
    <xf numFmtId="0" fontId="23" fillId="98" borderId="5163" applyNumberFormat="0" applyFont="0" applyAlignment="0" applyProtection="0"/>
    <xf numFmtId="0" fontId="217" fillId="103" borderId="5163" applyNumberFormat="0" applyAlignment="0" applyProtection="0"/>
    <xf numFmtId="0" fontId="18" fillId="74" borderId="5162" applyFont="0" applyFill="0" applyBorder="0" applyAlignment="0" applyProtection="0"/>
    <xf numFmtId="0" fontId="18" fillId="74" borderId="5162" applyFont="0" applyFill="0" applyBorder="0" applyAlignment="0" applyProtection="0"/>
    <xf numFmtId="0" fontId="44" fillId="57" borderId="5727" applyNumberFormat="0" applyAlignment="0" applyProtection="0"/>
    <xf numFmtId="338" fontId="230" fillId="0" borderId="5165">
      <protection locked="0"/>
    </xf>
    <xf numFmtId="338" fontId="230" fillId="0" borderId="5165">
      <protection locked="0"/>
    </xf>
    <xf numFmtId="338" fontId="230" fillId="0" borderId="5165">
      <protection locked="0"/>
    </xf>
    <xf numFmtId="338" fontId="230" fillId="0" borderId="5165">
      <protection locked="0"/>
    </xf>
    <xf numFmtId="338" fontId="230" fillId="0" borderId="5165">
      <protection locked="0"/>
    </xf>
    <xf numFmtId="338" fontId="230" fillId="0" borderId="5165">
      <protection locked="0"/>
    </xf>
    <xf numFmtId="0" fontId="231" fillId="35" borderId="5162">
      <alignment horizontal="right"/>
    </xf>
    <xf numFmtId="0" fontId="231" fillId="35" borderId="5162">
      <alignment horizontal="right"/>
    </xf>
    <xf numFmtId="348" fontId="120" fillId="107" borderId="5162" applyProtection="0">
      <alignment horizontal="center" vertical="center"/>
    </xf>
    <xf numFmtId="9" fontId="163" fillId="35" borderId="5166">
      <alignment horizontal="center"/>
    </xf>
    <xf numFmtId="348" fontId="120" fillId="107" borderId="5162" applyProtection="0">
      <alignment horizontal="center" vertical="center"/>
    </xf>
    <xf numFmtId="9" fontId="163" fillId="35" borderId="5166">
      <alignment horizontal="center"/>
    </xf>
    <xf numFmtId="0" fontId="238" fillId="0" borderId="5167">
      <alignment horizontal="right"/>
    </xf>
    <xf numFmtId="0" fontId="238" fillId="0" borderId="5167">
      <alignment horizontal="right"/>
    </xf>
    <xf numFmtId="49" fontId="237" fillId="0" borderId="5168">
      <alignment horizontal="right" wrapText="1"/>
    </xf>
    <xf numFmtId="0" fontId="238" fillId="0" borderId="5167">
      <alignment horizontal="right"/>
    </xf>
    <xf numFmtId="0" fontId="237" fillId="0" borderId="5168">
      <alignment horizontal="right" wrapText="1"/>
    </xf>
    <xf numFmtId="0" fontId="238" fillId="0" borderId="5167">
      <alignment horizontal="right"/>
    </xf>
    <xf numFmtId="207" fontId="240" fillId="0" borderId="5168">
      <alignment horizontal="right"/>
    </xf>
    <xf numFmtId="207" fontId="240" fillId="0" borderId="5168">
      <alignment horizontal="left"/>
    </xf>
    <xf numFmtId="207" fontId="243" fillId="0" borderId="5167">
      <alignment horizontal="left"/>
    </xf>
    <xf numFmtId="207" fontId="243" fillId="0" borderId="5167">
      <alignment horizontal="left"/>
    </xf>
    <xf numFmtId="0" fontId="18" fillId="56" borderId="5598" applyAlignment="0" applyProtection="0"/>
    <xf numFmtId="207" fontId="244" fillId="0" borderId="5168">
      <alignment horizontal="center"/>
    </xf>
    <xf numFmtId="207" fontId="245" fillId="0" borderId="5167">
      <alignment horizontal="center"/>
    </xf>
    <xf numFmtId="207" fontId="245" fillId="0" borderId="5167">
      <alignment horizontal="center"/>
    </xf>
    <xf numFmtId="41" fontId="211" fillId="0" borderId="5168" applyFill="0" applyBorder="0" applyProtection="0">
      <alignment horizontal="right" vertical="top"/>
    </xf>
    <xf numFmtId="41" fontId="211" fillId="0" borderId="5168" applyFill="0" applyBorder="0" applyProtection="0">
      <alignment horizontal="right" vertical="top"/>
    </xf>
    <xf numFmtId="41" fontId="211" fillId="0" borderId="5168" applyFill="0" applyBorder="0" applyProtection="0">
      <alignment horizontal="right" vertical="top"/>
    </xf>
    <xf numFmtId="0" fontId="18" fillId="0" borderId="5169" applyNumberFormat="0" applyFont="0" applyAlignment="0" applyProtection="0"/>
    <xf numFmtId="0" fontId="18" fillId="35" borderId="5156" applyNumberFormat="0" applyAlignment="0">
      <protection locked="0"/>
    </xf>
    <xf numFmtId="0" fontId="18" fillId="0" borderId="5170" applyNumberFormat="0" applyFont="0" applyAlignment="0" applyProtection="0"/>
    <xf numFmtId="0" fontId="23" fillId="36" borderId="5162" applyFont="0" applyBorder="0" applyAlignment="0" applyProtection="0">
      <alignment vertical="top"/>
    </xf>
    <xf numFmtId="0" fontId="42" fillId="0" borderId="5276" applyNumberFormat="0" applyFill="0" applyAlignment="0" applyProtection="0"/>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0" fontId="22" fillId="0" borderId="5598">
      <alignment horizontal="left" vertical="center"/>
    </xf>
    <xf numFmtId="256" fontId="22" fillId="0" borderId="5598">
      <alignment horizontal="left" vertical="center"/>
    </xf>
    <xf numFmtId="338" fontId="230" fillId="0" borderId="5165">
      <protection locked="0"/>
    </xf>
    <xf numFmtId="338" fontId="230" fillId="0" borderId="5165">
      <protection locked="0"/>
    </xf>
    <xf numFmtId="338" fontId="230" fillId="0" borderId="5165">
      <protection locked="0"/>
    </xf>
    <xf numFmtId="338" fontId="230" fillId="0" borderId="5165">
      <protection locked="0"/>
    </xf>
    <xf numFmtId="338" fontId="230" fillId="0" borderId="5165">
      <protection locked="0"/>
    </xf>
    <xf numFmtId="10" fontId="23" fillId="37" borderId="5162" applyNumberFormat="0" applyBorder="0" applyAlignment="0" applyProtection="0"/>
    <xf numFmtId="10" fontId="23" fillId="37" borderId="5162" applyNumberFormat="0" applyBorder="0" applyAlignment="0" applyProtection="0"/>
    <xf numFmtId="10" fontId="23" fillId="37" borderId="5162" applyNumberFormat="0" applyBorder="0" applyAlignment="0" applyProtection="0"/>
    <xf numFmtId="10" fontId="23" fillId="37" borderId="5162" applyNumberFormat="0" applyBorder="0" applyAlignment="0" applyProtection="0"/>
    <xf numFmtId="10" fontId="23" fillId="37" borderId="5162" applyNumberFormat="0" applyBorder="0" applyAlignment="0" applyProtection="0"/>
    <xf numFmtId="0" fontId="18" fillId="35" borderId="5156" applyNumberFormat="0" applyAlignment="0">
      <protection locked="0"/>
    </xf>
    <xf numFmtId="0" fontId="43" fillId="59" borderId="5274" applyNumberFormat="0" applyFont="0" applyAlignment="0" applyProtection="0"/>
    <xf numFmtId="0" fontId="18" fillId="56" borderId="5598" applyAlignment="0" applyProtection="0"/>
    <xf numFmtId="207" fontId="244" fillId="0" borderId="5168">
      <alignment horizontal="center"/>
    </xf>
    <xf numFmtId="207" fontId="245" fillId="0" borderId="5167">
      <alignment horizontal="center"/>
    </xf>
    <xf numFmtId="207" fontId="245" fillId="0" borderId="5167">
      <alignment horizontal="center"/>
    </xf>
    <xf numFmtId="41" fontId="211" fillId="0" borderId="5168" applyFill="0" applyBorder="0" applyProtection="0">
      <alignment horizontal="right" vertical="top"/>
    </xf>
    <xf numFmtId="41" fontId="211" fillId="0" borderId="5168" applyFill="0" applyBorder="0" applyProtection="0">
      <alignment horizontal="right" vertical="top"/>
    </xf>
    <xf numFmtId="41" fontId="211" fillId="0" borderId="5168" applyFill="0" applyBorder="0" applyProtection="0">
      <alignment horizontal="right" vertical="top"/>
    </xf>
    <xf numFmtId="0" fontId="18" fillId="0" borderId="5169" applyNumberFormat="0" applyFont="0" applyAlignment="0" applyProtection="0"/>
    <xf numFmtId="0" fontId="18" fillId="0" borderId="5170" applyNumberFormat="0" applyFont="0" applyAlignment="0" applyProtection="0"/>
    <xf numFmtId="0" fontId="23" fillId="36" borderId="5162" applyFont="0" applyBorder="0" applyAlignment="0" applyProtection="0">
      <alignment vertical="top"/>
    </xf>
    <xf numFmtId="201" fontId="137" fillId="0" borderId="5158" applyNumberFormat="0" applyFont="0" applyFill="0" applyAlignment="0" applyProtection="0"/>
    <xf numFmtId="0" fontId="63" fillId="56" borderId="5275" applyNumberFormat="0" applyAlignment="0" applyProtection="0"/>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0" fontId="22" fillId="0" borderId="5598">
      <alignment horizontal="left" vertical="center"/>
    </xf>
    <xf numFmtId="256" fontId="22" fillId="0" borderId="5598">
      <alignment horizontal="left" vertical="center"/>
    </xf>
    <xf numFmtId="10" fontId="23" fillId="37" borderId="5162" applyNumberFormat="0" applyBorder="0" applyAlignment="0" applyProtection="0"/>
    <xf numFmtId="10" fontId="23" fillId="37" borderId="5162" applyNumberFormat="0" applyBorder="0" applyAlignment="0" applyProtection="0"/>
    <xf numFmtId="10" fontId="23" fillId="37" borderId="5162" applyNumberFormat="0" applyBorder="0" applyAlignment="0" applyProtection="0"/>
    <xf numFmtId="10" fontId="23" fillId="37" borderId="5162" applyNumberFormat="0" applyBorder="0" applyAlignment="0" applyProtection="0"/>
    <xf numFmtId="10" fontId="23" fillId="37" borderId="5162" applyNumberFormat="0" applyBorder="0" applyAlignment="0" applyProtection="0"/>
    <xf numFmtId="207" fontId="243" fillId="0" borderId="5167">
      <alignment horizontal="left"/>
    </xf>
    <xf numFmtId="207" fontId="243" fillId="0" borderId="5167">
      <alignment horizontal="left"/>
    </xf>
    <xf numFmtId="0" fontId="18" fillId="56" borderId="5598" applyAlignment="0" applyProtection="0"/>
    <xf numFmtId="207" fontId="244" fillId="0" borderId="5168">
      <alignment horizontal="center"/>
    </xf>
    <xf numFmtId="207" fontId="245" fillId="0" borderId="5167">
      <alignment horizontal="center"/>
    </xf>
    <xf numFmtId="207" fontId="245" fillId="0" borderId="5167">
      <alignment horizontal="center"/>
    </xf>
    <xf numFmtId="41" fontId="211" fillId="0" borderId="5168" applyFill="0" applyBorder="0" applyProtection="0">
      <alignment horizontal="right" vertical="top"/>
    </xf>
    <xf numFmtId="41" fontId="211" fillId="0" borderId="5168" applyFill="0" applyBorder="0" applyProtection="0">
      <alignment horizontal="right" vertical="top"/>
    </xf>
    <xf numFmtId="41" fontId="211" fillId="0" borderId="5168" applyFill="0" applyBorder="0" applyProtection="0">
      <alignment horizontal="right" vertical="top"/>
    </xf>
    <xf numFmtId="0" fontId="18" fillId="0" borderId="5169" applyNumberFormat="0" applyFont="0" applyAlignment="0" applyProtection="0"/>
    <xf numFmtId="0" fontId="18" fillId="35" borderId="5156" applyNumberFormat="0" applyAlignment="0">
      <protection locked="0"/>
    </xf>
    <xf numFmtId="0" fontId="18" fillId="0" borderId="5170" applyNumberFormat="0" applyFont="0" applyAlignment="0" applyProtection="0"/>
    <xf numFmtId="0" fontId="23" fillId="36" borderId="5162" applyFont="0" applyBorder="0" applyAlignment="0" applyProtection="0">
      <alignment vertical="top"/>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0" fontId="22" fillId="0" borderId="5598">
      <alignment horizontal="left" vertical="center"/>
    </xf>
    <xf numFmtId="256" fontId="22" fillId="0" borderId="5598">
      <alignment horizontal="left" vertical="center"/>
    </xf>
    <xf numFmtId="10" fontId="23" fillId="37" borderId="5162" applyNumberFormat="0" applyBorder="0" applyAlignment="0" applyProtection="0"/>
    <xf numFmtId="10" fontId="23" fillId="37" borderId="5162" applyNumberFormat="0" applyBorder="0" applyAlignment="0" applyProtection="0"/>
    <xf numFmtId="10" fontId="23" fillId="37" borderId="5162" applyNumberFormat="0" applyBorder="0" applyAlignment="0" applyProtection="0"/>
    <xf numFmtId="10" fontId="23" fillId="37" borderId="5162" applyNumberFormat="0" applyBorder="0" applyAlignment="0" applyProtection="0"/>
    <xf numFmtId="10" fontId="23" fillId="37" borderId="5162" applyNumberFormat="0" applyBorder="0" applyAlignment="0" applyProtection="0"/>
    <xf numFmtId="0" fontId="18" fillId="35" borderId="5156" applyNumberFormat="0" applyAlignment="0">
      <protection locked="0"/>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0" fontId="22" fillId="0" borderId="5598">
      <alignment horizontal="left" vertical="center"/>
    </xf>
    <xf numFmtId="256" fontId="22" fillId="0" borderId="5598">
      <alignment horizontal="left" vertical="center"/>
    </xf>
    <xf numFmtId="10" fontId="23" fillId="37" borderId="5162" applyNumberFormat="0" applyBorder="0" applyAlignment="0" applyProtection="0"/>
    <xf numFmtId="10" fontId="23" fillId="37" borderId="5162" applyNumberFormat="0" applyBorder="0" applyAlignment="0" applyProtection="0"/>
    <xf numFmtId="10" fontId="23" fillId="37" borderId="5162" applyNumberFormat="0" applyBorder="0" applyAlignment="0" applyProtection="0"/>
    <xf numFmtId="10" fontId="23" fillId="37" borderId="5162" applyNumberFormat="0" applyBorder="0" applyAlignment="0" applyProtection="0"/>
    <xf numFmtId="10" fontId="23" fillId="37" borderId="5162" applyNumberFormat="0" applyBorder="0" applyAlignment="0" applyProtection="0"/>
    <xf numFmtId="0" fontId="18" fillId="35" borderId="5156" applyNumberFormat="0" applyAlignment="0">
      <protection locked="0"/>
    </xf>
    <xf numFmtId="1" fontId="37" fillId="0" borderId="5598">
      <alignment vertical="center"/>
    </xf>
    <xf numFmtId="0" fontId="44" fillId="57" borderId="5603" applyNumberFormat="0" applyAlignment="0" applyProtection="0"/>
    <xf numFmtId="0" fontId="42" fillId="0" borderId="5276" applyNumberFormat="0" applyFill="0" applyAlignment="0" applyProtection="0"/>
    <xf numFmtId="0" fontId="92" fillId="35" borderId="5606">
      <alignment horizontal="center" vertical="center"/>
    </xf>
    <xf numFmtId="0" fontId="63" fillId="56" borderId="5275" applyNumberFormat="0" applyAlignment="0" applyProtection="0"/>
    <xf numFmtId="338" fontId="230" fillId="0" borderId="6024">
      <protection locked="0"/>
    </xf>
    <xf numFmtId="4" fontId="92" fillId="35" borderId="5726"/>
    <xf numFmtId="0" fontId="44" fillId="57" borderId="5747"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3" fontId="92" fillId="35" borderId="5726">
      <alignment horizontal="right" vertical="center"/>
    </xf>
    <xf numFmtId="215" fontId="156" fillId="0" borderId="5749" applyFont="0" applyFill="0" applyAlignment="0">
      <alignment horizontal="fill"/>
    </xf>
    <xf numFmtId="164" fontId="103" fillId="71" borderId="5162" applyNumberFormat="0" applyBorder="0" applyAlignment="0">
      <alignment vertical="center" wrapText="1"/>
    </xf>
    <xf numFmtId="164" fontId="103" fillId="71" borderId="5162" applyNumberFormat="0" applyBorder="0" applyAlignment="0">
      <alignment vertical="center" wrapText="1"/>
    </xf>
    <xf numFmtId="338" fontId="230" fillId="0" borderId="6024">
      <protection locked="0"/>
    </xf>
    <xf numFmtId="215" fontId="156" fillId="0" borderId="5605" applyFont="0" applyFill="0" applyAlignment="0">
      <alignment horizontal="fill"/>
    </xf>
    <xf numFmtId="0" fontId="103" fillId="71" borderId="5162" applyNumberFormat="0" applyBorder="0" applyAlignment="0">
      <alignment vertical="center" wrapText="1"/>
    </xf>
    <xf numFmtId="0" fontId="108" fillId="0" borderId="5599" applyFont="0" applyFill="0" applyAlignment="0" applyProtection="0"/>
    <xf numFmtId="0" fontId="60" fillId="43" borderId="5273" applyNumberFormat="0" applyAlignment="0" applyProtection="0"/>
    <xf numFmtId="338" fontId="230" fillId="0" borderId="5165">
      <protection locked="0"/>
    </xf>
    <xf numFmtId="1" fontId="37" fillId="0" borderId="5598">
      <alignment vertical="center"/>
    </xf>
    <xf numFmtId="1" fontId="37" fillId="0" borderId="5598">
      <alignment vertical="center"/>
    </xf>
    <xf numFmtId="338" fontId="230" fillId="0" borderId="6024">
      <protection locked="0"/>
    </xf>
    <xf numFmtId="0" fontId="43" fillId="59" borderId="5274" applyNumberFormat="0" applyFont="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108" fillId="0" borderId="5277" applyFont="0" applyFill="0" applyAlignment="0" applyProtection="0"/>
    <xf numFmtId="0" fontId="44" fillId="57" borderId="5603" applyNumberFormat="0" applyAlignment="0" applyProtection="0"/>
    <xf numFmtId="0" fontId="44" fillId="57" borderId="5603" applyNumberFormat="0" applyAlignment="0" applyProtection="0"/>
    <xf numFmtId="3" fontId="92" fillId="35" borderId="5606">
      <alignment horizontal="right" vertical="center"/>
    </xf>
    <xf numFmtId="4" fontId="92" fillId="35" borderId="5606"/>
    <xf numFmtId="3" fontId="92" fillId="34" borderId="5604">
      <alignment horizontal="right" vertical="center"/>
    </xf>
    <xf numFmtId="2" fontId="92" fillId="34" borderId="5604"/>
    <xf numFmtId="0" fontId="44" fillId="119" borderId="5603" applyNumberFormat="0" applyAlignment="0" applyProtection="0"/>
    <xf numFmtId="0" fontId="63" fillId="56" borderId="6134" applyNumberFormat="0" applyAlignment="0" applyProtection="0"/>
    <xf numFmtId="207" fontId="245" fillId="0" borderId="6026">
      <alignment horizontal="center"/>
    </xf>
    <xf numFmtId="0" fontId="238" fillId="0" borderId="6026">
      <alignment horizontal="right"/>
    </xf>
    <xf numFmtId="207" fontId="244" fillId="0" borderId="6027">
      <alignment horizontal="center"/>
    </xf>
    <xf numFmtId="0" fontId="238" fillId="0" borderId="6026">
      <alignment horizontal="right"/>
    </xf>
    <xf numFmtId="0" fontId="63" fillId="56" borderId="5275" applyNumberFormat="0" applyAlignment="0" applyProtection="0"/>
    <xf numFmtId="0" fontId="44" fillId="57" borderId="5607" applyNumberFormat="0" applyAlignment="0" applyProtection="0"/>
    <xf numFmtId="0" fontId="44" fillId="57" borderId="5607" applyNumberFormat="0" applyAlignment="0" applyProtection="0"/>
    <xf numFmtId="0" fontId="44" fillId="57" borderId="5607" applyNumberFormat="0" applyAlignment="0" applyProtection="0"/>
    <xf numFmtId="0" fontId="44" fillId="119" borderId="5607"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3" fillId="59" borderId="5274" applyNumberFormat="0" applyFont="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44" fillId="57" borderId="5643" applyNumberFormat="0" applyAlignment="0" applyProtection="0"/>
    <xf numFmtId="215" fontId="156" fillId="0" borderId="5645" applyFont="0" applyFill="0" applyAlignment="0">
      <alignment horizontal="fill"/>
    </xf>
    <xf numFmtId="215" fontId="156" fillId="0" borderId="5609" applyFont="0" applyFill="0" applyAlignment="0">
      <alignment horizontal="fill"/>
    </xf>
    <xf numFmtId="0" fontId="92" fillId="35" borderId="5646">
      <alignment horizontal="center" vertical="center"/>
    </xf>
    <xf numFmtId="0" fontId="44" fillId="57" borderId="5623" applyNumberFormat="0" applyAlignment="0" applyProtection="0"/>
    <xf numFmtId="0" fontId="44" fillId="119" borderId="5619" applyNumberFormat="0" applyAlignment="0" applyProtection="0"/>
    <xf numFmtId="2" fontId="92" fillId="34" borderId="5620"/>
    <xf numFmtId="3" fontId="92" fillId="34" borderId="5620">
      <alignment horizontal="right" vertical="center"/>
    </xf>
    <xf numFmtId="4" fontId="92" fillId="35" borderId="5622"/>
    <xf numFmtId="3" fontId="92" fillId="35" borderId="5622">
      <alignment horizontal="right" vertical="center"/>
    </xf>
    <xf numFmtId="0" fontId="44" fillId="57" borderId="5619" applyNumberFormat="0" applyAlignment="0" applyProtection="0"/>
    <xf numFmtId="0" fontId="44" fillId="57" borderId="5619" applyNumberFormat="0" applyAlignment="0" applyProtection="0"/>
    <xf numFmtId="3" fontId="18" fillId="105" borderId="5598" applyProtection="0">
      <alignment horizontal="right" vertical="center"/>
    </xf>
    <xf numFmtId="215" fontId="156" fillId="0" borderId="5621" applyFont="0" applyFill="0" applyAlignment="0">
      <alignment horizontal="fill"/>
    </xf>
    <xf numFmtId="214" fontId="148" fillId="74" borderId="5598" applyFont="0" applyFill="0" applyBorder="0" applyAlignment="0" applyProtection="0">
      <alignment horizontal="right"/>
    </xf>
    <xf numFmtId="16" fontId="148" fillId="74" borderId="5598" applyFont="0" applyFill="0" applyBorder="0" applyAlignment="0" applyProtection="0">
      <alignment horizontal="right"/>
    </xf>
    <xf numFmtId="214" fontId="148" fillId="74" borderId="5598" applyFont="0" applyFill="0" applyBorder="0" applyAlignment="0" applyProtection="0">
      <alignment horizontal="right"/>
    </xf>
    <xf numFmtId="16" fontId="148" fillId="74" borderId="5598" applyFont="0" applyFill="0" applyBorder="0" applyAlignment="0" applyProtection="0">
      <alignment horizontal="right"/>
    </xf>
    <xf numFmtId="0" fontId="92" fillId="35" borderId="5622">
      <alignment horizontal="center" vertical="center"/>
    </xf>
    <xf numFmtId="0" fontId="44" fillId="57" borderId="5619" applyNumberFormat="0" applyAlignment="0" applyProtection="0"/>
    <xf numFmtId="215" fontId="156" fillId="0" borderId="5641" applyFont="0" applyFill="0" applyAlignment="0">
      <alignment horizontal="fill"/>
    </xf>
    <xf numFmtId="2" fontId="92" fillId="34" borderId="5616"/>
    <xf numFmtId="3" fontId="92" fillId="34" borderId="5616">
      <alignment horizontal="right" vertical="center"/>
    </xf>
    <xf numFmtId="4" fontId="92" fillId="35" borderId="5618"/>
    <xf numFmtId="3" fontId="92" fillId="35" borderId="5618">
      <alignment horizontal="right" vertical="center"/>
    </xf>
    <xf numFmtId="0" fontId="92" fillId="35" borderId="5618">
      <alignment horizontal="center" vertical="center"/>
    </xf>
    <xf numFmtId="3" fontId="92" fillId="35" borderId="5642">
      <alignment horizontal="right" vertical="center"/>
    </xf>
    <xf numFmtId="3" fontId="92" fillId="34" borderId="5640">
      <alignment horizontal="right" vertical="center"/>
    </xf>
    <xf numFmtId="2" fontId="92" fillId="34" borderId="5640"/>
    <xf numFmtId="0" fontId="92" fillId="35" borderId="5610">
      <alignment horizontal="center" vertical="center"/>
    </xf>
    <xf numFmtId="3" fontId="92" fillId="35" borderId="5610">
      <alignment horizontal="right" vertical="center"/>
    </xf>
    <xf numFmtId="4" fontId="92" fillId="35" borderId="5610"/>
    <xf numFmtId="3" fontId="92" fillId="35" borderId="5646">
      <alignment horizontal="right" vertical="center"/>
    </xf>
    <xf numFmtId="0" fontId="44" fillId="119" borderId="5643" applyNumberFormat="0" applyAlignment="0" applyProtection="0"/>
    <xf numFmtId="0" fontId="44" fillId="119" borderId="5647" applyNumberFormat="0" applyAlignment="0" applyProtection="0"/>
    <xf numFmtId="3" fontId="92" fillId="34" borderId="5608">
      <alignment horizontal="right" vertical="center"/>
    </xf>
    <xf numFmtId="2" fontId="92" fillId="34" borderId="5608"/>
    <xf numFmtId="0" fontId="44" fillId="57" borderId="5647" applyNumberFormat="0" applyAlignment="0" applyProtection="0"/>
    <xf numFmtId="0" fontId="44" fillId="57" borderId="5643" applyNumberFormat="0" applyAlignment="0" applyProtection="0"/>
    <xf numFmtId="0" fontId="92" fillId="35" borderId="5642">
      <alignment horizontal="center" vertical="center"/>
    </xf>
    <xf numFmtId="4" fontId="92" fillId="35" borderId="5642"/>
    <xf numFmtId="4" fontId="92" fillId="35" borderId="5646"/>
    <xf numFmtId="3" fontId="92" fillId="34" borderId="5644">
      <alignment horizontal="right" vertical="center"/>
    </xf>
    <xf numFmtId="0" fontId="44" fillId="57" borderId="5647" applyNumberFormat="0" applyAlignment="0" applyProtection="0"/>
    <xf numFmtId="215" fontId="156" fillId="0" borderId="5617" applyFont="0" applyFill="0" applyAlignment="0">
      <alignment horizontal="fill"/>
    </xf>
    <xf numFmtId="0" fontId="44" fillId="57" borderId="5643" applyNumberFormat="0" applyAlignment="0" applyProtection="0"/>
    <xf numFmtId="2" fontId="92" fillId="34" borderId="5644"/>
    <xf numFmtId="0" fontId="44" fillId="57" borderId="5647" applyNumberFormat="0" applyAlignment="0" applyProtection="0"/>
    <xf numFmtId="0" fontId="44" fillId="57" borderId="5611" applyNumberFormat="0" applyAlignment="0" applyProtection="0"/>
    <xf numFmtId="0" fontId="92" fillId="35" borderId="5614">
      <alignment horizontal="center" vertical="center"/>
    </xf>
    <xf numFmtId="215" fontId="156" fillId="0" borderId="5613" applyFont="0" applyFill="0" applyAlignment="0">
      <alignment horizontal="fill"/>
    </xf>
    <xf numFmtId="0" fontId="44" fillId="57" borderId="5611" applyNumberFormat="0" applyAlignment="0" applyProtection="0"/>
    <xf numFmtId="0" fontId="44" fillId="57" borderId="5611" applyNumberFormat="0" applyAlignment="0" applyProtection="0"/>
    <xf numFmtId="3" fontId="92" fillId="35" borderId="5614">
      <alignment horizontal="right" vertical="center"/>
    </xf>
    <xf numFmtId="4" fontId="92" fillId="35" borderId="5614"/>
    <xf numFmtId="3" fontId="92" fillId="34" borderId="5612">
      <alignment horizontal="right" vertical="center"/>
    </xf>
    <xf numFmtId="2" fontId="92" fillId="34" borderId="5612"/>
    <xf numFmtId="0" fontId="44" fillId="119" borderId="5611" applyNumberFormat="0" applyAlignment="0" applyProtection="0"/>
    <xf numFmtId="0" fontId="44" fillId="57" borderId="5615" applyNumberFormat="0" applyAlignment="0" applyProtection="0"/>
    <xf numFmtId="0" fontId="44" fillId="57" borderId="5615" applyNumberFormat="0" applyAlignment="0" applyProtection="0"/>
    <xf numFmtId="0" fontId="44" fillId="57" borderId="5615" applyNumberFormat="0" applyAlignment="0" applyProtection="0"/>
    <xf numFmtId="0" fontId="44" fillId="119" borderId="5615" applyNumberFormat="0" applyAlignment="0" applyProtection="0"/>
    <xf numFmtId="0" fontId="44" fillId="57" borderId="5623" applyNumberFormat="0" applyAlignment="0" applyProtection="0"/>
    <xf numFmtId="0" fontId="44" fillId="57" borderId="5623" applyNumberFormat="0" applyAlignment="0" applyProtection="0"/>
    <xf numFmtId="0" fontId="44" fillId="119" borderId="5623" applyNumberFormat="0" applyAlignment="0" applyProtection="0"/>
    <xf numFmtId="0" fontId="42" fillId="0" borderId="5276" applyNumberFormat="0" applyFill="0" applyAlignment="0" applyProtection="0"/>
    <xf numFmtId="0" fontId="18" fillId="68" borderId="5275" applyNumberFormat="0">
      <alignment vertical="center"/>
    </xf>
    <xf numFmtId="0" fontId="43" fillId="59" borderId="5274" applyNumberFormat="0" applyFont="0" applyAlignment="0" applyProtection="0"/>
    <xf numFmtId="0" fontId="42" fillId="0" borderId="5276" applyNumberFormat="0" applyFill="0" applyAlignment="0" applyProtection="0"/>
    <xf numFmtId="0" fontId="42" fillId="0" borderId="5276" applyNumberFormat="0" applyFill="0" applyAlignment="0" applyProtection="0"/>
    <xf numFmtId="0" fontId="55" fillId="56" borderId="5273" applyNumberFormat="0" applyAlignment="0" applyProtection="0"/>
    <xf numFmtId="0" fontId="63" fillId="56" borderId="5275" applyNumberFormat="0" applyAlignment="0" applyProtection="0"/>
    <xf numFmtId="0" fontId="43" fillId="59" borderId="5274" applyNumberFormat="0" applyFont="0" applyAlignment="0" applyProtection="0"/>
    <xf numFmtId="0" fontId="238" fillId="0" borderId="5167">
      <alignment horizontal="right"/>
    </xf>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1" fontId="37" fillId="0" borderId="5598">
      <alignment vertical="center"/>
    </xf>
    <xf numFmtId="0" fontId="60" fillId="43" borderId="5273"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1" fontId="37" fillId="0" borderId="5598">
      <alignment vertical="center"/>
    </xf>
    <xf numFmtId="0" fontId="42" fillId="0" borderId="5276" applyNumberFormat="0" applyFill="0" applyAlignment="0" applyProtection="0"/>
    <xf numFmtId="1" fontId="37" fillId="0" borderId="5272">
      <alignment vertical="center"/>
    </xf>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201" fontId="137" fillId="0" borderId="5157" applyNumberFormat="0" applyFont="0" applyFill="0" applyAlignment="0" applyProtection="0"/>
    <xf numFmtId="0" fontId="43" fillId="59" borderId="5274" applyNumberFormat="0" applyFont="0" applyAlignment="0" applyProtection="0"/>
    <xf numFmtId="0" fontId="42" fillId="0" borderId="5276" applyNumberFormat="0" applyFill="0" applyAlignment="0" applyProtection="0"/>
    <xf numFmtId="0" fontId="63" fillId="56" borderId="5275" applyNumberFormat="0" applyAlignment="0" applyProtection="0"/>
    <xf numFmtId="0" fontId="55" fillId="56" borderId="5273" applyNumberFormat="0" applyAlignment="0" applyProtection="0"/>
    <xf numFmtId="0" fontId="42" fillId="0" borderId="5276" applyNumberFormat="0" applyFill="0" applyAlignment="0" applyProtection="0"/>
    <xf numFmtId="0" fontId="55" fillId="56" borderId="5273" applyNumberFormat="0" applyAlignment="0" applyProtection="0"/>
    <xf numFmtId="16" fontId="148" fillId="74" borderId="5598" applyFont="0" applyFill="0" applyBorder="0" applyAlignment="0" applyProtection="0">
      <alignment horizontal="right"/>
    </xf>
    <xf numFmtId="0" fontId="63" fillId="56" borderId="5275" applyNumberFormat="0" applyAlignment="0" applyProtection="0"/>
    <xf numFmtId="0" fontId="42" fillId="0" borderId="5276" applyNumberFormat="0" applyFill="0" applyAlignment="0" applyProtection="0"/>
    <xf numFmtId="0" fontId="55" fillId="56" borderId="5273"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43" fillId="59" borderId="5274" applyNumberFormat="0" applyFon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3" fillId="59" borderId="5274" applyNumberFormat="0" applyFon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55" fillId="56" borderId="5273" applyNumberFormat="0" applyAlignment="0" applyProtection="0"/>
    <xf numFmtId="0" fontId="43" fillId="59" borderId="5274" applyNumberFormat="0" applyFont="0" applyAlignment="0" applyProtection="0"/>
    <xf numFmtId="215" fontId="156" fillId="0" borderId="3675" applyFont="0" applyFill="0" applyAlignment="0">
      <alignment horizontal="fill"/>
    </xf>
    <xf numFmtId="254" fontId="177" fillId="0" borderId="5159" applyFont="0" applyFill="0" applyBorder="0" applyAlignment="0" applyProtection="0">
      <protection locked="0"/>
    </xf>
    <xf numFmtId="0" fontId="63" fillId="56" borderId="5275" applyNumberFormat="0" applyAlignment="0" applyProtection="0"/>
    <xf numFmtId="0" fontId="60" fillId="43" borderId="5273" applyNumberFormat="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60" fillId="43" borderId="5273"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238" fillId="0" borderId="5167">
      <alignment horizontal="right"/>
    </xf>
    <xf numFmtId="0" fontId="42" fillId="0" borderId="5276" applyNumberFormat="0" applyFill="0" applyAlignment="0" applyProtection="0"/>
    <xf numFmtId="0" fontId="63" fillId="56" borderId="5275" applyNumberFormat="0" applyAlignment="0" applyProtection="0"/>
    <xf numFmtId="0" fontId="60" fillId="43" borderId="5273" applyNumberFormat="0" applyAlignment="0" applyProtection="0"/>
    <xf numFmtId="0" fontId="63" fillId="56" borderId="5275" applyNumberFormat="0" applyAlignment="0" applyProtection="0"/>
    <xf numFmtId="0" fontId="42" fillId="0" borderId="5276" applyNumberFormat="0" applyFill="0" applyAlignment="0" applyProtection="0"/>
    <xf numFmtId="0" fontId="18" fillId="35" borderId="5156" applyNumberFormat="0" applyAlignment="0">
      <protection locked="0"/>
    </xf>
    <xf numFmtId="0" fontId="42" fillId="0" borderId="5276" applyNumberFormat="0" applyFill="0" applyAlignment="0" applyProtection="0"/>
    <xf numFmtId="0" fontId="60" fillId="43" borderId="5273" applyNumberForma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55" fillId="56" borderId="5273" applyNumberFormat="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60" fillId="43" borderId="5273" applyNumberFormat="0" applyAlignment="0" applyProtection="0"/>
    <xf numFmtId="0" fontId="60" fillId="43" borderId="5273"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60" fillId="43" borderId="5273"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3" fillId="59" borderId="5274" applyNumberFormat="0" applyFont="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3" fillId="59" borderId="5274" applyNumberFormat="0" applyFont="0" applyAlignment="0" applyProtection="0"/>
    <xf numFmtId="0" fontId="60" fillId="43" borderId="5273" applyNumberFormat="0" applyAlignment="0" applyProtection="0"/>
    <xf numFmtId="0" fontId="43" fillId="59" borderId="5274" applyNumberFormat="0" applyFont="0" applyAlignment="0" applyProtection="0"/>
    <xf numFmtId="0" fontId="42" fillId="0" borderId="5276" applyNumberFormat="0" applyFill="0" applyAlignment="0" applyProtection="0"/>
    <xf numFmtId="0" fontId="42" fillId="0" borderId="5276" applyNumberFormat="0" applyFill="0" applyAlignment="0" applyProtection="0"/>
    <xf numFmtId="0" fontId="55" fillId="56" borderId="5273" applyNumberFormat="0" applyAlignment="0" applyProtection="0"/>
    <xf numFmtId="0" fontId="63" fillId="56" borderId="5275" applyNumberFormat="0" applyAlignment="0" applyProtection="0"/>
    <xf numFmtId="1" fontId="37" fillId="0" borderId="5598">
      <alignment vertical="center"/>
    </xf>
    <xf numFmtId="0" fontId="63" fillId="56" borderId="5275" applyNumberFormat="0" applyAlignment="0" applyProtection="0"/>
    <xf numFmtId="0" fontId="63" fillId="56" borderId="5275" applyNumberFormat="0" applyAlignment="0" applyProtection="0"/>
    <xf numFmtId="0" fontId="60" fillId="43" borderId="5273" applyNumberFormat="0" applyAlignment="0" applyProtection="0"/>
    <xf numFmtId="0" fontId="42" fillId="0" borderId="5276" applyNumberFormat="0" applyFill="0" applyAlignment="0" applyProtection="0"/>
    <xf numFmtId="0" fontId="63" fillId="56" borderId="5275" applyNumberFormat="0" applyAlignment="0" applyProtection="0"/>
    <xf numFmtId="0" fontId="18" fillId="35" borderId="5156" applyNumberFormat="0" applyAlignment="0">
      <protection locked="0"/>
    </xf>
    <xf numFmtId="201" fontId="137" fillId="0" borderId="5157" applyNumberFormat="0" applyFont="0" applyFill="0" applyAlignment="0" applyProtection="0"/>
    <xf numFmtId="201" fontId="137" fillId="0" borderId="5158" applyNumberFormat="0" applyFont="0" applyFill="0" applyAlignment="0" applyProtection="0"/>
    <xf numFmtId="0" fontId="108" fillId="0" borderId="5599" applyFont="0" applyFill="0" applyAlignment="0" applyProtection="0"/>
    <xf numFmtId="0" fontId="63" fillId="56" borderId="5275" applyNumberFormat="0" applyAlignment="0" applyProtection="0"/>
    <xf numFmtId="0" fontId="43" fillId="59" borderId="5274" applyNumberFormat="0" applyFont="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0" fillId="43" borderId="5273" applyNumberFormat="0" applyAlignment="0" applyProtection="0"/>
    <xf numFmtId="0" fontId="42" fillId="0" borderId="5276" applyNumberFormat="0" applyFill="0" applyAlignment="0" applyProtection="0"/>
    <xf numFmtId="0" fontId="43" fillId="59" borderId="5274" applyNumberFormat="0" applyFont="0" applyAlignment="0" applyProtection="0"/>
    <xf numFmtId="0" fontId="42" fillId="0" borderId="5276" applyNumberFormat="0" applyFill="0" applyAlignment="0" applyProtection="0"/>
    <xf numFmtId="0" fontId="63" fillId="56" borderId="5275" applyNumberFormat="0" applyAlignment="0" applyProtection="0"/>
    <xf numFmtId="0" fontId="60" fillId="43" borderId="5273" applyNumberFormat="0" applyAlignment="0" applyProtection="0"/>
    <xf numFmtId="0" fontId="63" fillId="56" borderId="5275" applyNumberFormat="0" applyAlignment="0" applyProtection="0"/>
    <xf numFmtId="0" fontId="43" fillId="59" borderId="5274" applyNumberFormat="0" applyFon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43" fillId="59" borderId="5274" applyNumberFormat="0" applyFont="0" applyAlignment="0" applyProtection="0"/>
    <xf numFmtId="0" fontId="237" fillId="0" borderId="5168">
      <alignment horizontal="right" wrapText="1"/>
    </xf>
    <xf numFmtId="0" fontId="55" fillId="56" borderId="5273"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201" fontId="137" fillId="0" borderId="5158" applyNumberFormat="0" applyFont="0" applyFill="0" applyAlignment="0" applyProtection="0"/>
    <xf numFmtId="201" fontId="137" fillId="0" borderId="5157" applyNumberFormat="0" applyFont="0" applyFill="0" applyAlignment="0" applyProtection="0"/>
    <xf numFmtId="254" fontId="177" fillId="0" borderId="5159" applyFont="0" applyFill="0" applyBorder="0" applyAlignment="0" applyProtection="0">
      <protection locked="0"/>
    </xf>
    <xf numFmtId="215" fontId="156" fillId="0" borderId="5625" applyFont="0" applyFill="0" applyAlignment="0">
      <alignment horizontal="fill"/>
    </xf>
    <xf numFmtId="254" fontId="177" fillId="0" borderId="5159" applyFont="0" applyFill="0" applyBorder="0" applyAlignment="0" applyProtection="0">
      <protection locked="0"/>
    </xf>
    <xf numFmtId="0" fontId="18" fillId="35" borderId="5156" applyNumberFormat="0" applyAlignment="0">
      <protection locked="0"/>
    </xf>
    <xf numFmtId="0" fontId="18" fillId="0" borderId="5274"/>
    <xf numFmtId="0" fontId="92" fillId="35" borderId="5626">
      <alignment horizontal="center" vertical="center"/>
    </xf>
    <xf numFmtId="3" fontId="92" fillId="35" borderId="5626">
      <alignment horizontal="right" vertical="center"/>
    </xf>
    <xf numFmtId="4" fontId="92" fillId="35" borderId="5626"/>
    <xf numFmtId="3" fontId="92" fillId="34" borderId="5624">
      <alignment horizontal="right" vertical="center"/>
    </xf>
    <xf numFmtId="2" fontId="92" fillId="34" borderId="5624"/>
    <xf numFmtId="0" fontId="18" fillId="35" borderId="5156" applyNumberFormat="0" applyAlignment="0">
      <protection locked="0"/>
    </xf>
    <xf numFmtId="201" fontId="137" fillId="0" borderId="5158" applyNumberFormat="0" applyFont="0" applyFill="0" applyAlignment="0" applyProtection="0"/>
    <xf numFmtId="201" fontId="137" fillId="0" borderId="5157" applyNumberFormat="0" applyFont="0" applyFill="0" applyAlignment="0" applyProtection="0"/>
    <xf numFmtId="201" fontId="137" fillId="0" borderId="5157" applyNumberFormat="0" applyFont="0" applyFill="0" applyAlignment="0" applyProtection="0"/>
    <xf numFmtId="0" fontId="18" fillId="35" borderId="5156" applyNumberFormat="0" applyAlignment="0">
      <protection locked="0"/>
    </xf>
    <xf numFmtId="0" fontId="18" fillId="0" borderId="5274"/>
    <xf numFmtId="0" fontId="18" fillId="35" borderId="5156" applyNumberFormat="0" applyAlignment="0">
      <protection locked="0"/>
    </xf>
    <xf numFmtId="0" fontId="18" fillId="35" borderId="5156" applyNumberFormat="0" applyAlignment="0">
      <protection locked="0"/>
    </xf>
    <xf numFmtId="201" fontId="137" fillId="0" borderId="5158" applyNumberFormat="0" applyFont="0" applyFill="0" applyAlignment="0" applyProtection="0"/>
    <xf numFmtId="0" fontId="18" fillId="35" borderId="5156" applyNumberFormat="0" applyAlignment="0">
      <protection locked="0"/>
    </xf>
    <xf numFmtId="0" fontId="18" fillId="35" borderId="5156" applyNumberFormat="0" applyAlignment="0">
      <protection locked="0"/>
    </xf>
    <xf numFmtId="0" fontId="18" fillId="35" borderId="5156" applyNumberFormat="0" applyAlignment="0">
      <protection locked="0"/>
    </xf>
    <xf numFmtId="0" fontId="43" fillId="59" borderId="5274" applyNumberFormat="0" applyFont="0" applyAlignment="0" applyProtection="0"/>
    <xf numFmtId="0" fontId="44" fillId="57" borderId="5627" applyNumberFormat="0" applyAlignment="0" applyProtection="0"/>
    <xf numFmtId="0" fontId="42" fillId="0" borderId="5276" applyNumberFormat="0" applyFill="0" applyAlignment="0" applyProtection="0"/>
    <xf numFmtId="0" fontId="92" fillId="35" borderId="5630">
      <alignment horizontal="center" vertical="center"/>
    </xf>
    <xf numFmtId="0" fontId="42" fillId="0" borderId="5276" applyNumberFormat="0" applyFill="0" applyAlignment="0" applyProtection="0"/>
    <xf numFmtId="0" fontId="55" fillId="56" borderId="5273" applyNumberFormat="0" applyAlignment="0" applyProtection="0"/>
    <xf numFmtId="0" fontId="55" fillId="56" borderId="5273"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215" fontId="156" fillId="0" borderId="5629" applyFont="0" applyFill="0" applyAlignment="0">
      <alignment horizontal="fill"/>
    </xf>
    <xf numFmtId="0" fontId="108" fillId="0" borderId="5599" applyFont="0" applyFill="0" applyAlignment="0" applyProtection="0"/>
    <xf numFmtId="0" fontId="55" fillId="56" borderId="5273" applyNumberFormat="0" applyAlignment="0" applyProtection="0"/>
    <xf numFmtId="0" fontId="43" fillId="59" borderId="5274" applyNumberFormat="0" applyFont="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201" fontId="137" fillId="0" borderId="5158" applyNumberFormat="0" applyFont="0" applyFill="0" applyAlignment="0" applyProtection="0"/>
    <xf numFmtId="0" fontId="44" fillId="57" borderId="5627" applyNumberFormat="0" applyAlignment="0" applyProtection="0"/>
    <xf numFmtId="0" fontId="44" fillId="57" borderId="5627" applyNumberFormat="0" applyAlignment="0" applyProtection="0"/>
    <xf numFmtId="3" fontId="92" fillId="35" borderId="5630">
      <alignment horizontal="right" vertical="center"/>
    </xf>
    <xf numFmtId="4" fontId="92" fillId="35" borderId="5630"/>
    <xf numFmtId="3" fontId="92" fillId="34" borderId="5628">
      <alignment horizontal="right" vertical="center"/>
    </xf>
    <xf numFmtId="2" fontId="92" fillId="34" borderId="5628"/>
    <xf numFmtId="0" fontId="44" fillId="119" borderId="5627" applyNumberFormat="0" applyAlignment="0" applyProtection="0"/>
    <xf numFmtId="0" fontId="44" fillId="57" borderId="5631" applyNumberFormat="0" applyAlignment="0" applyProtection="0"/>
    <xf numFmtId="0" fontId="44" fillId="57" borderId="5631" applyNumberFormat="0" applyAlignment="0" applyProtection="0"/>
    <xf numFmtId="0" fontId="44" fillId="57" borderId="5631" applyNumberFormat="0" applyAlignment="0" applyProtection="0"/>
    <xf numFmtId="0" fontId="44" fillId="119" borderId="5631" applyNumberFormat="0" applyAlignment="0" applyProtection="0"/>
    <xf numFmtId="215" fontId="156" fillId="0" borderId="5633" applyFont="0" applyFill="0" applyAlignment="0">
      <alignment horizontal="fill"/>
    </xf>
    <xf numFmtId="0" fontId="92" fillId="35" borderId="5634">
      <alignment horizontal="center" vertical="center"/>
    </xf>
    <xf numFmtId="3" fontId="92" fillId="35" borderId="5634">
      <alignment horizontal="right" vertical="center"/>
    </xf>
    <xf numFmtId="4" fontId="92" fillId="35" borderId="5634"/>
    <xf numFmtId="3" fontId="92" fillId="34" borderId="5632">
      <alignment horizontal="right" vertical="center"/>
    </xf>
    <xf numFmtId="2" fontId="92" fillId="34" borderId="5632"/>
    <xf numFmtId="0" fontId="44" fillId="57" borderId="5635" applyNumberFormat="0" applyAlignment="0" applyProtection="0"/>
    <xf numFmtId="0" fontId="92" fillId="35" borderId="5638">
      <alignment horizontal="center" vertical="center"/>
    </xf>
    <xf numFmtId="215" fontId="156" fillId="0" borderId="5637" applyFont="0" applyFill="0" applyAlignment="0">
      <alignment horizontal="fill"/>
    </xf>
    <xf numFmtId="0" fontId="44" fillId="57" borderId="5635" applyNumberFormat="0" applyAlignment="0" applyProtection="0"/>
    <xf numFmtId="0" fontId="44" fillId="57" borderId="5635" applyNumberFormat="0" applyAlignment="0" applyProtection="0"/>
    <xf numFmtId="3" fontId="92" fillId="35" borderId="5638">
      <alignment horizontal="right" vertical="center"/>
    </xf>
    <xf numFmtId="4" fontId="92" fillId="35" borderId="5638"/>
    <xf numFmtId="3" fontId="92" fillId="34" borderId="5636">
      <alignment horizontal="right" vertical="center"/>
    </xf>
    <xf numFmtId="2" fontId="92" fillId="34" borderId="5636"/>
    <xf numFmtId="0" fontId="44" fillId="119" borderId="5635" applyNumberFormat="0" applyAlignment="0" applyProtection="0"/>
    <xf numFmtId="0" fontId="44" fillId="57" borderId="5639" applyNumberFormat="0" applyAlignment="0" applyProtection="0"/>
    <xf numFmtId="0" fontId="44" fillId="57" borderId="5639" applyNumberFormat="0" applyAlignment="0" applyProtection="0"/>
    <xf numFmtId="0" fontId="44" fillId="57" borderId="5639" applyNumberFormat="0" applyAlignment="0" applyProtection="0"/>
    <xf numFmtId="0" fontId="44" fillId="119" borderId="5639" applyNumberFormat="0" applyAlignment="0" applyProtection="0"/>
    <xf numFmtId="164" fontId="103" fillId="71" borderId="5162" applyNumberFormat="0" applyBorder="0" applyAlignment="0">
      <alignment vertical="center" wrapText="1"/>
    </xf>
    <xf numFmtId="215" fontId="156" fillId="0" borderId="5649" applyFont="0" applyFill="0" applyAlignment="0">
      <alignment horizontal="fill"/>
    </xf>
    <xf numFmtId="2" fontId="92" fillId="34" borderId="5664"/>
    <xf numFmtId="3" fontId="92" fillId="34" borderId="5664">
      <alignment horizontal="right" vertical="center"/>
    </xf>
    <xf numFmtId="4" fontId="92" fillId="35" borderId="5666"/>
    <xf numFmtId="3" fontId="92" fillId="35" borderId="5666">
      <alignment horizontal="right" vertical="center"/>
    </xf>
    <xf numFmtId="0" fontId="92" fillId="35" borderId="5666">
      <alignment horizontal="center" vertical="center"/>
    </xf>
    <xf numFmtId="0" fontId="18" fillId="0" borderId="6029" applyNumberFormat="0" applyFont="0" applyAlignment="0" applyProtection="0"/>
    <xf numFmtId="0" fontId="92" fillId="35" borderId="5650">
      <alignment horizontal="center" vertical="center"/>
    </xf>
    <xf numFmtId="3" fontId="92" fillId="35" borderId="5650">
      <alignment horizontal="right" vertical="center"/>
    </xf>
    <xf numFmtId="4" fontId="92" fillId="35" borderId="5650"/>
    <xf numFmtId="215" fontId="156" fillId="0" borderId="5665" applyFont="0" applyFill="0" applyAlignment="0">
      <alignment horizontal="fill"/>
    </xf>
    <xf numFmtId="3" fontId="92" fillId="34" borderId="5648">
      <alignment horizontal="right" vertical="center"/>
    </xf>
    <xf numFmtId="2" fontId="92" fillId="34" borderId="5648"/>
    <xf numFmtId="0" fontId="108" fillId="0" borderId="5599" applyFont="0" applyFill="0" applyAlignment="0" applyProtection="0"/>
    <xf numFmtId="0" fontId="103" fillId="71" borderId="5162" applyNumberFormat="0" applyBorder="0" applyAlignment="0">
      <alignment vertical="center" wrapText="1"/>
    </xf>
    <xf numFmtId="0" fontId="44" fillId="57" borderId="5651" applyNumberFormat="0" applyAlignment="0" applyProtection="0"/>
    <xf numFmtId="0" fontId="92" fillId="35" borderId="5654">
      <alignment horizontal="center" vertical="center"/>
    </xf>
    <xf numFmtId="215" fontId="156" fillId="0" borderId="5653" applyFont="0" applyFill="0" applyAlignment="0">
      <alignment horizontal="fill"/>
    </xf>
    <xf numFmtId="0" fontId="44" fillId="57" borderId="5651" applyNumberFormat="0" applyAlignment="0" applyProtection="0"/>
    <xf numFmtId="0" fontId="44" fillId="57" borderId="5651" applyNumberFormat="0" applyAlignment="0" applyProtection="0"/>
    <xf numFmtId="3" fontId="92" fillId="35" borderId="5654">
      <alignment horizontal="right" vertical="center"/>
    </xf>
    <xf numFmtId="4" fontId="92" fillId="35" borderId="5654"/>
    <xf numFmtId="3" fontId="92" fillId="34" borderId="5652">
      <alignment horizontal="right" vertical="center"/>
    </xf>
    <xf numFmtId="2" fontId="92" fillId="34" borderId="5652"/>
    <xf numFmtId="0" fontId="44" fillId="119" borderId="5651" applyNumberFormat="0" applyAlignment="0" applyProtection="0"/>
    <xf numFmtId="0" fontId="44" fillId="57" borderId="5655" applyNumberFormat="0" applyAlignment="0" applyProtection="0"/>
    <xf numFmtId="0" fontId="44" fillId="57" borderId="5655" applyNumberFormat="0" applyAlignment="0" applyProtection="0"/>
    <xf numFmtId="0" fontId="44" fillId="57" borderId="5655" applyNumberFormat="0" applyAlignment="0" applyProtection="0"/>
    <xf numFmtId="0" fontId="44" fillId="119" borderId="5655" applyNumberFormat="0" applyAlignment="0" applyProtection="0"/>
    <xf numFmtId="215" fontId="156" fillId="0" borderId="5657" applyFont="0" applyFill="0" applyAlignment="0">
      <alignment horizontal="fill"/>
    </xf>
    <xf numFmtId="0" fontId="92" fillId="35" borderId="5658">
      <alignment horizontal="center" vertical="center"/>
    </xf>
    <xf numFmtId="3" fontId="92" fillId="35" borderId="5658">
      <alignment horizontal="right" vertical="center"/>
    </xf>
    <xf numFmtId="4" fontId="92" fillId="35" borderId="5658"/>
    <xf numFmtId="3" fontId="92" fillId="34" borderId="5656">
      <alignment horizontal="right" vertical="center"/>
    </xf>
    <xf numFmtId="2" fontId="92" fillId="34" borderId="5656"/>
    <xf numFmtId="0" fontId="44" fillId="57" borderId="5659" applyNumberFormat="0" applyAlignment="0" applyProtection="0"/>
    <xf numFmtId="0" fontId="92" fillId="35" borderId="5662">
      <alignment horizontal="center" vertical="center"/>
    </xf>
    <xf numFmtId="215" fontId="156" fillId="0" borderId="5661" applyFont="0" applyFill="0" applyAlignment="0">
      <alignment horizontal="fill"/>
    </xf>
    <xf numFmtId="0" fontId="44" fillId="57" borderId="5659" applyNumberFormat="0" applyAlignment="0" applyProtection="0"/>
    <xf numFmtId="0" fontId="44" fillId="57" borderId="5659" applyNumberFormat="0" applyAlignment="0" applyProtection="0"/>
    <xf numFmtId="3" fontId="92" fillId="35" borderId="5662">
      <alignment horizontal="right" vertical="center"/>
    </xf>
    <xf numFmtId="4" fontId="92" fillId="35" borderId="5662"/>
    <xf numFmtId="3" fontId="92" fillId="34" borderId="5660">
      <alignment horizontal="right" vertical="center"/>
    </xf>
    <xf numFmtId="2" fontId="92" fillId="34" borderId="5660"/>
    <xf numFmtId="0" fontId="44" fillId="119" borderId="5659" applyNumberFormat="0" applyAlignment="0" applyProtection="0"/>
    <xf numFmtId="0" fontId="44" fillId="57" borderId="5663" applyNumberFormat="0" applyAlignment="0" applyProtection="0"/>
    <xf numFmtId="0" fontId="44" fillId="57" borderId="5663" applyNumberFormat="0" applyAlignment="0" applyProtection="0"/>
    <xf numFmtId="0" fontId="44" fillId="57" borderId="5663" applyNumberFormat="0" applyAlignment="0" applyProtection="0"/>
    <xf numFmtId="0" fontId="44" fillId="119" borderId="5663" applyNumberFormat="0" applyAlignment="0" applyProtection="0"/>
    <xf numFmtId="0" fontId="44" fillId="57" borderId="5667" applyNumberFormat="0" applyAlignment="0" applyProtection="0"/>
    <xf numFmtId="0" fontId="92" fillId="35" borderId="5670">
      <alignment horizontal="center" vertical="center"/>
    </xf>
    <xf numFmtId="215" fontId="156" fillId="0" borderId="5669" applyFont="0" applyFill="0" applyAlignment="0">
      <alignment horizontal="fill"/>
    </xf>
    <xf numFmtId="0" fontId="44" fillId="57" borderId="5667" applyNumberFormat="0" applyAlignment="0" applyProtection="0"/>
    <xf numFmtId="0" fontId="44" fillId="57" borderId="5667" applyNumberFormat="0" applyAlignment="0" applyProtection="0"/>
    <xf numFmtId="3" fontId="92" fillId="35" borderId="5670">
      <alignment horizontal="right" vertical="center"/>
    </xf>
    <xf numFmtId="4" fontId="92" fillId="35" borderId="5670"/>
    <xf numFmtId="3" fontId="92" fillId="34" borderId="5668">
      <alignment horizontal="right" vertical="center"/>
    </xf>
    <xf numFmtId="2" fontId="92" fillId="34" borderId="5668"/>
    <xf numFmtId="0" fontId="44" fillId="119" borderId="5667" applyNumberFormat="0" applyAlignment="0" applyProtection="0"/>
    <xf numFmtId="0" fontId="44" fillId="57" borderId="5671" applyNumberFormat="0" applyAlignment="0" applyProtection="0"/>
    <xf numFmtId="0" fontId="44" fillId="57" borderId="5671" applyNumberFormat="0" applyAlignment="0" applyProtection="0"/>
    <xf numFmtId="0" fontId="44" fillId="57" borderId="5671" applyNumberFormat="0" applyAlignment="0" applyProtection="0"/>
    <xf numFmtId="0" fontId="44" fillId="119" borderId="5671" applyNumberFormat="0" applyAlignment="0" applyProtection="0"/>
    <xf numFmtId="215" fontId="156" fillId="0" borderId="5673" applyFont="0" applyFill="0" applyAlignment="0">
      <alignment horizontal="fill"/>
    </xf>
    <xf numFmtId="0" fontId="44" fillId="57" borderId="5687" applyNumberFormat="0" applyAlignment="0" applyProtection="0"/>
    <xf numFmtId="0" fontId="44" fillId="119" borderId="5683" applyNumberFormat="0" applyAlignment="0" applyProtection="0"/>
    <xf numFmtId="2" fontId="92" fillId="34" borderId="5684"/>
    <xf numFmtId="3" fontId="92" fillId="34" borderId="5684">
      <alignment horizontal="right" vertical="center"/>
    </xf>
    <xf numFmtId="4" fontId="92" fillId="35" borderId="5686"/>
    <xf numFmtId="3" fontId="92" fillId="35" borderId="5686">
      <alignment horizontal="right" vertical="center"/>
    </xf>
    <xf numFmtId="0" fontId="44" fillId="57" borderId="5683" applyNumberFormat="0" applyAlignment="0" applyProtection="0"/>
    <xf numFmtId="0" fontId="44" fillId="57" borderId="5683" applyNumberFormat="0" applyAlignment="0" applyProtection="0"/>
    <xf numFmtId="215" fontId="156" fillId="0" borderId="5685" applyFont="0" applyFill="0" applyAlignment="0">
      <alignment horizontal="fill"/>
    </xf>
    <xf numFmtId="0" fontId="92" fillId="35" borderId="5686">
      <alignment horizontal="center" vertical="center"/>
    </xf>
    <xf numFmtId="0" fontId="44" fillId="57" borderId="5683" applyNumberFormat="0" applyAlignment="0" applyProtection="0"/>
    <xf numFmtId="2" fontId="92" fillId="34" borderId="5680"/>
    <xf numFmtId="3" fontId="92" fillId="34" borderId="5680">
      <alignment horizontal="right" vertical="center"/>
    </xf>
    <xf numFmtId="4" fontId="92" fillId="35" borderId="5682"/>
    <xf numFmtId="3" fontId="92" fillId="35" borderId="5682">
      <alignment horizontal="right" vertical="center"/>
    </xf>
    <xf numFmtId="0" fontId="92" fillId="35" borderId="5682">
      <alignment horizontal="center" vertical="center"/>
    </xf>
    <xf numFmtId="0" fontId="92" fillId="35" borderId="5674">
      <alignment horizontal="center" vertical="center"/>
    </xf>
    <xf numFmtId="3" fontId="92" fillId="35" borderId="5674">
      <alignment horizontal="right" vertical="center"/>
    </xf>
    <xf numFmtId="4" fontId="92" fillId="35" borderId="5674"/>
    <xf numFmtId="3" fontId="92" fillId="34" borderId="5672">
      <alignment horizontal="right" vertical="center"/>
    </xf>
    <xf numFmtId="2" fontId="92" fillId="34" borderId="5672"/>
    <xf numFmtId="215" fontId="156" fillId="0" borderId="5681" applyFont="0" applyFill="0" applyAlignment="0">
      <alignment horizontal="fill"/>
    </xf>
    <xf numFmtId="0" fontId="44" fillId="57" borderId="5675" applyNumberFormat="0" applyAlignment="0" applyProtection="0"/>
    <xf numFmtId="0" fontId="92" fillId="35" borderId="5678">
      <alignment horizontal="center" vertical="center"/>
    </xf>
    <xf numFmtId="215" fontId="156" fillId="0" borderId="5677" applyFont="0" applyFill="0" applyAlignment="0">
      <alignment horizontal="fill"/>
    </xf>
    <xf numFmtId="0" fontId="44" fillId="57" borderId="5675" applyNumberFormat="0" applyAlignment="0" applyProtection="0"/>
    <xf numFmtId="0" fontId="44" fillId="57" borderId="5675" applyNumberFormat="0" applyAlignment="0" applyProtection="0"/>
    <xf numFmtId="3" fontId="92" fillId="35" borderId="5678">
      <alignment horizontal="right" vertical="center"/>
    </xf>
    <xf numFmtId="4" fontId="92" fillId="35" borderId="5678"/>
    <xf numFmtId="3" fontId="92" fillId="34" borderId="5676">
      <alignment horizontal="right" vertical="center"/>
    </xf>
    <xf numFmtId="2" fontId="92" fillId="34" borderId="5676"/>
    <xf numFmtId="0" fontId="44" fillId="119" borderId="5675" applyNumberFormat="0" applyAlignment="0" applyProtection="0"/>
    <xf numFmtId="0" fontId="44" fillId="57" borderId="5679" applyNumberFormat="0" applyAlignment="0" applyProtection="0"/>
    <xf numFmtId="0" fontId="44" fillId="57" borderId="5679" applyNumberFormat="0" applyAlignment="0" applyProtection="0"/>
    <xf numFmtId="0" fontId="44" fillId="57" borderId="5679" applyNumberFormat="0" applyAlignment="0" applyProtection="0"/>
    <xf numFmtId="0" fontId="44" fillId="119" borderId="5679" applyNumberFormat="0" applyAlignment="0" applyProtection="0"/>
    <xf numFmtId="0" fontId="44" fillId="57" borderId="5687" applyNumberFormat="0" applyAlignment="0" applyProtection="0"/>
    <xf numFmtId="0" fontId="44" fillId="57" borderId="5687" applyNumberFormat="0" applyAlignment="0" applyProtection="0"/>
    <xf numFmtId="0" fontId="44" fillId="119" borderId="5687" applyNumberFormat="0" applyAlignment="0" applyProtection="0"/>
    <xf numFmtId="215" fontId="156" fillId="0" borderId="5689" applyFont="0" applyFill="0" applyAlignment="0">
      <alignment horizontal="fill"/>
    </xf>
    <xf numFmtId="0" fontId="92" fillId="35" borderId="5690">
      <alignment horizontal="center" vertical="center"/>
    </xf>
    <xf numFmtId="3" fontId="92" fillId="35" borderId="5690">
      <alignment horizontal="right" vertical="center"/>
    </xf>
    <xf numFmtId="4" fontId="92" fillId="35" borderId="5690"/>
    <xf numFmtId="3" fontId="92" fillId="34" borderId="5688">
      <alignment horizontal="right" vertical="center"/>
    </xf>
    <xf numFmtId="2" fontId="92" fillId="34" borderId="5688"/>
    <xf numFmtId="0" fontId="44" fillId="57" borderId="5691" applyNumberFormat="0" applyAlignment="0" applyProtection="0"/>
    <xf numFmtId="0" fontId="92" fillId="35" borderId="5694">
      <alignment horizontal="center" vertical="center"/>
    </xf>
    <xf numFmtId="215" fontId="156" fillId="0" borderId="5693" applyFont="0" applyFill="0" applyAlignment="0">
      <alignment horizontal="fill"/>
    </xf>
    <xf numFmtId="0" fontId="44" fillId="57" borderId="5691" applyNumberFormat="0" applyAlignment="0" applyProtection="0"/>
    <xf numFmtId="0" fontId="44" fillId="57" borderId="5691" applyNumberFormat="0" applyAlignment="0" applyProtection="0"/>
    <xf numFmtId="3" fontId="92" fillId="35" borderId="5694">
      <alignment horizontal="right" vertical="center"/>
    </xf>
    <xf numFmtId="4" fontId="92" fillId="35" borderId="5694"/>
    <xf numFmtId="3" fontId="92" fillId="34" borderId="5692">
      <alignment horizontal="right" vertical="center"/>
    </xf>
    <xf numFmtId="2" fontId="92" fillId="34" borderId="5692"/>
    <xf numFmtId="0" fontId="44" fillId="119" borderId="5691" applyNumberFormat="0" applyAlignment="0" applyProtection="0"/>
    <xf numFmtId="0" fontId="44" fillId="57" borderId="5695" applyNumberFormat="0" applyAlignment="0" applyProtection="0"/>
    <xf numFmtId="0" fontId="44" fillId="57" borderId="5695" applyNumberFormat="0" applyAlignment="0" applyProtection="0"/>
    <xf numFmtId="0" fontId="44" fillId="57" borderId="5695" applyNumberFormat="0" applyAlignment="0" applyProtection="0"/>
    <xf numFmtId="0" fontId="44" fillId="119" borderId="5695" applyNumberFormat="0" applyAlignment="0" applyProtection="0"/>
    <xf numFmtId="215" fontId="156" fillId="0" borderId="5697" applyFont="0" applyFill="0" applyAlignment="0">
      <alignment horizontal="fill"/>
    </xf>
    <xf numFmtId="0" fontId="92" fillId="35" borderId="5698">
      <alignment horizontal="center" vertical="center"/>
    </xf>
    <xf numFmtId="3" fontId="92" fillId="35" borderId="5698">
      <alignment horizontal="right" vertical="center"/>
    </xf>
    <xf numFmtId="4" fontId="92" fillId="35" borderId="5698"/>
    <xf numFmtId="3" fontId="92" fillId="34" borderId="5696">
      <alignment horizontal="right" vertical="center"/>
    </xf>
    <xf numFmtId="2" fontId="92" fillId="34" borderId="5696"/>
    <xf numFmtId="0" fontId="44" fillId="57" borderId="5699" applyNumberFormat="0" applyAlignment="0" applyProtection="0"/>
    <xf numFmtId="0" fontId="92" fillId="35" borderId="5702">
      <alignment horizontal="center" vertical="center"/>
    </xf>
    <xf numFmtId="215" fontId="156" fillId="0" borderId="5701" applyFont="0" applyFill="0" applyAlignment="0">
      <alignment horizontal="fill"/>
    </xf>
    <xf numFmtId="0" fontId="44" fillId="57" borderId="5699" applyNumberFormat="0" applyAlignment="0" applyProtection="0"/>
    <xf numFmtId="0" fontId="44" fillId="57" borderId="5699" applyNumberFormat="0" applyAlignment="0" applyProtection="0"/>
    <xf numFmtId="3" fontId="92" fillId="35" borderId="5702">
      <alignment horizontal="right" vertical="center"/>
    </xf>
    <xf numFmtId="4" fontId="92" fillId="35" borderId="5702"/>
    <xf numFmtId="3" fontId="92" fillId="34" borderId="5700">
      <alignment horizontal="right" vertical="center"/>
    </xf>
    <xf numFmtId="2" fontId="92" fillId="34" borderId="5700"/>
    <xf numFmtId="0" fontId="44" fillId="119" borderId="5699" applyNumberFormat="0" applyAlignment="0" applyProtection="0"/>
    <xf numFmtId="0" fontId="44" fillId="57" borderId="5703" applyNumberFormat="0" applyAlignment="0" applyProtection="0"/>
    <xf numFmtId="0" fontId="44" fillId="57" borderId="5703" applyNumberFormat="0" applyAlignment="0" applyProtection="0"/>
    <xf numFmtId="0" fontId="44" fillId="57" borderId="5703" applyNumberFormat="0" applyAlignment="0" applyProtection="0"/>
    <xf numFmtId="0" fontId="44" fillId="119" borderId="5703" applyNumberForma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55" fillId="56" borderId="5273" applyNumberFormat="0" applyAlignment="0" applyProtection="0"/>
    <xf numFmtId="0" fontId="60" fillId="43" borderId="5273" applyNumberForma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55" fillId="56" borderId="5273" applyNumberFormat="0" applyAlignment="0" applyProtection="0"/>
    <xf numFmtId="0" fontId="60" fillId="43" borderId="5273" applyNumberForma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0" fillId="43" borderId="5273" applyNumberFormat="0" applyAlignment="0" applyProtection="0"/>
    <xf numFmtId="0" fontId="42" fillId="0" borderId="5276" applyNumberFormat="0" applyFill="0" applyAlignment="0" applyProtection="0"/>
    <xf numFmtId="0" fontId="60" fillId="43" borderId="5273" applyNumberFormat="0" applyAlignment="0" applyProtection="0"/>
    <xf numFmtId="0" fontId="55" fillId="56" borderId="5273" applyNumberFormat="0" applyAlignment="0" applyProtection="0"/>
    <xf numFmtId="0" fontId="63" fillId="56" borderId="5275" applyNumberFormat="0" applyAlignment="0" applyProtection="0"/>
    <xf numFmtId="0" fontId="42" fillId="0" borderId="5276" applyNumberFormat="0" applyFill="0" applyAlignment="0" applyProtection="0"/>
    <xf numFmtId="0" fontId="55" fillId="56" borderId="5273" applyNumberFormat="0" applyAlignment="0" applyProtection="0"/>
    <xf numFmtId="0" fontId="60" fillId="43" borderId="5273" applyNumberFormat="0" applyAlignment="0" applyProtection="0"/>
    <xf numFmtId="0" fontId="60" fillId="43" borderId="5273" applyNumberFormat="0" applyAlignment="0" applyProtection="0"/>
    <xf numFmtId="0" fontId="55" fillId="56" borderId="5273"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60" fillId="43" borderId="5273" applyNumberFormat="0" applyAlignment="0" applyProtection="0"/>
    <xf numFmtId="0" fontId="43" fillId="59" borderId="5274" applyNumberFormat="0" applyFont="0" applyAlignment="0" applyProtection="0"/>
    <xf numFmtId="0" fontId="60" fillId="43" borderId="5273" applyNumberFormat="0" applyAlignment="0" applyProtection="0"/>
    <xf numFmtId="0" fontId="55" fillId="56" borderId="5273" applyNumberFormat="0" applyAlignment="0" applyProtection="0"/>
    <xf numFmtId="0" fontId="43" fillId="59" borderId="5274" applyNumberFormat="0" applyFont="0" applyAlignment="0" applyProtection="0"/>
    <xf numFmtId="0" fontId="60" fillId="43" borderId="5273" applyNumberFormat="0" applyAlignment="0" applyProtection="0"/>
    <xf numFmtId="0" fontId="55" fillId="56" borderId="5273" applyNumberFormat="0" applyAlignment="0" applyProtection="0"/>
    <xf numFmtId="0" fontId="43" fillId="59" borderId="5274" applyNumberFormat="0" applyFont="0" applyAlignment="0" applyProtection="0"/>
    <xf numFmtId="0" fontId="60" fillId="43" borderId="5273" applyNumberFormat="0" applyAlignment="0" applyProtection="0"/>
    <xf numFmtId="0" fontId="55" fillId="56" borderId="5273" applyNumberFormat="0" applyAlignment="0" applyProtection="0"/>
    <xf numFmtId="0" fontId="55" fillId="56" borderId="5273" applyNumberFormat="0" applyAlignment="0" applyProtection="0"/>
    <xf numFmtId="0" fontId="43" fillId="59" borderId="5274" applyNumberFormat="0" applyFont="0" applyAlignment="0" applyProtection="0"/>
    <xf numFmtId="0" fontId="43" fillId="59" borderId="5274" applyNumberFormat="0" applyFont="0" applyAlignment="0" applyProtection="0"/>
    <xf numFmtId="0" fontId="43" fillId="59" borderId="5274" applyNumberFormat="0" applyFont="0" applyAlignment="0" applyProtection="0"/>
    <xf numFmtId="0" fontId="55" fillId="56" borderId="5273" applyNumberFormat="0" applyAlignment="0" applyProtection="0"/>
    <xf numFmtId="0" fontId="43" fillId="59" borderId="5274" applyNumberFormat="0" applyFont="0" applyAlignment="0" applyProtection="0"/>
    <xf numFmtId="0" fontId="60" fillId="43" borderId="5273" applyNumberForma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0" fillId="43" borderId="5273" applyNumberFormat="0" applyAlignment="0" applyProtection="0"/>
    <xf numFmtId="0" fontId="63" fillId="56" borderId="5275" applyNumberFormat="0" applyAlignment="0" applyProtection="0"/>
    <xf numFmtId="0" fontId="55" fillId="56" borderId="5273" applyNumberFormat="0" applyAlignment="0" applyProtection="0"/>
    <xf numFmtId="0" fontId="55" fillId="56" borderId="5273" applyNumberFormat="0" applyAlignment="0" applyProtection="0"/>
    <xf numFmtId="0" fontId="55" fillId="56" borderId="5273" applyNumberFormat="0" applyAlignment="0" applyProtection="0"/>
    <xf numFmtId="0" fontId="60" fillId="43" borderId="5273" applyNumberForma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0" fillId="43" borderId="5273" applyNumberFormat="0" applyAlignment="0" applyProtection="0"/>
    <xf numFmtId="0" fontId="42" fillId="0" borderId="5276" applyNumberFormat="0" applyFill="0" applyAlignment="0" applyProtection="0"/>
    <xf numFmtId="0" fontId="60" fillId="43" borderId="5273" applyNumberFormat="0" applyAlignment="0" applyProtection="0"/>
    <xf numFmtId="0" fontId="63" fillId="56" borderId="5275" applyNumberFormat="0" applyAlignment="0" applyProtection="0"/>
    <xf numFmtId="0" fontId="42" fillId="0" borderId="5276" applyNumberFormat="0" applyFill="0" applyAlignment="0" applyProtection="0"/>
    <xf numFmtId="0" fontId="55" fillId="56" borderId="5273"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3" fillId="59" borderId="5274" applyNumberFormat="0" applyFont="0" applyAlignment="0" applyProtection="0"/>
    <xf numFmtId="0" fontId="63" fillId="56" borderId="5275" applyNumberFormat="0" applyAlignment="0" applyProtection="0"/>
    <xf numFmtId="0" fontId="43" fillId="59" borderId="5274" applyNumberFormat="0" applyFon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55" fillId="56" borderId="5273" applyNumberFormat="0" applyAlignment="0" applyProtection="0"/>
    <xf numFmtId="0" fontId="42" fillId="0" borderId="5276" applyNumberFormat="0" applyFill="0" applyAlignment="0" applyProtection="0"/>
    <xf numFmtId="0" fontId="55" fillId="56" borderId="5273" applyNumberFormat="0" applyAlignment="0" applyProtection="0"/>
    <xf numFmtId="0" fontId="60" fillId="43" borderId="5273" applyNumberForma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55" fillId="56" borderId="5273" applyNumberFormat="0" applyAlignment="0" applyProtection="0"/>
    <xf numFmtId="0" fontId="60" fillId="43" borderId="5273" applyNumberForma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55" fillId="56" borderId="5273" applyNumberFormat="0" applyAlignment="0" applyProtection="0"/>
    <xf numFmtId="0" fontId="60" fillId="43" borderId="5273" applyNumberForma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3" fillId="59" borderId="5274" applyNumberFormat="0" applyFon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18" fillId="68" borderId="5275" applyNumberFormat="0">
      <alignment vertical="center"/>
    </xf>
    <xf numFmtId="0" fontId="18" fillId="35" borderId="5156" applyNumberFormat="0" applyAlignment="0">
      <protection locked="0"/>
    </xf>
    <xf numFmtId="201" fontId="137" fillId="0" borderId="5157" applyNumberFormat="0" applyFont="0" applyFill="0" applyAlignment="0" applyProtection="0"/>
    <xf numFmtId="201" fontId="137" fillId="0" borderId="5158" applyNumberFormat="0" applyFont="0" applyFill="0" applyAlignment="0" applyProtection="0"/>
    <xf numFmtId="0" fontId="108" fillId="0" borderId="5277" applyFont="0" applyFill="0" applyAlignment="0" applyProtection="0"/>
    <xf numFmtId="0" fontId="60" fillId="43" borderId="5273"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0" fillId="43" borderId="5273" applyNumberFormat="0" applyAlignment="0" applyProtection="0"/>
    <xf numFmtId="0" fontId="60" fillId="43" borderId="5273" applyNumberFormat="0" applyAlignment="0" applyProtection="0"/>
    <xf numFmtId="0" fontId="42" fillId="0" borderId="5276" applyNumberFormat="0" applyFill="0" applyAlignment="0" applyProtection="0"/>
    <xf numFmtId="0" fontId="63" fillId="56" borderId="5275" applyNumberFormat="0" applyAlignment="0" applyProtection="0"/>
    <xf numFmtId="0" fontId="43" fillId="59" borderId="5274" applyNumberFormat="0" applyFon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60" fillId="43" borderId="5273" applyNumberFormat="0" applyAlignment="0" applyProtection="0"/>
    <xf numFmtId="0" fontId="55" fillId="56" borderId="5273" applyNumberFormat="0" applyAlignment="0" applyProtection="0"/>
    <xf numFmtId="0" fontId="43" fillId="59" borderId="5274" applyNumberFormat="0" applyFont="0" applyAlignment="0" applyProtection="0"/>
    <xf numFmtId="0" fontId="42" fillId="0" borderId="5276" applyNumberFormat="0" applyFill="0" applyAlignment="0" applyProtection="0"/>
    <xf numFmtId="0" fontId="60" fillId="43" borderId="5273" applyNumberFormat="0" applyAlignment="0" applyProtection="0"/>
    <xf numFmtId="0" fontId="43" fillId="59" borderId="5274" applyNumberFormat="0" applyFont="0" applyAlignment="0" applyProtection="0"/>
    <xf numFmtId="0" fontId="42" fillId="0" borderId="5276" applyNumberFormat="0" applyFill="0" applyAlignment="0" applyProtection="0"/>
    <xf numFmtId="0" fontId="42" fillId="0" borderId="5276" applyNumberFormat="0" applyFill="0" applyAlignment="0" applyProtection="0"/>
    <xf numFmtId="0" fontId="55" fillId="56" borderId="5273" applyNumberFormat="0" applyAlignment="0" applyProtection="0"/>
    <xf numFmtId="0" fontId="42" fillId="0" borderId="5276" applyNumberFormat="0" applyFill="0" applyAlignment="0" applyProtection="0"/>
    <xf numFmtId="0" fontId="60" fillId="43" borderId="5273" applyNumberFormat="0" applyAlignment="0" applyProtection="0"/>
    <xf numFmtId="0" fontId="43" fillId="59" borderId="5274" applyNumberFormat="0" applyFon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43" fillId="59" borderId="5274" applyNumberFormat="0" applyFont="0" applyAlignment="0" applyProtection="0"/>
    <xf numFmtId="0" fontId="43" fillId="59" borderId="5274" applyNumberFormat="0" applyFont="0" applyAlignment="0" applyProtection="0"/>
    <xf numFmtId="0" fontId="55" fillId="56" borderId="5273" applyNumberFormat="0" applyAlignment="0" applyProtection="0"/>
    <xf numFmtId="0" fontId="60" fillId="43" borderId="5273" applyNumberFormat="0" applyAlignment="0" applyProtection="0"/>
    <xf numFmtId="0" fontId="43" fillId="59" borderId="5274" applyNumberFormat="0" applyFont="0" applyAlignment="0" applyProtection="0"/>
    <xf numFmtId="0" fontId="43" fillId="59" borderId="5274" applyNumberFormat="0" applyFon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55" fillId="56" borderId="5273"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0" fillId="43" borderId="5273"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55" fillId="56" borderId="5273" applyNumberFormat="0" applyAlignment="0" applyProtection="0"/>
    <xf numFmtId="0" fontId="43" fillId="59" borderId="5274" applyNumberFormat="0" applyFont="0" applyAlignment="0" applyProtection="0"/>
    <xf numFmtId="0" fontId="63" fillId="56" borderId="5275" applyNumberFormat="0" applyAlignment="0" applyProtection="0"/>
    <xf numFmtId="0" fontId="43" fillId="59" borderId="5274" applyNumberFormat="0" applyFon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55" fillId="56" borderId="5273" applyNumberFormat="0" applyAlignment="0" applyProtection="0"/>
    <xf numFmtId="0" fontId="42" fillId="0" borderId="5276" applyNumberFormat="0" applyFill="0" applyAlignment="0" applyProtection="0"/>
    <xf numFmtId="0" fontId="55" fillId="56" borderId="5273" applyNumberFormat="0" applyAlignment="0" applyProtection="0"/>
    <xf numFmtId="0" fontId="60" fillId="43" borderId="5273" applyNumberForma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55" fillId="56" borderId="5273" applyNumberFormat="0" applyAlignment="0" applyProtection="0"/>
    <xf numFmtId="0" fontId="60" fillId="43" borderId="5273" applyNumberForma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55" fillId="56" borderId="5273" applyNumberFormat="0" applyAlignment="0" applyProtection="0"/>
    <xf numFmtId="0" fontId="60" fillId="43" borderId="5273" applyNumberForma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55" fillId="56" borderId="5273"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55" fillId="56" borderId="5273" applyNumberFormat="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0" fillId="43" borderId="5273" applyNumberFormat="0" applyAlignment="0" applyProtection="0"/>
    <xf numFmtId="0" fontId="63" fillId="56" borderId="5275" applyNumberFormat="0" applyAlignment="0" applyProtection="0"/>
    <xf numFmtId="0" fontId="63" fillId="56" borderId="5275" applyNumberFormat="0" applyAlignment="0" applyProtection="0"/>
    <xf numFmtId="0" fontId="43" fillId="59" borderId="5274" applyNumberFormat="0" applyFon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55" fillId="56" borderId="5273" applyNumberFormat="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3" fillId="59" borderId="5274" applyNumberFormat="0" applyFon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0" fillId="43" borderId="5273"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201" fontId="137" fillId="0" borderId="5158" applyNumberFormat="0" applyFont="0" applyFill="0" applyAlignment="0" applyProtection="0"/>
    <xf numFmtId="201" fontId="137" fillId="0" borderId="5157" applyNumberFormat="0" applyFont="0" applyFill="0" applyAlignment="0" applyProtection="0"/>
    <xf numFmtId="254" fontId="177" fillId="0" borderId="5159" applyFont="0" applyFill="0" applyBorder="0" applyAlignment="0" applyProtection="0">
      <protection locked="0"/>
    </xf>
    <xf numFmtId="215" fontId="156" fillId="0" borderId="5729" applyFont="0" applyFill="0" applyAlignment="0">
      <alignment horizontal="fill"/>
    </xf>
    <xf numFmtId="254" fontId="177" fillId="0" borderId="5159" applyFont="0" applyFill="0" applyBorder="0" applyAlignment="0" applyProtection="0">
      <protection locked="0"/>
    </xf>
    <xf numFmtId="0" fontId="18" fillId="68" borderId="5275" applyNumberFormat="0">
      <alignment vertical="center"/>
    </xf>
    <xf numFmtId="0" fontId="18" fillId="35" borderId="5156" applyNumberFormat="0" applyAlignment="0">
      <protection locked="0"/>
    </xf>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63" fillId="56" borderId="5275" applyNumberFormat="0" applyAlignment="0" applyProtection="0"/>
    <xf numFmtId="0" fontId="55" fillId="56" borderId="5273" applyNumberFormat="0" applyAlignment="0" applyProtection="0"/>
    <xf numFmtId="0" fontId="55" fillId="56" borderId="5273" applyNumberFormat="0" applyAlignment="0" applyProtection="0"/>
    <xf numFmtId="0" fontId="55" fillId="56" borderId="5273" applyNumberFormat="0" applyAlignment="0" applyProtection="0"/>
    <xf numFmtId="0" fontId="92" fillId="35" borderId="5730">
      <alignment horizontal="center" vertical="center"/>
    </xf>
    <xf numFmtId="3" fontId="92" fillId="35" borderId="5730">
      <alignment horizontal="right" vertical="center"/>
    </xf>
    <xf numFmtId="4" fontId="92" fillId="35" borderId="5730"/>
    <xf numFmtId="0" fontId="60" fillId="43" borderId="5273" applyNumberFormat="0" applyAlignment="0" applyProtection="0"/>
    <xf numFmtId="0" fontId="60" fillId="43" borderId="5273" applyNumberFormat="0" applyAlignment="0" applyProtection="0"/>
    <xf numFmtId="0" fontId="42" fillId="0" borderId="5276" applyNumberFormat="0" applyFill="0" applyAlignment="0" applyProtection="0"/>
    <xf numFmtId="0" fontId="18" fillId="68" borderId="5275" applyNumberFormat="0">
      <alignment vertical="center"/>
    </xf>
    <xf numFmtId="3" fontId="92" fillId="34" borderId="5728">
      <alignment horizontal="right" vertical="center"/>
    </xf>
    <xf numFmtId="2" fontId="92" fillId="34" borderId="5728"/>
    <xf numFmtId="0" fontId="18" fillId="35" borderId="5156" applyNumberFormat="0" applyAlignment="0">
      <protection locked="0"/>
    </xf>
    <xf numFmtId="0" fontId="60" fillId="43" borderId="5273" applyNumberFormat="0" applyAlignment="0" applyProtection="0"/>
    <xf numFmtId="201" fontId="137" fillId="0" borderId="5158" applyNumberFormat="0" applyFont="0" applyFill="0" applyAlignment="0" applyProtection="0"/>
    <xf numFmtId="201" fontId="137" fillId="0" borderId="5157" applyNumberFormat="0" applyFont="0" applyFill="0" applyAlignment="0" applyProtection="0"/>
    <xf numFmtId="0" fontId="60" fillId="43" borderId="5273" applyNumberFormat="0" applyAlignment="0" applyProtection="0"/>
    <xf numFmtId="0" fontId="60" fillId="43" borderId="5273" applyNumberFormat="0" applyAlignment="0" applyProtection="0"/>
    <xf numFmtId="201" fontId="137" fillId="0" borderId="5157" applyNumberFormat="0" applyFont="0" applyFill="0" applyAlignment="0" applyProtection="0"/>
    <xf numFmtId="0" fontId="18" fillId="68" borderId="5275" applyNumberFormat="0">
      <alignment vertical="center"/>
    </xf>
    <xf numFmtId="0" fontId="18" fillId="35" borderId="5156" applyNumberFormat="0" applyAlignment="0">
      <protection locked="0"/>
    </xf>
    <xf numFmtId="0" fontId="42" fillId="0" borderId="5276" applyNumberFormat="0" applyFill="0" applyAlignment="0" applyProtection="0"/>
    <xf numFmtId="0" fontId="60" fillId="43" borderId="5273" applyNumberFormat="0" applyAlignment="0" applyProtection="0"/>
    <xf numFmtId="0" fontId="60" fillId="43" borderId="5273" applyNumberFormat="0" applyAlignment="0" applyProtection="0"/>
    <xf numFmtId="0" fontId="42" fillId="0" borderId="5276" applyNumberFormat="0" applyFill="0" applyAlignment="0" applyProtection="0"/>
    <xf numFmtId="0" fontId="55" fillId="56" borderId="5273" applyNumberFormat="0" applyAlignment="0" applyProtection="0"/>
    <xf numFmtId="0" fontId="55" fillId="56" borderId="5273" applyNumberFormat="0" applyAlignment="0" applyProtection="0"/>
    <xf numFmtId="0" fontId="55" fillId="56" borderId="5273" applyNumberFormat="0" applyAlignment="0" applyProtection="0"/>
    <xf numFmtId="0" fontId="63" fillId="56" borderId="5275" applyNumberFormat="0" applyAlignment="0" applyProtection="0"/>
    <xf numFmtId="0" fontId="63" fillId="56" borderId="5275" applyNumberFormat="0" applyAlignment="0" applyProtection="0"/>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18" fillId="0" borderId="5274"/>
    <xf numFmtId="0" fontId="63" fillId="56" borderId="5275" applyNumberFormat="0" applyAlignment="0" applyProtection="0"/>
    <xf numFmtId="0" fontId="55" fillId="56" borderId="5273" applyNumberFormat="0" applyAlignment="0" applyProtection="0"/>
    <xf numFmtId="0" fontId="55" fillId="56" borderId="5273" applyNumberFormat="0" applyAlignment="0" applyProtection="0"/>
    <xf numFmtId="0" fontId="55" fillId="56" borderId="5273" applyNumberFormat="0" applyAlignment="0" applyProtection="0"/>
    <xf numFmtId="0" fontId="60" fillId="43" borderId="5273" applyNumberFormat="0" applyAlignment="0" applyProtection="0"/>
    <xf numFmtId="0" fontId="60" fillId="43" borderId="5273" applyNumberFormat="0" applyAlignment="0" applyProtection="0"/>
    <xf numFmtId="0" fontId="42" fillId="0" borderId="5276" applyNumberFormat="0" applyFill="0" applyAlignment="0" applyProtection="0"/>
    <xf numFmtId="0" fontId="60" fillId="43" borderId="5273" applyNumberFormat="0" applyAlignment="0" applyProtection="0"/>
    <xf numFmtId="0" fontId="42" fillId="0" borderId="5276" applyNumberFormat="0" applyFill="0" applyAlignment="0" applyProtection="0"/>
    <xf numFmtId="0" fontId="18" fillId="35" borderId="5156" applyNumberFormat="0" applyAlignment="0">
      <protection locked="0"/>
    </xf>
    <xf numFmtId="0" fontId="18" fillId="68" borderId="5275" applyNumberFormat="0">
      <alignment vertical="center"/>
    </xf>
    <xf numFmtId="0" fontId="18" fillId="68" borderId="5275" applyNumberFormat="0">
      <alignment vertical="center"/>
    </xf>
    <xf numFmtId="0" fontId="18" fillId="68" borderId="5275" applyNumberFormat="0">
      <alignment vertical="center"/>
    </xf>
    <xf numFmtId="0" fontId="18" fillId="35" borderId="5156" applyNumberFormat="0" applyAlignment="0">
      <protection locked="0"/>
    </xf>
    <xf numFmtId="0" fontId="18" fillId="68" borderId="5275" applyNumberFormat="0">
      <alignment vertical="center"/>
    </xf>
    <xf numFmtId="0" fontId="18" fillId="68" borderId="5275" applyNumberFormat="0">
      <alignment vertical="center"/>
    </xf>
    <xf numFmtId="201" fontId="137" fillId="0" borderId="5158" applyNumberFormat="0" applyFont="0" applyFill="0" applyAlignment="0" applyProtection="0"/>
    <xf numFmtId="0" fontId="18" fillId="35" borderId="5156" applyNumberFormat="0" applyAlignment="0">
      <protection locked="0"/>
    </xf>
    <xf numFmtId="0" fontId="18" fillId="68" borderId="5275" applyNumberFormat="0">
      <alignment vertical="center"/>
    </xf>
    <xf numFmtId="0" fontId="18" fillId="35" borderId="5156" applyNumberFormat="0" applyAlignment="0">
      <protection locked="0"/>
    </xf>
    <xf numFmtId="0" fontId="18" fillId="35" borderId="5156" applyNumberFormat="0" applyAlignment="0">
      <protection locked="0"/>
    </xf>
    <xf numFmtId="0" fontId="63" fillId="56" borderId="5275" applyNumberFormat="0" applyAlignment="0" applyProtection="0"/>
    <xf numFmtId="0" fontId="44" fillId="57" borderId="5731" applyNumberFormat="0" applyAlignment="0" applyProtection="0"/>
    <xf numFmtId="0" fontId="63" fillId="56" borderId="5275" applyNumberFormat="0" applyAlignment="0" applyProtection="0"/>
    <xf numFmtId="0" fontId="42" fillId="0" borderId="5276" applyNumberFormat="0" applyFill="0" applyAlignment="0" applyProtection="0"/>
    <xf numFmtId="0" fontId="60" fillId="43" borderId="5273" applyNumberFormat="0" applyAlignment="0" applyProtection="0"/>
    <xf numFmtId="0" fontId="92" fillId="35" borderId="5734">
      <alignment horizontal="center" vertical="center"/>
    </xf>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215" fontId="156" fillId="0" borderId="5733" applyFont="0" applyFill="0" applyAlignment="0">
      <alignment horizontal="fill"/>
    </xf>
    <xf numFmtId="0" fontId="108" fillId="0" borderId="5277" applyFont="0" applyFill="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63" fillId="56" borderId="5275" applyNumberFormat="0" applyAlignment="0" applyProtection="0"/>
    <xf numFmtId="0" fontId="42" fillId="0" borderId="5276" applyNumberFormat="0" applyFill="0" applyAlignment="0" applyProtection="0"/>
    <xf numFmtId="0" fontId="55" fillId="56" borderId="5273" applyNumberFormat="0" applyAlignment="0" applyProtection="0"/>
    <xf numFmtId="0" fontId="63" fillId="56" borderId="5275" applyNumberFormat="0" applyAlignment="0" applyProtection="0"/>
    <xf numFmtId="0" fontId="60" fillId="43" borderId="5273" applyNumberFormat="0" applyAlignment="0" applyProtection="0"/>
    <xf numFmtId="0" fontId="43" fillId="59" borderId="5274" applyNumberFormat="0" applyFont="0" applyAlignment="0" applyProtection="0"/>
    <xf numFmtId="0" fontId="55" fillId="56" borderId="5273" applyNumberFormat="0" applyAlignment="0" applyProtection="0"/>
    <xf numFmtId="0" fontId="55" fillId="56" borderId="5273" applyNumberFormat="0" applyAlignment="0" applyProtection="0"/>
    <xf numFmtId="0" fontId="55" fillId="56" borderId="5273" applyNumberFormat="0" applyAlignment="0" applyProtection="0"/>
    <xf numFmtId="0" fontId="55" fillId="56" borderId="5273" applyNumberFormat="0" applyAlignment="0" applyProtection="0"/>
    <xf numFmtId="0" fontId="60" fillId="43" borderId="5273" applyNumberFormat="0" applyAlignment="0" applyProtection="0"/>
    <xf numFmtId="0" fontId="42" fillId="0" borderId="5276" applyNumberFormat="0" applyFill="0" applyAlignment="0" applyProtection="0"/>
    <xf numFmtId="0" fontId="60" fillId="43" borderId="5273" applyNumberFormat="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42" fillId="0" borderId="5276" applyNumberFormat="0" applyFill="0" applyAlignment="0" applyProtection="0"/>
    <xf numFmtId="0" fontId="44" fillId="57" borderId="5731" applyNumberFormat="0" applyAlignment="0" applyProtection="0"/>
    <xf numFmtId="0" fontId="44" fillId="57" borderId="5731" applyNumberFormat="0" applyAlignment="0" applyProtection="0"/>
    <xf numFmtId="3" fontId="92" fillId="35" borderId="5734">
      <alignment horizontal="right" vertical="center"/>
    </xf>
    <xf numFmtId="4" fontId="92" fillId="35" borderId="5734"/>
    <xf numFmtId="3" fontId="92" fillId="34" borderId="5732">
      <alignment horizontal="right" vertical="center"/>
    </xf>
    <xf numFmtId="2" fontId="92" fillId="34" borderId="5732"/>
    <xf numFmtId="0" fontId="60" fillId="43" borderId="5273" applyNumberFormat="0" applyAlignment="0" applyProtection="0"/>
    <xf numFmtId="0" fontId="44" fillId="119" borderId="5731" applyNumberFormat="0" applyAlignment="0" applyProtection="0"/>
    <xf numFmtId="0" fontId="42" fillId="0" borderId="5276" applyNumberFormat="0" applyFill="0" applyAlignment="0" applyProtection="0"/>
    <xf numFmtId="0" fontId="42" fillId="0" borderId="5276" applyNumberFormat="0" applyFill="0" applyAlignment="0" applyProtection="0"/>
    <xf numFmtId="0" fontId="63" fillId="56" borderId="5275" applyNumberFormat="0" applyAlignment="0" applyProtection="0"/>
    <xf numFmtId="0" fontId="63" fillId="56" borderId="5275" applyNumberFormat="0" applyAlignment="0" applyProtection="0"/>
    <xf numFmtId="0" fontId="63" fillId="56" borderId="5275" applyNumberFormat="0" applyAlignment="0" applyProtection="0"/>
    <xf numFmtId="0" fontId="44" fillId="57" borderId="5735" applyNumberFormat="0" applyAlignment="0" applyProtection="0"/>
    <xf numFmtId="0" fontId="44" fillId="57" borderId="5735" applyNumberFormat="0" applyAlignment="0" applyProtection="0"/>
    <xf numFmtId="0" fontId="44" fillId="57" borderId="5735" applyNumberFormat="0" applyAlignment="0" applyProtection="0"/>
    <xf numFmtId="0" fontId="44" fillId="119" borderId="5735" applyNumberFormat="0" applyAlignment="0" applyProtection="0"/>
    <xf numFmtId="215" fontId="156" fillId="0" borderId="5737" applyFont="0" applyFill="0" applyAlignment="0">
      <alignment horizontal="fill"/>
    </xf>
    <xf numFmtId="0" fontId="92" fillId="35" borderId="5738">
      <alignment horizontal="center" vertical="center"/>
    </xf>
    <xf numFmtId="3" fontId="92" fillId="35" borderId="5738">
      <alignment horizontal="right" vertical="center"/>
    </xf>
    <xf numFmtId="4" fontId="92" fillId="35" borderId="5738"/>
    <xf numFmtId="3" fontId="92" fillId="34" borderId="5736">
      <alignment horizontal="right" vertical="center"/>
    </xf>
    <xf numFmtId="2" fontId="92" fillId="34" borderId="5736"/>
    <xf numFmtId="0" fontId="44" fillId="57" borderId="5739" applyNumberFormat="0" applyAlignment="0" applyProtection="0"/>
    <xf numFmtId="0" fontId="92" fillId="35" borderId="5742">
      <alignment horizontal="center" vertical="center"/>
    </xf>
    <xf numFmtId="215" fontId="156" fillId="0" borderId="5741" applyFont="0" applyFill="0" applyAlignment="0">
      <alignment horizontal="fill"/>
    </xf>
    <xf numFmtId="0" fontId="44" fillId="57" borderId="5739" applyNumberFormat="0" applyAlignment="0" applyProtection="0"/>
    <xf numFmtId="0" fontId="44" fillId="57" borderId="5739" applyNumberFormat="0" applyAlignment="0" applyProtection="0"/>
    <xf numFmtId="3" fontId="92" fillId="35" borderId="5742">
      <alignment horizontal="right" vertical="center"/>
    </xf>
    <xf numFmtId="4" fontId="92" fillId="35" borderId="5742"/>
    <xf numFmtId="3" fontId="92" fillId="34" borderId="5740">
      <alignment horizontal="right" vertical="center"/>
    </xf>
    <xf numFmtId="2" fontId="92" fillId="34" borderId="5740"/>
    <xf numFmtId="0" fontId="44" fillId="119" borderId="5739" applyNumberFormat="0" applyAlignment="0" applyProtection="0"/>
    <xf numFmtId="0" fontId="44" fillId="57" borderId="5743" applyNumberFormat="0" applyAlignment="0" applyProtection="0"/>
    <xf numFmtId="0" fontId="44" fillId="57" borderId="5743" applyNumberFormat="0" applyAlignment="0" applyProtection="0"/>
    <xf numFmtId="0" fontId="44" fillId="57" borderId="5743" applyNumberFormat="0" applyAlignment="0" applyProtection="0"/>
    <xf numFmtId="0" fontId="44" fillId="119" borderId="5743" applyNumberFormat="0" applyAlignment="0" applyProtection="0"/>
    <xf numFmtId="164" fontId="103" fillId="71" borderId="5162" applyNumberFormat="0" applyBorder="0" applyAlignment="0">
      <alignment vertical="center" wrapText="1"/>
    </xf>
    <xf numFmtId="215" fontId="156" fillId="0" borderId="5753" applyFont="0" applyFill="0" applyAlignment="0">
      <alignment horizontal="fill"/>
    </xf>
    <xf numFmtId="2" fontId="92" fillId="34" borderId="5768"/>
    <xf numFmtId="3" fontId="92" fillId="34" borderId="5768">
      <alignment horizontal="right" vertical="center"/>
    </xf>
    <xf numFmtId="4" fontId="92" fillId="35" borderId="5770"/>
    <xf numFmtId="3" fontId="92" fillId="35" borderId="5770">
      <alignment horizontal="right" vertical="center"/>
    </xf>
    <xf numFmtId="0" fontId="92" fillId="35" borderId="5770">
      <alignment horizontal="center" vertical="center"/>
    </xf>
    <xf numFmtId="0" fontId="92" fillId="35" borderId="5754">
      <alignment horizontal="center" vertical="center"/>
    </xf>
    <xf numFmtId="3" fontId="92" fillId="35" borderId="5754">
      <alignment horizontal="right" vertical="center"/>
    </xf>
    <xf numFmtId="4" fontId="92" fillId="35" borderId="5754"/>
    <xf numFmtId="215" fontId="156" fillId="0" borderId="5769" applyFont="0" applyFill="0" applyAlignment="0">
      <alignment horizontal="fill"/>
    </xf>
    <xf numFmtId="3" fontId="92" fillId="34" borderId="5752">
      <alignment horizontal="right" vertical="center"/>
    </xf>
    <xf numFmtId="2" fontId="92" fillId="34" borderId="5752"/>
    <xf numFmtId="0" fontId="108" fillId="0" borderId="5277" applyFont="0" applyFill="0" applyAlignment="0" applyProtection="0"/>
    <xf numFmtId="0" fontId="103" fillId="71" borderId="5162" applyNumberFormat="0" applyBorder="0" applyAlignment="0">
      <alignment vertical="center" wrapText="1"/>
    </xf>
    <xf numFmtId="0" fontId="44" fillId="57" borderId="5755" applyNumberFormat="0" applyAlignment="0" applyProtection="0"/>
    <xf numFmtId="0" fontId="92" fillId="35" borderId="5758">
      <alignment horizontal="center" vertical="center"/>
    </xf>
    <xf numFmtId="215" fontId="156" fillId="0" borderId="5757" applyFont="0" applyFill="0" applyAlignment="0">
      <alignment horizontal="fill"/>
    </xf>
    <xf numFmtId="0" fontId="44" fillId="57" borderId="5755" applyNumberFormat="0" applyAlignment="0" applyProtection="0"/>
    <xf numFmtId="0" fontId="44" fillId="57" borderId="5755" applyNumberFormat="0" applyAlignment="0" applyProtection="0"/>
    <xf numFmtId="3" fontId="92" fillId="35" borderId="5758">
      <alignment horizontal="right" vertical="center"/>
    </xf>
    <xf numFmtId="4" fontId="92" fillId="35" borderId="5758"/>
    <xf numFmtId="3" fontId="92" fillId="34" borderId="5756">
      <alignment horizontal="right" vertical="center"/>
    </xf>
    <xf numFmtId="2" fontId="92" fillId="34" borderId="5756"/>
    <xf numFmtId="0" fontId="44" fillId="119" borderId="5755" applyNumberFormat="0" applyAlignment="0" applyProtection="0"/>
    <xf numFmtId="0" fontId="44" fillId="57" borderId="5759" applyNumberFormat="0" applyAlignment="0" applyProtection="0"/>
    <xf numFmtId="0" fontId="44" fillId="57" borderId="5759" applyNumberFormat="0" applyAlignment="0" applyProtection="0"/>
    <xf numFmtId="0" fontId="44" fillId="57" borderId="5759" applyNumberFormat="0" applyAlignment="0" applyProtection="0"/>
    <xf numFmtId="0" fontId="44" fillId="119" borderId="5759" applyNumberFormat="0" applyAlignment="0" applyProtection="0"/>
    <xf numFmtId="215" fontId="156" fillId="0" borderId="5761" applyFont="0" applyFill="0" applyAlignment="0">
      <alignment horizontal="fill"/>
    </xf>
    <xf numFmtId="0" fontId="92" fillId="35" borderId="5762">
      <alignment horizontal="center" vertical="center"/>
    </xf>
    <xf numFmtId="3" fontId="92" fillId="35" borderId="5762">
      <alignment horizontal="right" vertical="center"/>
    </xf>
    <xf numFmtId="4" fontId="92" fillId="35" borderId="5762"/>
    <xf numFmtId="3" fontId="92" fillId="34" borderId="5760">
      <alignment horizontal="right" vertical="center"/>
    </xf>
    <xf numFmtId="2" fontId="92" fillId="34" borderId="5760"/>
    <xf numFmtId="0" fontId="44" fillId="57" borderId="5763" applyNumberFormat="0" applyAlignment="0" applyProtection="0"/>
    <xf numFmtId="0" fontId="92" fillId="35" borderId="5766">
      <alignment horizontal="center" vertical="center"/>
    </xf>
    <xf numFmtId="215" fontId="156" fillId="0" borderId="5765" applyFont="0" applyFill="0" applyAlignment="0">
      <alignment horizontal="fill"/>
    </xf>
    <xf numFmtId="0" fontId="44" fillId="57" borderId="5763" applyNumberFormat="0" applyAlignment="0" applyProtection="0"/>
    <xf numFmtId="0" fontId="44" fillId="57" borderId="5763" applyNumberFormat="0" applyAlignment="0" applyProtection="0"/>
    <xf numFmtId="3" fontId="92" fillId="35" borderId="5766">
      <alignment horizontal="right" vertical="center"/>
    </xf>
    <xf numFmtId="4" fontId="92" fillId="35" borderId="5766"/>
    <xf numFmtId="3" fontId="92" fillId="34" borderId="5764">
      <alignment horizontal="right" vertical="center"/>
    </xf>
    <xf numFmtId="2" fontId="92" fillId="34" borderId="5764"/>
    <xf numFmtId="0" fontId="44" fillId="119" borderId="5763" applyNumberFormat="0" applyAlignment="0" applyProtection="0"/>
    <xf numFmtId="0" fontId="44" fillId="57" borderId="5767" applyNumberFormat="0" applyAlignment="0" applyProtection="0"/>
    <xf numFmtId="0" fontId="44" fillId="57" borderId="5767" applyNumberFormat="0" applyAlignment="0" applyProtection="0"/>
    <xf numFmtId="0" fontId="44" fillId="57" borderId="5767" applyNumberFormat="0" applyAlignment="0" applyProtection="0"/>
    <xf numFmtId="0" fontId="44" fillId="119" borderId="5767" applyNumberFormat="0" applyAlignment="0" applyProtection="0"/>
    <xf numFmtId="0" fontId="44" fillId="57" borderId="5771" applyNumberFormat="0" applyAlignment="0" applyProtection="0"/>
    <xf numFmtId="0" fontId="92" fillId="35" borderId="5774">
      <alignment horizontal="center" vertical="center"/>
    </xf>
    <xf numFmtId="215" fontId="156" fillId="0" borderId="5773" applyFont="0" applyFill="0" applyAlignment="0">
      <alignment horizontal="fill"/>
    </xf>
    <xf numFmtId="0" fontId="44" fillId="57" borderId="5771" applyNumberFormat="0" applyAlignment="0" applyProtection="0"/>
    <xf numFmtId="0" fontId="44" fillId="57" borderId="5771" applyNumberFormat="0" applyAlignment="0" applyProtection="0"/>
    <xf numFmtId="3" fontId="92" fillId="35" borderId="5774">
      <alignment horizontal="right" vertical="center"/>
    </xf>
    <xf numFmtId="4" fontId="92" fillId="35" borderId="5774"/>
    <xf numFmtId="3" fontId="92" fillId="34" borderId="5772">
      <alignment horizontal="right" vertical="center"/>
    </xf>
    <xf numFmtId="2" fontId="92" fillId="34" borderId="5772"/>
    <xf numFmtId="0" fontId="44" fillId="119" borderId="5771" applyNumberFormat="0" applyAlignment="0" applyProtection="0"/>
    <xf numFmtId="0" fontId="44" fillId="57" borderId="5775" applyNumberFormat="0" applyAlignment="0" applyProtection="0"/>
    <xf numFmtId="0" fontId="44" fillId="57" borderId="5775" applyNumberFormat="0" applyAlignment="0" applyProtection="0"/>
    <xf numFmtId="0" fontId="44" fillId="57" borderId="5775" applyNumberFormat="0" applyAlignment="0" applyProtection="0"/>
    <xf numFmtId="0" fontId="44" fillId="119" borderId="5775" applyNumberFormat="0" applyAlignment="0" applyProtection="0"/>
    <xf numFmtId="215" fontId="156" fillId="0" borderId="5777" applyFont="0" applyFill="0" applyAlignment="0">
      <alignment horizontal="fill"/>
    </xf>
    <xf numFmtId="0" fontId="44" fillId="57" borderId="5791" applyNumberFormat="0" applyAlignment="0" applyProtection="0"/>
    <xf numFmtId="0" fontId="44" fillId="119" borderId="5787" applyNumberFormat="0" applyAlignment="0" applyProtection="0"/>
    <xf numFmtId="2" fontId="92" fillId="34" borderId="5788"/>
    <xf numFmtId="3" fontId="92" fillId="34" borderId="5788">
      <alignment horizontal="right" vertical="center"/>
    </xf>
    <xf numFmtId="4" fontId="92" fillId="35" borderId="5790"/>
    <xf numFmtId="3" fontId="92" fillId="35" borderId="5790">
      <alignment horizontal="right" vertical="center"/>
    </xf>
    <xf numFmtId="0" fontId="44" fillId="57" borderId="5787" applyNumberFormat="0" applyAlignment="0" applyProtection="0"/>
    <xf numFmtId="0" fontId="44" fillId="57" borderId="5787" applyNumberFormat="0" applyAlignment="0" applyProtection="0"/>
    <xf numFmtId="215" fontId="156" fillId="0" borderId="5789" applyFont="0" applyFill="0" applyAlignment="0">
      <alignment horizontal="fill"/>
    </xf>
    <xf numFmtId="0" fontId="92" fillId="35" borderId="5790">
      <alignment horizontal="center" vertical="center"/>
    </xf>
    <xf numFmtId="0" fontId="44" fillId="57" borderId="5787" applyNumberFormat="0" applyAlignment="0" applyProtection="0"/>
    <xf numFmtId="2" fontId="92" fillId="34" borderId="5784"/>
    <xf numFmtId="3" fontId="92" fillId="34" borderId="5784">
      <alignment horizontal="right" vertical="center"/>
    </xf>
    <xf numFmtId="4" fontId="92" fillId="35" borderId="5786"/>
    <xf numFmtId="3" fontId="92" fillId="35" borderId="5786">
      <alignment horizontal="right" vertical="center"/>
    </xf>
    <xf numFmtId="0" fontId="92" fillId="35" borderId="5786">
      <alignment horizontal="center" vertical="center"/>
    </xf>
    <xf numFmtId="0" fontId="92" fillId="35" borderId="5778">
      <alignment horizontal="center" vertical="center"/>
    </xf>
    <xf numFmtId="3" fontId="92" fillId="35" borderId="5778">
      <alignment horizontal="right" vertical="center"/>
    </xf>
    <xf numFmtId="4" fontId="92" fillId="35" borderId="5778"/>
    <xf numFmtId="3" fontId="92" fillId="34" borderId="5776">
      <alignment horizontal="right" vertical="center"/>
    </xf>
    <xf numFmtId="2" fontId="92" fillId="34" borderId="5776"/>
    <xf numFmtId="215" fontId="156" fillId="0" borderId="5785" applyFont="0" applyFill="0" applyAlignment="0">
      <alignment horizontal="fill"/>
    </xf>
    <xf numFmtId="0" fontId="44" fillId="57" borderId="5779" applyNumberFormat="0" applyAlignment="0" applyProtection="0"/>
    <xf numFmtId="0" fontId="92" fillId="35" borderId="5782">
      <alignment horizontal="center" vertical="center"/>
    </xf>
    <xf numFmtId="215" fontId="156" fillId="0" borderId="5781" applyFont="0" applyFill="0" applyAlignment="0">
      <alignment horizontal="fill"/>
    </xf>
    <xf numFmtId="0" fontId="44" fillId="57" borderId="5779" applyNumberFormat="0" applyAlignment="0" applyProtection="0"/>
    <xf numFmtId="0" fontId="44" fillId="57" borderId="5779" applyNumberFormat="0" applyAlignment="0" applyProtection="0"/>
    <xf numFmtId="3" fontId="92" fillId="35" borderId="5782">
      <alignment horizontal="right" vertical="center"/>
    </xf>
    <xf numFmtId="4" fontId="92" fillId="35" borderId="5782"/>
    <xf numFmtId="3" fontId="92" fillId="34" borderId="5780">
      <alignment horizontal="right" vertical="center"/>
    </xf>
    <xf numFmtId="2" fontId="92" fillId="34" borderId="5780"/>
    <xf numFmtId="0" fontId="44" fillId="119" borderId="5779" applyNumberFormat="0" applyAlignment="0" applyProtection="0"/>
    <xf numFmtId="0" fontId="44" fillId="57" borderId="5783" applyNumberFormat="0" applyAlignment="0" applyProtection="0"/>
    <xf numFmtId="0" fontId="44" fillId="57" borderId="5783" applyNumberFormat="0" applyAlignment="0" applyProtection="0"/>
    <xf numFmtId="0" fontId="44" fillId="57" borderId="5783" applyNumberFormat="0" applyAlignment="0" applyProtection="0"/>
    <xf numFmtId="0" fontId="44" fillId="119" borderId="5783" applyNumberFormat="0" applyAlignment="0" applyProtection="0"/>
    <xf numFmtId="0" fontId="44" fillId="57" borderId="5791" applyNumberFormat="0" applyAlignment="0" applyProtection="0"/>
    <xf numFmtId="0" fontId="44" fillId="57" borderId="5791" applyNumberFormat="0" applyAlignment="0" applyProtection="0"/>
    <xf numFmtId="0" fontId="44" fillId="119" borderId="5791" applyNumberFormat="0" applyAlignment="0" applyProtection="0"/>
    <xf numFmtId="215" fontId="156" fillId="0" borderId="5793" applyFont="0" applyFill="0" applyAlignment="0">
      <alignment horizontal="fill"/>
    </xf>
    <xf numFmtId="0" fontId="92" fillId="35" borderId="5794">
      <alignment horizontal="center" vertical="center"/>
    </xf>
    <xf numFmtId="3" fontId="92" fillId="35" borderId="5794">
      <alignment horizontal="right" vertical="center"/>
    </xf>
    <xf numFmtId="4" fontId="92" fillId="35" borderId="5794"/>
    <xf numFmtId="3" fontId="92" fillId="34" borderId="5792">
      <alignment horizontal="right" vertical="center"/>
    </xf>
    <xf numFmtId="2" fontId="92" fillId="34" borderId="5792"/>
    <xf numFmtId="0" fontId="44" fillId="57" borderId="5795" applyNumberFormat="0" applyAlignment="0" applyProtection="0"/>
    <xf numFmtId="0" fontId="92" fillId="35" borderId="5798">
      <alignment horizontal="center" vertical="center"/>
    </xf>
    <xf numFmtId="215" fontId="156" fillId="0" borderId="5797" applyFont="0" applyFill="0" applyAlignment="0">
      <alignment horizontal="fill"/>
    </xf>
    <xf numFmtId="0" fontId="44" fillId="57" borderId="5795" applyNumberFormat="0" applyAlignment="0" applyProtection="0"/>
    <xf numFmtId="0" fontId="44" fillId="57" borderId="5795" applyNumberFormat="0" applyAlignment="0" applyProtection="0"/>
    <xf numFmtId="3" fontId="92" fillId="35" borderId="5798">
      <alignment horizontal="right" vertical="center"/>
    </xf>
    <xf numFmtId="4" fontId="92" fillId="35" borderId="5798"/>
    <xf numFmtId="3" fontId="92" fillId="34" borderId="5796">
      <alignment horizontal="right" vertical="center"/>
    </xf>
    <xf numFmtId="2" fontId="92" fillId="34" borderId="5796"/>
    <xf numFmtId="0" fontId="44" fillId="119" borderId="5795" applyNumberFormat="0" applyAlignment="0" applyProtection="0"/>
    <xf numFmtId="0" fontId="44" fillId="57" borderId="5799" applyNumberFormat="0" applyAlignment="0" applyProtection="0"/>
    <xf numFmtId="0" fontId="44" fillId="57" borderId="5799" applyNumberFormat="0" applyAlignment="0" applyProtection="0"/>
    <xf numFmtId="0" fontId="44" fillId="57" borderId="5799" applyNumberFormat="0" applyAlignment="0" applyProtection="0"/>
    <xf numFmtId="0" fontId="44" fillId="119" borderId="5799" applyNumberFormat="0" applyAlignment="0" applyProtection="0"/>
    <xf numFmtId="215" fontId="156" fillId="0" borderId="5801" applyFont="0" applyFill="0" applyAlignment="0">
      <alignment horizontal="fill"/>
    </xf>
    <xf numFmtId="0" fontId="92" fillId="35" borderId="5802">
      <alignment horizontal="center" vertical="center"/>
    </xf>
    <xf numFmtId="3" fontId="92" fillId="35" borderId="5802">
      <alignment horizontal="right" vertical="center"/>
    </xf>
    <xf numFmtId="4" fontId="92" fillId="35" borderId="5802"/>
    <xf numFmtId="3" fontId="92" fillId="34" borderId="5800">
      <alignment horizontal="right" vertical="center"/>
    </xf>
    <xf numFmtId="2" fontId="92" fillId="34" borderId="5800"/>
    <xf numFmtId="0" fontId="44" fillId="57" borderId="5803" applyNumberFormat="0" applyAlignment="0" applyProtection="0"/>
    <xf numFmtId="0" fontId="92" fillId="35" borderId="5806">
      <alignment horizontal="center" vertical="center"/>
    </xf>
    <xf numFmtId="215" fontId="156" fillId="0" borderId="5805" applyFont="0" applyFill="0" applyAlignment="0">
      <alignment horizontal="fill"/>
    </xf>
    <xf numFmtId="0" fontId="44" fillId="57" borderId="5803" applyNumberFormat="0" applyAlignment="0" applyProtection="0"/>
    <xf numFmtId="0" fontId="44" fillId="57" borderId="5803" applyNumberFormat="0" applyAlignment="0" applyProtection="0"/>
    <xf numFmtId="3" fontId="92" fillId="35" borderId="5806">
      <alignment horizontal="right" vertical="center"/>
    </xf>
    <xf numFmtId="4" fontId="92" fillId="35" borderId="5806"/>
    <xf numFmtId="3" fontId="92" fillId="34" borderId="5804">
      <alignment horizontal="right" vertical="center"/>
    </xf>
    <xf numFmtId="2" fontId="92" fillId="34" borderId="5804"/>
    <xf numFmtId="0" fontId="44" fillId="119" borderId="5803" applyNumberFormat="0" applyAlignment="0" applyProtection="0"/>
    <xf numFmtId="0" fontId="44" fillId="57" borderId="5807" applyNumberFormat="0" applyAlignment="0" applyProtection="0"/>
    <xf numFmtId="0" fontId="44" fillId="57" borderId="5807" applyNumberFormat="0" applyAlignment="0" applyProtection="0"/>
    <xf numFmtId="0" fontId="44" fillId="57" borderId="5807" applyNumberFormat="0" applyAlignment="0" applyProtection="0"/>
    <xf numFmtId="0" fontId="44" fillId="119" borderId="5807" applyNumberFormat="0" applyAlignment="0" applyProtection="0"/>
    <xf numFmtId="0" fontId="108" fillId="0" borderId="5809" applyFont="0" applyFill="0" applyAlignment="0" applyProtection="0"/>
    <xf numFmtId="215" fontId="156" fillId="0" borderId="5810" applyFont="0" applyFill="0" applyAlignment="0">
      <alignment horizontal="fill"/>
    </xf>
    <xf numFmtId="215" fontId="156" fillId="0" borderId="5809" applyFont="0" applyFill="0" applyAlignment="0">
      <alignment horizontal="fill"/>
    </xf>
    <xf numFmtId="303" fontId="211" fillId="0" borderId="5809" applyBorder="0"/>
    <xf numFmtId="321" fontId="171" fillId="0" borderId="5809"/>
    <xf numFmtId="322" fontId="171" fillId="0" borderId="5809"/>
    <xf numFmtId="323" fontId="171" fillId="0" borderId="5809"/>
    <xf numFmtId="324" fontId="171" fillId="0" borderId="5809"/>
    <xf numFmtId="325" fontId="171" fillId="0" borderId="5809"/>
    <xf numFmtId="326" fontId="171" fillId="0" borderId="5809"/>
    <xf numFmtId="329" fontId="171" fillId="0" borderId="5809"/>
    <xf numFmtId="332" fontId="171" fillId="0" borderId="5809"/>
    <xf numFmtId="333" fontId="171" fillId="0" borderId="5809"/>
    <xf numFmtId="0" fontId="92" fillId="35" borderId="5811">
      <alignment horizontal="center" vertical="center"/>
    </xf>
    <xf numFmtId="3" fontId="92" fillId="35" borderId="5811">
      <alignment horizontal="right" vertical="center"/>
    </xf>
    <xf numFmtId="4" fontId="92" fillId="35" borderId="5811"/>
    <xf numFmtId="3" fontId="92" fillId="34" borderId="5808">
      <alignment horizontal="right" vertical="center"/>
    </xf>
    <xf numFmtId="2" fontId="92" fillId="34" borderId="5808"/>
    <xf numFmtId="256" fontId="19" fillId="36" borderId="5809" applyNumberFormat="0" applyFill="0" applyBorder="0" applyAlignment="0" applyProtection="0"/>
    <xf numFmtId="256" fontId="19" fillId="36" borderId="5809" applyNumberFormat="0" applyFill="0" applyBorder="0" applyAlignment="0" applyProtection="0"/>
    <xf numFmtId="256" fontId="19" fillId="36" borderId="5809" applyNumberFormat="0" applyFill="0" applyBorder="0" applyAlignment="0" applyProtection="0"/>
    <xf numFmtId="0" fontId="19" fillId="36" borderId="5809" applyNumberFormat="0" applyFill="0" applyBorder="0" applyAlignment="0" applyProtection="0"/>
    <xf numFmtId="0" fontId="19" fillId="36" borderId="5809" applyNumberFormat="0" applyFill="0" applyBorder="0" applyAlignment="0" applyProtection="0"/>
    <xf numFmtId="256" fontId="19" fillId="36" borderId="5809" applyNumberFormat="0" applyFill="0" applyBorder="0" applyAlignment="0" applyProtection="0"/>
    <xf numFmtId="0" fontId="19" fillId="36" borderId="5809" applyNumberFormat="0" applyFill="0" applyBorder="0" applyAlignment="0" applyProtection="0"/>
    <xf numFmtId="0" fontId="108" fillId="0" borderId="5809" applyFont="0" applyFill="0" applyAlignment="0" applyProtection="0"/>
    <xf numFmtId="303" fontId="211" fillId="0" borderId="5809" applyBorder="0"/>
    <xf numFmtId="215" fontId="156" fillId="0" borderId="5809" applyFont="0" applyFill="0" applyAlignment="0">
      <alignment horizontal="fill"/>
    </xf>
    <xf numFmtId="0" fontId="44" fillId="57" borderId="5812" applyNumberFormat="0" applyAlignment="0" applyProtection="0"/>
    <xf numFmtId="0" fontId="92" fillId="35" borderId="5815">
      <alignment horizontal="center" vertical="center"/>
    </xf>
    <xf numFmtId="215" fontId="156" fillId="0" borderId="5809" applyFont="0" applyFill="0" applyAlignment="0">
      <alignment horizontal="fill"/>
    </xf>
    <xf numFmtId="215" fontId="156" fillId="0" borderId="5814" applyFont="0" applyFill="0" applyAlignment="0">
      <alignment horizontal="fill"/>
    </xf>
    <xf numFmtId="0" fontId="108" fillId="0" borderId="5809" applyFont="0" applyFill="0" applyAlignment="0" applyProtection="0"/>
    <xf numFmtId="0" fontId="44" fillId="57" borderId="5812" applyNumberFormat="0" applyAlignment="0" applyProtection="0"/>
    <xf numFmtId="0" fontId="44" fillId="57" borderId="5812" applyNumberFormat="0" applyAlignment="0" applyProtection="0"/>
    <xf numFmtId="3" fontId="92" fillId="35" borderId="5815">
      <alignment horizontal="right" vertical="center"/>
    </xf>
    <xf numFmtId="4" fontId="92" fillId="35" borderId="5815"/>
    <xf numFmtId="3" fontId="92" fillId="34" borderId="5813">
      <alignment horizontal="right" vertical="center"/>
    </xf>
    <xf numFmtId="2" fontId="92" fillId="34" borderId="5813"/>
    <xf numFmtId="0" fontId="44" fillId="119" borderId="5812" applyNumberFormat="0" applyAlignment="0" applyProtection="0"/>
    <xf numFmtId="0" fontId="108" fillId="0" borderId="5809" applyFont="0" applyFill="0" applyAlignment="0" applyProtection="0"/>
    <xf numFmtId="303" fontId="211" fillId="0" borderId="5809" applyBorder="0"/>
    <xf numFmtId="303" fontId="211" fillId="0" borderId="5809" applyBorder="0"/>
    <xf numFmtId="215" fontId="156" fillId="0" borderId="5809" applyFont="0" applyFill="0" applyAlignment="0">
      <alignment horizontal="fill"/>
    </xf>
    <xf numFmtId="0" fontId="44" fillId="57" borderId="5816" applyNumberFormat="0" applyAlignment="0" applyProtection="0"/>
    <xf numFmtId="0" fontId="44" fillId="57" borderId="5816" applyNumberFormat="0" applyAlignment="0" applyProtection="0"/>
    <xf numFmtId="0" fontId="44" fillId="57" borderId="5816" applyNumberFormat="0" applyAlignment="0" applyProtection="0"/>
    <xf numFmtId="0" fontId="44" fillId="119" borderId="5816" applyNumberFormat="0" applyAlignment="0" applyProtection="0"/>
    <xf numFmtId="0" fontId="44" fillId="57" borderId="5852" applyNumberFormat="0" applyAlignment="0" applyProtection="0"/>
    <xf numFmtId="215" fontId="156" fillId="0" borderId="5854" applyFont="0" applyFill="0" applyAlignment="0">
      <alignment horizontal="fill"/>
    </xf>
    <xf numFmtId="215" fontId="156" fillId="0" borderId="5818" applyFont="0" applyFill="0" applyAlignment="0">
      <alignment horizontal="fill"/>
    </xf>
    <xf numFmtId="0" fontId="92" fillId="35" borderId="5855">
      <alignment horizontal="center" vertical="center"/>
    </xf>
    <xf numFmtId="0" fontId="44" fillId="57" borderId="5832" applyNumberFormat="0" applyAlignment="0" applyProtection="0"/>
    <xf numFmtId="0" fontId="44" fillId="119" borderId="5828" applyNumberFormat="0" applyAlignment="0" applyProtection="0"/>
    <xf numFmtId="2" fontId="92" fillId="34" borderId="5829"/>
    <xf numFmtId="3" fontId="92" fillId="34" borderId="5829">
      <alignment horizontal="right" vertical="center"/>
    </xf>
    <xf numFmtId="4" fontId="92" fillId="35" borderId="5831"/>
    <xf numFmtId="3" fontId="92" fillId="35" borderId="5831">
      <alignment horizontal="right" vertical="center"/>
    </xf>
    <xf numFmtId="0" fontId="44" fillId="57" borderId="5828" applyNumberFormat="0" applyAlignment="0" applyProtection="0"/>
    <xf numFmtId="0" fontId="44" fillId="57" borderId="5828" applyNumberFormat="0" applyAlignment="0" applyProtection="0"/>
    <xf numFmtId="215" fontId="156" fillId="0" borderId="5830" applyFont="0" applyFill="0" applyAlignment="0">
      <alignment horizontal="fill"/>
    </xf>
    <xf numFmtId="0" fontId="92" fillId="35" borderId="5831">
      <alignment horizontal="center" vertical="center"/>
    </xf>
    <xf numFmtId="0" fontId="44" fillId="57" borderId="5828" applyNumberFormat="0" applyAlignment="0" applyProtection="0"/>
    <xf numFmtId="215" fontId="156" fillId="0" borderId="5850" applyFont="0" applyFill="0" applyAlignment="0">
      <alignment horizontal="fill"/>
    </xf>
    <xf numFmtId="2" fontId="92" fillId="34" borderId="5825"/>
    <xf numFmtId="3" fontId="92" fillId="34" borderId="5825">
      <alignment horizontal="right" vertical="center"/>
    </xf>
    <xf numFmtId="4" fontId="92" fillId="35" borderId="5827"/>
    <xf numFmtId="3" fontId="92" fillId="35" borderId="5827">
      <alignment horizontal="right" vertical="center"/>
    </xf>
    <xf numFmtId="0" fontId="92" fillId="35" borderId="5827">
      <alignment horizontal="center" vertical="center"/>
    </xf>
    <xf numFmtId="3" fontId="92" fillId="35" borderId="5851">
      <alignment horizontal="right" vertical="center"/>
    </xf>
    <xf numFmtId="3" fontId="92" fillId="34" borderId="5849">
      <alignment horizontal="right" vertical="center"/>
    </xf>
    <xf numFmtId="2" fontId="92" fillId="34" borderId="5849"/>
    <xf numFmtId="0" fontId="92" fillId="35" borderId="5819">
      <alignment horizontal="center" vertical="center"/>
    </xf>
    <xf numFmtId="3" fontId="92" fillId="35" borderId="5819">
      <alignment horizontal="right" vertical="center"/>
    </xf>
    <xf numFmtId="4" fontId="92" fillId="35" borderId="5819"/>
    <xf numFmtId="3" fontId="92" fillId="35" borderId="5855">
      <alignment horizontal="right" vertical="center"/>
    </xf>
    <xf numFmtId="0" fontId="44" fillId="119" borderId="5852" applyNumberFormat="0" applyAlignment="0" applyProtection="0"/>
    <xf numFmtId="0" fontId="44" fillId="119" borderId="5856" applyNumberFormat="0" applyAlignment="0" applyProtection="0"/>
    <xf numFmtId="3" fontId="92" fillId="34" borderId="5817">
      <alignment horizontal="right" vertical="center"/>
    </xf>
    <xf numFmtId="2" fontId="92" fillId="34" borderId="5817"/>
    <xf numFmtId="0" fontId="44" fillId="57" borderId="5856" applyNumberFormat="0" applyAlignment="0" applyProtection="0"/>
    <xf numFmtId="0" fontId="44" fillId="57" borderId="5852" applyNumberFormat="0" applyAlignment="0" applyProtection="0"/>
    <xf numFmtId="0" fontId="92" fillId="35" borderId="5851">
      <alignment horizontal="center" vertical="center"/>
    </xf>
    <xf numFmtId="4" fontId="92" fillId="35" borderId="5851"/>
    <xf numFmtId="4" fontId="92" fillId="35" borderId="5855"/>
    <xf numFmtId="3" fontId="92" fillId="34" borderId="5853">
      <alignment horizontal="right" vertical="center"/>
    </xf>
    <xf numFmtId="0" fontId="44" fillId="57" borderId="5856" applyNumberFormat="0" applyAlignment="0" applyProtection="0"/>
    <xf numFmtId="215" fontId="156" fillId="0" borderId="5826" applyFont="0" applyFill="0" applyAlignment="0">
      <alignment horizontal="fill"/>
    </xf>
    <xf numFmtId="0" fontId="44" fillId="57" borderId="5852" applyNumberFormat="0" applyAlignment="0" applyProtection="0"/>
    <xf numFmtId="2" fontId="92" fillId="34" borderId="5853"/>
    <xf numFmtId="0" fontId="44" fillId="57" borderId="5856" applyNumberFormat="0" applyAlignment="0" applyProtection="0"/>
    <xf numFmtId="0" fontId="44" fillId="57" borderId="5820" applyNumberFormat="0" applyAlignment="0" applyProtection="0"/>
    <xf numFmtId="0" fontId="92" fillId="35" borderId="5823">
      <alignment horizontal="center" vertical="center"/>
    </xf>
    <xf numFmtId="215" fontId="156" fillId="0" borderId="5822" applyFont="0" applyFill="0" applyAlignment="0">
      <alignment horizontal="fill"/>
    </xf>
    <xf numFmtId="0" fontId="44" fillId="57" borderId="5820" applyNumberFormat="0" applyAlignment="0" applyProtection="0"/>
    <xf numFmtId="0" fontId="44" fillId="57" borderId="5820" applyNumberFormat="0" applyAlignment="0" applyProtection="0"/>
    <xf numFmtId="3" fontId="92" fillId="35" borderId="5823">
      <alignment horizontal="right" vertical="center"/>
    </xf>
    <xf numFmtId="4" fontId="92" fillId="35" borderId="5823"/>
    <xf numFmtId="3" fontId="92" fillId="34" borderId="5821">
      <alignment horizontal="right" vertical="center"/>
    </xf>
    <xf numFmtId="2" fontId="92" fillId="34" borderId="5821"/>
    <xf numFmtId="0" fontId="44" fillId="119" borderId="5820" applyNumberFormat="0" applyAlignment="0" applyProtection="0"/>
    <xf numFmtId="0" fontId="44" fillId="57" borderId="5824" applyNumberFormat="0" applyAlignment="0" applyProtection="0"/>
    <xf numFmtId="0" fontId="44" fillId="57" borderId="5824" applyNumberFormat="0" applyAlignment="0" applyProtection="0"/>
    <xf numFmtId="0" fontId="44" fillId="57" borderId="5824" applyNumberFormat="0" applyAlignment="0" applyProtection="0"/>
    <xf numFmtId="0" fontId="44" fillId="119" borderId="5824" applyNumberFormat="0" applyAlignment="0" applyProtection="0"/>
    <xf numFmtId="0" fontId="44" fillId="57" borderId="5832" applyNumberFormat="0" applyAlignment="0" applyProtection="0"/>
    <xf numFmtId="0" fontId="44" fillId="57" borderId="5832" applyNumberFormat="0" applyAlignment="0" applyProtection="0"/>
    <xf numFmtId="0" fontId="44" fillId="119" borderId="5832" applyNumberFormat="0" applyAlignment="0" applyProtection="0"/>
    <xf numFmtId="215" fontId="156" fillId="0" borderId="5834" applyFont="0" applyFill="0" applyAlignment="0">
      <alignment horizontal="fill"/>
    </xf>
    <xf numFmtId="0" fontId="92" fillId="35" borderId="5835">
      <alignment horizontal="center" vertical="center"/>
    </xf>
    <xf numFmtId="3" fontId="92" fillId="35" borderId="5835">
      <alignment horizontal="right" vertical="center"/>
    </xf>
    <xf numFmtId="4" fontId="92" fillId="35" borderId="5835"/>
    <xf numFmtId="3" fontId="92" fillId="34" borderId="5833">
      <alignment horizontal="right" vertical="center"/>
    </xf>
    <xf numFmtId="2" fontId="92" fillId="34" borderId="5833"/>
    <xf numFmtId="0" fontId="44" fillId="57" borderId="5836" applyNumberFormat="0" applyAlignment="0" applyProtection="0"/>
    <xf numFmtId="0" fontId="92" fillId="35" borderId="5839">
      <alignment horizontal="center" vertical="center"/>
    </xf>
    <xf numFmtId="215" fontId="156" fillId="0" borderId="5838" applyFont="0" applyFill="0" applyAlignment="0">
      <alignment horizontal="fill"/>
    </xf>
    <xf numFmtId="0" fontId="44" fillId="57" borderId="5836" applyNumberFormat="0" applyAlignment="0" applyProtection="0"/>
    <xf numFmtId="0" fontId="44" fillId="57" borderId="5836" applyNumberFormat="0" applyAlignment="0" applyProtection="0"/>
    <xf numFmtId="3" fontId="92" fillId="35" borderId="5839">
      <alignment horizontal="right" vertical="center"/>
    </xf>
    <xf numFmtId="4" fontId="92" fillId="35" borderId="5839"/>
    <xf numFmtId="3" fontId="92" fillId="34" borderId="5837">
      <alignment horizontal="right" vertical="center"/>
    </xf>
    <xf numFmtId="2" fontId="92" fillId="34" borderId="5837"/>
    <xf numFmtId="0" fontId="44" fillId="119" borderId="5836" applyNumberFormat="0" applyAlignment="0" applyProtection="0"/>
    <xf numFmtId="0" fontId="44" fillId="57" borderId="5840" applyNumberFormat="0" applyAlignment="0" applyProtection="0"/>
    <xf numFmtId="0" fontId="44" fillId="57" borderId="5840" applyNumberFormat="0" applyAlignment="0" applyProtection="0"/>
    <xf numFmtId="0" fontId="44" fillId="57" borderId="5840" applyNumberFormat="0" applyAlignment="0" applyProtection="0"/>
    <xf numFmtId="0" fontId="44" fillId="119" borderId="5840" applyNumberFormat="0" applyAlignment="0" applyProtection="0"/>
    <xf numFmtId="215" fontId="156" fillId="0" borderId="5842" applyFont="0" applyFill="0" applyAlignment="0">
      <alignment horizontal="fill"/>
    </xf>
    <xf numFmtId="0" fontId="92" fillId="35" borderId="5843">
      <alignment horizontal="center" vertical="center"/>
    </xf>
    <xf numFmtId="3" fontId="92" fillId="35" borderId="5843">
      <alignment horizontal="right" vertical="center"/>
    </xf>
    <xf numFmtId="4" fontId="92" fillId="35" borderId="5843"/>
    <xf numFmtId="3" fontId="92" fillId="34" borderId="5841">
      <alignment horizontal="right" vertical="center"/>
    </xf>
    <xf numFmtId="2" fontId="92" fillId="34" borderId="5841"/>
    <xf numFmtId="0" fontId="44" fillId="57" borderId="5844" applyNumberFormat="0" applyAlignment="0" applyProtection="0"/>
    <xf numFmtId="0" fontId="92" fillId="35" borderId="5847">
      <alignment horizontal="center" vertical="center"/>
    </xf>
    <xf numFmtId="215" fontId="156" fillId="0" borderId="5846" applyFont="0" applyFill="0" applyAlignment="0">
      <alignment horizontal="fill"/>
    </xf>
    <xf numFmtId="0" fontId="44" fillId="57" borderId="5844" applyNumberFormat="0" applyAlignment="0" applyProtection="0"/>
    <xf numFmtId="0" fontId="44" fillId="57" borderId="5844" applyNumberFormat="0" applyAlignment="0" applyProtection="0"/>
    <xf numFmtId="3" fontId="92" fillId="35" borderId="5847">
      <alignment horizontal="right" vertical="center"/>
    </xf>
    <xf numFmtId="4" fontId="92" fillId="35" borderId="5847"/>
    <xf numFmtId="3" fontId="92" fillId="34" borderId="5845">
      <alignment horizontal="right" vertical="center"/>
    </xf>
    <xf numFmtId="2" fontId="92" fillId="34" borderId="5845"/>
    <xf numFmtId="0" fontId="44" fillId="119" borderId="5844" applyNumberFormat="0" applyAlignment="0" applyProtection="0"/>
    <xf numFmtId="0" fontId="44" fillId="57" borderId="5848" applyNumberFormat="0" applyAlignment="0" applyProtection="0"/>
    <xf numFmtId="0" fontId="44" fillId="57" borderId="5848" applyNumberFormat="0" applyAlignment="0" applyProtection="0"/>
    <xf numFmtId="0" fontId="44" fillId="57" borderId="5848" applyNumberFormat="0" applyAlignment="0" applyProtection="0"/>
    <xf numFmtId="0" fontId="44" fillId="119" borderId="5848" applyNumberFormat="0" applyAlignment="0" applyProtection="0"/>
    <xf numFmtId="164" fontId="103" fillId="71" borderId="5162" applyNumberFormat="0" applyBorder="0" applyAlignment="0">
      <alignment vertical="center" wrapText="1"/>
    </xf>
    <xf numFmtId="215" fontId="156" fillId="0" borderId="5858" applyFont="0" applyFill="0" applyAlignment="0">
      <alignment horizontal="fill"/>
    </xf>
    <xf numFmtId="2" fontId="92" fillId="34" borderId="5873"/>
    <xf numFmtId="3" fontId="92" fillId="34" borderId="5873">
      <alignment horizontal="right" vertical="center"/>
    </xf>
    <xf numFmtId="4" fontId="92" fillId="35" borderId="5875"/>
    <xf numFmtId="3" fontId="92" fillId="35" borderId="5875">
      <alignment horizontal="right" vertical="center"/>
    </xf>
    <xf numFmtId="0" fontId="92" fillId="35" borderId="5875">
      <alignment horizontal="center" vertical="center"/>
    </xf>
    <xf numFmtId="0" fontId="92" fillId="35" borderId="5859">
      <alignment horizontal="center" vertical="center"/>
    </xf>
    <xf numFmtId="3" fontId="92" fillId="35" borderId="5859">
      <alignment horizontal="right" vertical="center"/>
    </xf>
    <xf numFmtId="4" fontId="92" fillId="35" borderId="5859"/>
    <xf numFmtId="215" fontId="156" fillId="0" borderId="5874" applyFont="0" applyFill="0" applyAlignment="0">
      <alignment horizontal="fill"/>
    </xf>
    <xf numFmtId="3" fontId="92" fillId="34" borderId="5857">
      <alignment horizontal="right" vertical="center"/>
    </xf>
    <xf numFmtId="2" fontId="92" fillId="34" borderId="5857"/>
    <xf numFmtId="0" fontId="103" fillId="71" borderId="5162" applyNumberFormat="0" applyBorder="0" applyAlignment="0">
      <alignment vertical="center" wrapText="1"/>
    </xf>
    <xf numFmtId="0" fontId="44" fillId="57" borderId="5860" applyNumberFormat="0" applyAlignment="0" applyProtection="0"/>
    <xf numFmtId="0" fontId="92" fillId="35" borderId="5863">
      <alignment horizontal="center" vertical="center"/>
    </xf>
    <xf numFmtId="215" fontId="156" fillId="0" borderId="5862" applyFont="0" applyFill="0" applyAlignment="0">
      <alignment horizontal="fill"/>
    </xf>
    <xf numFmtId="0" fontId="44" fillId="57" borderId="5860" applyNumberFormat="0" applyAlignment="0" applyProtection="0"/>
    <xf numFmtId="0" fontId="44" fillId="57" borderId="5860" applyNumberFormat="0" applyAlignment="0" applyProtection="0"/>
    <xf numFmtId="3" fontId="92" fillId="35" borderId="5863">
      <alignment horizontal="right" vertical="center"/>
    </xf>
    <xf numFmtId="4" fontId="92" fillId="35" borderId="5863"/>
    <xf numFmtId="3" fontId="92" fillId="34" borderId="5861">
      <alignment horizontal="right" vertical="center"/>
    </xf>
    <xf numFmtId="2" fontId="92" fillId="34" borderId="5861"/>
    <xf numFmtId="0" fontId="44" fillId="119" borderId="5860" applyNumberFormat="0" applyAlignment="0" applyProtection="0"/>
    <xf numFmtId="0" fontId="44" fillId="57" borderId="5864" applyNumberFormat="0" applyAlignment="0" applyProtection="0"/>
    <xf numFmtId="0" fontId="44" fillId="57" borderId="5864" applyNumberFormat="0" applyAlignment="0" applyProtection="0"/>
    <xf numFmtId="0" fontId="44" fillId="57" borderId="5864" applyNumberFormat="0" applyAlignment="0" applyProtection="0"/>
    <xf numFmtId="0" fontId="44" fillId="119" borderId="5864" applyNumberFormat="0" applyAlignment="0" applyProtection="0"/>
    <xf numFmtId="215" fontId="156" fillId="0" borderId="5866" applyFont="0" applyFill="0" applyAlignment="0">
      <alignment horizontal="fill"/>
    </xf>
    <xf numFmtId="0" fontId="92" fillId="35" borderId="5867">
      <alignment horizontal="center" vertical="center"/>
    </xf>
    <xf numFmtId="3" fontId="92" fillId="35" borderId="5867">
      <alignment horizontal="right" vertical="center"/>
    </xf>
    <xf numFmtId="4" fontId="92" fillId="35" borderId="5867"/>
    <xf numFmtId="3" fontId="92" fillId="34" borderId="5865">
      <alignment horizontal="right" vertical="center"/>
    </xf>
    <xf numFmtId="2" fontId="92" fillId="34" borderId="5865"/>
    <xf numFmtId="0" fontId="44" fillId="57" borderId="5868" applyNumberFormat="0" applyAlignment="0" applyProtection="0"/>
    <xf numFmtId="0" fontId="92" fillId="35" borderId="5871">
      <alignment horizontal="center" vertical="center"/>
    </xf>
    <xf numFmtId="215" fontId="156" fillId="0" borderId="5870" applyFont="0" applyFill="0" applyAlignment="0">
      <alignment horizontal="fill"/>
    </xf>
    <xf numFmtId="0" fontId="44" fillId="57" borderId="5868" applyNumberFormat="0" applyAlignment="0" applyProtection="0"/>
    <xf numFmtId="0" fontId="44" fillId="57" borderId="5868" applyNumberFormat="0" applyAlignment="0" applyProtection="0"/>
    <xf numFmtId="3" fontId="92" fillId="35" borderId="5871">
      <alignment horizontal="right" vertical="center"/>
    </xf>
    <xf numFmtId="4" fontId="92" fillId="35" borderId="5871"/>
    <xf numFmtId="3" fontId="92" fillId="34" borderId="5869">
      <alignment horizontal="right" vertical="center"/>
    </xf>
    <xf numFmtId="2" fontId="92" fillId="34" borderId="5869"/>
    <xf numFmtId="0" fontId="44" fillId="119" borderId="5868" applyNumberFormat="0" applyAlignment="0" applyProtection="0"/>
    <xf numFmtId="0" fontId="44" fillId="57" borderId="5872" applyNumberFormat="0" applyAlignment="0" applyProtection="0"/>
    <xf numFmtId="0" fontId="44" fillId="57" borderId="5872" applyNumberFormat="0" applyAlignment="0" applyProtection="0"/>
    <xf numFmtId="0" fontId="44" fillId="57" borderId="5872" applyNumberFormat="0" applyAlignment="0" applyProtection="0"/>
    <xf numFmtId="0" fontId="44" fillId="119" borderId="5872" applyNumberFormat="0" applyAlignment="0" applyProtection="0"/>
    <xf numFmtId="0" fontId="44" fillId="57" borderId="5876" applyNumberFormat="0" applyAlignment="0" applyProtection="0"/>
    <xf numFmtId="0" fontId="92" fillId="35" borderId="5879">
      <alignment horizontal="center" vertical="center"/>
    </xf>
    <xf numFmtId="215" fontId="156" fillId="0" borderId="5878" applyFont="0" applyFill="0" applyAlignment="0">
      <alignment horizontal="fill"/>
    </xf>
    <xf numFmtId="0" fontId="44" fillId="57" borderId="5876" applyNumberFormat="0" applyAlignment="0" applyProtection="0"/>
    <xf numFmtId="0" fontId="44" fillId="57" borderId="5876" applyNumberFormat="0" applyAlignment="0" applyProtection="0"/>
    <xf numFmtId="3" fontId="92" fillId="35" borderId="5879">
      <alignment horizontal="right" vertical="center"/>
    </xf>
    <xf numFmtId="4" fontId="92" fillId="35" borderId="5879"/>
    <xf numFmtId="3" fontId="92" fillId="34" borderId="5877">
      <alignment horizontal="right" vertical="center"/>
    </xf>
    <xf numFmtId="2" fontId="92" fillId="34" borderId="5877"/>
    <xf numFmtId="0" fontId="44" fillId="119" borderId="5876" applyNumberFormat="0" applyAlignment="0" applyProtection="0"/>
    <xf numFmtId="0" fontId="44" fillId="57" borderId="5880" applyNumberFormat="0" applyAlignment="0" applyProtection="0"/>
    <xf numFmtId="0" fontId="44" fillId="57" borderId="5880" applyNumberFormat="0" applyAlignment="0" applyProtection="0"/>
    <xf numFmtId="0" fontId="44" fillId="57" borderId="5880" applyNumberFormat="0" applyAlignment="0" applyProtection="0"/>
    <xf numFmtId="0" fontId="44" fillId="119" borderId="5880" applyNumberFormat="0" applyAlignment="0" applyProtection="0"/>
    <xf numFmtId="215" fontId="156" fillId="0" borderId="5882" applyFont="0" applyFill="0" applyAlignment="0">
      <alignment horizontal="fill"/>
    </xf>
    <xf numFmtId="0" fontId="44" fillId="57" borderId="5896" applyNumberFormat="0" applyAlignment="0" applyProtection="0"/>
    <xf numFmtId="0" fontId="44" fillId="119" borderId="5892" applyNumberFormat="0" applyAlignment="0" applyProtection="0"/>
    <xf numFmtId="2" fontId="92" fillId="34" borderId="5893"/>
    <xf numFmtId="3" fontId="92" fillId="34" borderId="5893">
      <alignment horizontal="right" vertical="center"/>
    </xf>
    <xf numFmtId="4" fontId="92" fillId="35" borderId="5895"/>
    <xf numFmtId="3" fontId="92" fillId="35" borderId="5895">
      <alignment horizontal="right" vertical="center"/>
    </xf>
    <xf numFmtId="0" fontId="44" fillId="57" borderId="5892" applyNumberFormat="0" applyAlignment="0" applyProtection="0"/>
    <xf numFmtId="0" fontId="44" fillId="57" borderId="5892" applyNumberFormat="0" applyAlignment="0" applyProtection="0"/>
    <xf numFmtId="215" fontId="156" fillId="0" borderId="5894" applyFont="0" applyFill="0" applyAlignment="0">
      <alignment horizontal="fill"/>
    </xf>
    <xf numFmtId="0" fontId="92" fillId="35" borderId="5895">
      <alignment horizontal="center" vertical="center"/>
    </xf>
    <xf numFmtId="0" fontId="44" fillId="57" borderId="5892" applyNumberFormat="0" applyAlignment="0" applyProtection="0"/>
    <xf numFmtId="2" fontId="92" fillId="34" borderId="5889"/>
    <xf numFmtId="3" fontId="92" fillId="34" borderId="5889">
      <alignment horizontal="right" vertical="center"/>
    </xf>
    <xf numFmtId="4" fontId="92" fillId="35" borderId="5891"/>
    <xf numFmtId="3" fontId="92" fillId="35" borderId="5891">
      <alignment horizontal="right" vertical="center"/>
    </xf>
    <xf numFmtId="0" fontId="92" fillId="35" borderId="5891">
      <alignment horizontal="center" vertical="center"/>
    </xf>
    <xf numFmtId="0" fontId="92" fillId="35" borderId="5883">
      <alignment horizontal="center" vertical="center"/>
    </xf>
    <xf numFmtId="3" fontId="92" fillId="35" borderId="5883">
      <alignment horizontal="right" vertical="center"/>
    </xf>
    <xf numFmtId="4" fontId="92" fillId="35" borderId="5883"/>
    <xf numFmtId="3" fontId="92" fillId="34" borderId="5881">
      <alignment horizontal="right" vertical="center"/>
    </xf>
    <xf numFmtId="2" fontId="92" fillId="34" borderId="5881"/>
    <xf numFmtId="215" fontId="156" fillId="0" borderId="5890" applyFont="0" applyFill="0" applyAlignment="0">
      <alignment horizontal="fill"/>
    </xf>
    <xf numFmtId="0" fontId="44" fillId="57" borderId="5884" applyNumberFormat="0" applyAlignment="0" applyProtection="0"/>
    <xf numFmtId="0" fontId="92" fillId="35" borderId="5887">
      <alignment horizontal="center" vertical="center"/>
    </xf>
    <xf numFmtId="215" fontId="156" fillId="0" borderId="5886" applyFont="0" applyFill="0" applyAlignment="0">
      <alignment horizontal="fill"/>
    </xf>
    <xf numFmtId="0" fontId="44" fillId="57" borderId="5884" applyNumberFormat="0" applyAlignment="0" applyProtection="0"/>
    <xf numFmtId="0" fontId="44" fillId="57" borderId="5884" applyNumberFormat="0" applyAlignment="0" applyProtection="0"/>
    <xf numFmtId="3" fontId="92" fillId="35" borderId="5887">
      <alignment horizontal="right" vertical="center"/>
    </xf>
    <xf numFmtId="4" fontId="92" fillId="35" borderId="5887"/>
    <xf numFmtId="3" fontId="92" fillId="34" borderId="5885">
      <alignment horizontal="right" vertical="center"/>
    </xf>
    <xf numFmtId="2" fontId="92" fillId="34" borderId="5885"/>
    <xf numFmtId="0" fontId="44" fillId="119" borderId="5884" applyNumberFormat="0" applyAlignment="0" applyProtection="0"/>
    <xf numFmtId="0" fontId="44" fillId="57" borderId="5888" applyNumberFormat="0" applyAlignment="0" applyProtection="0"/>
    <xf numFmtId="0" fontId="44" fillId="57" borderId="5888" applyNumberFormat="0" applyAlignment="0" applyProtection="0"/>
    <xf numFmtId="0" fontId="44" fillId="57" borderId="5888" applyNumberFormat="0" applyAlignment="0" applyProtection="0"/>
    <xf numFmtId="0" fontId="44" fillId="119" borderId="5888" applyNumberFormat="0" applyAlignment="0" applyProtection="0"/>
    <xf numFmtId="0" fontId="44" fillId="57" borderId="5896" applyNumberFormat="0" applyAlignment="0" applyProtection="0"/>
    <xf numFmtId="0" fontId="44" fillId="57" borderId="5896" applyNumberFormat="0" applyAlignment="0" applyProtection="0"/>
    <xf numFmtId="0" fontId="44" fillId="119" borderId="5896" applyNumberFormat="0" applyAlignment="0" applyProtection="0"/>
    <xf numFmtId="215" fontId="156" fillId="0" borderId="5898" applyFont="0" applyFill="0" applyAlignment="0">
      <alignment horizontal="fill"/>
    </xf>
    <xf numFmtId="0" fontId="92" fillId="35" borderId="5899">
      <alignment horizontal="center" vertical="center"/>
    </xf>
    <xf numFmtId="3" fontId="92" fillId="35" borderId="5899">
      <alignment horizontal="right" vertical="center"/>
    </xf>
    <xf numFmtId="4" fontId="92" fillId="35" borderId="5899"/>
    <xf numFmtId="3" fontId="92" fillId="34" borderId="5897">
      <alignment horizontal="right" vertical="center"/>
    </xf>
    <xf numFmtId="2" fontId="92" fillId="34" borderId="5897"/>
    <xf numFmtId="0" fontId="44" fillId="57" borderId="5900" applyNumberFormat="0" applyAlignment="0" applyProtection="0"/>
    <xf numFmtId="0" fontId="92" fillId="35" borderId="5903">
      <alignment horizontal="center" vertical="center"/>
    </xf>
    <xf numFmtId="215" fontId="156" fillId="0" borderId="5902" applyFont="0" applyFill="0" applyAlignment="0">
      <alignment horizontal="fill"/>
    </xf>
    <xf numFmtId="0" fontId="44" fillId="57" borderId="5900" applyNumberFormat="0" applyAlignment="0" applyProtection="0"/>
    <xf numFmtId="0" fontId="44" fillId="57" borderId="5900" applyNumberFormat="0" applyAlignment="0" applyProtection="0"/>
    <xf numFmtId="3" fontId="92" fillId="35" borderId="5903">
      <alignment horizontal="right" vertical="center"/>
    </xf>
    <xf numFmtId="4" fontId="92" fillId="35" borderId="5903"/>
    <xf numFmtId="3" fontId="92" fillId="34" borderId="5901">
      <alignment horizontal="right" vertical="center"/>
    </xf>
    <xf numFmtId="2" fontId="92" fillId="34" borderId="5901"/>
    <xf numFmtId="0" fontId="44" fillId="119" borderId="5900" applyNumberFormat="0" applyAlignment="0" applyProtection="0"/>
    <xf numFmtId="0" fontId="44" fillId="57" borderId="5904" applyNumberFormat="0" applyAlignment="0" applyProtection="0"/>
    <xf numFmtId="0" fontId="44" fillId="57" borderId="5904" applyNumberFormat="0" applyAlignment="0" applyProtection="0"/>
    <xf numFmtId="0" fontId="44" fillId="57" borderId="5904" applyNumberFormat="0" applyAlignment="0" applyProtection="0"/>
    <xf numFmtId="0" fontId="44" fillId="119" borderId="5904" applyNumberFormat="0" applyAlignment="0" applyProtection="0"/>
    <xf numFmtId="215" fontId="156" fillId="0" borderId="5906" applyFont="0" applyFill="0" applyAlignment="0">
      <alignment horizontal="fill"/>
    </xf>
    <xf numFmtId="0" fontId="92" fillId="35" borderId="5907">
      <alignment horizontal="center" vertical="center"/>
    </xf>
    <xf numFmtId="3" fontId="92" fillId="35" borderId="5907">
      <alignment horizontal="right" vertical="center"/>
    </xf>
    <xf numFmtId="4" fontId="92" fillId="35" borderId="5907"/>
    <xf numFmtId="3" fontId="92" fillId="34" borderId="5905">
      <alignment horizontal="right" vertical="center"/>
    </xf>
    <xf numFmtId="2" fontId="92" fillId="34" borderId="5905"/>
    <xf numFmtId="0" fontId="44" fillId="57" borderId="5908" applyNumberFormat="0" applyAlignment="0" applyProtection="0"/>
    <xf numFmtId="0" fontId="92" fillId="35" borderId="5911">
      <alignment horizontal="center" vertical="center"/>
    </xf>
    <xf numFmtId="215" fontId="156" fillId="0" borderId="5910" applyFont="0" applyFill="0" applyAlignment="0">
      <alignment horizontal="fill"/>
    </xf>
    <xf numFmtId="0" fontId="44" fillId="57" borderId="5908" applyNumberFormat="0" applyAlignment="0" applyProtection="0"/>
    <xf numFmtId="0" fontId="44" fillId="57" borderId="5908" applyNumberFormat="0" applyAlignment="0" applyProtection="0"/>
    <xf numFmtId="3" fontId="92" fillId="35" borderId="5911">
      <alignment horizontal="right" vertical="center"/>
    </xf>
    <xf numFmtId="4" fontId="92" fillId="35" borderId="5911"/>
    <xf numFmtId="3" fontId="92" fillId="34" borderId="5909">
      <alignment horizontal="right" vertical="center"/>
    </xf>
    <xf numFmtId="2" fontId="92" fillId="34" borderId="5909"/>
    <xf numFmtId="0" fontId="44" fillId="119" borderId="5908" applyNumberFormat="0" applyAlignment="0" applyProtection="0"/>
    <xf numFmtId="0" fontId="44" fillId="57" borderId="5912" applyNumberFormat="0" applyAlignment="0" applyProtection="0"/>
    <xf numFmtId="0" fontId="44" fillId="57" borderId="5912" applyNumberFormat="0" applyAlignment="0" applyProtection="0"/>
    <xf numFmtId="0" fontId="44" fillId="57" borderId="5912" applyNumberFormat="0" applyAlignment="0" applyProtection="0"/>
    <xf numFmtId="0" fontId="44" fillId="119" borderId="5912"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238" fillId="0" borderId="6026">
      <alignment horizontal="right"/>
    </xf>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254" fontId="177" fillId="0" borderId="6018" applyFont="0" applyFill="0" applyBorder="0" applyAlignment="0" applyProtection="0">
      <protection locked="0"/>
    </xf>
    <xf numFmtId="0" fontId="43" fillId="59" borderId="6133" applyNumberFormat="0" applyFont="0" applyAlignment="0" applyProtection="0"/>
    <xf numFmtId="0" fontId="42" fillId="0" borderId="6135" applyNumberFormat="0" applyFill="0" applyAlignment="0" applyProtection="0"/>
    <xf numFmtId="207" fontId="240" fillId="0" borderId="6027">
      <alignment horizontal="right"/>
    </xf>
    <xf numFmtId="0" fontId="55" fillId="56" borderId="6132" applyNumberFormat="0" applyAlignment="0" applyProtection="0"/>
    <xf numFmtId="0" fontId="55" fillId="56" borderId="6132"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1" fontId="37" fillId="0" borderId="5598">
      <alignment vertical="center"/>
    </xf>
    <xf numFmtId="0" fontId="63" fillId="56" borderId="6134" applyNumberFormat="0" applyAlignment="0" applyProtection="0"/>
    <xf numFmtId="0" fontId="63" fillId="56" borderId="6134" applyNumberFormat="0" applyAlignment="0" applyProtection="0"/>
    <xf numFmtId="0" fontId="55" fillId="56" borderId="6132" applyNumberFormat="0" applyAlignment="0" applyProtection="0"/>
    <xf numFmtId="0" fontId="63" fillId="56" borderId="6134" applyNumberFormat="0" applyAlignment="0" applyProtection="0"/>
    <xf numFmtId="0" fontId="43" fillId="59" borderId="6133" applyNumberFormat="0" applyFont="0" applyAlignment="0" applyProtection="0"/>
    <xf numFmtId="201" fontId="137" fillId="0" borderId="6016" applyNumberFormat="0" applyFont="0" applyFill="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254" fontId="177" fillId="0" borderId="5487" applyFont="0" applyFill="0" applyBorder="0" applyAlignment="0" applyProtection="0">
      <protection locked="0"/>
    </xf>
    <xf numFmtId="215" fontId="156" fillId="0" borderId="5934" applyFont="0" applyFill="0" applyAlignment="0">
      <alignment horizontal="fill"/>
    </xf>
    <xf numFmtId="254" fontId="177" fillId="0" borderId="5487" applyFont="0" applyFill="0" applyBorder="0" applyAlignment="0" applyProtection="0">
      <protection locked="0"/>
    </xf>
    <xf numFmtId="0" fontId="44" fillId="57" borderId="6781" applyNumberFormat="0" applyAlignment="0" applyProtection="0"/>
    <xf numFmtId="0" fontId="238" fillId="0" borderId="6026">
      <alignment horizontal="right"/>
    </xf>
    <xf numFmtId="0" fontId="92" fillId="35" borderId="5935">
      <alignment horizontal="center" vertical="center"/>
    </xf>
    <xf numFmtId="3" fontId="92" fillId="35" borderId="5935">
      <alignment horizontal="right" vertical="center"/>
    </xf>
    <xf numFmtId="4" fontId="92" fillId="35" borderId="5935"/>
    <xf numFmtId="3" fontId="92" fillId="34" borderId="5933">
      <alignment horizontal="right" vertical="center"/>
    </xf>
    <xf numFmtId="2" fontId="92" fillId="34" borderId="5933"/>
    <xf numFmtId="0" fontId="44" fillId="57" borderId="6773" applyNumberFormat="0" applyAlignment="0" applyProtection="0"/>
    <xf numFmtId="0" fontId="44" fillId="57" borderId="6773" applyNumberFormat="0" applyAlignment="0" applyProtection="0"/>
    <xf numFmtId="0" fontId="44" fillId="57" borderId="6781" applyNumberFormat="0" applyAlignment="0" applyProtection="0"/>
    <xf numFmtId="0" fontId="44" fillId="57" borderId="5936" applyNumberFormat="0" applyAlignment="0" applyProtection="0"/>
    <xf numFmtId="0" fontId="63" fillId="56" borderId="6134" applyNumberFormat="0" applyAlignment="0" applyProtection="0"/>
    <xf numFmtId="0" fontId="92" fillId="35" borderId="5939">
      <alignment horizontal="center" vertical="center"/>
    </xf>
    <xf numFmtId="0" fontId="63" fillId="56" borderId="6134" applyNumberFormat="0" applyAlignment="0" applyProtection="0"/>
    <xf numFmtId="1" fontId="37" fillId="0" borderId="5598">
      <alignment vertical="center"/>
    </xf>
    <xf numFmtId="0" fontId="60" fillId="43" borderId="6132" applyNumberFormat="0" applyAlignment="0" applyProtection="0"/>
    <xf numFmtId="0" fontId="42" fillId="0" borderId="6135" applyNumberFormat="0" applyFill="0" applyAlignment="0" applyProtection="0"/>
    <xf numFmtId="215" fontId="156" fillId="0" borderId="5938" applyFont="0" applyFill="0" applyAlignment="0">
      <alignment horizontal="fill"/>
    </xf>
    <xf numFmtId="0" fontId="43" fillId="59" borderId="6133" applyNumberFormat="0" applyFont="0" applyAlignment="0" applyProtection="0"/>
    <xf numFmtId="0" fontId="237" fillId="0" borderId="6027">
      <alignment horizontal="right" wrapText="1"/>
    </xf>
    <xf numFmtId="0" fontId="63" fillId="56" borderId="6134" applyNumberFormat="0" applyAlignment="0" applyProtection="0"/>
    <xf numFmtId="0" fontId="23" fillId="0" borderId="6020" applyNumberFormat="0" applyFill="0" applyAlignment="0" applyProtection="0"/>
    <xf numFmtId="1" fontId="37" fillId="0" borderId="5598">
      <alignment vertical="center"/>
    </xf>
    <xf numFmtId="0" fontId="42" fillId="0" borderId="6135" applyNumberFormat="0" applyFill="0" applyAlignment="0" applyProtection="0"/>
    <xf numFmtId="0" fontId="55" fillId="56" borderId="6132" applyNumberFormat="0" applyAlignment="0" applyProtection="0"/>
    <xf numFmtId="0" fontId="44" fillId="57" borderId="5936" applyNumberFormat="0" applyAlignment="0" applyProtection="0"/>
    <xf numFmtId="0" fontId="44" fillId="57" borderId="5936" applyNumberFormat="0" applyAlignment="0" applyProtection="0"/>
    <xf numFmtId="3" fontId="92" fillId="35" borderId="5939">
      <alignment horizontal="right" vertical="center"/>
    </xf>
    <xf numFmtId="4" fontId="92" fillId="35" borderId="5939"/>
    <xf numFmtId="3" fontId="92" fillId="34" borderId="5937">
      <alignment horizontal="right" vertical="center"/>
    </xf>
    <xf numFmtId="2" fontId="92" fillId="34" borderId="5937"/>
    <xf numFmtId="0" fontId="44" fillId="119" borderId="5936" applyNumberFormat="0" applyAlignment="0" applyProtection="0"/>
    <xf numFmtId="0" fontId="44" fillId="57" borderId="5940" applyNumberFormat="0" applyAlignment="0" applyProtection="0"/>
    <xf numFmtId="0" fontId="44" fillId="57" borderId="5940" applyNumberFormat="0" applyAlignment="0" applyProtection="0"/>
    <xf numFmtId="0" fontId="44" fillId="57" borderId="5940" applyNumberFormat="0" applyAlignment="0" applyProtection="0"/>
    <xf numFmtId="0" fontId="44" fillId="119" borderId="5940" applyNumberFormat="0" applyAlignment="0" applyProtection="0"/>
    <xf numFmtId="215" fontId="156" fillId="0" borderId="5942" applyFont="0" applyFill="0" applyAlignment="0">
      <alignment horizontal="fill"/>
    </xf>
    <xf numFmtId="0" fontId="92" fillId="35" borderId="5943">
      <alignment horizontal="center" vertical="center"/>
    </xf>
    <xf numFmtId="3" fontId="92" fillId="35" borderId="5943">
      <alignment horizontal="right" vertical="center"/>
    </xf>
    <xf numFmtId="4" fontId="92" fillId="35" borderId="5943"/>
    <xf numFmtId="3" fontId="92" fillId="34" borderId="5941">
      <alignment horizontal="right" vertical="center"/>
    </xf>
    <xf numFmtId="2" fontId="92" fillId="34" borderId="5941"/>
    <xf numFmtId="0" fontId="44" fillId="57" borderId="5944" applyNumberFormat="0" applyAlignment="0" applyProtection="0"/>
    <xf numFmtId="0" fontId="92" fillId="35" borderId="5947">
      <alignment horizontal="center" vertical="center"/>
    </xf>
    <xf numFmtId="215" fontId="156" fillId="0" borderId="5946" applyFont="0" applyFill="0" applyAlignment="0">
      <alignment horizontal="fill"/>
    </xf>
    <xf numFmtId="0" fontId="44" fillId="57" borderId="5944" applyNumberFormat="0" applyAlignment="0" applyProtection="0"/>
    <xf numFmtId="0" fontId="44" fillId="57" borderId="5944" applyNumberFormat="0" applyAlignment="0" applyProtection="0"/>
    <xf numFmtId="3" fontId="92" fillId="35" borderId="5947">
      <alignment horizontal="right" vertical="center"/>
    </xf>
    <xf numFmtId="4" fontId="92" fillId="35" borderId="5947"/>
    <xf numFmtId="3" fontId="92" fillId="34" borderId="5945">
      <alignment horizontal="right" vertical="center"/>
    </xf>
    <xf numFmtId="2" fontId="92" fillId="34" borderId="5945"/>
    <xf numFmtId="0" fontId="44" fillId="119" borderId="5944" applyNumberFormat="0" applyAlignment="0" applyProtection="0"/>
    <xf numFmtId="0" fontId="44" fillId="57" borderId="5948" applyNumberFormat="0" applyAlignment="0" applyProtection="0"/>
    <xf numFmtId="0" fontId="44" fillId="57" borderId="5948" applyNumberFormat="0" applyAlignment="0" applyProtection="0"/>
    <xf numFmtId="0" fontId="44" fillId="57" borderId="5948" applyNumberFormat="0" applyAlignment="0" applyProtection="0"/>
    <xf numFmtId="0" fontId="44" fillId="119" borderId="5948" applyNumberFormat="0" applyAlignment="0" applyProtection="0"/>
    <xf numFmtId="215" fontId="156" fillId="0" borderId="5958" applyFont="0" applyFill="0" applyAlignment="0">
      <alignment horizontal="fill"/>
    </xf>
    <xf numFmtId="2" fontId="92" fillId="34" borderId="5973"/>
    <xf numFmtId="3" fontId="92" fillId="34" borderId="5973">
      <alignment horizontal="right" vertical="center"/>
    </xf>
    <xf numFmtId="4" fontId="92" fillId="35" borderId="5975"/>
    <xf numFmtId="3" fontId="92" fillId="35" borderId="5975">
      <alignment horizontal="right" vertical="center"/>
    </xf>
    <xf numFmtId="0" fontId="92" fillId="35" borderId="5975">
      <alignment horizontal="center" vertical="center"/>
    </xf>
    <xf numFmtId="0" fontId="238" fillId="0" borderId="6026">
      <alignment horizontal="right"/>
    </xf>
    <xf numFmtId="0" fontId="92" fillId="35" borderId="5959">
      <alignment horizontal="center" vertical="center"/>
    </xf>
    <xf numFmtId="3" fontId="92" fillId="35" borderId="5959">
      <alignment horizontal="right" vertical="center"/>
    </xf>
    <xf numFmtId="4" fontId="92" fillId="35" borderId="5959"/>
    <xf numFmtId="215" fontId="156" fillId="0" borderId="5974" applyFont="0" applyFill="0" applyAlignment="0">
      <alignment horizontal="fill"/>
    </xf>
    <xf numFmtId="3" fontId="92" fillId="34" borderId="5957">
      <alignment horizontal="right" vertical="center"/>
    </xf>
    <xf numFmtId="2" fontId="92" fillId="34" borderId="5957"/>
    <xf numFmtId="0" fontId="44" fillId="57" borderId="5960" applyNumberFormat="0" applyAlignment="0" applyProtection="0"/>
    <xf numFmtId="0" fontId="92" fillId="35" borderId="5963">
      <alignment horizontal="center" vertical="center"/>
    </xf>
    <xf numFmtId="215" fontId="156" fillId="0" borderId="5962" applyFont="0" applyFill="0" applyAlignment="0">
      <alignment horizontal="fill"/>
    </xf>
    <xf numFmtId="0" fontId="44" fillId="57" borderId="5960" applyNumberFormat="0" applyAlignment="0" applyProtection="0"/>
    <xf numFmtId="0" fontId="44" fillId="57" borderId="5960" applyNumberFormat="0" applyAlignment="0" applyProtection="0"/>
    <xf numFmtId="3" fontId="92" fillId="35" borderId="5963">
      <alignment horizontal="right" vertical="center"/>
    </xf>
    <xf numFmtId="4" fontId="92" fillId="35" borderId="5963"/>
    <xf numFmtId="3" fontId="92" fillId="34" borderId="5961">
      <alignment horizontal="right" vertical="center"/>
    </xf>
    <xf numFmtId="2" fontId="92" fillId="34" borderId="5961"/>
    <xf numFmtId="0" fontId="44" fillId="119" borderId="5960" applyNumberFormat="0" applyAlignment="0" applyProtection="0"/>
    <xf numFmtId="0" fontId="44" fillId="57" borderId="5964" applyNumberFormat="0" applyAlignment="0" applyProtection="0"/>
    <xf numFmtId="0" fontId="44" fillId="57" borderId="5964" applyNumberFormat="0" applyAlignment="0" applyProtection="0"/>
    <xf numFmtId="0" fontId="44" fillId="57" borderId="5964" applyNumberFormat="0" applyAlignment="0" applyProtection="0"/>
    <xf numFmtId="0" fontId="44" fillId="119" borderId="5964" applyNumberFormat="0" applyAlignment="0" applyProtection="0"/>
    <xf numFmtId="215" fontId="156" fillId="0" borderId="5966" applyFont="0" applyFill="0" applyAlignment="0">
      <alignment horizontal="fill"/>
    </xf>
    <xf numFmtId="0" fontId="92" fillId="35" borderId="5967">
      <alignment horizontal="center" vertical="center"/>
    </xf>
    <xf numFmtId="3" fontId="92" fillId="35" borderId="5967">
      <alignment horizontal="right" vertical="center"/>
    </xf>
    <xf numFmtId="4" fontId="92" fillId="35" borderId="5967"/>
    <xf numFmtId="3" fontId="92" fillId="34" borderId="5965">
      <alignment horizontal="right" vertical="center"/>
    </xf>
    <xf numFmtId="2" fontId="92" fillId="34" borderId="5965"/>
    <xf numFmtId="0" fontId="44" fillId="57" borderId="5968" applyNumberFormat="0" applyAlignment="0" applyProtection="0"/>
    <xf numFmtId="0" fontId="92" fillId="35" borderId="5971">
      <alignment horizontal="center" vertical="center"/>
    </xf>
    <xf numFmtId="215" fontId="156" fillId="0" borderId="5970" applyFont="0" applyFill="0" applyAlignment="0">
      <alignment horizontal="fill"/>
    </xf>
    <xf numFmtId="0" fontId="44" fillId="57" borderId="5968" applyNumberFormat="0" applyAlignment="0" applyProtection="0"/>
    <xf numFmtId="0" fontId="44" fillId="57" borderId="5968" applyNumberFormat="0" applyAlignment="0" applyProtection="0"/>
    <xf numFmtId="3" fontId="92" fillId="35" borderId="5971">
      <alignment horizontal="right" vertical="center"/>
    </xf>
    <xf numFmtId="4" fontId="92" fillId="35" borderId="5971"/>
    <xf numFmtId="3" fontId="92" fillId="34" borderId="5969">
      <alignment horizontal="right" vertical="center"/>
    </xf>
    <xf numFmtId="2" fontId="92" fillId="34" borderId="5969"/>
    <xf numFmtId="0" fontId="44" fillId="119" borderId="5968" applyNumberFormat="0" applyAlignment="0" applyProtection="0"/>
    <xf numFmtId="0" fontId="44" fillId="57" borderId="5972" applyNumberFormat="0" applyAlignment="0" applyProtection="0"/>
    <xf numFmtId="0" fontId="44" fillId="57" borderId="5972" applyNumberFormat="0" applyAlignment="0" applyProtection="0"/>
    <xf numFmtId="0" fontId="44" fillId="57" borderId="5972" applyNumberFormat="0" applyAlignment="0" applyProtection="0"/>
    <xf numFmtId="0" fontId="44" fillId="119" borderId="5972" applyNumberFormat="0" applyAlignment="0" applyProtection="0"/>
    <xf numFmtId="0" fontId="44" fillId="57" borderId="5976" applyNumberFormat="0" applyAlignment="0" applyProtection="0"/>
    <xf numFmtId="0" fontId="92" fillId="35" borderId="5979">
      <alignment horizontal="center" vertical="center"/>
    </xf>
    <xf numFmtId="215" fontId="156" fillId="0" borderId="5978" applyFont="0" applyFill="0" applyAlignment="0">
      <alignment horizontal="fill"/>
    </xf>
    <xf numFmtId="0" fontId="44" fillId="57" borderId="5976" applyNumberFormat="0" applyAlignment="0" applyProtection="0"/>
    <xf numFmtId="0" fontId="44" fillId="57" borderId="5976" applyNumberFormat="0" applyAlignment="0" applyProtection="0"/>
    <xf numFmtId="3" fontId="92" fillId="35" borderId="5979">
      <alignment horizontal="right" vertical="center"/>
    </xf>
    <xf numFmtId="4" fontId="92" fillId="35" borderId="5979"/>
    <xf numFmtId="3" fontId="92" fillId="34" borderId="5977">
      <alignment horizontal="right" vertical="center"/>
    </xf>
    <xf numFmtId="2" fontId="92" fillId="34" borderId="5977"/>
    <xf numFmtId="0" fontId="44" fillId="119" borderId="5976" applyNumberFormat="0" applyAlignment="0" applyProtection="0"/>
    <xf numFmtId="0" fontId="44" fillId="57" borderId="5980" applyNumberFormat="0" applyAlignment="0" applyProtection="0"/>
    <xf numFmtId="0" fontId="44" fillId="57" borderId="5980" applyNumberFormat="0" applyAlignment="0" applyProtection="0"/>
    <xf numFmtId="0" fontId="44" fillId="57" borderId="5980" applyNumberFormat="0" applyAlignment="0" applyProtection="0"/>
    <xf numFmtId="0" fontId="44" fillId="119" borderId="5980" applyNumberFormat="0" applyAlignment="0" applyProtection="0"/>
    <xf numFmtId="215" fontId="156" fillId="0" borderId="5982" applyFont="0" applyFill="0" applyAlignment="0">
      <alignment horizontal="fill"/>
    </xf>
    <xf numFmtId="0" fontId="44" fillId="57" borderId="5996" applyNumberFormat="0" applyAlignment="0" applyProtection="0"/>
    <xf numFmtId="0" fontId="44" fillId="119" borderId="5992" applyNumberFormat="0" applyAlignment="0" applyProtection="0"/>
    <xf numFmtId="2" fontId="92" fillId="34" borderId="5993"/>
    <xf numFmtId="3" fontId="92" fillId="34" borderId="5993">
      <alignment horizontal="right" vertical="center"/>
    </xf>
    <xf numFmtId="4" fontId="92" fillId="35" borderId="5995"/>
    <xf numFmtId="3" fontId="92" fillId="35" borderId="5995">
      <alignment horizontal="right" vertical="center"/>
    </xf>
    <xf numFmtId="0" fontId="44" fillId="57" borderId="5992" applyNumberFormat="0" applyAlignment="0" applyProtection="0"/>
    <xf numFmtId="0" fontId="44" fillId="57" borderId="5992" applyNumberFormat="0" applyAlignment="0" applyProtection="0"/>
    <xf numFmtId="215" fontId="156" fillId="0" borderId="5994" applyFont="0" applyFill="0" applyAlignment="0">
      <alignment horizontal="fill"/>
    </xf>
    <xf numFmtId="0" fontId="92" fillId="35" borderId="5995">
      <alignment horizontal="center" vertical="center"/>
    </xf>
    <xf numFmtId="0" fontId="44" fillId="57" borderId="5992" applyNumberFormat="0" applyAlignment="0" applyProtection="0"/>
    <xf numFmtId="2" fontId="92" fillId="34" borderId="5989"/>
    <xf numFmtId="3" fontId="92" fillId="34" borderId="5989">
      <alignment horizontal="right" vertical="center"/>
    </xf>
    <xf numFmtId="4" fontId="92" fillId="35" borderId="5991"/>
    <xf numFmtId="3" fontId="92" fillId="35" borderId="5991">
      <alignment horizontal="right" vertical="center"/>
    </xf>
    <xf numFmtId="0" fontId="92" fillId="35" borderId="5991">
      <alignment horizontal="center" vertical="center"/>
    </xf>
    <xf numFmtId="0" fontId="92" fillId="35" borderId="5983">
      <alignment horizontal="center" vertical="center"/>
    </xf>
    <xf numFmtId="3" fontId="92" fillId="35" borderId="5983">
      <alignment horizontal="right" vertical="center"/>
    </xf>
    <xf numFmtId="4" fontId="92" fillId="35" borderId="5983"/>
    <xf numFmtId="3" fontId="92" fillId="34" borderId="5981">
      <alignment horizontal="right" vertical="center"/>
    </xf>
    <xf numFmtId="2" fontId="92" fillId="34" borderId="5981"/>
    <xf numFmtId="215" fontId="156" fillId="0" borderId="5990" applyFont="0" applyFill="0" applyAlignment="0">
      <alignment horizontal="fill"/>
    </xf>
    <xf numFmtId="0" fontId="44" fillId="57" borderId="5984" applyNumberFormat="0" applyAlignment="0" applyProtection="0"/>
    <xf numFmtId="0" fontId="92" fillId="35" borderId="5987">
      <alignment horizontal="center" vertical="center"/>
    </xf>
    <xf numFmtId="215" fontId="156" fillId="0" borderId="5986" applyFont="0" applyFill="0" applyAlignment="0">
      <alignment horizontal="fill"/>
    </xf>
    <xf numFmtId="0" fontId="44" fillId="57" borderId="5984" applyNumberFormat="0" applyAlignment="0" applyProtection="0"/>
    <xf numFmtId="0" fontId="44" fillId="57" borderId="5984" applyNumberFormat="0" applyAlignment="0" applyProtection="0"/>
    <xf numFmtId="3" fontId="92" fillId="35" borderId="5987">
      <alignment horizontal="right" vertical="center"/>
    </xf>
    <xf numFmtId="4" fontId="92" fillId="35" borderId="5987"/>
    <xf numFmtId="3" fontId="92" fillId="34" borderId="5985">
      <alignment horizontal="right" vertical="center"/>
    </xf>
    <xf numFmtId="2" fontId="92" fillId="34" borderId="5985"/>
    <xf numFmtId="0" fontId="44" fillId="119" borderId="5984" applyNumberFormat="0" applyAlignment="0" applyProtection="0"/>
    <xf numFmtId="0" fontId="44" fillId="57" borderId="5988" applyNumberFormat="0" applyAlignment="0" applyProtection="0"/>
    <xf numFmtId="0" fontId="44" fillId="57" borderId="5988" applyNumberFormat="0" applyAlignment="0" applyProtection="0"/>
    <xf numFmtId="0" fontId="44" fillId="57" borderId="5988" applyNumberFormat="0" applyAlignment="0" applyProtection="0"/>
    <xf numFmtId="0" fontId="44" fillId="119" borderId="5988" applyNumberFormat="0" applyAlignment="0" applyProtection="0"/>
    <xf numFmtId="0" fontId="44" fillId="57" borderId="5996" applyNumberFormat="0" applyAlignment="0" applyProtection="0"/>
    <xf numFmtId="0" fontId="44" fillId="57" borderId="5996" applyNumberFormat="0" applyAlignment="0" applyProtection="0"/>
    <xf numFmtId="0" fontId="44" fillId="119" borderId="5996" applyNumberFormat="0" applyAlignment="0" applyProtection="0"/>
    <xf numFmtId="215" fontId="156" fillId="0" borderId="5998" applyFont="0" applyFill="0" applyAlignment="0">
      <alignment horizontal="fill"/>
    </xf>
    <xf numFmtId="0" fontId="92" fillId="35" borderId="5999">
      <alignment horizontal="center" vertical="center"/>
    </xf>
    <xf numFmtId="3" fontId="92" fillId="35" borderId="5999">
      <alignment horizontal="right" vertical="center"/>
    </xf>
    <xf numFmtId="4" fontId="92" fillId="35" borderId="5999"/>
    <xf numFmtId="3" fontId="92" fillId="34" borderId="5997">
      <alignment horizontal="right" vertical="center"/>
    </xf>
    <xf numFmtId="2" fontId="92" fillId="34" borderId="5997"/>
    <xf numFmtId="0" fontId="44" fillId="57" borderId="6000" applyNumberFormat="0" applyAlignment="0" applyProtection="0"/>
    <xf numFmtId="0" fontId="92" fillId="35" borderId="6003">
      <alignment horizontal="center" vertical="center"/>
    </xf>
    <xf numFmtId="215" fontId="156" fillId="0" borderId="6002" applyFont="0" applyFill="0" applyAlignment="0">
      <alignment horizontal="fill"/>
    </xf>
    <xf numFmtId="0" fontId="44" fillId="57" borderId="6000" applyNumberFormat="0" applyAlignment="0" applyProtection="0"/>
    <xf numFmtId="0" fontId="44" fillId="57" borderId="6000" applyNumberFormat="0" applyAlignment="0" applyProtection="0"/>
    <xf numFmtId="3" fontId="92" fillId="35" borderId="6003">
      <alignment horizontal="right" vertical="center"/>
    </xf>
    <xf numFmtId="4" fontId="92" fillId="35" borderId="6003"/>
    <xf numFmtId="3" fontId="92" fillId="34" borderId="6001">
      <alignment horizontal="right" vertical="center"/>
    </xf>
    <xf numFmtId="2" fontId="92" fillId="34" borderId="6001"/>
    <xf numFmtId="0" fontId="44" fillId="119" borderId="6000" applyNumberFormat="0" applyAlignment="0" applyProtection="0"/>
    <xf numFmtId="0" fontId="44" fillId="57" borderId="6004" applyNumberFormat="0" applyAlignment="0" applyProtection="0"/>
    <xf numFmtId="0" fontId="44" fillId="57" borderId="6004" applyNumberFormat="0" applyAlignment="0" applyProtection="0"/>
    <xf numFmtId="0" fontId="44" fillId="57" borderId="6004" applyNumberFormat="0" applyAlignment="0" applyProtection="0"/>
    <xf numFmtId="0" fontId="44" fillId="119" borderId="6004" applyNumberFormat="0" applyAlignment="0" applyProtection="0"/>
    <xf numFmtId="215" fontId="156" fillId="0" borderId="6006" applyFont="0" applyFill="0" applyAlignment="0">
      <alignment horizontal="fill"/>
    </xf>
    <xf numFmtId="0" fontId="92" fillId="35" borderId="6007">
      <alignment horizontal="center" vertical="center"/>
    </xf>
    <xf numFmtId="3" fontId="92" fillId="35" borderId="6007">
      <alignment horizontal="right" vertical="center"/>
    </xf>
    <xf numFmtId="4" fontId="92" fillId="35" borderId="6007"/>
    <xf numFmtId="3" fontId="92" fillId="34" borderId="6005">
      <alignment horizontal="right" vertical="center"/>
    </xf>
    <xf numFmtId="2" fontId="92" fillId="34" borderId="6005"/>
    <xf numFmtId="0" fontId="44" fillId="57" borderId="6008" applyNumberFormat="0" applyAlignment="0" applyProtection="0"/>
    <xf numFmtId="0" fontId="92" fillId="35" borderId="6011">
      <alignment horizontal="center" vertical="center"/>
    </xf>
    <xf numFmtId="215" fontId="156" fillId="0" borderId="6010" applyFont="0" applyFill="0" applyAlignment="0">
      <alignment horizontal="fill"/>
    </xf>
    <xf numFmtId="0" fontId="44" fillId="57" borderId="6008" applyNumberFormat="0" applyAlignment="0" applyProtection="0"/>
    <xf numFmtId="0" fontId="44" fillId="57" borderId="6008" applyNumberFormat="0" applyAlignment="0" applyProtection="0"/>
    <xf numFmtId="3" fontId="92" fillId="35" borderId="6011">
      <alignment horizontal="right" vertical="center"/>
    </xf>
    <xf numFmtId="4" fontId="92" fillId="35" borderId="6011"/>
    <xf numFmtId="3" fontId="92" fillId="34" borderId="6009">
      <alignment horizontal="right" vertical="center"/>
    </xf>
    <xf numFmtId="2" fontId="92" fillId="34" borderId="6009"/>
    <xf numFmtId="0" fontId="44" fillId="119" borderId="6008" applyNumberFormat="0" applyAlignment="0" applyProtection="0"/>
    <xf numFmtId="0" fontId="44" fillId="57" borderId="6012" applyNumberFormat="0" applyAlignment="0" applyProtection="0"/>
    <xf numFmtId="0" fontId="44" fillId="57" borderId="6012" applyNumberFormat="0" applyAlignment="0" applyProtection="0"/>
    <xf numFmtId="0" fontId="44" fillId="57" borderId="6012" applyNumberFormat="0" applyAlignment="0" applyProtection="0"/>
    <xf numFmtId="0" fontId="44" fillId="119" borderId="6012" applyNumberFormat="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42" fillId="0" borderId="6135" applyNumberFormat="0" applyFill="0" applyAlignment="0" applyProtection="0"/>
    <xf numFmtId="0" fontId="42" fillId="0" borderId="6135" applyNumberFormat="0" applyFill="0" applyAlignment="0" applyProtection="0"/>
    <xf numFmtId="1" fontId="37" fillId="0" borderId="5598">
      <alignment vertical="center"/>
    </xf>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18" fillId="68" borderId="6134" applyNumberFormat="0">
      <alignment vertical="center"/>
    </xf>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1" fontId="37" fillId="0" borderId="5598">
      <alignment vertical="center"/>
    </xf>
    <xf numFmtId="0" fontId="63" fillId="56" borderId="6134" applyNumberFormat="0" applyAlignment="0" applyProtection="0"/>
    <xf numFmtId="0" fontId="42" fillId="0" borderId="6135" applyNumberFormat="0" applyFill="0" applyAlignment="0" applyProtection="0"/>
    <xf numFmtId="164" fontId="103" fillId="71" borderId="6014" applyNumberFormat="0" applyBorder="0" applyAlignment="0">
      <alignment vertical="center" wrapText="1"/>
    </xf>
    <xf numFmtId="0" fontId="18" fillId="35" borderId="6015" applyNumberFormat="0" applyAlignment="0">
      <protection locked="0"/>
    </xf>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43" fillId="59" borderId="6133" applyNumberFormat="0" applyFont="0" applyAlignment="0" applyProtection="0"/>
    <xf numFmtId="0" fontId="43" fillId="59" borderId="6133" applyNumberFormat="0" applyFont="0" applyAlignment="0" applyProtection="0"/>
    <xf numFmtId="0" fontId="63" fillId="56" borderId="6134" applyNumberFormat="0" applyAlignment="0" applyProtection="0"/>
    <xf numFmtId="0" fontId="63" fillId="56" borderId="6134" applyNumberFormat="0" applyAlignment="0" applyProtection="0"/>
    <xf numFmtId="0" fontId="60" fillId="43" borderId="6132" applyNumberFormat="0" applyAlignment="0" applyProtection="0"/>
    <xf numFmtId="0" fontId="55" fillId="56" borderId="6132" applyNumberFormat="0" applyAlignment="0" applyProtection="0"/>
    <xf numFmtId="1" fontId="37" fillId="0" borderId="5598">
      <alignment vertical="center"/>
    </xf>
    <xf numFmtId="0" fontId="63" fillId="56" borderId="6134" applyNumberFormat="0" applyAlignment="0" applyProtection="0"/>
    <xf numFmtId="0" fontId="60" fillId="43" borderId="6132" applyNumberFormat="0" applyAlignment="0" applyProtection="0"/>
    <xf numFmtId="0" fontId="42" fillId="0" borderId="6135" applyNumberFormat="0" applyFill="0" applyAlignment="0" applyProtection="0"/>
    <xf numFmtId="201" fontId="137" fillId="0" borderId="6016" applyNumberFormat="0" applyFont="0" applyFill="0" applyAlignment="0" applyProtection="0"/>
    <xf numFmtId="0" fontId="43" fillId="59" borderId="6133" applyNumberFormat="0" applyFont="0" applyAlignment="0" applyProtection="0"/>
    <xf numFmtId="0" fontId="55" fillId="56" borderId="6132" applyNumberFormat="0" applyAlignment="0" applyProtection="0"/>
    <xf numFmtId="0" fontId="60" fillId="43" borderId="6132" applyNumberFormat="0" applyAlignment="0" applyProtection="0"/>
    <xf numFmtId="201" fontId="137" fillId="0" borderId="6017" applyNumberFormat="0" applyFont="0" applyFill="0" applyAlignment="0" applyProtection="0"/>
    <xf numFmtId="0" fontId="108" fillId="0" borderId="5599" applyFont="0" applyFill="0" applyAlignment="0" applyProtection="0"/>
    <xf numFmtId="214" fontId="148" fillId="74" borderId="5598" applyFont="0" applyFill="0" applyBorder="0" applyAlignment="0" applyProtection="0">
      <alignment horizontal="right"/>
    </xf>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1" fontId="37" fillId="0" borderId="5598">
      <alignment vertical="center"/>
    </xf>
    <xf numFmtId="1" fontId="37" fillId="0" borderId="5598">
      <alignment vertical="center"/>
    </xf>
    <xf numFmtId="0" fontId="43" fillId="59" borderId="6133" applyNumberFormat="0" applyFont="0" applyAlignment="0" applyProtection="0"/>
    <xf numFmtId="0" fontId="63" fillId="56" borderId="6134" applyNumberFormat="0" applyAlignment="0" applyProtection="0"/>
    <xf numFmtId="16" fontId="148" fillId="74" borderId="5598" applyFont="0" applyFill="0" applyBorder="0" applyAlignment="0" applyProtection="0">
      <alignment horizontal="right"/>
    </xf>
    <xf numFmtId="0" fontId="60" fillId="43" borderId="6132" applyNumberFormat="0" applyAlignment="0" applyProtection="0"/>
    <xf numFmtId="0" fontId="63" fillId="56" borderId="6134" applyNumberFormat="0" applyAlignment="0" applyProtection="0"/>
    <xf numFmtId="1" fontId="37" fillId="0" borderId="5598">
      <alignment vertical="center"/>
    </xf>
    <xf numFmtId="0" fontId="63" fillId="56" borderId="6134" applyNumberFormat="0" applyAlignment="0" applyProtection="0"/>
    <xf numFmtId="1" fontId="37" fillId="0" borderId="5598">
      <alignment vertical="center"/>
    </xf>
    <xf numFmtId="0" fontId="42" fillId="0" borderId="6135" applyNumberFormat="0" applyFill="0" applyAlignment="0" applyProtection="0"/>
    <xf numFmtId="0" fontId="63" fillId="56" borderId="6134"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43" fillId="59" borderId="6133" applyNumberFormat="0" applyFont="0" applyAlignment="0" applyProtection="0"/>
    <xf numFmtId="0" fontId="55" fillId="56" borderId="6132" applyNumberFormat="0" applyAlignment="0" applyProtection="0"/>
    <xf numFmtId="214" fontId="148" fillId="74" borderId="5598" applyFont="0" applyFill="0" applyBorder="0" applyAlignment="0" applyProtection="0">
      <alignment horizontal="right"/>
    </xf>
    <xf numFmtId="0" fontId="42" fillId="0" borderId="6135" applyNumberFormat="0" applyFill="0" applyAlignment="0" applyProtection="0"/>
    <xf numFmtId="0" fontId="42" fillId="0" borderId="6135" applyNumberFormat="0" applyFill="0" applyAlignment="0" applyProtection="0"/>
    <xf numFmtId="0" fontId="43" fillId="59" borderId="6133" applyNumberFormat="0" applyFon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254" fontId="177" fillId="0" borderId="6018" applyFont="0" applyFill="0" applyBorder="0" applyAlignment="0" applyProtection="0">
      <protection locked="0"/>
    </xf>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55" fillId="56" borderId="6132" applyNumberFormat="0" applyAlignment="0" applyProtection="0"/>
    <xf numFmtId="0" fontId="42" fillId="0" borderId="6135" applyNumberFormat="0" applyFill="0" applyAlignment="0" applyProtection="0"/>
    <xf numFmtId="0" fontId="60" fillId="43" borderId="6132" applyNumberFormat="0" applyAlignment="0" applyProtection="0"/>
    <xf numFmtId="0" fontId="63" fillId="56" borderId="6134" applyNumberFormat="0" applyAlignment="0" applyProtection="0"/>
    <xf numFmtId="1" fontId="37" fillId="0" borderId="5598">
      <alignment vertical="center"/>
    </xf>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3" fillId="59" borderId="6133" applyNumberFormat="0" applyFont="0" applyAlignment="0" applyProtection="0"/>
    <xf numFmtId="0" fontId="43" fillId="59" borderId="6133" applyNumberFormat="0" applyFont="0" applyAlignment="0" applyProtection="0"/>
    <xf numFmtId="0" fontId="55" fillId="56" borderId="6132" applyNumberFormat="0" applyAlignment="0" applyProtection="0"/>
    <xf numFmtId="0" fontId="42" fillId="0" borderId="6135" applyNumberFormat="0" applyFill="0" applyAlignment="0" applyProtection="0"/>
    <xf numFmtId="0" fontId="237" fillId="0" borderId="6027">
      <alignment horizontal="right" wrapText="1"/>
    </xf>
    <xf numFmtId="0" fontId="63" fillId="56" borderId="6134" applyNumberFormat="0" applyAlignment="0" applyProtection="0"/>
    <xf numFmtId="201" fontId="137" fillId="0" borderId="6017" applyNumberFormat="0" applyFont="0" applyFill="0" applyAlignment="0" applyProtection="0"/>
    <xf numFmtId="201" fontId="137" fillId="0" borderId="6016" applyNumberFormat="0" applyFont="0" applyFill="0" applyAlignment="0" applyProtection="0"/>
    <xf numFmtId="0" fontId="103" fillId="71" borderId="6014" applyNumberFormat="0" applyBorder="0" applyAlignment="0">
      <alignment vertical="center" wrapText="1"/>
    </xf>
    <xf numFmtId="0" fontId="55" fillId="56" borderId="6132" applyNumberFormat="0" applyAlignment="0" applyProtection="0"/>
    <xf numFmtId="338" fontId="230" fillId="0" borderId="6024">
      <protection locked="0"/>
    </xf>
    <xf numFmtId="0" fontId="231" fillId="35" borderId="6021">
      <alignment horizontal="right"/>
    </xf>
    <xf numFmtId="254" fontId="177" fillId="0" borderId="6018" applyFont="0" applyFill="0" applyBorder="0" applyAlignment="0" applyProtection="0">
      <protection locked="0"/>
    </xf>
    <xf numFmtId="207" fontId="240" fillId="0" borderId="6027">
      <alignment horizontal="left"/>
    </xf>
    <xf numFmtId="207" fontId="240" fillId="0" borderId="6027">
      <alignment horizontal="right"/>
    </xf>
    <xf numFmtId="0" fontId="238" fillId="0" borderId="6026">
      <alignment horizontal="right"/>
    </xf>
    <xf numFmtId="0" fontId="55" fillId="56" borderId="6132" applyNumberFormat="0" applyAlignment="0" applyProtection="0"/>
    <xf numFmtId="0" fontId="238" fillId="0" borderId="6026">
      <alignment horizontal="right"/>
    </xf>
    <xf numFmtId="0" fontId="237" fillId="0" borderId="6027">
      <alignment horizontal="right" wrapText="1"/>
    </xf>
    <xf numFmtId="0" fontId="42" fillId="0" borderId="6135" applyNumberFormat="0" applyFill="0" applyAlignment="0" applyProtection="0"/>
    <xf numFmtId="16" fontId="148" fillId="74" borderId="5598" applyFont="0" applyFill="0" applyBorder="0" applyAlignment="0" applyProtection="0">
      <alignment horizontal="right"/>
    </xf>
    <xf numFmtId="3" fontId="92" fillId="34" borderId="6157">
      <alignment horizontal="right" vertical="center"/>
    </xf>
    <xf numFmtId="214" fontId="148" fillId="74" borderId="5598" applyFont="0" applyFill="0" applyBorder="0" applyAlignment="0" applyProtection="0">
      <alignment horizontal="right"/>
    </xf>
    <xf numFmtId="0" fontId="18" fillId="0" borderId="6133"/>
    <xf numFmtId="215" fontId="156" fillId="0" borderId="6019" applyFont="0" applyFill="0" applyAlignment="0">
      <alignment horizontal="fill"/>
    </xf>
    <xf numFmtId="0" fontId="238" fillId="0" borderId="6026">
      <alignment horizontal="right"/>
    </xf>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60" fillId="43" borderId="6132" applyNumberFormat="0" applyAlignment="0" applyProtection="0"/>
    <xf numFmtId="0" fontId="55" fillId="56" borderId="6132" applyNumberFormat="0" applyAlignment="0" applyProtection="0"/>
    <xf numFmtId="0" fontId="60" fillId="43" borderId="6132"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42" fillId="0" borderId="6135" applyNumberFormat="0" applyFill="0" applyAlignment="0" applyProtection="0"/>
    <xf numFmtId="0" fontId="63" fillId="56" borderId="6134" applyNumberFormat="0" applyAlignment="0" applyProtection="0"/>
    <xf numFmtId="1" fontId="37" fillId="0" borderId="5598">
      <alignment vertical="center"/>
    </xf>
    <xf numFmtId="0" fontId="60" fillId="43" borderId="6132" applyNumberFormat="0" applyAlignment="0" applyProtection="0"/>
    <xf numFmtId="0" fontId="42" fillId="0" borderId="6135" applyNumberFormat="0" applyFill="0" applyAlignment="0" applyProtection="0"/>
    <xf numFmtId="0" fontId="60" fillId="43" borderId="6132" applyNumberFormat="0" applyAlignment="0" applyProtection="0"/>
    <xf numFmtId="0" fontId="63" fillId="56" borderId="6134" applyNumberFormat="0" applyAlignment="0" applyProtection="0"/>
    <xf numFmtId="1" fontId="37" fillId="0" borderId="5598">
      <alignment vertical="center"/>
    </xf>
    <xf numFmtId="0" fontId="42" fillId="0" borderId="6135" applyNumberFormat="0" applyFill="0" applyAlignment="0" applyProtection="0"/>
    <xf numFmtId="0" fontId="42" fillId="0" borderId="6135" applyNumberFormat="0" applyFill="0" applyAlignment="0" applyProtection="0"/>
    <xf numFmtId="0" fontId="43" fillId="59" borderId="6133" applyNumberFormat="0" applyFont="0" applyAlignment="0" applyProtection="0"/>
    <xf numFmtId="0" fontId="63" fillId="56" borderId="6134" applyNumberFormat="0" applyAlignment="0" applyProtection="0"/>
    <xf numFmtId="0" fontId="60" fillId="43" borderId="6132" applyNumberFormat="0" applyAlignment="0" applyProtection="0"/>
    <xf numFmtId="0" fontId="43" fillId="59" borderId="6133" applyNumberFormat="0" applyFont="0" applyAlignment="0" applyProtection="0"/>
    <xf numFmtId="0" fontId="43" fillId="59" borderId="6133" applyNumberFormat="0" applyFont="0" applyAlignment="0" applyProtection="0"/>
    <xf numFmtId="0" fontId="43" fillId="59" borderId="6133" applyNumberFormat="0" applyFont="0" applyAlignment="0" applyProtection="0"/>
    <xf numFmtId="1" fontId="37" fillId="0" borderId="5598">
      <alignment vertical="center"/>
    </xf>
    <xf numFmtId="0" fontId="55" fillId="56" borderId="6132" applyNumberFormat="0" applyAlignment="0" applyProtection="0"/>
    <xf numFmtId="0" fontId="55" fillId="56" borderId="6132" applyNumberFormat="0" applyAlignment="0" applyProtection="0"/>
    <xf numFmtId="0" fontId="60" fillId="43" borderId="6132" applyNumberFormat="0" applyAlignment="0" applyProtection="0"/>
    <xf numFmtId="0" fontId="43" fillId="59" borderId="6133" applyNumberFormat="0" applyFont="0" applyAlignment="0" applyProtection="0"/>
    <xf numFmtId="0" fontId="55" fillId="56" borderId="6132" applyNumberFormat="0" applyAlignment="0" applyProtection="0"/>
    <xf numFmtId="0" fontId="60" fillId="43" borderId="6132" applyNumberFormat="0" applyAlignment="0" applyProtection="0"/>
    <xf numFmtId="254" fontId="177" fillId="0" borderId="6018" applyFont="0" applyFill="0" applyBorder="0" applyAlignment="0" applyProtection="0">
      <protection locked="0"/>
    </xf>
    <xf numFmtId="0" fontId="60" fillId="43"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55" fillId="56" borderId="6132" applyNumberFormat="0" applyAlignment="0" applyProtection="0"/>
    <xf numFmtId="1" fontId="37" fillId="0" borderId="5598">
      <alignment vertical="center"/>
    </xf>
    <xf numFmtId="0" fontId="60" fillId="43" borderId="6132" applyNumberFormat="0" applyAlignment="0" applyProtection="0"/>
    <xf numFmtId="0" fontId="60" fillId="43" borderId="6132" applyNumberFormat="0" applyAlignment="0" applyProtection="0"/>
    <xf numFmtId="0" fontId="42" fillId="0" borderId="6135" applyNumberFormat="0" applyFill="0" applyAlignment="0" applyProtection="0"/>
    <xf numFmtId="0" fontId="238" fillId="0" borderId="6026">
      <alignment horizontal="right"/>
    </xf>
    <xf numFmtId="0" fontId="18" fillId="35" borderId="6015" applyNumberFormat="0" applyAlignment="0">
      <protection locked="0"/>
    </xf>
    <xf numFmtId="0" fontId="63" fillId="56" borderId="6134" applyNumberFormat="0" applyAlignment="0" applyProtection="0"/>
    <xf numFmtId="0" fontId="63" fillId="56" borderId="6134" applyNumberFormat="0" applyAlignment="0" applyProtection="0"/>
    <xf numFmtId="0" fontId="18" fillId="35" borderId="6015" applyNumberFormat="0" applyAlignment="0">
      <protection locked="0"/>
    </xf>
    <xf numFmtId="0" fontId="42" fillId="0" borderId="6135" applyNumberFormat="0" applyFill="0" applyAlignment="0" applyProtection="0"/>
    <xf numFmtId="0" fontId="43" fillId="59" borderId="6133" applyNumberFormat="0" applyFont="0" applyAlignment="0" applyProtection="0"/>
    <xf numFmtId="0" fontId="63" fillId="56" borderId="6134" applyNumberFormat="0" applyAlignment="0" applyProtection="0"/>
    <xf numFmtId="0" fontId="43" fillId="59" borderId="6133" applyNumberFormat="0" applyFon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0" fillId="43" borderId="6132" applyNumberFormat="0" applyAlignment="0" applyProtection="0"/>
    <xf numFmtId="0" fontId="55" fillId="56" borderId="6132" applyNumberFormat="0" applyAlignment="0" applyProtection="0"/>
    <xf numFmtId="0" fontId="42" fillId="0" borderId="6135" applyNumberFormat="0" applyFill="0" applyAlignment="0" applyProtection="0"/>
    <xf numFmtId="0" fontId="55" fillId="56"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43" fillId="59" borderId="6133" applyNumberFormat="0" applyFont="0" applyAlignment="0" applyProtection="0"/>
    <xf numFmtId="0" fontId="43" fillId="59" borderId="6133" applyNumberFormat="0" applyFont="0" applyAlignment="0" applyProtection="0"/>
    <xf numFmtId="0" fontId="63" fillId="56" borderId="6134"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0" fillId="43"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43" fillId="59" borderId="6133" applyNumberFormat="0" applyFont="0" applyAlignment="0" applyProtection="0"/>
    <xf numFmtId="0" fontId="60" fillId="43" borderId="6132" applyNumberFormat="0" applyAlignment="0" applyProtection="0"/>
    <xf numFmtId="0" fontId="55" fillId="56"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43" fillId="59" borderId="6133" applyNumberFormat="0" applyFont="0" applyAlignment="0" applyProtection="0"/>
    <xf numFmtId="0" fontId="60" fillId="43" borderId="6132" applyNumberFormat="0" applyAlignment="0" applyProtection="0"/>
    <xf numFmtId="0" fontId="55" fillId="56"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3" fillId="59" borderId="6133" applyNumberFormat="0" applyFont="0" applyAlignment="0" applyProtection="0"/>
    <xf numFmtId="0" fontId="60" fillId="43" borderId="6132" applyNumberFormat="0" applyAlignment="0" applyProtection="0"/>
    <xf numFmtId="0" fontId="55" fillId="56"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43" fillId="59" borderId="6133" applyNumberFormat="0" applyFont="0" applyAlignment="0" applyProtection="0"/>
    <xf numFmtId="0" fontId="60" fillId="43" borderId="6132" applyNumberFormat="0" applyAlignment="0" applyProtection="0"/>
    <xf numFmtId="0" fontId="55" fillId="56"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43" fillId="59" borderId="6133" applyNumberFormat="0" applyFont="0" applyAlignment="0" applyProtection="0"/>
    <xf numFmtId="0" fontId="60" fillId="43" borderId="6132" applyNumberFormat="0" applyAlignment="0" applyProtection="0"/>
    <xf numFmtId="0" fontId="55" fillId="56" borderId="6132" applyNumberFormat="0" applyAlignment="0" applyProtection="0"/>
    <xf numFmtId="0" fontId="42" fillId="0" borderId="6135" applyNumberFormat="0" applyFill="0" applyAlignment="0" applyProtection="0"/>
    <xf numFmtId="0" fontId="55" fillId="56"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43" fillId="59" borderId="6133" applyNumberFormat="0" applyFont="0" applyAlignment="0" applyProtection="0"/>
    <xf numFmtId="0" fontId="43" fillId="59" borderId="6133" applyNumberFormat="0" applyFont="0" applyAlignment="0" applyProtection="0"/>
    <xf numFmtId="0" fontId="63" fillId="56" borderId="6134"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0" fillId="43"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43" fillId="59" borderId="6133" applyNumberFormat="0" applyFont="0" applyAlignment="0" applyProtection="0"/>
    <xf numFmtId="0" fontId="60" fillId="43" borderId="6132" applyNumberFormat="0" applyAlignment="0" applyProtection="0"/>
    <xf numFmtId="0" fontId="55" fillId="56"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43" fillId="59" borderId="6133" applyNumberFormat="0" applyFont="0" applyAlignment="0" applyProtection="0"/>
    <xf numFmtId="0" fontId="60" fillId="43" borderId="6132" applyNumberFormat="0" applyAlignment="0" applyProtection="0"/>
    <xf numFmtId="0" fontId="55" fillId="56" borderId="6132" applyNumberFormat="0" applyAlignment="0" applyProtection="0"/>
    <xf numFmtId="0" fontId="44" fillId="119" borderId="6160" applyNumberFormat="0" applyAlignment="0" applyProtection="0"/>
    <xf numFmtId="0" fontId="44" fillId="57" borderId="6160" applyNumberFormat="0" applyAlignment="0" applyProtection="0"/>
    <xf numFmtId="0" fontId="44" fillId="57" borderId="6160" applyNumberFormat="0" applyAlignment="0" applyProtection="0"/>
    <xf numFmtId="0" fontId="44" fillId="119" borderId="6152" applyNumberFormat="0" applyAlignment="0" applyProtection="0"/>
    <xf numFmtId="0" fontId="44" fillId="57" borderId="6152" applyNumberFormat="0" applyAlignment="0" applyProtection="0"/>
    <xf numFmtId="0" fontId="44" fillId="57" borderId="6152" applyNumberFormat="0" applyAlignment="0" applyProtection="0"/>
    <xf numFmtId="0" fontId="44" fillId="57" borderId="6152" applyNumberFormat="0" applyAlignment="0" applyProtection="0"/>
    <xf numFmtId="0" fontId="44" fillId="119" borderId="6148" applyNumberFormat="0" applyAlignment="0" applyProtection="0"/>
    <xf numFmtId="2" fontId="92" fillId="34" borderId="6149"/>
    <xf numFmtId="3" fontId="92" fillId="34" borderId="6149">
      <alignment horizontal="right" vertical="center"/>
    </xf>
    <xf numFmtId="4" fontId="92" fillId="35" borderId="6151"/>
    <xf numFmtId="3" fontId="92" fillId="35" borderId="6151">
      <alignment horizontal="right" vertical="center"/>
    </xf>
    <xf numFmtId="0" fontId="44" fillId="57" borderId="6148" applyNumberFormat="0" applyAlignment="0" applyProtection="0"/>
    <xf numFmtId="0" fontId="44" fillId="57" borderId="6148" applyNumberFormat="0" applyAlignment="0" applyProtection="0"/>
    <xf numFmtId="215" fontId="156" fillId="0" borderId="6150" applyFont="0" applyFill="0" applyAlignment="0">
      <alignment horizontal="fill"/>
    </xf>
    <xf numFmtId="0" fontId="92" fillId="35" borderId="6151">
      <alignment horizontal="center" vertical="center"/>
    </xf>
    <xf numFmtId="0" fontId="44" fillId="57" borderId="6148" applyNumberFormat="0" applyAlignment="0" applyProtection="0"/>
    <xf numFmtId="0" fontId="44" fillId="57" borderId="6184" applyNumberFormat="0" applyAlignment="0" applyProtection="0"/>
    <xf numFmtId="2" fontId="92" fillId="34" borderId="6181"/>
    <xf numFmtId="0" fontId="44" fillId="57" borderId="6180" applyNumberFormat="0" applyAlignment="0" applyProtection="0"/>
    <xf numFmtId="215" fontId="156" fillId="0" borderId="6154" applyFont="0" applyFill="0" applyAlignment="0">
      <alignment horizontal="fill"/>
    </xf>
    <xf numFmtId="0" fontId="44" fillId="57" borderId="6184" applyNumberFormat="0" applyAlignment="0" applyProtection="0"/>
    <xf numFmtId="3" fontId="92" fillId="34" borderId="6181">
      <alignment horizontal="right" vertical="center"/>
    </xf>
    <xf numFmtId="4" fontId="92" fillId="35" borderId="6183"/>
    <xf numFmtId="4" fontId="92" fillId="35" borderId="6179"/>
    <xf numFmtId="0" fontId="92" fillId="35" borderId="6179">
      <alignment horizontal="center" vertical="center"/>
    </xf>
    <xf numFmtId="0" fontId="44" fillId="57" borderId="6180" applyNumberFormat="0" applyAlignment="0" applyProtection="0"/>
    <xf numFmtId="0" fontId="44" fillId="57" borderId="6184" applyNumberFormat="0" applyAlignment="0" applyProtection="0"/>
    <xf numFmtId="2" fontId="92" fillId="34" borderId="6145"/>
    <xf numFmtId="3" fontId="92" fillId="34" borderId="6145">
      <alignment horizontal="right" vertical="center"/>
    </xf>
    <xf numFmtId="0" fontId="44" fillId="119" borderId="6184" applyNumberFormat="0" applyAlignment="0" applyProtection="0"/>
    <xf numFmtId="0" fontId="44" fillId="119" borderId="6180" applyNumberFormat="0" applyAlignment="0" applyProtection="0"/>
    <xf numFmtId="3" fontId="92" fillId="35" borderId="6183">
      <alignment horizontal="right" vertical="center"/>
    </xf>
    <xf numFmtId="4" fontId="92" fillId="35" borderId="6147"/>
    <xf numFmtId="3" fontId="92" fillId="35" borderId="6147">
      <alignment horizontal="right" vertical="center"/>
    </xf>
    <xf numFmtId="0" fontId="92" fillId="35" borderId="6147">
      <alignment horizontal="center" vertical="center"/>
    </xf>
    <xf numFmtId="2" fontId="92" fillId="34" borderId="6177"/>
    <xf numFmtId="3" fontId="92" fillId="34" borderId="6177">
      <alignment horizontal="right" vertical="center"/>
    </xf>
    <xf numFmtId="3" fontId="92" fillId="35" borderId="6179">
      <alignment horizontal="right" vertical="center"/>
    </xf>
    <xf numFmtId="0" fontId="92" fillId="35" borderId="6155">
      <alignment horizontal="center" vertical="center"/>
    </xf>
    <xf numFmtId="3" fontId="92" fillId="35" borderId="6155">
      <alignment horizontal="right" vertical="center"/>
    </xf>
    <xf numFmtId="4" fontId="92" fillId="35" borderId="6155"/>
    <xf numFmtId="3" fontId="92" fillId="34" borderId="6153">
      <alignment horizontal="right" vertical="center"/>
    </xf>
    <xf numFmtId="2" fontId="92" fillId="34" borderId="6153"/>
    <xf numFmtId="215" fontId="156" fillId="0" borderId="6178" applyFont="0" applyFill="0" applyAlignment="0">
      <alignment horizontal="fill"/>
    </xf>
    <xf numFmtId="0" fontId="44" fillId="57" borderId="6156" applyNumberFormat="0" applyAlignment="0" applyProtection="0"/>
    <xf numFmtId="0" fontId="92" fillId="35" borderId="6159">
      <alignment horizontal="center" vertical="center"/>
    </xf>
    <xf numFmtId="16" fontId="148" fillId="74" borderId="5598" applyFont="0" applyFill="0" applyBorder="0" applyAlignment="0" applyProtection="0">
      <alignment horizontal="right"/>
    </xf>
    <xf numFmtId="214" fontId="148" fillId="74" borderId="5598" applyFont="0" applyFill="0" applyBorder="0" applyAlignment="0" applyProtection="0">
      <alignment horizontal="right"/>
    </xf>
    <xf numFmtId="16" fontId="148" fillId="74" borderId="5598" applyFont="0" applyFill="0" applyBorder="0" applyAlignment="0" applyProtection="0">
      <alignment horizontal="right"/>
    </xf>
    <xf numFmtId="214" fontId="148" fillId="74" borderId="5598" applyFont="0" applyFill="0" applyBorder="0" applyAlignment="0" applyProtection="0">
      <alignment horizontal="right"/>
    </xf>
    <xf numFmtId="215" fontId="156" fillId="0" borderId="6158" applyFont="0" applyFill="0" applyAlignment="0">
      <alignment horizontal="fill"/>
    </xf>
    <xf numFmtId="3" fontId="18" fillId="105" borderId="5598" applyProtection="0">
      <alignment horizontal="right" vertical="center"/>
    </xf>
    <xf numFmtId="0" fontId="44" fillId="57" borderId="6156" applyNumberFormat="0" applyAlignment="0" applyProtection="0"/>
    <xf numFmtId="0" fontId="44" fillId="57" borderId="6156" applyNumberFormat="0" applyAlignment="0" applyProtection="0"/>
    <xf numFmtId="16" fontId="148" fillId="74" borderId="5598" applyFont="0" applyFill="0" applyBorder="0" applyAlignment="0" applyProtection="0">
      <alignment horizontal="right"/>
    </xf>
    <xf numFmtId="2" fontId="92" fillId="34" borderId="6157"/>
    <xf numFmtId="0" fontId="44" fillId="119" borderId="6156" applyNumberFormat="0" applyAlignment="0" applyProtection="0"/>
    <xf numFmtId="215" fontId="156" fillId="0" borderId="6146" applyFont="0" applyFill="0" applyAlignment="0">
      <alignment horizontal="fill"/>
    </xf>
    <xf numFmtId="214" fontId="148" fillId="74" borderId="5598" applyFont="0" applyFill="0" applyBorder="0" applyAlignment="0" applyProtection="0">
      <alignment horizontal="right"/>
    </xf>
    <xf numFmtId="0" fontId="44" fillId="119" borderId="6144" applyNumberFormat="0" applyAlignment="0" applyProtection="0"/>
    <xf numFmtId="0" fontId="44" fillId="57" borderId="6144" applyNumberFormat="0" applyAlignment="0" applyProtection="0"/>
    <xf numFmtId="0" fontId="44" fillId="57" borderId="6144" applyNumberFormat="0" applyAlignment="0" applyProtection="0"/>
    <xf numFmtId="0" fontId="44" fillId="57" borderId="6144" applyNumberFormat="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4" fillId="119" borderId="6140" applyNumberFormat="0" applyAlignment="0" applyProtection="0"/>
    <xf numFmtId="0" fontId="60" fillId="43" borderId="6132" applyNumberFormat="0" applyAlignment="0" applyProtection="0"/>
    <xf numFmtId="2" fontId="92" fillId="34" borderId="6141"/>
    <xf numFmtId="3" fontId="92" fillId="34" borderId="6141">
      <alignment horizontal="right" vertical="center"/>
    </xf>
    <xf numFmtId="4" fontId="92" fillId="35" borderId="6143"/>
    <xf numFmtId="3" fontId="92" fillId="35" borderId="6143">
      <alignment horizontal="right" vertical="center"/>
    </xf>
    <xf numFmtId="0" fontId="44" fillId="57" borderId="6140" applyNumberFormat="0" applyAlignment="0" applyProtection="0"/>
    <xf numFmtId="0" fontId="44" fillId="57" borderId="6140" applyNumberFormat="0" applyAlignment="0" applyProtection="0"/>
    <xf numFmtId="3" fontId="18" fillId="105" borderId="6131" applyProtection="0">
      <alignment horizontal="right" vertical="center"/>
    </xf>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60" fillId="43" borderId="6132" applyNumberFormat="0" applyAlignment="0" applyProtection="0"/>
    <xf numFmtId="0" fontId="42" fillId="0" borderId="6135" applyNumberFormat="0" applyFill="0" applyAlignment="0" applyProtection="0"/>
    <xf numFmtId="0" fontId="60" fillId="43" borderId="6132" applyNumberFormat="0" applyAlignment="0" applyProtection="0"/>
    <xf numFmtId="0" fontId="55" fillId="56" borderId="6132" applyNumberFormat="0" applyAlignment="0" applyProtection="0"/>
    <xf numFmtId="0" fontId="55" fillId="56" borderId="6132" applyNumberFormat="0" applyAlignment="0" applyProtection="0"/>
    <xf numFmtId="0" fontId="55" fillId="56" borderId="6132" applyNumberFormat="0" applyAlignment="0" applyProtection="0"/>
    <xf numFmtId="0" fontId="55" fillId="56" borderId="6132" applyNumberFormat="0" applyAlignment="0" applyProtection="0"/>
    <xf numFmtId="1" fontId="37" fillId="0" borderId="5598">
      <alignment vertical="center"/>
    </xf>
    <xf numFmtId="0" fontId="43" fillId="59" borderId="6133" applyNumberFormat="0" applyFont="0" applyAlignment="0" applyProtection="0"/>
    <xf numFmtId="0" fontId="60" fillId="43" borderId="6132" applyNumberFormat="0" applyAlignment="0" applyProtection="0"/>
    <xf numFmtId="1" fontId="37" fillId="0" borderId="5598">
      <alignment vertical="center"/>
    </xf>
    <xf numFmtId="0" fontId="63" fillId="56" borderId="6134" applyNumberFormat="0" applyAlignment="0" applyProtection="0"/>
    <xf numFmtId="0" fontId="55" fillId="56"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108" fillId="0" borderId="6136" applyFont="0" applyFill="0" applyAlignment="0" applyProtection="0"/>
    <xf numFmtId="0" fontId="103" fillId="71" borderId="6021" applyNumberFormat="0" applyBorder="0" applyAlignment="0">
      <alignment vertical="center" wrapText="1"/>
    </xf>
    <xf numFmtId="215" fontId="156" fillId="0" borderId="6142" applyFont="0" applyFill="0" applyAlignment="0">
      <alignment horizontal="fill"/>
    </xf>
    <xf numFmtId="0" fontId="63" fillId="56" borderId="6134" applyNumberFormat="0" applyAlignment="0" applyProtection="0"/>
    <xf numFmtId="0" fontId="42" fillId="0" borderId="6135" applyNumberFormat="0" applyFill="0" applyAlignment="0" applyProtection="0"/>
    <xf numFmtId="164" fontId="103" fillId="71" borderId="6021" applyNumberFormat="0" applyBorder="0" applyAlignment="0">
      <alignment vertical="center" wrapText="1"/>
    </xf>
    <xf numFmtId="214" fontId="148" fillId="74" borderId="6131" applyFont="0" applyFill="0" applyBorder="0" applyAlignment="0" applyProtection="0">
      <alignment horizontal="right"/>
    </xf>
    <xf numFmtId="16" fontId="148" fillId="74" borderId="6131" applyFont="0" applyFill="0" applyBorder="0" applyAlignment="0" applyProtection="0">
      <alignment horizontal="right"/>
    </xf>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214" fontId="148" fillId="74" borderId="6131" applyFont="0" applyFill="0" applyBorder="0" applyAlignment="0" applyProtection="0">
      <alignment horizontal="right"/>
    </xf>
    <xf numFmtId="16" fontId="148" fillId="74" borderId="6131" applyFont="0" applyFill="0" applyBorder="0" applyAlignment="0" applyProtection="0">
      <alignment horizontal="right"/>
    </xf>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92" fillId="35" borderId="6143">
      <alignment horizontal="center" vertical="center"/>
    </xf>
    <xf numFmtId="0" fontId="60" fillId="43"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44" fillId="57" borderId="6140" applyNumberFormat="0" applyAlignment="0" applyProtection="0"/>
    <xf numFmtId="0" fontId="63" fillId="56" borderId="6134" applyNumberFormat="0" applyAlignment="0" applyProtection="0"/>
    <xf numFmtId="0" fontId="18" fillId="35" borderId="6015" applyNumberFormat="0" applyAlignment="0">
      <protection locked="0"/>
    </xf>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256" fontId="22" fillId="0" borderId="5598">
      <alignment horizontal="left" vertical="center"/>
    </xf>
    <xf numFmtId="0"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0" fontId="18" fillId="35" borderId="6015" applyNumberFormat="0" applyAlignment="0">
      <protection locked="0"/>
    </xf>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256" fontId="22" fillId="0" borderId="5598">
      <alignment horizontal="left" vertical="center"/>
    </xf>
    <xf numFmtId="0"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0" fontId="23" fillId="36" borderId="6021" applyFont="0" applyBorder="0" applyAlignment="0" applyProtection="0">
      <alignment vertical="top"/>
    </xf>
    <xf numFmtId="0" fontId="18" fillId="68" borderId="6134" applyNumberFormat="0">
      <alignment vertical="center"/>
    </xf>
    <xf numFmtId="0" fontId="18" fillId="0" borderId="6029" applyNumberFormat="0" applyFont="0" applyAlignment="0" applyProtection="0"/>
    <xf numFmtId="0" fontId="18" fillId="35" borderId="6015" applyNumberFormat="0" applyAlignment="0">
      <protection locked="0"/>
    </xf>
    <xf numFmtId="0" fontId="18" fillId="0" borderId="6028" applyNumberFormat="0" applyFont="0" applyAlignment="0" applyProtection="0"/>
    <xf numFmtId="41" fontId="211" fillId="0" borderId="6027" applyFill="0" applyBorder="0" applyProtection="0">
      <alignment horizontal="right" vertical="top"/>
    </xf>
    <xf numFmtId="41" fontId="211" fillId="0" borderId="6027" applyFill="0" applyBorder="0" applyProtection="0">
      <alignment horizontal="right" vertical="top"/>
    </xf>
    <xf numFmtId="41" fontId="211" fillId="0" borderId="6027" applyFill="0" applyBorder="0" applyProtection="0">
      <alignment horizontal="right" vertical="top"/>
    </xf>
    <xf numFmtId="207" fontId="245" fillId="0" borderId="6026">
      <alignment horizontal="center"/>
    </xf>
    <xf numFmtId="207" fontId="245" fillId="0" borderId="6026">
      <alignment horizontal="center"/>
    </xf>
    <xf numFmtId="207" fontId="244" fillId="0" borderId="6027">
      <alignment horizontal="center"/>
    </xf>
    <xf numFmtId="0" fontId="18" fillId="56" borderId="5598" applyAlignment="0" applyProtection="0"/>
    <xf numFmtId="207" fontId="243" fillId="0" borderId="6026">
      <alignment horizontal="left"/>
    </xf>
    <xf numFmtId="207" fontId="243" fillId="0" borderId="6026">
      <alignment horizontal="left"/>
    </xf>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256" fontId="22" fillId="0" borderId="5598">
      <alignment horizontal="left" vertical="center"/>
    </xf>
    <xf numFmtId="0"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01" fontId="137" fillId="0" borderId="6017" applyNumberFormat="0" applyFont="0" applyFill="0" applyAlignment="0" applyProtection="0"/>
    <xf numFmtId="0" fontId="23" fillId="36" borderId="6021" applyFont="0" applyBorder="0" applyAlignment="0" applyProtection="0">
      <alignment vertical="top"/>
    </xf>
    <xf numFmtId="0" fontId="18" fillId="68" borderId="6134" applyNumberFormat="0">
      <alignment vertical="center"/>
    </xf>
    <xf numFmtId="0" fontId="18" fillId="0" borderId="6029" applyNumberFormat="0" applyFont="0" applyAlignment="0" applyProtection="0"/>
    <xf numFmtId="0" fontId="18" fillId="0" borderId="6028" applyNumberFormat="0" applyFont="0" applyAlignment="0" applyProtection="0"/>
    <xf numFmtId="41" fontId="211" fillId="0" borderId="6027" applyFill="0" applyBorder="0" applyProtection="0">
      <alignment horizontal="right" vertical="top"/>
    </xf>
    <xf numFmtId="41" fontId="211" fillId="0" borderId="6027" applyFill="0" applyBorder="0" applyProtection="0">
      <alignment horizontal="right" vertical="top"/>
    </xf>
    <xf numFmtId="41" fontId="211" fillId="0" borderId="6027" applyFill="0" applyBorder="0" applyProtection="0">
      <alignment horizontal="right" vertical="top"/>
    </xf>
    <xf numFmtId="207" fontId="245" fillId="0" borderId="6026">
      <alignment horizontal="center"/>
    </xf>
    <xf numFmtId="207" fontId="245" fillId="0" borderId="6026">
      <alignment horizontal="center"/>
    </xf>
    <xf numFmtId="207" fontId="244" fillId="0" borderId="6027">
      <alignment horizontal="center"/>
    </xf>
    <xf numFmtId="0" fontId="18" fillId="56" borderId="5598" applyAlignment="0" applyProtection="0"/>
    <xf numFmtId="0" fontId="18" fillId="68" borderId="6134" applyNumberFormat="0">
      <alignment vertical="center"/>
    </xf>
    <xf numFmtId="0" fontId="18" fillId="35" borderId="6015" applyNumberFormat="0" applyAlignment="0">
      <protection locked="0"/>
    </xf>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256" fontId="22" fillId="0" borderId="5598">
      <alignment horizontal="left" vertical="center"/>
    </xf>
    <xf numFmtId="0"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0" fontId="23" fillId="36" borderId="6021" applyFont="0" applyBorder="0" applyAlignment="0" applyProtection="0">
      <alignment vertical="top"/>
    </xf>
    <xf numFmtId="0" fontId="18" fillId="68" borderId="6134" applyNumberFormat="0">
      <alignment vertical="center"/>
    </xf>
    <xf numFmtId="0" fontId="18" fillId="68" borderId="6134" applyNumberFormat="0">
      <alignment vertical="center"/>
    </xf>
    <xf numFmtId="0" fontId="18" fillId="0" borderId="6029" applyNumberFormat="0" applyFont="0" applyAlignment="0" applyProtection="0"/>
    <xf numFmtId="0" fontId="18" fillId="68" borderId="6134" applyNumberFormat="0">
      <alignment vertical="center"/>
    </xf>
    <xf numFmtId="0" fontId="18" fillId="35" borderId="6015" applyNumberFormat="0" applyAlignment="0">
      <protection locked="0"/>
    </xf>
    <xf numFmtId="0" fontId="18" fillId="0" borderId="6028" applyNumberFormat="0" applyFont="0" applyAlignment="0" applyProtection="0"/>
    <xf numFmtId="41" fontId="211" fillId="0" borderId="6027" applyFill="0" applyBorder="0" applyProtection="0">
      <alignment horizontal="right" vertical="top"/>
    </xf>
    <xf numFmtId="41" fontId="211" fillId="0" borderId="6027" applyFill="0" applyBorder="0" applyProtection="0">
      <alignment horizontal="right" vertical="top"/>
    </xf>
    <xf numFmtId="41" fontId="211" fillId="0" borderId="6027" applyFill="0" applyBorder="0" applyProtection="0">
      <alignment horizontal="right" vertical="top"/>
    </xf>
    <xf numFmtId="207" fontId="245" fillId="0" borderId="6026">
      <alignment horizontal="center"/>
    </xf>
    <xf numFmtId="207" fontId="245" fillId="0" borderId="6026">
      <alignment horizontal="center"/>
    </xf>
    <xf numFmtId="207" fontId="244" fillId="0" borderId="6027">
      <alignment horizontal="center"/>
    </xf>
    <xf numFmtId="0" fontId="18" fillId="56" borderId="5598" applyAlignment="0" applyProtection="0"/>
    <xf numFmtId="207" fontId="243" fillId="0" borderId="6026">
      <alignment horizontal="left"/>
    </xf>
    <xf numFmtId="207" fontId="243" fillId="0" borderId="6026">
      <alignment horizontal="left"/>
    </xf>
    <xf numFmtId="207" fontId="240" fillId="0" borderId="6027">
      <alignment horizontal="left"/>
    </xf>
    <xf numFmtId="207" fontId="240" fillId="0" borderId="6027">
      <alignment horizontal="right"/>
    </xf>
    <xf numFmtId="0" fontId="238" fillId="0" borderId="6026">
      <alignment horizontal="right"/>
    </xf>
    <xf numFmtId="0" fontId="237" fillId="0" borderId="6027">
      <alignment horizontal="right" wrapText="1"/>
    </xf>
    <xf numFmtId="0" fontId="238" fillId="0" borderId="6026">
      <alignment horizontal="right"/>
    </xf>
    <xf numFmtId="49" fontId="237" fillId="0" borderId="6027">
      <alignment horizontal="right" wrapText="1"/>
    </xf>
    <xf numFmtId="0" fontId="238" fillId="0" borderId="6026">
      <alignment horizontal="right"/>
    </xf>
    <xf numFmtId="0" fontId="238" fillId="0" borderId="6026">
      <alignment horizontal="right"/>
    </xf>
    <xf numFmtId="0" fontId="42" fillId="0" borderId="6135" applyNumberFormat="0" applyFill="0" applyAlignment="0" applyProtection="0"/>
    <xf numFmtId="0" fontId="60" fillId="43" borderId="6132" applyNumberFormat="0" applyAlignment="0" applyProtection="0"/>
    <xf numFmtId="0" fontId="42" fillId="0" borderId="6135" applyNumberFormat="0" applyFill="0" applyAlignment="0" applyProtection="0"/>
    <xf numFmtId="0" fontId="60" fillId="43" borderId="6132" applyNumberFormat="0" applyAlignment="0" applyProtection="0"/>
    <xf numFmtId="0" fontId="60" fillId="43" borderId="6132" applyNumberFormat="0" applyAlignment="0" applyProtection="0"/>
    <xf numFmtId="9" fontId="163" fillId="35" borderId="6025">
      <alignment horizontal="center"/>
    </xf>
    <xf numFmtId="348" fontId="120" fillId="107" borderId="6021" applyProtection="0">
      <alignment horizontal="center" vertical="center"/>
    </xf>
    <xf numFmtId="9" fontId="163" fillId="35" borderId="6025">
      <alignment horizontal="center"/>
    </xf>
    <xf numFmtId="348" fontId="120" fillId="107" borderId="6021" applyProtection="0">
      <alignment horizontal="center" vertical="center"/>
    </xf>
    <xf numFmtId="0" fontId="231" fillId="35" borderId="6021">
      <alignment horizontal="right"/>
    </xf>
    <xf numFmtId="0" fontId="231" fillId="35" borderId="6021">
      <alignment horizontal="right"/>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0" fontId="55" fillId="56" borderId="6132" applyNumberFormat="0" applyAlignment="0" applyProtection="0"/>
    <xf numFmtId="0" fontId="55" fillId="56" borderId="6132" applyNumberFormat="0" applyAlignment="0" applyProtection="0"/>
    <xf numFmtId="0" fontId="18" fillId="74" borderId="6021" applyFont="0" applyFill="0" applyBorder="0" applyAlignment="0" applyProtection="0"/>
    <xf numFmtId="0" fontId="18" fillId="74" borderId="6021" applyFont="0" applyFill="0" applyBorder="0" applyAlignment="0" applyProtection="0"/>
    <xf numFmtId="0" fontId="217" fillId="103" borderId="6022" applyNumberFormat="0" applyAlignment="0" applyProtection="0"/>
    <xf numFmtId="0" fontId="55" fillId="56" borderId="6132" applyNumberFormat="0" applyAlignment="0" applyProtection="0"/>
    <xf numFmtId="0" fontId="23" fillId="98" borderId="6022" applyNumberFormat="0" applyFont="0" applyAlignment="0" applyProtection="0"/>
    <xf numFmtId="0" fontId="23" fillId="98" borderId="6022" applyNumberFormat="0" applyFont="0" applyAlignment="0" applyProtection="0"/>
    <xf numFmtId="0" fontId="23" fillId="98" borderId="6022" applyNumberFormat="0" applyFont="0" applyAlignment="0" applyProtection="0"/>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63" fillId="56" borderId="6134" applyNumberFormat="0" applyAlignment="0" applyProtection="0"/>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23" fillId="0" borderId="6020" applyNumberFormat="0" applyFill="0" applyAlignment="0" applyProtection="0"/>
    <xf numFmtId="0" fontId="23" fillId="0" borderId="6020" applyNumberFormat="0" applyFill="0" applyAlignment="0" applyProtection="0"/>
    <xf numFmtId="0" fontId="23" fillId="0" borderId="6020" applyNumberFormat="0" applyFill="0" applyAlignment="0" applyProtection="0"/>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23" fillId="0" borderId="6020" applyNumberFormat="0" applyFill="0" applyAlignment="0" applyProtection="0"/>
    <xf numFmtId="0" fontId="23" fillId="0" borderId="6020" applyNumberFormat="0" applyFill="0" applyAlignment="0" applyProtection="0"/>
    <xf numFmtId="0" fontId="23" fillId="0" borderId="6020" applyNumberFormat="0" applyFill="0" applyAlignment="0" applyProtection="0"/>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protection locked="0"/>
    </xf>
    <xf numFmtId="0" fontId="18" fillId="74" borderId="6021" applyProtection="0">
      <alignment horizontal="right"/>
      <protection locked="0"/>
    </xf>
    <xf numFmtId="0" fontId="23" fillId="0" borderId="6020" applyNumberFormat="0" applyFill="0" applyAlignment="0" applyProtection="0"/>
    <xf numFmtId="0" fontId="18" fillId="74" borderId="6021" applyProtection="0">
      <alignment horizontal="right"/>
      <protection locked="0"/>
    </xf>
    <xf numFmtId="0" fontId="23" fillId="0" borderId="6020" applyNumberFormat="0" applyFill="0" applyAlignment="0" applyProtection="0"/>
    <xf numFmtId="0" fontId="23" fillId="0" borderId="6020" applyNumberFormat="0" applyFill="0" applyAlignment="0" applyProtection="0"/>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63" fillId="56" borderId="6134" applyNumberFormat="0" applyAlignment="0" applyProtection="0"/>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63" fillId="56" borderId="6134" applyNumberFormat="0" applyAlignment="0" applyProtection="0"/>
    <xf numFmtId="0" fontId="23" fillId="98" borderId="6022" applyNumberFormat="0" applyFont="0" applyAlignment="0" applyProtection="0"/>
    <xf numFmtId="0" fontId="23" fillId="98" borderId="6022" applyNumberFormat="0" applyFont="0" applyAlignment="0" applyProtection="0"/>
    <xf numFmtId="0" fontId="23" fillId="98" borderId="6022" applyNumberFormat="0" applyFont="0" applyAlignment="0" applyProtection="0"/>
    <xf numFmtId="0" fontId="55" fillId="56" borderId="6132" applyNumberFormat="0" applyAlignment="0" applyProtection="0"/>
    <xf numFmtId="0" fontId="217" fillId="103" borderId="6022" applyNumberFormat="0" applyAlignment="0" applyProtection="0"/>
    <xf numFmtId="0" fontId="18" fillId="74" borderId="6021" applyFont="0" applyFill="0" applyBorder="0" applyAlignment="0" applyProtection="0"/>
    <xf numFmtId="0" fontId="23" fillId="98" borderId="6022" applyNumberFormat="0" applyFont="0" applyAlignment="0" applyProtection="0"/>
    <xf numFmtId="0" fontId="23" fillId="98" borderId="6022" applyNumberFormat="0" applyFont="0" applyAlignment="0" applyProtection="0"/>
    <xf numFmtId="0" fontId="23" fillId="98" borderId="6022" applyNumberFormat="0" applyFont="0" applyAlignment="0" applyProtection="0"/>
    <xf numFmtId="0" fontId="217" fillId="103" borderId="6022" applyNumberFormat="0" applyAlignment="0" applyProtection="0"/>
    <xf numFmtId="0" fontId="18" fillId="74" borderId="6021" applyFont="0" applyFill="0" applyBorder="0" applyAlignment="0" applyProtection="0"/>
    <xf numFmtId="0" fontId="55" fillId="56" borderId="6132" applyNumberFormat="0" applyAlignment="0" applyProtection="0"/>
    <xf numFmtId="0" fontId="55" fillId="56" borderId="6132" applyNumberFormat="0" applyAlignment="0" applyProtection="0"/>
    <xf numFmtId="348" fontId="120" fillId="107" borderId="6021" applyProtection="0">
      <alignment horizontal="center" vertical="center"/>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0" fontId="42" fillId="0" borderId="6135" applyNumberFormat="0" applyFill="0" applyAlignment="0" applyProtection="0"/>
    <xf numFmtId="0" fontId="231" fillId="35" borderId="6021">
      <alignment horizontal="right"/>
    </xf>
    <xf numFmtId="0" fontId="238" fillId="0" borderId="6026">
      <alignment horizontal="right"/>
    </xf>
    <xf numFmtId="207" fontId="240" fillId="0" borderId="6027">
      <alignment horizontal="right"/>
    </xf>
    <xf numFmtId="207" fontId="243" fillId="0" borderId="6026">
      <alignment horizontal="left"/>
    </xf>
    <xf numFmtId="207" fontId="243" fillId="0" borderId="6026">
      <alignment horizontal="left"/>
    </xf>
    <xf numFmtId="348" fontId="120" fillId="107" borderId="6021" applyProtection="0">
      <alignment horizontal="center" vertical="center"/>
    </xf>
    <xf numFmtId="9" fontId="163" fillId="35" borderId="6025">
      <alignment horizontal="center"/>
    </xf>
    <xf numFmtId="0" fontId="60" fillId="43" borderId="6132" applyNumberFormat="0" applyAlignment="0" applyProtection="0"/>
    <xf numFmtId="207" fontId="244" fillId="0" borderId="6027">
      <alignment horizontal="center"/>
    </xf>
    <xf numFmtId="207" fontId="245" fillId="0" borderId="6026">
      <alignment horizontal="center"/>
    </xf>
    <xf numFmtId="207" fontId="245" fillId="0" borderId="6026">
      <alignment horizontal="center"/>
    </xf>
    <xf numFmtId="41" fontId="211" fillId="0" borderId="6027" applyFill="0" applyBorder="0" applyProtection="0">
      <alignment horizontal="right" vertical="top"/>
    </xf>
    <xf numFmtId="41" fontId="211" fillId="0" borderId="6027" applyFill="0" applyBorder="0" applyProtection="0">
      <alignment horizontal="right" vertical="top"/>
    </xf>
    <xf numFmtId="41" fontId="211" fillId="0" borderId="6027" applyFill="0" applyBorder="0" applyProtection="0">
      <alignment horizontal="right" vertical="top"/>
    </xf>
    <xf numFmtId="0" fontId="18" fillId="0" borderId="6028" applyNumberFormat="0" applyFont="0" applyAlignment="0" applyProtection="0"/>
    <xf numFmtId="0" fontId="60" fillId="43" borderId="6132" applyNumberFormat="0" applyAlignment="0" applyProtection="0"/>
    <xf numFmtId="0" fontId="42" fillId="0" borderId="6135" applyNumberFormat="0" applyFill="0" applyAlignment="0" applyProtection="0"/>
    <xf numFmtId="0" fontId="18" fillId="0" borderId="6029" applyNumberFormat="0" applyFont="0" applyAlignment="0" applyProtection="0"/>
    <xf numFmtId="0" fontId="23" fillId="36" borderId="6021" applyFont="0" applyBorder="0" applyAlignment="0" applyProtection="0">
      <alignment vertical="top"/>
    </xf>
    <xf numFmtId="0" fontId="238" fillId="0" borderId="6026">
      <alignment horizontal="right"/>
    </xf>
    <xf numFmtId="49" fontId="237" fillId="0" borderId="6027">
      <alignment horizontal="right" wrapText="1"/>
    </xf>
    <xf numFmtId="0" fontId="238" fillId="0" borderId="6026">
      <alignment horizontal="right"/>
    </xf>
    <xf numFmtId="0" fontId="237" fillId="0" borderId="6027">
      <alignment horizontal="right" wrapText="1"/>
    </xf>
    <xf numFmtId="0" fontId="238" fillId="0" borderId="6026">
      <alignment horizontal="right"/>
    </xf>
    <xf numFmtId="207" fontId="240" fillId="0" borderId="6027">
      <alignment horizontal="right"/>
    </xf>
    <xf numFmtId="207" fontId="240" fillId="0" borderId="6027">
      <alignment horizontal="left"/>
    </xf>
    <xf numFmtId="207" fontId="243" fillId="0" borderId="6026">
      <alignment horizontal="left"/>
    </xf>
    <xf numFmtId="207" fontId="243" fillId="0" borderId="6026">
      <alignment horizontal="left"/>
    </xf>
    <xf numFmtId="0" fontId="18" fillId="35" borderId="6015" applyNumberFormat="0" applyAlignment="0">
      <protection locked="0"/>
    </xf>
    <xf numFmtId="0" fontId="18" fillId="68" borderId="6134" applyNumberFormat="0">
      <alignment vertical="center"/>
    </xf>
    <xf numFmtId="49" fontId="237" fillId="0" borderId="6027">
      <alignment horizontal="right" wrapText="1"/>
    </xf>
    <xf numFmtId="201" fontId="137" fillId="0" borderId="6016" applyNumberFormat="0" applyFont="0" applyFill="0" applyAlignment="0" applyProtection="0"/>
    <xf numFmtId="9" fontId="163" fillId="35" borderId="6025">
      <alignment horizontal="center"/>
    </xf>
    <xf numFmtId="0" fontId="60" fillId="43" borderId="6132" applyNumberFormat="0" applyAlignment="0" applyProtection="0"/>
    <xf numFmtId="0" fontId="60" fillId="43" borderId="6132" applyNumberFormat="0" applyAlignment="0" applyProtection="0"/>
    <xf numFmtId="0" fontId="238" fillId="0" borderId="6026">
      <alignment horizontal="right"/>
    </xf>
    <xf numFmtId="49" fontId="237" fillId="0" borderId="6027">
      <alignment horizontal="right" wrapText="1"/>
    </xf>
    <xf numFmtId="0" fontId="18" fillId="56" borderId="5598" applyAlignment="0" applyProtection="0"/>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207" fontId="240" fillId="0" borderId="6027">
      <alignment horizontal="left"/>
    </xf>
    <xf numFmtId="201" fontId="137" fillId="0" borderId="6016" applyNumberFormat="0" applyFont="0" applyFill="0" applyAlignment="0" applyProtection="0"/>
    <xf numFmtId="201" fontId="137" fillId="0" borderId="6017" applyNumberFormat="0" applyFont="0" applyFill="0" applyAlignment="0" applyProtection="0"/>
    <xf numFmtId="0" fontId="60" fillId="43" borderId="6132" applyNumberFormat="0" applyAlignment="0" applyProtection="0"/>
    <xf numFmtId="0" fontId="18" fillId="35" borderId="6015" applyNumberFormat="0" applyAlignment="0">
      <protection locked="0"/>
    </xf>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256" fontId="22" fillId="0" borderId="5598">
      <alignment horizontal="left" vertical="center"/>
    </xf>
    <xf numFmtId="0"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 fontId="92" fillId="34" borderId="6137"/>
    <xf numFmtId="3" fontId="92" fillId="34" borderId="6137">
      <alignment horizontal="right" vertical="center"/>
    </xf>
    <xf numFmtId="0" fontId="23" fillId="36" borderId="6021" applyFont="0" applyBorder="0" applyAlignment="0" applyProtection="0">
      <alignment vertical="top"/>
    </xf>
    <xf numFmtId="0" fontId="18" fillId="68" borderId="6134" applyNumberFormat="0">
      <alignment vertical="center"/>
    </xf>
    <xf numFmtId="0" fontId="18" fillId="0" borderId="6029" applyNumberFormat="0" applyFont="0" applyAlignment="0" applyProtection="0"/>
    <xf numFmtId="0" fontId="18" fillId="0" borderId="6028" applyNumberFormat="0" applyFont="0" applyAlignment="0" applyProtection="0"/>
    <xf numFmtId="41" fontId="211" fillId="0" borderId="6027" applyFill="0" applyBorder="0" applyProtection="0">
      <alignment horizontal="right" vertical="top"/>
    </xf>
    <xf numFmtId="41" fontId="211" fillId="0" borderId="6027" applyFill="0" applyBorder="0" applyProtection="0">
      <alignment horizontal="right" vertical="top"/>
    </xf>
    <xf numFmtId="41" fontId="211" fillId="0" borderId="6027" applyFill="0" applyBorder="0" applyProtection="0">
      <alignment horizontal="right" vertical="top"/>
    </xf>
    <xf numFmtId="207" fontId="245" fillId="0" borderId="6026">
      <alignment horizontal="center"/>
    </xf>
    <xf numFmtId="207" fontId="245" fillId="0" borderId="6026">
      <alignment horizontal="center"/>
    </xf>
    <xf numFmtId="207" fontId="244" fillId="0" borderId="6027">
      <alignment horizontal="center"/>
    </xf>
    <xf numFmtId="0" fontId="18" fillId="56" borderId="5598" applyAlignment="0" applyProtection="0"/>
    <xf numFmtId="207" fontId="243" fillId="0" borderId="6026">
      <alignment horizontal="left"/>
    </xf>
    <xf numFmtId="207" fontId="243" fillId="0" borderId="6026">
      <alignment horizontal="left"/>
    </xf>
    <xf numFmtId="207" fontId="240" fillId="0" borderId="6027">
      <alignment horizontal="left"/>
    </xf>
    <xf numFmtId="207" fontId="240" fillId="0" borderId="6027">
      <alignment horizontal="right"/>
    </xf>
    <xf numFmtId="0" fontId="238" fillId="0" borderId="6026">
      <alignment horizontal="right"/>
    </xf>
    <xf numFmtId="0" fontId="237" fillId="0" borderId="6027">
      <alignment horizontal="right" wrapText="1"/>
    </xf>
    <xf numFmtId="0" fontId="238" fillId="0" borderId="6026">
      <alignment horizontal="right"/>
    </xf>
    <xf numFmtId="49" fontId="237" fillId="0" borderId="6027">
      <alignment horizontal="right" wrapText="1"/>
    </xf>
    <xf numFmtId="0" fontId="238" fillId="0" borderId="6026">
      <alignment horizontal="right"/>
    </xf>
    <xf numFmtId="0" fontId="42" fillId="0" borderId="6135" applyNumberFormat="0" applyFill="0" applyAlignment="0" applyProtection="0"/>
    <xf numFmtId="0" fontId="60" fillId="43" borderId="6132" applyNumberFormat="0" applyAlignment="0" applyProtection="0"/>
    <xf numFmtId="0" fontId="60" fillId="43" borderId="6132" applyNumberFormat="0" applyAlignment="0" applyProtection="0"/>
    <xf numFmtId="9" fontId="163" fillId="35" borderId="6025">
      <alignment horizontal="center"/>
    </xf>
    <xf numFmtId="348" fontId="120" fillId="107" borderId="6021" applyProtection="0">
      <alignment horizontal="center" vertical="center"/>
    </xf>
    <xf numFmtId="0" fontId="231" fillId="35" borderId="6021">
      <alignment horizontal="right"/>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4" fontId="92" fillId="35" borderId="6139"/>
    <xf numFmtId="3" fontId="92" fillId="35" borderId="6139">
      <alignment horizontal="right" vertical="center"/>
    </xf>
    <xf numFmtId="0" fontId="92" fillId="35" borderId="6139">
      <alignment horizontal="center" vertical="center"/>
    </xf>
    <xf numFmtId="207" fontId="243" fillId="0" borderId="6026">
      <alignment horizontal="left"/>
    </xf>
    <xf numFmtId="0" fontId="55" fillId="56" borderId="6132" applyNumberFormat="0" applyAlignment="0" applyProtection="0"/>
    <xf numFmtId="0" fontId="55" fillId="56" borderId="6132" applyNumberFormat="0" applyAlignment="0" applyProtection="0"/>
    <xf numFmtId="0" fontId="23" fillId="98" borderId="6022" applyNumberFormat="0" applyFont="0" applyAlignment="0" applyProtection="0"/>
    <xf numFmtId="3" fontId="18" fillId="105" borderId="5598" applyProtection="0">
      <alignment horizontal="right" vertical="center"/>
    </xf>
    <xf numFmtId="0" fontId="18" fillId="74" borderId="6021" applyFont="0" applyFill="0" applyBorder="0" applyAlignment="0" applyProtection="0"/>
    <xf numFmtId="0" fontId="217" fillId="103" borderId="6022" applyNumberFormat="0" applyAlignment="0" applyProtection="0"/>
    <xf numFmtId="0" fontId="55" fillId="56" borderId="6132" applyNumberFormat="0" applyAlignment="0" applyProtection="0"/>
    <xf numFmtId="0" fontId="23" fillId="98" borderId="6022" applyNumberFormat="0" applyFont="0" applyAlignment="0" applyProtection="0"/>
    <xf numFmtId="0" fontId="23" fillId="98" borderId="6022" applyNumberFormat="0" applyFont="0" applyAlignment="0" applyProtection="0"/>
    <xf numFmtId="0" fontId="23" fillId="98" borderId="6022" applyNumberFormat="0" applyFont="0" applyAlignment="0" applyProtection="0"/>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23" fillId="0" borderId="6020" applyNumberFormat="0" applyFill="0" applyAlignment="0" applyProtection="0"/>
    <xf numFmtId="0" fontId="23" fillId="0" borderId="6020" applyNumberFormat="0" applyFill="0" applyAlignment="0" applyProtection="0"/>
    <xf numFmtId="0" fontId="23" fillId="0" borderId="6020" applyNumberFormat="0" applyFill="0" applyAlignment="0" applyProtection="0"/>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23" fillId="0" borderId="6020" applyNumberFormat="0" applyFill="0" applyAlignment="0" applyProtection="0"/>
    <xf numFmtId="0" fontId="23" fillId="0" borderId="6020" applyNumberFormat="0" applyFill="0" applyAlignment="0" applyProtection="0"/>
    <xf numFmtId="0" fontId="23" fillId="0" borderId="6020" applyNumberFormat="0" applyFill="0" applyAlignment="0" applyProtection="0"/>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23" fillId="98" borderId="6022" applyNumberFormat="0" applyFont="0" applyAlignment="0" applyProtection="0"/>
    <xf numFmtId="0" fontId="23" fillId="98" borderId="6022" applyNumberFormat="0" applyFont="0" applyAlignment="0" applyProtection="0"/>
    <xf numFmtId="0" fontId="23" fillId="98" borderId="6022" applyNumberFormat="0" applyFont="0" applyAlignment="0" applyProtection="0"/>
    <xf numFmtId="0" fontId="217" fillId="103" borderId="6022" applyNumberFormat="0" applyAlignment="0" applyProtection="0"/>
    <xf numFmtId="0" fontId="18" fillId="74" borderId="6021" applyFont="0" applyFill="0" applyBorder="0" applyAlignment="0" applyProtection="0"/>
    <xf numFmtId="3" fontId="18" fillId="105" borderId="5598" applyProtection="0">
      <alignment horizontal="right" vertical="center"/>
    </xf>
    <xf numFmtId="0" fontId="23" fillId="98" borderId="6022" applyNumberFormat="0" applyFont="0" applyAlignment="0" applyProtection="0"/>
    <xf numFmtId="0" fontId="92" fillId="35" borderId="6023">
      <alignment horizontal="center" vertical="center"/>
    </xf>
    <xf numFmtId="3" fontId="92" fillId="35" borderId="6023">
      <alignment horizontal="right" vertical="center"/>
    </xf>
    <xf numFmtId="4" fontId="92" fillId="35" borderId="6023"/>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0" fontId="231" fillId="35" borderId="6021">
      <alignment horizontal="right"/>
    </xf>
    <xf numFmtId="348" fontId="120" fillId="107" borderId="6021" applyProtection="0">
      <alignment horizontal="center" vertical="center"/>
    </xf>
    <xf numFmtId="9" fontId="163" fillId="35" borderId="6025">
      <alignment horizontal="center"/>
    </xf>
    <xf numFmtId="0" fontId="238" fillId="0" borderId="6026">
      <alignment horizontal="right"/>
    </xf>
    <xf numFmtId="49" fontId="237" fillId="0" borderId="6027">
      <alignment horizontal="right" wrapText="1"/>
    </xf>
    <xf numFmtId="0" fontId="238" fillId="0" borderId="6026">
      <alignment horizontal="right"/>
    </xf>
    <xf numFmtId="0" fontId="237" fillId="0" borderId="6027">
      <alignment horizontal="right" wrapText="1"/>
    </xf>
    <xf numFmtId="0" fontId="238" fillId="0" borderId="6026">
      <alignment horizontal="right"/>
    </xf>
    <xf numFmtId="207" fontId="240" fillId="0" borderId="6027">
      <alignment horizontal="right"/>
    </xf>
    <xf numFmtId="207" fontId="240" fillId="0" borderId="6027">
      <alignment horizontal="left"/>
    </xf>
    <xf numFmtId="207" fontId="243" fillId="0" borderId="6026">
      <alignment horizontal="left"/>
    </xf>
    <xf numFmtId="207" fontId="243" fillId="0" borderId="6026">
      <alignment horizontal="left"/>
    </xf>
    <xf numFmtId="0" fontId="18" fillId="56" borderId="5598" applyAlignment="0" applyProtection="0"/>
    <xf numFmtId="207" fontId="244" fillId="0" borderId="6027">
      <alignment horizontal="center"/>
    </xf>
    <xf numFmtId="207" fontId="245" fillId="0" borderId="6026">
      <alignment horizontal="center"/>
    </xf>
    <xf numFmtId="207" fontId="245" fillId="0" borderId="6026">
      <alignment horizontal="center"/>
    </xf>
    <xf numFmtId="41" fontId="211" fillId="0" borderId="6027" applyFill="0" applyBorder="0" applyProtection="0">
      <alignment horizontal="right" vertical="top"/>
    </xf>
    <xf numFmtId="41" fontId="211" fillId="0" borderId="6027" applyFill="0" applyBorder="0" applyProtection="0">
      <alignment horizontal="right" vertical="top"/>
    </xf>
    <xf numFmtId="41" fontId="211" fillId="0" borderId="6027" applyFill="0" applyBorder="0" applyProtection="0">
      <alignment horizontal="right" vertical="top"/>
    </xf>
    <xf numFmtId="0" fontId="18" fillId="0" borderId="6028" applyNumberFormat="0" applyFont="0" applyAlignment="0" applyProtection="0"/>
    <xf numFmtId="0" fontId="18" fillId="0" borderId="6029" applyNumberFormat="0" applyFont="0" applyAlignment="0" applyProtection="0"/>
    <xf numFmtId="0" fontId="23" fillId="36" borderId="6021" applyFont="0" applyBorder="0" applyAlignment="0" applyProtection="0">
      <alignment vertical="top"/>
    </xf>
    <xf numFmtId="3" fontId="92" fillId="34" borderId="6013">
      <alignment horizontal="right" vertical="center"/>
    </xf>
    <xf numFmtId="2" fontId="92" fillId="34" borderId="6013"/>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0" fontId="22" fillId="0" borderId="5598">
      <alignment horizontal="left" vertical="center"/>
    </xf>
    <xf numFmtId="256" fontId="22" fillId="0" borderId="5598">
      <alignment horizontal="left" vertical="center"/>
    </xf>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0" fontId="18" fillId="35" borderId="6015" applyNumberFormat="0" applyAlignment="0">
      <protection locked="0"/>
    </xf>
    <xf numFmtId="201" fontId="137" fillId="0" borderId="6017" applyNumberFormat="0" applyFont="0" applyFill="0" applyAlignment="0" applyProtection="0"/>
    <xf numFmtId="201" fontId="137" fillId="0" borderId="6016" applyNumberFormat="0" applyFont="0" applyFill="0" applyAlignment="0" applyProtection="0"/>
    <xf numFmtId="207" fontId="240" fillId="0" borderId="6027">
      <alignment horizontal="lef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56" borderId="5598" applyAlignment="0" applyProtection="0"/>
    <xf numFmtId="49" fontId="237" fillId="0" borderId="6027">
      <alignment horizontal="right" wrapText="1"/>
    </xf>
    <xf numFmtId="0" fontId="238" fillId="0" borderId="6026">
      <alignment horizontal="right"/>
    </xf>
    <xf numFmtId="9" fontId="163" fillId="35" borderId="6025">
      <alignment horizontal="center"/>
    </xf>
    <xf numFmtId="0" fontId="92" fillId="35" borderId="6183">
      <alignment horizontal="center" vertical="center"/>
    </xf>
    <xf numFmtId="0" fontId="42" fillId="0" borderId="6135" applyNumberFormat="0" applyFill="0" applyAlignment="0" applyProtection="0"/>
    <xf numFmtId="201" fontId="137" fillId="0" borderId="6016" applyNumberFormat="0" applyFont="0" applyFill="0" applyAlignment="0" applyProtection="0"/>
    <xf numFmtId="49" fontId="237" fillId="0" borderId="6027">
      <alignment horizontal="right" wrapText="1"/>
    </xf>
    <xf numFmtId="0" fontId="18" fillId="35" borderId="6015" applyNumberFormat="0" applyAlignment="0">
      <protection locked="0"/>
    </xf>
    <xf numFmtId="207" fontId="243" fillId="0" borderId="6026">
      <alignment horizontal="left"/>
    </xf>
    <xf numFmtId="207" fontId="243" fillId="0" borderId="6026">
      <alignment horizontal="left"/>
    </xf>
    <xf numFmtId="207" fontId="240" fillId="0" borderId="6027">
      <alignment horizontal="left"/>
    </xf>
    <xf numFmtId="207" fontId="240" fillId="0" borderId="6027">
      <alignment horizontal="right"/>
    </xf>
    <xf numFmtId="0" fontId="238" fillId="0" borderId="6026">
      <alignment horizontal="right"/>
    </xf>
    <xf numFmtId="0" fontId="237" fillId="0" borderId="6027">
      <alignment horizontal="right" wrapText="1"/>
    </xf>
    <xf numFmtId="0" fontId="238" fillId="0" borderId="6026">
      <alignment horizontal="right"/>
    </xf>
    <xf numFmtId="49" fontId="237" fillId="0" borderId="6027">
      <alignment horizontal="right" wrapText="1"/>
    </xf>
    <xf numFmtId="0" fontId="238" fillId="0" borderId="6026">
      <alignment horizontal="right"/>
    </xf>
    <xf numFmtId="0" fontId="23" fillId="36" borderId="6021" applyFont="0" applyBorder="0" applyAlignment="0" applyProtection="0">
      <alignment vertical="top"/>
    </xf>
    <xf numFmtId="0" fontId="18" fillId="0" borderId="6029" applyNumberFormat="0" applyFont="0" applyAlignment="0" applyProtection="0"/>
    <xf numFmtId="0" fontId="18" fillId="0" borderId="6028" applyNumberFormat="0" applyFont="0" applyAlignment="0" applyProtection="0"/>
    <xf numFmtId="41" fontId="211" fillId="0" borderId="6027" applyFill="0" applyBorder="0" applyProtection="0">
      <alignment horizontal="right" vertical="top"/>
    </xf>
    <xf numFmtId="41" fontId="211" fillId="0" borderId="6027" applyFill="0" applyBorder="0" applyProtection="0">
      <alignment horizontal="right" vertical="top"/>
    </xf>
    <xf numFmtId="41" fontId="211" fillId="0" borderId="6027" applyFill="0" applyBorder="0" applyProtection="0">
      <alignment horizontal="right" vertical="top"/>
    </xf>
    <xf numFmtId="207" fontId="245" fillId="0" borderId="6026">
      <alignment horizontal="center"/>
    </xf>
    <xf numFmtId="207" fontId="245" fillId="0" borderId="6026">
      <alignment horizontal="center"/>
    </xf>
    <xf numFmtId="207" fontId="244" fillId="0" borderId="6027">
      <alignment horizontal="center"/>
    </xf>
    <xf numFmtId="9" fontId="163" fillId="35" borderId="6025">
      <alignment horizontal="center"/>
    </xf>
    <xf numFmtId="348" fontId="120" fillId="107" borderId="6021" applyProtection="0">
      <alignment horizontal="center" vertical="center"/>
    </xf>
    <xf numFmtId="207" fontId="243" fillId="0" borderId="6026">
      <alignment horizontal="left"/>
    </xf>
    <xf numFmtId="207" fontId="243" fillId="0" borderId="6026">
      <alignment horizontal="left"/>
    </xf>
    <xf numFmtId="207" fontId="240" fillId="0" borderId="6027">
      <alignment horizontal="right"/>
    </xf>
    <xf numFmtId="0" fontId="238" fillId="0" borderId="6026">
      <alignment horizontal="right"/>
    </xf>
    <xf numFmtId="0" fontId="231" fillId="35" borderId="6021">
      <alignment horizontal="right"/>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48" fontId="120" fillId="107" borderId="6021" applyProtection="0">
      <alignment horizontal="center" vertical="center"/>
    </xf>
    <xf numFmtId="0" fontId="18" fillId="74" borderId="6021" applyFont="0" applyFill="0" applyBorder="0" applyAlignment="0" applyProtection="0"/>
    <xf numFmtId="0" fontId="217" fillId="103" borderId="6022" applyNumberFormat="0" applyAlignment="0" applyProtection="0"/>
    <xf numFmtId="0" fontId="23" fillId="98" borderId="6022" applyNumberFormat="0" applyFont="0" applyAlignment="0" applyProtection="0"/>
    <xf numFmtId="0" fontId="23" fillId="98" borderId="6022" applyNumberFormat="0" applyFont="0" applyAlignment="0" applyProtection="0"/>
    <xf numFmtId="0" fontId="23" fillId="98" borderId="6022" applyNumberFormat="0" applyFont="0" applyAlignment="0" applyProtection="0"/>
    <xf numFmtId="0" fontId="18" fillId="74" borderId="6021" applyFont="0" applyFill="0" applyBorder="0" applyAlignment="0" applyProtection="0"/>
    <xf numFmtId="0" fontId="217" fillId="103" borderId="6022" applyNumberFormat="0" applyAlignment="0" applyProtection="0"/>
    <xf numFmtId="0" fontId="23" fillId="98" borderId="6022" applyNumberFormat="0" applyFont="0" applyAlignment="0" applyProtection="0"/>
    <xf numFmtId="0" fontId="23" fillId="98" borderId="6022" applyNumberFormat="0" applyFont="0" applyAlignment="0" applyProtection="0"/>
    <xf numFmtId="0" fontId="23" fillId="98" borderId="6022" applyNumberFormat="0" applyFont="0" applyAlignment="0" applyProtection="0"/>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23" fillId="0" borderId="6020" applyNumberFormat="0" applyFill="0" applyAlignment="0" applyProtection="0"/>
    <xf numFmtId="0" fontId="23" fillId="0" borderId="6020" applyNumberFormat="0" applyFill="0" applyAlignment="0" applyProtection="0"/>
    <xf numFmtId="0" fontId="18" fillId="74" borderId="6021" applyProtection="0">
      <alignment horizontal="right"/>
      <protection locked="0"/>
    </xf>
    <xf numFmtId="0" fontId="23" fillId="0" borderId="6020" applyNumberFormat="0" applyFill="0" applyAlignment="0" applyProtection="0"/>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23" fillId="0" borderId="6020" applyNumberFormat="0" applyFill="0" applyAlignment="0" applyProtection="0"/>
    <xf numFmtId="0" fontId="23" fillId="0" borderId="6020" applyNumberFormat="0" applyFill="0" applyAlignment="0" applyProtection="0"/>
    <xf numFmtId="0" fontId="23" fillId="0" borderId="6020" applyNumberFormat="0" applyFill="0" applyAlignment="0" applyProtection="0"/>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63" fillId="56" borderId="6134" applyNumberFormat="0" applyAlignment="0" applyProtection="0"/>
    <xf numFmtId="0" fontId="18" fillId="74" borderId="6021" applyProtection="0">
      <alignment horizontal="right"/>
    </xf>
    <xf numFmtId="0" fontId="18" fillId="0" borderId="6133"/>
    <xf numFmtId="0" fontId="23" fillId="0" borderId="6020" applyNumberFormat="0" applyFill="0" applyAlignment="0" applyProtection="0"/>
    <xf numFmtId="0" fontId="23" fillId="0" borderId="6020" applyNumberFormat="0" applyFill="0" applyAlignment="0" applyProtection="0"/>
    <xf numFmtId="0" fontId="23" fillId="0" borderId="6020" applyNumberFormat="0" applyFill="0" applyAlignment="0" applyProtection="0"/>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23" fillId="98" borderId="6022" applyNumberFormat="0" applyFont="0" applyAlignment="0" applyProtection="0"/>
    <xf numFmtId="0" fontId="23" fillId="98" borderId="6022" applyNumberFormat="0" applyFont="0" applyAlignment="0" applyProtection="0"/>
    <xf numFmtId="0" fontId="23" fillId="98" borderId="6022" applyNumberFormat="0" applyFont="0" applyAlignment="0" applyProtection="0"/>
    <xf numFmtId="0" fontId="217" fillId="103" borderId="6022" applyNumberFormat="0" applyAlignment="0" applyProtection="0"/>
    <xf numFmtId="0" fontId="18" fillId="74" borderId="6021" applyFont="0" applyFill="0" applyBorder="0" applyAlignment="0" applyProtection="0"/>
    <xf numFmtId="0" fontId="18" fillId="74" borderId="6021" applyFont="0" applyFill="0" applyBorder="0" applyAlignment="0" applyProtection="0"/>
    <xf numFmtId="0" fontId="44" fillId="57" borderId="6160" applyNumberFormat="0" applyAlignment="0" applyProtection="0"/>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0" fontId="231" fillId="35" borderId="6021">
      <alignment horizontal="right"/>
    </xf>
    <xf numFmtId="0" fontId="231" fillId="35" borderId="6021">
      <alignment horizontal="right"/>
    </xf>
    <xf numFmtId="348" fontId="120" fillId="107" borderId="6021" applyProtection="0">
      <alignment horizontal="center" vertical="center"/>
    </xf>
    <xf numFmtId="9" fontId="163" fillId="35" borderId="6025">
      <alignment horizontal="center"/>
    </xf>
    <xf numFmtId="348" fontId="120" fillId="107" borderId="6021" applyProtection="0">
      <alignment horizontal="center" vertical="center"/>
    </xf>
    <xf numFmtId="9" fontId="163" fillId="35" borderId="6025">
      <alignment horizontal="center"/>
    </xf>
    <xf numFmtId="0" fontId="238" fillId="0" borderId="6026">
      <alignment horizontal="right"/>
    </xf>
    <xf numFmtId="0" fontId="238" fillId="0" borderId="6026">
      <alignment horizontal="right"/>
    </xf>
    <xf numFmtId="49" fontId="237" fillId="0" borderId="6027">
      <alignment horizontal="right" wrapText="1"/>
    </xf>
    <xf numFmtId="0" fontId="238" fillId="0" borderId="6026">
      <alignment horizontal="right"/>
    </xf>
    <xf numFmtId="0" fontId="237" fillId="0" borderId="6027">
      <alignment horizontal="right" wrapText="1"/>
    </xf>
    <xf numFmtId="0" fontId="238" fillId="0" borderId="6026">
      <alignment horizontal="right"/>
    </xf>
    <xf numFmtId="207" fontId="240" fillId="0" borderId="6027">
      <alignment horizontal="right"/>
    </xf>
    <xf numFmtId="207" fontId="240" fillId="0" borderId="6027">
      <alignment horizontal="left"/>
    </xf>
    <xf numFmtId="207" fontId="243" fillId="0" borderId="6026">
      <alignment horizontal="left"/>
    </xf>
    <xf numFmtId="207" fontId="243" fillId="0" borderId="6026">
      <alignment horizontal="left"/>
    </xf>
    <xf numFmtId="0" fontId="18" fillId="56" borderId="5598" applyAlignment="0" applyProtection="0"/>
    <xf numFmtId="207" fontId="244" fillId="0" borderId="6027">
      <alignment horizontal="center"/>
    </xf>
    <xf numFmtId="207" fontId="245" fillId="0" borderId="6026">
      <alignment horizontal="center"/>
    </xf>
    <xf numFmtId="207" fontId="245" fillId="0" borderId="6026">
      <alignment horizontal="center"/>
    </xf>
    <xf numFmtId="41" fontId="211" fillId="0" borderId="6027" applyFill="0" applyBorder="0" applyProtection="0">
      <alignment horizontal="right" vertical="top"/>
    </xf>
    <xf numFmtId="41" fontId="211" fillId="0" borderId="6027" applyFill="0" applyBorder="0" applyProtection="0">
      <alignment horizontal="right" vertical="top"/>
    </xf>
    <xf numFmtId="41" fontId="211" fillId="0" borderId="6027" applyFill="0" applyBorder="0" applyProtection="0">
      <alignment horizontal="right" vertical="top"/>
    </xf>
    <xf numFmtId="0" fontId="18" fillId="0" borderId="6028" applyNumberFormat="0" applyFont="0" applyAlignment="0" applyProtection="0"/>
    <xf numFmtId="0" fontId="18" fillId="35" borderId="6015" applyNumberFormat="0" applyAlignment="0">
      <protection locked="0"/>
    </xf>
    <xf numFmtId="0" fontId="18" fillId="0" borderId="6029" applyNumberFormat="0" applyFont="0" applyAlignment="0" applyProtection="0"/>
    <xf numFmtId="0" fontId="23" fillId="36" borderId="6021" applyFont="0" applyBorder="0" applyAlignment="0" applyProtection="0">
      <alignment vertical="top"/>
    </xf>
    <xf numFmtId="0" fontId="42" fillId="0" borderId="6135" applyNumberFormat="0" applyFill="0" applyAlignment="0" applyProtection="0"/>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0" fontId="22" fillId="0" borderId="5598">
      <alignment horizontal="left" vertical="center"/>
    </xf>
    <xf numFmtId="256" fontId="22" fillId="0" borderId="5598">
      <alignment horizontal="left" vertical="center"/>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0" fontId="18" fillId="35" borderId="6015" applyNumberFormat="0" applyAlignment="0">
      <protection locked="0"/>
    </xf>
    <xf numFmtId="0" fontId="43" fillId="59" borderId="6133" applyNumberFormat="0" applyFont="0" applyAlignment="0" applyProtection="0"/>
    <xf numFmtId="0" fontId="18" fillId="56" borderId="5598" applyAlignment="0" applyProtection="0"/>
    <xf numFmtId="207" fontId="244" fillId="0" borderId="6027">
      <alignment horizontal="center"/>
    </xf>
    <xf numFmtId="207" fontId="245" fillId="0" borderId="6026">
      <alignment horizontal="center"/>
    </xf>
    <xf numFmtId="207" fontId="245" fillId="0" borderId="6026">
      <alignment horizontal="center"/>
    </xf>
    <xf numFmtId="41" fontId="211" fillId="0" borderId="6027" applyFill="0" applyBorder="0" applyProtection="0">
      <alignment horizontal="right" vertical="top"/>
    </xf>
    <xf numFmtId="41" fontId="211" fillId="0" borderId="6027" applyFill="0" applyBorder="0" applyProtection="0">
      <alignment horizontal="right" vertical="top"/>
    </xf>
    <xf numFmtId="41" fontId="211" fillId="0" borderId="6027" applyFill="0" applyBorder="0" applyProtection="0">
      <alignment horizontal="right" vertical="top"/>
    </xf>
    <xf numFmtId="0" fontId="18" fillId="0" borderId="6028" applyNumberFormat="0" applyFont="0" applyAlignment="0" applyProtection="0"/>
    <xf numFmtId="0" fontId="18" fillId="0" borderId="6029" applyNumberFormat="0" applyFont="0" applyAlignment="0" applyProtection="0"/>
    <xf numFmtId="0" fontId="23" fillId="36" borderId="6021" applyFont="0" applyBorder="0" applyAlignment="0" applyProtection="0">
      <alignment vertical="top"/>
    </xf>
    <xf numFmtId="201" fontId="137" fillId="0" borderId="6017" applyNumberFormat="0" applyFont="0" applyFill="0" applyAlignment="0" applyProtection="0"/>
    <xf numFmtId="0" fontId="63" fillId="56" borderId="6134" applyNumberFormat="0" applyAlignment="0" applyProtection="0"/>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0" fontId="22" fillId="0" borderId="5598">
      <alignment horizontal="left" vertical="center"/>
    </xf>
    <xf numFmtId="256" fontId="22" fillId="0" borderId="5598">
      <alignment horizontal="left" vertical="center"/>
    </xf>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207" fontId="243" fillId="0" borderId="6026">
      <alignment horizontal="left"/>
    </xf>
    <xf numFmtId="207" fontId="243" fillId="0" borderId="6026">
      <alignment horizontal="left"/>
    </xf>
    <xf numFmtId="0" fontId="18" fillId="56" borderId="5598" applyAlignment="0" applyProtection="0"/>
    <xf numFmtId="207" fontId="244" fillId="0" borderId="6027">
      <alignment horizontal="center"/>
    </xf>
    <xf numFmtId="207" fontId="245" fillId="0" borderId="6026">
      <alignment horizontal="center"/>
    </xf>
    <xf numFmtId="207" fontId="245" fillId="0" borderId="6026">
      <alignment horizontal="center"/>
    </xf>
    <xf numFmtId="41" fontId="211" fillId="0" borderId="6027" applyFill="0" applyBorder="0" applyProtection="0">
      <alignment horizontal="right" vertical="top"/>
    </xf>
    <xf numFmtId="41" fontId="211" fillId="0" borderId="6027" applyFill="0" applyBorder="0" applyProtection="0">
      <alignment horizontal="right" vertical="top"/>
    </xf>
    <xf numFmtId="41" fontId="211" fillId="0" borderId="6027" applyFill="0" applyBorder="0" applyProtection="0">
      <alignment horizontal="right" vertical="top"/>
    </xf>
    <xf numFmtId="0" fontId="18" fillId="0" borderId="6028" applyNumberFormat="0" applyFont="0" applyAlignment="0" applyProtection="0"/>
    <xf numFmtId="0" fontId="18" fillId="35" borderId="6015" applyNumberFormat="0" applyAlignment="0">
      <protection locked="0"/>
    </xf>
    <xf numFmtId="0" fontId="18" fillId="0" borderId="6029" applyNumberFormat="0" applyFont="0" applyAlignment="0" applyProtection="0"/>
    <xf numFmtId="0" fontId="23" fillId="36" borderId="6021" applyFont="0" applyBorder="0" applyAlignment="0" applyProtection="0">
      <alignment vertical="top"/>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0" fontId="22" fillId="0" borderId="5598">
      <alignment horizontal="left" vertical="center"/>
    </xf>
    <xf numFmtId="256" fontId="22" fillId="0" borderId="5598">
      <alignment horizontal="left" vertical="center"/>
    </xf>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0" fontId="18" fillId="35" borderId="6015" applyNumberFormat="0" applyAlignment="0">
      <protection locked="0"/>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0" fontId="22" fillId="0" borderId="5598">
      <alignment horizontal="left" vertical="center"/>
    </xf>
    <xf numFmtId="256" fontId="22" fillId="0" borderId="5598">
      <alignment horizontal="left" vertical="center"/>
    </xf>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0" fontId="18" fillId="35" borderId="6015" applyNumberFormat="0" applyAlignment="0">
      <protection locked="0"/>
    </xf>
    <xf numFmtId="1" fontId="37" fillId="0" borderId="5598">
      <alignment vertical="center"/>
    </xf>
    <xf numFmtId="0" fontId="44" fillId="57" borderId="6030" applyNumberFormat="0" applyAlignment="0" applyProtection="0"/>
    <xf numFmtId="0" fontId="42" fillId="0" borderId="6135" applyNumberFormat="0" applyFill="0" applyAlignment="0" applyProtection="0"/>
    <xf numFmtId="0" fontId="92" fillId="35" borderId="6033">
      <alignment horizontal="center" vertical="center"/>
    </xf>
    <xf numFmtId="0" fontId="63" fillId="56" borderId="6134" applyNumberFormat="0" applyAlignment="0" applyProtection="0"/>
    <xf numFmtId="4" fontId="92" fillId="35" borderId="6159"/>
    <xf numFmtId="0" fontId="44" fillId="57" borderId="6180" applyNumberFormat="0" applyAlignment="0" applyProtection="0"/>
    <xf numFmtId="0" fontId="63" fillId="56" borderId="6134" applyNumberFormat="0" applyAlignment="0" applyProtection="0"/>
    <xf numFmtId="0" fontId="63" fillId="56" borderId="6134" applyNumberFormat="0" applyAlignment="0" applyProtection="0"/>
    <xf numFmtId="0" fontId="18" fillId="0" borderId="6029" applyNumberFormat="0" applyFont="0" applyAlignment="0" applyProtection="0"/>
    <xf numFmtId="0" fontId="42" fillId="0" borderId="6135" applyNumberFormat="0" applyFill="0" applyAlignment="0" applyProtection="0"/>
    <xf numFmtId="0" fontId="63" fillId="56" borderId="6134" applyNumberFormat="0" applyAlignment="0" applyProtection="0"/>
    <xf numFmtId="3" fontId="92" fillId="35" borderId="6159">
      <alignment horizontal="right" vertical="center"/>
    </xf>
    <xf numFmtId="215" fontId="156" fillId="0" borderId="6182" applyFont="0" applyFill="0" applyAlignment="0">
      <alignment horizontal="fill"/>
    </xf>
    <xf numFmtId="164" fontId="103" fillId="71" borderId="6021" applyNumberFormat="0" applyBorder="0" applyAlignment="0">
      <alignment vertical="center" wrapText="1"/>
    </xf>
    <xf numFmtId="164" fontId="103" fillId="71" borderId="6021" applyNumberFormat="0" applyBorder="0" applyAlignment="0">
      <alignment vertical="center" wrapText="1"/>
    </xf>
    <xf numFmtId="41" fontId="211" fillId="0" borderId="6027" applyFill="0" applyBorder="0" applyProtection="0">
      <alignment horizontal="right" vertical="top"/>
    </xf>
    <xf numFmtId="207" fontId="244" fillId="0" borderId="6027">
      <alignment horizontal="center"/>
    </xf>
    <xf numFmtId="215" fontId="156" fillId="0" borderId="6032" applyFont="0" applyFill="0" applyAlignment="0">
      <alignment horizontal="fill"/>
    </xf>
    <xf numFmtId="0" fontId="103" fillId="71" borderId="6021" applyNumberFormat="0" applyBorder="0" applyAlignment="0">
      <alignment vertical="center" wrapText="1"/>
    </xf>
    <xf numFmtId="0" fontId="108" fillId="0" borderId="5599" applyFont="0" applyFill="0" applyAlignment="0" applyProtection="0"/>
    <xf numFmtId="0" fontId="60" fillId="43" borderId="6132" applyNumberFormat="0" applyAlignment="0" applyProtection="0"/>
    <xf numFmtId="338" fontId="230" fillId="0" borderId="6024">
      <protection locked="0"/>
    </xf>
    <xf numFmtId="1" fontId="37" fillId="0" borderId="5598">
      <alignment vertical="center"/>
    </xf>
    <xf numFmtId="1" fontId="37" fillId="0" borderId="5598">
      <alignment vertical="center"/>
    </xf>
    <xf numFmtId="207" fontId="245" fillId="0" borderId="6026">
      <alignment horizontal="center"/>
    </xf>
    <xf numFmtId="0" fontId="43" fillId="59" borderId="6133" applyNumberFormat="0" applyFon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108" fillId="0" borderId="6136" applyFont="0" applyFill="0" applyAlignment="0" applyProtection="0"/>
    <xf numFmtId="0" fontId="44" fillId="57" borderId="6030" applyNumberFormat="0" applyAlignment="0" applyProtection="0"/>
    <xf numFmtId="0" fontId="44" fillId="57" borderId="6030" applyNumberFormat="0" applyAlignment="0" applyProtection="0"/>
    <xf numFmtId="3" fontId="92" fillId="35" borderId="6033">
      <alignment horizontal="right" vertical="center"/>
    </xf>
    <xf numFmtId="4" fontId="92" fillId="35" borderId="6033"/>
    <xf numFmtId="3" fontId="92" fillId="34" borderId="6031">
      <alignment horizontal="right" vertical="center"/>
    </xf>
    <xf numFmtId="2" fontId="92" fillId="34" borderId="6031"/>
    <xf numFmtId="0" fontId="44" fillId="119" borderId="6030" applyNumberFormat="0" applyAlignment="0" applyProtection="0"/>
    <xf numFmtId="0" fontId="238" fillId="0" borderId="6026">
      <alignment horizontal="right"/>
    </xf>
    <xf numFmtId="0" fontId="63" fillId="56" borderId="6134" applyNumberFormat="0" applyAlignment="0" applyProtection="0"/>
    <xf numFmtId="0" fontId="44" fillId="57" borderId="6034" applyNumberFormat="0" applyAlignment="0" applyProtection="0"/>
    <xf numFmtId="0" fontId="44" fillId="57" borderId="6034" applyNumberFormat="0" applyAlignment="0" applyProtection="0"/>
    <xf numFmtId="0" fontId="44" fillId="57" borderId="6034" applyNumberFormat="0" applyAlignment="0" applyProtection="0"/>
    <xf numFmtId="0" fontId="44" fillId="119" borderId="60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3" fillId="59" borderId="6133" applyNumberFormat="0" applyFont="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4" fillId="57" borderId="6070" applyNumberFormat="0" applyAlignment="0" applyProtection="0"/>
    <xf numFmtId="215" fontId="156" fillId="0" borderId="6072" applyFont="0" applyFill="0" applyAlignment="0">
      <alignment horizontal="fill"/>
    </xf>
    <xf numFmtId="215" fontId="156" fillId="0" borderId="6036" applyFont="0" applyFill="0" applyAlignment="0">
      <alignment horizontal="fill"/>
    </xf>
    <xf numFmtId="0" fontId="92" fillId="35" borderId="6073">
      <alignment horizontal="center" vertical="center"/>
    </xf>
    <xf numFmtId="0" fontId="44" fillId="57" borderId="6050" applyNumberFormat="0" applyAlignment="0" applyProtection="0"/>
    <xf numFmtId="0" fontId="44" fillId="119" borderId="6046" applyNumberFormat="0" applyAlignment="0" applyProtection="0"/>
    <xf numFmtId="2" fontId="92" fillId="34" borderId="6047"/>
    <xf numFmtId="3" fontId="92" fillId="34" borderId="6047">
      <alignment horizontal="right" vertical="center"/>
    </xf>
    <xf numFmtId="4" fontId="92" fillId="35" borderId="6049"/>
    <xf numFmtId="3" fontId="92" fillId="35" borderId="6049">
      <alignment horizontal="right" vertical="center"/>
    </xf>
    <xf numFmtId="0" fontId="44" fillId="57" borderId="6046" applyNumberFormat="0" applyAlignment="0" applyProtection="0"/>
    <xf numFmtId="0" fontId="44" fillId="57" borderId="6046" applyNumberFormat="0" applyAlignment="0" applyProtection="0"/>
    <xf numFmtId="3" fontId="18" fillId="105" borderId="5598" applyProtection="0">
      <alignment horizontal="right" vertical="center"/>
    </xf>
    <xf numFmtId="215" fontId="156" fillId="0" borderId="6048" applyFont="0" applyFill="0" applyAlignment="0">
      <alignment horizontal="fill"/>
    </xf>
    <xf numFmtId="214" fontId="148" fillId="74" borderId="5598" applyFont="0" applyFill="0" applyBorder="0" applyAlignment="0" applyProtection="0">
      <alignment horizontal="right"/>
    </xf>
    <xf numFmtId="16" fontId="148" fillId="74" borderId="5598" applyFont="0" applyFill="0" applyBorder="0" applyAlignment="0" applyProtection="0">
      <alignment horizontal="right"/>
    </xf>
    <xf numFmtId="214" fontId="148" fillId="74" borderId="5598" applyFont="0" applyFill="0" applyBorder="0" applyAlignment="0" applyProtection="0">
      <alignment horizontal="right"/>
    </xf>
    <xf numFmtId="16" fontId="148" fillId="74" borderId="5598" applyFont="0" applyFill="0" applyBorder="0" applyAlignment="0" applyProtection="0">
      <alignment horizontal="right"/>
    </xf>
    <xf numFmtId="0" fontId="92" fillId="35" borderId="6049">
      <alignment horizontal="center" vertical="center"/>
    </xf>
    <xf numFmtId="0" fontId="44" fillId="57" borderId="6046" applyNumberFormat="0" applyAlignment="0" applyProtection="0"/>
    <xf numFmtId="215" fontId="156" fillId="0" borderId="6068" applyFont="0" applyFill="0" applyAlignment="0">
      <alignment horizontal="fill"/>
    </xf>
    <xf numFmtId="2" fontId="92" fillId="34" borderId="6043"/>
    <xf numFmtId="3" fontId="92" fillId="34" borderId="6043">
      <alignment horizontal="right" vertical="center"/>
    </xf>
    <xf numFmtId="4" fontId="92" fillId="35" borderId="6045"/>
    <xf numFmtId="3" fontId="92" fillId="35" borderId="6045">
      <alignment horizontal="right" vertical="center"/>
    </xf>
    <xf numFmtId="0" fontId="92" fillId="35" borderId="6045">
      <alignment horizontal="center" vertical="center"/>
    </xf>
    <xf numFmtId="0" fontId="237" fillId="0" borderId="6027">
      <alignment horizontal="right" wrapText="1"/>
    </xf>
    <xf numFmtId="3" fontId="92" fillId="35" borderId="6069">
      <alignment horizontal="right" vertical="center"/>
    </xf>
    <xf numFmtId="3" fontId="92" fillId="34" borderId="6067">
      <alignment horizontal="right" vertical="center"/>
    </xf>
    <xf numFmtId="2" fontId="92" fillId="34" borderId="6067"/>
    <xf numFmtId="0" fontId="238" fillId="0" borderId="6026">
      <alignment horizontal="right"/>
    </xf>
    <xf numFmtId="0" fontId="92" fillId="35" borderId="6037">
      <alignment horizontal="center" vertical="center"/>
    </xf>
    <xf numFmtId="3" fontId="92" fillId="35" borderId="6037">
      <alignment horizontal="right" vertical="center"/>
    </xf>
    <xf numFmtId="4" fontId="92" fillId="35" borderId="6037"/>
    <xf numFmtId="3" fontId="92" fillId="35" borderId="6073">
      <alignment horizontal="right" vertical="center"/>
    </xf>
    <xf numFmtId="0" fontId="44" fillId="119" borderId="6070" applyNumberFormat="0" applyAlignment="0" applyProtection="0"/>
    <xf numFmtId="0" fontId="44" fillId="119" borderId="6074" applyNumberFormat="0" applyAlignment="0" applyProtection="0"/>
    <xf numFmtId="3" fontId="92" fillId="34" borderId="6035">
      <alignment horizontal="right" vertical="center"/>
    </xf>
    <xf numFmtId="2" fontId="92" fillId="34" borderId="6035"/>
    <xf numFmtId="0" fontId="44" fillId="57" borderId="6074" applyNumberFormat="0" applyAlignment="0" applyProtection="0"/>
    <xf numFmtId="0" fontId="44" fillId="57" borderId="6070" applyNumberFormat="0" applyAlignment="0" applyProtection="0"/>
    <xf numFmtId="0" fontId="92" fillId="35" borderId="6069">
      <alignment horizontal="center" vertical="center"/>
    </xf>
    <xf numFmtId="4" fontId="92" fillId="35" borderId="6069"/>
    <xf numFmtId="207" fontId="243" fillId="0" borderId="6026">
      <alignment horizontal="left"/>
    </xf>
    <xf numFmtId="4" fontId="92" fillId="35" borderId="6073"/>
    <xf numFmtId="3" fontId="92" fillId="34" borderId="6071">
      <alignment horizontal="right" vertical="center"/>
    </xf>
    <xf numFmtId="0" fontId="44" fillId="57" borderId="6074" applyNumberFormat="0" applyAlignment="0" applyProtection="0"/>
    <xf numFmtId="215" fontId="156" fillId="0" borderId="6044" applyFont="0" applyFill="0" applyAlignment="0">
      <alignment horizontal="fill"/>
    </xf>
    <xf numFmtId="0" fontId="44" fillId="57" borderId="6070" applyNumberFormat="0" applyAlignment="0" applyProtection="0"/>
    <xf numFmtId="2" fontId="92" fillId="34" borderId="6071"/>
    <xf numFmtId="0" fontId="44" fillId="57" borderId="6074" applyNumberFormat="0" applyAlignment="0" applyProtection="0"/>
    <xf numFmtId="0" fontId="44" fillId="57" borderId="6038" applyNumberFormat="0" applyAlignment="0" applyProtection="0"/>
    <xf numFmtId="0" fontId="92" fillId="35" borderId="6041">
      <alignment horizontal="center" vertical="center"/>
    </xf>
    <xf numFmtId="215" fontId="156" fillId="0" borderId="6040" applyFont="0" applyFill="0" applyAlignment="0">
      <alignment horizontal="fill"/>
    </xf>
    <xf numFmtId="0" fontId="44" fillId="57" borderId="6038" applyNumberFormat="0" applyAlignment="0" applyProtection="0"/>
    <xf numFmtId="0" fontId="44" fillId="57" borderId="6038" applyNumberFormat="0" applyAlignment="0" applyProtection="0"/>
    <xf numFmtId="3" fontId="92" fillId="35" borderId="6041">
      <alignment horizontal="right" vertical="center"/>
    </xf>
    <xf numFmtId="4" fontId="92" fillId="35" borderId="6041"/>
    <xf numFmtId="3" fontId="92" fillId="34" borderId="6039">
      <alignment horizontal="right" vertical="center"/>
    </xf>
    <xf numFmtId="2" fontId="92" fillId="34" borderId="6039"/>
    <xf numFmtId="0" fontId="44" fillId="119" borderId="6038" applyNumberFormat="0" applyAlignment="0" applyProtection="0"/>
    <xf numFmtId="0" fontId="44" fillId="57" borderId="6042" applyNumberFormat="0" applyAlignment="0" applyProtection="0"/>
    <xf numFmtId="0" fontId="44" fillId="57" borderId="6042" applyNumberFormat="0" applyAlignment="0" applyProtection="0"/>
    <xf numFmtId="0" fontId="44" fillId="57" borderId="6042" applyNumberFormat="0" applyAlignment="0" applyProtection="0"/>
    <xf numFmtId="0" fontId="44" fillId="119" borderId="6042" applyNumberFormat="0" applyAlignment="0" applyProtection="0"/>
    <xf numFmtId="0" fontId="44" fillId="57" borderId="6050" applyNumberFormat="0" applyAlignment="0" applyProtection="0"/>
    <xf numFmtId="0" fontId="44" fillId="57" borderId="6050" applyNumberFormat="0" applyAlignment="0" applyProtection="0"/>
    <xf numFmtId="0" fontId="44" fillId="119" borderId="6050" applyNumberFormat="0" applyAlignment="0" applyProtection="0"/>
    <xf numFmtId="0" fontId="42" fillId="0" borderId="6135" applyNumberFormat="0" applyFill="0" applyAlignment="0" applyProtection="0"/>
    <xf numFmtId="0" fontId="18" fillId="68" borderId="6134" applyNumberFormat="0">
      <alignment vertical="center"/>
    </xf>
    <xf numFmtId="0" fontId="43" fillId="59" borderId="6133" applyNumberFormat="0" applyFont="0" applyAlignment="0" applyProtection="0"/>
    <xf numFmtId="0" fontId="42" fillId="0" borderId="6135" applyNumberFormat="0" applyFill="0" applyAlignment="0" applyProtection="0"/>
    <xf numFmtId="0" fontId="42" fillId="0" borderId="6135" applyNumberFormat="0" applyFill="0" applyAlignment="0" applyProtection="0"/>
    <xf numFmtId="0" fontId="55" fillId="56" borderId="6132" applyNumberFormat="0" applyAlignment="0" applyProtection="0"/>
    <xf numFmtId="0" fontId="63" fillId="56" borderId="6134" applyNumberFormat="0" applyAlignment="0" applyProtection="0"/>
    <xf numFmtId="0" fontId="43" fillId="59" borderId="6133" applyNumberFormat="0" applyFont="0" applyAlignment="0" applyProtection="0"/>
    <xf numFmtId="0" fontId="238" fillId="0" borderId="6026">
      <alignment horizontal="right"/>
    </xf>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1" fontId="37" fillId="0" borderId="5598">
      <alignment vertical="center"/>
    </xf>
    <xf numFmtId="0" fontId="60" fillId="43" borderId="6132"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1" fontId="37" fillId="0" borderId="5598">
      <alignment vertical="center"/>
    </xf>
    <xf numFmtId="0" fontId="42" fillId="0" borderId="6135" applyNumberFormat="0" applyFill="0" applyAlignment="0" applyProtection="0"/>
    <xf numFmtId="1" fontId="37" fillId="0" borderId="6131">
      <alignment vertical="center"/>
    </xf>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201" fontId="137" fillId="0" borderId="6016" applyNumberFormat="0" applyFont="0" applyFill="0" applyAlignment="0" applyProtection="0"/>
    <xf numFmtId="0" fontId="43" fillId="59" borderId="6133" applyNumberFormat="0" applyFont="0" applyAlignment="0" applyProtection="0"/>
    <xf numFmtId="0" fontId="42" fillId="0" borderId="6135" applyNumberFormat="0" applyFill="0" applyAlignment="0" applyProtection="0"/>
    <xf numFmtId="0" fontId="63" fillId="56" borderId="6134" applyNumberFormat="0" applyAlignment="0" applyProtection="0"/>
    <xf numFmtId="0" fontId="55" fillId="56" borderId="6132" applyNumberFormat="0" applyAlignment="0" applyProtection="0"/>
    <xf numFmtId="0" fontId="42" fillId="0" borderId="6135" applyNumberFormat="0" applyFill="0" applyAlignment="0" applyProtection="0"/>
    <xf numFmtId="0" fontId="55" fillId="56" borderId="6132" applyNumberFormat="0" applyAlignment="0" applyProtection="0"/>
    <xf numFmtId="16" fontId="148" fillId="74" borderId="5598" applyFont="0" applyFill="0" applyBorder="0" applyAlignment="0" applyProtection="0">
      <alignment horizontal="right"/>
    </xf>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3" fillId="59" borderId="6133" applyNumberFormat="0" applyFon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3" fillId="59" borderId="6133" applyNumberFormat="0" applyFon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43" fillId="59" borderId="6133" applyNumberFormat="0" applyFont="0" applyAlignment="0" applyProtection="0"/>
    <xf numFmtId="254" fontId="177" fillId="0" borderId="6018" applyFont="0" applyFill="0" applyBorder="0" applyAlignment="0" applyProtection="0">
      <protection locked="0"/>
    </xf>
    <xf numFmtId="0" fontId="63" fillId="56" borderId="6134" applyNumberFormat="0" applyAlignment="0" applyProtection="0"/>
    <xf numFmtId="0" fontId="60" fillId="43" borderId="6132" applyNumberFormat="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60" fillId="43"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238" fillId="0" borderId="6026">
      <alignment horizontal="right"/>
    </xf>
    <xf numFmtId="0" fontId="42" fillId="0" borderId="6135" applyNumberFormat="0" applyFill="0" applyAlignment="0" applyProtection="0"/>
    <xf numFmtId="0" fontId="63" fillId="56" borderId="6134" applyNumberFormat="0" applyAlignment="0" applyProtection="0"/>
    <xf numFmtId="0" fontId="60" fillId="43" borderId="6132" applyNumberFormat="0" applyAlignment="0" applyProtection="0"/>
    <xf numFmtId="0" fontId="63" fillId="56" borderId="6134" applyNumberFormat="0" applyAlignment="0" applyProtection="0"/>
    <xf numFmtId="0" fontId="42" fillId="0" borderId="6135" applyNumberFormat="0" applyFill="0" applyAlignment="0" applyProtection="0"/>
    <xf numFmtId="0" fontId="18" fillId="35" borderId="6015" applyNumberFormat="0" applyAlignment="0">
      <protection locked="0"/>
    </xf>
    <xf numFmtId="0" fontId="42" fillId="0" borderId="6135" applyNumberFormat="0" applyFill="0" applyAlignment="0" applyProtection="0"/>
    <xf numFmtId="0" fontId="60" fillId="43" borderId="6132" applyNumberForma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55" fillId="56" borderId="6132" applyNumberFormat="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60" fillId="43" borderId="6132" applyNumberFormat="0" applyAlignment="0" applyProtection="0"/>
    <xf numFmtId="0" fontId="60" fillId="43"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60" fillId="43" borderId="6132"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3" fillId="59" borderId="6133" applyNumberFormat="0" applyFon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3" fillId="59" borderId="6133" applyNumberFormat="0" applyFont="0" applyAlignment="0" applyProtection="0"/>
    <xf numFmtId="0" fontId="60" fillId="43" borderId="6132" applyNumberFormat="0" applyAlignment="0" applyProtection="0"/>
    <xf numFmtId="0" fontId="43" fillId="59" borderId="6133" applyNumberFormat="0" applyFont="0" applyAlignment="0" applyProtection="0"/>
    <xf numFmtId="0" fontId="42" fillId="0" borderId="6135" applyNumberFormat="0" applyFill="0" applyAlignment="0" applyProtection="0"/>
    <xf numFmtId="0" fontId="42" fillId="0" borderId="6135" applyNumberFormat="0" applyFill="0" applyAlignment="0" applyProtection="0"/>
    <xf numFmtId="0" fontId="55" fillId="56" borderId="6132" applyNumberFormat="0" applyAlignment="0" applyProtection="0"/>
    <xf numFmtId="0" fontId="63" fillId="56" borderId="6134" applyNumberFormat="0" applyAlignment="0" applyProtection="0"/>
    <xf numFmtId="1" fontId="37" fillId="0" borderId="5598">
      <alignment vertical="center"/>
    </xf>
    <xf numFmtId="0" fontId="63" fillId="56" borderId="6134" applyNumberFormat="0" applyAlignment="0" applyProtection="0"/>
    <xf numFmtId="0" fontId="63" fillId="56" borderId="6134" applyNumberFormat="0" applyAlignment="0" applyProtection="0"/>
    <xf numFmtId="0" fontId="60" fillId="43"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18" fillId="35" borderId="6015" applyNumberFormat="0" applyAlignment="0">
      <protection locked="0"/>
    </xf>
    <xf numFmtId="201" fontId="137" fillId="0" borderId="6016" applyNumberFormat="0" applyFont="0" applyFill="0" applyAlignment="0" applyProtection="0"/>
    <xf numFmtId="201" fontId="137" fillId="0" borderId="6017" applyNumberFormat="0" applyFont="0" applyFill="0" applyAlignment="0" applyProtection="0"/>
    <xf numFmtId="0" fontId="108" fillId="0" borderId="5599" applyFont="0" applyFill="0" applyAlignment="0" applyProtection="0"/>
    <xf numFmtId="0" fontId="63" fillId="56" borderId="6134" applyNumberFormat="0" applyAlignment="0" applyProtection="0"/>
    <xf numFmtId="0" fontId="43" fillId="59" borderId="6133" applyNumberFormat="0" applyFon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0" fillId="43" borderId="6132" applyNumberFormat="0" applyAlignment="0" applyProtection="0"/>
    <xf numFmtId="0" fontId="42" fillId="0" borderId="6135" applyNumberFormat="0" applyFill="0" applyAlignment="0" applyProtection="0"/>
    <xf numFmtId="0" fontId="43" fillId="59" borderId="6133" applyNumberFormat="0" applyFont="0" applyAlignment="0" applyProtection="0"/>
    <xf numFmtId="0" fontId="42" fillId="0" borderId="6135" applyNumberFormat="0" applyFill="0" applyAlignment="0" applyProtection="0"/>
    <xf numFmtId="0" fontId="63" fillId="56" borderId="6134" applyNumberFormat="0" applyAlignment="0" applyProtection="0"/>
    <xf numFmtId="0" fontId="60" fillId="43" borderId="6132" applyNumberFormat="0" applyAlignment="0" applyProtection="0"/>
    <xf numFmtId="0" fontId="63" fillId="56" borderId="6134" applyNumberFormat="0" applyAlignment="0" applyProtection="0"/>
    <xf numFmtId="0" fontId="43" fillId="59" borderId="6133" applyNumberFormat="0" applyFon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43" fillId="59" borderId="6133" applyNumberFormat="0" applyFont="0" applyAlignment="0" applyProtection="0"/>
    <xf numFmtId="0" fontId="237" fillId="0" borderId="6027">
      <alignment horizontal="right" wrapText="1"/>
    </xf>
    <xf numFmtId="0" fontId="55" fillId="56" borderId="6132"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201" fontId="137" fillId="0" borderId="6017" applyNumberFormat="0" applyFont="0" applyFill="0" applyAlignment="0" applyProtection="0"/>
    <xf numFmtId="201" fontId="137" fillId="0" borderId="6016" applyNumberFormat="0" applyFont="0" applyFill="0" applyAlignment="0" applyProtection="0"/>
    <xf numFmtId="254" fontId="177" fillId="0" borderId="6018" applyFont="0" applyFill="0" applyBorder="0" applyAlignment="0" applyProtection="0">
      <protection locked="0"/>
    </xf>
    <xf numFmtId="215" fontId="156" fillId="0" borderId="6052" applyFont="0" applyFill="0" applyAlignment="0">
      <alignment horizontal="fill"/>
    </xf>
    <xf numFmtId="254" fontId="177" fillId="0" borderId="6018" applyFont="0" applyFill="0" applyBorder="0" applyAlignment="0" applyProtection="0">
      <protection locked="0"/>
    </xf>
    <xf numFmtId="0" fontId="18" fillId="35" borderId="6015" applyNumberFormat="0" applyAlignment="0">
      <protection locked="0"/>
    </xf>
    <xf numFmtId="0" fontId="18" fillId="0" borderId="6133"/>
    <xf numFmtId="49" fontId="237" fillId="0" borderId="6027">
      <alignment horizontal="right" wrapText="1"/>
    </xf>
    <xf numFmtId="0" fontId="92" fillId="35" borderId="6053">
      <alignment horizontal="center" vertical="center"/>
    </xf>
    <xf numFmtId="3" fontId="92" fillId="35" borderId="6053">
      <alignment horizontal="right" vertical="center"/>
    </xf>
    <xf numFmtId="4" fontId="92" fillId="35" borderId="6053"/>
    <xf numFmtId="3" fontId="92" fillId="34" borderId="6051">
      <alignment horizontal="right" vertical="center"/>
    </xf>
    <xf numFmtId="2" fontId="92" fillId="34" borderId="6051"/>
    <xf numFmtId="0" fontId="18" fillId="35" borderId="6015" applyNumberFormat="0" applyAlignment="0">
      <protection locked="0"/>
    </xf>
    <xf numFmtId="201" fontId="137" fillId="0" borderId="6017" applyNumberFormat="0" applyFont="0" applyFill="0" applyAlignment="0" applyProtection="0"/>
    <xf numFmtId="201" fontId="137" fillId="0" borderId="6016" applyNumberFormat="0" applyFont="0" applyFill="0" applyAlignment="0" applyProtection="0"/>
    <xf numFmtId="201" fontId="137" fillId="0" borderId="6016" applyNumberFormat="0" applyFont="0" applyFill="0" applyAlignment="0" applyProtection="0"/>
    <xf numFmtId="0" fontId="18" fillId="35" borderId="6015" applyNumberFormat="0" applyAlignment="0">
      <protection locked="0"/>
    </xf>
    <xf numFmtId="0" fontId="18" fillId="0" borderId="6133"/>
    <xf numFmtId="0" fontId="18" fillId="35" borderId="6015" applyNumberFormat="0" applyAlignment="0">
      <protection locked="0"/>
    </xf>
    <xf numFmtId="0" fontId="18" fillId="35" borderId="6015" applyNumberFormat="0" applyAlignment="0">
      <protection locked="0"/>
    </xf>
    <xf numFmtId="201" fontId="137" fillId="0" borderId="6017" applyNumberFormat="0" applyFont="0" applyFill="0" applyAlignment="0" applyProtection="0"/>
    <xf numFmtId="0" fontId="18" fillId="35" borderId="6015" applyNumberFormat="0" applyAlignment="0">
      <protection locked="0"/>
    </xf>
    <xf numFmtId="0" fontId="18" fillId="35" borderId="6015" applyNumberFormat="0" applyAlignment="0">
      <protection locked="0"/>
    </xf>
    <xf numFmtId="0" fontId="18" fillId="35" borderId="6015" applyNumberFormat="0" applyAlignment="0">
      <protection locked="0"/>
    </xf>
    <xf numFmtId="0" fontId="43" fillId="59" borderId="6133" applyNumberFormat="0" applyFont="0" applyAlignment="0" applyProtection="0"/>
    <xf numFmtId="0" fontId="44" fillId="57" borderId="6054" applyNumberFormat="0" applyAlignment="0" applyProtection="0"/>
    <xf numFmtId="0" fontId="42" fillId="0" borderId="6135" applyNumberFormat="0" applyFill="0" applyAlignment="0" applyProtection="0"/>
    <xf numFmtId="0" fontId="92" fillId="35" borderId="6057">
      <alignment horizontal="center" vertical="center"/>
    </xf>
    <xf numFmtId="0" fontId="42" fillId="0" borderId="6135" applyNumberFormat="0" applyFill="0" applyAlignment="0" applyProtection="0"/>
    <xf numFmtId="0" fontId="55" fillId="56" borderId="6132" applyNumberFormat="0" applyAlignment="0" applyProtection="0"/>
    <xf numFmtId="0" fontId="55" fillId="56" borderId="6132"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215" fontId="156" fillId="0" borderId="6056" applyFont="0" applyFill="0" applyAlignment="0">
      <alignment horizontal="fill"/>
    </xf>
    <xf numFmtId="0" fontId="108" fillId="0" borderId="5599" applyFont="0" applyFill="0" applyAlignment="0" applyProtection="0"/>
    <xf numFmtId="0" fontId="55" fillId="56" borderId="6132" applyNumberFormat="0" applyAlignment="0" applyProtection="0"/>
    <xf numFmtId="0" fontId="43" fillId="59" borderId="6133" applyNumberFormat="0" applyFont="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201" fontId="137" fillId="0" borderId="6017" applyNumberFormat="0" applyFont="0" applyFill="0" applyAlignment="0" applyProtection="0"/>
    <xf numFmtId="0" fontId="44" fillId="57" borderId="6054" applyNumberFormat="0" applyAlignment="0" applyProtection="0"/>
    <xf numFmtId="0" fontId="44" fillId="57" borderId="6054" applyNumberFormat="0" applyAlignment="0" applyProtection="0"/>
    <xf numFmtId="3" fontId="92" fillId="35" borderId="6057">
      <alignment horizontal="right" vertical="center"/>
    </xf>
    <xf numFmtId="4" fontId="92" fillId="35" borderId="6057"/>
    <xf numFmtId="3" fontId="92" fillId="34" borderId="6055">
      <alignment horizontal="right" vertical="center"/>
    </xf>
    <xf numFmtId="2" fontId="92" fillId="34" borderId="6055"/>
    <xf numFmtId="0" fontId="44" fillId="119" borderId="6054" applyNumberFormat="0" applyAlignment="0" applyProtection="0"/>
    <xf numFmtId="0" fontId="44" fillId="57" borderId="6058" applyNumberFormat="0" applyAlignment="0" applyProtection="0"/>
    <xf numFmtId="0" fontId="44" fillId="57" borderId="6058" applyNumberFormat="0" applyAlignment="0" applyProtection="0"/>
    <xf numFmtId="0" fontId="44" fillId="57" borderId="6058" applyNumberFormat="0" applyAlignment="0" applyProtection="0"/>
    <xf numFmtId="0" fontId="44" fillId="119" borderId="6058" applyNumberFormat="0" applyAlignment="0" applyProtection="0"/>
    <xf numFmtId="215" fontId="156" fillId="0" borderId="6060" applyFont="0" applyFill="0" applyAlignment="0">
      <alignment horizontal="fill"/>
    </xf>
    <xf numFmtId="0" fontId="92" fillId="35" borderId="6061">
      <alignment horizontal="center" vertical="center"/>
    </xf>
    <xf numFmtId="3" fontId="92" fillId="35" borderId="6061">
      <alignment horizontal="right" vertical="center"/>
    </xf>
    <xf numFmtId="4" fontId="92" fillId="35" borderId="6061"/>
    <xf numFmtId="3" fontId="92" fillId="34" borderId="6059">
      <alignment horizontal="right" vertical="center"/>
    </xf>
    <xf numFmtId="2" fontId="92" fillId="34" borderId="6059"/>
    <xf numFmtId="0" fontId="44" fillId="57" borderId="6062" applyNumberFormat="0" applyAlignment="0" applyProtection="0"/>
    <xf numFmtId="0" fontId="92" fillId="35" borderId="6065">
      <alignment horizontal="center" vertical="center"/>
    </xf>
    <xf numFmtId="215" fontId="156" fillId="0" borderId="6064" applyFont="0" applyFill="0" applyAlignment="0">
      <alignment horizontal="fill"/>
    </xf>
    <xf numFmtId="0" fontId="44" fillId="57" borderId="6062" applyNumberFormat="0" applyAlignment="0" applyProtection="0"/>
    <xf numFmtId="0" fontId="44" fillId="57" borderId="6062" applyNumberFormat="0" applyAlignment="0" applyProtection="0"/>
    <xf numFmtId="3" fontId="92" fillId="35" borderId="6065">
      <alignment horizontal="right" vertical="center"/>
    </xf>
    <xf numFmtId="4" fontId="92" fillId="35" borderId="6065"/>
    <xf numFmtId="3" fontId="92" fillId="34" borderId="6063">
      <alignment horizontal="right" vertical="center"/>
    </xf>
    <xf numFmtId="2" fontId="92" fillId="34" borderId="6063"/>
    <xf numFmtId="0" fontId="44" fillId="119" borderId="6062" applyNumberFormat="0" applyAlignment="0" applyProtection="0"/>
    <xf numFmtId="0" fontId="44" fillId="57" borderId="6066" applyNumberFormat="0" applyAlignment="0" applyProtection="0"/>
    <xf numFmtId="0" fontId="44" fillId="57" borderId="6066" applyNumberFormat="0" applyAlignment="0" applyProtection="0"/>
    <xf numFmtId="0" fontId="44" fillId="57" borderId="6066" applyNumberFormat="0" applyAlignment="0" applyProtection="0"/>
    <xf numFmtId="0" fontId="44" fillId="119" borderId="6066" applyNumberFormat="0" applyAlignment="0" applyProtection="0"/>
    <xf numFmtId="164" fontId="103" fillId="71" borderId="6014" applyNumberFormat="0" applyBorder="0" applyAlignment="0">
      <alignment vertical="center" wrapText="1"/>
    </xf>
    <xf numFmtId="215" fontId="156" fillId="0" borderId="6076" applyFont="0" applyFill="0" applyAlignment="0">
      <alignment horizontal="fill"/>
    </xf>
    <xf numFmtId="2" fontId="92" fillId="34" borderId="6091"/>
    <xf numFmtId="3" fontId="92" fillId="34" borderId="6091">
      <alignment horizontal="right" vertical="center"/>
    </xf>
    <xf numFmtId="4" fontId="92" fillId="35" borderId="6093"/>
    <xf numFmtId="3" fontId="92" fillId="35" borderId="6093">
      <alignment horizontal="right" vertical="center"/>
    </xf>
    <xf numFmtId="0" fontId="92" fillId="35" borderId="6093">
      <alignment horizontal="center" vertical="center"/>
    </xf>
    <xf numFmtId="207" fontId="240" fillId="0" borderId="6027">
      <alignment horizontal="right"/>
    </xf>
    <xf numFmtId="0" fontId="92" fillId="35" borderId="6077">
      <alignment horizontal="center" vertical="center"/>
    </xf>
    <xf numFmtId="3" fontId="92" fillId="35" borderId="6077">
      <alignment horizontal="right" vertical="center"/>
    </xf>
    <xf numFmtId="4" fontId="92" fillId="35" borderId="6077"/>
    <xf numFmtId="215" fontId="156" fillId="0" borderId="6092" applyFont="0" applyFill="0" applyAlignment="0">
      <alignment horizontal="fill"/>
    </xf>
    <xf numFmtId="3" fontId="92" fillId="34" borderId="6075">
      <alignment horizontal="right" vertical="center"/>
    </xf>
    <xf numFmtId="2" fontId="92" fillId="34" borderId="6075"/>
    <xf numFmtId="0" fontId="108" fillId="0" borderId="5599" applyFont="0" applyFill="0" applyAlignment="0" applyProtection="0"/>
    <xf numFmtId="0" fontId="103" fillId="71" borderId="6014" applyNumberFormat="0" applyBorder="0" applyAlignment="0">
      <alignment vertical="center" wrapText="1"/>
    </xf>
    <xf numFmtId="0" fontId="44" fillId="57" borderId="6078" applyNumberFormat="0" applyAlignment="0" applyProtection="0"/>
    <xf numFmtId="0" fontId="92" fillId="35" borderId="6081">
      <alignment horizontal="center" vertical="center"/>
    </xf>
    <xf numFmtId="215" fontId="156" fillId="0" borderId="6080" applyFont="0" applyFill="0" applyAlignment="0">
      <alignment horizontal="fill"/>
    </xf>
    <xf numFmtId="0" fontId="44" fillId="57" borderId="6078" applyNumberFormat="0" applyAlignment="0" applyProtection="0"/>
    <xf numFmtId="0" fontId="44" fillId="57" borderId="6078" applyNumberFormat="0" applyAlignment="0" applyProtection="0"/>
    <xf numFmtId="3" fontId="92" fillId="35" borderId="6081">
      <alignment horizontal="right" vertical="center"/>
    </xf>
    <xf numFmtId="4" fontId="92" fillId="35" borderId="6081"/>
    <xf numFmtId="3" fontId="92" fillId="34" borderId="6079">
      <alignment horizontal="right" vertical="center"/>
    </xf>
    <xf numFmtId="2" fontId="92" fillId="34" borderId="6079"/>
    <xf numFmtId="0" fontId="44" fillId="119" borderId="6078" applyNumberFormat="0" applyAlignment="0" applyProtection="0"/>
    <xf numFmtId="0" fontId="44" fillId="57" borderId="6082" applyNumberFormat="0" applyAlignment="0" applyProtection="0"/>
    <xf numFmtId="0" fontId="44" fillId="57" borderId="6082" applyNumberFormat="0" applyAlignment="0" applyProtection="0"/>
    <xf numFmtId="0" fontId="44" fillId="57" borderId="6082" applyNumberFormat="0" applyAlignment="0" applyProtection="0"/>
    <xf numFmtId="0" fontId="44" fillId="119" borderId="6082" applyNumberFormat="0" applyAlignment="0" applyProtection="0"/>
    <xf numFmtId="215" fontId="156" fillId="0" borderId="6084" applyFont="0" applyFill="0" applyAlignment="0">
      <alignment horizontal="fill"/>
    </xf>
    <xf numFmtId="0" fontId="92" fillId="35" borderId="6085">
      <alignment horizontal="center" vertical="center"/>
    </xf>
    <xf numFmtId="3" fontId="92" fillId="35" borderId="6085">
      <alignment horizontal="right" vertical="center"/>
    </xf>
    <xf numFmtId="4" fontId="92" fillId="35" borderId="6085"/>
    <xf numFmtId="3" fontId="92" fillId="34" borderId="6083">
      <alignment horizontal="right" vertical="center"/>
    </xf>
    <xf numFmtId="2" fontId="92" fillId="34" borderId="6083"/>
    <xf numFmtId="0" fontId="44" fillId="57" borderId="6086" applyNumberFormat="0" applyAlignment="0" applyProtection="0"/>
    <xf numFmtId="0" fontId="92" fillId="35" borderId="6089">
      <alignment horizontal="center" vertical="center"/>
    </xf>
    <xf numFmtId="215" fontId="156" fillId="0" borderId="6088" applyFont="0" applyFill="0" applyAlignment="0">
      <alignment horizontal="fill"/>
    </xf>
    <xf numFmtId="0" fontId="44" fillId="57" borderId="6086" applyNumberFormat="0" applyAlignment="0" applyProtection="0"/>
    <xf numFmtId="0" fontId="44" fillId="57" borderId="6086" applyNumberFormat="0" applyAlignment="0" applyProtection="0"/>
    <xf numFmtId="3" fontId="92" fillId="35" borderId="6089">
      <alignment horizontal="right" vertical="center"/>
    </xf>
    <xf numFmtId="4" fontId="92" fillId="35" borderId="6089"/>
    <xf numFmtId="3" fontId="92" fillId="34" borderId="6087">
      <alignment horizontal="right" vertical="center"/>
    </xf>
    <xf numFmtId="2" fontId="92" fillId="34" borderId="6087"/>
    <xf numFmtId="0" fontId="44" fillId="119" borderId="6086" applyNumberFormat="0" applyAlignment="0" applyProtection="0"/>
    <xf numFmtId="0" fontId="44" fillId="57" borderId="6090" applyNumberFormat="0" applyAlignment="0" applyProtection="0"/>
    <xf numFmtId="0" fontId="44" fillId="57" borderId="6090" applyNumberFormat="0" applyAlignment="0" applyProtection="0"/>
    <xf numFmtId="0" fontId="44" fillId="57" borderId="6090" applyNumberFormat="0" applyAlignment="0" applyProtection="0"/>
    <xf numFmtId="0" fontId="44" fillId="119" borderId="6090" applyNumberFormat="0" applyAlignment="0" applyProtection="0"/>
    <xf numFmtId="0" fontId="44" fillId="57" borderId="6094" applyNumberFormat="0" applyAlignment="0" applyProtection="0"/>
    <xf numFmtId="0" fontId="92" fillId="35" borderId="6097">
      <alignment horizontal="center" vertical="center"/>
    </xf>
    <xf numFmtId="215" fontId="156" fillId="0" borderId="6096" applyFont="0" applyFill="0" applyAlignment="0">
      <alignment horizontal="fill"/>
    </xf>
    <xf numFmtId="0" fontId="44" fillId="57" borderId="6094" applyNumberFormat="0" applyAlignment="0" applyProtection="0"/>
    <xf numFmtId="0" fontId="44" fillId="57" borderId="6094" applyNumberFormat="0" applyAlignment="0" applyProtection="0"/>
    <xf numFmtId="3" fontId="92" fillId="35" borderId="6097">
      <alignment horizontal="right" vertical="center"/>
    </xf>
    <xf numFmtId="4" fontId="92" fillId="35" borderId="6097"/>
    <xf numFmtId="3" fontId="92" fillId="34" borderId="6095">
      <alignment horizontal="right" vertical="center"/>
    </xf>
    <xf numFmtId="2" fontId="92" fillId="34" borderId="6095"/>
    <xf numFmtId="0" fontId="44" fillId="119" borderId="6094" applyNumberFormat="0" applyAlignment="0" applyProtection="0"/>
    <xf numFmtId="0" fontId="44" fillId="57" borderId="6098" applyNumberFormat="0" applyAlignment="0" applyProtection="0"/>
    <xf numFmtId="0" fontId="44" fillId="57" borderId="6098" applyNumberFormat="0" applyAlignment="0" applyProtection="0"/>
    <xf numFmtId="0" fontId="44" fillId="57" borderId="6098" applyNumberFormat="0" applyAlignment="0" applyProtection="0"/>
    <xf numFmtId="0" fontId="44" fillId="119" borderId="6098" applyNumberFormat="0" applyAlignment="0" applyProtection="0"/>
    <xf numFmtId="215" fontId="156" fillId="0" borderId="6100" applyFont="0" applyFill="0" applyAlignment="0">
      <alignment horizontal="fill"/>
    </xf>
    <xf numFmtId="0" fontId="44" fillId="57" borderId="6114" applyNumberFormat="0" applyAlignment="0" applyProtection="0"/>
    <xf numFmtId="0" fontId="44" fillId="119" borderId="6110" applyNumberFormat="0" applyAlignment="0" applyProtection="0"/>
    <xf numFmtId="2" fontId="92" fillId="34" borderId="6111"/>
    <xf numFmtId="3" fontId="92" fillId="34" borderId="6111">
      <alignment horizontal="right" vertical="center"/>
    </xf>
    <xf numFmtId="4" fontId="92" fillId="35" borderId="6113"/>
    <xf numFmtId="3" fontId="92" fillId="35" borderId="6113">
      <alignment horizontal="right" vertical="center"/>
    </xf>
    <xf numFmtId="0" fontId="44" fillId="57" borderId="6110" applyNumberFormat="0" applyAlignment="0" applyProtection="0"/>
    <xf numFmtId="0" fontId="44" fillId="57" borderId="6110" applyNumberFormat="0" applyAlignment="0" applyProtection="0"/>
    <xf numFmtId="215" fontId="156" fillId="0" borderId="6112" applyFont="0" applyFill="0" applyAlignment="0">
      <alignment horizontal="fill"/>
    </xf>
    <xf numFmtId="0" fontId="92" fillId="35" borderId="6113">
      <alignment horizontal="center" vertical="center"/>
    </xf>
    <xf numFmtId="0" fontId="44" fillId="57" borderId="6110" applyNumberFormat="0" applyAlignment="0" applyProtection="0"/>
    <xf numFmtId="2" fontId="92" fillId="34" borderId="6107"/>
    <xf numFmtId="3" fontId="92" fillId="34" borderId="6107">
      <alignment horizontal="right" vertical="center"/>
    </xf>
    <xf numFmtId="4" fontId="92" fillId="35" borderId="6109"/>
    <xf numFmtId="3" fontId="92" fillId="35" borderId="6109">
      <alignment horizontal="right" vertical="center"/>
    </xf>
    <xf numFmtId="0" fontId="92" fillId="35" borderId="6109">
      <alignment horizontal="center" vertical="center"/>
    </xf>
    <xf numFmtId="0" fontId="92" fillId="35" borderId="6101">
      <alignment horizontal="center" vertical="center"/>
    </xf>
    <xf numFmtId="3" fontId="92" fillId="35" borderId="6101">
      <alignment horizontal="right" vertical="center"/>
    </xf>
    <xf numFmtId="4" fontId="92" fillId="35" borderId="6101"/>
    <xf numFmtId="3" fontId="92" fillId="34" borderId="6099">
      <alignment horizontal="right" vertical="center"/>
    </xf>
    <xf numFmtId="2" fontId="92" fillId="34" borderId="6099"/>
    <xf numFmtId="215" fontId="156" fillId="0" borderId="6108" applyFont="0" applyFill="0" applyAlignment="0">
      <alignment horizontal="fill"/>
    </xf>
    <xf numFmtId="0" fontId="44" fillId="57" borderId="6102" applyNumberFormat="0" applyAlignment="0" applyProtection="0"/>
    <xf numFmtId="0" fontId="92" fillId="35" borderId="6105">
      <alignment horizontal="center" vertical="center"/>
    </xf>
    <xf numFmtId="215" fontId="156" fillId="0" borderId="6104" applyFont="0" applyFill="0" applyAlignment="0">
      <alignment horizontal="fill"/>
    </xf>
    <xf numFmtId="0" fontId="44" fillId="57" borderId="6102" applyNumberFormat="0" applyAlignment="0" applyProtection="0"/>
    <xf numFmtId="0" fontId="44" fillId="57" borderId="6102" applyNumberFormat="0" applyAlignment="0" applyProtection="0"/>
    <xf numFmtId="3" fontId="92" fillId="35" borderId="6105">
      <alignment horizontal="right" vertical="center"/>
    </xf>
    <xf numFmtId="4" fontId="92" fillId="35" borderId="6105"/>
    <xf numFmtId="3" fontId="92" fillId="34" borderId="6103">
      <alignment horizontal="right" vertical="center"/>
    </xf>
    <xf numFmtId="2" fontId="92" fillId="34" borderId="6103"/>
    <xf numFmtId="0" fontId="44" fillId="119" borderId="6102" applyNumberFormat="0" applyAlignment="0" applyProtection="0"/>
    <xf numFmtId="0" fontId="44" fillId="57" borderId="6106" applyNumberFormat="0" applyAlignment="0" applyProtection="0"/>
    <xf numFmtId="0" fontId="44" fillId="57" borderId="6106" applyNumberFormat="0" applyAlignment="0" applyProtection="0"/>
    <xf numFmtId="0" fontId="44" fillId="57" borderId="6106" applyNumberFormat="0" applyAlignment="0" applyProtection="0"/>
    <xf numFmtId="0" fontId="44" fillId="119" borderId="6106" applyNumberFormat="0" applyAlignment="0" applyProtection="0"/>
    <xf numFmtId="0" fontId="44" fillId="57" borderId="6114" applyNumberFormat="0" applyAlignment="0" applyProtection="0"/>
    <xf numFmtId="0" fontId="44" fillId="57" borderId="6114" applyNumberFormat="0" applyAlignment="0" applyProtection="0"/>
    <xf numFmtId="0" fontId="44" fillId="119" borderId="6114" applyNumberFormat="0" applyAlignment="0" applyProtection="0"/>
    <xf numFmtId="215" fontId="156" fillId="0" borderId="6116" applyFont="0" applyFill="0" applyAlignment="0">
      <alignment horizontal="fill"/>
    </xf>
    <xf numFmtId="0" fontId="92" fillId="35" borderId="6117">
      <alignment horizontal="center" vertical="center"/>
    </xf>
    <xf numFmtId="3" fontId="92" fillId="35" borderId="6117">
      <alignment horizontal="right" vertical="center"/>
    </xf>
    <xf numFmtId="4" fontId="92" fillId="35" borderId="6117"/>
    <xf numFmtId="3" fontId="92" fillId="34" borderId="6115">
      <alignment horizontal="right" vertical="center"/>
    </xf>
    <xf numFmtId="2" fontId="92" fillId="34" borderId="6115"/>
    <xf numFmtId="0" fontId="44" fillId="57" borderId="6118" applyNumberFormat="0" applyAlignment="0" applyProtection="0"/>
    <xf numFmtId="0" fontId="92" fillId="35" borderId="6121">
      <alignment horizontal="center" vertical="center"/>
    </xf>
    <xf numFmtId="215" fontId="156" fillId="0" borderId="6120" applyFont="0" applyFill="0" applyAlignment="0">
      <alignment horizontal="fill"/>
    </xf>
    <xf numFmtId="0" fontId="44" fillId="57" borderId="6118" applyNumberFormat="0" applyAlignment="0" applyProtection="0"/>
    <xf numFmtId="0" fontId="44" fillId="57" borderId="6118" applyNumberFormat="0" applyAlignment="0" applyProtection="0"/>
    <xf numFmtId="3" fontId="92" fillId="35" borderId="6121">
      <alignment horizontal="right" vertical="center"/>
    </xf>
    <xf numFmtId="4" fontId="92" fillId="35" borderId="6121"/>
    <xf numFmtId="3" fontId="92" fillId="34" borderId="6119">
      <alignment horizontal="right" vertical="center"/>
    </xf>
    <xf numFmtId="2" fontId="92" fillId="34" borderId="6119"/>
    <xf numFmtId="0" fontId="44" fillId="119" borderId="6118" applyNumberFormat="0" applyAlignment="0" applyProtection="0"/>
    <xf numFmtId="0" fontId="44" fillId="57" borderId="6122" applyNumberFormat="0" applyAlignment="0" applyProtection="0"/>
    <xf numFmtId="0" fontId="44" fillId="57" borderId="6122" applyNumberFormat="0" applyAlignment="0" applyProtection="0"/>
    <xf numFmtId="0" fontId="44" fillId="57" borderId="6122" applyNumberFormat="0" applyAlignment="0" applyProtection="0"/>
    <xf numFmtId="0" fontId="44" fillId="119" borderId="6122" applyNumberFormat="0" applyAlignment="0" applyProtection="0"/>
    <xf numFmtId="215" fontId="156" fillId="0" borderId="6124" applyFont="0" applyFill="0" applyAlignment="0">
      <alignment horizontal="fill"/>
    </xf>
    <xf numFmtId="0" fontId="92" fillId="35" borderId="6125">
      <alignment horizontal="center" vertical="center"/>
    </xf>
    <xf numFmtId="3" fontId="92" fillId="35" borderId="6125">
      <alignment horizontal="right" vertical="center"/>
    </xf>
    <xf numFmtId="4" fontId="92" fillId="35" borderId="6125"/>
    <xf numFmtId="3" fontId="92" fillId="34" borderId="6123">
      <alignment horizontal="right" vertical="center"/>
    </xf>
    <xf numFmtId="2" fontId="92" fillId="34" borderId="6123"/>
    <xf numFmtId="0" fontId="44" fillId="57" borderId="6126" applyNumberFormat="0" applyAlignment="0" applyProtection="0"/>
    <xf numFmtId="0" fontId="92" fillId="35" borderId="6129">
      <alignment horizontal="center" vertical="center"/>
    </xf>
    <xf numFmtId="215" fontId="156" fillId="0" borderId="6128" applyFont="0" applyFill="0" applyAlignment="0">
      <alignment horizontal="fill"/>
    </xf>
    <xf numFmtId="0" fontId="44" fillId="57" borderId="6126" applyNumberFormat="0" applyAlignment="0" applyProtection="0"/>
    <xf numFmtId="0" fontId="44" fillId="57" borderId="6126" applyNumberFormat="0" applyAlignment="0" applyProtection="0"/>
    <xf numFmtId="3" fontId="92" fillId="35" borderId="6129">
      <alignment horizontal="right" vertical="center"/>
    </xf>
    <xf numFmtId="4" fontId="92" fillId="35" borderId="6129"/>
    <xf numFmtId="3" fontId="92" fillId="34" borderId="6127">
      <alignment horizontal="right" vertical="center"/>
    </xf>
    <xf numFmtId="2" fontId="92" fillId="34" borderId="6127"/>
    <xf numFmtId="0" fontId="44" fillId="119" borderId="6126" applyNumberFormat="0" applyAlignment="0" applyProtection="0"/>
    <xf numFmtId="0" fontId="44" fillId="57" borderId="6130" applyNumberFormat="0" applyAlignment="0" applyProtection="0"/>
    <xf numFmtId="0" fontId="44" fillId="57" borderId="6130" applyNumberFormat="0" applyAlignment="0" applyProtection="0"/>
    <xf numFmtId="0" fontId="44" fillId="57" borderId="6130" applyNumberFormat="0" applyAlignment="0" applyProtection="0"/>
    <xf numFmtId="0" fontId="44" fillId="119" borderId="6130"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60" fillId="43" borderId="6132"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60" fillId="43" borderId="6132"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0" fillId="43" borderId="6132" applyNumberFormat="0" applyAlignment="0" applyProtection="0"/>
    <xf numFmtId="0" fontId="42" fillId="0" borderId="6135" applyNumberFormat="0" applyFill="0" applyAlignment="0" applyProtection="0"/>
    <xf numFmtId="0" fontId="60" fillId="43" borderId="6132" applyNumberFormat="0" applyAlignment="0" applyProtection="0"/>
    <xf numFmtId="0" fontId="55" fillId="56" borderId="6132" applyNumberFormat="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60" fillId="43" borderId="6132" applyNumberFormat="0" applyAlignment="0" applyProtection="0"/>
    <xf numFmtId="0" fontId="60" fillId="43" borderId="6132" applyNumberFormat="0" applyAlignment="0" applyProtection="0"/>
    <xf numFmtId="0" fontId="55" fillId="56" borderId="6132"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60" fillId="43" borderId="6132" applyNumberFormat="0" applyAlignment="0" applyProtection="0"/>
    <xf numFmtId="0" fontId="43" fillId="59" borderId="6133" applyNumberFormat="0" applyFont="0" applyAlignment="0" applyProtection="0"/>
    <xf numFmtId="0" fontId="60" fillId="43" borderId="6132" applyNumberFormat="0" applyAlignment="0" applyProtection="0"/>
    <xf numFmtId="0" fontId="55" fillId="56" borderId="6132" applyNumberFormat="0" applyAlignment="0" applyProtection="0"/>
    <xf numFmtId="0" fontId="43" fillId="59" borderId="6133" applyNumberFormat="0" applyFont="0" applyAlignment="0" applyProtection="0"/>
    <xf numFmtId="0" fontId="60" fillId="43" borderId="6132" applyNumberFormat="0" applyAlignment="0" applyProtection="0"/>
    <xf numFmtId="0" fontId="55" fillId="56" borderId="6132" applyNumberFormat="0" applyAlignment="0" applyProtection="0"/>
    <xf numFmtId="0" fontId="43" fillId="59" borderId="6133" applyNumberFormat="0" applyFont="0" applyAlignment="0" applyProtection="0"/>
    <xf numFmtId="0" fontId="60" fillId="43" borderId="6132" applyNumberFormat="0" applyAlignment="0" applyProtection="0"/>
    <xf numFmtId="0" fontId="55" fillId="56" borderId="6132" applyNumberFormat="0" applyAlignment="0" applyProtection="0"/>
    <xf numFmtId="0" fontId="55" fillId="56" borderId="6132" applyNumberFormat="0" applyAlignment="0" applyProtection="0"/>
    <xf numFmtId="0" fontId="43" fillId="59" borderId="6133" applyNumberFormat="0" applyFont="0" applyAlignment="0" applyProtection="0"/>
    <xf numFmtId="0" fontId="43" fillId="59" borderId="6133" applyNumberFormat="0" applyFont="0" applyAlignment="0" applyProtection="0"/>
    <xf numFmtId="0" fontId="43" fillId="59" borderId="6133" applyNumberFormat="0" applyFont="0" applyAlignment="0" applyProtection="0"/>
    <xf numFmtId="0" fontId="55" fillId="56" borderId="6132" applyNumberFormat="0" applyAlignment="0" applyProtection="0"/>
    <xf numFmtId="0" fontId="43" fillId="59" borderId="6133" applyNumberFormat="0" applyFont="0" applyAlignment="0" applyProtection="0"/>
    <xf numFmtId="0" fontId="60" fillId="43" borderId="6132"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0" fillId="43" borderId="6132" applyNumberFormat="0" applyAlignment="0" applyProtection="0"/>
    <xf numFmtId="0" fontId="63" fillId="56" borderId="6134" applyNumberFormat="0" applyAlignment="0" applyProtection="0"/>
    <xf numFmtId="0" fontId="55" fillId="56" borderId="6132" applyNumberFormat="0" applyAlignment="0" applyProtection="0"/>
    <xf numFmtId="0" fontId="55" fillId="56" borderId="6132" applyNumberFormat="0" applyAlignment="0" applyProtection="0"/>
    <xf numFmtId="0" fontId="55" fillId="56" borderId="6132" applyNumberFormat="0" applyAlignment="0" applyProtection="0"/>
    <xf numFmtId="0" fontId="60" fillId="43" borderId="6132"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0" fillId="43" borderId="6132" applyNumberFormat="0" applyAlignment="0" applyProtection="0"/>
    <xf numFmtId="0" fontId="42" fillId="0" borderId="6135" applyNumberFormat="0" applyFill="0" applyAlignment="0" applyProtection="0"/>
    <xf numFmtId="0" fontId="60" fillId="43" borderId="6132" applyNumberFormat="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3" fillId="59" borderId="6133" applyNumberFormat="0" applyFont="0" applyAlignment="0" applyProtection="0"/>
    <xf numFmtId="0" fontId="63" fillId="56" borderId="6134" applyNumberFormat="0" applyAlignment="0" applyProtection="0"/>
    <xf numFmtId="0" fontId="43" fillId="59" borderId="6133" applyNumberFormat="0" applyFon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42" fillId="0" borderId="6135" applyNumberFormat="0" applyFill="0" applyAlignment="0" applyProtection="0"/>
    <xf numFmtId="0" fontId="55" fillId="56" borderId="6132" applyNumberFormat="0" applyAlignment="0" applyProtection="0"/>
    <xf numFmtId="0" fontId="60" fillId="43" borderId="6132"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60" fillId="43" borderId="6132"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60" fillId="43" borderId="6132"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3" fillId="59" borderId="6133" applyNumberFormat="0" applyFon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18" fillId="68" borderId="6134" applyNumberFormat="0">
      <alignment vertical="center"/>
    </xf>
    <xf numFmtId="0" fontId="18" fillId="35" borderId="6015" applyNumberFormat="0" applyAlignment="0">
      <protection locked="0"/>
    </xf>
    <xf numFmtId="201" fontId="137" fillId="0" borderId="6016" applyNumberFormat="0" applyFont="0" applyFill="0" applyAlignment="0" applyProtection="0"/>
    <xf numFmtId="201" fontId="137" fillId="0" borderId="6017" applyNumberFormat="0" applyFont="0" applyFill="0" applyAlignment="0" applyProtection="0"/>
    <xf numFmtId="0" fontId="108" fillId="0" borderId="6136" applyFont="0" applyFill="0" applyAlignment="0" applyProtection="0"/>
    <xf numFmtId="0" fontId="60" fillId="43"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0" fillId="43" borderId="6132" applyNumberFormat="0" applyAlignment="0" applyProtection="0"/>
    <xf numFmtId="0" fontId="60" fillId="43"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43" fillId="59" borderId="6133" applyNumberFormat="0" applyFon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60" fillId="43" borderId="6132" applyNumberFormat="0" applyAlignment="0" applyProtection="0"/>
    <xf numFmtId="0" fontId="55" fillId="56" borderId="6132" applyNumberFormat="0" applyAlignment="0" applyProtection="0"/>
    <xf numFmtId="0" fontId="43" fillId="59" borderId="6133" applyNumberFormat="0" applyFont="0" applyAlignment="0" applyProtection="0"/>
    <xf numFmtId="0" fontId="42" fillId="0" borderId="6135" applyNumberFormat="0" applyFill="0" applyAlignment="0" applyProtection="0"/>
    <xf numFmtId="0" fontId="60" fillId="43" borderId="6132" applyNumberFormat="0" applyAlignment="0" applyProtection="0"/>
    <xf numFmtId="0" fontId="43" fillId="59" borderId="6133" applyNumberFormat="0" applyFont="0" applyAlignment="0" applyProtection="0"/>
    <xf numFmtId="0" fontId="42" fillId="0" borderId="6135" applyNumberFormat="0" applyFill="0" applyAlignment="0" applyProtection="0"/>
    <xf numFmtId="0" fontId="42" fillId="0" borderId="6135" applyNumberFormat="0" applyFill="0" applyAlignment="0" applyProtection="0"/>
    <xf numFmtId="0" fontId="55" fillId="56" borderId="6132" applyNumberFormat="0" applyAlignment="0" applyProtection="0"/>
    <xf numFmtId="0" fontId="42" fillId="0" borderId="6135" applyNumberFormat="0" applyFill="0" applyAlignment="0" applyProtection="0"/>
    <xf numFmtId="0" fontId="60" fillId="43" borderId="6132" applyNumberFormat="0" applyAlignment="0" applyProtection="0"/>
    <xf numFmtId="0" fontId="43" fillId="59" borderId="6133" applyNumberFormat="0" applyFon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3" fillId="59" borderId="6133" applyNumberFormat="0" applyFont="0" applyAlignment="0" applyProtection="0"/>
    <xf numFmtId="0" fontId="43" fillId="59" borderId="6133" applyNumberFormat="0" applyFont="0" applyAlignment="0" applyProtection="0"/>
    <xf numFmtId="0" fontId="55" fillId="56" borderId="6132" applyNumberFormat="0" applyAlignment="0" applyProtection="0"/>
    <xf numFmtId="0" fontId="60" fillId="43" borderId="6132" applyNumberFormat="0" applyAlignment="0" applyProtection="0"/>
    <xf numFmtId="0" fontId="43" fillId="59" borderId="6133" applyNumberFormat="0" applyFont="0" applyAlignment="0" applyProtection="0"/>
    <xf numFmtId="0" fontId="43" fillId="59" borderId="6133" applyNumberFormat="0" applyFon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55" fillId="56" borderId="6132"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0" fillId="43" borderId="6132"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43" fillId="59" borderId="6133" applyNumberFormat="0" applyFont="0" applyAlignment="0" applyProtection="0"/>
    <xf numFmtId="0" fontId="63" fillId="56" borderId="6134" applyNumberFormat="0" applyAlignment="0" applyProtection="0"/>
    <xf numFmtId="0" fontId="43" fillId="59" borderId="6133" applyNumberFormat="0" applyFon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42" fillId="0" borderId="6135" applyNumberFormat="0" applyFill="0" applyAlignment="0" applyProtection="0"/>
    <xf numFmtId="0" fontId="55" fillId="56" borderId="6132" applyNumberFormat="0" applyAlignment="0" applyProtection="0"/>
    <xf numFmtId="0" fontId="60" fillId="43" borderId="6132"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60" fillId="43" borderId="6132"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60" fillId="43" borderId="6132"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55" fillId="56" borderId="6132" applyNumberFormat="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0" fillId="43" borderId="6132" applyNumberFormat="0" applyAlignment="0" applyProtection="0"/>
    <xf numFmtId="0" fontId="63" fillId="56" borderId="6134" applyNumberFormat="0" applyAlignment="0" applyProtection="0"/>
    <xf numFmtId="0" fontId="63" fillId="56" borderId="6134"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55" fillId="56" borderId="6132" applyNumberFormat="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3" fillId="59" borderId="6133" applyNumberFormat="0" applyFon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0" fillId="43"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201" fontId="137" fillId="0" borderId="6017" applyNumberFormat="0" applyFont="0" applyFill="0" applyAlignment="0" applyProtection="0"/>
    <xf numFmtId="201" fontId="137" fillId="0" borderId="6016" applyNumberFormat="0" applyFont="0" applyFill="0" applyAlignment="0" applyProtection="0"/>
    <xf numFmtId="254" fontId="177" fillId="0" borderId="6018" applyFont="0" applyFill="0" applyBorder="0" applyAlignment="0" applyProtection="0">
      <protection locked="0"/>
    </xf>
    <xf numFmtId="215" fontId="156" fillId="0" borderId="6162" applyFont="0" applyFill="0" applyAlignment="0">
      <alignment horizontal="fill"/>
    </xf>
    <xf numFmtId="254" fontId="177" fillId="0" borderId="6018" applyFont="0" applyFill="0" applyBorder="0" applyAlignment="0" applyProtection="0">
      <protection locked="0"/>
    </xf>
    <xf numFmtId="0" fontId="18" fillId="68" borderId="6134" applyNumberFormat="0">
      <alignment vertical="center"/>
    </xf>
    <xf numFmtId="0" fontId="18" fillId="35" borderId="6015" applyNumberFormat="0" applyAlignment="0">
      <protection locked="0"/>
    </xf>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63" fillId="56" borderId="6134" applyNumberFormat="0" applyAlignment="0" applyProtection="0"/>
    <xf numFmtId="0" fontId="55" fillId="56" borderId="6132" applyNumberFormat="0" applyAlignment="0" applyProtection="0"/>
    <xf numFmtId="0" fontId="55" fillId="56" borderId="6132" applyNumberFormat="0" applyAlignment="0" applyProtection="0"/>
    <xf numFmtId="0" fontId="55" fillId="56" borderId="6132" applyNumberFormat="0" applyAlignment="0" applyProtection="0"/>
    <xf numFmtId="0" fontId="92" fillId="35" borderId="6163">
      <alignment horizontal="center" vertical="center"/>
    </xf>
    <xf numFmtId="3" fontId="92" fillId="35" borderId="6163">
      <alignment horizontal="right" vertical="center"/>
    </xf>
    <xf numFmtId="4" fontId="92" fillId="35" borderId="6163"/>
    <xf numFmtId="0" fontId="60" fillId="43" borderId="6132" applyNumberFormat="0" applyAlignment="0" applyProtection="0"/>
    <xf numFmtId="0" fontId="60" fillId="43" borderId="6132" applyNumberFormat="0" applyAlignment="0" applyProtection="0"/>
    <xf numFmtId="0" fontId="42" fillId="0" borderId="6135" applyNumberFormat="0" applyFill="0" applyAlignment="0" applyProtection="0"/>
    <xf numFmtId="0" fontId="18" fillId="68" borderId="6134" applyNumberFormat="0">
      <alignment vertical="center"/>
    </xf>
    <xf numFmtId="3" fontId="92" fillId="34" borderId="6161">
      <alignment horizontal="right" vertical="center"/>
    </xf>
    <xf numFmtId="2" fontId="92" fillId="34" borderId="6161"/>
    <xf numFmtId="0" fontId="18" fillId="35" borderId="6015" applyNumberFormat="0" applyAlignment="0">
      <protection locked="0"/>
    </xf>
    <xf numFmtId="0" fontId="60" fillId="43" borderId="6132" applyNumberFormat="0" applyAlignment="0" applyProtection="0"/>
    <xf numFmtId="201" fontId="137" fillId="0" borderId="6017" applyNumberFormat="0" applyFont="0" applyFill="0" applyAlignment="0" applyProtection="0"/>
    <xf numFmtId="201" fontId="137" fillId="0" borderId="6016" applyNumberFormat="0" applyFont="0" applyFill="0" applyAlignment="0" applyProtection="0"/>
    <xf numFmtId="0" fontId="60" fillId="43" borderId="6132" applyNumberFormat="0" applyAlignment="0" applyProtection="0"/>
    <xf numFmtId="0" fontId="60" fillId="43" borderId="6132" applyNumberFormat="0" applyAlignment="0" applyProtection="0"/>
    <xf numFmtId="201" fontId="137" fillId="0" borderId="6016" applyNumberFormat="0" applyFont="0" applyFill="0" applyAlignment="0" applyProtection="0"/>
    <xf numFmtId="0" fontId="18" fillId="68" borderId="6134" applyNumberFormat="0">
      <alignment vertical="center"/>
    </xf>
    <xf numFmtId="0" fontId="18" fillId="35" borderId="6015" applyNumberFormat="0" applyAlignment="0">
      <protection locked="0"/>
    </xf>
    <xf numFmtId="0" fontId="42" fillId="0" borderId="6135" applyNumberFormat="0" applyFill="0" applyAlignment="0" applyProtection="0"/>
    <xf numFmtId="0" fontId="60" fillId="43" borderId="6132" applyNumberFormat="0" applyAlignment="0" applyProtection="0"/>
    <xf numFmtId="0" fontId="60" fillId="43" borderId="6132" applyNumberFormat="0" applyAlignment="0" applyProtection="0"/>
    <xf numFmtId="0" fontId="42" fillId="0" borderId="6135" applyNumberFormat="0" applyFill="0" applyAlignment="0" applyProtection="0"/>
    <xf numFmtId="0" fontId="55" fillId="56" borderId="6132" applyNumberFormat="0" applyAlignment="0" applyProtection="0"/>
    <xf numFmtId="0" fontId="55" fillId="56" borderId="6132" applyNumberFormat="0" applyAlignment="0" applyProtection="0"/>
    <xf numFmtId="0" fontId="55" fillId="56" borderId="6132" applyNumberFormat="0" applyAlignment="0" applyProtection="0"/>
    <xf numFmtId="0" fontId="63" fillId="56" borderId="6134" applyNumberFormat="0" applyAlignment="0" applyProtection="0"/>
    <xf numFmtId="0" fontId="63" fillId="56" borderId="6134" applyNumberFormat="0" applyAlignment="0" applyProtection="0"/>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63" fillId="56" borderId="6134" applyNumberFormat="0" applyAlignment="0" applyProtection="0"/>
    <xf numFmtId="0" fontId="55" fillId="56" borderId="6132" applyNumberFormat="0" applyAlignment="0" applyProtection="0"/>
    <xf numFmtId="0" fontId="55" fillId="56" borderId="6132" applyNumberFormat="0" applyAlignment="0" applyProtection="0"/>
    <xf numFmtId="0" fontId="55" fillId="56" borderId="6132" applyNumberFormat="0" applyAlignment="0" applyProtection="0"/>
    <xf numFmtId="0" fontId="60" fillId="43" borderId="6132" applyNumberFormat="0" applyAlignment="0" applyProtection="0"/>
    <xf numFmtId="0" fontId="60" fillId="43" borderId="6132" applyNumberFormat="0" applyAlignment="0" applyProtection="0"/>
    <xf numFmtId="0" fontId="42" fillId="0" borderId="6135" applyNumberFormat="0" applyFill="0" applyAlignment="0" applyProtection="0"/>
    <xf numFmtId="0" fontId="60" fillId="43" borderId="6132" applyNumberFormat="0" applyAlignment="0" applyProtection="0"/>
    <xf numFmtId="0" fontId="42" fillId="0" borderId="6135" applyNumberFormat="0" applyFill="0" applyAlignment="0" applyProtection="0"/>
    <xf numFmtId="0" fontId="18" fillId="35" borderId="6015" applyNumberFormat="0" applyAlignment="0">
      <protection locked="0"/>
    </xf>
    <xf numFmtId="0" fontId="18" fillId="68" borderId="6134" applyNumberFormat="0">
      <alignment vertical="center"/>
    </xf>
    <xf numFmtId="0" fontId="18" fillId="68" borderId="6134" applyNumberFormat="0">
      <alignment vertical="center"/>
    </xf>
    <xf numFmtId="0" fontId="18" fillId="68" borderId="6134" applyNumberFormat="0">
      <alignment vertical="center"/>
    </xf>
    <xf numFmtId="0" fontId="18" fillId="35" borderId="6015" applyNumberFormat="0" applyAlignment="0">
      <protection locked="0"/>
    </xf>
    <xf numFmtId="0" fontId="18" fillId="68" borderId="6134" applyNumberFormat="0">
      <alignment vertical="center"/>
    </xf>
    <xf numFmtId="0" fontId="18" fillId="68" borderId="6134" applyNumberFormat="0">
      <alignment vertical="center"/>
    </xf>
    <xf numFmtId="201" fontId="137" fillId="0" borderId="6017" applyNumberFormat="0" applyFont="0" applyFill="0" applyAlignment="0" applyProtection="0"/>
    <xf numFmtId="0" fontId="18" fillId="35" borderId="6015" applyNumberFormat="0" applyAlignment="0">
      <protection locked="0"/>
    </xf>
    <xf numFmtId="0" fontId="18" fillId="68" borderId="6134" applyNumberFormat="0">
      <alignment vertical="center"/>
    </xf>
    <xf numFmtId="0" fontId="18" fillId="35" borderId="6015" applyNumberFormat="0" applyAlignment="0">
      <protection locked="0"/>
    </xf>
    <xf numFmtId="0" fontId="18" fillId="35" borderId="6015" applyNumberFormat="0" applyAlignment="0">
      <protection locked="0"/>
    </xf>
    <xf numFmtId="0" fontId="63" fillId="56" borderId="6134" applyNumberFormat="0" applyAlignment="0" applyProtection="0"/>
    <xf numFmtId="0" fontId="44" fillId="57" borderId="6164" applyNumberFormat="0" applyAlignment="0" applyProtection="0"/>
    <xf numFmtId="0" fontId="63" fillId="56" borderId="6134" applyNumberFormat="0" applyAlignment="0" applyProtection="0"/>
    <xf numFmtId="0" fontId="42" fillId="0" borderId="6135" applyNumberFormat="0" applyFill="0" applyAlignment="0" applyProtection="0"/>
    <xf numFmtId="0" fontId="60" fillId="43" borderId="6132" applyNumberFormat="0" applyAlignment="0" applyProtection="0"/>
    <xf numFmtId="0" fontId="92" fillId="35" borderId="6167">
      <alignment horizontal="center" vertical="center"/>
    </xf>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215" fontId="156" fillId="0" borderId="6166" applyFont="0" applyFill="0" applyAlignment="0">
      <alignment horizontal="fill"/>
    </xf>
    <xf numFmtId="0" fontId="108" fillId="0" borderId="6136" applyFon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63" fillId="56" borderId="6134" applyNumberFormat="0" applyAlignment="0" applyProtection="0"/>
    <xf numFmtId="0" fontId="60" fillId="43" borderId="6132" applyNumberFormat="0" applyAlignment="0" applyProtection="0"/>
    <xf numFmtId="0" fontId="43" fillId="59" borderId="6133" applyNumberFormat="0" applyFont="0" applyAlignment="0" applyProtection="0"/>
    <xf numFmtId="0" fontId="55" fillId="56" borderId="6132" applyNumberFormat="0" applyAlignment="0" applyProtection="0"/>
    <xf numFmtId="0" fontId="55" fillId="56" borderId="6132" applyNumberFormat="0" applyAlignment="0" applyProtection="0"/>
    <xf numFmtId="0" fontId="55" fillId="56" borderId="6132" applyNumberFormat="0" applyAlignment="0" applyProtection="0"/>
    <xf numFmtId="0" fontId="55" fillId="56" borderId="6132" applyNumberFormat="0" applyAlignment="0" applyProtection="0"/>
    <xf numFmtId="0" fontId="60" fillId="43" borderId="6132" applyNumberFormat="0" applyAlignment="0" applyProtection="0"/>
    <xf numFmtId="0" fontId="42" fillId="0" borderId="6135" applyNumberFormat="0" applyFill="0" applyAlignment="0" applyProtection="0"/>
    <xf numFmtId="0" fontId="60" fillId="43"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4" fillId="57" borderId="6164" applyNumberFormat="0" applyAlignment="0" applyProtection="0"/>
    <xf numFmtId="0" fontId="44" fillId="57" borderId="6164" applyNumberFormat="0" applyAlignment="0" applyProtection="0"/>
    <xf numFmtId="3" fontId="92" fillId="35" borderId="6167">
      <alignment horizontal="right" vertical="center"/>
    </xf>
    <xf numFmtId="4" fontId="92" fillId="35" borderId="6167"/>
    <xf numFmtId="3" fontId="92" fillId="34" borderId="6165">
      <alignment horizontal="right" vertical="center"/>
    </xf>
    <xf numFmtId="2" fontId="92" fillId="34" borderId="6165"/>
    <xf numFmtId="0" fontId="60" fillId="43" borderId="6132" applyNumberFormat="0" applyAlignment="0" applyProtection="0"/>
    <xf numFmtId="0" fontId="44" fillId="119" borderId="616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4" fillId="57" borderId="6168" applyNumberFormat="0" applyAlignment="0" applyProtection="0"/>
    <xf numFmtId="0" fontId="44" fillId="57" borderId="6168" applyNumberFormat="0" applyAlignment="0" applyProtection="0"/>
    <xf numFmtId="0" fontId="44" fillId="57" borderId="6168" applyNumberFormat="0" applyAlignment="0" applyProtection="0"/>
    <xf numFmtId="0" fontId="44" fillId="119" borderId="6168" applyNumberFormat="0" applyAlignment="0" applyProtection="0"/>
    <xf numFmtId="215" fontId="156" fillId="0" borderId="6170" applyFont="0" applyFill="0" applyAlignment="0">
      <alignment horizontal="fill"/>
    </xf>
    <xf numFmtId="0" fontId="92" fillId="35" borderId="6171">
      <alignment horizontal="center" vertical="center"/>
    </xf>
    <xf numFmtId="3" fontId="92" fillId="35" borderId="6171">
      <alignment horizontal="right" vertical="center"/>
    </xf>
    <xf numFmtId="4" fontId="92" fillId="35" borderId="6171"/>
    <xf numFmtId="3" fontId="92" fillId="34" borderId="6169">
      <alignment horizontal="right" vertical="center"/>
    </xf>
    <xf numFmtId="2" fontId="92" fillId="34" borderId="6169"/>
    <xf numFmtId="0" fontId="44" fillId="57" borderId="6172" applyNumberFormat="0" applyAlignment="0" applyProtection="0"/>
    <xf numFmtId="0" fontId="92" fillId="35" borderId="6175">
      <alignment horizontal="center" vertical="center"/>
    </xf>
    <xf numFmtId="215" fontId="156" fillId="0" borderId="6174" applyFont="0" applyFill="0" applyAlignment="0">
      <alignment horizontal="fill"/>
    </xf>
    <xf numFmtId="0" fontId="44" fillId="57" borderId="6172" applyNumberFormat="0" applyAlignment="0" applyProtection="0"/>
    <xf numFmtId="0" fontId="44" fillId="57" borderId="6172" applyNumberFormat="0" applyAlignment="0" applyProtection="0"/>
    <xf numFmtId="3" fontId="92" fillId="35" borderId="6175">
      <alignment horizontal="right" vertical="center"/>
    </xf>
    <xf numFmtId="4" fontId="92" fillId="35" borderId="6175"/>
    <xf numFmtId="3" fontId="92" fillId="34" borderId="6173">
      <alignment horizontal="right" vertical="center"/>
    </xf>
    <xf numFmtId="2" fontId="92" fillId="34" borderId="6173"/>
    <xf numFmtId="0" fontId="44" fillId="119" borderId="6172" applyNumberFormat="0" applyAlignment="0" applyProtection="0"/>
    <xf numFmtId="0" fontId="44" fillId="57" borderId="6176" applyNumberFormat="0" applyAlignment="0" applyProtection="0"/>
    <xf numFmtId="0" fontId="44" fillId="57" borderId="6176" applyNumberFormat="0" applyAlignment="0" applyProtection="0"/>
    <xf numFmtId="0" fontId="44" fillId="57" borderId="6176" applyNumberFormat="0" applyAlignment="0" applyProtection="0"/>
    <xf numFmtId="0" fontId="44" fillId="119" borderId="6176" applyNumberFormat="0" applyAlignment="0" applyProtection="0"/>
    <xf numFmtId="164" fontId="103" fillId="71" borderId="6021" applyNumberFormat="0" applyBorder="0" applyAlignment="0">
      <alignment vertical="center" wrapText="1"/>
    </xf>
    <xf numFmtId="215" fontId="156" fillId="0" borderId="6186" applyFont="0" applyFill="0" applyAlignment="0">
      <alignment horizontal="fill"/>
    </xf>
    <xf numFmtId="2" fontId="92" fillId="34" borderId="6201"/>
    <xf numFmtId="3" fontId="92" fillId="34" borderId="6201">
      <alignment horizontal="right" vertical="center"/>
    </xf>
    <xf numFmtId="4" fontId="92" fillId="35" borderId="6203"/>
    <xf numFmtId="3" fontId="92" fillId="35" borderId="6203">
      <alignment horizontal="right" vertical="center"/>
    </xf>
    <xf numFmtId="0" fontId="92" fillId="35" borderId="6203">
      <alignment horizontal="center" vertical="center"/>
    </xf>
    <xf numFmtId="0" fontId="92" fillId="35" borderId="6187">
      <alignment horizontal="center" vertical="center"/>
    </xf>
    <xf numFmtId="3" fontId="92" fillId="35" borderId="6187">
      <alignment horizontal="right" vertical="center"/>
    </xf>
    <xf numFmtId="4" fontId="92" fillId="35" borderId="6187"/>
    <xf numFmtId="215" fontId="156" fillId="0" borderId="6202" applyFont="0" applyFill="0" applyAlignment="0">
      <alignment horizontal="fill"/>
    </xf>
    <xf numFmtId="3" fontId="92" fillId="34" borderId="6185">
      <alignment horizontal="right" vertical="center"/>
    </xf>
    <xf numFmtId="2" fontId="92" fillId="34" borderId="6185"/>
    <xf numFmtId="0" fontId="108" fillId="0" borderId="6136" applyFont="0" applyFill="0" applyAlignment="0" applyProtection="0"/>
    <xf numFmtId="0" fontId="103" fillId="71" borderId="6021" applyNumberFormat="0" applyBorder="0" applyAlignment="0">
      <alignment vertical="center" wrapText="1"/>
    </xf>
    <xf numFmtId="0" fontId="44" fillId="57" borderId="6188" applyNumberFormat="0" applyAlignment="0" applyProtection="0"/>
    <xf numFmtId="0" fontId="92" fillId="35" borderId="6191">
      <alignment horizontal="center" vertical="center"/>
    </xf>
    <xf numFmtId="215" fontId="156" fillId="0" borderId="6190" applyFont="0" applyFill="0" applyAlignment="0">
      <alignment horizontal="fill"/>
    </xf>
    <xf numFmtId="0" fontId="44" fillId="57" borderId="6188" applyNumberFormat="0" applyAlignment="0" applyProtection="0"/>
    <xf numFmtId="0" fontId="44" fillId="57" borderId="6188" applyNumberFormat="0" applyAlignment="0" applyProtection="0"/>
    <xf numFmtId="3" fontId="92" fillId="35" borderId="6191">
      <alignment horizontal="right" vertical="center"/>
    </xf>
    <xf numFmtId="4" fontId="92" fillId="35" borderId="6191"/>
    <xf numFmtId="3" fontId="92" fillId="34" borderId="6189">
      <alignment horizontal="right" vertical="center"/>
    </xf>
    <xf numFmtId="2" fontId="92" fillId="34" borderId="6189"/>
    <xf numFmtId="0" fontId="44" fillId="119" borderId="6188" applyNumberFormat="0" applyAlignment="0" applyProtection="0"/>
    <xf numFmtId="0" fontId="44" fillId="57" borderId="6192" applyNumberFormat="0" applyAlignment="0" applyProtection="0"/>
    <xf numFmtId="0" fontId="44" fillId="57" borderId="6192" applyNumberFormat="0" applyAlignment="0" applyProtection="0"/>
    <xf numFmtId="0" fontId="44" fillId="57" borderId="6192" applyNumberFormat="0" applyAlignment="0" applyProtection="0"/>
    <xf numFmtId="0" fontId="44" fillId="119" borderId="6192" applyNumberFormat="0" applyAlignment="0" applyProtection="0"/>
    <xf numFmtId="215" fontId="156" fillId="0" borderId="6194" applyFont="0" applyFill="0" applyAlignment="0">
      <alignment horizontal="fill"/>
    </xf>
    <xf numFmtId="0" fontId="92" fillId="35" borderId="6195">
      <alignment horizontal="center" vertical="center"/>
    </xf>
    <xf numFmtId="3" fontId="92" fillId="35" borderId="6195">
      <alignment horizontal="right" vertical="center"/>
    </xf>
    <xf numFmtId="4" fontId="92" fillId="35" borderId="6195"/>
    <xf numFmtId="3" fontId="92" fillId="34" borderId="6193">
      <alignment horizontal="right" vertical="center"/>
    </xf>
    <xf numFmtId="2" fontId="92" fillId="34" borderId="6193"/>
    <xf numFmtId="0" fontId="44" fillId="57" borderId="6196" applyNumberFormat="0" applyAlignment="0" applyProtection="0"/>
    <xf numFmtId="0" fontId="92" fillId="35" borderId="6199">
      <alignment horizontal="center" vertical="center"/>
    </xf>
    <xf numFmtId="215" fontId="156" fillId="0" borderId="6198" applyFont="0" applyFill="0" applyAlignment="0">
      <alignment horizontal="fill"/>
    </xf>
    <xf numFmtId="0" fontId="44" fillId="57" borderId="6196" applyNumberFormat="0" applyAlignment="0" applyProtection="0"/>
    <xf numFmtId="0" fontId="44" fillId="57" borderId="6196" applyNumberFormat="0" applyAlignment="0" applyProtection="0"/>
    <xf numFmtId="3" fontId="92" fillId="35" borderId="6199">
      <alignment horizontal="right" vertical="center"/>
    </xf>
    <xf numFmtId="4" fontId="92" fillId="35" borderId="6199"/>
    <xf numFmtId="3" fontId="92" fillId="34" borderId="6197">
      <alignment horizontal="right" vertical="center"/>
    </xf>
    <xf numFmtId="2" fontId="92" fillId="34" borderId="6197"/>
    <xf numFmtId="0" fontId="44" fillId="119" borderId="6196" applyNumberFormat="0" applyAlignment="0" applyProtection="0"/>
    <xf numFmtId="0" fontId="44" fillId="57" borderId="6200" applyNumberFormat="0" applyAlignment="0" applyProtection="0"/>
    <xf numFmtId="0" fontId="44" fillId="57" borderId="6200" applyNumberFormat="0" applyAlignment="0" applyProtection="0"/>
    <xf numFmtId="0" fontId="44" fillId="57" borderId="6200" applyNumberFormat="0" applyAlignment="0" applyProtection="0"/>
    <xf numFmtId="0" fontId="44" fillId="119" borderId="6200" applyNumberFormat="0" applyAlignment="0" applyProtection="0"/>
    <xf numFmtId="0" fontId="44" fillId="57" borderId="6204" applyNumberFormat="0" applyAlignment="0" applyProtection="0"/>
    <xf numFmtId="0" fontId="92" fillId="35" borderId="6207">
      <alignment horizontal="center" vertical="center"/>
    </xf>
    <xf numFmtId="215" fontId="156" fillId="0" borderId="6206" applyFont="0" applyFill="0" applyAlignment="0">
      <alignment horizontal="fill"/>
    </xf>
    <xf numFmtId="0" fontId="44" fillId="57" borderId="6204" applyNumberFormat="0" applyAlignment="0" applyProtection="0"/>
    <xf numFmtId="0" fontId="44" fillId="57" borderId="6204" applyNumberFormat="0" applyAlignment="0" applyProtection="0"/>
    <xf numFmtId="3" fontId="92" fillId="35" borderId="6207">
      <alignment horizontal="right" vertical="center"/>
    </xf>
    <xf numFmtId="4" fontId="92" fillId="35" borderId="6207"/>
    <xf numFmtId="3" fontId="92" fillId="34" borderId="6205">
      <alignment horizontal="right" vertical="center"/>
    </xf>
    <xf numFmtId="2" fontId="92" fillId="34" borderId="6205"/>
    <xf numFmtId="0" fontId="44" fillId="119" borderId="6204" applyNumberFormat="0" applyAlignment="0" applyProtection="0"/>
    <xf numFmtId="0" fontId="44" fillId="57" borderId="6208" applyNumberFormat="0" applyAlignment="0" applyProtection="0"/>
    <xf numFmtId="0" fontId="44" fillId="57" borderId="6208" applyNumberFormat="0" applyAlignment="0" applyProtection="0"/>
    <xf numFmtId="0" fontId="44" fillId="57" borderId="6208" applyNumberFormat="0" applyAlignment="0" applyProtection="0"/>
    <xf numFmtId="0" fontId="44" fillId="119" borderId="6208" applyNumberFormat="0" applyAlignment="0" applyProtection="0"/>
    <xf numFmtId="215" fontId="156" fillId="0" borderId="6210" applyFont="0" applyFill="0" applyAlignment="0">
      <alignment horizontal="fill"/>
    </xf>
    <xf numFmtId="0" fontId="44" fillId="57" borderId="6224" applyNumberFormat="0" applyAlignment="0" applyProtection="0"/>
    <xf numFmtId="0" fontId="44" fillId="119" borderId="6220" applyNumberFormat="0" applyAlignment="0" applyProtection="0"/>
    <xf numFmtId="2" fontId="92" fillId="34" borderId="6221"/>
    <xf numFmtId="3" fontId="92" fillId="34" borderId="6221">
      <alignment horizontal="right" vertical="center"/>
    </xf>
    <xf numFmtId="4" fontId="92" fillId="35" borderId="6223"/>
    <xf numFmtId="3" fontId="92" fillId="35" borderId="6223">
      <alignment horizontal="right" vertical="center"/>
    </xf>
    <xf numFmtId="0" fontId="44" fillId="57" borderId="6220" applyNumberFormat="0" applyAlignment="0" applyProtection="0"/>
    <xf numFmtId="0" fontId="44" fillId="57" borderId="6220" applyNumberFormat="0" applyAlignment="0" applyProtection="0"/>
    <xf numFmtId="215" fontId="156" fillId="0" borderId="6222" applyFont="0" applyFill="0" applyAlignment="0">
      <alignment horizontal="fill"/>
    </xf>
    <xf numFmtId="0" fontId="92" fillId="35" borderId="6223">
      <alignment horizontal="center" vertical="center"/>
    </xf>
    <xf numFmtId="0" fontId="44" fillId="57" borderId="6220" applyNumberFormat="0" applyAlignment="0" applyProtection="0"/>
    <xf numFmtId="2" fontId="92" fillId="34" borderId="6217"/>
    <xf numFmtId="3" fontId="92" fillId="34" borderId="6217">
      <alignment horizontal="right" vertical="center"/>
    </xf>
    <xf numFmtId="4" fontId="92" fillId="35" borderId="6219"/>
    <xf numFmtId="3" fontId="92" fillId="35" borderId="6219">
      <alignment horizontal="right" vertical="center"/>
    </xf>
    <xf numFmtId="0" fontId="92" fillId="35" borderId="6219">
      <alignment horizontal="center" vertical="center"/>
    </xf>
    <xf numFmtId="0" fontId="92" fillId="35" borderId="6211">
      <alignment horizontal="center" vertical="center"/>
    </xf>
    <xf numFmtId="3" fontId="92" fillId="35" borderId="6211">
      <alignment horizontal="right" vertical="center"/>
    </xf>
    <xf numFmtId="4" fontId="92" fillId="35" borderId="6211"/>
    <xf numFmtId="3" fontId="92" fillId="34" borderId="6209">
      <alignment horizontal="right" vertical="center"/>
    </xf>
    <xf numFmtId="2" fontId="92" fillId="34" borderId="6209"/>
    <xf numFmtId="215" fontId="156" fillId="0" borderId="6218" applyFont="0" applyFill="0" applyAlignment="0">
      <alignment horizontal="fill"/>
    </xf>
    <xf numFmtId="0" fontId="44" fillId="57" borderId="6212" applyNumberFormat="0" applyAlignment="0" applyProtection="0"/>
    <xf numFmtId="0" fontId="92" fillId="35" borderId="6215">
      <alignment horizontal="center" vertical="center"/>
    </xf>
    <xf numFmtId="215" fontId="156" fillId="0" borderId="6214" applyFont="0" applyFill="0" applyAlignment="0">
      <alignment horizontal="fill"/>
    </xf>
    <xf numFmtId="0" fontId="44" fillId="57" borderId="6212" applyNumberFormat="0" applyAlignment="0" applyProtection="0"/>
    <xf numFmtId="0" fontId="44" fillId="57" borderId="6212" applyNumberFormat="0" applyAlignment="0" applyProtection="0"/>
    <xf numFmtId="3" fontId="92" fillId="35" borderId="6215">
      <alignment horizontal="right" vertical="center"/>
    </xf>
    <xf numFmtId="4" fontId="92" fillId="35" borderId="6215"/>
    <xf numFmtId="3" fontId="92" fillId="34" borderId="6213">
      <alignment horizontal="right" vertical="center"/>
    </xf>
    <xf numFmtId="2" fontId="92" fillId="34" borderId="6213"/>
    <xf numFmtId="0" fontId="44" fillId="119" borderId="6212" applyNumberFormat="0" applyAlignment="0" applyProtection="0"/>
    <xf numFmtId="0" fontId="44" fillId="57" borderId="6216" applyNumberFormat="0" applyAlignment="0" applyProtection="0"/>
    <xf numFmtId="0" fontId="44" fillId="57" borderId="6216" applyNumberFormat="0" applyAlignment="0" applyProtection="0"/>
    <xf numFmtId="0" fontId="44" fillId="57" borderId="6216" applyNumberFormat="0" applyAlignment="0" applyProtection="0"/>
    <xf numFmtId="0" fontId="44" fillId="119" borderId="6216" applyNumberFormat="0" applyAlignment="0" applyProtection="0"/>
    <xf numFmtId="0" fontId="44" fillId="57" borderId="6224" applyNumberFormat="0" applyAlignment="0" applyProtection="0"/>
    <xf numFmtId="0" fontId="44" fillId="57" borderId="6224" applyNumberFormat="0" applyAlignment="0" applyProtection="0"/>
    <xf numFmtId="0" fontId="44" fillId="119" borderId="6224" applyNumberFormat="0" applyAlignment="0" applyProtection="0"/>
    <xf numFmtId="215" fontId="156" fillId="0" borderId="6226" applyFont="0" applyFill="0" applyAlignment="0">
      <alignment horizontal="fill"/>
    </xf>
    <xf numFmtId="0" fontId="92" fillId="35" borderId="6227">
      <alignment horizontal="center" vertical="center"/>
    </xf>
    <xf numFmtId="3" fontId="92" fillId="35" borderId="6227">
      <alignment horizontal="right" vertical="center"/>
    </xf>
    <xf numFmtId="4" fontId="92" fillId="35" borderId="6227"/>
    <xf numFmtId="3" fontId="92" fillId="34" borderId="6225">
      <alignment horizontal="right" vertical="center"/>
    </xf>
    <xf numFmtId="2" fontId="92" fillId="34" borderId="6225"/>
    <xf numFmtId="0" fontId="44" fillId="57" borderId="6228" applyNumberFormat="0" applyAlignment="0" applyProtection="0"/>
    <xf numFmtId="0" fontId="92" fillId="35" borderId="6231">
      <alignment horizontal="center" vertical="center"/>
    </xf>
    <xf numFmtId="215" fontId="156" fillId="0" borderId="6230" applyFont="0" applyFill="0" applyAlignment="0">
      <alignment horizontal="fill"/>
    </xf>
    <xf numFmtId="0" fontId="44" fillId="57" borderId="6228" applyNumberFormat="0" applyAlignment="0" applyProtection="0"/>
    <xf numFmtId="0" fontId="44" fillId="57" borderId="6228" applyNumberFormat="0" applyAlignment="0" applyProtection="0"/>
    <xf numFmtId="3" fontId="92" fillId="35" borderId="6231">
      <alignment horizontal="right" vertical="center"/>
    </xf>
    <xf numFmtId="4" fontId="92" fillId="35" borderId="6231"/>
    <xf numFmtId="3" fontId="92" fillId="34" borderId="6229">
      <alignment horizontal="right" vertical="center"/>
    </xf>
    <xf numFmtId="2" fontId="92" fillId="34" borderId="6229"/>
    <xf numFmtId="0" fontId="44" fillId="119" borderId="6228" applyNumberFormat="0" applyAlignment="0" applyProtection="0"/>
    <xf numFmtId="0" fontId="44" fillId="57" borderId="6232" applyNumberFormat="0" applyAlignment="0" applyProtection="0"/>
    <xf numFmtId="0" fontId="44" fillId="57" borderId="6232" applyNumberFormat="0" applyAlignment="0" applyProtection="0"/>
    <xf numFmtId="0" fontId="44" fillId="57" borderId="6232" applyNumberFormat="0" applyAlignment="0" applyProtection="0"/>
    <xf numFmtId="0" fontId="44" fillId="119" borderId="6232" applyNumberFormat="0" applyAlignment="0" applyProtection="0"/>
    <xf numFmtId="215" fontId="156" fillId="0" borderId="6234" applyFont="0" applyFill="0" applyAlignment="0">
      <alignment horizontal="fill"/>
    </xf>
    <xf numFmtId="0" fontId="92" fillId="35" borderId="6235">
      <alignment horizontal="center" vertical="center"/>
    </xf>
    <xf numFmtId="3" fontId="92" fillId="35" borderId="6235">
      <alignment horizontal="right" vertical="center"/>
    </xf>
    <xf numFmtId="4" fontId="92" fillId="35" borderId="6235"/>
    <xf numFmtId="3" fontId="92" fillId="34" borderId="6233">
      <alignment horizontal="right" vertical="center"/>
    </xf>
    <xf numFmtId="2" fontId="92" fillId="34" borderId="6233"/>
    <xf numFmtId="0" fontId="44" fillId="57" borderId="6236" applyNumberFormat="0" applyAlignment="0" applyProtection="0"/>
    <xf numFmtId="0" fontId="92" fillId="35" borderId="6239">
      <alignment horizontal="center" vertical="center"/>
    </xf>
    <xf numFmtId="215" fontId="156" fillId="0" borderId="6238" applyFont="0" applyFill="0" applyAlignment="0">
      <alignment horizontal="fill"/>
    </xf>
    <xf numFmtId="0" fontId="44" fillId="57" borderId="6236" applyNumberFormat="0" applyAlignment="0" applyProtection="0"/>
    <xf numFmtId="0" fontId="44" fillId="57" borderId="6236" applyNumberFormat="0" applyAlignment="0" applyProtection="0"/>
    <xf numFmtId="3" fontId="92" fillId="35" borderId="6239">
      <alignment horizontal="right" vertical="center"/>
    </xf>
    <xf numFmtId="4" fontId="92" fillId="35" borderId="6239"/>
    <xf numFmtId="3" fontId="92" fillId="34" borderId="6237">
      <alignment horizontal="right" vertical="center"/>
    </xf>
    <xf numFmtId="2" fontId="92" fillId="34" borderId="6237"/>
    <xf numFmtId="0" fontId="44" fillId="119" borderId="6236" applyNumberFormat="0" applyAlignment="0" applyProtection="0"/>
    <xf numFmtId="0" fontId="44" fillId="57" borderId="6240" applyNumberFormat="0" applyAlignment="0" applyProtection="0"/>
    <xf numFmtId="0" fontId="44" fillId="57" borderId="6240" applyNumberFormat="0" applyAlignment="0" applyProtection="0"/>
    <xf numFmtId="0" fontId="44" fillId="57" borderId="6240" applyNumberFormat="0" applyAlignment="0" applyProtection="0"/>
    <xf numFmtId="0" fontId="44" fillId="119" borderId="6240" applyNumberFormat="0" applyAlignment="0" applyProtection="0"/>
    <xf numFmtId="0" fontId="108" fillId="0" borderId="6242" applyFont="0" applyFill="0" applyAlignment="0" applyProtection="0"/>
    <xf numFmtId="215" fontId="156" fillId="0" borderId="6243" applyFont="0" applyFill="0" applyAlignment="0">
      <alignment horizontal="fill"/>
    </xf>
    <xf numFmtId="215" fontId="156" fillId="0" borderId="6242" applyFont="0" applyFill="0" applyAlignment="0">
      <alignment horizontal="fill"/>
    </xf>
    <xf numFmtId="303" fontId="211" fillId="0" borderId="6242" applyBorder="0"/>
    <xf numFmtId="321" fontId="171" fillId="0" borderId="6242"/>
    <xf numFmtId="322" fontId="171" fillId="0" borderId="6242"/>
    <xf numFmtId="323" fontId="171" fillId="0" borderId="6242"/>
    <xf numFmtId="324" fontId="171" fillId="0" borderId="6242"/>
    <xf numFmtId="325" fontId="171" fillId="0" borderId="6242"/>
    <xf numFmtId="326" fontId="171" fillId="0" borderId="6242"/>
    <xf numFmtId="329" fontId="171" fillId="0" borderId="6242"/>
    <xf numFmtId="332" fontId="171" fillId="0" borderId="6242"/>
    <xf numFmtId="333" fontId="171" fillId="0" borderId="6242"/>
    <xf numFmtId="0" fontId="92" fillId="35" borderId="6244">
      <alignment horizontal="center" vertical="center"/>
    </xf>
    <xf numFmtId="3" fontId="92" fillId="35" borderId="6244">
      <alignment horizontal="right" vertical="center"/>
    </xf>
    <xf numFmtId="4" fontId="92" fillId="35" borderId="6244"/>
    <xf numFmtId="3" fontId="92" fillId="34" borderId="6241">
      <alignment horizontal="right" vertical="center"/>
    </xf>
    <xf numFmtId="2" fontId="92" fillId="34" borderId="6241"/>
    <xf numFmtId="256" fontId="19" fillId="36" borderId="6242" applyNumberFormat="0" applyFill="0" applyBorder="0" applyAlignment="0" applyProtection="0"/>
    <xf numFmtId="256" fontId="19" fillId="36" borderId="6242" applyNumberFormat="0" applyFill="0" applyBorder="0" applyAlignment="0" applyProtection="0"/>
    <xf numFmtId="256" fontId="19" fillId="36" borderId="6242" applyNumberFormat="0" applyFill="0" applyBorder="0" applyAlignment="0" applyProtection="0"/>
    <xf numFmtId="0" fontId="19" fillId="36" borderId="6242" applyNumberFormat="0" applyFill="0" applyBorder="0" applyAlignment="0" applyProtection="0"/>
    <xf numFmtId="0" fontId="19" fillId="36" borderId="6242" applyNumberFormat="0" applyFill="0" applyBorder="0" applyAlignment="0" applyProtection="0"/>
    <xf numFmtId="256" fontId="19" fillId="36" borderId="6242" applyNumberFormat="0" applyFill="0" applyBorder="0" applyAlignment="0" applyProtection="0"/>
    <xf numFmtId="0" fontId="19" fillId="36" borderId="6242" applyNumberFormat="0" applyFill="0" applyBorder="0" applyAlignment="0" applyProtection="0"/>
    <xf numFmtId="0" fontId="108" fillId="0" borderId="6242" applyFont="0" applyFill="0" applyAlignment="0" applyProtection="0"/>
    <xf numFmtId="303" fontId="211" fillId="0" borderId="6242" applyBorder="0"/>
    <xf numFmtId="215" fontId="156" fillId="0" borderId="6242" applyFont="0" applyFill="0" applyAlignment="0">
      <alignment horizontal="fill"/>
    </xf>
    <xf numFmtId="0" fontId="44" fillId="57" borderId="6245" applyNumberFormat="0" applyAlignment="0" applyProtection="0"/>
    <xf numFmtId="0" fontId="92" fillId="35" borderId="6248">
      <alignment horizontal="center" vertical="center"/>
    </xf>
    <xf numFmtId="215" fontId="156" fillId="0" borderId="6242" applyFont="0" applyFill="0" applyAlignment="0">
      <alignment horizontal="fill"/>
    </xf>
    <xf numFmtId="215" fontId="156" fillId="0" borderId="6247" applyFont="0" applyFill="0" applyAlignment="0">
      <alignment horizontal="fill"/>
    </xf>
    <xf numFmtId="0" fontId="108" fillId="0" borderId="6242" applyFont="0" applyFill="0" applyAlignment="0" applyProtection="0"/>
    <xf numFmtId="0" fontId="44" fillId="57" borderId="6245" applyNumberFormat="0" applyAlignment="0" applyProtection="0"/>
    <xf numFmtId="0" fontId="44" fillId="57" borderId="6245" applyNumberFormat="0" applyAlignment="0" applyProtection="0"/>
    <xf numFmtId="3" fontId="92" fillId="35" borderId="6248">
      <alignment horizontal="right" vertical="center"/>
    </xf>
    <xf numFmtId="4" fontId="92" fillId="35" borderId="6248"/>
    <xf numFmtId="3" fontId="92" fillId="34" borderId="6246">
      <alignment horizontal="right" vertical="center"/>
    </xf>
    <xf numFmtId="2" fontId="92" fillId="34" borderId="6246"/>
    <xf numFmtId="0" fontId="44" fillId="119" borderId="6245" applyNumberFormat="0" applyAlignment="0" applyProtection="0"/>
    <xf numFmtId="0" fontId="108" fillId="0" borderId="6242" applyFont="0" applyFill="0" applyAlignment="0" applyProtection="0"/>
    <xf numFmtId="303" fontId="211" fillId="0" borderId="6242" applyBorder="0"/>
    <xf numFmtId="303" fontId="211" fillId="0" borderId="6242" applyBorder="0"/>
    <xf numFmtId="215" fontId="156" fillId="0" borderId="6242" applyFont="0" applyFill="0" applyAlignment="0">
      <alignment horizontal="fill"/>
    </xf>
    <xf numFmtId="0" fontId="44" fillId="57" borderId="6249" applyNumberFormat="0" applyAlignment="0" applyProtection="0"/>
    <xf numFmtId="0" fontId="44" fillId="57" borderId="6249" applyNumberFormat="0" applyAlignment="0" applyProtection="0"/>
    <xf numFmtId="0" fontId="44" fillId="57" borderId="6249" applyNumberFormat="0" applyAlignment="0" applyProtection="0"/>
    <xf numFmtId="0" fontId="44" fillId="119" borderId="6249" applyNumberFormat="0" applyAlignment="0" applyProtection="0"/>
    <xf numFmtId="0" fontId="44" fillId="57" borderId="6285" applyNumberFormat="0" applyAlignment="0" applyProtection="0"/>
    <xf numFmtId="215" fontId="156" fillId="0" borderId="6287" applyFont="0" applyFill="0" applyAlignment="0">
      <alignment horizontal="fill"/>
    </xf>
    <xf numFmtId="215" fontId="156" fillId="0" borderId="6251" applyFont="0" applyFill="0" applyAlignment="0">
      <alignment horizontal="fill"/>
    </xf>
    <xf numFmtId="0" fontId="92" fillId="35" borderId="6288">
      <alignment horizontal="center" vertical="center"/>
    </xf>
    <xf numFmtId="0" fontId="44" fillId="57" borderId="6265" applyNumberFormat="0" applyAlignment="0" applyProtection="0"/>
    <xf numFmtId="0" fontId="44" fillId="119" borderId="6261" applyNumberFormat="0" applyAlignment="0" applyProtection="0"/>
    <xf numFmtId="2" fontId="92" fillId="34" borderId="6262"/>
    <xf numFmtId="3" fontId="92" fillId="34" borderId="6262">
      <alignment horizontal="right" vertical="center"/>
    </xf>
    <xf numFmtId="4" fontId="92" fillId="35" borderId="6264"/>
    <xf numFmtId="3" fontId="92" fillId="35" borderId="6264">
      <alignment horizontal="right" vertical="center"/>
    </xf>
    <xf numFmtId="0" fontId="44" fillId="57" borderId="6261" applyNumberFormat="0" applyAlignment="0" applyProtection="0"/>
    <xf numFmtId="0" fontId="44" fillId="57" borderId="6261" applyNumberFormat="0" applyAlignment="0" applyProtection="0"/>
    <xf numFmtId="215" fontId="156" fillId="0" borderId="6263" applyFont="0" applyFill="0" applyAlignment="0">
      <alignment horizontal="fill"/>
    </xf>
    <xf numFmtId="0" fontId="92" fillId="35" borderId="6264">
      <alignment horizontal="center" vertical="center"/>
    </xf>
    <xf numFmtId="0" fontId="44" fillId="57" borderId="6261" applyNumberFormat="0" applyAlignment="0" applyProtection="0"/>
    <xf numFmtId="215" fontId="156" fillId="0" borderId="6283" applyFont="0" applyFill="0" applyAlignment="0">
      <alignment horizontal="fill"/>
    </xf>
    <xf numFmtId="2" fontId="92" fillId="34" borderId="6258"/>
    <xf numFmtId="3" fontId="92" fillId="34" borderId="6258">
      <alignment horizontal="right" vertical="center"/>
    </xf>
    <xf numFmtId="4" fontId="92" fillId="35" borderId="6260"/>
    <xf numFmtId="3" fontId="92" fillId="35" borderId="6260">
      <alignment horizontal="right" vertical="center"/>
    </xf>
    <xf numFmtId="0" fontId="92" fillId="35" borderId="6260">
      <alignment horizontal="center" vertical="center"/>
    </xf>
    <xf numFmtId="3" fontId="92" fillId="35" borderId="6284">
      <alignment horizontal="right" vertical="center"/>
    </xf>
    <xf numFmtId="3" fontId="92" fillId="34" borderId="6282">
      <alignment horizontal="right" vertical="center"/>
    </xf>
    <xf numFmtId="2" fontId="92" fillId="34" borderId="6282"/>
    <xf numFmtId="0" fontId="92" fillId="35" borderId="6252">
      <alignment horizontal="center" vertical="center"/>
    </xf>
    <xf numFmtId="3" fontId="92" fillId="35" borderId="6252">
      <alignment horizontal="right" vertical="center"/>
    </xf>
    <xf numFmtId="4" fontId="92" fillId="35" borderId="6252"/>
    <xf numFmtId="3" fontId="92" fillId="35" borderId="6288">
      <alignment horizontal="right" vertical="center"/>
    </xf>
    <xf numFmtId="0" fontId="44" fillId="119" borderId="6285" applyNumberFormat="0" applyAlignment="0" applyProtection="0"/>
    <xf numFmtId="0" fontId="44" fillId="119" borderId="6289" applyNumberFormat="0" applyAlignment="0" applyProtection="0"/>
    <xf numFmtId="3" fontId="92" fillId="34" borderId="6250">
      <alignment horizontal="right" vertical="center"/>
    </xf>
    <xf numFmtId="2" fontId="92" fillId="34" borderId="6250"/>
    <xf numFmtId="0" fontId="44" fillId="57" borderId="6289" applyNumberFormat="0" applyAlignment="0" applyProtection="0"/>
    <xf numFmtId="0" fontId="44" fillId="57" borderId="6285" applyNumberFormat="0" applyAlignment="0" applyProtection="0"/>
    <xf numFmtId="0" fontId="92" fillId="35" borderId="6284">
      <alignment horizontal="center" vertical="center"/>
    </xf>
    <xf numFmtId="4" fontId="92" fillId="35" borderId="6284"/>
    <xf numFmtId="4" fontId="92" fillId="35" borderId="6288"/>
    <xf numFmtId="3" fontId="92" fillId="34" borderId="6286">
      <alignment horizontal="right" vertical="center"/>
    </xf>
    <xf numFmtId="0" fontId="44" fillId="57" borderId="6289" applyNumberFormat="0" applyAlignment="0" applyProtection="0"/>
    <xf numFmtId="215" fontId="156" fillId="0" borderId="6259" applyFont="0" applyFill="0" applyAlignment="0">
      <alignment horizontal="fill"/>
    </xf>
    <xf numFmtId="0" fontId="44" fillId="57" borderId="6285" applyNumberFormat="0" applyAlignment="0" applyProtection="0"/>
    <xf numFmtId="2" fontId="92" fillId="34" borderId="6286"/>
    <xf numFmtId="0" fontId="44" fillId="57" borderId="6289" applyNumberFormat="0" applyAlignment="0" applyProtection="0"/>
    <xf numFmtId="0" fontId="44" fillId="57" borderId="6253" applyNumberFormat="0" applyAlignment="0" applyProtection="0"/>
    <xf numFmtId="0" fontId="92" fillId="35" borderId="6256">
      <alignment horizontal="center" vertical="center"/>
    </xf>
    <xf numFmtId="215" fontId="156" fillId="0" borderId="6255" applyFont="0" applyFill="0" applyAlignment="0">
      <alignment horizontal="fill"/>
    </xf>
    <xf numFmtId="0" fontId="44" fillId="57" borderId="6253" applyNumberFormat="0" applyAlignment="0" applyProtection="0"/>
    <xf numFmtId="0" fontId="44" fillId="57" borderId="6253" applyNumberFormat="0" applyAlignment="0" applyProtection="0"/>
    <xf numFmtId="3" fontId="92" fillId="35" borderId="6256">
      <alignment horizontal="right" vertical="center"/>
    </xf>
    <xf numFmtId="4" fontId="92" fillId="35" borderId="6256"/>
    <xf numFmtId="3" fontId="92" fillId="34" borderId="6254">
      <alignment horizontal="right" vertical="center"/>
    </xf>
    <xf numFmtId="2" fontId="92" fillId="34" borderId="6254"/>
    <xf numFmtId="0" fontId="44" fillId="119" borderId="6253" applyNumberFormat="0" applyAlignment="0" applyProtection="0"/>
    <xf numFmtId="0" fontId="44" fillId="57" borderId="6257" applyNumberFormat="0" applyAlignment="0" applyProtection="0"/>
    <xf numFmtId="0" fontId="44" fillId="57" borderId="6257" applyNumberFormat="0" applyAlignment="0" applyProtection="0"/>
    <xf numFmtId="0" fontId="44" fillId="57" borderId="6257" applyNumberFormat="0" applyAlignment="0" applyProtection="0"/>
    <xf numFmtId="0" fontId="44" fillId="119" borderId="6257" applyNumberFormat="0" applyAlignment="0" applyProtection="0"/>
    <xf numFmtId="0" fontId="44" fillId="57" borderId="6265" applyNumberFormat="0" applyAlignment="0" applyProtection="0"/>
    <xf numFmtId="0" fontId="44" fillId="57" borderId="6265" applyNumberFormat="0" applyAlignment="0" applyProtection="0"/>
    <xf numFmtId="0" fontId="44" fillId="119" borderId="6265" applyNumberFormat="0" applyAlignment="0" applyProtection="0"/>
    <xf numFmtId="215" fontId="156" fillId="0" borderId="6267" applyFont="0" applyFill="0" applyAlignment="0">
      <alignment horizontal="fill"/>
    </xf>
    <xf numFmtId="0" fontId="92" fillId="35" borderId="6268">
      <alignment horizontal="center" vertical="center"/>
    </xf>
    <xf numFmtId="3" fontId="92" fillId="35" borderId="6268">
      <alignment horizontal="right" vertical="center"/>
    </xf>
    <xf numFmtId="4" fontId="92" fillId="35" borderId="6268"/>
    <xf numFmtId="3" fontId="92" fillId="34" borderId="6266">
      <alignment horizontal="right" vertical="center"/>
    </xf>
    <xf numFmtId="2" fontId="92" fillId="34" borderId="6266"/>
    <xf numFmtId="0" fontId="44" fillId="57" borderId="6269" applyNumberFormat="0" applyAlignment="0" applyProtection="0"/>
    <xf numFmtId="0" fontId="92" fillId="35" borderId="6272">
      <alignment horizontal="center" vertical="center"/>
    </xf>
    <xf numFmtId="215" fontId="156" fillId="0" borderId="6271" applyFont="0" applyFill="0" applyAlignment="0">
      <alignment horizontal="fill"/>
    </xf>
    <xf numFmtId="0" fontId="44" fillId="57" borderId="6269" applyNumberFormat="0" applyAlignment="0" applyProtection="0"/>
    <xf numFmtId="0" fontId="44" fillId="57" borderId="6269" applyNumberFormat="0" applyAlignment="0" applyProtection="0"/>
    <xf numFmtId="3" fontId="92" fillId="35" borderId="6272">
      <alignment horizontal="right" vertical="center"/>
    </xf>
    <xf numFmtId="4" fontId="92" fillId="35" borderId="6272"/>
    <xf numFmtId="3" fontId="92" fillId="34" borderId="6270">
      <alignment horizontal="right" vertical="center"/>
    </xf>
    <xf numFmtId="2" fontId="92" fillId="34" borderId="6270"/>
    <xf numFmtId="0" fontId="44" fillId="119" borderId="6269" applyNumberFormat="0" applyAlignment="0" applyProtection="0"/>
    <xf numFmtId="0" fontId="44" fillId="57" borderId="6273" applyNumberFormat="0" applyAlignment="0" applyProtection="0"/>
    <xf numFmtId="0" fontId="44" fillId="57" borderId="6273" applyNumberFormat="0" applyAlignment="0" applyProtection="0"/>
    <xf numFmtId="0" fontId="44" fillId="57" borderId="6273" applyNumberFormat="0" applyAlignment="0" applyProtection="0"/>
    <xf numFmtId="0" fontId="44" fillId="119" borderId="6273" applyNumberFormat="0" applyAlignment="0" applyProtection="0"/>
    <xf numFmtId="215" fontId="156" fillId="0" borderId="6275" applyFont="0" applyFill="0" applyAlignment="0">
      <alignment horizontal="fill"/>
    </xf>
    <xf numFmtId="0" fontId="92" fillId="35" borderId="6276">
      <alignment horizontal="center" vertical="center"/>
    </xf>
    <xf numFmtId="3" fontId="92" fillId="35" borderId="6276">
      <alignment horizontal="right" vertical="center"/>
    </xf>
    <xf numFmtId="4" fontId="92" fillId="35" borderId="6276"/>
    <xf numFmtId="3" fontId="92" fillId="34" borderId="6274">
      <alignment horizontal="right" vertical="center"/>
    </xf>
    <xf numFmtId="2" fontId="92" fillId="34" borderId="6274"/>
    <xf numFmtId="0" fontId="44" fillId="57" borderId="6277" applyNumberFormat="0" applyAlignment="0" applyProtection="0"/>
    <xf numFmtId="0" fontId="92" fillId="35" borderId="6280">
      <alignment horizontal="center" vertical="center"/>
    </xf>
    <xf numFmtId="215" fontId="156" fillId="0" borderId="6279" applyFont="0" applyFill="0" applyAlignment="0">
      <alignment horizontal="fill"/>
    </xf>
    <xf numFmtId="0" fontId="44" fillId="57" borderId="6277" applyNumberFormat="0" applyAlignment="0" applyProtection="0"/>
    <xf numFmtId="0" fontId="44" fillId="57" borderId="6277" applyNumberFormat="0" applyAlignment="0" applyProtection="0"/>
    <xf numFmtId="3" fontId="92" fillId="35" borderId="6280">
      <alignment horizontal="right" vertical="center"/>
    </xf>
    <xf numFmtId="4" fontId="92" fillId="35" borderId="6280"/>
    <xf numFmtId="3" fontId="92" fillId="34" borderId="6278">
      <alignment horizontal="right" vertical="center"/>
    </xf>
    <xf numFmtId="2" fontId="92" fillId="34" borderId="6278"/>
    <xf numFmtId="0" fontId="44" fillId="119" borderId="6277" applyNumberFormat="0" applyAlignment="0" applyProtection="0"/>
    <xf numFmtId="0" fontId="44" fillId="57" borderId="6281" applyNumberFormat="0" applyAlignment="0" applyProtection="0"/>
    <xf numFmtId="0" fontId="44" fillId="57" borderId="6281" applyNumberFormat="0" applyAlignment="0" applyProtection="0"/>
    <xf numFmtId="0" fontId="44" fillId="57" borderId="6281" applyNumberFormat="0" applyAlignment="0" applyProtection="0"/>
    <xf numFmtId="0" fontId="44" fillId="119" borderId="6281" applyNumberFormat="0" applyAlignment="0" applyProtection="0"/>
    <xf numFmtId="164" fontId="103" fillId="71" borderId="6021" applyNumberFormat="0" applyBorder="0" applyAlignment="0">
      <alignment vertical="center" wrapText="1"/>
    </xf>
    <xf numFmtId="215" fontId="156" fillId="0" borderId="6291" applyFont="0" applyFill="0" applyAlignment="0">
      <alignment horizontal="fill"/>
    </xf>
    <xf numFmtId="2" fontId="92" fillId="34" borderId="6306"/>
    <xf numFmtId="3" fontId="92" fillId="34" borderId="6306">
      <alignment horizontal="right" vertical="center"/>
    </xf>
    <xf numFmtId="4" fontId="92" fillId="35" borderId="6308"/>
    <xf numFmtId="3" fontId="92" fillId="35" borderId="6308">
      <alignment horizontal="right" vertical="center"/>
    </xf>
    <xf numFmtId="0" fontId="92" fillId="35" borderId="6308">
      <alignment horizontal="center" vertical="center"/>
    </xf>
    <xf numFmtId="0" fontId="92" fillId="35" borderId="6292">
      <alignment horizontal="center" vertical="center"/>
    </xf>
    <xf numFmtId="3" fontId="92" fillId="35" borderId="6292">
      <alignment horizontal="right" vertical="center"/>
    </xf>
    <xf numFmtId="4" fontId="92" fillId="35" borderId="6292"/>
    <xf numFmtId="215" fontId="156" fillId="0" borderId="6307" applyFont="0" applyFill="0" applyAlignment="0">
      <alignment horizontal="fill"/>
    </xf>
    <xf numFmtId="3" fontId="92" fillId="34" borderId="6290">
      <alignment horizontal="right" vertical="center"/>
    </xf>
    <xf numFmtId="2" fontId="92" fillId="34" borderId="6290"/>
    <xf numFmtId="0" fontId="103" fillId="71" borderId="6021" applyNumberFormat="0" applyBorder="0" applyAlignment="0">
      <alignment vertical="center" wrapText="1"/>
    </xf>
    <xf numFmtId="0" fontId="44" fillId="57" borderId="6293" applyNumberFormat="0" applyAlignment="0" applyProtection="0"/>
    <xf numFmtId="0" fontId="92" fillId="35" borderId="6296">
      <alignment horizontal="center" vertical="center"/>
    </xf>
    <xf numFmtId="215" fontId="156" fillId="0" borderId="6295" applyFont="0" applyFill="0" applyAlignment="0">
      <alignment horizontal="fill"/>
    </xf>
    <xf numFmtId="0" fontId="44" fillId="57" borderId="6293" applyNumberFormat="0" applyAlignment="0" applyProtection="0"/>
    <xf numFmtId="0" fontId="44" fillId="57" borderId="6293" applyNumberFormat="0" applyAlignment="0" applyProtection="0"/>
    <xf numFmtId="3" fontId="92" fillId="35" borderId="6296">
      <alignment horizontal="right" vertical="center"/>
    </xf>
    <xf numFmtId="4" fontId="92" fillId="35" borderId="6296"/>
    <xf numFmtId="3" fontId="92" fillId="34" borderId="6294">
      <alignment horizontal="right" vertical="center"/>
    </xf>
    <xf numFmtId="2" fontId="92" fillId="34" borderId="6294"/>
    <xf numFmtId="0" fontId="44" fillId="119" borderId="6293" applyNumberFormat="0" applyAlignment="0" applyProtection="0"/>
    <xf numFmtId="0" fontId="44" fillId="57" borderId="6297" applyNumberFormat="0" applyAlignment="0" applyProtection="0"/>
    <xf numFmtId="0" fontId="44" fillId="57" borderId="6297" applyNumberFormat="0" applyAlignment="0" applyProtection="0"/>
    <xf numFmtId="0" fontId="44" fillId="57" borderId="6297" applyNumberFormat="0" applyAlignment="0" applyProtection="0"/>
    <xf numFmtId="0" fontId="44" fillId="119" borderId="6297" applyNumberFormat="0" applyAlignment="0" applyProtection="0"/>
    <xf numFmtId="215" fontId="156" fillId="0" borderId="6299" applyFont="0" applyFill="0" applyAlignment="0">
      <alignment horizontal="fill"/>
    </xf>
    <xf numFmtId="0" fontId="92" fillId="35" borderId="6300">
      <alignment horizontal="center" vertical="center"/>
    </xf>
    <xf numFmtId="3" fontId="92" fillId="35" borderId="6300">
      <alignment horizontal="right" vertical="center"/>
    </xf>
    <xf numFmtId="4" fontId="92" fillId="35" borderId="6300"/>
    <xf numFmtId="3" fontId="92" fillId="34" borderId="6298">
      <alignment horizontal="right" vertical="center"/>
    </xf>
    <xf numFmtId="2" fontId="92" fillId="34" borderId="6298"/>
    <xf numFmtId="0" fontId="44" fillId="57" borderId="6301" applyNumberFormat="0" applyAlignment="0" applyProtection="0"/>
    <xf numFmtId="0" fontId="92" fillId="35" borderId="6304">
      <alignment horizontal="center" vertical="center"/>
    </xf>
    <xf numFmtId="215" fontId="156" fillId="0" borderId="6303" applyFont="0" applyFill="0" applyAlignment="0">
      <alignment horizontal="fill"/>
    </xf>
    <xf numFmtId="0" fontId="44" fillId="57" borderId="6301" applyNumberFormat="0" applyAlignment="0" applyProtection="0"/>
    <xf numFmtId="0" fontId="44" fillId="57" borderId="6301" applyNumberFormat="0" applyAlignment="0" applyProtection="0"/>
    <xf numFmtId="3" fontId="92" fillId="35" borderId="6304">
      <alignment horizontal="right" vertical="center"/>
    </xf>
    <xf numFmtId="4" fontId="92" fillId="35" borderId="6304"/>
    <xf numFmtId="3" fontId="92" fillId="34" borderId="6302">
      <alignment horizontal="right" vertical="center"/>
    </xf>
    <xf numFmtId="2" fontId="92" fillId="34" borderId="6302"/>
    <xf numFmtId="0" fontId="44" fillId="119" borderId="6301" applyNumberFormat="0" applyAlignment="0" applyProtection="0"/>
    <xf numFmtId="0" fontId="44" fillId="57" borderId="6305" applyNumberFormat="0" applyAlignment="0" applyProtection="0"/>
    <xf numFmtId="0" fontId="44" fillId="57" borderId="6305" applyNumberFormat="0" applyAlignment="0" applyProtection="0"/>
    <xf numFmtId="0" fontId="44" fillId="57" borderId="6305" applyNumberFormat="0" applyAlignment="0" applyProtection="0"/>
    <xf numFmtId="0" fontId="44" fillId="119" borderId="6305" applyNumberFormat="0" applyAlignment="0" applyProtection="0"/>
    <xf numFmtId="0" fontId="44" fillId="57" borderId="6309" applyNumberFormat="0" applyAlignment="0" applyProtection="0"/>
    <xf numFmtId="0" fontId="92" fillId="35" borderId="6312">
      <alignment horizontal="center" vertical="center"/>
    </xf>
    <xf numFmtId="215" fontId="156" fillId="0" borderId="6311" applyFont="0" applyFill="0" applyAlignment="0">
      <alignment horizontal="fill"/>
    </xf>
    <xf numFmtId="0" fontId="44" fillId="57" borderId="6309" applyNumberFormat="0" applyAlignment="0" applyProtection="0"/>
    <xf numFmtId="0" fontId="44" fillId="57" borderId="6309" applyNumberFormat="0" applyAlignment="0" applyProtection="0"/>
    <xf numFmtId="3" fontId="92" fillId="35" borderId="6312">
      <alignment horizontal="right" vertical="center"/>
    </xf>
    <xf numFmtId="4" fontId="92" fillId="35" borderId="6312"/>
    <xf numFmtId="3" fontId="92" fillId="34" borderId="6310">
      <alignment horizontal="right" vertical="center"/>
    </xf>
    <xf numFmtId="2" fontId="92" fillId="34" borderId="6310"/>
    <xf numFmtId="0" fontId="44" fillId="119" borderId="6309" applyNumberFormat="0" applyAlignment="0" applyProtection="0"/>
    <xf numFmtId="0" fontId="44" fillId="57" borderId="6313" applyNumberFormat="0" applyAlignment="0" applyProtection="0"/>
    <xf numFmtId="0" fontId="44" fillId="57" borderId="6313" applyNumberFormat="0" applyAlignment="0" applyProtection="0"/>
    <xf numFmtId="0" fontId="44" fillId="57" borderId="6313" applyNumberFormat="0" applyAlignment="0" applyProtection="0"/>
    <xf numFmtId="0" fontId="44" fillId="119" borderId="6313" applyNumberFormat="0" applyAlignment="0" applyProtection="0"/>
    <xf numFmtId="215" fontId="156" fillId="0" borderId="6315" applyFont="0" applyFill="0" applyAlignment="0">
      <alignment horizontal="fill"/>
    </xf>
    <xf numFmtId="0" fontId="44" fillId="57" borderId="6329" applyNumberFormat="0" applyAlignment="0" applyProtection="0"/>
    <xf numFmtId="0" fontId="44" fillId="119" borderId="6325" applyNumberFormat="0" applyAlignment="0" applyProtection="0"/>
    <xf numFmtId="2" fontId="92" fillId="34" borderId="6326"/>
    <xf numFmtId="3" fontId="92" fillId="34" borderId="6326">
      <alignment horizontal="right" vertical="center"/>
    </xf>
    <xf numFmtId="4" fontId="92" fillId="35" borderId="6328"/>
    <xf numFmtId="3" fontId="92" fillId="35" borderId="6328">
      <alignment horizontal="right" vertical="center"/>
    </xf>
    <xf numFmtId="0" fontId="44" fillId="57" borderId="6325" applyNumberFormat="0" applyAlignment="0" applyProtection="0"/>
    <xf numFmtId="0" fontId="44" fillId="57" borderId="6325" applyNumberFormat="0" applyAlignment="0" applyProtection="0"/>
    <xf numFmtId="215" fontId="156" fillId="0" borderId="6327" applyFont="0" applyFill="0" applyAlignment="0">
      <alignment horizontal="fill"/>
    </xf>
    <xf numFmtId="0" fontId="92" fillId="35" borderId="6328">
      <alignment horizontal="center" vertical="center"/>
    </xf>
    <xf numFmtId="0" fontId="44" fillId="57" borderId="6325" applyNumberFormat="0" applyAlignment="0" applyProtection="0"/>
    <xf numFmtId="2" fontId="92" fillId="34" borderId="6322"/>
    <xf numFmtId="3" fontId="92" fillId="34" borderId="6322">
      <alignment horizontal="right" vertical="center"/>
    </xf>
    <xf numFmtId="4" fontId="92" fillId="35" borderId="6324"/>
    <xf numFmtId="3" fontId="92" fillId="35" borderId="6324">
      <alignment horizontal="right" vertical="center"/>
    </xf>
    <xf numFmtId="0" fontId="92" fillId="35" borderId="6324">
      <alignment horizontal="center" vertical="center"/>
    </xf>
    <xf numFmtId="0" fontId="92" fillId="35" borderId="6316">
      <alignment horizontal="center" vertical="center"/>
    </xf>
    <xf numFmtId="3" fontId="92" fillId="35" borderId="6316">
      <alignment horizontal="right" vertical="center"/>
    </xf>
    <xf numFmtId="4" fontId="92" fillId="35" borderId="6316"/>
    <xf numFmtId="3" fontId="92" fillId="34" borderId="6314">
      <alignment horizontal="right" vertical="center"/>
    </xf>
    <xf numFmtId="2" fontId="92" fillId="34" borderId="6314"/>
    <xf numFmtId="215" fontId="156" fillId="0" borderId="6323" applyFont="0" applyFill="0" applyAlignment="0">
      <alignment horizontal="fill"/>
    </xf>
    <xf numFmtId="0" fontId="44" fillId="57" borderId="6317" applyNumberFormat="0" applyAlignment="0" applyProtection="0"/>
    <xf numFmtId="0" fontId="92" fillId="35" borderId="6320">
      <alignment horizontal="center" vertical="center"/>
    </xf>
    <xf numFmtId="215" fontId="156" fillId="0" borderId="6319" applyFont="0" applyFill="0" applyAlignment="0">
      <alignment horizontal="fill"/>
    </xf>
    <xf numFmtId="0" fontId="44" fillId="57" borderId="6317" applyNumberFormat="0" applyAlignment="0" applyProtection="0"/>
    <xf numFmtId="0" fontId="44" fillId="57" borderId="6317" applyNumberFormat="0" applyAlignment="0" applyProtection="0"/>
    <xf numFmtId="3" fontId="92" fillId="35" borderId="6320">
      <alignment horizontal="right" vertical="center"/>
    </xf>
    <xf numFmtId="4" fontId="92" fillId="35" borderId="6320"/>
    <xf numFmtId="3" fontId="92" fillId="34" borderId="6318">
      <alignment horizontal="right" vertical="center"/>
    </xf>
    <xf numFmtId="2" fontId="92" fillId="34" borderId="6318"/>
    <xf numFmtId="0" fontId="44" fillId="119" borderId="6317" applyNumberFormat="0" applyAlignment="0" applyProtection="0"/>
    <xf numFmtId="0" fontId="44" fillId="57" borderId="6321" applyNumberFormat="0" applyAlignment="0" applyProtection="0"/>
    <xf numFmtId="0" fontId="44" fillId="57" borderId="6321" applyNumberFormat="0" applyAlignment="0" applyProtection="0"/>
    <xf numFmtId="0" fontId="44" fillId="57" borderId="6321" applyNumberFormat="0" applyAlignment="0" applyProtection="0"/>
    <xf numFmtId="0" fontId="44" fillId="119" borderId="6321" applyNumberFormat="0" applyAlignment="0" applyProtection="0"/>
    <xf numFmtId="0" fontId="44" fillId="57" borderId="6329" applyNumberFormat="0" applyAlignment="0" applyProtection="0"/>
    <xf numFmtId="0" fontId="44" fillId="57" borderId="6329" applyNumberFormat="0" applyAlignment="0" applyProtection="0"/>
    <xf numFmtId="0" fontId="44" fillId="119" borderId="6329" applyNumberFormat="0" applyAlignment="0" applyProtection="0"/>
    <xf numFmtId="215" fontId="156" fillId="0" borderId="6331" applyFont="0" applyFill="0" applyAlignment="0">
      <alignment horizontal="fill"/>
    </xf>
    <xf numFmtId="0" fontId="92" fillId="35" borderId="6332">
      <alignment horizontal="center" vertical="center"/>
    </xf>
    <xf numFmtId="3" fontId="92" fillId="35" borderId="6332">
      <alignment horizontal="right" vertical="center"/>
    </xf>
    <xf numFmtId="4" fontId="92" fillId="35" borderId="6332"/>
    <xf numFmtId="3" fontId="92" fillId="34" borderId="6330">
      <alignment horizontal="right" vertical="center"/>
    </xf>
    <xf numFmtId="2" fontId="92" fillId="34" borderId="6330"/>
    <xf numFmtId="0" fontId="44" fillId="57" borderId="6333" applyNumberFormat="0" applyAlignment="0" applyProtection="0"/>
    <xf numFmtId="0" fontId="92" fillId="35" borderId="6336">
      <alignment horizontal="center" vertical="center"/>
    </xf>
    <xf numFmtId="215" fontId="156" fillId="0" borderId="6335" applyFont="0" applyFill="0" applyAlignment="0">
      <alignment horizontal="fill"/>
    </xf>
    <xf numFmtId="0" fontId="44" fillId="57" borderId="6333" applyNumberFormat="0" applyAlignment="0" applyProtection="0"/>
    <xf numFmtId="0" fontId="44" fillId="57" borderId="6333" applyNumberFormat="0" applyAlignment="0" applyProtection="0"/>
    <xf numFmtId="3" fontId="92" fillId="35" borderId="6336">
      <alignment horizontal="right" vertical="center"/>
    </xf>
    <xf numFmtId="4" fontId="92" fillId="35" borderId="6336"/>
    <xf numFmtId="3" fontId="92" fillId="34" borderId="6334">
      <alignment horizontal="right" vertical="center"/>
    </xf>
    <xf numFmtId="2" fontId="92" fillId="34" borderId="6334"/>
    <xf numFmtId="0" fontId="44" fillId="119" borderId="6333" applyNumberFormat="0" applyAlignment="0" applyProtection="0"/>
    <xf numFmtId="0" fontId="44" fillId="57" borderId="6337" applyNumberFormat="0" applyAlignment="0" applyProtection="0"/>
    <xf numFmtId="0" fontId="44" fillId="57" borderId="6337" applyNumberFormat="0" applyAlignment="0" applyProtection="0"/>
    <xf numFmtId="0" fontId="44" fillId="57" borderId="6337" applyNumberFormat="0" applyAlignment="0" applyProtection="0"/>
    <xf numFmtId="0" fontId="44" fillId="119" borderId="6337" applyNumberFormat="0" applyAlignment="0" applyProtection="0"/>
    <xf numFmtId="215" fontId="156" fillId="0" borderId="6339" applyFont="0" applyFill="0" applyAlignment="0">
      <alignment horizontal="fill"/>
    </xf>
    <xf numFmtId="0" fontId="92" fillId="35" borderId="6340">
      <alignment horizontal="center" vertical="center"/>
    </xf>
    <xf numFmtId="3" fontId="92" fillId="35" borderId="6340">
      <alignment horizontal="right" vertical="center"/>
    </xf>
    <xf numFmtId="4" fontId="92" fillId="35" borderId="6340"/>
    <xf numFmtId="3" fontId="92" fillId="34" borderId="6338">
      <alignment horizontal="right" vertical="center"/>
    </xf>
    <xf numFmtId="2" fontId="92" fillId="34" borderId="6338"/>
    <xf numFmtId="0" fontId="44" fillId="57" borderId="6341" applyNumberFormat="0" applyAlignment="0" applyProtection="0"/>
    <xf numFmtId="0" fontId="92" fillId="35" borderId="6344">
      <alignment horizontal="center" vertical="center"/>
    </xf>
    <xf numFmtId="215" fontId="156" fillId="0" borderId="6343" applyFont="0" applyFill="0" applyAlignment="0">
      <alignment horizontal="fill"/>
    </xf>
    <xf numFmtId="0" fontId="44" fillId="57" borderId="6341" applyNumberFormat="0" applyAlignment="0" applyProtection="0"/>
    <xf numFmtId="0" fontId="44" fillId="57" borderId="6341" applyNumberFormat="0" applyAlignment="0" applyProtection="0"/>
    <xf numFmtId="3" fontId="92" fillId="35" borderId="6344">
      <alignment horizontal="right" vertical="center"/>
    </xf>
    <xf numFmtId="4" fontId="92" fillId="35" borderId="6344"/>
    <xf numFmtId="3" fontId="92" fillId="34" borderId="6342">
      <alignment horizontal="right" vertical="center"/>
    </xf>
    <xf numFmtId="2" fontId="92" fillId="34" borderId="6342"/>
    <xf numFmtId="0" fontId="44" fillId="119" borderId="6341" applyNumberFormat="0" applyAlignment="0" applyProtection="0"/>
    <xf numFmtId="0" fontId="44" fillId="57" borderId="6345" applyNumberFormat="0" applyAlignment="0" applyProtection="0"/>
    <xf numFmtId="0" fontId="44" fillId="57" borderId="6345" applyNumberFormat="0" applyAlignment="0" applyProtection="0"/>
    <xf numFmtId="0" fontId="44" fillId="57" borderId="6345" applyNumberFormat="0" applyAlignment="0" applyProtection="0"/>
    <xf numFmtId="0" fontId="44" fillId="119" borderId="6345" applyNumberFormat="0" applyAlignment="0" applyProtection="0"/>
    <xf numFmtId="254" fontId="177" fillId="0" borderId="6018" applyFont="0" applyFill="0" applyBorder="0" applyAlignment="0" applyProtection="0">
      <protection locked="0"/>
    </xf>
    <xf numFmtId="1" fontId="37" fillId="0" borderId="5598">
      <alignment vertical="center"/>
    </xf>
    <xf numFmtId="1" fontId="37" fillId="0" borderId="5598">
      <alignment vertical="center"/>
    </xf>
    <xf numFmtId="254" fontId="177" fillId="0" borderId="6018" applyFont="0" applyFill="0" applyBorder="0" applyAlignment="0" applyProtection="0">
      <protection locked="0"/>
    </xf>
    <xf numFmtId="215" fontId="156" fillId="0" borderId="6367" applyFont="0" applyFill="0" applyAlignment="0">
      <alignment horizontal="fill"/>
    </xf>
    <xf numFmtId="254" fontId="177" fillId="0" borderId="6018" applyFont="0" applyFill="0" applyBorder="0" applyAlignment="0" applyProtection="0">
      <protection locked="0"/>
    </xf>
    <xf numFmtId="0" fontId="92" fillId="35" borderId="6368">
      <alignment horizontal="center" vertical="center"/>
    </xf>
    <xf numFmtId="3" fontId="92" fillId="35" borderId="6368">
      <alignment horizontal="right" vertical="center"/>
    </xf>
    <xf numFmtId="4" fontId="92" fillId="35" borderId="6368"/>
    <xf numFmtId="3" fontId="92" fillId="34" borderId="6366">
      <alignment horizontal="right" vertical="center"/>
    </xf>
    <xf numFmtId="2" fontId="92" fillId="34" borderId="6366"/>
    <xf numFmtId="0" fontId="44" fillId="57" borderId="6369" applyNumberFormat="0" applyAlignment="0" applyProtection="0"/>
    <xf numFmtId="0" fontId="92" fillId="35" borderId="6372">
      <alignment horizontal="center" vertical="center"/>
    </xf>
    <xf numFmtId="215" fontId="156" fillId="0" borderId="6371" applyFont="0" applyFill="0" applyAlignment="0">
      <alignment horizontal="fill"/>
    </xf>
    <xf numFmtId="0" fontId="108" fillId="0" borderId="6136" applyFont="0" applyFill="0" applyAlignment="0" applyProtection="0"/>
    <xf numFmtId="0" fontId="44" fillId="57" borderId="6369" applyNumberFormat="0" applyAlignment="0" applyProtection="0"/>
    <xf numFmtId="0" fontId="44" fillId="57" borderId="6369" applyNumberFormat="0" applyAlignment="0" applyProtection="0"/>
    <xf numFmtId="3" fontId="92" fillId="35" borderId="6372">
      <alignment horizontal="right" vertical="center"/>
    </xf>
    <xf numFmtId="4" fontId="92" fillId="35" borderId="6372"/>
    <xf numFmtId="3" fontId="92" fillId="34" borderId="6370">
      <alignment horizontal="right" vertical="center"/>
    </xf>
    <xf numFmtId="2" fontId="92" fillId="34" borderId="6370"/>
    <xf numFmtId="0" fontId="44" fillId="119" borderId="6369" applyNumberFormat="0" applyAlignment="0" applyProtection="0"/>
    <xf numFmtId="0" fontId="44" fillId="57" borderId="6373" applyNumberFormat="0" applyAlignment="0" applyProtection="0"/>
    <xf numFmtId="0" fontId="44" fillId="57" borderId="6373" applyNumberFormat="0" applyAlignment="0" applyProtection="0"/>
    <xf numFmtId="0" fontId="44" fillId="57" borderId="6373" applyNumberFormat="0" applyAlignment="0" applyProtection="0"/>
    <xf numFmtId="0" fontId="44" fillId="119" borderId="6373" applyNumberFormat="0" applyAlignment="0" applyProtection="0"/>
    <xf numFmtId="215" fontId="156" fillId="0" borderId="6375" applyFont="0" applyFill="0" applyAlignment="0">
      <alignment horizontal="fill"/>
    </xf>
    <xf numFmtId="0" fontId="92" fillId="35" borderId="6376">
      <alignment horizontal="center" vertical="center"/>
    </xf>
    <xf numFmtId="3" fontId="92" fillId="35" borderId="6376">
      <alignment horizontal="right" vertical="center"/>
    </xf>
    <xf numFmtId="4" fontId="92" fillId="35" borderId="6376"/>
    <xf numFmtId="3" fontId="92" fillId="34" borderId="6374">
      <alignment horizontal="right" vertical="center"/>
    </xf>
    <xf numFmtId="2" fontId="92" fillId="34" borderId="6374"/>
    <xf numFmtId="0" fontId="44" fillId="57" borderId="6377" applyNumberFormat="0" applyAlignment="0" applyProtection="0"/>
    <xf numFmtId="0" fontId="92" fillId="35" borderId="6380">
      <alignment horizontal="center" vertical="center"/>
    </xf>
    <xf numFmtId="215" fontId="156" fillId="0" borderId="6379" applyFont="0" applyFill="0" applyAlignment="0">
      <alignment horizontal="fill"/>
    </xf>
    <xf numFmtId="0" fontId="44" fillId="57" borderId="6377" applyNumberFormat="0" applyAlignment="0" applyProtection="0"/>
    <xf numFmtId="0" fontId="44" fillId="57" borderId="6377" applyNumberFormat="0" applyAlignment="0" applyProtection="0"/>
    <xf numFmtId="3" fontId="92" fillId="35" borderId="6380">
      <alignment horizontal="right" vertical="center"/>
    </xf>
    <xf numFmtId="4" fontId="92" fillId="35" borderId="6380"/>
    <xf numFmtId="3" fontId="92" fillId="34" borderId="6378">
      <alignment horizontal="right" vertical="center"/>
    </xf>
    <xf numFmtId="2" fontId="92" fillId="34" borderId="6378"/>
    <xf numFmtId="0" fontId="44" fillId="119" borderId="6377" applyNumberFormat="0" applyAlignment="0" applyProtection="0"/>
    <xf numFmtId="0" fontId="44" fillId="57" borderId="6381" applyNumberFormat="0" applyAlignment="0" applyProtection="0"/>
    <xf numFmtId="0" fontId="44" fillId="57" borderId="6381" applyNumberFormat="0" applyAlignment="0" applyProtection="0"/>
    <xf numFmtId="0" fontId="44" fillId="57" borderId="6381" applyNumberFormat="0" applyAlignment="0" applyProtection="0"/>
    <xf numFmtId="0" fontId="44" fillId="119" borderId="6381" applyNumberFormat="0" applyAlignment="0" applyProtection="0"/>
    <xf numFmtId="215" fontId="156" fillId="0" borderId="6391" applyFont="0" applyFill="0" applyAlignment="0">
      <alignment horizontal="fill"/>
    </xf>
    <xf numFmtId="2" fontId="92" fillId="34" borderId="6406"/>
    <xf numFmtId="3" fontId="92" fillId="34" borderId="6406">
      <alignment horizontal="right" vertical="center"/>
    </xf>
    <xf numFmtId="4" fontId="92" fillId="35" borderId="6408"/>
    <xf numFmtId="3" fontId="92" fillId="35" borderId="6408">
      <alignment horizontal="right" vertical="center"/>
    </xf>
    <xf numFmtId="0" fontId="92" fillId="35" borderId="6408">
      <alignment horizontal="center" vertical="center"/>
    </xf>
    <xf numFmtId="0" fontId="92" fillId="35" borderId="6392">
      <alignment horizontal="center" vertical="center"/>
    </xf>
    <xf numFmtId="3" fontId="92" fillId="35" borderId="6392">
      <alignment horizontal="right" vertical="center"/>
    </xf>
    <xf numFmtId="4" fontId="92" fillId="35" borderId="6392"/>
    <xf numFmtId="215" fontId="156" fillId="0" borderId="6407" applyFont="0" applyFill="0" applyAlignment="0">
      <alignment horizontal="fill"/>
    </xf>
    <xf numFmtId="3" fontId="92" fillId="34" borderId="6390">
      <alignment horizontal="right" vertical="center"/>
    </xf>
    <xf numFmtId="2" fontId="92" fillId="34" borderId="6390"/>
    <xf numFmtId="0" fontId="44" fillId="57" borderId="6393" applyNumberFormat="0" applyAlignment="0" applyProtection="0"/>
    <xf numFmtId="0" fontId="92" fillId="35" borderId="6396">
      <alignment horizontal="center" vertical="center"/>
    </xf>
    <xf numFmtId="215" fontId="156" fillId="0" borderId="6395" applyFont="0" applyFill="0" applyAlignment="0">
      <alignment horizontal="fill"/>
    </xf>
    <xf numFmtId="0" fontId="44" fillId="57" borderId="6393" applyNumberFormat="0" applyAlignment="0" applyProtection="0"/>
    <xf numFmtId="0" fontId="44" fillId="57" borderId="6393" applyNumberFormat="0" applyAlignment="0" applyProtection="0"/>
    <xf numFmtId="3" fontId="92" fillId="35" borderId="6396">
      <alignment horizontal="right" vertical="center"/>
    </xf>
    <xf numFmtId="4" fontId="92" fillId="35" borderId="6396"/>
    <xf numFmtId="3" fontId="92" fillId="34" borderId="6394">
      <alignment horizontal="right" vertical="center"/>
    </xf>
    <xf numFmtId="2" fontId="92" fillId="34" borderId="6394"/>
    <xf numFmtId="0" fontId="44" fillId="119" borderId="6393" applyNumberFormat="0" applyAlignment="0" applyProtection="0"/>
    <xf numFmtId="0" fontId="44" fillId="57" borderId="6397" applyNumberFormat="0" applyAlignment="0" applyProtection="0"/>
    <xf numFmtId="0" fontId="44" fillId="57" borderId="6397" applyNumberFormat="0" applyAlignment="0" applyProtection="0"/>
    <xf numFmtId="0" fontId="44" fillId="57" borderId="6397" applyNumberFormat="0" applyAlignment="0" applyProtection="0"/>
    <xf numFmtId="0" fontId="44" fillId="119" borderId="6397" applyNumberFormat="0" applyAlignment="0" applyProtection="0"/>
    <xf numFmtId="215" fontId="156" fillId="0" borderId="6399" applyFont="0" applyFill="0" applyAlignment="0">
      <alignment horizontal="fill"/>
    </xf>
    <xf numFmtId="0" fontId="92" fillId="35" borderId="6400">
      <alignment horizontal="center" vertical="center"/>
    </xf>
    <xf numFmtId="3" fontId="92" fillId="35" borderId="6400">
      <alignment horizontal="right" vertical="center"/>
    </xf>
    <xf numFmtId="4" fontId="92" fillId="35" borderId="6400"/>
    <xf numFmtId="3" fontId="92" fillId="34" borderId="6398">
      <alignment horizontal="right" vertical="center"/>
    </xf>
    <xf numFmtId="2" fontId="92" fillId="34" borderId="6398"/>
    <xf numFmtId="0" fontId="44" fillId="57" borderId="6401" applyNumberFormat="0" applyAlignment="0" applyProtection="0"/>
    <xf numFmtId="0" fontId="92" fillId="35" borderId="6404">
      <alignment horizontal="center" vertical="center"/>
    </xf>
    <xf numFmtId="215" fontId="156" fillId="0" borderId="6403" applyFont="0" applyFill="0" applyAlignment="0">
      <alignment horizontal="fill"/>
    </xf>
    <xf numFmtId="0" fontId="44" fillId="57" borderId="6401" applyNumberFormat="0" applyAlignment="0" applyProtection="0"/>
    <xf numFmtId="0" fontId="44" fillId="57" borderId="6401" applyNumberFormat="0" applyAlignment="0" applyProtection="0"/>
    <xf numFmtId="3" fontId="92" fillId="35" borderId="6404">
      <alignment horizontal="right" vertical="center"/>
    </xf>
    <xf numFmtId="4" fontId="92" fillId="35" borderId="6404"/>
    <xf numFmtId="3" fontId="92" fillId="34" borderId="6402">
      <alignment horizontal="right" vertical="center"/>
    </xf>
    <xf numFmtId="2" fontId="92" fillId="34" borderId="6402"/>
    <xf numFmtId="0" fontId="44" fillId="119" borderId="6401" applyNumberFormat="0" applyAlignment="0" applyProtection="0"/>
    <xf numFmtId="0" fontId="44" fillId="57" borderId="6405" applyNumberFormat="0" applyAlignment="0" applyProtection="0"/>
    <xf numFmtId="0" fontId="44" fillId="57" borderId="6405" applyNumberFormat="0" applyAlignment="0" applyProtection="0"/>
    <xf numFmtId="0" fontId="44" fillId="57" borderId="6405" applyNumberFormat="0" applyAlignment="0" applyProtection="0"/>
    <xf numFmtId="0" fontId="44" fillId="119" borderId="6405" applyNumberFormat="0" applyAlignment="0" applyProtection="0"/>
    <xf numFmtId="0" fontId="44" fillId="57" borderId="6409" applyNumberFormat="0" applyAlignment="0" applyProtection="0"/>
    <xf numFmtId="0" fontId="92" fillId="35" borderId="6412">
      <alignment horizontal="center" vertical="center"/>
    </xf>
    <xf numFmtId="215" fontId="156" fillId="0" borderId="6411" applyFont="0" applyFill="0" applyAlignment="0">
      <alignment horizontal="fill"/>
    </xf>
    <xf numFmtId="0" fontId="44" fillId="57" borderId="6409" applyNumberFormat="0" applyAlignment="0" applyProtection="0"/>
    <xf numFmtId="0" fontId="44" fillId="57" borderId="6409" applyNumberFormat="0" applyAlignment="0" applyProtection="0"/>
    <xf numFmtId="3" fontId="92" fillId="35" borderId="6412">
      <alignment horizontal="right" vertical="center"/>
    </xf>
    <xf numFmtId="4" fontId="92" fillId="35" borderId="6412"/>
    <xf numFmtId="3" fontId="92" fillId="34" borderId="6410">
      <alignment horizontal="right" vertical="center"/>
    </xf>
    <xf numFmtId="2" fontId="92" fillId="34" borderId="6410"/>
    <xf numFmtId="0" fontId="44" fillId="119" borderId="6409" applyNumberFormat="0" applyAlignment="0" applyProtection="0"/>
    <xf numFmtId="0" fontId="44" fillId="57" borderId="6413" applyNumberFormat="0" applyAlignment="0" applyProtection="0"/>
    <xf numFmtId="0" fontId="44" fillId="57" borderId="6413" applyNumberFormat="0" applyAlignment="0" applyProtection="0"/>
    <xf numFmtId="0" fontId="44" fillId="57" borderId="6413" applyNumberFormat="0" applyAlignment="0" applyProtection="0"/>
    <xf numFmtId="0" fontId="44" fillId="119" borderId="6413" applyNumberFormat="0" applyAlignment="0" applyProtection="0"/>
    <xf numFmtId="215" fontId="156" fillId="0" borderId="6415" applyFont="0" applyFill="0" applyAlignment="0">
      <alignment horizontal="fill"/>
    </xf>
    <xf numFmtId="0" fontId="44" fillId="57" borderId="6429" applyNumberFormat="0" applyAlignment="0" applyProtection="0"/>
    <xf numFmtId="0" fontId="44" fillId="119" borderId="6425" applyNumberFormat="0" applyAlignment="0" applyProtection="0"/>
    <xf numFmtId="2" fontId="92" fillId="34" borderId="6426"/>
    <xf numFmtId="3" fontId="92" fillId="34" borderId="6426">
      <alignment horizontal="right" vertical="center"/>
    </xf>
    <xf numFmtId="4" fontId="92" fillId="35" borderId="6428"/>
    <xf numFmtId="3" fontId="92" fillId="35" borderId="6428">
      <alignment horizontal="right" vertical="center"/>
    </xf>
    <xf numFmtId="0" fontId="44" fillId="57" borderId="6425" applyNumberFormat="0" applyAlignment="0" applyProtection="0"/>
    <xf numFmtId="0" fontId="44" fillId="57" borderId="6425" applyNumberFormat="0" applyAlignment="0" applyProtection="0"/>
    <xf numFmtId="215" fontId="156" fillId="0" borderId="6427" applyFont="0" applyFill="0" applyAlignment="0">
      <alignment horizontal="fill"/>
    </xf>
    <xf numFmtId="0" fontId="92" fillId="35" borderId="6428">
      <alignment horizontal="center" vertical="center"/>
    </xf>
    <xf numFmtId="0" fontId="44" fillId="57" borderId="6425" applyNumberFormat="0" applyAlignment="0" applyProtection="0"/>
    <xf numFmtId="2" fontId="92" fillId="34" borderId="6422"/>
    <xf numFmtId="3" fontId="92" fillId="34" borderId="6422">
      <alignment horizontal="right" vertical="center"/>
    </xf>
    <xf numFmtId="4" fontId="92" fillId="35" borderId="6424"/>
    <xf numFmtId="3" fontId="92" fillId="35" borderId="6424">
      <alignment horizontal="right" vertical="center"/>
    </xf>
    <xf numFmtId="0" fontId="92" fillId="35" borderId="6424">
      <alignment horizontal="center" vertical="center"/>
    </xf>
    <xf numFmtId="0" fontId="92" fillId="35" borderId="6416">
      <alignment horizontal="center" vertical="center"/>
    </xf>
    <xf numFmtId="3" fontId="92" fillId="35" borderId="6416">
      <alignment horizontal="right" vertical="center"/>
    </xf>
    <xf numFmtId="4" fontId="92" fillId="35" borderId="6416"/>
    <xf numFmtId="3" fontId="92" fillId="34" borderId="6414">
      <alignment horizontal="right" vertical="center"/>
    </xf>
    <xf numFmtId="2" fontId="92" fillId="34" borderId="6414"/>
    <xf numFmtId="215" fontId="156" fillId="0" borderId="6423" applyFont="0" applyFill="0" applyAlignment="0">
      <alignment horizontal="fill"/>
    </xf>
    <xf numFmtId="0" fontId="44" fillId="57" borderId="6417" applyNumberFormat="0" applyAlignment="0" applyProtection="0"/>
    <xf numFmtId="0" fontId="92" fillId="35" borderId="6420">
      <alignment horizontal="center" vertical="center"/>
    </xf>
    <xf numFmtId="215" fontId="156" fillId="0" borderId="6419" applyFont="0" applyFill="0" applyAlignment="0">
      <alignment horizontal="fill"/>
    </xf>
    <xf numFmtId="0" fontId="44" fillId="57" borderId="6417" applyNumberFormat="0" applyAlignment="0" applyProtection="0"/>
    <xf numFmtId="0" fontId="44" fillId="57" borderId="6417" applyNumberFormat="0" applyAlignment="0" applyProtection="0"/>
    <xf numFmtId="3" fontId="92" fillId="35" borderId="6420">
      <alignment horizontal="right" vertical="center"/>
    </xf>
    <xf numFmtId="4" fontId="92" fillId="35" borderId="6420"/>
    <xf numFmtId="3" fontId="92" fillId="34" borderId="6418">
      <alignment horizontal="right" vertical="center"/>
    </xf>
    <xf numFmtId="2" fontId="92" fillId="34" borderId="6418"/>
    <xf numFmtId="0" fontId="44" fillId="119" borderId="6417" applyNumberFormat="0" applyAlignment="0" applyProtection="0"/>
    <xf numFmtId="0" fontId="44" fillId="57" borderId="6421" applyNumberFormat="0" applyAlignment="0" applyProtection="0"/>
    <xf numFmtId="0" fontId="44" fillId="57" borderId="6421" applyNumberFormat="0" applyAlignment="0" applyProtection="0"/>
    <xf numFmtId="0" fontId="44" fillId="57" borderId="6421" applyNumberFormat="0" applyAlignment="0" applyProtection="0"/>
    <xf numFmtId="0" fontId="44" fillId="119" borderId="6421" applyNumberFormat="0" applyAlignment="0" applyProtection="0"/>
    <xf numFmtId="0" fontId="44" fillId="57" borderId="6429" applyNumberFormat="0" applyAlignment="0" applyProtection="0"/>
    <xf numFmtId="0" fontId="44" fillId="57" borderId="6429" applyNumberFormat="0" applyAlignment="0" applyProtection="0"/>
    <xf numFmtId="0" fontId="44" fillId="119" borderId="6429" applyNumberFormat="0" applyAlignment="0" applyProtection="0"/>
    <xf numFmtId="215" fontId="156" fillId="0" borderId="6431" applyFont="0" applyFill="0" applyAlignment="0">
      <alignment horizontal="fill"/>
    </xf>
    <xf numFmtId="0" fontId="92" fillId="35" borderId="6432">
      <alignment horizontal="center" vertical="center"/>
    </xf>
    <xf numFmtId="3" fontId="92" fillId="35" borderId="6432">
      <alignment horizontal="right" vertical="center"/>
    </xf>
    <xf numFmtId="4" fontId="92" fillId="35" borderId="6432"/>
    <xf numFmtId="3" fontId="92" fillId="34" borderId="6430">
      <alignment horizontal="right" vertical="center"/>
    </xf>
    <xf numFmtId="2" fontId="92" fillId="34" borderId="6430"/>
    <xf numFmtId="0" fontId="44" fillId="57" borderId="6433" applyNumberFormat="0" applyAlignment="0" applyProtection="0"/>
    <xf numFmtId="0" fontId="92" fillId="35" borderId="6436">
      <alignment horizontal="center" vertical="center"/>
    </xf>
    <xf numFmtId="215" fontId="156" fillId="0" borderId="6435" applyFont="0" applyFill="0" applyAlignment="0">
      <alignment horizontal="fill"/>
    </xf>
    <xf numFmtId="0" fontId="44" fillId="57" borderId="6433" applyNumberFormat="0" applyAlignment="0" applyProtection="0"/>
    <xf numFmtId="0" fontId="44" fillId="57" borderId="6433" applyNumberFormat="0" applyAlignment="0" applyProtection="0"/>
    <xf numFmtId="3" fontId="92" fillId="35" borderId="6436">
      <alignment horizontal="right" vertical="center"/>
    </xf>
    <xf numFmtId="4" fontId="92" fillId="35" borderId="6436"/>
    <xf numFmtId="3" fontId="92" fillId="34" borderId="6434">
      <alignment horizontal="right" vertical="center"/>
    </xf>
    <xf numFmtId="2" fontId="92" fillId="34" borderId="6434"/>
    <xf numFmtId="0" fontId="44" fillId="119" borderId="6433" applyNumberFormat="0" applyAlignment="0" applyProtection="0"/>
    <xf numFmtId="0" fontId="44" fillId="57" borderId="6437" applyNumberFormat="0" applyAlignment="0" applyProtection="0"/>
    <xf numFmtId="0" fontId="44" fillId="57" borderId="6437" applyNumberFormat="0" applyAlignment="0" applyProtection="0"/>
    <xf numFmtId="0" fontId="44" fillId="57" borderId="6437" applyNumberFormat="0" applyAlignment="0" applyProtection="0"/>
    <xf numFmtId="0" fontId="44" fillId="119" borderId="6437" applyNumberFormat="0" applyAlignment="0" applyProtection="0"/>
    <xf numFmtId="215" fontId="156" fillId="0" borderId="6439" applyFont="0" applyFill="0" applyAlignment="0">
      <alignment horizontal="fill"/>
    </xf>
    <xf numFmtId="0" fontId="92" fillId="35" borderId="6440">
      <alignment horizontal="center" vertical="center"/>
    </xf>
    <xf numFmtId="3" fontId="92" fillId="35" borderId="6440">
      <alignment horizontal="right" vertical="center"/>
    </xf>
    <xf numFmtId="4" fontId="92" fillId="35" borderId="6440"/>
    <xf numFmtId="3" fontId="92" fillId="34" borderId="6438">
      <alignment horizontal="right" vertical="center"/>
    </xf>
    <xf numFmtId="2" fontId="92" fillId="34" borderId="6438"/>
    <xf numFmtId="0" fontId="44" fillId="57" borderId="6441" applyNumberFormat="0" applyAlignment="0" applyProtection="0"/>
    <xf numFmtId="0" fontId="92" fillId="35" borderId="6444">
      <alignment horizontal="center" vertical="center"/>
    </xf>
    <xf numFmtId="215" fontId="156" fillId="0" borderId="6443" applyFont="0" applyFill="0" applyAlignment="0">
      <alignment horizontal="fill"/>
    </xf>
    <xf numFmtId="0" fontId="44" fillId="57" borderId="6441" applyNumberFormat="0" applyAlignment="0" applyProtection="0"/>
    <xf numFmtId="0" fontId="44" fillId="57" borderId="6441" applyNumberFormat="0" applyAlignment="0" applyProtection="0"/>
    <xf numFmtId="3" fontId="92" fillId="35" borderId="6444">
      <alignment horizontal="right" vertical="center"/>
    </xf>
    <xf numFmtId="4" fontId="92" fillId="35" borderId="6444"/>
    <xf numFmtId="3" fontId="92" fillId="34" borderId="6442">
      <alignment horizontal="right" vertical="center"/>
    </xf>
    <xf numFmtId="2" fontId="92" fillId="34" borderId="6442"/>
    <xf numFmtId="0" fontId="44" fillId="119" borderId="6441" applyNumberFormat="0" applyAlignment="0" applyProtection="0"/>
    <xf numFmtId="0" fontId="44" fillId="57" borderId="6445" applyNumberFormat="0" applyAlignment="0" applyProtection="0"/>
    <xf numFmtId="0" fontId="44" fillId="57" borderId="6445" applyNumberFormat="0" applyAlignment="0" applyProtection="0"/>
    <xf numFmtId="0" fontId="44" fillId="57" borderId="6445" applyNumberFormat="0" applyAlignment="0" applyProtection="0"/>
    <xf numFmtId="0" fontId="44" fillId="119" borderId="6445" applyNumberFormat="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42" fillId="0" borderId="6135" applyNumberFormat="0" applyFill="0" applyAlignment="0" applyProtection="0"/>
    <xf numFmtId="0" fontId="42" fillId="0" borderId="6135" applyNumberFormat="0" applyFill="0" applyAlignment="0" applyProtection="0"/>
    <xf numFmtId="1" fontId="37" fillId="0" borderId="5598">
      <alignment vertical="center"/>
    </xf>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18" fillId="68" borderId="6134" applyNumberFormat="0">
      <alignment vertical="center"/>
    </xf>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1" fontId="37" fillId="0" borderId="5598">
      <alignment vertical="center"/>
    </xf>
    <xf numFmtId="0" fontId="63" fillId="56" borderId="6134" applyNumberFormat="0" applyAlignment="0" applyProtection="0"/>
    <xf numFmtId="0" fontId="42" fillId="0" borderId="6135" applyNumberFormat="0" applyFill="0" applyAlignment="0" applyProtection="0"/>
    <xf numFmtId="164" fontId="103" fillId="71" borderId="6021" applyNumberFormat="0" applyBorder="0" applyAlignment="0">
      <alignment vertical="center" wrapText="1"/>
    </xf>
    <xf numFmtId="0" fontId="18" fillId="35" borderId="6015" applyNumberFormat="0" applyAlignment="0">
      <protection locked="0"/>
    </xf>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43" fillId="59" borderId="6133" applyNumberFormat="0" applyFont="0" applyAlignment="0" applyProtection="0"/>
    <xf numFmtId="0" fontId="43" fillId="59" borderId="6133" applyNumberFormat="0" applyFont="0" applyAlignment="0" applyProtection="0"/>
    <xf numFmtId="0" fontId="63" fillId="56" borderId="6134" applyNumberFormat="0" applyAlignment="0" applyProtection="0"/>
    <xf numFmtId="0" fontId="63" fillId="56" borderId="6134" applyNumberFormat="0" applyAlignment="0" applyProtection="0"/>
    <xf numFmtId="0" fontId="60" fillId="43" borderId="6132" applyNumberFormat="0" applyAlignment="0" applyProtection="0"/>
    <xf numFmtId="0" fontId="55" fillId="56" borderId="6132" applyNumberFormat="0" applyAlignment="0" applyProtection="0"/>
    <xf numFmtId="1" fontId="37" fillId="0" borderId="5598">
      <alignment vertical="center"/>
    </xf>
    <xf numFmtId="0" fontId="63" fillId="56" borderId="6134" applyNumberFormat="0" applyAlignment="0" applyProtection="0"/>
    <xf numFmtId="0" fontId="60" fillId="43" borderId="6132" applyNumberFormat="0" applyAlignment="0" applyProtection="0"/>
    <xf numFmtId="0" fontId="42" fillId="0" borderId="6135" applyNumberFormat="0" applyFill="0" applyAlignment="0" applyProtection="0"/>
    <xf numFmtId="201" fontId="137" fillId="0" borderId="6016" applyNumberFormat="0" applyFont="0" applyFill="0" applyAlignment="0" applyProtection="0"/>
    <xf numFmtId="0" fontId="43" fillId="59" borderId="6133" applyNumberFormat="0" applyFont="0" applyAlignment="0" applyProtection="0"/>
    <xf numFmtId="0" fontId="55" fillId="56" borderId="6132" applyNumberFormat="0" applyAlignment="0" applyProtection="0"/>
    <xf numFmtId="0" fontId="60" fillId="43" borderId="6132" applyNumberFormat="0" applyAlignment="0" applyProtection="0"/>
    <xf numFmtId="201" fontId="137" fillId="0" borderId="6017" applyNumberFormat="0" applyFont="0" applyFill="0" applyAlignment="0" applyProtection="0"/>
    <xf numFmtId="0" fontId="108" fillId="0" borderId="6136" applyFont="0" applyFill="0" applyAlignment="0" applyProtection="0"/>
    <xf numFmtId="214" fontId="148" fillId="74" borderId="5598" applyFont="0" applyFill="0" applyBorder="0" applyAlignment="0" applyProtection="0">
      <alignment horizontal="right"/>
    </xf>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1" fontId="37" fillId="0" borderId="5598">
      <alignment vertical="center"/>
    </xf>
    <xf numFmtId="1" fontId="37" fillId="0" borderId="5598">
      <alignment vertical="center"/>
    </xf>
    <xf numFmtId="0" fontId="43" fillId="59" borderId="6133" applyNumberFormat="0" applyFont="0" applyAlignment="0" applyProtection="0"/>
    <xf numFmtId="0" fontId="63" fillId="56" borderId="6134" applyNumberFormat="0" applyAlignment="0" applyProtection="0"/>
    <xf numFmtId="16" fontId="148" fillId="74" borderId="5598" applyFont="0" applyFill="0" applyBorder="0" applyAlignment="0" applyProtection="0">
      <alignment horizontal="right"/>
    </xf>
    <xf numFmtId="0" fontId="60" fillId="43" borderId="6132" applyNumberFormat="0" applyAlignment="0" applyProtection="0"/>
    <xf numFmtId="0" fontId="63" fillId="56" borderId="6134" applyNumberFormat="0" applyAlignment="0" applyProtection="0"/>
    <xf numFmtId="1" fontId="37" fillId="0" borderId="5598">
      <alignment vertical="center"/>
    </xf>
    <xf numFmtId="0" fontId="63" fillId="56" borderId="6134" applyNumberFormat="0" applyAlignment="0" applyProtection="0"/>
    <xf numFmtId="1" fontId="37" fillId="0" borderId="5598">
      <alignment vertical="center"/>
    </xf>
    <xf numFmtId="0" fontId="42" fillId="0" borderId="6135" applyNumberFormat="0" applyFill="0" applyAlignment="0" applyProtection="0"/>
    <xf numFmtId="0" fontId="63" fillId="56" borderId="6134"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43" fillId="59" borderId="6133" applyNumberFormat="0" applyFont="0" applyAlignment="0" applyProtection="0"/>
    <xf numFmtId="0" fontId="55" fillId="56" borderId="6132" applyNumberFormat="0" applyAlignment="0" applyProtection="0"/>
    <xf numFmtId="214" fontId="148" fillId="74" borderId="5598" applyFont="0" applyFill="0" applyBorder="0" applyAlignment="0" applyProtection="0">
      <alignment horizontal="right"/>
    </xf>
    <xf numFmtId="0" fontId="42" fillId="0" borderId="6135" applyNumberFormat="0" applyFill="0" applyAlignment="0" applyProtection="0"/>
    <xf numFmtId="0" fontId="42" fillId="0" borderId="6135" applyNumberFormat="0" applyFill="0" applyAlignment="0" applyProtection="0"/>
    <xf numFmtId="0" fontId="43" fillId="59" borderId="6133" applyNumberFormat="0" applyFon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254" fontId="177" fillId="0" borderId="6018" applyFont="0" applyFill="0" applyBorder="0" applyAlignment="0" applyProtection="0">
      <protection locked="0"/>
    </xf>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55" fillId="56" borderId="6132" applyNumberFormat="0" applyAlignment="0" applyProtection="0"/>
    <xf numFmtId="0" fontId="42" fillId="0" borderId="6135" applyNumberFormat="0" applyFill="0" applyAlignment="0" applyProtection="0"/>
    <xf numFmtId="0" fontId="60" fillId="43" borderId="6132" applyNumberFormat="0" applyAlignment="0" applyProtection="0"/>
    <xf numFmtId="0" fontId="63" fillId="56" borderId="6134" applyNumberFormat="0" applyAlignment="0" applyProtection="0"/>
    <xf numFmtId="1" fontId="37" fillId="0" borderId="5598">
      <alignment vertical="center"/>
    </xf>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3" fillId="59" borderId="6133" applyNumberFormat="0" applyFont="0" applyAlignment="0" applyProtection="0"/>
    <xf numFmtId="0" fontId="43" fillId="59" borderId="6133" applyNumberFormat="0" applyFont="0" applyAlignment="0" applyProtection="0"/>
    <xf numFmtId="0" fontId="55" fillId="56" borderId="6132" applyNumberFormat="0" applyAlignment="0" applyProtection="0"/>
    <xf numFmtId="0" fontId="42" fillId="0" borderId="6135" applyNumberFormat="0" applyFill="0" applyAlignment="0" applyProtection="0"/>
    <xf numFmtId="0" fontId="237" fillId="0" borderId="6027">
      <alignment horizontal="right" wrapText="1"/>
    </xf>
    <xf numFmtId="0" fontId="63" fillId="56" borderId="6134" applyNumberFormat="0" applyAlignment="0" applyProtection="0"/>
    <xf numFmtId="201" fontId="137" fillId="0" borderId="6017" applyNumberFormat="0" applyFont="0" applyFill="0" applyAlignment="0" applyProtection="0"/>
    <xf numFmtId="201" fontId="137" fillId="0" borderId="6016" applyNumberFormat="0" applyFont="0" applyFill="0" applyAlignment="0" applyProtection="0"/>
    <xf numFmtId="0" fontId="103" fillId="71" borderId="6021" applyNumberFormat="0" applyBorder="0" applyAlignment="0">
      <alignment vertical="center" wrapText="1"/>
    </xf>
    <xf numFmtId="0" fontId="55" fillId="56" borderId="6132" applyNumberFormat="0" applyAlignment="0" applyProtection="0"/>
    <xf numFmtId="338" fontId="230" fillId="0" borderId="6024">
      <protection locked="0"/>
    </xf>
    <xf numFmtId="0" fontId="231" fillId="35" borderId="6021">
      <alignment horizontal="right"/>
    </xf>
    <xf numFmtId="254" fontId="177" fillId="0" borderId="6018" applyFont="0" applyFill="0" applyBorder="0" applyAlignment="0" applyProtection="0">
      <protection locked="0"/>
    </xf>
    <xf numFmtId="207" fontId="240" fillId="0" borderId="6027">
      <alignment horizontal="left"/>
    </xf>
    <xf numFmtId="207" fontId="240" fillId="0" borderId="6027">
      <alignment horizontal="right"/>
    </xf>
    <xf numFmtId="0" fontId="238" fillId="0" borderId="6026">
      <alignment horizontal="right"/>
    </xf>
    <xf numFmtId="0" fontId="55" fillId="56" borderId="6132" applyNumberFormat="0" applyAlignment="0" applyProtection="0"/>
    <xf numFmtId="0" fontId="238" fillId="0" borderId="6026">
      <alignment horizontal="right"/>
    </xf>
    <xf numFmtId="0" fontId="237" fillId="0" borderId="6027">
      <alignment horizontal="right" wrapText="1"/>
    </xf>
    <xf numFmtId="0" fontId="42" fillId="0" borderId="6135" applyNumberFormat="0" applyFill="0" applyAlignment="0" applyProtection="0"/>
    <xf numFmtId="16" fontId="148" fillId="74" borderId="5598" applyFont="0" applyFill="0" applyBorder="0" applyAlignment="0" applyProtection="0">
      <alignment horizontal="right"/>
    </xf>
    <xf numFmtId="3" fontId="92" fillId="34" borderId="6570">
      <alignment horizontal="right" vertical="center"/>
    </xf>
    <xf numFmtId="214" fontId="148" fillId="74" borderId="5598" applyFont="0" applyFill="0" applyBorder="0" applyAlignment="0" applyProtection="0">
      <alignment horizontal="right"/>
    </xf>
    <xf numFmtId="0" fontId="18" fillId="0" borderId="6133"/>
    <xf numFmtId="215" fontId="156" fillId="0" borderId="6447" applyFont="0" applyFill="0" applyAlignment="0">
      <alignment horizontal="fill"/>
    </xf>
    <xf numFmtId="0" fontId="238" fillId="0" borderId="6026">
      <alignment horizontal="right"/>
    </xf>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60" fillId="43" borderId="6132" applyNumberFormat="0" applyAlignment="0" applyProtection="0"/>
    <xf numFmtId="0" fontId="55" fillId="56" borderId="6132" applyNumberFormat="0" applyAlignment="0" applyProtection="0"/>
    <xf numFmtId="0" fontId="60" fillId="43" borderId="6132"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42" fillId="0" borderId="6135" applyNumberFormat="0" applyFill="0" applyAlignment="0" applyProtection="0"/>
    <xf numFmtId="0" fontId="63" fillId="56" borderId="6134" applyNumberFormat="0" applyAlignment="0" applyProtection="0"/>
    <xf numFmtId="1" fontId="37" fillId="0" borderId="5598">
      <alignment vertical="center"/>
    </xf>
    <xf numFmtId="0" fontId="60" fillId="43" borderId="6132" applyNumberFormat="0" applyAlignment="0" applyProtection="0"/>
    <xf numFmtId="0" fontId="42" fillId="0" borderId="6135" applyNumberFormat="0" applyFill="0" applyAlignment="0" applyProtection="0"/>
    <xf numFmtId="0" fontId="60" fillId="43" borderId="6132" applyNumberFormat="0" applyAlignment="0" applyProtection="0"/>
    <xf numFmtId="0" fontId="63" fillId="56" borderId="6134" applyNumberFormat="0" applyAlignment="0" applyProtection="0"/>
    <xf numFmtId="1" fontId="37" fillId="0" borderId="5598">
      <alignment vertical="center"/>
    </xf>
    <xf numFmtId="0" fontId="42" fillId="0" borderId="6135" applyNumberFormat="0" applyFill="0" applyAlignment="0" applyProtection="0"/>
    <xf numFmtId="0" fontId="42" fillId="0" borderId="6135" applyNumberFormat="0" applyFill="0" applyAlignment="0" applyProtection="0"/>
    <xf numFmtId="0" fontId="43" fillId="59" borderId="6133" applyNumberFormat="0" applyFont="0" applyAlignment="0" applyProtection="0"/>
    <xf numFmtId="0" fontId="63" fillId="56" borderId="6134" applyNumberFormat="0" applyAlignment="0" applyProtection="0"/>
    <xf numFmtId="0" fontId="60" fillId="43" borderId="6132" applyNumberFormat="0" applyAlignment="0" applyProtection="0"/>
    <xf numFmtId="0" fontId="43" fillId="59" borderId="6133" applyNumberFormat="0" applyFont="0" applyAlignment="0" applyProtection="0"/>
    <xf numFmtId="0" fontId="43" fillId="59" borderId="6133" applyNumberFormat="0" applyFont="0" applyAlignment="0" applyProtection="0"/>
    <xf numFmtId="0" fontId="43" fillId="59" borderId="6133" applyNumberFormat="0" applyFont="0" applyAlignment="0" applyProtection="0"/>
    <xf numFmtId="1" fontId="37" fillId="0" borderId="5598">
      <alignment vertical="center"/>
    </xf>
    <xf numFmtId="0" fontId="55" fillId="56" borderId="6132" applyNumberFormat="0" applyAlignment="0" applyProtection="0"/>
    <xf numFmtId="0" fontId="55" fillId="56" borderId="6132" applyNumberFormat="0" applyAlignment="0" applyProtection="0"/>
    <xf numFmtId="0" fontId="60" fillId="43" borderId="6132" applyNumberFormat="0" applyAlignment="0" applyProtection="0"/>
    <xf numFmtId="0" fontId="43" fillId="59" borderId="6133" applyNumberFormat="0" applyFont="0" applyAlignment="0" applyProtection="0"/>
    <xf numFmtId="0" fontId="55" fillId="56" borderId="6132" applyNumberFormat="0" applyAlignment="0" applyProtection="0"/>
    <xf numFmtId="0" fontId="60" fillId="43" borderId="6132" applyNumberFormat="0" applyAlignment="0" applyProtection="0"/>
    <xf numFmtId="254" fontId="177" fillId="0" borderId="6018" applyFont="0" applyFill="0" applyBorder="0" applyAlignment="0" applyProtection="0">
      <protection locked="0"/>
    </xf>
    <xf numFmtId="0" fontId="60" fillId="43"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55" fillId="56" borderId="6132" applyNumberFormat="0" applyAlignment="0" applyProtection="0"/>
    <xf numFmtId="1" fontId="37" fillId="0" borderId="5598">
      <alignment vertical="center"/>
    </xf>
    <xf numFmtId="0" fontId="60" fillId="43" borderId="6132" applyNumberFormat="0" applyAlignment="0" applyProtection="0"/>
    <xf numFmtId="0" fontId="60" fillId="43" borderId="6132" applyNumberFormat="0" applyAlignment="0" applyProtection="0"/>
    <xf numFmtId="0" fontId="42" fillId="0" borderId="6135" applyNumberFormat="0" applyFill="0" applyAlignment="0" applyProtection="0"/>
    <xf numFmtId="0" fontId="238" fillId="0" borderId="6026">
      <alignment horizontal="right"/>
    </xf>
    <xf numFmtId="0" fontId="18" fillId="35" borderId="6015" applyNumberFormat="0" applyAlignment="0">
      <protection locked="0"/>
    </xf>
    <xf numFmtId="0" fontId="63" fillId="56" borderId="6134" applyNumberFormat="0" applyAlignment="0" applyProtection="0"/>
    <xf numFmtId="0" fontId="63" fillId="56" borderId="6134" applyNumberFormat="0" applyAlignment="0" applyProtection="0"/>
    <xf numFmtId="0" fontId="18" fillId="35" borderId="6015" applyNumberFormat="0" applyAlignment="0">
      <protection locked="0"/>
    </xf>
    <xf numFmtId="0" fontId="42" fillId="0" borderId="6135" applyNumberFormat="0" applyFill="0" applyAlignment="0" applyProtection="0"/>
    <xf numFmtId="0" fontId="43" fillId="59" borderId="6133" applyNumberFormat="0" applyFont="0" applyAlignment="0" applyProtection="0"/>
    <xf numFmtId="0" fontId="63" fillId="56" borderId="6134" applyNumberFormat="0" applyAlignment="0" applyProtection="0"/>
    <xf numFmtId="0" fontId="43" fillId="59" borderId="6133" applyNumberFormat="0" applyFon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0" fillId="43" borderId="6132" applyNumberFormat="0" applyAlignment="0" applyProtection="0"/>
    <xf numFmtId="0" fontId="55" fillId="56" borderId="6132" applyNumberFormat="0" applyAlignment="0" applyProtection="0"/>
    <xf numFmtId="0" fontId="42" fillId="0" borderId="6135" applyNumberFormat="0" applyFill="0" applyAlignment="0" applyProtection="0"/>
    <xf numFmtId="0" fontId="55" fillId="56"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43" fillId="59" borderId="6133" applyNumberFormat="0" applyFont="0" applyAlignment="0" applyProtection="0"/>
    <xf numFmtId="0" fontId="43" fillId="59" borderId="6133" applyNumberFormat="0" applyFont="0" applyAlignment="0" applyProtection="0"/>
    <xf numFmtId="0" fontId="63" fillId="56" borderId="6134"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0" fillId="43"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43" fillId="59" borderId="6133" applyNumberFormat="0" applyFont="0" applyAlignment="0" applyProtection="0"/>
    <xf numFmtId="0" fontId="60" fillId="43" borderId="6132" applyNumberFormat="0" applyAlignment="0" applyProtection="0"/>
    <xf numFmtId="0" fontId="55" fillId="56"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43" fillId="59" borderId="6133" applyNumberFormat="0" applyFont="0" applyAlignment="0" applyProtection="0"/>
    <xf numFmtId="0" fontId="60" fillId="43" borderId="6132" applyNumberFormat="0" applyAlignment="0" applyProtection="0"/>
    <xf numFmtId="0" fontId="55" fillId="56"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3" fillId="59" borderId="6133" applyNumberFormat="0" applyFont="0" applyAlignment="0" applyProtection="0"/>
    <xf numFmtId="0" fontId="60" fillId="43" borderId="6132" applyNumberFormat="0" applyAlignment="0" applyProtection="0"/>
    <xf numFmtId="0" fontId="55" fillId="56"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43" fillId="59" borderId="6133" applyNumberFormat="0" applyFont="0" applyAlignment="0" applyProtection="0"/>
    <xf numFmtId="0" fontId="60" fillId="43" borderId="6132" applyNumberFormat="0" applyAlignment="0" applyProtection="0"/>
    <xf numFmtId="0" fontId="55" fillId="56"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43" fillId="59" borderId="6133" applyNumberFormat="0" applyFont="0" applyAlignment="0" applyProtection="0"/>
    <xf numFmtId="0" fontId="60" fillId="43" borderId="6132" applyNumberFormat="0" applyAlignment="0" applyProtection="0"/>
    <xf numFmtId="0" fontId="55" fillId="56" borderId="6132" applyNumberFormat="0" applyAlignment="0" applyProtection="0"/>
    <xf numFmtId="0" fontId="42" fillId="0" borderId="6135" applyNumberFormat="0" applyFill="0" applyAlignment="0" applyProtection="0"/>
    <xf numFmtId="0" fontId="55" fillId="56"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43" fillId="59" borderId="6133" applyNumberFormat="0" applyFont="0" applyAlignment="0" applyProtection="0"/>
    <xf numFmtId="0" fontId="43" fillId="59" borderId="6133" applyNumberFormat="0" applyFont="0" applyAlignment="0" applyProtection="0"/>
    <xf numFmtId="0" fontId="63" fillId="56" borderId="6134"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0" fillId="43"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43" fillId="59" borderId="6133" applyNumberFormat="0" applyFont="0" applyAlignment="0" applyProtection="0"/>
    <xf numFmtId="0" fontId="60" fillId="43" borderId="6132" applyNumberFormat="0" applyAlignment="0" applyProtection="0"/>
    <xf numFmtId="0" fontId="55" fillId="56"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43" fillId="59" borderId="6133" applyNumberFormat="0" applyFont="0" applyAlignment="0" applyProtection="0"/>
    <xf numFmtId="0" fontId="60" fillId="43" borderId="6132" applyNumberFormat="0" applyAlignment="0" applyProtection="0"/>
    <xf numFmtId="0" fontId="55" fillId="56" borderId="6132" applyNumberFormat="0" applyAlignment="0" applyProtection="0"/>
    <xf numFmtId="0" fontId="44" fillId="119" borderId="6573" applyNumberFormat="0" applyAlignment="0" applyProtection="0"/>
    <xf numFmtId="0" fontId="44" fillId="57" borderId="6573" applyNumberFormat="0" applyAlignment="0" applyProtection="0"/>
    <xf numFmtId="0" fontId="44" fillId="57" borderId="6573" applyNumberFormat="0" applyAlignment="0" applyProtection="0"/>
    <xf numFmtId="0" fontId="44" fillId="119" borderId="6565" applyNumberFormat="0" applyAlignment="0" applyProtection="0"/>
    <xf numFmtId="0" fontId="44" fillId="57" borderId="6565" applyNumberFormat="0" applyAlignment="0" applyProtection="0"/>
    <xf numFmtId="0" fontId="44" fillId="57" borderId="6565" applyNumberFormat="0" applyAlignment="0" applyProtection="0"/>
    <xf numFmtId="0" fontId="44" fillId="57" borderId="6565" applyNumberFormat="0" applyAlignment="0" applyProtection="0"/>
    <xf numFmtId="0" fontId="44" fillId="119" borderId="6561" applyNumberFormat="0" applyAlignment="0" applyProtection="0"/>
    <xf numFmtId="2" fontId="92" fillId="34" borderId="6562"/>
    <xf numFmtId="3" fontId="92" fillId="34" borderId="6562">
      <alignment horizontal="right" vertical="center"/>
    </xf>
    <xf numFmtId="4" fontId="92" fillId="35" borderId="6564"/>
    <xf numFmtId="3" fontId="92" fillId="35" borderId="6564">
      <alignment horizontal="right" vertical="center"/>
    </xf>
    <xf numFmtId="0" fontId="44" fillId="57" borderId="6561" applyNumberFormat="0" applyAlignment="0" applyProtection="0"/>
    <xf numFmtId="0" fontId="44" fillId="57" borderId="6561" applyNumberFormat="0" applyAlignment="0" applyProtection="0"/>
    <xf numFmtId="215" fontId="156" fillId="0" borderId="6563" applyFont="0" applyFill="0" applyAlignment="0">
      <alignment horizontal="fill"/>
    </xf>
    <xf numFmtId="0" fontId="92" fillId="35" borderId="6564">
      <alignment horizontal="center" vertical="center"/>
    </xf>
    <xf numFmtId="0" fontId="44" fillId="57" borderId="6561" applyNumberFormat="0" applyAlignment="0" applyProtection="0"/>
    <xf numFmtId="0" fontId="44" fillId="57" borderId="6597" applyNumberFormat="0" applyAlignment="0" applyProtection="0"/>
    <xf numFmtId="2" fontId="92" fillId="34" borderId="6594"/>
    <xf numFmtId="0" fontId="44" fillId="57" borderId="6593" applyNumberFormat="0" applyAlignment="0" applyProtection="0"/>
    <xf numFmtId="215" fontId="156" fillId="0" borderId="6567" applyFont="0" applyFill="0" applyAlignment="0">
      <alignment horizontal="fill"/>
    </xf>
    <xf numFmtId="0" fontId="44" fillId="57" borderId="6597" applyNumberFormat="0" applyAlignment="0" applyProtection="0"/>
    <xf numFmtId="3" fontId="92" fillId="34" borderId="6594">
      <alignment horizontal="right" vertical="center"/>
    </xf>
    <xf numFmtId="4" fontId="92" fillId="35" borderId="6596"/>
    <xf numFmtId="4" fontId="92" fillId="35" borderId="6592"/>
    <xf numFmtId="0" fontId="92" fillId="35" borderId="6592">
      <alignment horizontal="center" vertical="center"/>
    </xf>
    <xf numFmtId="0" fontId="44" fillId="57" borderId="6593" applyNumberFormat="0" applyAlignment="0" applyProtection="0"/>
    <xf numFmtId="0" fontId="44" fillId="57" borderId="6597" applyNumberFormat="0" applyAlignment="0" applyProtection="0"/>
    <xf numFmtId="2" fontId="92" fillId="34" borderId="6558"/>
    <xf numFmtId="3" fontId="92" fillId="34" borderId="6558">
      <alignment horizontal="right" vertical="center"/>
    </xf>
    <xf numFmtId="0" fontId="44" fillId="119" borderId="6597" applyNumberFormat="0" applyAlignment="0" applyProtection="0"/>
    <xf numFmtId="0" fontId="44" fillId="119" borderId="6593" applyNumberFormat="0" applyAlignment="0" applyProtection="0"/>
    <xf numFmtId="3" fontId="92" fillId="35" borderId="6596">
      <alignment horizontal="right" vertical="center"/>
    </xf>
    <xf numFmtId="4" fontId="92" fillId="35" borderId="6560"/>
    <xf numFmtId="3" fontId="92" fillId="35" borderId="6560">
      <alignment horizontal="right" vertical="center"/>
    </xf>
    <xf numFmtId="0" fontId="92" fillId="35" borderId="6560">
      <alignment horizontal="center" vertical="center"/>
    </xf>
    <xf numFmtId="2" fontId="92" fillId="34" borderId="6590"/>
    <xf numFmtId="3" fontId="92" fillId="34" borderId="6590">
      <alignment horizontal="right" vertical="center"/>
    </xf>
    <xf numFmtId="3" fontId="92" fillId="35" borderId="6592">
      <alignment horizontal="right" vertical="center"/>
    </xf>
    <xf numFmtId="0" fontId="92" fillId="35" borderId="6568">
      <alignment horizontal="center" vertical="center"/>
    </xf>
    <xf numFmtId="3" fontId="92" fillId="35" borderId="6568">
      <alignment horizontal="right" vertical="center"/>
    </xf>
    <xf numFmtId="4" fontId="92" fillId="35" borderId="6568"/>
    <xf numFmtId="3" fontId="92" fillId="34" borderId="6566">
      <alignment horizontal="right" vertical="center"/>
    </xf>
    <xf numFmtId="2" fontId="92" fillId="34" borderId="6566"/>
    <xf numFmtId="215" fontId="156" fillId="0" borderId="6591" applyFont="0" applyFill="0" applyAlignment="0">
      <alignment horizontal="fill"/>
    </xf>
    <xf numFmtId="0" fontId="44" fillId="57" borderId="6569" applyNumberFormat="0" applyAlignment="0" applyProtection="0"/>
    <xf numFmtId="0" fontId="92" fillId="35" borderId="6572">
      <alignment horizontal="center" vertical="center"/>
    </xf>
    <xf numFmtId="16" fontId="148" fillId="74" borderId="5598" applyFont="0" applyFill="0" applyBorder="0" applyAlignment="0" applyProtection="0">
      <alignment horizontal="right"/>
    </xf>
    <xf numFmtId="214" fontId="148" fillId="74" borderId="5598" applyFont="0" applyFill="0" applyBorder="0" applyAlignment="0" applyProtection="0">
      <alignment horizontal="right"/>
    </xf>
    <xf numFmtId="16" fontId="148" fillId="74" borderId="5598" applyFont="0" applyFill="0" applyBorder="0" applyAlignment="0" applyProtection="0">
      <alignment horizontal="right"/>
    </xf>
    <xf numFmtId="214" fontId="148" fillId="74" borderId="5598" applyFont="0" applyFill="0" applyBorder="0" applyAlignment="0" applyProtection="0">
      <alignment horizontal="right"/>
    </xf>
    <xf numFmtId="215" fontId="156" fillId="0" borderId="6571" applyFont="0" applyFill="0" applyAlignment="0">
      <alignment horizontal="fill"/>
    </xf>
    <xf numFmtId="3" fontId="18" fillId="105" borderId="5598" applyProtection="0">
      <alignment horizontal="right" vertical="center"/>
    </xf>
    <xf numFmtId="0" fontId="44" fillId="57" borderId="6569" applyNumberFormat="0" applyAlignment="0" applyProtection="0"/>
    <xf numFmtId="0" fontId="44" fillId="57" borderId="6569" applyNumberFormat="0" applyAlignment="0" applyProtection="0"/>
    <xf numFmtId="16" fontId="148" fillId="74" borderId="5598" applyFont="0" applyFill="0" applyBorder="0" applyAlignment="0" applyProtection="0">
      <alignment horizontal="right"/>
    </xf>
    <xf numFmtId="2" fontId="92" fillId="34" borderId="6570"/>
    <xf numFmtId="0" fontId="44" fillId="119" borderId="6569" applyNumberFormat="0" applyAlignment="0" applyProtection="0"/>
    <xf numFmtId="215" fontId="156" fillId="0" borderId="6559" applyFont="0" applyFill="0" applyAlignment="0">
      <alignment horizontal="fill"/>
    </xf>
    <xf numFmtId="214" fontId="148" fillId="74" borderId="5598" applyFont="0" applyFill="0" applyBorder="0" applyAlignment="0" applyProtection="0">
      <alignment horizontal="right"/>
    </xf>
    <xf numFmtId="0" fontId="44" fillId="119" borderId="6557" applyNumberFormat="0" applyAlignment="0" applyProtection="0"/>
    <xf numFmtId="0" fontId="44" fillId="57" borderId="6557" applyNumberFormat="0" applyAlignment="0" applyProtection="0"/>
    <xf numFmtId="0" fontId="44" fillId="57" borderId="6557" applyNumberFormat="0" applyAlignment="0" applyProtection="0"/>
    <xf numFmtId="0" fontId="44" fillId="57" borderId="6557" applyNumberFormat="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4" fillId="119" borderId="6553" applyNumberFormat="0" applyAlignment="0" applyProtection="0"/>
    <xf numFmtId="0" fontId="60" fillId="43" borderId="6132" applyNumberFormat="0" applyAlignment="0" applyProtection="0"/>
    <xf numFmtId="2" fontId="92" fillId="34" borderId="6554"/>
    <xf numFmtId="3" fontId="92" fillId="34" borderId="6554">
      <alignment horizontal="right" vertical="center"/>
    </xf>
    <xf numFmtId="4" fontId="92" fillId="35" borderId="6556"/>
    <xf numFmtId="3" fontId="92" fillId="35" borderId="6556">
      <alignment horizontal="right" vertical="center"/>
    </xf>
    <xf numFmtId="0" fontId="44" fillId="57" borderId="6553" applyNumberFormat="0" applyAlignment="0" applyProtection="0"/>
    <xf numFmtId="0" fontId="44" fillId="57" borderId="6553" applyNumberFormat="0" applyAlignment="0" applyProtection="0"/>
    <xf numFmtId="3" fontId="18" fillId="105" borderId="6131" applyProtection="0">
      <alignment horizontal="right" vertical="center"/>
    </xf>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60" fillId="43" borderId="6132" applyNumberFormat="0" applyAlignment="0" applyProtection="0"/>
    <xf numFmtId="0" fontId="42" fillId="0" borderId="6135" applyNumberFormat="0" applyFill="0" applyAlignment="0" applyProtection="0"/>
    <xf numFmtId="0" fontId="60" fillId="43" borderId="6132" applyNumberFormat="0" applyAlignment="0" applyProtection="0"/>
    <xf numFmtId="0" fontId="55" fillId="56" borderId="6132" applyNumberFormat="0" applyAlignment="0" applyProtection="0"/>
    <xf numFmtId="0" fontId="55" fillId="56" borderId="6132" applyNumberFormat="0" applyAlignment="0" applyProtection="0"/>
    <xf numFmtId="0" fontId="55" fillId="56" borderId="6132" applyNumberFormat="0" applyAlignment="0" applyProtection="0"/>
    <xf numFmtId="0" fontId="55" fillId="56" borderId="6132" applyNumberFormat="0" applyAlignment="0" applyProtection="0"/>
    <xf numFmtId="1" fontId="37" fillId="0" borderId="5598">
      <alignment vertical="center"/>
    </xf>
    <xf numFmtId="0" fontId="43" fillId="59" borderId="6133" applyNumberFormat="0" applyFont="0" applyAlignment="0" applyProtection="0"/>
    <xf numFmtId="0" fontId="60" fillId="43" borderId="6132" applyNumberFormat="0" applyAlignment="0" applyProtection="0"/>
    <xf numFmtId="1" fontId="37" fillId="0" borderId="5598">
      <alignment vertical="center"/>
    </xf>
    <xf numFmtId="0" fontId="63" fillId="56" borderId="6134" applyNumberFormat="0" applyAlignment="0" applyProtection="0"/>
    <xf numFmtId="0" fontId="55" fillId="56"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108" fillId="0" borderId="6136" applyFont="0" applyFill="0" applyAlignment="0" applyProtection="0"/>
    <xf numFmtId="0" fontId="103" fillId="71" borderId="6021" applyNumberFormat="0" applyBorder="0" applyAlignment="0">
      <alignment vertical="center" wrapText="1"/>
    </xf>
    <xf numFmtId="215" fontId="156" fillId="0" borderId="6555" applyFont="0" applyFill="0" applyAlignment="0">
      <alignment horizontal="fill"/>
    </xf>
    <xf numFmtId="0" fontId="63" fillId="56" borderId="6134" applyNumberFormat="0" applyAlignment="0" applyProtection="0"/>
    <xf numFmtId="0" fontId="42" fillId="0" borderId="6135" applyNumberFormat="0" applyFill="0" applyAlignment="0" applyProtection="0"/>
    <xf numFmtId="164" fontId="103" fillId="71" borderId="6021" applyNumberFormat="0" applyBorder="0" applyAlignment="0">
      <alignment vertical="center" wrapText="1"/>
    </xf>
    <xf numFmtId="214" fontId="148" fillId="74" borderId="6131" applyFont="0" applyFill="0" applyBorder="0" applyAlignment="0" applyProtection="0">
      <alignment horizontal="right"/>
    </xf>
    <xf numFmtId="16" fontId="148" fillId="74" borderId="6131" applyFont="0" applyFill="0" applyBorder="0" applyAlignment="0" applyProtection="0">
      <alignment horizontal="right"/>
    </xf>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214" fontId="148" fillId="74" borderId="6131" applyFont="0" applyFill="0" applyBorder="0" applyAlignment="0" applyProtection="0">
      <alignment horizontal="right"/>
    </xf>
    <xf numFmtId="16" fontId="148" fillId="74" borderId="6131" applyFont="0" applyFill="0" applyBorder="0" applyAlignment="0" applyProtection="0">
      <alignment horizontal="right"/>
    </xf>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92" fillId="35" borderId="6556">
      <alignment horizontal="center" vertical="center"/>
    </xf>
    <xf numFmtId="0" fontId="60" fillId="43"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44" fillId="57" borderId="6553" applyNumberFormat="0" applyAlignment="0" applyProtection="0"/>
    <xf numFmtId="0" fontId="63" fillId="56" borderId="6134" applyNumberFormat="0" applyAlignment="0" applyProtection="0"/>
    <xf numFmtId="0" fontId="18" fillId="35" borderId="6015" applyNumberFormat="0" applyAlignment="0">
      <protection locked="0"/>
    </xf>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256" fontId="22" fillId="0" borderId="5598">
      <alignment horizontal="left" vertical="center"/>
    </xf>
    <xf numFmtId="0"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0" fontId="18" fillId="35" borderId="6015" applyNumberFormat="0" applyAlignment="0">
      <protection locked="0"/>
    </xf>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256" fontId="22" fillId="0" borderId="5598">
      <alignment horizontal="left" vertical="center"/>
    </xf>
    <xf numFmtId="0"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0" fontId="23" fillId="36" borderId="6021" applyFont="0" applyBorder="0" applyAlignment="0" applyProtection="0">
      <alignment vertical="top"/>
    </xf>
    <xf numFmtId="0" fontId="18" fillId="68" borderId="6134" applyNumberFormat="0">
      <alignment vertical="center"/>
    </xf>
    <xf numFmtId="0" fontId="18" fillId="0" borderId="6029" applyNumberFormat="0" applyFont="0" applyAlignment="0" applyProtection="0"/>
    <xf numFmtId="0" fontId="18" fillId="35" borderId="6015" applyNumberFormat="0" applyAlignment="0">
      <protection locked="0"/>
    </xf>
    <xf numFmtId="0" fontId="18" fillId="0" borderId="6028" applyNumberFormat="0" applyFont="0" applyAlignment="0" applyProtection="0"/>
    <xf numFmtId="41" fontId="211" fillId="0" borderId="6027" applyFill="0" applyBorder="0" applyProtection="0">
      <alignment horizontal="right" vertical="top"/>
    </xf>
    <xf numFmtId="41" fontId="211" fillId="0" borderId="6027" applyFill="0" applyBorder="0" applyProtection="0">
      <alignment horizontal="right" vertical="top"/>
    </xf>
    <xf numFmtId="41" fontId="211" fillId="0" borderId="6027" applyFill="0" applyBorder="0" applyProtection="0">
      <alignment horizontal="right" vertical="top"/>
    </xf>
    <xf numFmtId="207" fontId="245" fillId="0" borderId="6026">
      <alignment horizontal="center"/>
    </xf>
    <xf numFmtId="207" fontId="245" fillId="0" borderId="6026">
      <alignment horizontal="center"/>
    </xf>
    <xf numFmtId="207" fontId="244" fillId="0" borderId="6027">
      <alignment horizontal="center"/>
    </xf>
    <xf numFmtId="0" fontId="18" fillId="56" borderId="5598" applyAlignment="0" applyProtection="0"/>
    <xf numFmtId="207" fontId="243" fillId="0" borderId="6026">
      <alignment horizontal="left"/>
    </xf>
    <xf numFmtId="207" fontId="243" fillId="0" borderId="6026">
      <alignment horizontal="left"/>
    </xf>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256" fontId="22" fillId="0" borderId="5598">
      <alignment horizontal="left" vertical="center"/>
    </xf>
    <xf numFmtId="0"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01" fontId="137" fillId="0" borderId="6017" applyNumberFormat="0" applyFont="0" applyFill="0" applyAlignment="0" applyProtection="0"/>
    <xf numFmtId="0" fontId="23" fillId="36" borderId="6021" applyFont="0" applyBorder="0" applyAlignment="0" applyProtection="0">
      <alignment vertical="top"/>
    </xf>
    <xf numFmtId="0" fontId="18" fillId="68" borderId="6134" applyNumberFormat="0">
      <alignment vertical="center"/>
    </xf>
    <xf numFmtId="0" fontId="18" fillId="0" borderId="6029" applyNumberFormat="0" applyFont="0" applyAlignment="0" applyProtection="0"/>
    <xf numFmtId="0" fontId="18" fillId="0" borderId="6028" applyNumberFormat="0" applyFont="0" applyAlignment="0" applyProtection="0"/>
    <xf numFmtId="41" fontId="211" fillId="0" borderId="6027" applyFill="0" applyBorder="0" applyProtection="0">
      <alignment horizontal="right" vertical="top"/>
    </xf>
    <xf numFmtId="41" fontId="211" fillId="0" borderId="6027" applyFill="0" applyBorder="0" applyProtection="0">
      <alignment horizontal="right" vertical="top"/>
    </xf>
    <xf numFmtId="41" fontId="211" fillId="0" borderId="6027" applyFill="0" applyBorder="0" applyProtection="0">
      <alignment horizontal="right" vertical="top"/>
    </xf>
    <xf numFmtId="207" fontId="245" fillId="0" borderId="6026">
      <alignment horizontal="center"/>
    </xf>
    <xf numFmtId="207" fontId="245" fillId="0" borderId="6026">
      <alignment horizontal="center"/>
    </xf>
    <xf numFmtId="207" fontId="244" fillId="0" borderId="6027">
      <alignment horizontal="center"/>
    </xf>
    <xf numFmtId="0" fontId="18" fillId="56" borderId="5598" applyAlignment="0" applyProtection="0"/>
    <xf numFmtId="0" fontId="18" fillId="68" borderId="6134" applyNumberFormat="0">
      <alignment vertical="center"/>
    </xf>
    <xf numFmtId="0" fontId="18" fillId="35" borderId="6015" applyNumberFormat="0" applyAlignment="0">
      <protection locked="0"/>
    </xf>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256" fontId="22" fillId="0" borderId="5598">
      <alignment horizontal="left" vertical="center"/>
    </xf>
    <xf numFmtId="0"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0" fontId="23" fillId="36" borderId="6021" applyFont="0" applyBorder="0" applyAlignment="0" applyProtection="0">
      <alignment vertical="top"/>
    </xf>
    <xf numFmtId="0" fontId="18" fillId="68" borderId="6134" applyNumberFormat="0">
      <alignment vertical="center"/>
    </xf>
    <xf numFmtId="0" fontId="18" fillId="68" borderId="6134" applyNumberFormat="0">
      <alignment vertical="center"/>
    </xf>
    <xf numFmtId="0" fontId="18" fillId="0" borderId="6029" applyNumberFormat="0" applyFont="0" applyAlignment="0" applyProtection="0"/>
    <xf numFmtId="0" fontId="18" fillId="68" borderId="6134" applyNumberFormat="0">
      <alignment vertical="center"/>
    </xf>
    <xf numFmtId="0" fontId="18" fillId="35" borderId="6015" applyNumberFormat="0" applyAlignment="0">
      <protection locked="0"/>
    </xf>
    <xf numFmtId="0" fontId="18" fillId="0" borderId="6028" applyNumberFormat="0" applyFont="0" applyAlignment="0" applyProtection="0"/>
    <xf numFmtId="41" fontId="211" fillId="0" borderId="6027" applyFill="0" applyBorder="0" applyProtection="0">
      <alignment horizontal="right" vertical="top"/>
    </xf>
    <xf numFmtId="41" fontId="211" fillId="0" borderId="6027" applyFill="0" applyBorder="0" applyProtection="0">
      <alignment horizontal="right" vertical="top"/>
    </xf>
    <xf numFmtId="41" fontId="211" fillId="0" borderId="6027" applyFill="0" applyBorder="0" applyProtection="0">
      <alignment horizontal="right" vertical="top"/>
    </xf>
    <xf numFmtId="207" fontId="245" fillId="0" borderId="6026">
      <alignment horizontal="center"/>
    </xf>
    <xf numFmtId="207" fontId="245" fillId="0" borderId="6026">
      <alignment horizontal="center"/>
    </xf>
    <xf numFmtId="207" fontId="244" fillId="0" borderId="6027">
      <alignment horizontal="center"/>
    </xf>
    <xf numFmtId="0" fontId="18" fillId="56" borderId="5598" applyAlignment="0" applyProtection="0"/>
    <xf numFmtId="207" fontId="243" fillId="0" borderId="6026">
      <alignment horizontal="left"/>
    </xf>
    <xf numFmtId="207" fontId="243" fillId="0" borderId="6026">
      <alignment horizontal="left"/>
    </xf>
    <xf numFmtId="207" fontId="240" fillId="0" borderId="6027">
      <alignment horizontal="left"/>
    </xf>
    <xf numFmtId="207" fontId="240" fillId="0" borderId="6027">
      <alignment horizontal="right"/>
    </xf>
    <xf numFmtId="0" fontId="238" fillId="0" borderId="6026">
      <alignment horizontal="right"/>
    </xf>
    <xf numFmtId="0" fontId="237" fillId="0" borderId="6027">
      <alignment horizontal="right" wrapText="1"/>
    </xf>
    <xf numFmtId="0" fontId="238" fillId="0" borderId="6026">
      <alignment horizontal="right"/>
    </xf>
    <xf numFmtId="49" fontId="237" fillId="0" borderId="6027">
      <alignment horizontal="right" wrapText="1"/>
    </xf>
    <xf numFmtId="0" fontId="238" fillId="0" borderId="6026">
      <alignment horizontal="right"/>
    </xf>
    <xf numFmtId="0" fontId="238" fillId="0" borderId="6026">
      <alignment horizontal="right"/>
    </xf>
    <xf numFmtId="0" fontId="42" fillId="0" borderId="6135" applyNumberFormat="0" applyFill="0" applyAlignment="0" applyProtection="0"/>
    <xf numFmtId="0" fontId="60" fillId="43" borderId="6132" applyNumberFormat="0" applyAlignment="0" applyProtection="0"/>
    <xf numFmtId="0" fontId="42" fillId="0" borderId="6135" applyNumberFormat="0" applyFill="0" applyAlignment="0" applyProtection="0"/>
    <xf numFmtId="0" fontId="60" fillId="43" borderId="6132" applyNumberFormat="0" applyAlignment="0" applyProtection="0"/>
    <xf numFmtId="0" fontId="60" fillId="43" borderId="6132" applyNumberFormat="0" applyAlignment="0" applyProtection="0"/>
    <xf numFmtId="9" fontId="163" fillId="35" borderId="6025">
      <alignment horizontal="center"/>
    </xf>
    <xf numFmtId="348" fontId="120" fillId="107" borderId="6021" applyProtection="0">
      <alignment horizontal="center" vertical="center"/>
    </xf>
    <xf numFmtId="9" fontId="163" fillId="35" borderId="6025">
      <alignment horizontal="center"/>
    </xf>
    <xf numFmtId="348" fontId="120" fillId="107" borderId="6021" applyProtection="0">
      <alignment horizontal="center" vertical="center"/>
    </xf>
    <xf numFmtId="0" fontId="231" fillId="35" borderId="6021">
      <alignment horizontal="right"/>
    </xf>
    <xf numFmtId="0" fontId="231" fillId="35" borderId="6021">
      <alignment horizontal="right"/>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0" fontId="55" fillId="56" borderId="6132" applyNumberFormat="0" applyAlignment="0" applyProtection="0"/>
    <xf numFmtId="0" fontId="55" fillId="56" borderId="6132" applyNumberFormat="0" applyAlignment="0" applyProtection="0"/>
    <xf numFmtId="0" fontId="18" fillId="74" borderId="6021" applyFont="0" applyFill="0" applyBorder="0" applyAlignment="0" applyProtection="0"/>
    <xf numFmtId="0" fontId="18" fillId="74" borderId="6021" applyFont="0" applyFill="0" applyBorder="0" applyAlignment="0" applyProtection="0"/>
    <xf numFmtId="0" fontId="217" fillId="103" borderId="6022" applyNumberFormat="0" applyAlignment="0" applyProtection="0"/>
    <xf numFmtId="0" fontId="55" fillId="56" borderId="6132" applyNumberFormat="0" applyAlignment="0" applyProtection="0"/>
    <xf numFmtId="0" fontId="23" fillId="98" borderId="6022" applyNumberFormat="0" applyFont="0" applyAlignment="0" applyProtection="0"/>
    <xf numFmtId="0" fontId="23" fillId="98" borderId="6022" applyNumberFormat="0" applyFont="0" applyAlignment="0" applyProtection="0"/>
    <xf numFmtId="0" fontId="23" fillId="98" borderId="6022" applyNumberFormat="0" applyFont="0" applyAlignment="0" applyProtection="0"/>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63" fillId="56" borderId="6134" applyNumberFormat="0" applyAlignment="0" applyProtection="0"/>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23" fillId="0" borderId="6020" applyNumberFormat="0" applyFill="0" applyAlignment="0" applyProtection="0"/>
    <xf numFmtId="0" fontId="23" fillId="0" borderId="6020" applyNumberFormat="0" applyFill="0" applyAlignment="0" applyProtection="0"/>
    <xf numFmtId="0" fontId="23" fillId="0" borderId="6020" applyNumberFormat="0" applyFill="0" applyAlignment="0" applyProtection="0"/>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23" fillId="0" borderId="6020" applyNumberFormat="0" applyFill="0" applyAlignment="0" applyProtection="0"/>
    <xf numFmtId="0" fontId="23" fillId="0" borderId="6020" applyNumberFormat="0" applyFill="0" applyAlignment="0" applyProtection="0"/>
    <xf numFmtId="0" fontId="23" fillId="0" borderId="6020" applyNumberFormat="0" applyFill="0" applyAlignment="0" applyProtection="0"/>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protection locked="0"/>
    </xf>
    <xf numFmtId="0" fontId="18" fillId="74" borderId="6021" applyProtection="0">
      <alignment horizontal="right"/>
      <protection locked="0"/>
    </xf>
    <xf numFmtId="0" fontId="23" fillId="0" borderId="6020" applyNumberFormat="0" applyFill="0" applyAlignment="0" applyProtection="0"/>
    <xf numFmtId="0" fontId="18" fillId="74" borderId="6021" applyProtection="0">
      <alignment horizontal="right"/>
      <protection locked="0"/>
    </xf>
    <xf numFmtId="0" fontId="23" fillId="0" borderId="6020" applyNumberFormat="0" applyFill="0" applyAlignment="0" applyProtection="0"/>
    <xf numFmtId="0" fontId="23" fillId="0" borderId="6020" applyNumberFormat="0" applyFill="0" applyAlignment="0" applyProtection="0"/>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63" fillId="56" borderId="6134" applyNumberFormat="0" applyAlignment="0" applyProtection="0"/>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63" fillId="56" borderId="6134" applyNumberFormat="0" applyAlignment="0" applyProtection="0"/>
    <xf numFmtId="0" fontId="23" fillId="98" borderId="6022" applyNumberFormat="0" applyFont="0" applyAlignment="0" applyProtection="0"/>
    <xf numFmtId="0" fontId="23" fillId="98" borderId="6022" applyNumberFormat="0" applyFont="0" applyAlignment="0" applyProtection="0"/>
    <xf numFmtId="0" fontId="23" fillId="98" borderId="6022" applyNumberFormat="0" applyFont="0" applyAlignment="0" applyProtection="0"/>
    <xf numFmtId="0" fontId="55" fillId="56" borderId="6132" applyNumberFormat="0" applyAlignment="0" applyProtection="0"/>
    <xf numFmtId="0" fontId="217" fillId="103" borderId="6022" applyNumberFormat="0" applyAlignment="0" applyProtection="0"/>
    <xf numFmtId="0" fontId="18" fillId="74" borderId="6021" applyFont="0" applyFill="0" applyBorder="0" applyAlignment="0" applyProtection="0"/>
    <xf numFmtId="0" fontId="23" fillId="98" borderId="6022" applyNumberFormat="0" applyFont="0" applyAlignment="0" applyProtection="0"/>
    <xf numFmtId="0" fontId="23" fillId="98" borderId="6022" applyNumberFormat="0" applyFont="0" applyAlignment="0" applyProtection="0"/>
    <xf numFmtId="0" fontId="23" fillId="98" borderId="6022" applyNumberFormat="0" applyFont="0" applyAlignment="0" applyProtection="0"/>
    <xf numFmtId="0" fontId="217" fillId="103" borderId="6022" applyNumberFormat="0" applyAlignment="0" applyProtection="0"/>
    <xf numFmtId="0" fontId="18" fillId="74" borderId="6021" applyFont="0" applyFill="0" applyBorder="0" applyAlignment="0" applyProtection="0"/>
    <xf numFmtId="0" fontId="55" fillId="56" borderId="6132" applyNumberFormat="0" applyAlignment="0" applyProtection="0"/>
    <xf numFmtId="0" fontId="55" fillId="56" borderId="6132" applyNumberFormat="0" applyAlignment="0" applyProtection="0"/>
    <xf numFmtId="348" fontId="120" fillId="107" borderId="6021" applyProtection="0">
      <alignment horizontal="center" vertical="center"/>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0" fontId="42" fillId="0" borderId="6135" applyNumberFormat="0" applyFill="0" applyAlignment="0" applyProtection="0"/>
    <xf numFmtId="0" fontId="231" fillId="35" borderId="6021">
      <alignment horizontal="right"/>
    </xf>
    <xf numFmtId="0" fontId="238" fillId="0" borderId="6026">
      <alignment horizontal="right"/>
    </xf>
    <xf numFmtId="207" fontId="240" fillId="0" borderId="6027">
      <alignment horizontal="right"/>
    </xf>
    <xf numFmtId="207" fontId="243" fillId="0" borderId="6026">
      <alignment horizontal="left"/>
    </xf>
    <xf numFmtId="207" fontId="243" fillId="0" borderId="6026">
      <alignment horizontal="left"/>
    </xf>
    <xf numFmtId="348" fontId="120" fillId="107" borderId="6021" applyProtection="0">
      <alignment horizontal="center" vertical="center"/>
    </xf>
    <xf numFmtId="9" fontId="163" fillId="35" borderId="6025">
      <alignment horizontal="center"/>
    </xf>
    <xf numFmtId="0" fontId="60" fillId="43" borderId="6132" applyNumberFormat="0" applyAlignment="0" applyProtection="0"/>
    <xf numFmtId="207" fontId="244" fillId="0" borderId="6027">
      <alignment horizontal="center"/>
    </xf>
    <xf numFmtId="207" fontId="245" fillId="0" borderId="6026">
      <alignment horizontal="center"/>
    </xf>
    <xf numFmtId="207" fontId="245" fillId="0" borderId="6026">
      <alignment horizontal="center"/>
    </xf>
    <xf numFmtId="41" fontId="211" fillId="0" borderId="6027" applyFill="0" applyBorder="0" applyProtection="0">
      <alignment horizontal="right" vertical="top"/>
    </xf>
    <xf numFmtId="41" fontId="211" fillId="0" borderId="6027" applyFill="0" applyBorder="0" applyProtection="0">
      <alignment horizontal="right" vertical="top"/>
    </xf>
    <xf numFmtId="41" fontId="211" fillId="0" borderId="6027" applyFill="0" applyBorder="0" applyProtection="0">
      <alignment horizontal="right" vertical="top"/>
    </xf>
    <xf numFmtId="0" fontId="18" fillId="0" borderId="6028" applyNumberFormat="0" applyFont="0" applyAlignment="0" applyProtection="0"/>
    <xf numFmtId="0" fontId="60" fillId="43" borderId="6132" applyNumberFormat="0" applyAlignment="0" applyProtection="0"/>
    <xf numFmtId="0" fontId="42" fillId="0" borderId="6135" applyNumberFormat="0" applyFill="0" applyAlignment="0" applyProtection="0"/>
    <xf numFmtId="0" fontId="18" fillId="0" borderId="6029" applyNumberFormat="0" applyFont="0" applyAlignment="0" applyProtection="0"/>
    <xf numFmtId="0" fontId="23" fillId="36" borderId="6021" applyFont="0" applyBorder="0" applyAlignment="0" applyProtection="0">
      <alignment vertical="top"/>
    </xf>
    <xf numFmtId="0" fontId="238" fillId="0" borderId="6026">
      <alignment horizontal="right"/>
    </xf>
    <xf numFmtId="49" fontId="237" fillId="0" borderId="6027">
      <alignment horizontal="right" wrapText="1"/>
    </xf>
    <xf numFmtId="0" fontId="238" fillId="0" borderId="6026">
      <alignment horizontal="right"/>
    </xf>
    <xf numFmtId="0" fontId="237" fillId="0" borderId="6027">
      <alignment horizontal="right" wrapText="1"/>
    </xf>
    <xf numFmtId="0" fontId="238" fillId="0" borderId="6026">
      <alignment horizontal="right"/>
    </xf>
    <xf numFmtId="207" fontId="240" fillId="0" borderId="6027">
      <alignment horizontal="right"/>
    </xf>
    <xf numFmtId="207" fontId="240" fillId="0" borderId="6027">
      <alignment horizontal="left"/>
    </xf>
    <xf numFmtId="207" fontId="243" fillId="0" borderId="6026">
      <alignment horizontal="left"/>
    </xf>
    <xf numFmtId="207" fontId="243" fillId="0" borderId="6026">
      <alignment horizontal="left"/>
    </xf>
    <xf numFmtId="0" fontId="18" fillId="35" borderId="6015" applyNumberFormat="0" applyAlignment="0">
      <protection locked="0"/>
    </xf>
    <xf numFmtId="0" fontId="18" fillId="68" borderId="6134" applyNumberFormat="0">
      <alignment vertical="center"/>
    </xf>
    <xf numFmtId="49" fontId="237" fillId="0" borderId="6027">
      <alignment horizontal="right" wrapText="1"/>
    </xf>
    <xf numFmtId="201" fontId="137" fillId="0" borderId="6016" applyNumberFormat="0" applyFont="0" applyFill="0" applyAlignment="0" applyProtection="0"/>
    <xf numFmtId="9" fontId="163" fillId="35" borderId="6025">
      <alignment horizontal="center"/>
    </xf>
    <xf numFmtId="0" fontId="60" fillId="43" borderId="6132" applyNumberFormat="0" applyAlignment="0" applyProtection="0"/>
    <xf numFmtId="0" fontId="60" fillId="43" borderId="6132" applyNumberFormat="0" applyAlignment="0" applyProtection="0"/>
    <xf numFmtId="0" fontId="238" fillId="0" borderId="6026">
      <alignment horizontal="right"/>
    </xf>
    <xf numFmtId="49" fontId="237" fillId="0" borderId="6027">
      <alignment horizontal="right" wrapText="1"/>
    </xf>
    <xf numFmtId="0" fontId="18" fillId="56" borderId="5598" applyAlignment="0" applyProtection="0"/>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207" fontId="240" fillId="0" borderId="6027">
      <alignment horizontal="left"/>
    </xf>
    <xf numFmtId="201" fontId="137" fillId="0" borderId="6016" applyNumberFormat="0" applyFont="0" applyFill="0" applyAlignment="0" applyProtection="0"/>
    <xf numFmtId="201" fontId="137" fillId="0" borderId="6017" applyNumberFormat="0" applyFont="0" applyFill="0" applyAlignment="0" applyProtection="0"/>
    <xf numFmtId="0" fontId="60" fillId="43" borderId="6132" applyNumberFormat="0" applyAlignment="0" applyProtection="0"/>
    <xf numFmtId="0" fontId="18" fillId="35" borderId="6015" applyNumberFormat="0" applyAlignment="0">
      <protection locked="0"/>
    </xf>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256" fontId="22" fillId="0" borderId="5598">
      <alignment horizontal="left" vertical="center"/>
    </xf>
    <xf numFmtId="0"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 fontId="92" fillId="34" borderId="6550"/>
    <xf numFmtId="3" fontId="92" fillId="34" borderId="6550">
      <alignment horizontal="right" vertical="center"/>
    </xf>
    <xf numFmtId="0" fontId="23" fillId="36" borderId="6021" applyFont="0" applyBorder="0" applyAlignment="0" applyProtection="0">
      <alignment vertical="top"/>
    </xf>
    <xf numFmtId="0" fontId="18" fillId="68" borderId="6134" applyNumberFormat="0">
      <alignment vertical="center"/>
    </xf>
    <xf numFmtId="0" fontId="18" fillId="0" borderId="6029" applyNumberFormat="0" applyFont="0" applyAlignment="0" applyProtection="0"/>
    <xf numFmtId="0" fontId="18" fillId="0" borderId="6028" applyNumberFormat="0" applyFont="0" applyAlignment="0" applyProtection="0"/>
    <xf numFmtId="41" fontId="211" fillId="0" borderId="6027" applyFill="0" applyBorder="0" applyProtection="0">
      <alignment horizontal="right" vertical="top"/>
    </xf>
    <xf numFmtId="41" fontId="211" fillId="0" borderId="6027" applyFill="0" applyBorder="0" applyProtection="0">
      <alignment horizontal="right" vertical="top"/>
    </xf>
    <xf numFmtId="41" fontId="211" fillId="0" borderId="6027" applyFill="0" applyBorder="0" applyProtection="0">
      <alignment horizontal="right" vertical="top"/>
    </xf>
    <xf numFmtId="207" fontId="245" fillId="0" borderId="6026">
      <alignment horizontal="center"/>
    </xf>
    <xf numFmtId="207" fontId="245" fillId="0" borderId="6026">
      <alignment horizontal="center"/>
    </xf>
    <xf numFmtId="207" fontId="244" fillId="0" borderId="6027">
      <alignment horizontal="center"/>
    </xf>
    <xf numFmtId="0" fontId="18" fillId="56" borderId="5598" applyAlignment="0" applyProtection="0"/>
    <xf numFmtId="207" fontId="243" fillId="0" borderId="6026">
      <alignment horizontal="left"/>
    </xf>
    <xf numFmtId="207" fontId="243" fillId="0" borderId="6026">
      <alignment horizontal="left"/>
    </xf>
    <xf numFmtId="207" fontId="240" fillId="0" borderId="6027">
      <alignment horizontal="left"/>
    </xf>
    <xf numFmtId="207" fontId="240" fillId="0" borderId="6027">
      <alignment horizontal="right"/>
    </xf>
    <xf numFmtId="0" fontId="238" fillId="0" borderId="6026">
      <alignment horizontal="right"/>
    </xf>
    <xf numFmtId="0" fontId="237" fillId="0" borderId="6027">
      <alignment horizontal="right" wrapText="1"/>
    </xf>
    <xf numFmtId="0" fontId="238" fillId="0" borderId="6026">
      <alignment horizontal="right"/>
    </xf>
    <xf numFmtId="49" fontId="237" fillId="0" borderId="6027">
      <alignment horizontal="right" wrapText="1"/>
    </xf>
    <xf numFmtId="0" fontId="238" fillId="0" borderId="6026">
      <alignment horizontal="right"/>
    </xf>
    <xf numFmtId="0" fontId="42" fillId="0" borderId="6135" applyNumberFormat="0" applyFill="0" applyAlignment="0" applyProtection="0"/>
    <xf numFmtId="0" fontId="60" fillId="43" borderId="6132" applyNumberFormat="0" applyAlignment="0" applyProtection="0"/>
    <xf numFmtId="0" fontId="60" fillId="43" borderId="6132" applyNumberFormat="0" applyAlignment="0" applyProtection="0"/>
    <xf numFmtId="9" fontId="163" fillId="35" borderId="6025">
      <alignment horizontal="center"/>
    </xf>
    <xf numFmtId="348" fontId="120" fillId="107" borderId="6021" applyProtection="0">
      <alignment horizontal="center" vertical="center"/>
    </xf>
    <xf numFmtId="0" fontId="231" fillId="35" borderId="6021">
      <alignment horizontal="right"/>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4" fontId="92" fillId="35" borderId="6552"/>
    <xf numFmtId="3" fontId="92" fillId="35" borderId="6552">
      <alignment horizontal="right" vertical="center"/>
    </xf>
    <xf numFmtId="0" fontId="92" fillId="35" borderId="6552">
      <alignment horizontal="center" vertical="center"/>
    </xf>
    <xf numFmtId="0" fontId="55" fillId="56" borderId="6132" applyNumberFormat="0" applyAlignment="0" applyProtection="0"/>
    <xf numFmtId="0" fontId="55" fillId="56" borderId="6132" applyNumberFormat="0" applyAlignment="0" applyProtection="0"/>
    <xf numFmtId="3" fontId="18" fillId="105" borderId="5598" applyProtection="0">
      <alignment horizontal="right" vertical="center"/>
    </xf>
    <xf numFmtId="0" fontId="18" fillId="74" borderId="6021" applyFont="0" applyFill="0" applyBorder="0" applyAlignment="0" applyProtection="0"/>
    <xf numFmtId="0" fontId="217" fillId="103" borderId="6022" applyNumberFormat="0" applyAlignment="0" applyProtection="0"/>
    <xf numFmtId="0" fontId="55" fillId="56" borderId="6132" applyNumberFormat="0" applyAlignment="0" applyProtection="0"/>
    <xf numFmtId="0" fontId="23" fillId="98" borderId="6022" applyNumberFormat="0" applyFont="0" applyAlignment="0" applyProtection="0"/>
    <xf numFmtId="0" fontId="23" fillId="98" borderId="6022" applyNumberFormat="0" applyFont="0" applyAlignment="0" applyProtection="0"/>
    <xf numFmtId="0" fontId="23" fillId="98" borderId="6022" applyNumberFormat="0" applyFont="0" applyAlignment="0" applyProtection="0"/>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23" fillId="0" borderId="6020" applyNumberFormat="0" applyFill="0" applyAlignment="0" applyProtection="0"/>
    <xf numFmtId="0" fontId="23" fillId="0" borderId="6020" applyNumberFormat="0" applyFill="0" applyAlignment="0" applyProtection="0"/>
    <xf numFmtId="0" fontId="23" fillId="0" borderId="6020" applyNumberFormat="0" applyFill="0" applyAlignment="0" applyProtection="0"/>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23" fillId="0" borderId="6020" applyNumberFormat="0" applyFill="0" applyAlignment="0" applyProtection="0"/>
    <xf numFmtId="0" fontId="23" fillId="0" borderId="6020" applyNumberFormat="0" applyFill="0" applyAlignment="0" applyProtection="0"/>
    <xf numFmtId="0" fontId="23" fillId="0" borderId="6020" applyNumberFormat="0" applyFill="0" applyAlignment="0" applyProtection="0"/>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23" fillId="98" borderId="6022" applyNumberFormat="0" applyFont="0" applyAlignment="0" applyProtection="0"/>
    <xf numFmtId="0" fontId="23" fillId="98" borderId="6022" applyNumberFormat="0" applyFont="0" applyAlignment="0" applyProtection="0"/>
    <xf numFmtId="0" fontId="23" fillId="98" borderId="6022" applyNumberFormat="0" applyFont="0" applyAlignment="0" applyProtection="0"/>
    <xf numFmtId="0" fontId="217" fillId="103" borderId="6022" applyNumberFormat="0" applyAlignment="0" applyProtection="0"/>
    <xf numFmtId="0" fontId="18" fillId="74" borderId="6021" applyFont="0" applyFill="0" applyBorder="0" applyAlignment="0" applyProtection="0"/>
    <xf numFmtId="3" fontId="18" fillId="105" borderId="5598" applyProtection="0">
      <alignment horizontal="right" vertical="center"/>
    </xf>
    <xf numFmtId="0" fontId="92" fillId="35" borderId="6448">
      <alignment horizontal="center" vertical="center"/>
    </xf>
    <xf numFmtId="3" fontId="92" fillId="35" borderId="6448">
      <alignment horizontal="right" vertical="center"/>
    </xf>
    <xf numFmtId="4" fontId="92" fillId="35" borderId="6448"/>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0" fontId="231" fillId="35" borderId="6021">
      <alignment horizontal="right"/>
    </xf>
    <xf numFmtId="348" fontId="120" fillId="107" borderId="6021" applyProtection="0">
      <alignment horizontal="center" vertical="center"/>
    </xf>
    <xf numFmtId="9" fontId="163" fillId="35" borderId="6025">
      <alignment horizontal="center"/>
    </xf>
    <xf numFmtId="0" fontId="238" fillId="0" borderId="6026">
      <alignment horizontal="right"/>
    </xf>
    <xf numFmtId="49" fontId="237" fillId="0" borderId="6027">
      <alignment horizontal="right" wrapText="1"/>
    </xf>
    <xf numFmtId="0" fontId="238" fillId="0" borderId="6026">
      <alignment horizontal="right"/>
    </xf>
    <xf numFmtId="0" fontId="237" fillId="0" borderId="6027">
      <alignment horizontal="right" wrapText="1"/>
    </xf>
    <xf numFmtId="0" fontId="238" fillId="0" borderId="6026">
      <alignment horizontal="right"/>
    </xf>
    <xf numFmtId="207" fontId="240" fillId="0" borderId="6027">
      <alignment horizontal="right"/>
    </xf>
    <xf numFmtId="207" fontId="240" fillId="0" borderId="6027">
      <alignment horizontal="left"/>
    </xf>
    <xf numFmtId="207" fontId="243" fillId="0" borderId="6026">
      <alignment horizontal="left"/>
    </xf>
    <xf numFmtId="207" fontId="243" fillId="0" borderId="6026">
      <alignment horizontal="left"/>
    </xf>
    <xf numFmtId="0" fontId="18" fillId="56" borderId="5598" applyAlignment="0" applyProtection="0"/>
    <xf numFmtId="207" fontId="244" fillId="0" borderId="6027">
      <alignment horizontal="center"/>
    </xf>
    <xf numFmtId="207" fontId="245" fillId="0" borderId="6026">
      <alignment horizontal="center"/>
    </xf>
    <xf numFmtId="207" fontId="245" fillId="0" borderId="6026">
      <alignment horizontal="center"/>
    </xf>
    <xf numFmtId="41" fontId="211" fillId="0" borderId="6027" applyFill="0" applyBorder="0" applyProtection="0">
      <alignment horizontal="right" vertical="top"/>
    </xf>
    <xf numFmtId="41" fontId="211" fillId="0" borderId="6027" applyFill="0" applyBorder="0" applyProtection="0">
      <alignment horizontal="right" vertical="top"/>
    </xf>
    <xf numFmtId="41" fontId="211" fillId="0" borderId="6027" applyFill="0" applyBorder="0" applyProtection="0">
      <alignment horizontal="right" vertical="top"/>
    </xf>
    <xf numFmtId="0" fontId="18" fillId="0" borderId="6028" applyNumberFormat="0" applyFont="0" applyAlignment="0" applyProtection="0"/>
    <xf numFmtId="0" fontId="18" fillId="0" borderId="6029" applyNumberFormat="0" applyFont="0" applyAlignment="0" applyProtection="0"/>
    <xf numFmtId="0" fontId="23" fillId="36" borderId="6021" applyFont="0" applyBorder="0" applyAlignment="0" applyProtection="0">
      <alignment vertical="top"/>
    </xf>
    <xf numFmtId="3" fontId="92" fillId="34" borderId="6446">
      <alignment horizontal="right" vertical="center"/>
    </xf>
    <xf numFmtId="2" fontId="92" fillId="34" borderId="6446"/>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0" fontId="22" fillId="0" borderId="5598">
      <alignment horizontal="left" vertical="center"/>
    </xf>
    <xf numFmtId="256" fontId="22" fillId="0" borderId="5598">
      <alignment horizontal="left" vertical="center"/>
    </xf>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0" fontId="18" fillId="35" borderId="6015" applyNumberFormat="0" applyAlignment="0">
      <protection locked="0"/>
    </xf>
    <xf numFmtId="201" fontId="137" fillId="0" borderId="6017" applyNumberFormat="0" applyFont="0" applyFill="0" applyAlignment="0" applyProtection="0"/>
    <xf numFmtId="201" fontId="137" fillId="0" borderId="6016" applyNumberFormat="0" applyFont="0" applyFill="0" applyAlignment="0" applyProtection="0"/>
    <xf numFmtId="207" fontId="240" fillId="0" borderId="6027">
      <alignment horizontal="lef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56" borderId="5598" applyAlignment="0" applyProtection="0"/>
    <xf numFmtId="49" fontId="237" fillId="0" borderId="6027">
      <alignment horizontal="right" wrapText="1"/>
    </xf>
    <xf numFmtId="0" fontId="238" fillId="0" borderId="6026">
      <alignment horizontal="right"/>
    </xf>
    <xf numFmtId="9" fontId="163" fillId="35" borderId="6025">
      <alignment horizontal="center"/>
    </xf>
    <xf numFmtId="0" fontId="92" fillId="35" borderId="6596">
      <alignment horizontal="center" vertical="center"/>
    </xf>
    <xf numFmtId="0" fontId="42" fillId="0" borderId="6135" applyNumberFormat="0" applyFill="0" applyAlignment="0" applyProtection="0"/>
    <xf numFmtId="201" fontId="137" fillId="0" borderId="6016" applyNumberFormat="0" applyFont="0" applyFill="0" applyAlignment="0" applyProtection="0"/>
    <xf numFmtId="49" fontId="237" fillId="0" borderId="6027">
      <alignment horizontal="right" wrapText="1"/>
    </xf>
    <xf numFmtId="0" fontId="18" fillId="35" borderId="6015" applyNumberFormat="0" applyAlignment="0">
      <protection locked="0"/>
    </xf>
    <xf numFmtId="207" fontId="243" fillId="0" borderId="6026">
      <alignment horizontal="left"/>
    </xf>
    <xf numFmtId="207" fontId="243" fillId="0" borderId="6026">
      <alignment horizontal="left"/>
    </xf>
    <xf numFmtId="207" fontId="240" fillId="0" borderId="6027">
      <alignment horizontal="left"/>
    </xf>
    <xf numFmtId="207" fontId="240" fillId="0" borderId="6027">
      <alignment horizontal="right"/>
    </xf>
    <xf numFmtId="0" fontId="238" fillId="0" borderId="6026">
      <alignment horizontal="right"/>
    </xf>
    <xf numFmtId="0" fontId="237" fillId="0" borderId="6027">
      <alignment horizontal="right" wrapText="1"/>
    </xf>
    <xf numFmtId="0" fontId="238" fillId="0" borderId="6026">
      <alignment horizontal="right"/>
    </xf>
    <xf numFmtId="49" fontId="237" fillId="0" borderId="6027">
      <alignment horizontal="right" wrapText="1"/>
    </xf>
    <xf numFmtId="0" fontId="238" fillId="0" borderId="6026">
      <alignment horizontal="right"/>
    </xf>
    <xf numFmtId="0" fontId="23" fillId="36" borderId="6021" applyFont="0" applyBorder="0" applyAlignment="0" applyProtection="0">
      <alignment vertical="top"/>
    </xf>
    <xf numFmtId="0" fontId="18" fillId="0" borderId="6029" applyNumberFormat="0" applyFont="0" applyAlignment="0" applyProtection="0"/>
    <xf numFmtId="0" fontId="18" fillId="0" borderId="6028" applyNumberFormat="0" applyFont="0" applyAlignment="0" applyProtection="0"/>
    <xf numFmtId="41" fontId="211" fillId="0" borderId="6027" applyFill="0" applyBorder="0" applyProtection="0">
      <alignment horizontal="right" vertical="top"/>
    </xf>
    <xf numFmtId="41" fontId="211" fillId="0" borderId="6027" applyFill="0" applyBorder="0" applyProtection="0">
      <alignment horizontal="right" vertical="top"/>
    </xf>
    <xf numFmtId="41" fontId="211" fillId="0" borderId="6027" applyFill="0" applyBorder="0" applyProtection="0">
      <alignment horizontal="right" vertical="top"/>
    </xf>
    <xf numFmtId="207" fontId="245" fillId="0" borderId="6026">
      <alignment horizontal="center"/>
    </xf>
    <xf numFmtId="207" fontId="245" fillId="0" borderId="6026">
      <alignment horizontal="center"/>
    </xf>
    <xf numFmtId="207" fontId="244" fillId="0" borderId="6027">
      <alignment horizontal="center"/>
    </xf>
    <xf numFmtId="9" fontId="163" fillId="35" borderId="6025">
      <alignment horizontal="center"/>
    </xf>
    <xf numFmtId="348" fontId="120" fillId="107" borderId="6021" applyProtection="0">
      <alignment horizontal="center" vertical="center"/>
    </xf>
    <xf numFmtId="207" fontId="243" fillId="0" borderId="6026">
      <alignment horizontal="left"/>
    </xf>
    <xf numFmtId="207" fontId="243" fillId="0" borderId="6026">
      <alignment horizontal="left"/>
    </xf>
    <xf numFmtId="207" fontId="240" fillId="0" borderId="6027">
      <alignment horizontal="right"/>
    </xf>
    <xf numFmtId="0" fontId="238" fillId="0" borderId="6026">
      <alignment horizontal="right"/>
    </xf>
    <xf numFmtId="0" fontId="231" fillId="35" borderId="6021">
      <alignment horizontal="right"/>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48" fontId="120" fillId="107" borderId="6021" applyProtection="0">
      <alignment horizontal="center" vertical="center"/>
    </xf>
    <xf numFmtId="0" fontId="18" fillId="74" borderId="6021" applyFont="0" applyFill="0" applyBorder="0" applyAlignment="0" applyProtection="0"/>
    <xf numFmtId="0" fontId="217" fillId="103" borderId="6022" applyNumberFormat="0" applyAlignment="0" applyProtection="0"/>
    <xf numFmtId="0" fontId="23" fillId="98" borderId="6022" applyNumberFormat="0" applyFont="0" applyAlignment="0" applyProtection="0"/>
    <xf numFmtId="0" fontId="23" fillId="98" borderId="6022" applyNumberFormat="0" applyFont="0" applyAlignment="0" applyProtection="0"/>
    <xf numFmtId="0" fontId="23" fillId="98" borderId="6022" applyNumberFormat="0" applyFont="0" applyAlignment="0" applyProtection="0"/>
    <xf numFmtId="0" fontId="18" fillId="74" borderId="6021" applyFont="0" applyFill="0" applyBorder="0" applyAlignment="0" applyProtection="0"/>
    <xf numFmtId="0" fontId="217" fillId="103" borderId="6022" applyNumberFormat="0" applyAlignment="0" applyProtection="0"/>
    <xf numFmtId="0" fontId="23" fillId="98" borderId="6022" applyNumberFormat="0" applyFont="0" applyAlignment="0" applyProtection="0"/>
    <xf numFmtId="0" fontId="23" fillId="98" borderId="6022" applyNumberFormat="0" applyFont="0" applyAlignment="0" applyProtection="0"/>
    <xf numFmtId="0" fontId="23" fillId="98" borderId="6022" applyNumberFormat="0" applyFont="0" applyAlignment="0" applyProtection="0"/>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23" fillId="0" borderId="6020" applyNumberFormat="0" applyFill="0" applyAlignment="0" applyProtection="0"/>
    <xf numFmtId="0" fontId="23" fillId="0" borderId="6020" applyNumberFormat="0" applyFill="0" applyAlignment="0" applyProtection="0"/>
    <xf numFmtId="0" fontId="18" fillId="74" borderId="6021" applyProtection="0">
      <alignment horizontal="right"/>
      <protection locked="0"/>
    </xf>
    <xf numFmtId="0" fontId="23" fillId="0" borderId="6020" applyNumberFormat="0" applyFill="0" applyAlignment="0" applyProtection="0"/>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23" fillId="0" borderId="6020" applyNumberFormat="0" applyFill="0" applyAlignment="0" applyProtection="0"/>
    <xf numFmtId="0" fontId="23" fillId="0" borderId="6020" applyNumberFormat="0" applyFill="0" applyAlignment="0" applyProtection="0"/>
    <xf numFmtId="0" fontId="23" fillId="0" borderId="6020" applyNumberFormat="0" applyFill="0" applyAlignment="0" applyProtection="0"/>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63" fillId="56" borderId="6134" applyNumberFormat="0" applyAlignment="0" applyProtection="0"/>
    <xf numFmtId="0" fontId="18" fillId="74" borderId="6021" applyProtection="0">
      <alignment horizontal="right"/>
    </xf>
    <xf numFmtId="0" fontId="18" fillId="0" borderId="6133"/>
    <xf numFmtId="0" fontId="23" fillId="0" borderId="6020" applyNumberFormat="0" applyFill="0" applyAlignment="0" applyProtection="0"/>
    <xf numFmtId="0" fontId="23" fillId="0" borderId="6020" applyNumberFormat="0" applyFill="0" applyAlignment="0" applyProtection="0"/>
    <xf numFmtId="0" fontId="23" fillId="0" borderId="6020" applyNumberFormat="0" applyFill="0" applyAlignment="0" applyProtection="0"/>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23" fillId="98" borderId="6022" applyNumberFormat="0" applyFont="0" applyAlignment="0" applyProtection="0"/>
    <xf numFmtId="0" fontId="23" fillId="98" borderId="6022" applyNumberFormat="0" applyFont="0" applyAlignment="0" applyProtection="0"/>
    <xf numFmtId="0" fontId="23" fillId="98" borderId="6022" applyNumberFormat="0" applyFont="0" applyAlignment="0" applyProtection="0"/>
    <xf numFmtId="0" fontId="217" fillId="103" borderId="6022" applyNumberFormat="0" applyAlignment="0" applyProtection="0"/>
    <xf numFmtId="0" fontId="18" fillId="74" borderId="6021" applyFont="0" applyFill="0" applyBorder="0" applyAlignment="0" applyProtection="0"/>
    <xf numFmtId="0" fontId="18" fillId="74" borderId="6021" applyFont="0" applyFill="0" applyBorder="0" applyAlignment="0" applyProtection="0"/>
    <xf numFmtId="0" fontId="44" fillId="57" borderId="6573" applyNumberFormat="0" applyAlignment="0" applyProtection="0"/>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0" fontId="231" fillId="35" borderId="6021">
      <alignment horizontal="right"/>
    </xf>
    <xf numFmtId="0" fontId="231" fillId="35" borderId="6021">
      <alignment horizontal="right"/>
    </xf>
    <xf numFmtId="348" fontId="120" fillId="107" borderId="6021" applyProtection="0">
      <alignment horizontal="center" vertical="center"/>
    </xf>
    <xf numFmtId="9" fontId="163" fillId="35" borderId="6025">
      <alignment horizontal="center"/>
    </xf>
    <xf numFmtId="348" fontId="120" fillId="107" borderId="6021" applyProtection="0">
      <alignment horizontal="center" vertical="center"/>
    </xf>
    <xf numFmtId="9" fontId="163" fillId="35" borderId="6025">
      <alignment horizontal="center"/>
    </xf>
    <xf numFmtId="0" fontId="238" fillId="0" borderId="6026">
      <alignment horizontal="right"/>
    </xf>
    <xf numFmtId="0" fontId="238" fillId="0" borderId="6026">
      <alignment horizontal="right"/>
    </xf>
    <xf numFmtId="49" fontId="237" fillId="0" borderId="6027">
      <alignment horizontal="right" wrapText="1"/>
    </xf>
    <xf numFmtId="0" fontId="238" fillId="0" borderId="6026">
      <alignment horizontal="right"/>
    </xf>
    <xf numFmtId="0" fontId="237" fillId="0" borderId="6027">
      <alignment horizontal="right" wrapText="1"/>
    </xf>
    <xf numFmtId="0" fontId="238" fillId="0" borderId="6026">
      <alignment horizontal="right"/>
    </xf>
    <xf numFmtId="207" fontId="240" fillId="0" borderId="6027">
      <alignment horizontal="right"/>
    </xf>
    <xf numFmtId="207" fontId="240" fillId="0" borderId="6027">
      <alignment horizontal="left"/>
    </xf>
    <xf numFmtId="207" fontId="243" fillId="0" borderId="6026">
      <alignment horizontal="left"/>
    </xf>
    <xf numFmtId="207" fontId="243" fillId="0" borderId="6026">
      <alignment horizontal="left"/>
    </xf>
    <xf numFmtId="0" fontId="18" fillId="56" borderId="5598" applyAlignment="0" applyProtection="0"/>
    <xf numFmtId="207" fontId="244" fillId="0" borderId="6027">
      <alignment horizontal="center"/>
    </xf>
    <xf numFmtId="207" fontId="245" fillId="0" borderId="6026">
      <alignment horizontal="center"/>
    </xf>
    <xf numFmtId="207" fontId="245" fillId="0" borderId="6026">
      <alignment horizontal="center"/>
    </xf>
    <xf numFmtId="41" fontId="211" fillId="0" borderId="6027" applyFill="0" applyBorder="0" applyProtection="0">
      <alignment horizontal="right" vertical="top"/>
    </xf>
    <xf numFmtId="41" fontId="211" fillId="0" borderId="6027" applyFill="0" applyBorder="0" applyProtection="0">
      <alignment horizontal="right" vertical="top"/>
    </xf>
    <xf numFmtId="41" fontId="211" fillId="0" borderId="6027" applyFill="0" applyBorder="0" applyProtection="0">
      <alignment horizontal="right" vertical="top"/>
    </xf>
    <xf numFmtId="0" fontId="18" fillId="0" borderId="6028" applyNumberFormat="0" applyFont="0" applyAlignment="0" applyProtection="0"/>
    <xf numFmtId="0" fontId="18" fillId="35" borderId="6015" applyNumberFormat="0" applyAlignment="0">
      <protection locked="0"/>
    </xf>
    <xf numFmtId="0" fontId="18" fillId="0" borderId="6029" applyNumberFormat="0" applyFont="0" applyAlignment="0" applyProtection="0"/>
    <xf numFmtId="0" fontId="23" fillId="36" borderId="6021" applyFont="0" applyBorder="0" applyAlignment="0" applyProtection="0">
      <alignment vertical="top"/>
    </xf>
    <xf numFmtId="0" fontId="42" fillId="0" borderId="6135" applyNumberFormat="0" applyFill="0" applyAlignment="0" applyProtection="0"/>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0" fontId="22" fillId="0" borderId="5598">
      <alignment horizontal="left" vertical="center"/>
    </xf>
    <xf numFmtId="256" fontId="22" fillId="0" borderId="5598">
      <alignment horizontal="left" vertical="center"/>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0" fontId="18" fillId="35" borderId="6015" applyNumberFormat="0" applyAlignment="0">
      <protection locked="0"/>
    </xf>
    <xf numFmtId="0" fontId="43" fillId="59" borderId="6133" applyNumberFormat="0" applyFont="0" applyAlignment="0" applyProtection="0"/>
    <xf numFmtId="0" fontId="18" fillId="56" borderId="5598" applyAlignment="0" applyProtection="0"/>
    <xf numFmtId="207" fontId="244" fillId="0" borderId="6027">
      <alignment horizontal="center"/>
    </xf>
    <xf numFmtId="207" fontId="245" fillId="0" borderId="6026">
      <alignment horizontal="center"/>
    </xf>
    <xf numFmtId="207" fontId="245" fillId="0" borderId="6026">
      <alignment horizontal="center"/>
    </xf>
    <xf numFmtId="41" fontId="211" fillId="0" borderId="6027" applyFill="0" applyBorder="0" applyProtection="0">
      <alignment horizontal="right" vertical="top"/>
    </xf>
    <xf numFmtId="41" fontId="211" fillId="0" borderId="6027" applyFill="0" applyBorder="0" applyProtection="0">
      <alignment horizontal="right" vertical="top"/>
    </xf>
    <xf numFmtId="41" fontId="211" fillId="0" borderId="6027" applyFill="0" applyBorder="0" applyProtection="0">
      <alignment horizontal="right" vertical="top"/>
    </xf>
    <xf numFmtId="0" fontId="18" fillId="0" borderId="6028" applyNumberFormat="0" applyFont="0" applyAlignment="0" applyProtection="0"/>
    <xf numFmtId="0" fontId="18" fillId="0" borderId="6029" applyNumberFormat="0" applyFont="0" applyAlignment="0" applyProtection="0"/>
    <xf numFmtId="0" fontId="23" fillId="36" borderId="6021" applyFont="0" applyBorder="0" applyAlignment="0" applyProtection="0">
      <alignment vertical="top"/>
    </xf>
    <xf numFmtId="201" fontId="137" fillId="0" borderId="6017" applyNumberFormat="0" applyFont="0" applyFill="0" applyAlignment="0" applyProtection="0"/>
    <xf numFmtId="0" fontId="63" fillId="56" borderId="6134" applyNumberFormat="0" applyAlignment="0" applyProtection="0"/>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0" fontId="22" fillId="0" borderId="5598">
      <alignment horizontal="left" vertical="center"/>
    </xf>
    <xf numFmtId="256" fontId="22" fillId="0" borderId="5598">
      <alignment horizontal="left" vertical="center"/>
    </xf>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207" fontId="243" fillId="0" borderId="6026">
      <alignment horizontal="left"/>
    </xf>
    <xf numFmtId="207" fontId="243" fillId="0" borderId="6026">
      <alignment horizontal="left"/>
    </xf>
    <xf numFmtId="0" fontId="18" fillId="56" borderId="5598" applyAlignment="0" applyProtection="0"/>
    <xf numFmtId="207" fontId="244" fillId="0" borderId="6027">
      <alignment horizontal="center"/>
    </xf>
    <xf numFmtId="207" fontId="245" fillId="0" borderId="6026">
      <alignment horizontal="center"/>
    </xf>
    <xf numFmtId="207" fontId="245" fillId="0" borderId="6026">
      <alignment horizontal="center"/>
    </xf>
    <xf numFmtId="41" fontId="211" fillId="0" borderId="6027" applyFill="0" applyBorder="0" applyProtection="0">
      <alignment horizontal="right" vertical="top"/>
    </xf>
    <xf numFmtId="41" fontId="211" fillId="0" borderId="6027" applyFill="0" applyBorder="0" applyProtection="0">
      <alignment horizontal="right" vertical="top"/>
    </xf>
    <xf numFmtId="41" fontId="211" fillId="0" borderId="6027" applyFill="0" applyBorder="0" applyProtection="0">
      <alignment horizontal="right" vertical="top"/>
    </xf>
    <xf numFmtId="0" fontId="18" fillId="0" borderId="6028" applyNumberFormat="0" applyFont="0" applyAlignment="0" applyProtection="0"/>
    <xf numFmtId="0" fontId="18" fillId="35" borderId="6015" applyNumberFormat="0" applyAlignment="0">
      <protection locked="0"/>
    </xf>
    <xf numFmtId="0" fontId="18" fillId="0" borderId="6029" applyNumberFormat="0" applyFont="0" applyAlignment="0" applyProtection="0"/>
    <xf numFmtId="0" fontId="23" fillId="36" borderId="6021" applyFont="0" applyBorder="0" applyAlignment="0" applyProtection="0">
      <alignment vertical="top"/>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0" fontId="22" fillId="0" borderId="5598">
      <alignment horizontal="left" vertical="center"/>
    </xf>
    <xf numFmtId="256" fontId="22" fillId="0" borderId="5598">
      <alignment horizontal="left" vertical="center"/>
    </xf>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0" fontId="18" fillId="35" borderId="6015" applyNumberFormat="0" applyAlignment="0">
      <protection locked="0"/>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0" fontId="22" fillId="0" borderId="5598">
      <alignment horizontal="left" vertical="center"/>
    </xf>
    <xf numFmtId="256" fontId="22" fillId="0" borderId="5598">
      <alignment horizontal="left" vertical="center"/>
    </xf>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0" fontId="18" fillId="35" borderId="6015" applyNumberFormat="0" applyAlignment="0">
      <protection locked="0"/>
    </xf>
    <xf numFmtId="1" fontId="37" fillId="0" borderId="5598">
      <alignment vertical="center"/>
    </xf>
    <xf numFmtId="0" fontId="44" fillId="57" borderId="6449" applyNumberFormat="0" applyAlignment="0" applyProtection="0"/>
    <xf numFmtId="0" fontId="42" fillId="0" borderId="6135" applyNumberFormat="0" applyFill="0" applyAlignment="0" applyProtection="0"/>
    <xf numFmtId="0" fontId="92" fillId="35" borderId="6452">
      <alignment horizontal="center" vertical="center"/>
    </xf>
    <xf numFmtId="0" fontId="63" fillId="56" borderId="6134" applyNumberFormat="0" applyAlignment="0" applyProtection="0"/>
    <xf numFmtId="4" fontId="92" fillId="35" borderId="6572"/>
    <xf numFmtId="0" fontId="44" fillId="57" borderId="6593"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3" fontId="92" fillId="35" borderId="6572">
      <alignment horizontal="right" vertical="center"/>
    </xf>
    <xf numFmtId="215" fontId="156" fillId="0" borderId="6595" applyFont="0" applyFill="0" applyAlignment="0">
      <alignment horizontal="fill"/>
    </xf>
    <xf numFmtId="164" fontId="103" fillId="71" borderId="6021" applyNumberFormat="0" applyBorder="0" applyAlignment="0">
      <alignment vertical="center" wrapText="1"/>
    </xf>
    <xf numFmtId="164" fontId="103" fillId="71" borderId="6021" applyNumberFormat="0" applyBorder="0" applyAlignment="0">
      <alignment vertical="center" wrapText="1"/>
    </xf>
    <xf numFmtId="215" fontId="156" fillId="0" borderId="6451" applyFont="0" applyFill="0" applyAlignment="0">
      <alignment horizontal="fill"/>
    </xf>
    <xf numFmtId="0" fontId="103" fillId="71" borderId="6021" applyNumberFormat="0" applyBorder="0" applyAlignment="0">
      <alignment vertical="center" wrapText="1"/>
    </xf>
    <xf numFmtId="0" fontId="108" fillId="0" borderId="6136" applyFont="0" applyFill="0" applyAlignment="0" applyProtection="0"/>
    <xf numFmtId="0" fontId="60" fillId="43" borderId="6132" applyNumberFormat="0" applyAlignment="0" applyProtection="0"/>
    <xf numFmtId="338" fontId="230" fillId="0" borderId="6024">
      <protection locked="0"/>
    </xf>
    <xf numFmtId="1" fontId="37" fillId="0" borderId="5598">
      <alignment vertical="center"/>
    </xf>
    <xf numFmtId="1" fontId="37" fillId="0" borderId="5598">
      <alignment vertical="center"/>
    </xf>
    <xf numFmtId="0" fontId="43" fillId="59" borderId="6133" applyNumberFormat="0" applyFon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108" fillId="0" borderId="6136" applyFont="0" applyFill="0" applyAlignment="0" applyProtection="0"/>
    <xf numFmtId="0" fontId="44" fillId="57" borderId="6449" applyNumberFormat="0" applyAlignment="0" applyProtection="0"/>
    <xf numFmtId="0" fontId="44" fillId="57" borderId="6449" applyNumberFormat="0" applyAlignment="0" applyProtection="0"/>
    <xf numFmtId="3" fontId="92" fillId="35" borderId="6452">
      <alignment horizontal="right" vertical="center"/>
    </xf>
    <xf numFmtId="4" fontId="92" fillId="35" borderId="6452"/>
    <xf numFmtId="3" fontId="92" fillId="34" borderId="6450">
      <alignment horizontal="right" vertical="center"/>
    </xf>
    <xf numFmtId="2" fontId="92" fillId="34" borderId="6450"/>
    <xf numFmtId="0" fontId="44" fillId="119" borderId="6449" applyNumberFormat="0" applyAlignment="0" applyProtection="0"/>
    <xf numFmtId="0" fontId="63" fillId="56" borderId="6134" applyNumberFormat="0" applyAlignment="0" applyProtection="0"/>
    <xf numFmtId="0" fontId="44" fillId="57" borderId="6453" applyNumberFormat="0" applyAlignment="0" applyProtection="0"/>
    <xf numFmtId="0" fontId="44" fillId="57" borderId="6453" applyNumberFormat="0" applyAlignment="0" applyProtection="0"/>
    <xf numFmtId="0" fontId="44" fillId="57" borderId="6453" applyNumberFormat="0" applyAlignment="0" applyProtection="0"/>
    <xf numFmtId="0" fontId="44" fillId="119" borderId="6453"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3" fillId="59" borderId="6133" applyNumberFormat="0" applyFont="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4" fillId="57" borderId="6489" applyNumberFormat="0" applyAlignment="0" applyProtection="0"/>
    <xf numFmtId="215" fontId="156" fillId="0" borderId="6491" applyFont="0" applyFill="0" applyAlignment="0">
      <alignment horizontal="fill"/>
    </xf>
    <xf numFmtId="215" fontId="156" fillId="0" borderId="6455" applyFont="0" applyFill="0" applyAlignment="0">
      <alignment horizontal="fill"/>
    </xf>
    <xf numFmtId="0" fontId="92" fillId="35" borderId="6492">
      <alignment horizontal="center" vertical="center"/>
    </xf>
    <xf numFmtId="0" fontId="44" fillId="57" borderId="6469" applyNumberFormat="0" applyAlignment="0" applyProtection="0"/>
    <xf numFmtId="0" fontId="44" fillId="119" borderId="6465" applyNumberFormat="0" applyAlignment="0" applyProtection="0"/>
    <xf numFmtId="2" fontId="92" fillId="34" borderId="6466"/>
    <xf numFmtId="3" fontId="92" fillId="34" borderId="6466">
      <alignment horizontal="right" vertical="center"/>
    </xf>
    <xf numFmtId="4" fontId="92" fillId="35" borderId="6468"/>
    <xf numFmtId="3" fontId="92" fillId="35" borderId="6468">
      <alignment horizontal="right" vertical="center"/>
    </xf>
    <xf numFmtId="0" fontId="44" fillId="57" borderId="6465" applyNumberFormat="0" applyAlignment="0" applyProtection="0"/>
    <xf numFmtId="0" fontId="44" fillId="57" borderId="6465" applyNumberFormat="0" applyAlignment="0" applyProtection="0"/>
    <xf numFmtId="3" fontId="18" fillId="105" borderId="5598" applyProtection="0">
      <alignment horizontal="right" vertical="center"/>
    </xf>
    <xf numFmtId="215" fontId="156" fillId="0" borderId="6467" applyFont="0" applyFill="0" applyAlignment="0">
      <alignment horizontal="fill"/>
    </xf>
    <xf numFmtId="214" fontId="148" fillId="74" borderId="5598" applyFont="0" applyFill="0" applyBorder="0" applyAlignment="0" applyProtection="0">
      <alignment horizontal="right"/>
    </xf>
    <xf numFmtId="16" fontId="148" fillId="74" borderId="5598" applyFont="0" applyFill="0" applyBorder="0" applyAlignment="0" applyProtection="0">
      <alignment horizontal="right"/>
    </xf>
    <xf numFmtId="214" fontId="148" fillId="74" borderId="5598" applyFont="0" applyFill="0" applyBorder="0" applyAlignment="0" applyProtection="0">
      <alignment horizontal="right"/>
    </xf>
    <xf numFmtId="16" fontId="148" fillId="74" borderId="5598" applyFont="0" applyFill="0" applyBorder="0" applyAlignment="0" applyProtection="0">
      <alignment horizontal="right"/>
    </xf>
    <xf numFmtId="0" fontId="92" fillId="35" borderId="6468">
      <alignment horizontal="center" vertical="center"/>
    </xf>
    <xf numFmtId="0" fontId="44" fillId="57" borderId="6465" applyNumberFormat="0" applyAlignment="0" applyProtection="0"/>
    <xf numFmtId="215" fontId="156" fillId="0" borderId="6487" applyFont="0" applyFill="0" applyAlignment="0">
      <alignment horizontal="fill"/>
    </xf>
    <xf numFmtId="2" fontId="92" fillId="34" borderId="6462"/>
    <xf numFmtId="3" fontId="92" fillId="34" borderId="6462">
      <alignment horizontal="right" vertical="center"/>
    </xf>
    <xf numFmtId="4" fontId="92" fillId="35" borderId="6464"/>
    <xf numFmtId="3" fontId="92" fillId="35" borderId="6464">
      <alignment horizontal="right" vertical="center"/>
    </xf>
    <xf numFmtId="0" fontId="92" fillId="35" borderId="6464">
      <alignment horizontal="center" vertical="center"/>
    </xf>
    <xf numFmtId="3" fontId="92" fillId="35" borderId="6488">
      <alignment horizontal="right" vertical="center"/>
    </xf>
    <xf numFmtId="3" fontId="92" fillId="34" borderId="6486">
      <alignment horizontal="right" vertical="center"/>
    </xf>
    <xf numFmtId="2" fontId="92" fillId="34" borderId="6486"/>
    <xf numFmtId="0" fontId="92" fillId="35" borderId="6456">
      <alignment horizontal="center" vertical="center"/>
    </xf>
    <xf numFmtId="3" fontId="92" fillId="35" borderId="6456">
      <alignment horizontal="right" vertical="center"/>
    </xf>
    <xf numFmtId="4" fontId="92" fillId="35" borderId="6456"/>
    <xf numFmtId="3" fontId="92" fillId="35" borderId="6492">
      <alignment horizontal="right" vertical="center"/>
    </xf>
    <xf numFmtId="0" fontId="44" fillId="119" borderId="6489" applyNumberFormat="0" applyAlignment="0" applyProtection="0"/>
    <xf numFmtId="0" fontId="44" fillId="119" borderId="6493" applyNumberFormat="0" applyAlignment="0" applyProtection="0"/>
    <xf numFmtId="3" fontId="92" fillId="34" borderId="6454">
      <alignment horizontal="right" vertical="center"/>
    </xf>
    <xf numFmtId="2" fontId="92" fillId="34" borderId="6454"/>
    <xf numFmtId="0" fontId="44" fillId="57" borderId="6493" applyNumberFormat="0" applyAlignment="0" applyProtection="0"/>
    <xf numFmtId="0" fontId="44" fillId="57" borderId="6489" applyNumberFormat="0" applyAlignment="0" applyProtection="0"/>
    <xf numFmtId="0" fontId="92" fillId="35" borderId="6488">
      <alignment horizontal="center" vertical="center"/>
    </xf>
    <xf numFmtId="4" fontId="92" fillId="35" borderId="6488"/>
    <xf numFmtId="4" fontId="92" fillId="35" borderId="6492"/>
    <xf numFmtId="3" fontId="92" fillId="34" borderId="6490">
      <alignment horizontal="right" vertical="center"/>
    </xf>
    <xf numFmtId="0" fontId="44" fillId="57" borderId="6493" applyNumberFormat="0" applyAlignment="0" applyProtection="0"/>
    <xf numFmtId="215" fontId="156" fillId="0" borderId="6463" applyFont="0" applyFill="0" applyAlignment="0">
      <alignment horizontal="fill"/>
    </xf>
    <xf numFmtId="0" fontId="44" fillId="57" borderId="6489" applyNumberFormat="0" applyAlignment="0" applyProtection="0"/>
    <xf numFmtId="2" fontId="92" fillId="34" borderId="6490"/>
    <xf numFmtId="0" fontId="44" fillId="57" borderId="6493" applyNumberFormat="0" applyAlignment="0" applyProtection="0"/>
    <xf numFmtId="0" fontId="44" fillId="57" borderId="6457" applyNumberFormat="0" applyAlignment="0" applyProtection="0"/>
    <xf numFmtId="0" fontId="92" fillId="35" borderId="6460">
      <alignment horizontal="center" vertical="center"/>
    </xf>
    <xf numFmtId="215" fontId="156" fillId="0" borderId="6459" applyFont="0" applyFill="0" applyAlignment="0">
      <alignment horizontal="fill"/>
    </xf>
    <xf numFmtId="0" fontId="44" fillId="57" borderId="6457" applyNumberFormat="0" applyAlignment="0" applyProtection="0"/>
    <xf numFmtId="0" fontId="44" fillId="57" borderId="6457" applyNumberFormat="0" applyAlignment="0" applyProtection="0"/>
    <xf numFmtId="3" fontId="92" fillId="35" borderId="6460">
      <alignment horizontal="right" vertical="center"/>
    </xf>
    <xf numFmtId="4" fontId="92" fillId="35" borderId="6460"/>
    <xf numFmtId="3" fontId="92" fillId="34" borderId="6458">
      <alignment horizontal="right" vertical="center"/>
    </xf>
    <xf numFmtId="2" fontId="92" fillId="34" borderId="6458"/>
    <xf numFmtId="0" fontId="44" fillId="119" borderId="6457" applyNumberFormat="0" applyAlignment="0" applyProtection="0"/>
    <xf numFmtId="0" fontId="44" fillId="57" borderId="6461" applyNumberFormat="0" applyAlignment="0" applyProtection="0"/>
    <xf numFmtId="0" fontId="44" fillId="57" borderId="6461" applyNumberFormat="0" applyAlignment="0" applyProtection="0"/>
    <xf numFmtId="0" fontId="44" fillId="57" borderId="6461" applyNumberFormat="0" applyAlignment="0" applyProtection="0"/>
    <xf numFmtId="0" fontId="44" fillId="119" borderId="6461" applyNumberFormat="0" applyAlignment="0" applyProtection="0"/>
    <xf numFmtId="0" fontId="44" fillId="57" borderId="6469" applyNumberFormat="0" applyAlignment="0" applyProtection="0"/>
    <xf numFmtId="0" fontId="44" fillId="57" borderId="6469" applyNumberFormat="0" applyAlignment="0" applyProtection="0"/>
    <xf numFmtId="0" fontId="44" fillId="119" borderId="6469" applyNumberFormat="0" applyAlignment="0" applyProtection="0"/>
    <xf numFmtId="0" fontId="42" fillId="0" borderId="6135" applyNumberFormat="0" applyFill="0" applyAlignment="0" applyProtection="0"/>
    <xf numFmtId="0" fontId="18" fillId="68" borderId="6134" applyNumberFormat="0">
      <alignment vertical="center"/>
    </xf>
    <xf numFmtId="0" fontId="43" fillId="59" borderId="6133" applyNumberFormat="0" applyFont="0" applyAlignment="0" applyProtection="0"/>
    <xf numFmtId="0" fontId="42" fillId="0" borderId="6135" applyNumberFormat="0" applyFill="0" applyAlignment="0" applyProtection="0"/>
    <xf numFmtId="0" fontId="42" fillId="0" borderId="6135" applyNumberFormat="0" applyFill="0" applyAlignment="0" applyProtection="0"/>
    <xf numFmtId="0" fontId="55" fillId="56" borderId="6132" applyNumberFormat="0" applyAlignment="0" applyProtection="0"/>
    <xf numFmtId="0" fontId="63" fillId="56" borderId="6134" applyNumberFormat="0" applyAlignment="0" applyProtection="0"/>
    <xf numFmtId="0" fontId="43" fillId="59" borderId="6133" applyNumberFormat="0" applyFont="0" applyAlignment="0" applyProtection="0"/>
    <xf numFmtId="0" fontId="238" fillId="0" borderId="6026">
      <alignment horizontal="right"/>
    </xf>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1" fontId="37" fillId="0" borderId="5598">
      <alignment vertical="center"/>
    </xf>
    <xf numFmtId="0" fontId="60" fillId="43" borderId="6132"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1" fontId="37" fillId="0" borderId="5598">
      <alignment vertical="center"/>
    </xf>
    <xf numFmtId="0" fontId="42" fillId="0" borderId="6135" applyNumberFormat="0" applyFill="0" applyAlignment="0" applyProtection="0"/>
    <xf numFmtId="1" fontId="37" fillId="0" borderId="6131">
      <alignment vertical="center"/>
    </xf>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201" fontId="137" fillId="0" borderId="6016" applyNumberFormat="0" applyFont="0" applyFill="0" applyAlignment="0" applyProtection="0"/>
    <xf numFmtId="0" fontId="43" fillId="59" borderId="6133" applyNumberFormat="0" applyFont="0" applyAlignment="0" applyProtection="0"/>
    <xf numFmtId="0" fontId="42" fillId="0" borderId="6135" applyNumberFormat="0" applyFill="0" applyAlignment="0" applyProtection="0"/>
    <xf numFmtId="0" fontId="63" fillId="56" borderId="6134" applyNumberFormat="0" applyAlignment="0" applyProtection="0"/>
    <xf numFmtId="0" fontId="55" fillId="56" borderId="6132" applyNumberFormat="0" applyAlignment="0" applyProtection="0"/>
    <xf numFmtId="0" fontId="42" fillId="0" borderId="6135" applyNumberFormat="0" applyFill="0" applyAlignment="0" applyProtection="0"/>
    <xf numFmtId="0" fontId="55" fillId="56" borderId="6132" applyNumberFormat="0" applyAlignment="0" applyProtection="0"/>
    <xf numFmtId="16" fontId="148" fillId="74" borderId="5598" applyFont="0" applyFill="0" applyBorder="0" applyAlignment="0" applyProtection="0">
      <alignment horizontal="right"/>
    </xf>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3" fillId="59" borderId="6133" applyNumberFormat="0" applyFon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3" fillId="59" borderId="6133" applyNumberFormat="0" applyFon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43" fillId="59" borderId="6133" applyNumberFormat="0" applyFont="0" applyAlignment="0" applyProtection="0"/>
    <xf numFmtId="254" fontId="177" fillId="0" borderId="6018" applyFont="0" applyFill="0" applyBorder="0" applyAlignment="0" applyProtection="0">
      <protection locked="0"/>
    </xf>
    <xf numFmtId="0" fontId="63" fillId="56" borderId="6134" applyNumberFormat="0" applyAlignment="0" applyProtection="0"/>
    <xf numFmtId="0" fontId="60" fillId="43" borderId="6132" applyNumberFormat="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60" fillId="43"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238" fillId="0" borderId="6026">
      <alignment horizontal="right"/>
    </xf>
    <xf numFmtId="0" fontId="42" fillId="0" borderId="6135" applyNumberFormat="0" applyFill="0" applyAlignment="0" applyProtection="0"/>
    <xf numFmtId="0" fontId="63" fillId="56" borderId="6134" applyNumberFormat="0" applyAlignment="0" applyProtection="0"/>
    <xf numFmtId="0" fontId="60" fillId="43" borderId="6132" applyNumberFormat="0" applyAlignment="0" applyProtection="0"/>
    <xf numFmtId="0" fontId="63" fillId="56" borderId="6134" applyNumberFormat="0" applyAlignment="0" applyProtection="0"/>
    <xf numFmtId="0" fontId="42" fillId="0" borderId="6135" applyNumberFormat="0" applyFill="0" applyAlignment="0" applyProtection="0"/>
    <xf numFmtId="0" fontId="18" fillId="35" borderId="6015" applyNumberFormat="0" applyAlignment="0">
      <protection locked="0"/>
    </xf>
    <xf numFmtId="0" fontId="42" fillId="0" borderId="6135" applyNumberFormat="0" applyFill="0" applyAlignment="0" applyProtection="0"/>
    <xf numFmtId="0" fontId="60" fillId="43" borderId="6132" applyNumberForma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55" fillId="56" borderId="6132" applyNumberFormat="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60" fillId="43" borderId="6132" applyNumberFormat="0" applyAlignment="0" applyProtection="0"/>
    <xf numFmtId="0" fontId="60" fillId="43"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60" fillId="43" borderId="6132"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3" fillId="59" borderId="6133" applyNumberFormat="0" applyFon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3" fillId="59" borderId="6133" applyNumberFormat="0" applyFont="0" applyAlignment="0" applyProtection="0"/>
    <xf numFmtId="0" fontId="60" fillId="43" borderId="6132" applyNumberFormat="0" applyAlignment="0" applyProtection="0"/>
    <xf numFmtId="0" fontId="43" fillId="59" borderId="6133" applyNumberFormat="0" applyFont="0" applyAlignment="0" applyProtection="0"/>
    <xf numFmtId="0" fontId="42" fillId="0" borderId="6135" applyNumberFormat="0" applyFill="0" applyAlignment="0" applyProtection="0"/>
    <xf numFmtId="0" fontId="42" fillId="0" borderId="6135" applyNumberFormat="0" applyFill="0" applyAlignment="0" applyProtection="0"/>
    <xf numFmtId="0" fontId="55" fillId="56" borderId="6132" applyNumberFormat="0" applyAlignment="0" applyProtection="0"/>
    <xf numFmtId="0" fontId="63" fillId="56" borderId="6134" applyNumberFormat="0" applyAlignment="0" applyProtection="0"/>
    <xf numFmtId="1" fontId="37" fillId="0" borderId="5598">
      <alignment vertical="center"/>
    </xf>
    <xf numFmtId="0" fontId="63" fillId="56" borderId="6134" applyNumberFormat="0" applyAlignment="0" applyProtection="0"/>
    <xf numFmtId="0" fontId="63" fillId="56" borderId="6134" applyNumberFormat="0" applyAlignment="0" applyProtection="0"/>
    <xf numFmtId="0" fontId="60" fillId="43"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18" fillId="35" borderId="6015" applyNumberFormat="0" applyAlignment="0">
      <protection locked="0"/>
    </xf>
    <xf numFmtId="201" fontId="137" fillId="0" borderId="6016" applyNumberFormat="0" applyFont="0" applyFill="0" applyAlignment="0" applyProtection="0"/>
    <xf numFmtId="201" fontId="137" fillId="0" borderId="6017" applyNumberFormat="0" applyFont="0" applyFill="0" applyAlignment="0" applyProtection="0"/>
    <xf numFmtId="0" fontId="108" fillId="0" borderId="6136" applyFont="0" applyFill="0" applyAlignment="0" applyProtection="0"/>
    <xf numFmtId="0" fontId="63" fillId="56" borderId="6134" applyNumberFormat="0" applyAlignment="0" applyProtection="0"/>
    <xf numFmtId="0" fontId="43" fillId="59" borderId="6133" applyNumberFormat="0" applyFon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0" fillId="43" borderId="6132" applyNumberFormat="0" applyAlignment="0" applyProtection="0"/>
    <xf numFmtId="0" fontId="42" fillId="0" borderId="6135" applyNumberFormat="0" applyFill="0" applyAlignment="0" applyProtection="0"/>
    <xf numFmtId="0" fontId="43" fillId="59" borderId="6133" applyNumberFormat="0" applyFont="0" applyAlignment="0" applyProtection="0"/>
    <xf numFmtId="0" fontId="42" fillId="0" borderId="6135" applyNumberFormat="0" applyFill="0" applyAlignment="0" applyProtection="0"/>
    <xf numFmtId="0" fontId="63" fillId="56" borderId="6134" applyNumberFormat="0" applyAlignment="0" applyProtection="0"/>
    <xf numFmtId="0" fontId="60" fillId="43" borderId="6132" applyNumberFormat="0" applyAlignment="0" applyProtection="0"/>
    <xf numFmtId="0" fontId="63" fillId="56" borderId="6134" applyNumberFormat="0" applyAlignment="0" applyProtection="0"/>
    <xf numFmtId="0" fontId="43" fillId="59" borderId="6133" applyNumberFormat="0" applyFon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43" fillId="59" borderId="6133" applyNumberFormat="0" applyFont="0" applyAlignment="0" applyProtection="0"/>
    <xf numFmtId="0" fontId="237" fillId="0" borderId="6027">
      <alignment horizontal="right" wrapText="1"/>
    </xf>
    <xf numFmtId="0" fontId="55" fillId="56" borderId="6132"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201" fontId="137" fillId="0" borderId="6017" applyNumberFormat="0" applyFont="0" applyFill="0" applyAlignment="0" applyProtection="0"/>
    <xf numFmtId="201" fontId="137" fillId="0" borderId="6016" applyNumberFormat="0" applyFont="0" applyFill="0" applyAlignment="0" applyProtection="0"/>
    <xf numFmtId="254" fontId="177" fillId="0" borderId="6018" applyFont="0" applyFill="0" applyBorder="0" applyAlignment="0" applyProtection="0">
      <protection locked="0"/>
    </xf>
    <xf numFmtId="215" fontId="156" fillId="0" borderId="6471" applyFont="0" applyFill="0" applyAlignment="0">
      <alignment horizontal="fill"/>
    </xf>
    <xf numFmtId="254" fontId="177" fillId="0" borderId="6018" applyFont="0" applyFill="0" applyBorder="0" applyAlignment="0" applyProtection="0">
      <protection locked="0"/>
    </xf>
    <xf numFmtId="0" fontId="18" fillId="35" borderId="6015" applyNumberFormat="0" applyAlignment="0">
      <protection locked="0"/>
    </xf>
    <xf numFmtId="0" fontId="18" fillId="0" borderId="6133"/>
    <xf numFmtId="0" fontId="92" fillId="35" borderId="6472">
      <alignment horizontal="center" vertical="center"/>
    </xf>
    <xf numFmtId="3" fontId="92" fillId="35" borderId="6472">
      <alignment horizontal="right" vertical="center"/>
    </xf>
    <xf numFmtId="4" fontId="92" fillId="35" borderId="6472"/>
    <xf numFmtId="3" fontId="92" fillId="34" borderId="6470">
      <alignment horizontal="right" vertical="center"/>
    </xf>
    <xf numFmtId="2" fontId="92" fillId="34" borderId="6470"/>
    <xf numFmtId="0" fontId="18" fillId="35" borderId="6015" applyNumberFormat="0" applyAlignment="0">
      <protection locked="0"/>
    </xf>
    <xf numFmtId="201" fontId="137" fillId="0" borderId="6017" applyNumberFormat="0" applyFont="0" applyFill="0" applyAlignment="0" applyProtection="0"/>
    <xf numFmtId="201" fontId="137" fillId="0" borderId="6016" applyNumberFormat="0" applyFont="0" applyFill="0" applyAlignment="0" applyProtection="0"/>
    <xf numFmtId="201" fontId="137" fillId="0" borderId="6016" applyNumberFormat="0" applyFont="0" applyFill="0" applyAlignment="0" applyProtection="0"/>
    <xf numFmtId="0" fontId="18" fillId="35" borderId="6015" applyNumberFormat="0" applyAlignment="0">
      <protection locked="0"/>
    </xf>
    <xf numFmtId="0" fontId="18" fillId="0" borderId="6133"/>
    <xf numFmtId="0" fontId="18" fillId="35" borderId="6015" applyNumberFormat="0" applyAlignment="0">
      <protection locked="0"/>
    </xf>
    <xf numFmtId="0" fontId="18" fillId="35" borderId="6015" applyNumberFormat="0" applyAlignment="0">
      <protection locked="0"/>
    </xf>
    <xf numFmtId="201" fontId="137" fillId="0" borderId="6017" applyNumberFormat="0" applyFont="0" applyFill="0" applyAlignment="0" applyProtection="0"/>
    <xf numFmtId="0" fontId="18" fillId="35" borderId="6015" applyNumberFormat="0" applyAlignment="0">
      <protection locked="0"/>
    </xf>
    <xf numFmtId="0" fontId="18" fillId="35" borderId="6015" applyNumberFormat="0" applyAlignment="0">
      <protection locked="0"/>
    </xf>
    <xf numFmtId="0" fontId="18" fillId="35" borderId="6015" applyNumberFormat="0" applyAlignment="0">
      <protection locked="0"/>
    </xf>
    <xf numFmtId="0" fontId="43" fillId="59" borderId="6133" applyNumberFormat="0" applyFont="0" applyAlignment="0" applyProtection="0"/>
    <xf numFmtId="0" fontId="44" fillId="57" borderId="6473" applyNumberFormat="0" applyAlignment="0" applyProtection="0"/>
    <xf numFmtId="0" fontId="42" fillId="0" borderId="6135" applyNumberFormat="0" applyFill="0" applyAlignment="0" applyProtection="0"/>
    <xf numFmtId="0" fontId="92" fillId="35" borderId="6476">
      <alignment horizontal="center" vertical="center"/>
    </xf>
    <xf numFmtId="0" fontId="42" fillId="0" borderId="6135" applyNumberFormat="0" applyFill="0" applyAlignment="0" applyProtection="0"/>
    <xf numFmtId="0" fontId="55" fillId="56" borderId="6132" applyNumberFormat="0" applyAlignment="0" applyProtection="0"/>
    <xf numFmtId="0" fontId="55" fillId="56" borderId="6132"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215" fontId="156" fillId="0" borderId="6475" applyFont="0" applyFill="0" applyAlignment="0">
      <alignment horizontal="fill"/>
    </xf>
    <xf numFmtId="0" fontId="108" fillId="0" borderId="6136" applyFont="0" applyFill="0" applyAlignment="0" applyProtection="0"/>
    <xf numFmtId="0" fontId="55" fillId="56" borderId="6132" applyNumberFormat="0" applyAlignment="0" applyProtection="0"/>
    <xf numFmtId="0" fontId="43" fillId="59" borderId="6133" applyNumberFormat="0" applyFont="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201" fontId="137" fillId="0" borderId="6017" applyNumberFormat="0" applyFont="0" applyFill="0" applyAlignment="0" applyProtection="0"/>
    <xf numFmtId="0" fontId="44" fillId="57" borderId="6473" applyNumberFormat="0" applyAlignment="0" applyProtection="0"/>
    <xf numFmtId="0" fontId="44" fillId="57" borderId="6473" applyNumberFormat="0" applyAlignment="0" applyProtection="0"/>
    <xf numFmtId="3" fontId="92" fillId="35" borderId="6476">
      <alignment horizontal="right" vertical="center"/>
    </xf>
    <xf numFmtId="4" fontId="92" fillId="35" borderId="6476"/>
    <xf numFmtId="3" fontId="92" fillId="34" borderId="6474">
      <alignment horizontal="right" vertical="center"/>
    </xf>
    <xf numFmtId="2" fontId="92" fillId="34" borderId="6474"/>
    <xf numFmtId="0" fontId="44" fillId="119" borderId="6473" applyNumberFormat="0" applyAlignment="0" applyProtection="0"/>
    <xf numFmtId="0" fontId="44" fillId="57" borderId="6477" applyNumberFormat="0" applyAlignment="0" applyProtection="0"/>
    <xf numFmtId="0" fontId="44" fillId="57" borderId="6477" applyNumberFormat="0" applyAlignment="0" applyProtection="0"/>
    <xf numFmtId="0" fontId="44" fillId="57" borderId="6477" applyNumberFormat="0" applyAlignment="0" applyProtection="0"/>
    <xf numFmtId="0" fontId="44" fillId="119" borderId="6477" applyNumberFormat="0" applyAlignment="0" applyProtection="0"/>
    <xf numFmtId="215" fontId="156" fillId="0" borderId="6479" applyFont="0" applyFill="0" applyAlignment="0">
      <alignment horizontal="fill"/>
    </xf>
    <xf numFmtId="0" fontId="92" fillId="35" borderId="6480">
      <alignment horizontal="center" vertical="center"/>
    </xf>
    <xf numFmtId="3" fontId="92" fillId="35" borderId="6480">
      <alignment horizontal="right" vertical="center"/>
    </xf>
    <xf numFmtId="4" fontId="92" fillId="35" borderId="6480"/>
    <xf numFmtId="3" fontId="92" fillId="34" borderId="6478">
      <alignment horizontal="right" vertical="center"/>
    </xf>
    <xf numFmtId="2" fontId="92" fillId="34" borderId="6478"/>
    <xf numFmtId="0" fontId="44" fillId="57" borderId="6481" applyNumberFormat="0" applyAlignment="0" applyProtection="0"/>
    <xf numFmtId="0" fontId="92" fillId="35" borderId="6484">
      <alignment horizontal="center" vertical="center"/>
    </xf>
    <xf numFmtId="215" fontId="156" fillId="0" borderId="6483" applyFont="0" applyFill="0" applyAlignment="0">
      <alignment horizontal="fill"/>
    </xf>
    <xf numFmtId="0" fontId="44" fillId="57" borderId="6481" applyNumberFormat="0" applyAlignment="0" applyProtection="0"/>
    <xf numFmtId="0" fontId="44" fillId="57" borderId="6481" applyNumberFormat="0" applyAlignment="0" applyProtection="0"/>
    <xf numFmtId="3" fontId="92" fillId="35" borderId="6484">
      <alignment horizontal="right" vertical="center"/>
    </xf>
    <xf numFmtId="4" fontId="92" fillId="35" borderId="6484"/>
    <xf numFmtId="3" fontId="92" fillId="34" borderId="6482">
      <alignment horizontal="right" vertical="center"/>
    </xf>
    <xf numFmtId="2" fontId="92" fillId="34" borderId="6482"/>
    <xf numFmtId="0" fontId="44" fillId="119" borderId="6481" applyNumberFormat="0" applyAlignment="0" applyProtection="0"/>
    <xf numFmtId="0" fontId="44" fillId="57" borderId="6485" applyNumberFormat="0" applyAlignment="0" applyProtection="0"/>
    <xf numFmtId="0" fontId="44" fillId="57" borderId="6485" applyNumberFormat="0" applyAlignment="0" applyProtection="0"/>
    <xf numFmtId="0" fontId="44" fillId="57" borderId="6485" applyNumberFormat="0" applyAlignment="0" applyProtection="0"/>
    <xf numFmtId="0" fontId="44" fillId="119" borderId="6485" applyNumberFormat="0" applyAlignment="0" applyProtection="0"/>
    <xf numFmtId="164" fontId="103" fillId="71" borderId="6021" applyNumberFormat="0" applyBorder="0" applyAlignment="0">
      <alignment vertical="center" wrapText="1"/>
    </xf>
    <xf numFmtId="215" fontId="156" fillId="0" borderId="6495" applyFont="0" applyFill="0" applyAlignment="0">
      <alignment horizontal="fill"/>
    </xf>
    <xf numFmtId="2" fontId="92" fillId="34" borderId="6510"/>
    <xf numFmtId="3" fontId="92" fillId="34" borderId="6510">
      <alignment horizontal="right" vertical="center"/>
    </xf>
    <xf numFmtId="4" fontId="92" fillId="35" borderId="6512"/>
    <xf numFmtId="3" fontId="92" fillId="35" borderId="6512">
      <alignment horizontal="right" vertical="center"/>
    </xf>
    <xf numFmtId="0" fontId="92" fillId="35" borderId="6512">
      <alignment horizontal="center" vertical="center"/>
    </xf>
    <xf numFmtId="0" fontId="92" fillId="35" borderId="6496">
      <alignment horizontal="center" vertical="center"/>
    </xf>
    <xf numFmtId="3" fontId="92" fillId="35" borderId="6496">
      <alignment horizontal="right" vertical="center"/>
    </xf>
    <xf numFmtId="4" fontId="92" fillId="35" borderId="6496"/>
    <xf numFmtId="215" fontId="156" fillId="0" borderId="6511" applyFont="0" applyFill="0" applyAlignment="0">
      <alignment horizontal="fill"/>
    </xf>
    <xf numFmtId="3" fontId="92" fillId="34" borderId="6494">
      <alignment horizontal="right" vertical="center"/>
    </xf>
    <xf numFmtId="2" fontId="92" fillId="34" borderId="6494"/>
    <xf numFmtId="0" fontId="108" fillId="0" borderId="6136" applyFont="0" applyFill="0" applyAlignment="0" applyProtection="0"/>
    <xf numFmtId="0" fontId="103" fillId="71" borderId="6021" applyNumberFormat="0" applyBorder="0" applyAlignment="0">
      <alignment vertical="center" wrapText="1"/>
    </xf>
    <xf numFmtId="0" fontId="44" fillId="57" borderId="6497" applyNumberFormat="0" applyAlignment="0" applyProtection="0"/>
    <xf numFmtId="0" fontId="92" fillId="35" borderId="6500">
      <alignment horizontal="center" vertical="center"/>
    </xf>
    <xf numFmtId="215" fontId="156" fillId="0" borderId="6499" applyFont="0" applyFill="0" applyAlignment="0">
      <alignment horizontal="fill"/>
    </xf>
    <xf numFmtId="0" fontId="44" fillId="57" borderId="6497" applyNumberFormat="0" applyAlignment="0" applyProtection="0"/>
    <xf numFmtId="0" fontId="44" fillId="57" borderId="6497" applyNumberFormat="0" applyAlignment="0" applyProtection="0"/>
    <xf numFmtId="3" fontId="92" fillId="35" borderId="6500">
      <alignment horizontal="right" vertical="center"/>
    </xf>
    <xf numFmtId="4" fontId="92" fillId="35" borderId="6500"/>
    <xf numFmtId="3" fontId="92" fillId="34" borderId="6498">
      <alignment horizontal="right" vertical="center"/>
    </xf>
    <xf numFmtId="2" fontId="92" fillId="34" borderId="6498"/>
    <xf numFmtId="0" fontId="44" fillId="119" borderId="6497" applyNumberFormat="0" applyAlignment="0" applyProtection="0"/>
    <xf numFmtId="0" fontId="44" fillId="57" borderId="6501" applyNumberFormat="0" applyAlignment="0" applyProtection="0"/>
    <xf numFmtId="0" fontId="44" fillId="57" borderId="6501" applyNumberFormat="0" applyAlignment="0" applyProtection="0"/>
    <xf numFmtId="0" fontId="44" fillId="57" borderId="6501" applyNumberFormat="0" applyAlignment="0" applyProtection="0"/>
    <xf numFmtId="0" fontId="44" fillId="119" borderId="6501" applyNumberFormat="0" applyAlignment="0" applyProtection="0"/>
    <xf numFmtId="215" fontId="156" fillId="0" borderId="6503" applyFont="0" applyFill="0" applyAlignment="0">
      <alignment horizontal="fill"/>
    </xf>
    <xf numFmtId="0" fontId="92" fillId="35" borderId="6504">
      <alignment horizontal="center" vertical="center"/>
    </xf>
    <xf numFmtId="3" fontId="92" fillId="35" borderId="6504">
      <alignment horizontal="right" vertical="center"/>
    </xf>
    <xf numFmtId="4" fontId="92" fillId="35" borderId="6504"/>
    <xf numFmtId="3" fontId="92" fillId="34" borderId="6502">
      <alignment horizontal="right" vertical="center"/>
    </xf>
    <xf numFmtId="2" fontId="92" fillId="34" borderId="6502"/>
    <xf numFmtId="0" fontId="44" fillId="57" borderId="6505" applyNumberFormat="0" applyAlignment="0" applyProtection="0"/>
    <xf numFmtId="0" fontId="92" fillId="35" borderId="6508">
      <alignment horizontal="center" vertical="center"/>
    </xf>
    <xf numFmtId="215" fontId="156" fillId="0" borderId="6507" applyFont="0" applyFill="0" applyAlignment="0">
      <alignment horizontal="fill"/>
    </xf>
    <xf numFmtId="0" fontId="44" fillId="57" borderId="6505" applyNumberFormat="0" applyAlignment="0" applyProtection="0"/>
    <xf numFmtId="0" fontId="44" fillId="57" borderId="6505" applyNumberFormat="0" applyAlignment="0" applyProtection="0"/>
    <xf numFmtId="3" fontId="92" fillId="35" borderId="6508">
      <alignment horizontal="right" vertical="center"/>
    </xf>
    <xf numFmtId="4" fontId="92" fillId="35" borderId="6508"/>
    <xf numFmtId="3" fontId="92" fillId="34" borderId="6506">
      <alignment horizontal="right" vertical="center"/>
    </xf>
    <xf numFmtId="2" fontId="92" fillId="34" borderId="6506"/>
    <xf numFmtId="0" fontId="44" fillId="119" borderId="6505" applyNumberFormat="0" applyAlignment="0" applyProtection="0"/>
    <xf numFmtId="0" fontId="44" fillId="57" borderId="6509" applyNumberFormat="0" applyAlignment="0" applyProtection="0"/>
    <xf numFmtId="0" fontId="44" fillId="57" borderId="6509" applyNumberFormat="0" applyAlignment="0" applyProtection="0"/>
    <xf numFmtId="0" fontId="44" fillId="57" borderId="6509" applyNumberFormat="0" applyAlignment="0" applyProtection="0"/>
    <xf numFmtId="0" fontId="44" fillId="119" borderId="6509" applyNumberFormat="0" applyAlignment="0" applyProtection="0"/>
    <xf numFmtId="0" fontId="44" fillId="57" borderId="6513" applyNumberFormat="0" applyAlignment="0" applyProtection="0"/>
    <xf numFmtId="0" fontId="92" fillId="35" borderId="6516">
      <alignment horizontal="center" vertical="center"/>
    </xf>
    <xf numFmtId="215" fontId="156" fillId="0" borderId="6515" applyFont="0" applyFill="0" applyAlignment="0">
      <alignment horizontal="fill"/>
    </xf>
    <xf numFmtId="0" fontId="44" fillId="57" borderId="6513" applyNumberFormat="0" applyAlignment="0" applyProtection="0"/>
    <xf numFmtId="0" fontId="44" fillId="57" borderId="6513" applyNumberFormat="0" applyAlignment="0" applyProtection="0"/>
    <xf numFmtId="3" fontId="92" fillId="35" borderId="6516">
      <alignment horizontal="right" vertical="center"/>
    </xf>
    <xf numFmtId="4" fontId="92" fillId="35" borderId="6516"/>
    <xf numFmtId="3" fontId="92" fillId="34" borderId="6514">
      <alignment horizontal="right" vertical="center"/>
    </xf>
    <xf numFmtId="2" fontId="92" fillId="34" borderId="6514"/>
    <xf numFmtId="0" fontId="44" fillId="119" borderId="6513" applyNumberFormat="0" applyAlignment="0" applyProtection="0"/>
    <xf numFmtId="0" fontId="44" fillId="57" borderId="6517" applyNumberFormat="0" applyAlignment="0" applyProtection="0"/>
    <xf numFmtId="0" fontId="44" fillId="57" borderId="6517" applyNumberFormat="0" applyAlignment="0" applyProtection="0"/>
    <xf numFmtId="0" fontId="44" fillId="57" borderId="6517" applyNumberFormat="0" applyAlignment="0" applyProtection="0"/>
    <xf numFmtId="0" fontId="44" fillId="119" borderId="6517" applyNumberFormat="0" applyAlignment="0" applyProtection="0"/>
    <xf numFmtId="215" fontId="156" fillId="0" borderId="6519" applyFont="0" applyFill="0" applyAlignment="0">
      <alignment horizontal="fill"/>
    </xf>
    <xf numFmtId="0" fontId="44" fillId="57" borderId="6533" applyNumberFormat="0" applyAlignment="0" applyProtection="0"/>
    <xf numFmtId="0" fontId="44" fillId="119" borderId="6529" applyNumberFormat="0" applyAlignment="0" applyProtection="0"/>
    <xf numFmtId="2" fontId="92" fillId="34" borderId="6530"/>
    <xf numFmtId="3" fontId="92" fillId="34" borderId="6530">
      <alignment horizontal="right" vertical="center"/>
    </xf>
    <xf numFmtId="4" fontId="92" fillId="35" borderId="6532"/>
    <xf numFmtId="3" fontId="92" fillId="35" borderId="6532">
      <alignment horizontal="right" vertical="center"/>
    </xf>
    <xf numFmtId="0" fontId="44" fillId="57" borderId="6529" applyNumberFormat="0" applyAlignment="0" applyProtection="0"/>
    <xf numFmtId="0" fontId="44" fillId="57" borderId="6529" applyNumberFormat="0" applyAlignment="0" applyProtection="0"/>
    <xf numFmtId="215" fontId="156" fillId="0" borderId="6531" applyFont="0" applyFill="0" applyAlignment="0">
      <alignment horizontal="fill"/>
    </xf>
    <xf numFmtId="0" fontId="92" fillId="35" borderId="6532">
      <alignment horizontal="center" vertical="center"/>
    </xf>
    <xf numFmtId="0" fontId="44" fillId="57" borderId="6529" applyNumberFormat="0" applyAlignment="0" applyProtection="0"/>
    <xf numFmtId="2" fontId="92" fillId="34" borderId="6526"/>
    <xf numFmtId="3" fontId="92" fillId="34" borderId="6526">
      <alignment horizontal="right" vertical="center"/>
    </xf>
    <xf numFmtId="4" fontId="92" fillId="35" borderId="6528"/>
    <xf numFmtId="3" fontId="92" fillId="35" borderId="6528">
      <alignment horizontal="right" vertical="center"/>
    </xf>
    <xf numFmtId="0" fontId="92" fillId="35" borderId="6528">
      <alignment horizontal="center" vertical="center"/>
    </xf>
    <xf numFmtId="0" fontId="92" fillId="35" borderId="6520">
      <alignment horizontal="center" vertical="center"/>
    </xf>
    <xf numFmtId="3" fontId="92" fillId="35" borderId="6520">
      <alignment horizontal="right" vertical="center"/>
    </xf>
    <xf numFmtId="4" fontId="92" fillId="35" borderId="6520"/>
    <xf numFmtId="3" fontId="92" fillId="34" borderId="6518">
      <alignment horizontal="right" vertical="center"/>
    </xf>
    <xf numFmtId="2" fontId="92" fillId="34" borderId="6518"/>
    <xf numFmtId="215" fontId="156" fillId="0" borderId="6527" applyFont="0" applyFill="0" applyAlignment="0">
      <alignment horizontal="fill"/>
    </xf>
    <xf numFmtId="0" fontId="44" fillId="57" borderId="6521" applyNumberFormat="0" applyAlignment="0" applyProtection="0"/>
    <xf numFmtId="0" fontId="92" fillId="35" borderId="6524">
      <alignment horizontal="center" vertical="center"/>
    </xf>
    <xf numFmtId="215" fontId="156" fillId="0" borderId="6523" applyFont="0" applyFill="0" applyAlignment="0">
      <alignment horizontal="fill"/>
    </xf>
    <xf numFmtId="0" fontId="44" fillId="57" borderId="6521" applyNumberFormat="0" applyAlignment="0" applyProtection="0"/>
    <xf numFmtId="0" fontId="44" fillId="57" borderId="6521" applyNumberFormat="0" applyAlignment="0" applyProtection="0"/>
    <xf numFmtId="3" fontId="92" fillId="35" borderId="6524">
      <alignment horizontal="right" vertical="center"/>
    </xf>
    <xf numFmtId="4" fontId="92" fillId="35" borderId="6524"/>
    <xf numFmtId="3" fontId="92" fillId="34" borderId="6522">
      <alignment horizontal="right" vertical="center"/>
    </xf>
    <xf numFmtId="2" fontId="92" fillId="34" borderId="6522"/>
    <xf numFmtId="0" fontId="44" fillId="119" borderId="6521" applyNumberFormat="0" applyAlignment="0" applyProtection="0"/>
    <xf numFmtId="0" fontId="44" fillId="57" borderId="6525" applyNumberFormat="0" applyAlignment="0" applyProtection="0"/>
    <xf numFmtId="0" fontId="44" fillId="57" borderId="6525" applyNumberFormat="0" applyAlignment="0" applyProtection="0"/>
    <xf numFmtId="0" fontId="44" fillId="57" borderId="6525" applyNumberFormat="0" applyAlignment="0" applyProtection="0"/>
    <xf numFmtId="0" fontId="44" fillId="119" borderId="6525" applyNumberFormat="0" applyAlignment="0" applyProtection="0"/>
    <xf numFmtId="0" fontId="44" fillId="57" borderId="6533" applyNumberFormat="0" applyAlignment="0" applyProtection="0"/>
    <xf numFmtId="0" fontId="44" fillId="57" borderId="6533" applyNumberFormat="0" applyAlignment="0" applyProtection="0"/>
    <xf numFmtId="0" fontId="44" fillId="119" borderId="6533" applyNumberFormat="0" applyAlignment="0" applyProtection="0"/>
    <xf numFmtId="215" fontId="156" fillId="0" borderId="6535" applyFont="0" applyFill="0" applyAlignment="0">
      <alignment horizontal="fill"/>
    </xf>
    <xf numFmtId="0" fontId="92" fillId="35" borderId="6536">
      <alignment horizontal="center" vertical="center"/>
    </xf>
    <xf numFmtId="3" fontId="92" fillId="35" borderId="6536">
      <alignment horizontal="right" vertical="center"/>
    </xf>
    <xf numFmtId="4" fontId="92" fillId="35" borderId="6536"/>
    <xf numFmtId="3" fontId="92" fillId="34" borderId="6534">
      <alignment horizontal="right" vertical="center"/>
    </xf>
    <xf numFmtId="2" fontId="92" fillId="34" borderId="6534"/>
    <xf numFmtId="0" fontId="44" fillId="57" borderId="6537" applyNumberFormat="0" applyAlignment="0" applyProtection="0"/>
    <xf numFmtId="0" fontId="92" fillId="35" borderId="6540">
      <alignment horizontal="center" vertical="center"/>
    </xf>
    <xf numFmtId="215" fontId="156" fillId="0" borderId="6539" applyFont="0" applyFill="0" applyAlignment="0">
      <alignment horizontal="fill"/>
    </xf>
    <xf numFmtId="0" fontId="44" fillId="57" borderId="6537" applyNumberFormat="0" applyAlignment="0" applyProtection="0"/>
    <xf numFmtId="0" fontId="44" fillId="57" borderId="6537" applyNumberFormat="0" applyAlignment="0" applyProtection="0"/>
    <xf numFmtId="3" fontId="92" fillId="35" borderId="6540">
      <alignment horizontal="right" vertical="center"/>
    </xf>
    <xf numFmtId="4" fontId="92" fillId="35" borderId="6540"/>
    <xf numFmtId="3" fontId="92" fillId="34" borderId="6538">
      <alignment horizontal="right" vertical="center"/>
    </xf>
    <xf numFmtId="2" fontId="92" fillId="34" borderId="6538"/>
    <xf numFmtId="0" fontId="44" fillId="119" borderId="6537" applyNumberFormat="0" applyAlignment="0" applyProtection="0"/>
    <xf numFmtId="0" fontId="44" fillId="57" borderId="6541" applyNumberFormat="0" applyAlignment="0" applyProtection="0"/>
    <xf numFmtId="0" fontId="44" fillId="57" borderId="6541" applyNumberFormat="0" applyAlignment="0" applyProtection="0"/>
    <xf numFmtId="0" fontId="44" fillId="57" borderId="6541" applyNumberFormat="0" applyAlignment="0" applyProtection="0"/>
    <xf numFmtId="0" fontId="44" fillId="119" borderId="6541" applyNumberFormat="0" applyAlignment="0" applyProtection="0"/>
    <xf numFmtId="215" fontId="156" fillId="0" borderId="6543" applyFont="0" applyFill="0" applyAlignment="0">
      <alignment horizontal="fill"/>
    </xf>
    <xf numFmtId="0" fontId="92" fillId="35" borderId="6544">
      <alignment horizontal="center" vertical="center"/>
    </xf>
    <xf numFmtId="3" fontId="92" fillId="35" borderId="6544">
      <alignment horizontal="right" vertical="center"/>
    </xf>
    <xf numFmtId="4" fontId="92" fillId="35" borderId="6544"/>
    <xf numFmtId="3" fontId="92" fillId="34" borderId="6542">
      <alignment horizontal="right" vertical="center"/>
    </xf>
    <xf numFmtId="2" fontId="92" fillId="34" borderId="6542"/>
    <xf numFmtId="0" fontId="44" fillId="57" borderId="6545" applyNumberFormat="0" applyAlignment="0" applyProtection="0"/>
    <xf numFmtId="0" fontId="92" fillId="35" borderId="6548">
      <alignment horizontal="center" vertical="center"/>
    </xf>
    <xf numFmtId="215" fontId="156" fillId="0" borderId="6547" applyFont="0" applyFill="0" applyAlignment="0">
      <alignment horizontal="fill"/>
    </xf>
    <xf numFmtId="0" fontId="44" fillId="57" borderId="6545" applyNumberFormat="0" applyAlignment="0" applyProtection="0"/>
    <xf numFmtId="0" fontId="44" fillId="57" borderId="6545" applyNumberFormat="0" applyAlignment="0" applyProtection="0"/>
    <xf numFmtId="3" fontId="92" fillId="35" borderId="6548">
      <alignment horizontal="right" vertical="center"/>
    </xf>
    <xf numFmtId="4" fontId="92" fillId="35" borderId="6548"/>
    <xf numFmtId="3" fontId="92" fillId="34" borderId="6546">
      <alignment horizontal="right" vertical="center"/>
    </xf>
    <xf numFmtId="2" fontId="92" fillId="34" borderId="6546"/>
    <xf numFmtId="0" fontId="44" fillId="119" borderId="6545" applyNumberFormat="0" applyAlignment="0" applyProtection="0"/>
    <xf numFmtId="0" fontId="44" fillId="57" borderId="6549" applyNumberFormat="0" applyAlignment="0" applyProtection="0"/>
    <xf numFmtId="0" fontId="44" fillId="57" borderId="6549" applyNumberFormat="0" applyAlignment="0" applyProtection="0"/>
    <xf numFmtId="0" fontId="44" fillId="57" borderId="6549" applyNumberFormat="0" applyAlignment="0" applyProtection="0"/>
    <xf numFmtId="0" fontId="44" fillId="119" borderId="6549"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60" fillId="43" borderId="6132"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60" fillId="43" borderId="6132"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0" fillId="43" borderId="6132" applyNumberFormat="0" applyAlignment="0" applyProtection="0"/>
    <xf numFmtId="0" fontId="42" fillId="0" borderId="6135" applyNumberFormat="0" applyFill="0" applyAlignment="0" applyProtection="0"/>
    <xf numFmtId="0" fontId="60" fillId="43" borderId="6132" applyNumberFormat="0" applyAlignment="0" applyProtection="0"/>
    <xf numFmtId="0" fontId="55" fillId="56" borderId="6132" applyNumberFormat="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60" fillId="43" borderId="6132" applyNumberFormat="0" applyAlignment="0" applyProtection="0"/>
    <xf numFmtId="0" fontId="60" fillId="43" borderId="6132" applyNumberFormat="0" applyAlignment="0" applyProtection="0"/>
    <xf numFmtId="0" fontId="55" fillId="56" borderId="6132"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60" fillId="43" borderId="6132" applyNumberFormat="0" applyAlignment="0" applyProtection="0"/>
    <xf numFmtId="0" fontId="43" fillId="59" borderId="6133" applyNumberFormat="0" applyFont="0" applyAlignment="0" applyProtection="0"/>
    <xf numFmtId="0" fontId="60" fillId="43" borderId="6132" applyNumberFormat="0" applyAlignment="0" applyProtection="0"/>
    <xf numFmtId="0" fontId="55" fillId="56" borderId="6132" applyNumberFormat="0" applyAlignment="0" applyProtection="0"/>
    <xf numFmtId="0" fontId="43" fillId="59" borderId="6133" applyNumberFormat="0" applyFont="0" applyAlignment="0" applyProtection="0"/>
    <xf numFmtId="0" fontId="60" fillId="43" borderId="6132" applyNumberFormat="0" applyAlignment="0" applyProtection="0"/>
    <xf numFmtId="0" fontId="55" fillId="56" borderId="6132" applyNumberFormat="0" applyAlignment="0" applyProtection="0"/>
    <xf numFmtId="0" fontId="43" fillId="59" borderId="6133" applyNumberFormat="0" applyFont="0" applyAlignment="0" applyProtection="0"/>
    <xf numFmtId="0" fontId="60" fillId="43" borderId="6132" applyNumberFormat="0" applyAlignment="0" applyProtection="0"/>
    <xf numFmtId="0" fontId="55" fillId="56" borderId="6132" applyNumberFormat="0" applyAlignment="0" applyProtection="0"/>
    <xf numFmtId="0" fontId="55" fillId="56" borderId="6132" applyNumberFormat="0" applyAlignment="0" applyProtection="0"/>
    <xf numFmtId="0" fontId="43" fillId="59" borderId="6133" applyNumberFormat="0" applyFont="0" applyAlignment="0" applyProtection="0"/>
    <xf numFmtId="0" fontId="43" fillId="59" borderId="6133" applyNumberFormat="0" applyFont="0" applyAlignment="0" applyProtection="0"/>
    <xf numFmtId="0" fontId="43" fillId="59" borderId="6133" applyNumberFormat="0" applyFont="0" applyAlignment="0" applyProtection="0"/>
    <xf numFmtId="0" fontId="55" fillId="56" borderId="6132" applyNumberFormat="0" applyAlignment="0" applyProtection="0"/>
    <xf numFmtId="0" fontId="43" fillId="59" borderId="6133" applyNumberFormat="0" applyFont="0" applyAlignment="0" applyProtection="0"/>
    <xf numFmtId="0" fontId="60" fillId="43" borderId="6132"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0" fillId="43" borderId="6132" applyNumberFormat="0" applyAlignment="0" applyProtection="0"/>
    <xf numFmtId="0" fontId="63" fillId="56" borderId="6134" applyNumberFormat="0" applyAlignment="0" applyProtection="0"/>
    <xf numFmtId="0" fontId="55" fillId="56" borderId="6132" applyNumberFormat="0" applyAlignment="0" applyProtection="0"/>
    <xf numFmtId="0" fontId="55" fillId="56" borderId="6132" applyNumberFormat="0" applyAlignment="0" applyProtection="0"/>
    <xf numFmtId="0" fontId="55" fillId="56" borderId="6132" applyNumberFormat="0" applyAlignment="0" applyProtection="0"/>
    <xf numFmtId="0" fontId="60" fillId="43" borderId="6132"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0" fillId="43" borderId="6132" applyNumberFormat="0" applyAlignment="0" applyProtection="0"/>
    <xf numFmtId="0" fontId="42" fillId="0" borderId="6135" applyNumberFormat="0" applyFill="0" applyAlignment="0" applyProtection="0"/>
    <xf numFmtId="0" fontId="60" fillId="43" borderId="6132" applyNumberFormat="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3" fillId="59" borderId="6133" applyNumberFormat="0" applyFont="0" applyAlignment="0" applyProtection="0"/>
    <xf numFmtId="0" fontId="63" fillId="56" borderId="6134" applyNumberFormat="0" applyAlignment="0" applyProtection="0"/>
    <xf numFmtId="0" fontId="43" fillId="59" borderId="6133" applyNumberFormat="0" applyFon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42" fillId="0" borderId="6135" applyNumberFormat="0" applyFill="0" applyAlignment="0" applyProtection="0"/>
    <xf numFmtId="0" fontId="55" fillId="56" borderId="6132" applyNumberFormat="0" applyAlignment="0" applyProtection="0"/>
    <xf numFmtId="0" fontId="60" fillId="43" borderId="6132"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60" fillId="43" borderId="6132"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60" fillId="43" borderId="6132"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3" fillId="59" borderId="6133" applyNumberFormat="0" applyFon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18" fillId="68" borderId="6134" applyNumberFormat="0">
      <alignment vertical="center"/>
    </xf>
    <xf numFmtId="0" fontId="18" fillId="35" borderId="6015" applyNumberFormat="0" applyAlignment="0">
      <protection locked="0"/>
    </xf>
    <xf numFmtId="201" fontId="137" fillId="0" borderId="6016" applyNumberFormat="0" applyFont="0" applyFill="0" applyAlignment="0" applyProtection="0"/>
    <xf numFmtId="201" fontId="137" fillId="0" borderId="6017" applyNumberFormat="0" applyFont="0" applyFill="0" applyAlignment="0" applyProtection="0"/>
    <xf numFmtId="0" fontId="108" fillId="0" borderId="6136" applyFont="0" applyFill="0" applyAlignment="0" applyProtection="0"/>
    <xf numFmtId="0" fontId="60" fillId="43"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0" fillId="43" borderId="6132" applyNumberFormat="0" applyAlignment="0" applyProtection="0"/>
    <xf numFmtId="0" fontId="60" fillId="43"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43" fillId="59" borderId="6133" applyNumberFormat="0" applyFon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60" fillId="43" borderId="6132" applyNumberFormat="0" applyAlignment="0" applyProtection="0"/>
    <xf numFmtId="0" fontId="55" fillId="56" borderId="6132" applyNumberFormat="0" applyAlignment="0" applyProtection="0"/>
    <xf numFmtId="0" fontId="43" fillId="59" borderId="6133" applyNumberFormat="0" applyFont="0" applyAlignment="0" applyProtection="0"/>
    <xf numFmtId="0" fontId="42" fillId="0" borderId="6135" applyNumberFormat="0" applyFill="0" applyAlignment="0" applyProtection="0"/>
    <xf numFmtId="0" fontId="60" fillId="43" borderId="6132" applyNumberFormat="0" applyAlignment="0" applyProtection="0"/>
    <xf numFmtId="0" fontId="43" fillId="59" borderId="6133" applyNumberFormat="0" applyFont="0" applyAlignment="0" applyProtection="0"/>
    <xf numFmtId="0" fontId="42" fillId="0" borderId="6135" applyNumberFormat="0" applyFill="0" applyAlignment="0" applyProtection="0"/>
    <xf numFmtId="0" fontId="42" fillId="0" borderId="6135" applyNumberFormat="0" applyFill="0" applyAlignment="0" applyProtection="0"/>
    <xf numFmtId="0" fontId="55" fillId="56" borderId="6132" applyNumberFormat="0" applyAlignment="0" applyProtection="0"/>
    <xf numFmtId="0" fontId="42" fillId="0" borderId="6135" applyNumberFormat="0" applyFill="0" applyAlignment="0" applyProtection="0"/>
    <xf numFmtId="0" fontId="60" fillId="43" borderId="6132" applyNumberFormat="0" applyAlignment="0" applyProtection="0"/>
    <xf numFmtId="0" fontId="43" fillId="59" borderId="6133" applyNumberFormat="0" applyFon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3" fillId="59" borderId="6133" applyNumberFormat="0" applyFont="0" applyAlignment="0" applyProtection="0"/>
    <xf numFmtId="0" fontId="43" fillId="59" borderId="6133" applyNumberFormat="0" applyFont="0" applyAlignment="0" applyProtection="0"/>
    <xf numFmtId="0" fontId="55" fillId="56" borderId="6132" applyNumberFormat="0" applyAlignment="0" applyProtection="0"/>
    <xf numFmtId="0" fontId="60" fillId="43" borderId="6132" applyNumberFormat="0" applyAlignment="0" applyProtection="0"/>
    <xf numFmtId="0" fontId="43" fillId="59" borderId="6133" applyNumberFormat="0" applyFont="0" applyAlignment="0" applyProtection="0"/>
    <xf numFmtId="0" fontId="43" fillId="59" borderId="6133" applyNumberFormat="0" applyFon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55" fillId="56" borderId="6132"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0" fillId="43" borderId="6132"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43" fillId="59" borderId="6133" applyNumberFormat="0" applyFont="0" applyAlignment="0" applyProtection="0"/>
    <xf numFmtId="0" fontId="63" fillId="56" borderId="6134" applyNumberFormat="0" applyAlignment="0" applyProtection="0"/>
    <xf numFmtId="0" fontId="43" fillId="59" borderId="6133" applyNumberFormat="0" applyFon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42" fillId="0" borderId="6135" applyNumberFormat="0" applyFill="0" applyAlignment="0" applyProtection="0"/>
    <xf numFmtId="0" fontId="55" fillId="56" borderId="6132" applyNumberFormat="0" applyAlignment="0" applyProtection="0"/>
    <xf numFmtId="0" fontId="60" fillId="43" borderId="6132"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60" fillId="43" borderId="6132"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60" fillId="43" borderId="6132"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55" fillId="56" borderId="6132" applyNumberFormat="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0" fillId="43" borderId="6132" applyNumberFormat="0" applyAlignment="0" applyProtection="0"/>
    <xf numFmtId="0" fontId="63" fillId="56" borderId="6134" applyNumberFormat="0" applyAlignment="0" applyProtection="0"/>
    <xf numFmtId="0" fontId="63" fillId="56" borderId="6134" applyNumberFormat="0" applyAlignment="0" applyProtection="0"/>
    <xf numFmtId="0" fontId="43" fillId="59" borderId="6133" applyNumberFormat="0" applyFon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55" fillId="56" borderId="6132" applyNumberFormat="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3" fillId="59" borderId="6133" applyNumberFormat="0" applyFon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0" fillId="43"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201" fontId="137" fillId="0" borderId="6017" applyNumberFormat="0" applyFont="0" applyFill="0" applyAlignment="0" applyProtection="0"/>
    <xf numFmtId="201" fontId="137" fillId="0" borderId="6016" applyNumberFormat="0" applyFont="0" applyFill="0" applyAlignment="0" applyProtection="0"/>
    <xf numFmtId="254" fontId="177" fillId="0" borderId="6018" applyFont="0" applyFill="0" applyBorder="0" applyAlignment="0" applyProtection="0">
      <protection locked="0"/>
    </xf>
    <xf numFmtId="215" fontId="156" fillId="0" borderId="6575" applyFont="0" applyFill="0" applyAlignment="0">
      <alignment horizontal="fill"/>
    </xf>
    <xf numFmtId="254" fontId="177" fillId="0" borderId="6018" applyFont="0" applyFill="0" applyBorder="0" applyAlignment="0" applyProtection="0">
      <protection locked="0"/>
    </xf>
    <xf numFmtId="0" fontId="18" fillId="68" borderId="6134" applyNumberFormat="0">
      <alignment vertical="center"/>
    </xf>
    <xf numFmtId="0" fontId="18" fillId="35" borderId="6015" applyNumberFormat="0" applyAlignment="0">
      <protection locked="0"/>
    </xf>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63" fillId="56" borderId="6134" applyNumberFormat="0" applyAlignment="0" applyProtection="0"/>
    <xf numFmtId="0" fontId="55" fillId="56" borderId="6132" applyNumberFormat="0" applyAlignment="0" applyProtection="0"/>
    <xf numFmtId="0" fontId="55" fillId="56" borderId="6132" applyNumberFormat="0" applyAlignment="0" applyProtection="0"/>
    <xf numFmtId="0" fontId="55" fillId="56" borderId="6132" applyNumberFormat="0" applyAlignment="0" applyProtection="0"/>
    <xf numFmtId="0" fontId="92" fillId="35" borderId="6576">
      <alignment horizontal="center" vertical="center"/>
    </xf>
    <xf numFmtId="3" fontId="92" fillId="35" borderId="6576">
      <alignment horizontal="right" vertical="center"/>
    </xf>
    <xf numFmtId="4" fontId="92" fillId="35" borderId="6576"/>
    <xf numFmtId="0" fontId="60" fillId="43" borderId="6132" applyNumberFormat="0" applyAlignment="0" applyProtection="0"/>
    <xf numFmtId="0" fontId="60" fillId="43" borderId="6132" applyNumberFormat="0" applyAlignment="0" applyProtection="0"/>
    <xf numFmtId="0" fontId="42" fillId="0" borderId="6135" applyNumberFormat="0" applyFill="0" applyAlignment="0" applyProtection="0"/>
    <xf numFmtId="0" fontId="18" fillId="68" borderId="6134" applyNumberFormat="0">
      <alignment vertical="center"/>
    </xf>
    <xf numFmtId="3" fontId="92" fillId="34" borderId="6574">
      <alignment horizontal="right" vertical="center"/>
    </xf>
    <xf numFmtId="2" fontId="92" fillId="34" borderId="6574"/>
    <xf numFmtId="0" fontId="18" fillId="35" borderId="6015" applyNumberFormat="0" applyAlignment="0">
      <protection locked="0"/>
    </xf>
    <xf numFmtId="0" fontId="60" fillId="43" borderId="6132" applyNumberFormat="0" applyAlignment="0" applyProtection="0"/>
    <xf numFmtId="201" fontId="137" fillId="0" borderId="6017" applyNumberFormat="0" applyFont="0" applyFill="0" applyAlignment="0" applyProtection="0"/>
    <xf numFmtId="201" fontId="137" fillId="0" borderId="6016" applyNumberFormat="0" applyFont="0" applyFill="0" applyAlignment="0" applyProtection="0"/>
    <xf numFmtId="0" fontId="60" fillId="43" borderId="6132" applyNumberFormat="0" applyAlignment="0" applyProtection="0"/>
    <xf numFmtId="0" fontId="60" fillId="43" borderId="6132" applyNumberFormat="0" applyAlignment="0" applyProtection="0"/>
    <xf numFmtId="201" fontId="137" fillId="0" borderId="6016" applyNumberFormat="0" applyFont="0" applyFill="0" applyAlignment="0" applyProtection="0"/>
    <xf numFmtId="0" fontId="18" fillId="68" borderId="6134" applyNumberFormat="0">
      <alignment vertical="center"/>
    </xf>
    <xf numFmtId="0" fontId="18" fillId="35" borderId="6015" applyNumberFormat="0" applyAlignment="0">
      <protection locked="0"/>
    </xf>
    <xf numFmtId="0" fontId="42" fillId="0" borderId="6135" applyNumberFormat="0" applyFill="0" applyAlignment="0" applyProtection="0"/>
    <xf numFmtId="0" fontId="60" fillId="43" borderId="6132" applyNumberFormat="0" applyAlignment="0" applyProtection="0"/>
    <xf numFmtId="0" fontId="60" fillId="43" borderId="6132" applyNumberFormat="0" applyAlignment="0" applyProtection="0"/>
    <xf numFmtId="0" fontId="42" fillId="0" borderId="6135" applyNumberFormat="0" applyFill="0" applyAlignment="0" applyProtection="0"/>
    <xf numFmtId="0" fontId="55" fillId="56" borderId="6132" applyNumberFormat="0" applyAlignment="0" applyProtection="0"/>
    <xf numFmtId="0" fontId="55" fillId="56" borderId="6132" applyNumberFormat="0" applyAlignment="0" applyProtection="0"/>
    <xf numFmtId="0" fontId="55" fillId="56" borderId="6132" applyNumberFormat="0" applyAlignment="0" applyProtection="0"/>
    <xf numFmtId="0" fontId="63" fillId="56" borderId="6134" applyNumberFormat="0" applyAlignment="0" applyProtection="0"/>
    <xf numFmtId="0" fontId="63" fillId="56" borderId="6134" applyNumberFormat="0" applyAlignment="0" applyProtection="0"/>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18" fillId="0" borderId="6133"/>
    <xf numFmtId="0" fontId="63" fillId="56" borderId="6134" applyNumberFormat="0" applyAlignment="0" applyProtection="0"/>
    <xf numFmtId="0" fontId="55" fillId="56" borderId="6132" applyNumberFormat="0" applyAlignment="0" applyProtection="0"/>
    <xf numFmtId="0" fontId="55" fillId="56" borderId="6132" applyNumberFormat="0" applyAlignment="0" applyProtection="0"/>
    <xf numFmtId="0" fontId="55" fillId="56" borderId="6132" applyNumberFormat="0" applyAlignment="0" applyProtection="0"/>
    <xf numFmtId="0" fontId="60" fillId="43" borderId="6132" applyNumberFormat="0" applyAlignment="0" applyProtection="0"/>
    <xf numFmtId="0" fontId="60" fillId="43" borderId="6132" applyNumberFormat="0" applyAlignment="0" applyProtection="0"/>
    <xf numFmtId="0" fontId="42" fillId="0" borderId="6135" applyNumberFormat="0" applyFill="0" applyAlignment="0" applyProtection="0"/>
    <xf numFmtId="0" fontId="60" fillId="43" borderId="6132" applyNumberFormat="0" applyAlignment="0" applyProtection="0"/>
    <xf numFmtId="0" fontId="42" fillId="0" borderId="6135" applyNumberFormat="0" applyFill="0" applyAlignment="0" applyProtection="0"/>
    <xf numFmtId="0" fontId="18" fillId="35" borderId="6015" applyNumberFormat="0" applyAlignment="0">
      <protection locked="0"/>
    </xf>
    <xf numFmtId="0" fontId="18" fillId="68" borderId="6134" applyNumberFormat="0">
      <alignment vertical="center"/>
    </xf>
    <xf numFmtId="0" fontId="18" fillId="68" borderId="6134" applyNumberFormat="0">
      <alignment vertical="center"/>
    </xf>
    <xf numFmtId="0" fontId="18" fillId="68" borderId="6134" applyNumberFormat="0">
      <alignment vertical="center"/>
    </xf>
    <xf numFmtId="0" fontId="18" fillId="35" borderId="6015" applyNumberFormat="0" applyAlignment="0">
      <protection locked="0"/>
    </xf>
    <xf numFmtId="0" fontId="18" fillId="68" borderId="6134" applyNumberFormat="0">
      <alignment vertical="center"/>
    </xf>
    <xf numFmtId="0" fontId="18" fillId="68" borderId="6134" applyNumberFormat="0">
      <alignment vertical="center"/>
    </xf>
    <xf numFmtId="201" fontId="137" fillId="0" borderId="6017" applyNumberFormat="0" applyFont="0" applyFill="0" applyAlignment="0" applyProtection="0"/>
    <xf numFmtId="0" fontId="18" fillId="35" borderId="6015" applyNumberFormat="0" applyAlignment="0">
      <protection locked="0"/>
    </xf>
    <xf numFmtId="0" fontId="18" fillId="68" borderId="6134" applyNumberFormat="0">
      <alignment vertical="center"/>
    </xf>
    <xf numFmtId="0" fontId="18" fillId="35" borderId="6015" applyNumberFormat="0" applyAlignment="0">
      <protection locked="0"/>
    </xf>
    <xf numFmtId="0" fontId="18" fillId="35" borderId="6015" applyNumberFormat="0" applyAlignment="0">
      <protection locked="0"/>
    </xf>
    <xf numFmtId="0" fontId="63" fillId="56" borderId="6134" applyNumberFormat="0" applyAlignment="0" applyProtection="0"/>
    <xf numFmtId="0" fontId="44" fillId="57" borderId="6577" applyNumberFormat="0" applyAlignment="0" applyProtection="0"/>
    <xf numFmtId="0" fontId="63" fillId="56" borderId="6134" applyNumberFormat="0" applyAlignment="0" applyProtection="0"/>
    <xf numFmtId="0" fontId="42" fillId="0" borderId="6135" applyNumberFormat="0" applyFill="0" applyAlignment="0" applyProtection="0"/>
    <xf numFmtId="0" fontId="60" fillId="43" borderId="6132" applyNumberFormat="0" applyAlignment="0" applyProtection="0"/>
    <xf numFmtId="0" fontId="92" fillId="35" borderId="6580">
      <alignment horizontal="center" vertical="center"/>
    </xf>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215" fontId="156" fillId="0" borderId="6579" applyFont="0" applyFill="0" applyAlignment="0">
      <alignment horizontal="fill"/>
    </xf>
    <xf numFmtId="0" fontId="108" fillId="0" borderId="6136" applyFont="0" applyFill="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63" fillId="56" borderId="6134" applyNumberFormat="0" applyAlignment="0" applyProtection="0"/>
    <xf numFmtId="0" fontId="42" fillId="0" borderId="6135" applyNumberFormat="0" applyFill="0" applyAlignment="0" applyProtection="0"/>
    <xf numFmtId="0" fontId="55" fillId="56" borderId="6132" applyNumberFormat="0" applyAlignment="0" applyProtection="0"/>
    <xf numFmtId="0" fontId="63" fillId="56" borderId="6134" applyNumberFormat="0" applyAlignment="0" applyProtection="0"/>
    <xf numFmtId="0" fontId="60" fillId="43" borderId="6132" applyNumberFormat="0" applyAlignment="0" applyProtection="0"/>
    <xf numFmtId="0" fontId="43" fillId="59" borderId="6133" applyNumberFormat="0" applyFont="0" applyAlignment="0" applyProtection="0"/>
    <xf numFmtId="0" fontId="55" fillId="56" borderId="6132" applyNumberFormat="0" applyAlignment="0" applyProtection="0"/>
    <xf numFmtId="0" fontId="55" fillId="56" borderId="6132" applyNumberFormat="0" applyAlignment="0" applyProtection="0"/>
    <xf numFmtId="0" fontId="55" fillId="56" borderId="6132" applyNumberFormat="0" applyAlignment="0" applyProtection="0"/>
    <xf numFmtId="0" fontId="55" fillId="56" borderId="6132" applyNumberFormat="0" applyAlignment="0" applyProtection="0"/>
    <xf numFmtId="0" fontId="60" fillId="43" borderId="6132" applyNumberFormat="0" applyAlignment="0" applyProtection="0"/>
    <xf numFmtId="0" fontId="42" fillId="0" borderId="6135" applyNumberFormat="0" applyFill="0" applyAlignment="0" applyProtection="0"/>
    <xf numFmtId="0" fontId="60" fillId="43" borderId="6132" applyNumberFormat="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42" fillId="0" borderId="6135" applyNumberFormat="0" applyFill="0" applyAlignment="0" applyProtection="0"/>
    <xf numFmtId="0" fontId="44" fillId="57" borderId="6577" applyNumberFormat="0" applyAlignment="0" applyProtection="0"/>
    <xf numFmtId="0" fontId="44" fillId="57" borderId="6577" applyNumberFormat="0" applyAlignment="0" applyProtection="0"/>
    <xf numFmtId="3" fontId="92" fillId="35" borderId="6580">
      <alignment horizontal="right" vertical="center"/>
    </xf>
    <xf numFmtId="4" fontId="92" fillId="35" borderId="6580"/>
    <xf numFmtId="3" fontId="92" fillId="34" borderId="6578">
      <alignment horizontal="right" vertical="center"/>
    </xf>
    <xf numFmtId="2" fontId="92" fillId="34" borderId="6578"/>
    <xf numFmtId="0" fontId="60" fillId="43" borderId="6132" applyNumberFormat="0" applyAlignment="0" applyProtection="0"/>
    <xf numFmtId="0" fontId="44" fillId="119" borderId="6577" applyNumberFormat="0" applyAlignment="0" applyProtection="0"/>
    <xf numFmtId="0" fontId="42" fillId="0" borderId="6135" applyNumberFormat="0" applyFill="0" applyAlignment="0" applyProtection="0"/>
    <xf numFmtId="0" fontId="42" fillId="0" borderId="6135" applyNumberFormat="0" applyFill="0" applyAlignment="0" applyProtection="0"/>
    <xf numFmtId="0" fontId="63" fillId="56" borderId="6134" applyNumberFormat="0" applyAlignment="0" applyProtection="0"/>
    <xf numFmtId="0" fontId="63" fillId="56" borderId="6134" applyNumberFormat="0" applyAlignment="0" applyProtection="0"/>
    <xf numFmtId="0" fontId="63" fillId="56" borderId="6134" applyNumberFormat="0" applyAlignment="0" applyProtection="0"/>
    <xf numFmtId="0" fontId="44" fillId="57" borderId="6581" applyNumberFormat="0" applyAlignment="0" applyProtection="0"/>
    <xf numFmtId="0" fontId="44" fillId="57" borderId="6581" applyNumberFormat="0" applyAlignment="0" applyProtection="0"/>
    <xf numFmtId="0" fontId="44" fillId="57" borderId="6581" applyNumberFormat="0" applyAlignment="0" applyProtection="0"/>
    <xf numFmtId="0" fontId="44" fillId="119" borderId="6581" applyNumberFormat="0" applyAlignment="0" applyProtection="0"/>
    <xf numFmtId="215" fontId="156" fillId="0" borderId="6583" applyFont="0" applyFill="0" applyAlignment="0">
      <alignment horizontal="fill"/>
    </xf>
    <xf numFmtId="0" fontId="92" fillId="35" borderId="6584">
      <alignment horizontal="center" vertical="center"/>
    </xf>
    <xf numFmtId="3" fontId="92" fillId="35" borderId="6584">
      <alignment horizontal="right" vertical="center"/>
    </xf>
    <xf numFmtId="4" fontId="92" fillId="35" borderId="6584"/>
    <xf numFmtId="3" fontId="92" fillId="34" borderId="6582">
      <alignment horizontal="right" vertical="center"/>
    </xf>
    <xf numFmtId="2" fontId="92" fillId="34" borderId="6582"/>
    <xf numFmtId="0" fontId="44" fillId="57" borderId="6585" applyNumberFormat="0" applyAlignment="0" applyProtection="0"/>
    <xf numFmtId="0" fontId="92" fillId="35" borderId="6588">
      <alignment horizontal="center" vertical="center"/>
    </xf>
    <xf numFmtId="215" fontId="156" fillId="0" borderId="6587" applyFont="0" applyFill="0" applyAlignment="0">
      <alignment horizontal="fill"/>
    </xf>
    <xf numFmtId="0" fontId="44" fillId="57" borderId="6585" applyNumberFormat="0" applyAlignment="0" applyProtection="0"/>
    <xf numFmtId="0" fontId="44" fillId="57" borderId="6585" applyNumberFormat="0" applyAlignment="0" applyProtection="0"/>
    <xf numFmtId="3" fontId="92" fillId="35" borderId="6588">
      <alignment horizontal="right" vertical="center"/>
    </xf>
    <xf numFmtId="4" fontId="92" fillId="35" borderId="6588"/>
    <xf numFmtId="3" fontId="92" fillId="34" borderId="6586">
      <alignment horizontal="right" vertical="center"/>
    </xf>
    <xf numFmtId="2" fontId="92" fillId="34" borderId="6586"/>
    <xf numFmtId="0" fontId="44" fillId="119" borderId="6585" applyNumberFormat="0" applyAlignment="0" applyProtection="0"/>
    <xf numFmtId="0" fontId="44" fillId="57" borderId="6589" applyNumberFormat="0" applyAlignment="0" applyProtection="0"/>
    <xf numFmtId="0" fontId="44" fillId="57" borderId="6589" applyNumberFormat="0" applyAlignment="0" applyProtection="0"/>
    <xf numFmtId="0" fontId="44" fillId="57" borderId="6589" applyNumberFormat="0" applyAlignment="0" applyProtection="0"/>
    <xf numFmtId="0" fontId="44" fillId="119" borderId="6589" applyNumberFormat="0" applyAlignment="0" applyProtection="0"/>
    <xf numFmtId="164" fontId="103" fillId="71" borderId="6021" applyNumberFormat="0" applyBorder="0" applyAlignment="0">
      <alignment vertical="center" wrapText="1"/>
    </xf>
    <xf numFmtId="215" fontId="156" fillId="0" borderId="6599" applyFont="0" applyFill="0" applyAlignment="0">
      <alignment horizontal="fill"/>
    </xf>
    <xf numFmtId="2" fontId="92" fillId="34" borderId="6614"/>
    <xf numFmtId="3" fontId="92" fillId="34" borderId="6614">
      <alignment horizontal="right" vertical="center"/>
    </xf>
    <xf numFmtId="4" fontId="92" fillId="35" borderId="6616"/>
    <xf numFmtId="3" fontId="92" fillId="35" borderId="6616">
      <alignment horizontal="right" vertical="center"/>
    </xf>
    <xf numFmtId="0" fontId="92" fillId="35" borderId="6616">
      <alignment horizontal="center" vertical="center"/>
    </xf>
    <xf numFmtId="0" fontId="92" fillId="35" borderId="6600">
      <alignment horizontal="center" vertical="center"/>
    </xf>
    <xf numFmtId="3" fontId="92" fillId="35" borderId="6600">
      <alignment horizontal="right" vertical="center"/>
    </xf>
    <xf numFmtId="4" fontId="92" fillId="35" borderId="6600"/>
    <xf numFmtId="215" fontId="156" fillId="0" borderId="6615" applyFont="0" applyFill="0" applyAlignment="0">
      <alignment horizontal="fill"/>
    </xf>
    <xf numFmtId="3" fontId="92" fillId="34" borderId="6598">
      <alignment horizontal="right" vertical="center"/>
    </xf>
    <xf numFmtId="2" fontId="92" fillId="34" borderId="6598"/>
    <xf numFmtId="0" fontId="108" fillId="0" borderId="6136" applyFont="0" applyFill="0" applyAlignment="0" applyProtection="0"/>
    <xf numFmtId="0" fontId="103" fillId="71" borderId="6021" applyNumberFormat="0" applyBorder="0" applyAlignment="0">
      <alignment vertical="center" wrapText="1"/>
    </xf>
    <xf numFmtId="0" fontId="44" fillId="57" borderId="6601" applyNumberFormat="0" applyAlignment="0" applyProtection="0"/>
    <xf numFmtId="0" fontId="92" fillId="35" borderId="6604">
      <alignment horizontal="center" vertical="center"/>
    </xf>
    <xf numFmtId="215" fontId="156" fillId="0" borderId="6603" applyFont="0" applyFill="0" applyAlignment="0">
      <alignment horizontal="fill"/>
    </xf>
    <xf numFmtId="0" fontId="44" fillId="57" borderId="6601" applyNumberFormat="0" applyAlignment="0" applyProtection="0"/>
    <xf numFmtId="0" fontId="44" fillId="57" borderId="6601" applyNumberFormat="0" applyAlignment="0" applyProtection="0"/>
    <xf numFmtId="3" fontId="92" fillId="35" borderId="6604">
      <alignment horizontal="right" vertical="center"/>
    </xf>
    <xf numFmtId="4" fontId="92" fillId="35" borderId="6604"/>
    <xf numFmtId="3" fontId="92" fillId="34" borderId="6602">
      <alignment horizontal="right" vertical="center"/>
    </xf>
    <xf numFmtId="2" fontId="92" fillId="34" borderId="6602"/>
    <xf numFmtId="0" fontId="44" fillId="119" borderId="6601" applyNumberFormat="0" applyAlignment="0" applyProtection="0"/>
    <xf numFmtId="0" fontId="44" fillId="57" borderId="6605" applyNumberFormat="0" applyAlignment="0" applyProtection="0"/>
    <xf numFmtId="0" fontId="44" fillId="57" borderId="6605" applyNumberFormat="0" applyAlignment="0" applyProtection="0"/>
    <xf numFmtId="0" fontId="44" fillId="57" borderId="6605" applyNumberFormat="0" applyAlignment="0" applyProtection="0"/>
    <xf numFmtId="0" fontId="44" fillId="119" borderId="6605" applyNumberFormat="0" applyAlignment="0" applyProtection="0"/>
    <xf numFmtId="215" fontId="156" fillId="0" borderId="6607" applyFont="0" applyFill="0" applyAlignment="0">
      <alignment horizontal="fill"/>
    </xf>
    <xf numFmtId="0" fontId="92" fillId="35" borderId="6608">
      <alignment horizontal="center" vertical="center"/>
    </xf>
    <xf numFmtId="3" fontId="92" fillId="35" borderId="6608">
      <alignment horizontal="right" vertical="center"/>
    </xf>
    <xf numFmtId="4" fontId="92" fillId="35" borderId="6608"/>
    <xf numFmtId="3" fontId="92" fillId="34" borderId="6606">
      <alignment horizontal="right" vertical="center"/>
    </xf>
    <xf numFmtId="2" fontId="92" fillId="34" borderId="6606"/>
    <xf numFmtId="0" fontId="44" fillId="57" borderId="6609" applyNumberFormat="0" applyAlignment="0" applyProtection="0"/>
    <xf numFmtId="0" fontId="92" fillId="35" borderId="6612">
      <alignment horizontal="center" vertical="center"/>
    </xf>
    <xf numFmtId="215" fontId="156" fillId="0" borderId="6611" applyFont="0" applyFill="0" applyAlignment="0">
      <alignment horizontal="fill"/>
    </xf>
    <xf numFmtId="0" fontId="44" fillId="57" borderId="6609" applyNumberFormat="0" applyAlignment="0" applyProtection="0"/>
    <xf numFmtId="0" fontId="44" fillId="57" borderId="6609" applyNumberFormat="0" applyAlignment="0" applyProtection="0"/>
    <xf numFmtId="3" fontId="92" fillId="35" borderId="6612">
      <alignment horizontal="right" vertical="center"/>
    </xf>
    <xf numFmtId="4" fontId="92" fillId="35" borderId="6612"/>
    <xf numFmtId="3" fontId="92" fillId="34" borderId="6610">
      <alignment horizontal="right" vertical="center"/>
    </xf>
    <xf numFmtId="2" fontId="92" fillId="34" borderId="6610"/>
    <xf numFmtId="0" fontId="44" fillId="119" borderId="6609" applyNumberFormat="0" applyAlignment="0" applyProtection="0"/>
    <xf numFmtId="0" fontId="44" fillId="57" borderId="6613" applyNumberFormat="0" applyAlignment="0" applyProtection="0"/>
    <xf numFmtId="0" fontId="44" fillId="57" borderId="6613" applyNumberFormat="0" applyAlignment="0" applyProtection="0"/>
    <xf numFmtId="0" fontId="44" fillId="57" borderId="6613" applyNumberFormat="0" applyAlignment="0" applyProtection="0"/>
    <xf numFmtId="0" fontId="44" fillId="119" borderId="6613" applyNumberFormat="0" applyAlignment="0" applyProtection="0"/>
    <xf numFmtId="0" fontId="44" fillId="57" borderId="6617" applyNumberFormat="0" applyAlignment="0" applyProtection="0"/>
    <xf numFmtId="0" fontId="92" fillId="35" borderId="6620">
      <alignment horizontal="center" vertical="center"/>
    </xf>
    <xf numFmtId="215" fontId="156" fillId="0" borderId="6619" applyFont="0" applyFill="0" applyAlignment="0">
      <alignment horizontal="fill"/>
    </xf>
    <xf numFmtId="0" fontId="44" fillId="57" borderId="6617" applyNumberFormat="0" applyAlignment="0" applyProtection="0"/>
    <xf numFmtId="0" fontId="44" fillId="57" borderId="6617" applyNumberFormat="0" applyAlignment="0" applyProtection="0"/>
    <xf numFmtId="3" fontId="92" fillId="35" borderId="6620">
      <alignment horizontal="right" vertical="center"/>
    </xf>
    <xf numFmtId="4" fontId="92" fillId="35" borderId="6620"/>
    <xf numFmtId="3" fontId="92" fillId="34" borderId="6618">
      <alignment horizontal="right" vertical="center"/>
    </xf>
    <xf numFmtId="2" fontId="92" fillId="34" borderId="6618"/>
    <xf numFmtId="0" fontId="44" fillId="119" borderId="6617" applyNumberFormat="0" applyAlignment="0" applyProtection="0"/>
    <xf numFmtId="0" fontId="44" fillId="57" borderId="6621" applyNumberFormat="0" applyAlignment="0" applyProtection="0"/>
    <xf numFmtId="0" fontId="44" fillId="57" borderId="6621" applyNumberFormat="0" applyAlignment="0" applyProtection="0"/>
    <xf numFmtId="0" fontId="44" fillId="57" borderId="6621" applyNumberFormat="0" applyAlignment="0" applyProtection="0"/>
    <xf numFmtId="0" fontId="44" fillId="119" borderId="6621" applyNumberFormat="0" applyAlignment="0" applyProtection="0"/>
    <xf numFmtId="215" fontId="156" fillId="0" borderId="6623" applyFont="0" applyFill="0" applyAlignment="0">
      <alignment horizontal="fill"/>
    </xf>
    <xf numFmtId="0" fontId="44" fillId="57" borderId="6637" applyNumberFormat="0" applyAlignment="0" applyProtection="0"/>
    <xf numFmtId="0" fontId="44" fillId="119" borderId="6633" applyNumberFormat="0" applyAlignment="0" applyProtection="0"/>
    <xf numFmtId="2" fontId="92" fillId="34" borderId="6634"/>
    <xf numFmtId="3" fontId="92" fillId="34" borderId="6634">
      <alignment horizontal="right" vertical="center"/>
    </xf>
    <xf numFmtId="4" fontId="92" fillId="35" borderId="6636"/>
    <xf numFmtId="3" fontId="92" fillId="35" borderId="6636">
      <alignment horizontal="right" vertical="center"/>
    </xf>
    <xf numFmtId="0" fontId="44" fillId="57" borderId="6633" applyNumberFormat="0" applyAlignment="0" applyProtection="0"/>
    <xf numFmtId="0" fontId="44" fillId="57" borderId="6633" applyNumberFormat="0" applyAlignment="0" applyProtection="0"/>
    <xf numFmtId="215" fontId="156" fillId="0" borderId="6635" applyFont="0" applyFill="0" applyAlignment="0">
      <alignment horizontal="fill"/>
    </xf>
    <xf numFmtId="0" fontId="92" fillId="35" borderId="6636">
      <alignment horizontal="center" vertical="center"/>
    </xf>
    <xf numFmtId="0" fontId="44" fillId="57" borderId="6633" applyNumberFormat="0" applyAlignment="0" applyProtection="0"/>
    <xf numFmtId="2" fontId="92" fillId="34" borderId="6630"/>
    <xf numFmtId="3" fontId="92" fillId="34" borderId="6630">
      <alignment horizontal="right" vertical="center"/>
    </xf>
    <xf numFmtId="4" fontId="92" fillId="35" borderId="6632"/>
    <xf numFmtId="3" fontId="92" fillId="35" borderId="6632">
      <alignment horizontal="right" vertical="center"/>
    </xf>
    <xf numFmtId="0" fontId="92" fillId="35" borderId="6632">
      <alignment horizontal="center" vertical="center"/>
    </xf>
    <xf numFmtId="0" fontId="92" fillId="35" borderId="6624">
      <alignment horizontal="center" vertical="center"/>
    </xf>
    <xf numFmtId="3" fontId="92" fillId="35" borderId="6624">
      <alignment horizontal="right" vertical="center"/>
    </xf>
    <xf numFmtId="4" fontId="92" fillId="35" borderId="6624"/>
    <xf numFmtId="3" fontId="92" fillId="34" borderId="6622">
      <alignment horizontal="right" vertical="center"/>
    </xf>
    <xf numFmtId="2" fontId="92" fillId="34" borderId="6622"/>
    <xf numFmtId="215" fontId="156" fillId="0" borderId="6631" applyFont="0" applyFill="0" applyAlignment="0">
      <alignment horizontal="fill"/>
    </xf>
    <xf numFmtId="0" fontId="44" fillId="57" borderId="6625" applyNumberFormat="0" applyAlignment="0" applyProtection="0"/>
    <xf numFmtId="0" fontId="92" fillId="35" borderId="6628">
      <alignment horizontal="center" vertical="center"/>
    </xf>
    <xf numFmtId="215" fontId="156" fillId="0" borderId="6627" applyFont="0" applyFill="0" applyAlignment="0">
      <alignment horizontal="fill"/>
    </xf>
    <xf numFmtId="0" fontId="44" fillId="57" borderId="6625" applyNumberFormat="0" applyAlignment="0" applyProtection="0"/>
    <xf numFmtId="0" fontId="44" fillId="57" borderId="6625" applyNumberFormat="0" applyAlignment="0" applyProtection="0"/>
    <xf numFmtId="3" fontId="92" fillId="35" borderId="6628">
      <alignment horizontal="right" vertical="center"/>
    </xf>
    <xf numFmtId="4" fontId="92" fillId="35" borderId="6628"/>
    <xf numFmtId="3" fontId="92" fillId="34" borderId="6626">
      <alignment horizontal="right" vertical="center"/>
    </xf>
    <xf numFmtId="2" fontId="92" fillId="34" borderId="6626"/>
    <xf numFmtId="0" fontId="44" fillId="119" borderId="6625" applyNumberFormat="0" applyAlignment="0" applyProtection="0"/>
    <xf numFmtId="0" fontId="44" fillId="57" borderId="6629" applyNumberFormat="0" applyAlignment="0" applyProtection="0"/>
    <xf numFmtId="0" fontId="44" fillId="57" borderId="6629" applyNumberFormat="0" applyAlignment="0" applyProtection="0"/>
    <xf numFmtId="0" fontId="44" fillId="57" borderId="6629" applyNumberFormat="0" applyAlignment="0" applyProtection="0"/>
    <xf numFmtId="0" fontId="44" fillId="119" borderId="6629" applyNumberFormat="0" applyAlignment="0" applyProtection="0"/>
    <xf numFmtId="0" fontId="44" fillId="57" borderId="6637" applyNumberFormat="0" applyAlignment="0" applyProtection="0"/>
    <xf numFmtId="0" fontId="44" fillId="57" borderId="6637" applyNumberFormat="0" applyAlignment="0" applyProtection="0"/>
    <xf numFmtId="0" fontId="44" fillId="119" borderId="6637" applyNumberFormat="0" applyAlignment="0" applyProtection="0"/>
    <xf numFmtId="215" fontId="156" fillId="0" borderId="6639" applyFont="0" applyFill="0" applyAlignment="0">
      <alignment horizontal="fill"/>
    </xf>
    <xf numFmtId="0" fontId="92" fillId="35" borderId="6640">
      <alignment horizontal="center" vertical="center"/>
    </xf>
    <xf numFmtId="3" fontId="92" fillId="35" borderId="6640">
      <alignment horizontal="right" vertical="center"/>
    </xf>
    <xf numFmtId="4" fontId="92" fillId="35" borderId="6640"/>
    <xf numFmtId="3" fontId="92" fillId="34" borderId="6638">
      <alignment horizontal="right" vertical="center"/>
    </xf>
    <xf numFmtId="2" fontId="92" fillId="34" borderId="6638"/>
    <xf numFmtId="0" fontId="44" fillId="57" borderId="6641" applyNumberFormat="0" applyAlignment="0" applyProtection="0"/>
    <xf numFmtId="0" fontId="92" fillId="35" borderId="6644">
      <alignment horizontal="center" vertical="center"/>
    </xf>
    <xf numFmtId="215" fontId="156" fillId="0" borderId="6643" applyFont="0" applyFill="0" applyAlignment="0">
      <alignment horizontal="fill"/>
    </xf>
    <xf numFmtId="0" fontId="44" fillId="57" borderId="6641" applyNumberFormat="0" applyAlignment="0" applyProtection="0"/>
    <xf numFmtId="0" fontId="44" fillId="57" borderId="6641" applyNumberFormat="0" applyAlignment="0" applyProtection="0"/>
    <xf numFmtId="3" fontId="92" fillId="35" borderId="6644">
      <alignment horizontal="right" vertical="center"/>
    </xf>
    <xf numFmtId="4" fontId="92" fillId="35" borderId="6644"/>
    <xf numFmtId="3" fontId="92" fillId="34" borderId="6642">
      <alignment horizontal="right" vertical="center"/>
    </xf>
    <xf numFmtId="2" fontId="92" fillId="34" borderId="6642"/>
    <xf numFmtId="0" fontId="44" fillId="119" borderId="6641" applyNumberFormat="0" applyAlignment="0" applyProtection="0"/>
    <xf numFmtId="0" fontId="44" fillId="57" borderId="6645" applyNumberFormat="0" applyAlignment="0" applyProtection="0"/>
    <xf numFmtId="0" fontId="44" fillId="57" borderId="6645" applyNumberFormat="0" applyAlignment="0" applyProtection="0"/>
    <xf numFmtId="0" fontId="44" fillId="57" borderId="6645" applyNumberFormat="0" applyAlignment="0" applyProtection="0"/>
    <xf numFmtId="0" fontId="44" fillId="119" borderId="6645" applyNumberFormat="0" applyAlignment="0" applyProtection="0"/>
    <xf numFmtId="215" fontId="156" fillId="0" borderId="6647" applyFont="0" applyFill="0" applyAlignment="0">
      <alignment horizontal="fill"/>
    </xf>
    <xf numFmtId="0" fontId="92" fillId="35" borderId="6648">
      <alignment horizontal="center" vertical="center"/>
    </xf>
    <xf numFmtId="3" fontId="92" fillId="35" borderId="6648">
      <alignment horizontal="right" vertical="center"/>
    </xf>
    <xf numFmtId="4" fontId="92" fillId="35" borderId="6648"/>
    <xf numFmtId="3" fontId="92" fillId="34" borderId="6646">
      <alignment horizontal="right" vertical="center"/>
    </xf>
    <xf numFmtId="2" fontId="92" fillId="34" borderId="6646"/>
    <xf numFmtId="0" fontId="44" fillId="57" borderId="6649" applyNumberFormat="0" applyAlignment="0" applyProtection="0"/>
    <xf numFmtId="0" fontId="92" fillId="35" borderId="6652">
      <alignment horizontal="center" vertical="center"/>
    </xf>
    <xf numFmtId="215" fontId="156" fillId="0" borderId="6651" applyFont="0" applyFill="0" applyAlignment="0">
      <alignment horizontal="fill"/>
    </xf>
    <xf numFmtId="0" fontId="44" fillId="57" borderId="6649" applyNumberFormat="0" applyAlignment="0" applyProtection="0"/>
    <xf numFmtId="0" fontId="44" fillId="57" borderId="6649" applyNumberFormat="0" applyAlignment="0" applyProtection="0"/>
    <xf numFmtId="3" fontId="92" fillId="35" borderId="6652">
      <alignment horizontal="right" vertical="center"/>
    </xf>
    <xf numFmtId="4" fontId="92" fillId="35" borderId="6652"/>
    <xf numFmtId="3" fontId="92" fillId="34" borderId="6650">
      <alignment horizontal="right" vertical="center"/>
    </xf>
    <xf numFmtId="2" fontId="92" fillId="34" borderId="6650"/>
    <xf numFmtId="0" fontId="44" fillId="119" borderId="6649" applyNumberFormat="0" applyAlignment="0" applyProtection="0"/>
    <xf numFmtId="0" fontId="44" fillId="57" borderId="6653" applyNumberFormat="0" applyAlignment="0" applyProtection="0"/>
    <xf numFmtId="0" fontId="44" fillId="57" borderId="6653" applyNumberFormat="0" applyAlignment="0" applyProtection="0"/>
    <xf numFmtId="0" fontId="44" fillId="57" borderId="6653" applyNumberFormat="0" applyAlignment="0" applyProtection="0"/>
    <xf numFmtId="0" fontId="44" fillId="119" borderId="6653" applyNumberFormat="0" applyAlignment="0" applyProtection="0"/>
    <xf numFmtId="0" fontId="108" fillId="0" borderId="6242" applyFont="0" applyFill="0" applyAlignment="0" applyProtection="0"/>
    <xf numFmtId="215" fontId="156" fillId="0" borderId="6655" applyFont="0" applyFill="0" applyAlignment="0">
      <alignment horizontal="fill"/>
    </xf>
    <xf numFmtId="215" fontId="156" fillId="0" borderId="6242" applyFont="0" applyFill="0" applyAlignment="0">
      <alignment horizontal="fill"/>
    </xf>
    <xf numFmtId="303" fontId="211" fillId="0" borderId="6242" applyBorder="0"/>
    <xf numFmtId="321" fontId="171" fillId="0" borderId="6242"/>
    <xf numFmtId="322" fontId="171" fillId="0" borderId="6242"/>
    <xf numFmtId="323" fontId="171" fillId="0" borderId="6242"/>
    <xf numFmtId="324" fontId="171" fillId="0" borderId="6242"/>
    <xf numFmtId="325" fontId="171" fillId="0" borderId="6242"/>
    <xf numFmtId="326" fontId="171" fillId="0" borderId="6242"/>
    <xf numFmtId="329" fontId="171" fillId="0" borderId="6242"/>
    <xf numFmtId="332" fontId="171" fillId="0" borderId="6242"/>
    <xf numFmtId="333" fontId="171" fillId="0" borderId="6242"/>
    <xf numFmtId="0" fontId="92" fillId="35" borderId="6656">
      <alignment horizontal="center" vertical="center"/>
    </xf>
    <xf numFmtId="3" fontId="92" fillId="35" borderId="6656">
      <alignment horizontal="right" vertical="center"/>
    </xf>
    <xf numFmtId="4" fontId="92" fillId="35" borderId="6656"/>
    <xf numFmtId="3" fontId="92" fillId="34" borderId="6654">
      <alignment horizontal="right" vertical="center"/>
    </xf>
    <xf numFmtId="2" fontId="92" fillId="34" borderId="6654"/>
    <xf numFmtId="256" fontId="19" fillId="36" borderId="6242" applyNumberFormat="0" applyFill="0" applyBorder="0" applyAlignment="0" applyProtection="0"/>
    <xf numFmtId="256" fontId="19" fillId="36" borderId="6242" applyNumberFormat="0" applyFill="0" applyBorder="0" applyAlignment="0" applyProtection="0"/>
    <xf numFmtId="256" fontId="19" fillId="36" borderId="6242" applyNumberFormat="0" applyFill="0" applyBorder="0" applyAlignment="0" applyProtection="0"/>
    <xf numFmtId="0" fontId="19" fillId="36" borderId="6242" applyNumberFormat="0" applyFill="0" applyBorder="0" applyAlignment="0" applyProtection="0"/>
    <xf numFmtId="0" fontId="19" fillId="36" borderId="6242" applyNumberFormat="0" applyFill="0" applyBorder="0" applyAlignment="0" applyProtection="0"/>
    <xf numFmtId="256" fontId="19" fillId="36" borderId="6242" applyNumberFormat="0" applyFill="0" applyBorder="0" applyAlignment="0" applyProtection="0"/>
    <xf numFmtId="0" fontId="19" fillId="36" borderId="6242" applyNumberFormat="0" applyFill="0" applyBorder="0" applyAlignment="0" applyProtection="0"/>
    <xf numFmtId="0" fontId="108" fillId="0" borderId="6242" applyFont="0" applyFill="0" applyAlignment="0" applyProtection="0"/>
    <xf numFmtId="303" fontId="211" fillId="0" borderId="6242" applyBorder="0"/>
    <xf numFmtId="215" fontId="156" fillId="0" borderId="6242" applyFont="0" applyFill="0" applyAlignment="0">
      <alignment horizontal="fill"/>
    </xf>
    <xf numFmtId="0" fontId="44" fillId="57" borderId="6657" applyNumberFormat="0" applyAlignment="0" applyProtection="0"/>
    <xf numFmtId="0" fontId="92" fillId="35" borderId="6660">
      <alignment horizontal="center" vertical="center"/>
    </xf>
    <xf numFmtId="215" fontId="156" fillId="0" borderId="6242" applyFont="0" applyFill="0" applyAlignment="0">
      <alignment horizontal="fill"/>
    </xf>
    <xf numFmtId="215" fontId="156" fillId="0" borderId="6659" applyFont="0" applyFill="0" applyAlignment="0">
      <alignment horizontal="fill"/>
    </xf>
    <xf numFmtId="0" fontId="108" fillId="0" borderId="6242" applyFont="0" applyFill="0" applyAlignment="0" applyProtection="0"/>
    <xf numFmtId="0" fontId="44" fillId="57" borderId="6657" applyNumberFormat="0" applyAlignment="0" applyProtection="0"/>
    <xf numFmtId="0" fontId="44" fillId="57" borderId="6657" applyNumberFormat="0" applyAlignment="0" applyProtection="0"/>
    <xf numFmtId="3" fontId="92" fillId="35" borderId="6660">
      <alignment horizontal="right" vertical="center"/>
    </xf>
    <xf numFmtId="4" fontId="92" fillId="35" borderId="6660"/>
    <xf numFmtId="3" fontId="92" fillId="34" borderId="6658">
      <alignment horizontal="right" vertical="center"/>
    </xf>
    <xf numFmtId="2" fontId="92" fillId="34" borderId="6658"/>
    <xf numFmtId="0" fontId="44" fillId="119" borderId="6657" applyNumberFormat="0" applyAlignment="0" applyProtection="0"/>
    <xf numFmtId="0" fontId="108" fillId="0" borderId="6242" applyFont="0" applyFill="0" applyAlignment="0" applyProtection="0"/>
    <xf numFmtId="303" fontId="211" fillId="0" borderId="6242" applyBorder="0"/>
    <xf numFmtId="303" fontId="211" fillId="0" borderId="6242" applyBorder="0"/>
    <xf numFmtId="215" fontId="156" fillId="0" borderId="6242" applyFont="0" applyFill="0" applyAlignment="0">
      <alignment horizontal="fill"/>
    </xf>
    <xf numFmtId="0" fontId="44" fillId="57" borderId="6661" applyNumberFormat="0" applyAlignment="0" applyProtection="0"/>
    <xf numFmtId="0" fontId="44" fillId="57" borderId="6661" applyNumberFormat="0" applyAlignment="0" applyProtection="0"/>
    <xf numFmtId="0" fontId="44" fillId="57" borderId="6661" applyNumberFormat="0" applyAlignment="0" applyProtection="0"/>
    <xf numFmtId="0" fontId="44" fillId="119" borderId="6661" applyNumberFormat="0" applyAlignment="0" applyProtection="0"/>
    <xf numFmtId="0" fontId="44" fillId="57" borderId="6697" applyNumberFormat="0" applyAlignment="0" applyProtection="0"/>
    <xf numFmtId="215" fontId="156" fillId="0" borderId="6699" applyFont="0" applyFill="0" applyAlignment="0">
      <alignment horizontal="fill"/>
    </xf>
    <xf numFmtId="215" fontId="156" fillId="0" borderId="6663" applyFont="0" applyFill="0" applyAlignment="0">
      <alignment horizontal="fill"/>
    </xf>
    <xf numFmtId="0" fontId="92" fillId="35" borderId="6700">
      <alignment horizontal="center" vertical="center"/>
    </xf>
    <xf numFmtId="0" fontId="44" fillId="57" borderId="6677" applyNumberFormat="0" applyAlignment="0" applyProtection="0"/>
    <xf numFmtId="0" fontId="44" fillId="119" borderId="6673" applyNumberFormat="0" applyAlignment="0" applyProtection="0"/>
    <xf numFmtId="2" fontId="92" fillId="34" borderId="6674"/>
    <xf numFmtId="3" fontId="92" fillId="34" borderId="6674">
      <alignment horizontal="right" vertical="center"/>
    </xf>
    <xf numFmtId="4" fontId="92" fillId="35" borderId="6676"/>
    <xf numFmtId="3" fontId="92" fillId="35" borderId="6676">
      <alignment horizontal="right" vertical="center"/>
    </xf>
    <xf numFmtId="0" fontId="44" fillId="57" borderId="6673" applyNumberFormat="0" applyAlignment="0" applyProtection="0"/>
    <xf numFmtId="0" fontId="44" fillId="57" borderId="6673" applyNumberFormat="0" applyAlignment="0" applyProtection="0"/>
    <xf numFmtId="215" fontId="156" fillId="0" borderId="6675" applyFont="0" applyFill="0" applyAlignment="0">
      <alignment horizontal="fill"/>
    </xf>
    <xf numFmtId="0" fontId="92" fillId="35" borderId="6676">
      <alignment horizontal="center" vertical="center"/>
    </xf>
    <xf numFmtId="0" fontId="44" fillId="57" borderId="6673" applyNumberFormat="0" applyAlignment="0" applyProtection="0"/>
    <xf numFmtId="215" fontId="156" fillId="0" borderId="6695" applyFont="0" applyFill="0" applyAlignment="0">
      <alignment horizontal="fill"/>
    </xf>
    <xf numFmtId="2" fontId="92" fillId="34" borderId="6670"/>
    <xf numFmtId="3" fontId="92" fillId="34" borderId="6670">
      <alignment horizontal="right" vertical="center"/>
    </xf>
    <xf numFmtId="4" fontId="92" fillId="35" borderId="6672"/>
    <xf numFmtId="3" fontId="92" fillId="35" borderId="6672">
      <alignment horizontal="right" vertical="center"/>
    </xf>
    <xf numFmtId="0" fontId="92" fillId="35" borderId="6672">
      <alignment horizontal="center" vertical="center"/>
    </xf>
    <xf numFmtId="3" fontId="92" fillId="35" borderId="6696">
      <alignment horizontal="right" vertical="center"/>
    </xf>
    <xf numFmtId="3" fontId="92" fillId="34" borderId="6694">
      <alignment horizontal="right" vertical="center"/>
    </xf>
    <xf numFmtId="2" fontId="92" fillId="34" borderId="6694"/>
    <xf numFmtId="0" fontId="92" fillId="35" borderId="6664">
      <alignment horizontal="center" vertical="center"/>
    </xf>
    <xf numFmtId="3" fontId="92" fillId="35" borderId="6664">
      <alignment horizontal="right" vertical="center"/>
    </xf>
    <xf numFmtId="4" fontId="92" fillId="35" borderId="6664"/>
    <xf numFmtId="3" fontId="92" fillId="35" borderId="6700">
      <alignment horizontal="right" vertical="center"/>
    </xf>
    <xf numFmtId="0" fontId="44" fillId="119" borderId="6697" applyNumberFormat="0" applyAlignment="0" applyProtection="0"/>
    <xf numFmtId="0" fontId="44" fillId="119" borderId="6701" applyNumberFormat="0" applyAlignment="0" applyProtection="0"/>
    <xf numFmtId="3" fontId="92" fillId="34" borderId="6662">
      <alignment horizontal="right" vertical="center"/>
    </xf>
    <xf numFmtId="2" fontId="92" fillId="34" borderId="6662"/>
    <xf numFmtId="0" fontId="44" fillId="57" borderId="6701" applyNumberFormat="0" applyAlignment="0" applyProtection="0"/>
    <xf numFmtId="0" fontId="44" fillId="57" borderId="6697" applyNumberFormat="0" applyAlignment="0" applyProtection="0"/>
    <xf numFmtId="0" fontId="92" fillId="35" borderId="6696">
      <alignment horizontal="center" vertical="center"/>
    </xf>
    <xf numFmtId="4" fontId="92" fillId="35" borderId="6696"/>
    <xf numFmtId="4" fontId="92" fillId="35" borderId="6700"/>
    <xf numFmtId="3" fontId="92" fillId="34" borderId="6698">
      <alignment horizontal="right" vertical="center"/>
    </xf>
    <xf numFmtId="0" fontId="44" fillId="57" borderId="6701" applyNumberFormat="0" applyAlignment="0" applyProtection="0"/>
    <xf numFmtId="215" fontId="156" fillId="0" borderId="6671" applyFont="0" applyFill="0" applyAlignment="0">
      <alignment horizontal="fill"/>
    </xf>
    <xf numFmtId="0" fontId="44" fillId="57" borderId="6697" applyNumberFormat="0" applyAlignment="0" applyProtection="0"/>
    <xf numFmtId="2" fontId="92" fillId="34" borderId="6698"/>
    <xf numFmtId="0" fontId="44" fillId="57" borderId="6701" applyNumberFormat="0" applyAlignment="0" applyProtection="0"/>
    <xf numFmtId="0" fontId="44" fillId="57" borderId="6665" applyNumberFormat="0" applyAlignment="0" applyProtection="0"/>
    <xf numFmtId="0" fontId="92" fillId="35" borderId="6668">
      <alignment horizontal="center" vertical="center"/>
    </xf>
    <xf numFmtId="215" fontId="156" fillId="0" borderId="6667" applyFont="0" applyFill="0" applyAlignment="0">
      <alignment horizontal="fill"/>
    </xf>
    <xf numFmtId="0" fontId="44" fillId="57" borderId="6665" applyNumberFormat="0" applyAlignment="0" applyProtection="0"/>
    <xf numFmtId="0" fontId="44" fillId="57" borderId="6665" applyNumberFormat="0" applyAlignment="0" applyProtection="0"/>
    <xf numFmtId="3" fontId="92" fillId="35" borderId="6668">
      <alignment horizontal="right" vertical="center"/>
    </xf>
    <xf numFmtId="4" fontId="92" fillId="35" borderId="6668"/>
    <xf numFmtId="3" fontId="92" fillId="34" borderId="6666">
      <alignment horizontal="right" vertical="center"/>
    </xf>
    <xf numFmtId="2" fontId="92" fillId="34" borderId="6666"/>
    <xf numFmtId="0" fontId="44" fillId="119" borderId="6665" applyNumberFormat="0" applyAlignment="0" applyProtection="0"/>
    <xf numFmtId="0" fontId="44" fillId="57" borderId="6669" applyNumberFormat="0" applyAlignment="0" applyProtection="0"/>
    <xf numFmtId="0" fontId="44" fillId="57" borderId="6669" applyNumberFormat="0" applyAlignment="0" applyProtection="0"/>
    <xf numFmtId="0" fontId="44" fillId="57" borderId="6669" applyNumberFormat="0" applyAlignment="0" applyProtection="0"/>
    <xf numFmtId="0" fontId="44" fillId="119" borderId="6669" applyNumberFormat="0" applyAlignment="0" applyProtection="0"/>
    <xf numFmtId="0" fontId="44" fillId="57" borderId="6677" applyNumberFormat="0" applyAlignment="0" applyProtection="0"/>
    <xf numFmtId="0" fontId="44" fillId="57" borderId="6677" applyNumberFormat="0" applyAlignment="0" applyProtection="0"/>
    <xf numFmtId="0" fontId="44" fillId="119" borderId="6677" applyNumberFormat="0" applyAlignment="0" applyProtection="0"/>
    <xf numFmtId="215" fontId="156" fillId="0" borderId="6679" applyFont="0" applyFill="0" applyAlignment="0">
      <alignment horizontal="fill"/>
    </xf>
    <xf numFmtId="0" fontId="92" fillId="35" borderId="6680">
      <alignment horizontal="center" vertical="center"/>
    </xf>
    <xf numFmtId="3" fontId="92" fillId="35" borderId="6680">
      <alignment horizontal="right" vertical="center"/>
    </xf>
    <xf numFmtId="4" fontId="92" fillId="35" borderId="6680"/>
    <xf numFmtId="3" fontId="92" fillId="34" borderId="6678">
      <alignment horizontal="right" vertical="center"/>
    </xf>
    <xf numFmtId="2" fontId="92" fillId="34" borderId="6678"/>
    <xf numFmtId="0" fontId="44" fillId="57" borderId="6681" applyNumberFormat="0" applyAlignment="0" applyProtection="0"/>
    <xf numFmtId="0" fontId="92" fillId="35" borderId="6684">
      <alignment horizontal="center" vertical="center"/>
    </xf>
    <xf numFmtId="215" fontId="156" fillId="0" borderId="6683" applyFont="0" applyFill="0" applyAlignment="0">
      <alignment horizontal="fill"/>
    </xf>
    <xf numFmtId="0" fontId="44" fillId="57" borderId="6681" applyNumberFormat="0" applyAlignment="0" applyProtection="0"/>
    <xf numFmtId="0" fontId="44" fillId="57" borderId="6681" applyNumberFormat="0" applyAlignment="0" applyProtection="0"/>
    <xf numFmtId="3" fontId="92" fillId="35" borderId="6684">
      <alignment horizontal="right" vertical="center"/>
    </xf>
    <xf numFmtId="4" fontId="92" fillId="35" borderId="6684"/>
    <xf numFmtId="3" fontId="92" fillId="34" borderId="6682">
      <alignment horizontal="right" vertical="center"/>
    </xf>
    <xf numFmtId="2" fontId="92" fillId="34" borderId="6682"/>
    <xf numFmtId="0" fontId="44" fillId="119" borderId="6681" applyNumberFormat="0" applyAlignment="0" applyProtection="0"/>
    <xf numFmtId="0" fontId="44" fillId="57" borderId="6685" applyNumberFormat="0" applyAlignment="0" applyProtection="0"/>
    <xf numFmtId="0" fontId="44" fillId="57" borderId="6685" applyNumberFormat="0" applyAlignment="0" applyProtection="0"/>
    <xf numFmtId="0" fontId="44" fillId="57" borderId="6685" applyNumberFormat="0" applyAlignment="0" applyProtection="0"/>
    <xf numFmtId="0" fontId="44" fillId="119" borderId="6685" applyNumberFormat="0" applyAlignment="0" applyProtection="0"/>
    <xf numFmtId="215" fontId="156" fillId="0" borderId="6687" applyFont="0" applyFill="0" applyAlignment="0">
      <alignment horizontal="fill"/>
    </xf>
    <xf numFmtId="0" fontId="92" fillId="35" borderId="6688">
      <alignment horizontal="center" vertical="center"/>
    </xf>
    <xf numFmtId="3" fontId="92" fillId="35" borderId="6688">
      <alignment horizontal="right" vertical="center"/>
    </xf>
    <xf numFmtId="4" fontId="92" fillId="35" borderId="6688"/>
    <xf numFmtId="3" fontId="92" fillId="34" borderId="6686">
      <alignment horizontal="right" vertical="center"/>
    </xf>
    <xf numFmtId="2" fontId="92" fillId="34" borderId="6686"/>
    <xf numFmtId="0" fontId="44" fillId="57" borderId="6689" applyNumberFormat="0" applyAlignment="0" applyProtection="0"/>
    <xf numFmtId="0" fontId="92" fillId="35" borderId="6692">
      <alignment horizontal="center" vertical="center"/>
    </xf>
    <xf numFmtId="215" fontId="156" fillId="0" borderId="6691" applyFont="0" applyFill="0" applyAlignment="0">
      <alignment horizontal="fill"/>
    </xf>
    <xf numFmtId="0" fontId="44" fillId="57" borderId="6689" applyNumberFormat="0" applyAlignment="0" applyProtection="0"/>
    <xf numFmtId="0" fontId="44" fillId="57" borderId="6689" applyNumberFormat="0" applyAlignment="0" applyProtection="0"/>
    <xf numFmtId="3" fontId="92" fillId="35" borderId="6692">
      <alignment horizontal="right" vertical="center"/>
    </xf>
    <xf numFmtId="4" fontId="92" fillId="35" borderId="6692"/>
    <xf numFmtId="3" fontId="92" fillId="34" borderId="6690">
      <alignment horizontal="right" vertical="center"/>
    </xf>
    <xf numFmtId="2" fontId="92" fillId="34" borderId="6690"/>
    <xf numFmtId="0" fontId="44" fillId="119" borderId="6689" applyNumberFormat="0" applyAlignment="0" applyProtection="0"/>
    <xf numFmtId="0" fontId="44" fillId="57" borderId="6693" applyNumberFormat="0" applyAlignment="0" applyProtection="0"/>
    <xf numFmtId="0" fontId="44" fillId="57" borderId="6693" applyNumberFormat="0" applyAlignment="0" applyProtection="0"/>
    <xf numFmtId="0" fontId="44" fillId="57" borderId="6693" applyNumberFormat="0" applyAlignment="0" applyProtection="0"/>
    <xf numFmtId="0" fontId="44" fillId="119" borderId="6693" applyNumberFormat="0" applyAlignment="0" applyProtection="0"/>
    <xf numFmtId="164" fontId="103" fillId="71" borderId="6021" applyNumberFormat="0" applyBorder="0" applyAlignment="0">
      <alignment vertical="center" wrapText="1"/>
    </xf>
    <xf numFmtId="215" fontId="156" fillId="0" borderId="6703" applyFont="0" applyFill="0" applyAlignment="0">
      <alignment horizontal="fill"/>
    </xf>
    <xf numFmtId="2" fontId="92" fillId="34" borderId="6718"/>
    <xf numFmtId="3" fontId="92" fillId="34" borderId="6718">
      <alignment horizontal="right" vertical="center"/>
    </xf>
    <xf numFmtId="4" fontId="92" fillId="35" borderId="6720"/>
    <xf numFmtId="3" fontId="92" fillId="35" borderId="6720">
      <alignment horizontal="right" vertical="center"/>
    </xf>
    <xf numFmtId="0" fontId="92" fillId="35" borderId="6720">
      <alignment horizontal="center" vertical="center"/>
    </xf>
    <xf numFmtId="0" fontId="92" fillId="35" borderId="6704">
      <alignment horizontal="center" vertical="center"/>
    </xf>
    <xf numFmtId="3" fontId="92" fillId="35" borderId="6704">
      <alignment horizontal="right" vertical="center"/>
    </xf>
    <xf numFmtId="4" fontId="92" fillId="35" borderId="6704"/>
    <xf numFmtId="215" fontId="156" fillId="0" borderId="6719" applyFont="0" applyFill="0" applyAlignment="0">
      <alignment horizontal="fill"/>
    </xf>
    <xf numFmtId="3" fontId="92" fillId="34" borderId="6702">
      <alignment horizontal="right" vertical="center"/>
    </xf>
    <xf numFmtId="2" fontId="92" fillId="34" borderId="6702"/>
    <xf numFmtId="0" fontId="103" fillId="71" borderId="6021" applyNumberFormat="0" applyBorder="0" applyAlignment="0">
      <alignment vertical="center" wrapText="1"/>
    </xf>
    <xf numFmtId="0" fontId="44" fillId="57" borderId="6705" applyNumberFormat="0" applyAlignment="0" applyProtection="0"/>
    <xf numFmtId="0" fontId="92" fillId="35" borderId="6708">
      <alignment horizontal="center" vertical="center"/>
    </xf>
    <xf numFmtId="215" fontId="156" fillId="0" borderId="6707" applyFont="0" applyFill="0" applyAlignment="0">
      <alignment horizontal="fill"/>
    </xf>
    <xf numFmtId="0" fontId="44" fillId="57" borderId="6705" applyNumberFormat="0" applyAlignment="0" applyProtection="0"/>
    <xf numFmtId="0" fontId="44" fillId="57" borderId="6705" applyNumberFormat="0" applyAlignment="0" applyProtection="0"/>
    <xf numFmtId="3" fontId="92" fillId="35" borderId="6708">
      <alignment horizontal="right" vertical="center"/>
    </xf>
    <xf numFmtId="4" fontId="92" fillId="35" borderId="6708"/>
    <xf numFmtId="3" fontId="92" fillId="34" borderId="6706">
      <alignment horizontal="right" vertical="center"/>
    </xf>
    <xf numFmtId="2" fontId="92" fillId="34" borderId="6706"/>
    <xf numFmtId="0" fontId="44" fillId="119" borderId="6705" applyNumberFormat="0" applyAlignment="0" applyProtection="0"/>
    <xf numFmtId="0" fontId="44" fillId="57" borderId="6709" applyNumberFormat="0" applyAlignment="0" applyProtection="0"/>
    <xf numFmtId="0" fontId="44" fillId="57" borderId="6709" applyNumberFormat="0" applyAlignment="0" applyProtection="0"/>
    <xf numFmtId="0" fontId="44" fillId="57" borderId="6709" applyNumberFormat="0" applyAlignment="0" applyProtection="0"/>
    <xf numFmtId="0" fontId="44" fillId="119" borderId="6709" applyNumberFormat="0" applyAlignment="0" applyProtection="0"/>
    <xf numFmtId="215" fontId="156" fillId="0" borderId="6711" applyFont="0" applyFill="0" applyAlignment="0">
      <alignment horizontal="fill"/>
    </xf>
    <xf numFmtId="0" fontId="92" fillId="35" borderId="6712">
      <alignment horizontal="center" vertical="center"/>
    </xf>
    <xf numFmtId="3" fontId="92" fillId="35" borderId="6712">
      <alignment horizontal="right" vertical="center"/>
    </xf>
    <xf numFmtId="4" fontId="92" fillId="35" borderId="6712"/>
    <xf numFmtId="3" fontId="92" fillId="34" borderId="6710">
      <alignment horizontal="right" vertical="center"/>
    </xf>
    <xf numFmtId="2" fontId="92" fillId="34" borderId="6710"/>
    <xf numFmtId="0" fontId="44" fillId="57" borderId="6713" applyNumberFormat="0" applyAlignment="0" applyProtection="0"/>
    <xf numFmtId="0" fontId="92" fillId="35" borderId="6716">
      <alignment horizontal="center" vertical="center"/>
    </xf>
    <xf numFmtId="215" fontId="156" fillId="0" borderId="6715" applyFont="0" applyFill="0" applyAlignment="0">
      <alignment horizontal="fill"/>
    </xf>
    <xf numFmtId="0" fontId="44" fillId="57" borderId="6713" applyNumberFormat="0" applyAlignment="0" applyProtection="0"/>
    <xf numFmtId="0" fontId="44" fillId="57" borderId="6713" applyNumberFormat="0" applyAlignment="0" applyProtection="0"/>
    <xf numFmtId="3" fontId="92" fillId="35" borderId="6716">
      <alignment horizontal="right" vertical="center"/>
    </xf>
    <xf numFmtId="4" fontId="92" fillId="35" borderId="6716"/>
    <xf numFmtId="3" fontId="92" fillId="34" borderId="6714">
      <alignment horizontal="right" vertical="center"/>
    </xf>
    <xf numFmtId="2" fontId="92" fillId="34" borderId="6714"/>
    <xf numFmtId="0" fontId="44" fillId="119" borderId="6713" applyNumberFormat="0" applyAlignment="0" applyProtection="0"/>
    <xf numFmtId="0" fontId="44" fillId="57" borderId="6717" applyNumberFormat="0" applyAlignment="0" applyProtection="0"/>
    <xf numFmtId="0" fontId="44" fillId="57" borderId="6717" applyNumberFormat="0" applyAlignment="0" applyProtection="0"/>
    <xf numFmtId="0" fontId="44" fillId="57" borderId="6717" applyNumberFormat="0" applyAlignment="0" applyProtection="0"/>
    <xf numFmtId="0" fontId="44" fillId="119" borderId="6717" applyNumberFormat="0" applyAlignment="0" applyProtection="0"/>
    <xf numFmtId="0" fontId="44" fillId="57" borderId="6721" applyNumberFormat="0" applyAlignment="0" applyProtection="0"/>
    <xf numFmtId="0" fontId="92" fillId="35" borderId="6724">
      <alignment horizontal="center" vertical="center"/>
    </xf>
    <xf numFmtId="215" fontId="156" fillId="0" borderId="6723" applyFont="0" applyFill="0" applyAlignment="0">
      <alignment horizontal="fill"/>
    </xf>
    <xf numFmtId="0" fontId="44" fillId="57" borderId="6721" applyNumberFormat="0" applyAlignment="0" applyProtection="0"/>
    <xf numFmtId="0" fontId="44" fillId="57" borderId="6721" applyNumberFormat="0" applyAlignment="0" applyProtection="0"/>
    <xf numFmtId="3" fontId="92" fillId="35" borderId="6724">
      <alignment horizontal="right" vertical="center"/>
    </xf>
    <xf numFmtId="4" fontId="92" fillId="35" borderId="6724"/>
    <xf numFmtId="3" fontId="92" fillId="34" borderId="6722">
      <alignment horizontal="right" vertical="center"/>
    </xf>
    <xf numFmtId="2" fontId="92" fillId="34" borderId="6722"/>
    <xf numFmtId="0" fontId="44" fillId="119" borderId="6721" applyNumberFormat="0" applyAlignment="0" applyProtection="0"/>
    <xf numFmtId="0" fontId="44" fillId="57" borderId="6725" applyNumberFormat="0" applyAlignment="0" applyProtection="0"/>
    <xf numFmtId="0" fontId="44" fillId="57" borderId="6725" applyNumberFormat="0" applyAlignment="0" applyProtection="0"/>
    <xf numFmtId="0" fontId="44" fillId="57" borderId="6725" applyNumberFormat="0" applyAlignment="0" applyProtection="0"/>
    <xf numFmtId="0" fontId="44" fillId="119" borderId="6725" applyNumberFormat="0" applyAlignment="0" applyProtection="0"/>
    <xf numFmtId="215" fontId="156" fillId="0" borderId="6727" applyFont="0" applyFill="0" applyAlignment="0">
      <alignment horizontal="fill"/>
    </xf>
    <xf numFmtId="0" fontId="44" fillId="57" borderId="6741" applyNumberFormat="0" applyAlignment="0" applyProtection="0"/>
    <xf numFmtId="0" fontId="44" fillId="119" borderId="6737" applyNumberFormat="0" applyAlignment="0" applyProtection="0"/>
    <xf numFmtId="2" fontId="92" fillId="34" borderId="6738"/>
    <xf numFmtId="3" fontId="92" fillId="34" borderId="6738">
      <alignment horizontal="right" vertical="center"/>
    </xf>
    <xf numFmtId="4" fontId="92" fillId="35" borderId="6740"/>
    <xf numFmtId="3" fontId="92" fillId="35" borderId="6740">
      <alignment horizontal="right" vertical="center"/>
    </xf>
    <xf numFmtId="0" fontId="44" fillId="57" borderId="6737" applyNumberFormat="0" applyAlignment="0" applyProtection="0"/>
    <xf numFmtId="0" fontId="44" fillId="57" borderId="6737" applyNumberFormat="0" applyAlignment="0" applyProtection="0"/>
    <xf numFmtId="215" fontId="156" fillId="0" borderId="6739" applyFont="0" applyFill="0" applyAlignment="0">
      <alignment horizontal="fill"/>
    </xf>
    <xf numFmtId="0" fontId="92" fillId="35" borderId="6740">
      <alignment horizontal="center" vertical="center"/>
    </xf>
    <xf numFmtId="0" fontId="44" fillId="57" borderId="6737" applyNumberFormat="0" applyAlignment="0" applyProtection="0"/>
    <xf numFmtId="2" fontId="92" fillId="34" borderId="6734"/>
    <xf numFmtId="3" fontId="92" fillId="34" borderId="6734">
      <alignment horizontal="right" vertical="center"/>
    </xf>
    <xf numFmtId="4" fontId="92" fillId="35" borderId="6736"/>
    <xf numFmtId="3" fontId="92" fillId="35" borderId="6736">
      <alignment horizontal="right" vertical="center"/>
    </xf>
    <xf numFmtId="0" fontId="92" fillId="35" borderId="6736">
      <alignment horizontal="center" vertical="center"/>
    </xf>
    <xf numFmtId="0" fontId="92" fillId="35" borderId="6728">
      <alignment horizontal="center" vertical="center"/>
    </xf>
    <xf numFmtId="3" fontId="92" fillId="35" borderId="6728">
      <alignment horizontal="right" vertical="center"/>
    </xf>
    <xf numFmtId="4" fontId="92" fillId="35" borderId="6728"/>
    <xf numFmtId="3" fontId="92" fillId="34" borderId="6726">
      <alignment horizontal="right" vertical="center"/>
    </xf>
    <xf numFmtId="2" fontId="92" fillId="34" borderId="6726"/>
    <xf numFmtId="215" fontId="156" fillId="0" borderId="6735" applyFont="0" applyFill="0" applyAlignment="0">
      <alignment horizontal="fill"/>
    </xf>
    <xf numFmtId="0" fontId="44" fillId="57" borderId="6729" applyNumberFormat="0" applyAlignment="0" applyProtection="0"/>
    <xf numFmtId="0" fontId="92" fillId="35" borderId="6732">
      <alignment horizontal="center" vertical="center"/>
    </xf>
    <xf numFmtId="215" fontId="156" fillId="0" borderId="6731" applyFont="0" applyFill="0" applyAlignment="0">
      <alignment horizontal="fill"/>
    </xf>
    <xf numFmtId="0" fontId="44" fillId="57" borderId="6729" applyNumberFormat="0" applyAlignment="0" applyProtection="0"/>
    <xf numFmtId="0" fontId="44" fillId="57" borderId="6729" applyNumberFormat="0" applyAlignment="0" applyProtection="0"/>
    <xf numFmtId="3" fontId="92" fillId="35" borderId="6732">
      <alignment horizontal="right" vertical="center"/>
    </xf>
    <xf numFmtId="4" fontId="92" fillId="35" borderId="6732"/>
    <xf numFmtId="3" fontId="92" fillId="34" borderId="6730">
      <alignment horizontal="right" vertical="center"/>
    </xf>
    <xf numFmtId="2" fontId="92" fillId="34" borderId="6730"/>
    <xf numFmtId="0" fontId="44" fillId="119" borderId="6729" applyNumberFormat="0" applyAlignment="0" applyProtection="0"/>
    <xf numFmtId="0" fontId="44" fillId="57" borderId="6733" applyNumberFormat="0" applyAlignment="0" applyProtection="0"/>
    <xf numFmtId="0" fontId="44" fillId="57" borderId="6733" applyNumberFormat="0" applyAlignment="0" applyProtection="0"/>
    <xf numFmtId="0" fontId="44" fillId="57" borderId="6733" applyNumberFormat="0" applyAlignment="0" applyProtection="0"/>
    <xf numFmtId="0" fontId="44" fillId="119" borderId="6733" applyNumberFormat="0" applyAlignment="0" applyProtection="0"/>
    <xf numFmtId="0" fontId="44" fillId="57" borderId="6741" applyNumberFormat="0" applyAlignment="0" applyProtection="0"/>
    <xf numFmtId="0" fontId="44" fillId="57" borderId="6741" applyNumberFormat="0" applyAlignment="0" applyProtection="0"/>
    <xf numFmtId="0" fontId="44" fillId="119" borderId="6741" applyNumberFormat="0" applyAlignment="0" applyProtection="0"/>
    <xf numFmtId="215" fontId="156" fillId="0" borderId="6743" applyFont="0" applyFill="0" applyAlignment="0">
      <alignment horizontal="fill"/>
    </xf>
    <xf numFmtId="0" fontId="92" fillId="35" borderId="6744">
      <alignment horizontal="center" vertical="center"/>
    </xf>
    <xf numFmtId="3" fontId="92" fillId="35" borderId="6744">
      <alignment horizontal="right" vertical="center"/>
    </xf>
    <xf numFmtId="4" fontId="92" fillId="35" borderId="6744"/>
    <xf numFmtId="3" fontId="92" fillId="34" borderId="6742">
      <alignment horizontal="right" vertical="center"/>
    </xf>
    <xf numFmtId="2" fontId="92" fillId="34" borderId="6742"/>
    <xf numFmtId="0" fontId="44" fillId="57" borderId="6745" applyNumberFormat="0" applyAlignment="0" applyProtection="0"/>
    <xf numFmtId="0" fontId="92" fillId="35" borderId="6748">
      <alignment horizontal="center" vertical="center"/>
    </xf>
    <xf numFmtId="215" fontId="156" fillId="0" borderId="6747" applyFont="0" applyFill="0" applyAlignment="0">
      <alignment horizontal="fill"/>
    </xf>
    <xf numFmtId="0" fontId="44" fillId="57" borderId="6745" applyNumberFormat="0" applyAlignment="0" applyProtection="0"/>
    <xf numFmtId="0" fontId="44" fillId="57" borderId="6745" applyNumberFormat="0" applyAlignment="0" applyProtection="0"/>
    <xf numFmtId="3" fontId="92" fillId="35" borderId="6748">
      <alignment horizontal="right" vertical="center"/>
    </xf>
    <xf numFmtId="4" fontId="92" fillId="35" borderId="6748"/>
    <xf numFmtId="3" fontId="92" fillId="34" borderId="6746">
      <alignment horizontal="right" vertical="center"/>
    </xf>
    <xf numFmtId="2" fontId="92" fillId="34" borderId="6746"/>
    <xf numFmtId="0" fontId="44" fillId="119" borderId="6745" applyNumberFormat="0" applyAlignment="0" applyProtection="0"/>
    <xf numFmtId="0" fontId="44" fillId="57" borderId="6749" applyNumberFormat="0" applyAlignment="0" applyProtection="0"/>
    <xf numFmtId="0" fontId="44" fillId="57" borderId="6749" applyNumberFormat="0" applyAlignment="0" applyProtection="0"/>
    <xf numFmtId="0" fontId="44" fillId="57" borderId="6749" applyNumberFormat="0" applyAlignment="0" applyProtection="0"/>
    <xf numFmtId="0" fontId="44" fillId="119" borderId="6749" applyNumberFormat="0" applyAlignment="0" applyProtection="0"/>
    <xf numFmtId="215" fontId="156" fillId="0" borderId="6751" applyFont="0" applyFill="0" applyAlignment="0">
      <alignment horizontal="fill"/>
    </xf>
    <xf numFmtId="0" fontId="92" fillId="35" borderId="6752">
      <alignment horizontal="center" vertical="center"/>
    </xf>
    <xf numFmtId="3" fontId="92" fillId="35" borderId="6752">
      <alignment horizontal="right" vertical="center"/>
    </xf>
    <xf numFmtId="4" fontId="92" fillId="35" borderId="6752"/>
    <xf numFmtId="3" fontId="92" fillId="34" borderId="6750">
      <alignment horizontal="right" vertical="center"/>
    </xf>
    <xf numFmtId="2" fontId="92" fillId="34" borderId="6750"/>
    <xf numFmtId="0" fontId="44" fillId="57" borderId="6753" applyNumberFormat="0" applyAlignment="0" applyProtection="0"/>
    <xf numFmtId="0" fontId="92" fillId="35" borderId="6756">
      <alignment horizontal="center" vertical="center"/>
    </xf>
    <xf numFmtId="215" fontId="156" fillId="0" borderId="6755" applyFont="0" applyFill="0" applyAlignment="0">
      <alignment horizontal="fill"/>
    </xf>
    <xf numFmtId="0" fontId="44" fillId="57" borderId="6753" applyNumberFormat="0" applyAlignment="0" applyProtection="0"/>
    <xf numFmtId="0" fontId="44" fillId="57" borderId="6753" applyNumberFormat="0" applyAlignment="0" applyProtection="0"/>
    <xf numFmtId="3" fontId="92" fillId="35" borderId="6756">
      <alignment horizontal="right" vertical="center"/>
    </xf>
    <xf numFmtId="4" fontId="92" fillId="35" borderId="6756"/>
    <xf numFmtId="3" fontId="92" fillId="34" borderId="6754">
      <alignment horizontal="right" vertical="center"/>
    </xf>
    <xf numFmtId="2" fontId="92" fillId="34" borderId="6754"/>
    <xf numFmtId="0" fontId="44" fillId="119" borderId="6753" applyNumberFormat="0" applyAlignment="0" applyProtection="0"/>
    <xf numFmtId="0" fontId="44" fillId="57" borderId="6757" applyNumberFormat="0" applyAlignment="0" applyProtection="0"/>
    <xf numFmtId="0" fontId="44" fillId="57" borderId="6757" applyNumberFormat="0" applyAlignment="0" applyProtection="0"/>
    <xf numFmtId="0" fontId="44" fillId="57" borderId="6757" applyNumberFormat="0" applyAlignment="0" applyProtection="0"/>
    <xf numFmtId="0" fontId="44" fillId="119" borderId="6757" applyNumberFormat="0" applyAlignment="0" applyProtection="0"/>
    <xf numFmtId="254" fontId="177" fillId="0" borderId="6018" applyFont="0" applyFill="0" applyBorder="0" applyAlignment="0" applyProtection="0">
      <protection locked="0"/>
    </xf>
    <xf numFmtId="215" fontId="156" fillId="0" borderId="6783" applyFont="0" applyFill="0" applyAlignment="0">
      <alignment horizontal="fill"/>
    </xf>
    <xf numFmtId="254" fontId="177" fillId="0" borderId="6018" applyFont="0" applyFill="0" applyBorder="0" applyAlignment="0" applyProtection="0">
      <protection locked="0"/>
    </xf>
    <xf numFmtId="0" fontId="92" fillId="35" borderId="6784">
      <alignment horizontal="center" vertical="center"/>
    </xf>
    <xf numFmtId="3" fontId="92" fillId="35" borderId="6784">
      <alignment horizontal="right" vertical="center"/>
    </xf>
    <xf numFmtId="4" fontId="92" fillId="35" borderId="6784"/>
    <xf numFmtId="3" fontId="92" fillId="34" borderId="6782">
      <alignment horizontal="right" vertical="center"/>
    </xf>
    <xf numFmtId="2" fontId="92" fillId="34" borderId="6782"/>
    <xf numFmtId="0" fontId="44" fillId="57" borderId="6785" applyNumberFormat="0" applyAlignment="0" applyProtection="0"/>
    <xf numFmtId="0" fontId="92" fillId="35" borderId="6788">
      <alignment horizontal="center" vertical="center"/>
    </xf>
    <xf numFmtId="215" fontId="156" fillId="0" borderId="6787" applyFont="0" applyFill="0" applyAlignment="0">
      <alignment horizontal="fill"/>
    </xf>
    <xf numFmtId="0" fontId="44" fillId="57" borderId="6785" applyNumberFormat="0" applyAlignment="0" applyProtection="0"/>
    <xf numFmtId="0" fontId="44" fillId="57" borderId="6785" applyNumberFormat="0" applyAlignment="0" applyProtection="0"/>
    <xf numFmtId="3" fontId="92" fillId="35" borderId="6788">
      <alignment horizontal="right" vertical="center"/>
    </xf>
    <xf numFmtId="4" fontId="92" fillId="35" borderId="6788"/>
    <xf numFmtId="3" fontId="92" fillId="34" borderId="6786">
      <alignment horizontal="right" vertical="center"/>
    </xf>
    <xf numFmtId="2" fontId="92" fillId="34" borderId="6786"/>
    <xf numFmtId="0" fontId="44" fillId="119" borderId="6785" applyNumberFormat="0" applyAlignment="0" applyProtection="0"/>
    <xf numFmtId="0" fontId="44" fillId="57" borderId="6789" applyNumberFormat="0" applyAlignment="0" applyProtection="0"/>
    <xf numFmtId="0" fontId="44" fillId="57" borderId="6789" applyNumberFormat="0" applyAlignment="0" applyProtection="0"/>
    <xf numFmtId="0" fontId="44" fillId="57" borderId="6789" applyNumberFormat="0" applyAlignment="0" applyProtection="0"/>
    <xf numFmtId="0" fontId="44" fillId="119" borderId="6789" applyNumberFormat="0" applyAlignment="0" applyProtection="0"/>
    <xf numFmtId="215" fontId="156" fillId="0" borderId="6791" applyFont="0" applyFill="0" applyAlignment="0">
      <alignment horizontal="fill"/>
    </xf>
    <xf numFmtId="0" fontId="92" fillId="35" borderId="6792">
      <alignment horizontal="center" vertical="center"/>
    </xf>
    <xf numFmtId="3" fontId="92" fillId="35" borderId="6792">
      <alignment horizontal="right" vertical="center"/>
    </xf>
    <xf numFmtId="4" fontId="92" fillId="35" borderId="6792"/>
    <xf numFmtId="3" fontId="92" fillId="34" borderId="6790">
      <alignment horizontal="right" vertical="center"/>
    </xf>
    <xf numFmtId="2" fontId="92" fillId="34" borderId="6790"/>
    <xf numFmtId="0" fontId="44" fillId="57" borderId="6793" applyNumberFormat="0" applyAlignment="0" applyProtection="0"/>
    <xf numFmtId="0" fontId="92" fillId="35" borderId="6796">
      <alignment horizontal="center" vertical="center"/>
    </xf>
    <xf numFmtId="215" fontId="156" fillId="0" borderId="6795" applyFont="0" applyFill="0" applyAlignment="0">
      <alignment horizontal="fill"/>
    </xf>
    <xf numFmtId="0" fontId="44" fillId="57" borderId="6793" applyNumberFormat="0" applyAlignment="0" applyProtection="0"/>
    <xf numFmtId="0" fontId="44" fillId="57" borderId="6793" applyNumberFormat="0" applyAlignment="0" applyProtection="0"/>
    <xf numFmtId="3" fontId="92" fillId="35" borderId="6796">
      <alignment horizontal="right" vertical="center"/>
    </xf>
    <xf numFmtId="4" fontId="92" fillId="35" borderId="6796"/>
    <xf numFmtId="3" fontId="92" fillId="34" borderId="6794">
      <alignment horizontal="right" vertical="center"/>
    </xf>
    <xf numFmtId="2" fontId="92" fillId="34" borderId="6794"/>
    <xf numFmtId="0" fontId="44" fillId="119" borderId="6793" applyNumberFormat="0" applyAlignment="0" applyProtection="0"/>
    <xf numFmtId="0" fontId="44" fillId="57" borderId="6797" applyNumberFormat="0" applyAlignment="0" applyProtection="0"/>
    <xf numFmtId="0" fontId="44" fillId="57" borderId="6797" applyNumberFormat="0" applyAlignment="0" applyProtection="0"/>
    <xf numFmtId="0" fontId="44" fillId="57" borderId="6797" applyNumberFormat="0" applyAlignment="0" applyProtection="0"/>
    <xf numFmtId="0" fontId="44" fillId="119" borderId="6797" applyNumberFormat="0" applyAlignment="0" applyProtection="0"/>
    <xf numFmtId="215" fontId="156" fillId="0" borderId="6807" applyFont="0" applyFill="0" applyAlignment="0">
      <alignment horizontal="fill"/>
    </xf>
    <xf numFmtId="2" fontId="92" fillId="34" borderId="6822"/>
    <xf numFmtId="3" fontId="92" fillId="34" borderId="6822">
      <alignment horizontal="right" vertical="center"/>
    </xf>
    <xf numFmtId="4" fontId="92" fillId="35" borderId="6824"/>
    <xf numFmtId="3" fontId="92" fillId="35" borderId="6824">
      <alignment horizontal="right" vertical="center"/>
    </xf>
    <xf numFmtId="0" fontId="92" fillId="35" borderId="6824">
      <alignment horizontal="center" vertical="center"/>
    </xf>
    <xf numFmtId="0" fontId="92" fillId="35" borderId="6808">
      <alignment horizontal="center" vertical="center"/>
    </xf>
    <xf numFmtId="3" fontId="92" fillId="35" borderId="6808">
      <alignment horizontal="right" vertical="center"/>
    </xf>
    <xf numFmtId="4" fontId="92" fillId="35" borderId="6808"/>
    <xf numFmtId="215" fontId="156" fillId="0" borderId="6823" applyFont="0" applyFill="0" applyAlignment="0">
      <alignment horizontal="fill"/>
    </xf>
    <xf numFmtId="3" fontId="92" fillId="34" borderId="6806">
      <alignment horizontal="right" vertical="center"/>
    </xf>
    <xf numFmtId="2" fontId="92" fillId="34" borderId="6806"/>
    <xf numFmtId="0" fontId="44" fillId="57" borderId="6809" applyNumberFormat="0" applyAlignment="0" applyProtection="0"/>
    <xf numFmtId="0" fontId="92" fillId="35" borderId="6812">
      <alignment horizontal="center" vertical="center"/>
    </xf>
    <xf numFmtId="215" fontId="156" fillId="0" borderId="6811" applyFont="0" applyFill="0" applyAlignment="0">
      <alignment horizontal="fill"/>
    </xf>
    <xf numFmtId="0" fontId="44" fillId="57" borderId="6809" applyNumberFormat="0" applyAlignment="0" applyProtection="0"/>
    <xf numFmtId="0" fontId="44" fillId="57" borderId="6809" applyNumberFormat="0" applyAlignment="0" applyProtection="0"/>
    <xf numFmtId="3" fontId="92" fillId="35" borderId="6812">
      <alignment horizontal="right" vertical="center"/>
    </xf>
    <xf numFmtId="4" fontId="92" fillId="35" borderId="6812"/>
    <xf numFmtId="3" fontId="92" fillId="34" borderId="6810">
      <alignment horizontal="right" vertical="center"/>
    </xf>
    <xf numFmtId="2" fontId="92" fillId="34" borderId="6810"/>
    <xf numFmtId="0" fontId="44" fillId="119" borderId="6809" applyNumberFormat="0" applyAlignment="0" applyProtection="0"/>
    <xf numFmtId="0" fontId="44" fillId="57" borderId="6813" applyNumberFormat="0" applyAlignment="0" applyProtection="0"/>
    <xf numFmtId="0" fontId="44" fillId="57" borderId="6813" applyNumberFormat="0" applyAlignment="0" applyProtection="0"/>
    <xf numFmtId="0" fontId="44" fillId="57" borderId="6813" applyNumberFormat="0" applyAlignment="0" applyProtection="0"/>
    <xf numFmtId="0" fontId="44" fillId="119" borderId="6813" applyNumberFormat="0" applyAlignment="0" applyProtection="0"/>
    <xf numFmtId="215" fontId="156" fillId="0" borderId="6815" applyFont="0" applyFill="0" applyAlignment="0">
      <alignment horizontal="fill"/>
    </xf>
    <xf numFmtId="0" fontId="92" fillId="35" borderId="6816">
      <alignment horizontal="center" vertical="center"/>
    </xf>
    <xf numFmtId="3" fontId="92" fillId="35" borderId="6816">
      <alignment horizontal="right" vertical="center"/>
    </xf>
    <xf numFmtId="4" fontId="92" fillId="35" borderId="6816"/>
    <xf numFmtId="3" fontId="92" fillId="34" borderId="6814">
      <alignment horizontal="right" vertical="center"/>
    </xf>
    <xf numFmtId="2" fontId="92" fillId="34" borderId="6814"/>
    <xf numFmtId="0" fontId="44" fillId="57" borderId="6817" applyNumberFormat="0" applyAlignment="0" applyProtection="0"/>
    <xf numFmtId="0" fontId="92" fillId="35" borderId="6820">
      <alignment horizontal="center" vertical="center"/>
    </xf>
    <xf numFmtId="215" fontId="156" fillId="0" borderId="6819" applyFont="0" applyFill="0" applyAlignment="0">
      <alignment horizontal="fill"/>
    </xf>
    <xf numFmtId="0" fontId="44" fillId="57" borderId="6817" applyNumberFormat="0" applyAlignment="0" applyProtection="0"/>
    <xf numFmtId="0" fontId="44" fillId="57" borderId="6817" applyNumberFormat="0" applyAlignment="0" applyProtection="0"/>
    <xf numFmtId="3" fontId="92" fillId="35" borderId="6820">
      <alignment horizontal="right" vertical="center"/>
    </xf>
    <xf numFmtId="4" fontId="92" fillId="35" borderId="6820"/>
    <xf numFmtId="3" fontId="92" fillId="34" borderId="6818">
      <alignment horizontal="right" vertical="center"/>
    </xf>
    <xf numFmtId="2" fontId="92" fillId="34" borderId="6818"/>
    <xf numFmtId="0" fontId="44" fillId="119" borderId="6817" applyNumberFormat="0" applyAlignment="0" applyProtection="0"/>
    <xf numFmtId="0" fontId="44" fillId="57" borderId="6821" applyNumberFormat="0" applyAlignment="0" applyProtection="0"/>
    <xf numFmtId="0" fontId="44" fillId="57" borderId="6821" applyNumberFormat="0" applyAlignment="0" applyProtection="0"/>
    <xf numFmtId="0" fontId="44" fillId="57" borderId="6821" applyNumberFormat="0" applyAlignment="0" applyProtection="0"/>
    <xf numFmtId="0" fontId="44" fillId="119" borderId="6821" applyNumberFormat="0" applyAlignment="0" applyProtection="0"/>
    <xf numFmtId="0" fontId="44" fillId="57" borderId="6825" applyNumberFormat="0" applyAlignment="0" applyProtection="0"/>
    <xf numFmtId="0" fontId="92" fillId="35" borderId="6828">
      <alignment horizontal="center" vertical="center"/>
    </xf>
    <xf numFmtId="215" fontId="156" fillId="0" borderId="6827" applyFont="0" applyFill="0" applyAlignment="0">
      <alignment horizontal="fill"/>
    </xf>
    <xf numFmtId="0" fontId="44" fillId="57" borderId="6825" applyNumberFormat="0" applyAlignment="0" applyProtection="0"/>
    <xf numFmtId="0" fontId="44" fillId="57" borderId="6825" applyNumberFormat="0" applyAlignment="0" applyProtection="0"/>
    <xf numFmtId="3" fontId="92" fillId="35" borderId="6828">
      <alignment horizontal="right" vertical="center"/>
    </xf>
    <xf numFmtId="4" fontId="92" fillId="35" borderId="6828"/>
    <xf numFmtId="3" fontId="92" fillId="34" borderId="6826">
      <alignment horizontal="right" vertical="center"/>
    </xf>
    <xf numFmtId="2" fontId="92" fillId="34" borderId="6826"/>
    <xf numFmtId="0" fontId="44" fillId="119" borderId="6825" applyNumberFormat="0" applyAlignment="0" applyProtection="0"/>
    <xf numFmtId="0" fontId="44" fillId="57" borderId="6829" applyNumberFormat="0" applyAlignment="0" applyProtection="0"/>
    <xf numFmtId="0" fontId="44" fillId="57" borderId="6829" applyNumberFormat="0" applyAlignment="0" applyProtection="0"/>
    <xf numFmtId="0" fontId="44" fillId="57" borderId="6829" applyNumberFormat="0" applyAlignment="0" applyProtection="0"/>
    <xf numFmtId="0" fontId="44" fillId="119" borderId="6829" applyNumberFormat="0" applyAlignment="0" applyProtection="0"/>
    <xf numFmtId="215" fontId="156" fillId="0" borderId="6831" applyFont="0" applyFill="0" applyAlignment="0">
      <alignment horizontal="fill"/>
    </xf>
    <xf numFmtId="0" fontId="44" fillId="57" borderId="6845" applyNumberFormat="0" applyAlignment="0" applyProtection="0"/>
    <xf numFmtId="0" fontId="44" fillId="119" borderId="6841" applyNumberFormat="0" applyAlignment="0" applyProtection="0"/>
    <xf numFmtId="2" fontId="92" fillId="34" borderId="6842"/>
    <xf numFmtId="3" fontId="92" fillId="34" borderId="6842">
      <alignment horizontal="right" vertical="center"/>
    </xf>
    <xf numFmtId="4" fontId="92" fillId="35" borderId="6844"/>
    <xf numFmtId="3" fontId="92" fillId="35" borderId="6844">
      <alignment horizontal="right" vertical="center"/>
    </xf>
    <xf numFmtId="0" fontId="44" fillId="57" borderId="6841" applyNumberFormat="0" applyAlignment="0" applyProtection="0"/>
    <xf numFmtId="0" fontId="44" fillId="57" borderId="6841" applyNumberFormat="0" applyAlignment="0" applyProtection="0"/>
    <xf numFmtId="215" fontId="156" fillId="0" borderId="6843" applyFont="0" applyFill="0" applyAlignment="0">
      <alignment horizontal="fill"/>
    </xf>
    <xf numFmtId="0" fontId="92" fillId="35" borderId="6844">
      <alignment horizontal="center" vertical="center"/>
    </xf>
    <xf numFmtId="0" fontId="44" fillId="57" borderId="6841" applyNumberFormat="0" applyAlignment="0" applyProtection="0"/>
    <xf numFmtId="2" fontId="92" fillId="34" borderId="6838"/>
    <xf numFmtId="3" fontId="92" fillId="34" borderId="6838">
      <alignment horizontal="right" vertical="center"/>
    </xf>
    <xf numFmtId="4" fontId="92" fillId="35" borderId="6840"/>
    <xf numFmtId="3" fontId="92" fillId="35" borderId="6840">
      <alignment horizontal="right" vertical="center"/>
    </xf>
    <xf numFmtId="0" fontId="92" fillId="35" borderId="6840">
      <alignment horizontal="center" vertical="center"/>
    </xf>
    <xf numFmtId="0" fontId="92" fillId="35" borderId="6832">
      <alignment horizontal="center" vertical="center"/>
    </xf>
    <xf numFmtId="3" fontId="92" fillId="35" borderId="6832">
      <alignment horizontal="right" vertical="center"/>
    </xf>
    <xf numFmtId="4" fontId="92" fillId="35" borderId="6832"/>
    <xf numFmtId="3" fontId="92" fillId="34" borderId="6830">
      <alignment horizontal="right" vertical="center"/>
    </xf>
    <xf numFmtId="2" fontId="92" fillId="34" borderId="6830"/>
    <xf numFmtId="215" fontId="156" fillId="0" borderId="6839" applyFont="0" applyFill="0" applyAlignment="0">
      <alignment horizontal="fill"/>
    </xf>
    <xf numFmtId="0" fontId="44" fillId="57" borderId="6833" applyNumberFormat="0" applyAlignment="0" applyProtection="0"/>
    <xf numFmtId="0" fontId="92" fillId="35" borderId="6836">
      <alignment horizontal="center" vertical="center"/>
    </xf>
    <xf numFmtId="215" fontId="156" fillId="0" borderId="6835" applyFont="0" applyFill="0" applyAlignment="0">
      <alignment horizontal="fill"/>
    </xf>
    <xf numFmtId="0" fontId="44" fillId="57" borderId="6833" applyNumberFormat="0" applyAlignment="0" applyProtection="0"/>
    <xf numFmtId="0" fontId="44" fillId="57" borderId="6833" applyNumberFormat="0" applyAlignment="0" applyProtection="0"/>
    <xf numFmtId="3" fontId="92" fillId="35" borderId="6836">
      <alignment horizontal="right" vertical="center"/>
    </xf>
    <xf numFmtId="4" fontId="92" fillId="35" borderId="6836"/>
    <xf numFmtId="3" fontId="92" fillId="34" borderId="6834">
      <alignment horizontal="right" vertical="center"/>
    </xf>
    <xf numFmtId="2" fontId="92" fillId="34" borderId="6834"/>
    <xf numFmtId="0" fontId="44" fillId="119" borderId="6833" applyNumberFormat="0" applyAlignment="0" applyProtection="0"/>
    <xf numFmtId="0" fontId="44" fillId="57" borderId="6837" applyNumberFormat="0" applyAlignment="0" applyProtection="0"/>
    <xf numFmtId="0" fontId="44" fillId="57" borderId="6837" applyNumberFormat="0" applyAlignment="0" applyProtection="0"/>
    <xf numFmtId="0" fontId="44" fillId="57" borderId="6837" applyNumberFormat="0" applyAlignment="0" applyProtection="0"/>
    <xf numFmtId="0" fontId="44" fillId="119" borderId="6837" applyNumberFormat="0" applyAlignment="0" applyProtection="0"/>
    <xf numFmtId="0" fontId="44" fillId="57" borderId="6845" applyNumberFormat="0" applyAlignment="0" applyProtection="0"/>
    <xf numFmtId="0" fontId="44" fillId="57" borderId="6845" applyNumberFormat="0" applyAlignment="0" applyProtection="0"/>
    <xf numFmtId="0" fontId="44" fillId="119" borderId="6845" applyNumberFormat="0" applyAlignment="0" applyProtection="0"/>
    <xf numFmtId="215" fontId="156" fillId="0" borderId="6847" applyFont="0" applyFill="0" applyAlignment="0">
      <alignment horizontal="fill"/>
    </xf>
    <xf numFmtId="0" fontId="92" fillId="35" borderId="6848">
      <alignment horizontal="center" vertical="center"/>
    </xf>
    <xf numFmtId="3" fontId="92" fillId="35" borderId="6848">
      <alignment horizontal="right" vertical="center"/>
    </xf>
    <xf numFmtId="4" fontId="92" fillId="35" borderId="6848"/>
    <xf numFmtId="3" fontId="92" fillId="34" borderId="6846">
      <alignment horizontal="right" vertical="center"/>
    </xf>
    <xf numFmtId="2" fontId="92" fillId="34" borderId="6846"/>
    <xf numFmtId="0" fontId="44" fillId="57" borderId="6849" applyNumberFormat="0" applyAlignment="0" applyProtection="0"/>
    <xf numFmtId="0" fontId="92" fillId="35" borderId="6852">
      <alignment horizontal="center" vertical="center"/>
    </xf>
    <xf numFmtId="215" fontId="156" fillId="0" borderId="6851" applyFont="0" applyFill="0" applyAlignment="0">
      <alignment horizontal="fill"/>
    </xf>
    <xf numFmtId="0" fontId="44" fillId="57" borderId="6849" applyNumberFormat="0" applyAlignment="0" applyProtection="0"/>
    <xf numFmtId="0" fontId="44" fillId="57" borderId="6849" applyNumberFormat="0" applyAlignment="0" applyProtection="0"/>
    <xf numFmtId="3" fontId="92" fillId="35" borderId="6852">
      <alignment horizontal="right" vertical="center"/>
    </xf>
    <xf numFmtId="4" fontId="92" fillId="35" borderId="6852"/>
    <xf numFmtId="3" fontId="92" fillId="34" borderId="6850">
      <alignment horizontal="right" vertical="center"/>
    </xf>
    <xf numFmtId="2" fontId="92" fillId="34" borderId="6850"/>
    <xf numFmtId="0" fontId="44" fillId="119" borderId="6849" applyNumberFormat="0" applyAlignment="0" applyProtection="0"/>
    <xf numFmtId="0" fontId="44" fillId="57" borderId="6853" applyNumberFormat="0" applyAlignment="0" applyProtection="0"/>
    <xf numFmtId="0" fontId="44" fillId="57" borderId="6853" applyNumberFormat="0" applyAlignment="0" applyProtection="0"/>
    <xf numFmtId="0" fontId="44" fillId="57" borderId="6853" applyNumberFormat="0" applyAlignment="0" applyProtection="0"/>
    <xf numFmtId="0" fontId="44" fillId="119" borderId="6853" applyNumberFormat="0" applyAlignment="0" applyProtection="0"/>
    <xf numFmtId="215" fontId="156" fillId="0" borderId="6855" applyFont="0" applyFill="0" applyAlignment="0">
      <alignment horizontal="fill"/>
    </xf>
    <xf numFmtId="0" fontId="92" fillId="35" borderId="6856">
      <alignment horizontal="center" vertical="center"/>
    </xf>
    <xf numFmtId="3" fontId="92" fillId="35" borderId="6856">
      <alignment horizontal="right" vertical="center"/>
    </xf>
    <xf numFmtId="4" fontId="92" fillId="35" borderId="6856"/>
    <xf numFmtId="3" fontId="92" fillId="34" borderId="6854">
      <alignment horizontal="right" vertical="center"/>
    </xf>
    <xf numFmtId="2" fontId="92" fillId="34" borderId="6854"/>
    <xf numFmtId="0" fontId="44" fillId="57" borderId="6857" applyNumberFormat="0" applyAlignment="0" applyProtection="0"/>
    <xf numFmtId="0" fontId="92" fillId="35" borderId="6860">
      <alignment horizontal="center" vertical="center"/>
    </xf>
    <xf numFmtId="215" fontId="156" fillId="0" borderId="6859" applyFont="0" applyFill="0" applyAlignment="0">
      <alignment horizontal="fill"/>
    </xf>
    <xf numFmtId="0" fontId="44" fillId="57" borderId="6857" applyNumberFormat="0" applyAlignment="0" applyProtection="0"/>
    <xf numFmtId="0" fontId="44" fillId="57" borderId="6857" applyNumberFormat="0" applyAlignment="0" applyProtection="0"/>
    <xf numFmtId="3" fontId="92" fillId="35" borderId="6860">
      <alignment horizontal="right" vertical="center"/>
    </xf>
    <xf numFmtId="4" fontId="92" fillId="35" borderId="6860"/>
    <xf numFmtId="3" fontId="92" fillId="34" borderId="6858">
      <alignment horizontal="right" vertical="center"/>
    </xf>
    <xf numFmtId="2" fontId="92" fillId="34" borderId="6858"/>
    <xf numFmtId="0" fontId="44" fillId="119" borderId="6857" applyNumberFormat="0" applyAlignment="0" applyProtection="0"/>
    <xf numFmtId="0" fontId="44" fillId="57" borderId="6861" applyNumberFormat="0" applyAlignment="0" applyProtection="0"/>
    <xf numFmtId="0" fontId="44" fillId="57" borderId="6861" applyNumberFormat="0" applyAlignment="0" applyProtection="0"/>
    <xf numFmtId="0" fontId="44" fillId="57" borderId="6861" applyNumberFormat="0" applyAlignment="0" applyProtection="0"/>
    <xf numFmtId="0" fontId="44" fillId="119" borderId="6861" applyNumberFormat="0" applyAlignment="0" applyProtection="0"/>
    <xf numFmtId="1" fontId="37" fillId="0" borderId="5598">
      <alignment vertical="center"/>
    </xf>
    <xf numFmtId="1" fontId="37" fillId="0" borderId="5598">
      <alignment vertical="center"/>
    </xf>
    <xf numFmtId="164" fontId="103" fillId="71" borderId="6021" applyNumberFormat="0" applyBorder="0" applyAlignment="0">
      <alignment vertical="center" wrapText="1"/>
    </xf>
    <xf numFmtId="1" fontId="37" fillId="0" borderId="5598">
      <alignment vertical="center"/>
    </xf>
    <xf numFmtId="0" fontId="108" fillId="0" borderId="3675" applyFont="0" applyFill="0" applyAlignment="0" applyProtection="0"/>
    <xf numFmtId="0" fontId="108" fillId="0" borderId="6136" applyFont="0" applyFill="0" applyAlignment="0" applyProtection="0"/>
    <xf numFmtId="214" fontId="148" fillId="74" borderId="5598" applyFont="0" applyFill="0" applyBorder="0" applyAlignment="0" applyProtection="0">
      <alignment horizontal="right"/>
    </xf>
    <xf numFmtId="1" fontId="37" fillId="0" borderId="5598">
      <alignment vertical="center"/>
    </xf>
    <xf numFmtId="1" fontId="37" fillId="0" borderId="5598">
      <alignment vertical="center"/>
    </xf>
    <xf numFmtId="16" fontId="148" fillId="74" borderId="5598" applyFont="0" applyFill="0" applyBorder="0" applyAlignment="0" applyProtection="0">
      <alignment horizontal="right"/>
    </xf>
    <xf numFmtId="1" fontId="37" fillId="0" borderId="5598">
      <alignment vertical="center"/>
    </xf>
    <xf numFmtId="1" fontId="37" fillId="0" borderId="5598">
      <alignment vertical="center"/>
    </xf>
    <xf numFmtId="214" fontId="148" fillId="74" borderId="5598" applyFont="0" applyFill="0" applyBorder="0" applyAlignment="0" applyProtection="0">
      <alignment horizontal="right"/>
    </xf>
    <xf numFmtId="254" fontId="177" fillId="0" borderId="6018" applyFont="0" applyFill="0" applyBorder="0" applyAlignment="0" applyProtection="0">
      <protection locked="0"/>
    </xf>
    <xf numFmtId="1" fontId="37" fillId="0" borderId="5598">
      <alignment vertical="center"/>
    </xf>
    <xf numFmtId="0" fontId="103" fillId="71" borderId="6021" applyNumberFormat="0" applyBorder="0" applyAlignment="0">
      <alignment vertical="center" wrapText="1"/>
    </xf>
    <xf numFmtId="16" fontId="148" fillId="74" borderId="5598" applyFont="0" applyFill="0" applyBorder="0" applyAlignment="0" applyProtection="0">
      <alignment horizontal="right"/>
    </xf>
    <xf numFmtId="3" fontId="92" fillId="34" borderId="6986">
      <alignment horizontal="right" vertical="center"/>
    </xf>
    <xf numFmtId="214" fontId="148" fillId="74" borderId="5598" applyFont="0" applyFill="0" applyBorder="0" applyAlignment="0" applyProtection="0">
      <alignment horizontal="right"/>
    </xf>
    <xf numFmtId="215" fontId="156" fillId="0" borderId="6863" applyFont="0" applyFill="0" applyAlignment="0">
      <alignment horizontal="fill"/>
    </xf>
    <xf numFmtId="0" fontId="238" fillId="0" borderId="6026">
      <alignment horizontal="right"/>
    </xf>
    <xf numFmtId="1" fontId="37" fillId="0" borderId="5598">
      <alignment vertical="center"/>
    </xf>
    <xf numFmtId="1" fontId="37" fillId="0" borderId="5598">
      <alignment vertical="center"/>
    </xf>
    <xf numFmtId="1" fontId="37" fillId="0" borderId="5598">
      <alignment vertical="center"/>
    </xf>
    <xf numFmtId="1" fontId="37" fillId="0" borderId="5598">
      <alignment vertical="center"/>
    </xf>
    <xf numFmtId="215" fontId="156" fillId="0" borderId="3675" applyFont="0" applyFill="0" applyAlignment="0">
      <alignment horizontal="fill"/>
    </xf>
    <xf numFmtId="0" fontId="18" fillId="35" borderId="6015" applyNumberFormat="0" applyAlignment="0">
      <protection locked="0"/>
    </xf>
    <xf numFmtId="0" fontId="44" fillId="119" borderId="6989" applyNumberFormat="0" applyAlignment="0" applyProtection="0"/>
    <xf numFmtId="0" fontId="44" fillId="57" borderId="6989" applyNumberFormat="0" applyAlignment="0" applyProtection="0"/>
    <xf numFmtId="0" fontId="44" fillId="57" borderId="6989" applyNumberFormat="0" applyAlignment="0" applyProtection="0"/>
    <xf numFmtId="0" fontId="44" fillId="119" borderId="6981" applyNumberFormat="0" applyAlignment="0" applyProtection="0"/>
    <xf numFmtId="0" fontId="44" fillId="57" borderId="6981" applyNumberFormat="0" applyAlignment="0" applyProtection="0"/>
    <xf numFmtId="0" fontId="44" fillId="57" borderId="6981" applyNumberFormat="0" applyAlignment="0" applyProtection="0"/>
    <xf numFmtId="0" fontId="44" fillId="57" borderId="6981" applyNumberFormat="0" applyAlignment="0" applyProtection="0"/>
    <xf numFmtId="0" fontId="44" fillId="119" borderId="6977" applyNumberFormat="0" applyAlignment="0" applyProtection="0"/>
    <xf numFmtId="2" fontId="92" fillId="34" borderId="6978"/>
    <xf numFmtId="3" fontId="92" fillId="34" borderId="6978">
      <alignment horizontal="right" vertical="center"/>
    </xf>
    <xf numFmtId="4" fontId="92" fillId="35" borderId="6980"/>
    <xf numFmtId="3" fontId="92" fillId="35" borderId="6980">
      <alignment horizontal="right" vertical="center"/>
    </xf>
    <xf numFmtId="0" fontId="44" fillId="57" borderId="6977" applyNumberFormat="0" applyAlignment="0" applyProtection="0"/>
    <xf numFmtId="0" fontId="44" fillId="57" borderId="6977" applyNumberFormat="0" applyAlignment="0" applyProtection="0"/>
    <xf numFmtId="215" fontId="156" fillId="0" borderId="6979" applyFont="0" applyFill="0" applyAlignment="0">
      <alignment horizontal="fill"/>
    </xf>
    <xf numFmtId="0" fontId="92" fillId="35" borderId="6980">
      <alignment horizontal="center" vertical="center"/>
    </xf>
    <xf numFmtId="0" fontId="44" fillId="57" borderId="6977" applyNumberFormat="0" applyAlignment="0" applyProtection="0"/>
    <xf numFmtId="0" fontId="44" fillId="57" borderId="7013" applyNumberFormat="0" applyAlignment="0" applyProtection="0"/>
    <xf numFmtId="2" fontId="92" fillId="34" borderId="7010"/>
    <xf numFmtId="0" fontId="44" fillId="57" borderId="7009" applyNumberFormat="0" applyAlignment="0" applyProtection="0"/>
    <xf numFmtId="215" fontId="156" fillId="0" borderId="6983" applyFont="0" applyFill="0" applyAlignment="0">
      <alignment horizontal="fill"/>
    </xf>
    <xf numFmtId="0" fontId="44" fillId="57" borderId="7013" applyNumberFormat="0" applyAlignment="0" applyProtection="0"/>
    <xf numFmtId="3" fontId="92" fillId="34" borderId="7010">
      <alignment horizontal="right" vertical="center"/>
    </xf>
    <xf numFmtId="4" fontId="92" fillId="35" borderId="7012"/>
    <xf numFmtId="4" fontId="92" fillId="35" borderId="7008"/>
    <xf numFmtId="0" fontId="92" fillId="35" borderId="7008">
      <alignment horizontal="center" vertical="center"/>
    </xf>
    <xf numFmtId="0" fontId="44" fillId="57" borderId="7009" applyNumberFormat="0" applyAlignment="0" applyProtection="0"/>
    <xf numFmtId="0" fontId="44" fillId="57" borderId="7013" applyNumberFormat="0" applyAlignment="0" applyProtection="0"/>
    <xf numFmtId="2" fontId="92" fillId="34" borderId="6974"/>
    <xf numFmtId="3" fontId="92" fillId="34" borderId="6974">
      <alignment horizontal="right" vertical="center"/>
    </xf>
    <xf numFmtId="0" fontId="44" fillId="119" borderId="7013" applyNumberFormat="0" applyAlignment="0" applyProtection="0"/>
    <xf numFmtId="0" fontId="44" fillId="119" borderId="7009" applyNumberFormat="0" applyAlignment="0" applyProtection="0"/>
    <xf numFmtId="3" fontId="92" fillId="35" borderId="7012">
      <alignment horizontal="right" vertical="center"/>
    </xf>
    <xf numFmtId="4" fontId="92" fillId="35" borderId="6976"/>
    <xf numFmtId="3" fontId="92" fillId="35" borderId="6976">
      <alignment horizontal="right" vertical="center"/>
    </xf>
    <xf numFmtId="0" fontId="92" fillId="35" borderId="6976">
      <alignment horizontal="center" vertical="center"/>
    </xf>
    <xf numFmtId="2" fontId="92" fillId="34" borderId="7006"/>
    <xf numFmtId="3" fontId="92" fillId="34" borderId="7006">
      <alignment horizontal="right" vertical="center"/>
    </xf>
    <xf numFmtId="3" fontId="92" fillId="35" borderId="7008">
      <alignment horizontal="right" vertical="center"/>
    </xf>
    <xf numFmtId="0" fontId="92" fillId="35" borderId="6984">
      <alignment horizontal="center" vertical="center"/>
    </xf>
    <xf numFmtId="3" fontId="92" fillId="35" borderId="6984">
      <alignment horizontal="right" vertical="center"/>
    </xf>
    <xf numFmtId="4" fontId="92" fillId="35" borderId="6984"/>
    <xf numFmtId="3" fontId="92" fillId="34" borderId="6982">
      <alignment horizontal="right" vertical="center"/>
    </xf>
    <xf numFmtId="2" fontId="92" fillId="34" borderId="6982"/>
    <xf numFmtId="215" fontId="156" fillId="0" borderId="7007" applyFont="0" applyFill="0" applyAlignment="0">
      <alignment horizontal="fill"/>
    </xf>
    <xf numFmtId="0" fontId="44" fillId="57" borderId="6985" applyNumberFormat="0" applyAlignment="0" applyProtection="0"/>
    <xf numFmtId="0" fontId="92" fillId="35" borderId="6988">
      <alignment horizontal="center" vertical="center"/>
    </xf>
    <xf numFmtId="16" fontId="148" fillId="74" borderId="5598" applyFont="0" applyFill="0" applyBorder="0" applyAlignment="0" applyProtection="0">
      <alignment horizontal="right"/>
    </xf>
    <xf numFmtId="214" fontId="148" fillId="74" borderId="5598" applyFont="0" applyFill="0" applyBorder="0" applyAlignment="0" applyProtection="0">
      <alignment horizontal="right"/>
    </xf>
    <xf numFmtId="16" fontId="148" fillId="74" borderId="5598" applyFont="0" applyFill="0" applyBorder="0" applyAlignment="0" applyProtection="0">
      <alignment horizontal="right"/>
    </xf>
    <xf numFmtId="214" fontId="148" fillId="74" borderId="5598" applyFont="0" applyFill="0" applyBorder="0" applyAlignment="0" applyProtection="0">
      <alignment horizontal="right"/>
    </xf>
    <xf numFmtId="215" fontId="156" fillId="0" borderId="6987" applyFont="0" applyFill="0" applyAlignment="0">
      <alignment horizontal="fill"/>
    </xf>
    <xf numFmtId="3" fontId="18" fillId="105" borderId="5598" applyProtection="0">
      <alignment horizontal="right" vertical="center"/>
    </xf>
    <xf numFmtId="0" fontId="44" fillId="57" borderId="6985" applyNumberFormat="0" applyAlignment="0" applyProtection="0"/>
    <xf numFmtId="0" fontId="44" fillId="57" borderId="6985" applyNumberFormat="0" applyAlignment="0" applyProtection="0"/>
    <xf numFmtId="16" fontId="148" fillId="74" borderId="5598" applyFont="0" applyFill="0" applyBorder="0" applyAlignment="0" applyProtection="0">
      <alignment horizontal="right"/>
    </xf>
    <xf numFmtId="2" fontId="92" fillId="34" borderId="6986"/>
    <xf numFmtId="0" fontId="44" fillId="119" borderId="6985" applyNumberFormat="0" applyAlignment="0" applyProtection="0"/>
    <xf numFmtId="215" fontId="156" fillId="0" borderId="6975" applyFont="0" applyFill="0" applyAlignment="0">
      <alignment horizontal="fill"/>
    </xf>
    <xf numFmtId="214" fontId="148" fillId="74" borderId="5598" applyFont="0" applyFill="0" applyBorder="0" applyAlignment="0" applyProtection="0">
      <alignment horizontal="right"/>
    </xf>
    <xf numFmtId="0" fontId="44" fillId="119" borderId="6973" applyNumberFormat="0" applyAlignment="0" applyProtection="0"/>
    <xf numFmtId="0" fontId="44" fillId="57" borderId="6973" applyNumberFormat="0" applyAlignment="0" applyProtection="0"/>
    <xf numFmtId="0" fontId="44" fillId="57" borderId="6973" applyNumberFormat="0" applyAlignment="0" applyProtection="0"/>
    <xf numFmtId="0" fontId="44" fillId="57" borderId="6973" applyNumberFormat="0" applyAlignment="0" applyProtection="0"/>
    <xf numFmtId="0" fontId="44" fillId="119" borderId="6969" applyNumberFormat="0" applyAlignment="0" applyProtection="0"/>
    <xf numFmtId="2" fontId="92" fillId="34" borderId="6970"/>
    <xf numFmtId="3" fontId="92" fillId="34" borderId="6970">
      <alignment horizontal="right" vertical="center"/>
    </xf>
    <xf numFmtId="4" fontId="92" fillId="35" borderId="6972"/>
    <xf numFmtId="3" fontId="92" fillId="35" borderId="6972">
      <alignment horizontal="right" vertical="center"/>
    </xf>
    <xf numFmtId="0" fontId="44" fillId="57" borderId="6969" applyNumberFormat="0" applyAlignment="0" applyProtection="0"/>
    <xf numFmtId="0" fontId="44" fillId="57" borderId="6969" applyNumberFormat="0" applyAlignment="0" applyProtection="0"/>
    <xf numFmtId="1" fontId="37" fillId="0" borderId="5598">
      <alignment vertical="center"/>
    </xf>
    <xf numFmtId="1" fontId="37" fillId="0" borderId="5598">
      <alignment vertical="center"/>
    </xf>
    <xf numFmtId="0" fontId="108" fillId="0" borderId="6136" applyFont="0" applyFill="0" applyAlignment="0" applyProtection="0"/>
    <xf numFmtId="0" fontId="103" fillId="71" borderId="6021" applyNumberFormat="0" applyBorder="0" applyAlignment="0">
      <alignment vertical="center" wrapText="1"/>
    </xf>
    <xf numFmtId="215" fontId="156" fillId="0" borderId="6971" applyFont="0" applyFill="0" applyAlignment="0">
      <alignment horizontal="fill"/>
    </xf>
    <xf numFmtId="164" fontId="103" fillId="71" borderId="6021" applyNumberFormat="0" applyBorder="0" applyAlignment="0">
      <alignment vertical="center" wrapText="1"/>
    </xf>
    <xf numFmtId="0" fontId="92" fillId="35" borderId="6972">
      <alignment horizontal="center" vertical="center"/>
    </xf>
    <xf numFmtId="0" fontId="44" fillId="57" borderId="6969" applyNumberFormat="0" applyAlignment="0" applyProtection="0"/>
    <xf numFmtId="0" fontId="18" fillId="35" borderId="6015" applyNumberFormat="0" applyAlignment="0">
      <protection locked="0"/>
    </xf>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256" fontId="22" fillId="0" borderId="5598">
      <alignment horizontal="left" vertical="center"/>
    </xf>
    <xf numFmtId="0"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0" fontId="18" fillId="35" borderId="6015" applyNumberFormat="0" applyAlignment="0">
      <protection locked="0"/>
    </xf>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256" fontId="22" fillId="0" borderId="5598">
      <alignment horizontal="left" vertical="center"/>
    </xf>
    <xf numFmtId="0"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0" fontId="23" fillId="36" borderId="6021" applyFont="0" applyBorder="0" applyAlignment="0" applyProtection="0">
      <alignment vertical="top"/>
    </xf>
    <xf numFmtId="0" fontId="18" fillId="0" borderId="6029" applyNumberFormat="0" applyFont="0" applyAlignment="0" applyProtection="0"/>
    <xf numFmtId="0" fontId="18" fillId="35" borderId="6015" applyNumberFormat="0" applyAlignment="0">
      <protection locked="0"/>
    </xf>
    <xf numFmtId="0" fontId="18" fillId="0" borderId="6028" applyNumberFormat="0" applyFont="0" applyAlignment="0" applyProtection="0"/>
    <xf numFmtId="41" fontId="211" fillId="0" borderId="6027" applyFill="0" applyBorder="0" applyProtection="0">
      <alignment horizontal="right" vertical="top"/>
    </xf>
    <xf numFmtId="41" fontId="211" fillId="0" borderId="6027" applyFill="0" applyBorder="0" applyProtection="0">
      <alignment horizontal="right" vertical="top"/>
    </xf>
    <xf numFmtId="41" fontId="211" fillId="0" borderId="6027" applyFill="0" applyBorder="0" applyProtection="0">
      <alignment horizontal="right" vertical="top"/>
    </xf>
    <xf numFmtId="207" fontId="245" fillId="0" borderId="6026">
      <alignment horizontal="center"/>
    </xf>
    <xf numFmtId="207" fontId="245" fillId="0" borderId="6026">
      <alignment horizontal="center"/>
    </xf>
    <xf numFmtId="207" fontId="244" fillId="0" borderId="6027">
      <alignment horizontal="center"/>
    </xf>
    <xf numFmtId="0" fontId="18" fillId="56" borderId="5598" applyAlignment="0" applyProtection="0"/>
    <xf numFmtId="207" fontId="243" fillId="0" borderId="6026">
      <alignment horizontal="left"/>
    </xf>
    <xf numFmtId="207" fontId="243" fillId="0" borderId="6026">
      <alignment horizontal="left"/>
    </xf>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256" fontId="22" fillId="0" borderId="5598">
      <alignment horizontal="left" vertical="center"/>
    </xf>
    <xf numFmtId="0"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01" fontId="137" fillId="0" borderId="6017" applyNumberFormat="0" applyFont="0" applyFill="0" applyAlignment="0" applyProtection="0"/>
    <xf numFmtId="0" fontId="23" fillId="36" borderId="6021" applyFont="0" applyBorder="0" applyAlignment="0" applyProtection="0">
      <alignment vertical="top"/>
    </xf>
    <xf numFmtId="0" fontId="18" fillId="0" borderId="6029" applyNumberFormat="0" applyFont="0" applyAlignment="0" applyProtection="0"/>
    <xf numFmtId="0" fontId="18" fillId="0" borderId="6028" applyNumberFormat="0" applyFont="0" applyAlignment="0" applyProtection="0"/>
    <xf numFmtId="41" fontId="211" fillId="0" borderId="6027" applyFill="0" applyBorder="0" applyProtection="0">
      <alignment horizontal="right" vertical="top"/>
    </xf>
    <xf numFmtId="41" fontId="211" fillId="0" borderId="6027" applyFill="0" applyBorder="0" applyProtection="0">
      <alignment horizontal="right" vertical="top"/>
    </xf>
    <xf numFmtId="41" fontId="211" fillId="0" borderId="6027" applyFill="0" applyBorder="0" applyProtection="0">
      <alignment horizontal="right" vertical="top"/>
    </xf>
    <xf numFmtId="207" fontId="245" fillId="0" borderId="6026">
      <alignment horizontal="center"/>
    </xf>
    <xf numFmtId="207" fontId="245" fillId="0" borderId="6026">
      <alignment horizontal="center"/>
    </xf>
    <xf numFmtId="207" fontId="244" fillId="0" borderId="6027">
      <alignment horizontal="center"/>
    </xf>
    <xf numFmtId="0" fontId="18" fillId="56" borderId="5598" applyAlignment="0" applyProtection="0"/>
    <xf numFmtId="0" fontId="18" fillId="35" borderId="6015" applyNumberFormat="0" applyAlignment="0">
      <protection locked="0"/>
    </xf>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256" fontId="22" fillId="0" borderId="5598">
      <alignment horizontal="left" vertical="center"/>
    </xf>
    <xf numFmtId="0"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0" fontId="23" fillId="36" borderId="6021" applyFont="0" applyBorder="0" applyAlignment="0" applyProtection="0">
      <alignment vertical="top"/>
    </xf>
    <xf numFmtId="0" fontId="18" fillId="0" borderId="6029" applyNumberFormat="0" applyFont="0" applyAlignment="0" applyProtection="0"/>
    <xf numFmtId="0" fontId="18" fillId="35" borderId="6015" applyNumberFormat="0" applyAlignment="0">
      <protection locked="0"/>
    </xf>
    <xf numFmtId="0" fontId="18" fillId="0" borderId="6028" applyNumberFormat="0" applyFont="0" applyAlignment="0" applyProtection="0"/>
    <xf numFmtId="41" fontId="211" fillId="0" borderId="6027" applyFill="0" applyBorder="0" applyProtection="0">
      <alignment horizontal="right" vertical="top"/>
    </xf>
    <xf numFmtId="41" fontId="211" fillId="0" borderId="6027" applyFill="0" applyBorder="0" applyProtection="0">
      <alignment horizontal="right" vertical="top"/>
    </xf>
    <xf numFmtId="41" fontId="211" fillId="0" borderId="6027" applyFill="0" applyBorder="0" applyProtection="0">
      <alignment horizontal="right" vertical="top"/>
    </xf>
    <xf numFmtId="207" fontId="245" fillId="0" borderId="6026">
      <alignment horizontal="center"/>
    </xf>
    <xf numFmtId="207" fontId="245" fillId="0" borderId="6026">
      <alignment horizontal="center"/>
    </xf>
    <xf numFmtId="207" fontId="244" fillId="0" borderId="6027">
      <alignment horizontal="center"/>
    </xf>
    <xf numFmtId="0" fontId="18" fillId="56" borderId="5598" applyAlignment="0" applyProtection="0"/>
    <xf numFmtId="207" fontId="243" fillId="0" borderId="6026">
      <alignment horizontal="left"/>
    </xf>
    <xf numFmtId="207" fontId="243" fillId="0" borderId="6026">
      <alignment horizontal="left"/>
    </xf>
    <xf numFmtId="207" fontId="240" fillId="0" borderId="6027">
      <alignment horizontal="left"/>
    </xf>
    <xf numFmtId="207" fontId="240" fillId="0" borderId="6027">
      <alignment horizontal="right"/>
    </xf>
    <xf numFmtId="0" fontId="238" fillId="0" borderId="6026">
      <alignment horizontal="right"/>
    </xf>
    <xf numFmtId="0" fontId="237" fillId="0" borderId="6027">
      <alignment horizontal="right" wrapText="1"/>
    </xf>
    <xf numFmtId="0" fontId="238" fillId="0" borderId="6026">
      <alignment horizontal="right"/>
    </xf>
    <xf numFmtId="49" fontId="237" fillId="0" borderId="6027">
      <alignment horizontal="right" wrapText="1"/>
    </xf>
    <xf numFmtId="0" fontId="238" fillId="0" borderId="6026">
      <alignment horizontal="right"/>
    </xf>
    <xf numFmtId="0" fontId="238" fillId="0" borderId="6026">
      <alignment horizontal="right"/>
    </xf>
    <xf numFmtId="9" fontId="163" fillId="35" borderId="6025">
      <alignment horizontal="center"/>
    </xf>
    <xf numFmtId="348" fontId="120" fillId="107" borderId="6021" applyProtection="0">
      <alignment horizontal="center" vertical="center"/>
    </xf>
    <xf numFmtId="9" fontId="163" fillId="35" borderId="6025">
      <alignment horizontal="center"/>
    </xf>
    <xf numFmtId="348" fontId="120" fillId="107" borderId="6021" applyProtection="0">
      <alignment horizontal="center" vertical="center"/>
    </xf>
    <xf numFmtId="0" fontId="231" fillId="35" borderId="6021">
      <alignment horizontal="right"/>
    </xf>
    <xf numFmtId="0" fontId="231" fillId="35" borderId="6021">
      <alignment horizontal="right"/>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0" fontId="18" fillId="74" borderId="6021" applyFont="0" applyFill="0" applyBorder="0" applyAlignment="0" applyProtection="0"/>
    <xf numFmtId="0" fontId="18" fillId="74" borderId="6021" applyFont="0" applyFill="0" applyBorder="0" applyAlignment="0" applyProtection="0"/>
    <xf numFmtId="0" fontId="217" fillId="103" borderId="6022" applyNumberFormat="0" applyAlignment="0" applyProtection="0"/>
    <xf numFmtId="0" fontId="23" fillId="98" borderId="6022" applyNumberFormat="0" applyFont="0" applyAlignment="0" applyProtection="0"/>
    <xf numFmtId="0" fontId="23" fillId="98" borderId="6022" applyNumberFormat="0" applyFont="0" applyAlignment="0" applyProtection="0"/>
    <xf numFmtId="0" fontId="23" fillId="98" borderId="6022" applyNumberFormat="0" applyFont="0" applyAlignment="0" applyProtection="0"/>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23" fillId="0" borderId="6020" applyNumberFormat="0" applyFill="0" applyAlignment="0" applyProtection="0"/>
    <xf numFmtId="0" fontId="23" fillId="0" borderId="6020" applyNumberFormat="0" applyFill="0" applyAlignment="0" applyProtection="0"/>
    <xf numFmtId="0" fontId="23" fillId="0" borderId="6020" applyNumberFormat="0" applyFill="0" applyAlignment="0" applyProtection="0"/>
    <xf numFmtId="0" fontId="23" fillId="0" borderId="6020" applyNumberFormat="0" applyFill="0" applyAlignment="0" applyProtection="0"/>
    <xf numFmtId="0" fontId="23" fillId="0" borderId="6020" applyNumberFormat="0" applyFill="0" applyAlignment="0" applyProtection="0"/>
    <xf numFmtId="0" fontId="23" fillId="0" borderId="6020" applyNumberFormat="0" applyFill="0" applyAlignment="0" applyProtection="0"/>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protection locked="0"/>
    </xf>
    <xf numFmtId="0" fontId="18" fillId="74" borderId="6021" applyProtection="0">
      <alignment horizontal="right"/>
      <protection locked="0"/>
    </xf>
    <xf numFmtId="0" fontId="23" fillId="0" borderId="6020" applyNumberFormat="0" applyFill="0" applyAlignment="0" applyProtection="0"/>
    <xf numFmtId="0" fontId="18" fillId="74" borderId="6021" applyProtection="0">
      <alignment horizontal="right"/>
      <protection locked="0"/>
    </xf>
    <xf numFmtId="0" fontId="23" fillId="0" borderId="6020" applyNumberFormat="0" applyFill="0" applyAlignment="0" applyProtection="0"/>
    <xf numFmtId="0" fontId="23" fillId="0" borderId="6020" applyNumberFormat="0" applyFill="0" applyAlignment="0" applyProtection="0"/>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23" fillId="98" borderId="6022" applyNumberFormat="0" applyFont="0" applyAlignment="0" applyProtection="0"/>
    <xf numFmtId="0" fontId="23" fillId="98" borderId="6022" applyNumberFormat="0" applyFont="0" applyAlignment="0" applyProtection="0"/>
    <xf numFmtId="0" fontId="23" fillId="98" borderId="6022" applyNumberFormat="0" applyFont="0" applyAlignment="0" applyProtection="0"/>
    <xf numFmtId="0" fontId="217" fillId="103" borderId="6022" applyNumberFormat="0" applyAlignment="0" applyProtection="0"/>
    <xf numFmtId="0" fontId="18" fillId="74" borderId="6021" applyFont="0" applyFill="0" applyBorder="0" applyAlignment="0" applyProtection="0"/>
    <xf numFmtId="0" fontId="23" fillId="98" borderId="6022" applyNumberFormat="0" applyFont="0" applyAlignment="0" applyProtection="0"/>
    <xf numFmtId="0" fontId="23" fillId="98" borderId="6022" applyNumberFormat="0" applyFont="0" applyAlignment="0" applyProtection="0"/>
    <xf numFmtId="0" fontId="23" fillId="98" borderId="6022" applyNumberFormat="0" applyFont="0" applyAlignment="0" applyProtection="0"/>
    <xf numFmtId="0" fontId="217" fillId="103" borderId="6022" applyNumberFormat="0" applyAlignment="0" applyProtection="0"/>
    <xf numFmtId="0" fontId="18" fillId="74" borderId="6021" applyFont="0" applyFill="0" applyBorder="0" applyAlignment="0" applyProtection="0"/>
    <xf numFmtId="348" fontId="120" fillId="107" borderId="6021" applyProtection="0">
      <alignment horizontal="center" vertical="center"/>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0" fontId="231" fillId="35" borderId="6021">
      <alignment horizontal="right"/>
    </xf>
    <xf numFmtId="0" fontId="238" fillId="0" borderId="6026">
      <alignment horizontal="right"/>
    </xf>
    <xf numFmtId="207" fontId="240" fillId="0" borderId="6027">
      <alignment horizontal="right"/>
    </xf>
    <xf numFmtId="207" fontId="243" fillId="0" borderId="6026">
      <alignment horizontal="left"/>
    </xf>
    <xf numFmtId="207" fontId="243" fillId="0" borderId="6026">
      <alignment horizontal="left"/>
    </xf>
    <xf numFmtId="348" fontId="120" fillId="107" borderId="6021" applyProtection="0">
      <alignment horizontal="center" vertical="center"/>
    </xf>
    <xf numFmtId="9" fontId="163" fillId="35" borderId="6025">
      <alignment horizontal="center"/>
    </xf>
    <xf numFmtId="207" fontId="244" fillId="0" borderId="6027">
      <alignment horizontal="center"/>
    </xf>
    <xf numFmtId="207" fontId="245" fillId="0" borderId="6026">
      <alignment horizontal="center"/>
    </xf>
    <xf numFmtId="207" fontId="245" fillId="0" borderId="6026">
      <alignment horizontal="center"/>
    </xf>
    <xf numFmtId="41" fontId="211" fillId="0" borderId="6027" applyFill="0" applyBorder="0" applyProtection="0">
      <alignment horizontal="right" vertical="top"/>
    </xf>
    <xf numFmtId="41" fontId="211" fillId="0" borderId="6027" applyFill="0" applyBorder="0" applyProtection="0">
      <alignment horizontal="right" vertical="top"/>
    </xf>
    <xf numFmtId="41" fontId="211" fillId="0" borderId="6027" applyFill="0" applyBorder="0" applyProtection="0">
      <alignment horizontal="right" vertical="top"/>
    </xf>
    <xf numFmtId="0" fontId="18" fillId="0" borderId="6028" applyNumberFormat="0" applyFont="0" applyAlignment="0" applyProtection="0"/>
    <xf numFmtId="0" fontId="18" fillId="0" borderId="6029" applyNumberFormat="0" applyFont="0" applyAlignment="0" applyProtection="0"/>
    <xf numFmtId="0" fontId="23" fillId="36" borderId="6021" applyFont="0" applyBorder="0" applyAlignment="0" applyProtection="0">
      <alignment vertical="top"/>
    </xf>
    <xf numFmtId="0" fontId="238" fillId="0" borderId="6026">
      <alignment horizontal="right"/>
    </xf>
    <xf numFmtId="49" fontId="237" fillId="0" borderId="6027">
      <alignment horizontal="right" wrapText="1"/>
    </xf>
    <xf numFmtId="0" fontId="238" fillId="0" borderId="6026">
      <alignment horizontal="right"/>
    </xf>
    <xf numFmtId="0" fontId="237" fillId="0" borderId="6027">
      <alignment horizontal="right" wrapText="1"/>
    </xf>
    <xf numFmtId="0" fontId="238" fillId="0" borderId="6026">
      <alignment horizontal="right"/>
    </xf>
    <xf numFmtId="207" fontId="240" fillId="0" borderId="6027">
      <alignment horizontal="right"/>
    </xf>
    <xf numFmtId="207" fontId="240" fillId="0" borderId="6027">
      <alignment horizontal="left"/>
    </xf>
    <xf numFmtId="207" fontId="243" fillId="0" borderId="6026">
      <alignment horizontal="left"/>
    </xf>
    <xf numFmtId="207" fontId="243" fillId="0" borderId="6026">
      <alignment horizontal="left"/>
    </xf>
    <xf numFmtId="0" fontId="18" fillId="35" borderId="6015" applyNumberFormat="0" applyAlignment="0">
      <protection locked="0"/>
    </xf>
    <xf numFmtId="49" fontId="237" fillId="0" borderId="6027">
      <alignment horizontal="right" wrapText="1"/>
    </xf>
    <xf numFmtId="201" fontId="137" fillId="0" borderId="6016" applyNumberFormat="0" applyFont="0" applyFill="0" applyAlignment="0" applyProtection="0"/>
    <xf numFmtId="9" fontId="163" fillId="35" borderId="6025">
      <alignment horizontal="center"/>
    </xf>
    <xf numFmtId="0" fontId="238" fillId="0" borderId="6026">
      <alignment horizontal="right"/>
    </xf>
    <xf numFmtId="49" fontId="237" fillId="0" borderId="6027">
      <alignment horizontal="right" wrapText="1"/>
    </xf>
    <xf numFmtId="0" fontId="18" fillId="56" borderId="5598" applyAlignment="0" applyProtection="0"/>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207" fontId="240" fillId="0" borderId="6027">
      <alignment horizontal="left"/>
    </xf>
    <xf numFmtId="201" fontId="137" fillId="0" borderId="6016" applyNumberFormat="0" applyFont="0" applyFill="0" applyAlignment="0" applyProtection="0"/>
    <xf numFmtId="201" fontId="137" fillId="0" borderId="6017" applyNumberFormat="0" applyFont="0" applyFill="0" applyAlignment="0" applyProtection="0"/>
    <xf numFmtId="0" fontId="18" fillId="35" borderId="6015" applyNumberFormat="0" applyAlignment="0">
      <protection locked="0"/>
    </xf>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10" fontId="23" fillId="37" borderId="6021" applyNumberFormat="0" applyBorder="0" applyAlignment="0" applyProtection="0"/>
    <xf numFmtId="256" fontId="22" fillId="0" borderId="5598">
      <alignment horizontal="left" vertical="center"/>
    </xf>
    <xf numFmtId="0"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 fontId="92" fillId="34" borderId="6966"/>
    <xf numFmtId="3" fontId="92" fillId="34" borderId="6966">
      <alignment horizontal="right" vertical="center"/>
    </xf>
    <xf numFmtId="0" fontId="23" fillId="36" borderId="6021" applyFont="0" applyBorder="0" applyAlignment="0" applyProtection="0">
      <alignment vertical="top"/>
    </xf>
    <xf numFmtId="0" fontId="18" fillId="0" borderId="6029" applyNumberFormat="0" applyFont="0" applyAlignment="0" applyProtection="0"/>
    <xf numFmtId="0" fontId="18" fillId="0" borderId="6028" applyNumberFormat="0" applyFont="0" applyAlignment="0" applyProtection="0"/>
    <xf numFmtId="41" fontId="211" fillId="0" borderId="6027" applyFill="0" applyBorder="0" applyProtection="0">
      <alignment horizontal="right" vertical="top"/>
    </xf>
    <xf numFmtId="41" fontId="211" fillId="0" borderId="6027" applyFill="0" applyBorder="0" applyProtection="0">
      <alignment horizontal="right" vertical="top"/>
    </xf>
    <xf numFmtId="41" fontId="211" fillId="0" borderId="6027" applyFill="0" applyBorder="0" applyProtection="0">
      <alignment horizontal="right" vertical="top"/>
    </xf>
    <xf numFmtId="207" fontId="245" fillId="0" borderId="6026">
      <alignment horizontal="center"/>
    </xf>
    <xf numFmtId="207" fontId="245" fillId="0" borderId="6026">
      <alignment horizontal="center"/>
    </xf>
    <xf numFmtId="207" fontId="244" fillId="0" borderId="6027">
      <alignment horizontal="center"/>
    </xf>
    <xf numFmtId="0" fontId="18" fillId="56" borderId="5598" applyAlignment="0" applyProtection="0"/>
    <xf numFmtId="207" fontId="243" fillId="0" borderId="6026">
      <alignment horizontal="left"/>
    </xf>
    <xf numFmtId="207" fontId="243" fillId="0" borderId="6026">
      <alignment horizontal="left"/>
    </xf>
    <xf numFmtId="207" fontId="240" fillId="0" borderId="6027">
      <alignment horizontal="left"/>
    </xf>
    <xf numFmtId="207" fontId="240" fillId="0" borderId="6027">
      <alignment horizontal="right"/>
    </xf>
    <xf numFmtId="0" fontId="238" fillId="0" borderId="6026">
      <alignment horizontal="right"/>
    </xf>
    <xf numFmtId="0" fontId="237" fillId="0" borderId="6027">
      <alignment horizontal="right" wrapText="1"/>
    </xf>
    <xf numFmtId="0" fontId="238" fillId="0" borderId="6026">
      <alignment horizontal="right"/>
    </xf>
    <xf numFmtId="49" fontId="237" fillId="0" borderId="6027">
      <alignment horizontal="right" wrapText="1"/>
    </xf>
    <xf numFmtId="0" fontId="238" fillId="0" borderId="6026">
      <alignment horizontal="right"/>
    </xf>
    <xf numFmtId="9" fontId="163" fillId="35" borderId="6025">
      <alignment horizontal="center"/>
    </xf>
    <xf numFmtId="348" fontId="120" fillId="107" borderId="6021" applyProtection="0">
      <alignment horizontal="center" vertical="center"/>
    </xf>
    <xf numFmtId="0" fontId="231" fillId="35" borderId="6021">
      <alignment horizontal="right"/>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338" fontId="230" fillId="0" borderId="6024">
      <protection locked="0"/>
    </xf>
    <xf numFmtId="4" fontId="92" fillId="35" borderId="6968"/>
    <xf numFmtId="3" fontId="92" fillId="35" borderId="6968">
      <alignment horizontal="right" vertical="center"/>
    </xf>
    <xf numFmtId="0" fontId="92" fillId="35" borderId="6968">
      <alignment horizontal="center" vertical="center"/>
    </xf>
    <xf numFmtId="3" fontId="18" fillId="105" borderId="5598" applyProtection="0">
      <alignment horizontal="right" vertical="center"/>
    </xf>
    <xf numFmtId="0" fontId="18" fillId="74" borderId="6021" applyFont="0" applyFill="0" applyBorder="0" applyAlignment="0" applyProtection="0"/>
    <xf numFmtId="0" fontId="217" fillId="103" borderId="6022" applyNumberFormat="0" applyAlignment="0" applyProtection="0"/>
    <xf numFmtId="0" fontId="23" fillId="98" borderId="6022" applyNumberFormat="0" applyFont="0" applyAlignment="0" applyProtection="0"/>
    <xf numFmtId="0" fontId="23" fillId="98" borderId="6022" applyNumberFormat="0" applyFont="0" applyAlignment="0" applyProtection="0"/>
    <xf numFmtId="0" fontId="23" fillId="98" borderId="6022" applyNumberFormat="0" applyFont="0" applyAlignment="0" applyProtection="0"/>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protection locked="0"/>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23" fillId="0" borderId="6020" applyNumberFormat="0" applyFill="0" applyAlignment="0" applyProtection="0"/>
    <xf numFmtId="0" fontId="23" fillId="0" borderId="6020" applyNumberFormat="0" applyFill="0" applyAlignment="0" applyProtection="0"/>
    <xf numFmtId="0" fontId="23" fillId="0" borderId="6020" applyNumberFormat="0" applyFill="0" applyAlignment="0" applyProtection="0"/>
    <xf numFmtId="303" fontId="211" fillId="0" borderId="3675" applyBorder="0"/>
    <xf numFmtId="3" fontId="18" fillId="105" borderId="5598" applyProtection="0">
      <alignment horizontal="right" vertical="center"/>
    </xf>
    <xf numFmtId="321" fontId="171" fillId="0" borderId="3675"/>
    <xf numFmtId="322" fontId="171" fillId="0" borderId="3675"/>
    <xf numFmtId="323" fontId="171" fillId="0" borderId="3675"/>
    <xf numFmtId="324" fontId="171" fillId="0" borderId="3675"/>
    <xf numFmtId="325" fontId="171" fillId="0" borderId="3675"/>
    <xf numFmtId="326" fontId="171" fillId="0" borderId="3675"/>
    <xf numFmtId="329" fontId="171" fillId="0" borderId="3675"/>
    <xf numFmtId="332" fontId="171" fillId="0" borderId="3675"/>
    <xf numFmtId="333" fontId="171" fillId="0" borderId="3675"/>
    <xf numFmtId="0" fontId="92" fillId="35" borderId="6864">
      <alignment horizontal="center" vertical="center"/>
    </xf>
    <xf numFmtId="3" fontId="92" fillId="35" borderId="6864">
      <alignment horizontal="right" vertical="center"/>
    </xf>
    <xf numFmtId="4" fontId="92" fillId="35" borderId="6864"/>
    <xf numFmtId="0" fontId="18" fillId="56" borderId="5598" applyAlignment="0" applyProtection="0"/>
    <xf numFmtId="3" fontId="92" fillId="34" borderId="6862">
      <alignment horizontal="right" vertical="center"/>
    </xf>
    <xf numFmtId="2" fontId="92" fillId="34" borderId="6862"/>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0" fontId="22" fillId="0" borderId="5598">
      <alignment horizontal="left" vertical="center"/>
    </xf>
    <xf numFmtId="256" fontId="22" fillId="0" borderId="5598">
      <alignment horizontal="left" vertical="center"/>
    </xf>
    <xf numFmtId="256" fontId="19" fillId="36" borderId="3675" applyNumberFormat="0" applyFill="0" applyBorder="0" applyAlignment="0" applyProtection="0"/>
    <xf numFmtId="256" fontId="19" fillId="36" borderId="3675" applyNumberFormat="0" applyFill="0" applyBorder="0" applyAlignment="0" applyProtection="0"/>
    <xf numFmtId="256" fontId="19" fillId="36" borderId="3675" applyNumberFormat="0" applyFill="0" applyBorder="0" applyAlignment="0" applyProtection="0"/>
    <xf numFmtId="0" fontId="19" fillId="36" borderId="3675" applyNumberFormat="0" applyFill="0" applyBorder="0" applyAlignment="0" applyProtection="0"/>
    <xf numFmtId="0" fontId="19" fillId="36" borderId="3675" applyNumberFormat="0" applyFill="0" applyBorder="0" applyAlignment="0" applyProtection="0"/>
    <xf numFmtId="256" fontId="19" fillId="36" borderId="3675" applyNumberFormat="0" applyFill="0" applyBorder="0" applyAlignment="0" applyProtection="0"/>
    <xf numFmtId="0" fontId="19" fillId="36" borderId="3675" applyNumberFormat="0" applyFill="0" applyBorder="0" applyAlignment="0" applyProtection="0"/>
    <xf numFmtId="0" fontId="18" fillId="56" borderId="5598" applyAlignment="0" applyProtection="0"/>
    <xf numFmtId="0" fontId="92" fillId="35" borderId="7012">
      <alignment horizontal="center" vertical="center"/>
    </xf>
    <xf numFmtId="0" fontId="108" fillId="0" borderId="3675" applyFont="0" applyFill="0" applyAlignment="0" applyProtection="0"/>
    <xf numFmtId="303" fontId="211" fillId="0" borderId="3675" applyBorder="0"/>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18" fillId="74" borderId="6021" applyProtection="0">
      <alignment horizontal="right"/>
    </xf>
    <xf numFmtId="0" fontId="44" fillId="57" borderId="6989" applyNumberFormat="0" applyAlignment="0" applyProtection="0"/>
    <xf numFmtId="0" fontId="18" fillId="56" borderId="5598" applyAlignment="0" applyProtection="0"/>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0" fontId="22" fillId="0" borderId="5598">
      <alignment horizontal="left" vertical="center"/>
    </xf>
    <xf numFmtId="256" fontId="22" fillId="0" borderId="5598">
      <alignment horizontal="left" vertical="center"/>
    </xf>
    <xf numFmtId="215" fontId="156" fillId="0" borderId="3675" applyFont="0" applyFill="0" applyAlignment="0">
      <alignment horizontal="fill"/>
    </xf>
    <xf numFmtId="0" fontId="18" fillId="56" borderId="5598" applyAlignment="0" applyProtection="0"/>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0" fontId="22" fillId="0" borderId="5598">
      <alignment horizontal="left" vertical="center"/>
    </xf>
    <xf numFmtId="256" fontId="22" fillId="0" borderId="5598">
      <alignment horizontal="left" vertical="center"/>
    </xf>
    <xf numFmtId="0" fontId="18" fillId="56" borderId="5598" applyAlignment="0" applyProtection="0"/>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0"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256" fontId="22" fillId="0" borderId="5598">
      <alignment horizontal="left" vertical="center"/>
    </xf>
    <xf numFmtId="0" fontId="22" fillId="0" borderId="5598">
      <alignment horizontal="left" vertical="center"/>
    </xf>
    <xf numFmtId="256" fontId="22" fillId="0" borderId="5598">
      <alignment horizontal="left" vertical="center"/>
    </xf>
    <xf numFmtId="1" fontId="37" fillId="0" borderId="5598">
      <alignment vertical="center"/>
    </xf>
    <xf numFmtId="0" fontId="44" fillId="57" borderId="6865" applyNumberFormat="0" applyAlignment="0" applyProtection="0"/>
    <xf numFmtId="0" fontId="92" fillId="35" borderId="6868">
      <alignment horizontal="center" vertical="center"/>
    </xf>
    <xf numFmtId="4" fontId="92" fillId="35" borderId="6988"/>
    <xf numFmtId="0" fontId="44" fillId="57" borderId="7009" applyNumberFormat="0" applyAlignment="0" applyProtection="0"/>
    <xf numFmtId="3" fontId="92" fillId="35" borderId="6988">
      <alignment horizontal="right" vertical="center"/>
    </xf>
    <xf numFmtId="215" fontId="156" fillId="0" borderId="7011" applyFont="0" applyFill="0" applyAlignment="0">
      <alignment horizontal="fill"/>
    </xf>
    <xf numFmtId="164" fontId="103" fillId="71" borderId="6021" applyNumberFormat="0" applyBorder="0" applyAlignment="0">
      <alignment vertical="center" wrapText="1"/>
    </xf>
    <xf numFmtId="215" fontId="156" fillId="0" borderId="3675" applyFont="0" applyFill="0" applyAlignment="0">
      <alignment horizontal="fill"/>
    </xf>
    <xf numFmtId="215" fontId="156" fillId="0" borderId="6867" applyFont="0" applyFill="0" applyAlignment="0">
      <alignment horizontal="fill"/>
    </xf>
    <xf numFmtId="0" fontId="108" fillId="0" borderId="6136" applyFont="0" applyFill="0" applyAlignment="0" applyProtection="0"/>
    <xf numFmtId="0" fontId="108" fillId="0" borderId="3675" applyFont="0" applyFill="0" applyAlignment="0" applyProtection="0"/>
    <xf numFmtId="338" fontId="230" fillId="0" borderId="6024">
      <protection locked="0"/>
    </xf>
    <xf numFmtId="1" fontId="37" fillId="0" borderId="5598">
      <alignment vertical="center"/>
    </xf>
    <xf numFmtId="1" fontId="37" fillId="0" borderId="5598">
      <alignment vertical="center"/>
    </xf>
    <xf numFmtId="0" fontId="108" fillId="0" borderId="6136" applyFont="0" applyFill="0" applyAlignment="0" applyProtection="0"/>
    <xf numFmtId="0" fontId="44" fillId="57" borderId="6865" applyNumberFormat="0" applyAlignment="0" applyProtection="0"/>
    <xf numFmtId="0" fontId="44" fillId="57" borderId="6865" applyNumberFormat="0" applyAlignment="0" applyProtection="0"/>
    <xf numFmtId="3" fontId="92" fillId="35" borderId="6868">
      <alignment horizontal="right" vertical="center"/>
    </xf>
    <xf numFmtId="4" fontId="92" fillId="35" borderId="6868"/>
    <xf numFmtId="3" fontId="92" fillId="34" borderId="6866">
      <alignment horizontal="right" vertical="center"/>
    </xf>
    <xf numFmtId="2" fontId="92" fillId="34" borderId="6866"/>
    <xf numFmtId="0" fontId="44" fillId="119" borderId="6865" applyNumberFormat="0" applyAlignment="0" applyProtection="0"/>
    <xf numFmtId="0" fontId="108" fillId="0" borderId="3675" applyFont="0" applyFill="0" applyAlignment="0" applyProtection="0"/>
    <xf numFmtId="303" fontId="211" fillId="0" borderId="3675" applyBorder="0"/>
    <xf numFmtId="303" fontId="211" fillId="0" borderId="3675" applyBorder="0"/>
    <xf numFmtId="215" fontId="156" fillId="0" borderId="3675" applyFont="0" applyFill="0" applyAlignment="0">
      <alignment horizontal="fill"/>
    </xf>
    <xf numFmtId="0" fontId="44" fillId="57" borderId="6869" applyNumberFormat="0" applyAlignment="0" applyProtection="0"/>
    <xf numFmtId="0" fontId="44" fillId="57" borderId="6869" applyNumberFormat="0" applyAlignment="0" applyProtection="0"/>
    <xf numFmtId="0" fontId="44" fillId="57" borderId="6869" applyNumberFormat="0" applyAlignment="0" applyProtection="0"/>
    <xf numFmtId="0" fontId="44" fillId="119" borderId="6869" applyNumberFormat="0" applyAlignment="0" applyProtection="0"/>
    <xf numFmtId="0" fontId="44" fillId="57" borderId="6905" applyNumberFormat="0" applyAlignment="0" applyProtection="0"/>
    <xf numFmtId="215" fontId="156" fillId="0" borderId="6907" applyFont="0" applyFill="0" applyAlignment="0">
      <alignment horizontal="fill"/>
    </xf>
    <xf numFmtId="215" fontId="156" fillId="0" borderId="6871" applyFont="0" applyFill="0" applyAlignment="0">
      <alignment horizontal="fill"/>
    </xf>
    <xf numFmtId="0" fontId="92" fillId="35" borderId="6908">
      <alignment horizontal="center" vertical="center"/>
    </xf>
    <xf numFmtId="0" fontId="44" fillId="57" borderId="6885" applyNumberFormat="0" applyAlignment="0" applyProtection="0"/>
    <xf numFmtId="0" fontId="44" fillId="119" borderId="6881" applyNumberFormat="0" applyAlignment="0" applyProtection="0"/>
    <xf numFmtId="2" fontId="92" fillId="34" borderId="6882"/>
    <xf numFmtId="3" fontId="92" fillId="34" borderId="6882">
      <alignment horizontal="right" vertical="center"/>
    </xf>
    <xf numFmtId="4" fontId="92" fillId="35" borderId="6884"/>
    <xf numFmtId="3" fontId="92" fillId="35" borderId="6884">
      <alignment horizontal="right" vertical="center"/>
    </xf>
    <xf numFmtId="0" fontId="44" fillId="57" borderId="6881" applyNumberFormat="0" applyAlignment="0" applyProtection="0"/>
    <xf numFmtId="0" fontId="44" fillId="57" borderId="6881" applyNumberFormat="0" applyAlignment="0" applyProtection="0"/>
    <xf numFmtId="3" fontId="18" fillId="105" borderId="5598" applyProtection="0">
      <alignment horizontal="right" vertical="center"/>
    </xf>
    <xf numFmtId="215" fontId="156" fillId="0" borderId="6883" applyFont="0" applyFill="0" applyAlignment="0">
      <alignment horizontal="fill"/>
    </xf>
    <xf numFmtId="214" fontId="148" fillId="74" borderId="5598" applyFont="0" applyFill="0" applyBorder="0" applyAlignment="0" applyProtection="0">
      <alignment horizontal="right"/>
    </xf>
    <xf numFmtId="16" fontId="148" fillId="74" borderId="5598" applyFont="0" applyFill="0" applyBorder="0" applyAlignment="0" applyProtection="0">
      <alignment horizontal="right"/>
    </xf>
    <xf numFmtId="214" fontId="148" fillId="74" borderId="5598" applyFont="0" applyFill="0" applyBorder="0" applyAlignment="0" applyProtection="0">
      <alignment horizontal="right"/>
    </xf>
    <xf numFmtId="16" fontId="148" fillId="74" borderId="5598" applyFont="0" applyFill="0" applyBorder="0" applyAlignment="0" applyProtection="0">
      <alignment horizontal="right"/>
    </xf>
    <xf numFmtId="0" fontId="92" fillId="35" borderId="6884">
      <alignment horizontal="center" vertical="center"/>
    </xf>
    <xf numFmtId="0" fontId="44" fillId="57" borderId="6881" applyNumberFormat="0" applyAlignment="0" applyProtection="0"/>
    <xf numFmtId="215" fontId="156" fillId="0" borderId="6903" applyFont="0" applyFill="0" applyAlignment="0">
      <alignment horizontal="fill"/>
    </xf>
    <xf numFmtId="2" fontId="92" fillId="34" borderId="6878"/>
    <xf numFmtId="3" fontId="92" fillId="34" borderId="6878">
      <alignment horizontal="right" vertical="center"/>
    </xf>
    <xf numFmtId="4" fontId="92" fillId="35" borderId="6880"/>
    <xf numFmtId="3" fontId="92" fillId="35" borderId="6880">
      <alignment horizontal="right" vertical="center"/>
    </xf>
    <xf numFmtId="0" fontId="92" fillId="35" borderId="6880">
      <alignment horizontal="center" vertical="center"/>
    </xf>
    <xf numFmtId="3" fontId="92" fillId="35" borderId="6904">
      <alignment horizontal="right" vertical="center"/>
    </xf>
    <xf numFmtId="3" fontId="92" fillId="34" borderId="6902">
      <alignment horizontal="right" vertical="center"/>
    </xf>
    <xf numFmtId="2" fontId="92" fillId="34" borderId="6902"/>
    <xf numFmtId="0" fontId="92" fillId="35" borderId="6872">
      <alignment horizontal="center" vertical="center"/>
    </xf>
    <xf numFmtId="3" fontId="92" fillId="35" borderId="6872">
      <alignment horizontal="right" vertical="center"/>
    </xf>
    <xf numFmtId="4" fontId="92" fillId="35" borderId="6872"/>
    <xf numFmtId="3" fontId="92" fillId="35" borderId="6908">
      <alignment horizontal="right" vertical="center"/>
    </xf>
    <xf numFmtId="0" fontId="44" fillId="119" borderId="6905" applyNumberFormat="0" applyAlignment="0" applyProtection="0"/>
    <xf numFmtId="0" fontId="44" fillId="119" borderId="6909" applyNumberFormat="0" applyAlignment="0" applyProtection="0"/>
    <xf numFmtId="3" fontId="92" fillId="34" borderId="6870">
      <alignment horizontal="right" vertical="center"/>
    </xf>
    <xf numFmtId="2" fontId="92" fillId="34" borderId="6870"/>
    <xf numFmtId="0" fontId="44" fillId="57" borderId="6909" applyNumberFormat="0" applyAlignment="0" applyProtection="0"/>
    <xf numFmtId="0" fontId="44" fillId="57" borderId="6905" applyNumberFormat="0" applyAlignment="0" applyProtection="0"/>
    <xf numFmtId="0" fontId="92" fillId="35" borderId="6904">
      <alignment horizontal="center" vertical="center"/>
    </xf>
    <xf numFmtId="4" fontId="92" fillId="35" borderId="6904"/>
    <xf numFmtId="4" fontId="92" fillId="35" borderId="6908"/>
    <xf numFmtId="3" fontId="92" fillId="34" borderId="6906">
      <alignment horizontal="right" vertical="center"/>
    </xf>
    <xf numFmtId="0" fontId="44" fillId="57" borderId="6909" applyNumberFormat="0" applyAlignment="0" applyProtection="0"/>
    <xf numFmtId="215" fontId="156" fillId="0" borderId="6879" applyFont="0" applyFill="0" applyAlignment="0">
      <alignment horizontal="fill"/>
    </xf>
    <xf numFmtId="0" fontId="44" fillId="57" borderId="6905" applyNumberFormat="0" applyAlignment="0" applyProtection="0"/>
    <xf numFmtId="2" fontId="92" fillId="34" borderId="6906"/>
    <xf numFmtId="0" fontId="44" fillId="57" borderId="6909" applyNumberFormat="0" applyAlignment="0" applyProtection="0"/>
    <xf numFmtId="0" fontId="44" fillId="57" borderId="6873" applyNumberFormat="0" applyAlignment="0" applyProtection="0"/>
    <xf numFmtId="0" fontId="92" fillId="35" borderId="6876">
      <alignment horizontal="center" vertical="center"/>
    </xf>
    <xf numFmtId="215" fontId="156" fillId="0" borderId="6875" applyFont="0" applyFill="0" applyAlignment="0">
      <alignment horizontal="fill"/>
    </xf>
    <xf numFmtId="0" fontId="44" fillId="57" borderId="6873" applyNumberFormat="0" applyAlignment="0" applyProtection="0"/>
    <xf numFmtId="0" fontId="44" fillId="57" borderId="6873" applyNumberFormat="0" applyAlignment="0" applyProtection="0"/>
    <xf numFmtId="3" fontId="92" fillId="35" borderId="6876">
      <alignment horizontal="right" vertical="center"/>
    </xf>
    <xf numFmtId="4" fontId="92" fillId="35" borderId="6876"/>
    <xf numFmtId="3" fontId="92" fillId="34" borderId="6874">
      <alignment horizontal="right" vertical="center"/>
    </xf>
    <xf numFmtId="2" fontId="92" fillId="34" borderId="6874"/>
    <xf numFmtId="0" fontId="44" fillId="119" borderId="6873" applyNumberFormat="0" applyAlignment="0" applyProtection="0"/>
    <xf numFmtId="0" fontId="44" fillId="57" borderId="6877" applyNumberFormat="0" applyAlignment="0" applyProtection="0"/>
    <xf numFmtId="0" fontId="44" fillId="57" borderId="6877" applyNumberFormat="0" applyAlignment="0" applyProtection="0"/>
    <xf numFmtId="0" fontId="44" fillId="57" borderId="6877" applyNumberFormat="0" applyAlignment="0" applyProtection="0"/>
    <xf numFmtId="0" fontId="44" fillId="119" borderId="6877" applyNumberFormat="0" applyAlignment="0" applyProtection="0"/>
    <xf numFmtId="0" fontId="44" fillId="57" borderId="6885" applyNumberFormat="0" applyAlignment="0" applyProtection="0"/>
    <xf numFmtId="0" fontId="44" fillId="57" borderId="6885" applyNumberFormat="0" applyAlignment="0" applyProtection="0"/>
    <xf numFmtId="0" fontId="44" fillId="119" borderId="6885" applyNumberFormat="0" applyAlignment="0" applyProtection="0"/>
    <xf numFmtId="0" fontId="238" fillId="0" borderId="6026">
      <alignment horizontal="right"/>
    </xf>
    <xf numFmtId="1" fontId="37" fillId="0" borderId="5598">
      <alignment vertical="center"/>
    </xf>
    <xf numFmtId="1" fontId="37" fillId="0" borderId="5598">
      <alignment vertical="center"/>
    </xf>
    <xf numFmtId="201" fontId="137" fillId="0" borderId="6016" applyNumberFormat="0" applyFont="0" applyFill="0" applyAlignment="0" applyProtection="0"/>
    <xf numFmtId="16" fontId="148" fillId="74" borderId="5598" applyFont="0" applyFill="0" applyBorder="0" applyAlignment="0" applyProtection="0">
      <alignment horizontal="right"/>
    </xf>
    <xf numFmtId="254" fontId="177" fillId="0" borderId="6018" applyFont="0" applyFill="0" applyBorder="0" applyAlignment="0" applyProtection="0">
      <protection locked="0"/>
    </xf>
    <xf numFmtId="0" fontId="238" fillId="0" borderId="6026">
      <alignment horizontal="right"/>
    </xf>
    <xf numFmtId="0" fontId="18" fillId="35" borderId="6015" applyNumberFormat="0" applyAlignment="0">
      <protection locked="0"/>
    </xf>
    <xf numFmtId="1" fontId="37" fillId="0" borderId="5598">
      <alignment vertical="center"/>
    </xf>
    <xf numFmtId="0" fontId="108" fillId="0" borderId="6136" applyFont="0" applyFill="0" applyAlignment="0" applyProtection="0"/>
    <xf numFmtId="0" fontId="237" fillId="0" borderId="6027">
      <alignment horizontal="right" wrapText="1"/>
    </xf>
    <xf numFmtId="215" fontId="156" fillId="0" borderId="6887" applyFont="0" applyFill="0" applyAlignment="0">
      <alignment horizontal="fill"/>
    </xf>
    <xf numFmtId="0" fontId="92" fillId="35" borderId="6888">
      <alignment horizontal="center" vertical="center"/>
    </xf>
    <xf numFmtId="3" fontId="92" fillId="35" borderId="6888">
      <alignment horizontal="right" vertical="center"/>
    </xf>
    <xf numFmtId="4" fontId="92" fillId="35" borderId="6888"/>
    <xf numFmtId="3" fontId="92" fillId="34" borderId="6886">
      <alignment horizontal="right" vertical="center"/>
    </xf>
    <xf numFmtId="2" fontId="92" fillId="34" borderId="6886"/>
    <xf numFmtId="0" fontId="44" fillId="57" borderId="6889" applyNumberFormat="0" applyAlignment="0" applyProtection="0"/>
    <xf numFmtId="0" fontId="92" fillId="35" borderId="6892">
      <alignment horizontal="center" vertical="center"/>
    </xf>
    <xf numFmtId="215" fontId="156" fillId="0" borderId="6891" applyFont="0" applyFill="0" applyAlignment="0">
      <alignment horizontal="fill"/>
    </xf>
    <xf numFmtId="0" fontId="108" fillId="0" borderId="6136" applyFont="0" applyFill="0" applyAlignment="0" applyProtection="0"/>
    <xf numFmtId="201" fontId="137" fillId="0" borderId="6017" applyNumberFormat="0" applyFont="0" applyFill="0" applyAlignment="0" applyProtection="0"/>
    <xf numFmtId="0" fontId="44" fillId="57" borderId="6889" applyNumberFormat="0" applyAlignment="0" applyProtection="0"/>
    <xf numFmtId="0" fontId="44" fillId="57" borderId="6889" applyNumberFormat="0" applyAlignment="0" applyProtection="0"/>
    <xf numFmtId="3" fontId="92" fillId="35" borderId="6892">
      <alignment horizontal="right" vertical="center"/>
    </xf>
    <xf numFmtId="4" fontId="92" fillId="35" borderId="6892"/>
    <xf numFmtId="3" fontId="92" fillId="34" borderId="6890">
      <alignment horizontal="right" vertical="center"/>
    </xf>
    <xf numFmtId="2" fontId="92" fillId="34" borderId="6890"/>
    <xf numFmtId="0" fontId="44" fillId="119" borderId="6889" applyNumberFormat="0" applyAlignment="0" applyProtection="0"/>
    <xf numFmtId="0" fontId="44" fillId="57" borderId="6893" applyNumberFormat="0" applyAlignment="0" applyProtection="0"/>
    <xf numFmtId="0" fontId="44" fillId="57" borderId="6893" applyNumberFormat="0" applyAlignment="0" applyProtection="0"/>
    <xf numFmtId="0" fontId="44" fillId="57" borderId="6893" applyNumberFormat="0" applyAlignment="0" applyProtection="0"/>
    <xf numFmtId="0" fontId="44" fillId="119" borderId="6893" applyNumberFormat="0" applyAlignment="0" applyProtection="0"/>
    <xf numFmtId="215" fontId="156" fillId="0" borderId="6895" applyFont="0" applyFill="0" applyAlignment="0">
      <alignment horizontal="fill"/>
    </xf>
    <xf numFmtId="0" fontId="92" fillId="35" borderId="6896">
      <alignment horizontal="center" vertical="center"/>
    </xf>
    <xf numFmtId="3" fontId="92" fillId="35" borderId="6896">
      <alignment horizontal="right" vertical="center"/>
    </xf>
    <xf numFmtId="4" fontId="92" fillId="35" borderId="6896"/>
    <xf numFmtId="3" fontId="92" fillId="34" borderId="6894">
      <alignment horizontal="right" vertical="center"/>
    </xf>
    <xf numFmtId="2" fontId="92" fillId="34" borderId="6894"/>
    <xf numFmtId="0" fontId="44" fillId="57" borderId="6897" applyNumberFormat="0" applyAlignment="0" applyProtection="0"/>
    <xf numFmtId="0" fontId="92" fillId="35" borderId="6900">
      <alignment horizontal="center" vertical="center"/>
    </xf>
    <xf numFmtId="215" fontId="156" fillId="0" borderId="6899" applyFont="0" applyFill="0" applyAlignment="0">
      <alignment horizontal="fill"/>
    </xf>
    <xf numFmtId="0" fontId="44" fillId="57" borderId="6897" applyNumberFormat="0" applyAlignment="0" applyProtection="0"/>
    <xf numFmtId="0" fontId="44" fillId="57" borderId="6897" applyNumberFormat="0" applyAlignment="0" applyProtection="0"/>
    <xf numFmtId="3" fontId="92" fillId="35" borderId="6900">
      <alignment horizontal="right" vertical="center"/>
    </xf>
    <xf numFmtId="4" fontId="92" fillId="35" borderId="6900"/>
    <xf numFmtId="3" fontId="92" fillId="34" borderId="6898">
      <alignment horizontal="right" vertical="center"/>
    </xf>
    <xf numFmtId="2" fontId="92" fillId="34" borderId="6898"/>
    <xf numFmtId="0" fontId="44" fillId="119" borderId="6897" applyNumberFormat="0" applyAlignment="0" applyProtection="0"/>
    <xf numFmtId="0" fontId="44" fillId="57" borderId="6901" applyNumberFormat="0" applyAlignment="0" applyProtection="0"/>
    <xf numFmtId="0" fontId="44" fillId="57" borderId="6901" applyNumberFormat="0" applyAlignment="0" applyProtection="0"/>
    <xf numFmtId="0" fontId="44" fillId="57" borderId="6901" applyNumberFormat="0" applyAlignment="0" applyProtection="0"/>
    <xf numFmtId="0" fontId="44" fillId="119" borderId="6901" applyNumberFormat="0" applyAlignment="0" applyProtection="0"/>
    <xf numFmtId="164" fontId="103" fillId="71" borderId="6021" applyNumberFormat="0" applyBorder="0" applyAlignment="0">
      <alignment vertical="center" wrapText="1"/>
    </xf>
    <xf numFmtId="215" fontId="156" fillId="0" borderId="6911" applyFont="0" applyFill="0" applyAlignment="0">
      <alignment horizontal="fill"/>
    </xf>
    <xf numFmtId="2" fontId="92" fillId="34" borderId="6926"/>
    <xf numFmtId="3" fontId="92" fillId="34" borderId="6926">
      <alignment horizontal="right" vertical="center"/>
    </xf>
    <xf numFmtId="4" fontId="92" fillId="35" borderId="6928"/>
    <xf numFmtId="3" fontId="92" fillId="35" borderId="6928">
      <alignment horizontal="right" vertical="center"/>
    </xf>
    <xf numFmtId="0" fontId="92" fillId="35" borderId="6928">
      <alignment horizontal="center" vertical="center"/>
    </xf>
    <xf numFmtId="0" fontId="92" fillId="35" borderId="6912">
      <alignment horizontal="center" vertical="center"/>
    </xf>
    <xf numFmtId="3" fontId="92" fillId="35" borderId="6912">
      <alignment horizontal="right" vertical="center"/>
    </xf>
    <xf numFmtId="4" fontId="92" fillId="35" borderId="6912"/>
    <xf numFmtId="215" fontId="156" fillId="0" borderId="6927" applyFont="0" applyFill="0" applyAlignment="0">
      <alignment horizontal="fill"/>
    </xf>
    <xf numFmtId="3" fontId="92" fillId="34" borderId="6910">
      <alignment horizontal="right" vertical="center"/>
    </xf>
    <xf numFmtId="2" fontId="92" fillId="34" borderId="6910"/>
    <xf numFmtId="0" fontId="108" fillId="0" borderId="6136" applyFont="0" applyFill="0" applyAlignment="0" applyProtection="0"/>
    <xf numFmtId="0" fontId="103" fillId="71" borderId="6021" applyNumberFormat="0" applyBorder="0" applyAlignment="0">
      <alignment vertical="center" wrapText="1"/>
    </xf>
    <xf numFmtId="0" fontId="44" fillId="57" borderId="6913" applyNumberFormat="0" applyAlignment="0" applyProtection="0"/>
    <xf numFmtId="0" fontId="92" fillId="35" borderId="6916">
      <alignment horizontal="center" vertical="center"/>
    </xf>
    <xf numFmtId="215" fontId="156" fillId="0" borderId="6915" applyFont="0" applyFill="0" applyAlignment="0">
      <alignment horizontal="fill"/>
    </xf>
    <xf numFmtId="0" fontId="44" fillId="57" borderId="6913" applyNumberFormat="0" applyAlignment="0" applyProtection="0"/>
    <xf numFmtId="0" fontId="44" fillId="57" borderId="6913" applyNumberFormat="0" applyAlignment="0" applyProtection="0"/>
    <xf numFmtId="3" fontId="92" fillId="35" borderId="6916">
      <alignment horizontal="right" vertical="center"/>
    </xf>
    <xf numFmtId="4" fontId="92" fillId="35" borderId="6916"/>
    <xf numFmtId="3" fontId="92" fillId="34" borderId="6914">
      <alignment horizontal="right" vertical="center"/>
    </xf>
    <xf numFmtId="2" fontId="92" fillId="34" borderId="6914"/>
    <xf numFmtId="0" fontId="44" fillId="119" borderId="6913" applyNumberFormat="0" applyAlignment="0" applyProtection="0"/>
    <xf numFmtId="0" fontId="44" fillId="57" borderId="6917" applyNumberFormat="0" applyAlignment="0" applyProtection="0"/>
    <xf numFmtId="0" fontId="44" fillId="57" borderId="6917" applyNumberFormat="0" applyAlignment="0" applyProtection="0"/>
    <xf numFmtId="0" fontId="44" fillId="57" borderId="6917" applyNumberFormat="0" applyAlignment="0" applyProtection="0"/>
    <xf numFmtId="0" fontId="44" fillId="119" borderId="6917" applyNumberFormat="0" applyAlignment="0" applyProtection="0"/>
    <xf numFmtId="215" fontId="156" fillId="0" borderId="6919" applyFont="0" applyFill="0" applyAlignment="0">
      <alignment horizontal="fill"/>
    </xf>
    <xf numFmtId="0" fontId="92" fillId="35" borderId="6920">
      <alignment horizontal="center" vertical="center"/>
    </xf>
    <xf numFmtId="3" fontId="92" fillId="35" borderId="6920">
      <alignment horizontal="right" vertical="center"/>
    </xf>
    <xf numFmtId="4" fontId="92" fillId="35" borderId="6920"/>
    <xf numFmtId="3" fontId="92" fillId="34" borderId="6918">
      <alignment horizontal="right" vertical="center"/>
    </xf>
    <xf numFmtId="2" fontId="92" fillId="34" borderId="6918"/>
    <xf numFmtId="0" fontId="44" fillId="57" borderId="6921" applyNumberFormat="0" applyAlignment="0" applyProtection="0"/>
    <xf numFmtId="0" fontId="92" fillId="35" borderId="6924">
      <alignment horizontal="center" vertical="center"/>
    </xf>
    <xf numFmtId="215" fontId="156" fillId="0" borderId="6923" applyFont="0" applyFill="0" applyAlignment="0">
      <alignment horizontal="fill"/>
    </xf>
    <xf numFmtId="0" fontId="44" fillId="57" borderId="6921" applyNumberFormat="0" applyAlignment="0" applyProtection="0"/>
    <xf numFmtId="0" fontId="44" fillId="57" borderId="6921" applyNumberFormat="0" applyAlignment="0" applyProtection="0"/>
    <xf numFmtId="3" fontId="92" fillId="35" borderId="6924">
      <alignment horizontal="right" vertical="center"/>
    </xf>
    <xf numFmtId="4" fontId="92" fillId="35" borderId="6924"/>
    <xf numFmtId="3" fontId="92" fillId="34" borderId="6922">
      <alignment horizontal="right" vertical="center"/>
    </xf>
    <xf numFmtId="2" fontId="92" fillId="34" borderId="6922"/>
    <xf numFmtId="0" fontId="44" fillId="119" borderId="6921" applyNumberFormat="0" applyAlignment="0" applyProtection="0"/>
    <xf numFmtId="0" fontId="44" fillId="57" borderId="6925" applyNumberFormat="0" applyAlignment="0" applyProtection="0"/>
    <xf numFmtId="0" fontId="44" fillId="57" borderId="6925" applyNumberFormat="0" applyAlignment="0" applyProtection="0"/>
    <xf numFmtId="0" fontId="44" fillId="57" borderId="6925" applyNumberFormat="0" applyAlignment="0" applyProtection="0"/>
    <xf numFmtId="0" fontId="44" fillId="119" borderId="6925" applyNumberFormat="0" applyAlignment="0" applyProtection="0"/>
    <xf numFmtId="0" fontId="44" fillId="57" borderId="6929" applyNumberFormat="0" applyAlignment="0" applyProtection="0"/>
    <xf numFmtId="0" fontId="92" fillId="35" borderId="6932">
      <alignment horizontal="center" vertical="center"/>
    </xf>
    <xf numFmtId="215" fontId="156" fillId="0" borderId="6931" applyFont="0" applyFill="0" applyAlignment="0">
      <alignment horizontal="fill"/>
    </xf>
    <xf numFmtId="0" fontId="44" fillId="57" borderId="6929" applyNumberFormat="0" applyAlignment="0" applyProtection="0"/>
    <xf numFmtId="0" fontId="44" fillId="57" borderId="6929" applyNumberFormat="0" applyAlignment="0" applyProtection="0"/>
    <xf numFmtId="3" fontId="92" fillId="35" borderId="6932">
      <alignment horizontal="right" vertical="center"/>
    </xf>
    <xf numFmtId="4" fontId="92" fillId="35" borderId="6932"/>
    <xf numFmtId="3" fontId="92" fillId="34" borderId="6930">
      <alignment horizontal="right" vertical="center"/>
    </xf>
    <xf numFmtId="2" fontId="92" fillId="34" borderId="6930"/>
    <xf numFmtId="0" fontId="44" fillId="119" borderId="6929" applyNumberFormat="0" applyAlignment="0" applyProtection="0"/>
    <xf numFmtId="0" fontId="44" fillId="57" borderId="6933" applyNumberFormat="0" applyAlignment="0" applyProtection="0"/>
    <xf numFmtId="0" fontId="44" fillId="57" borderId="6933" applyNumberFormat="0" applyAlignment="0" applyProtection="0"/>
    <xf numFmtId="0" fontId="44" fillId="57" borderId="6933" applyNumberFormat="0" applyAlignment="0" applyProtection="0"/>
    <xf numFmtId="0" fontId="44" fillId="119" borderId="6933" applyNumberFormat="0" applyAlignment="0" applyProtection="0"/>
    <xf numFmtId="215" fontId="156" fillId="0" borderId="6935" applyFont="0" applyFill="0" applyAlignment="0">
      <alignment horizontal="fill"/>
    </xf>
    <xf numFmtId="0" fontId="44" fillId="57" borderId="6949" applyNumberFormat="0" applyAlignment="0" applyProtection="0"/>
    <xf numFmtId="0" fontId="44" fillId="119" borderId="6945" applyNumberFormat="0" applyAlignment="0" applyProtection="0"/>
    <xf numFmtId="2" fontId="92" fillId="34" borderId="6946"/>
    <xf numFmtId="3" fontId="92" fillId="34" borderId="6946">
      <alignment horizontal="right" vertical="center"/>
    </xf>
    <xf numFmtId="4" fontId="92" fillId="35" borderId="6948"/>
    <xf numFmtId="3" fontId="92" fillId="35" borderId="6948">
      <alignment horizontal="right" vertical="center"/>
    </xf>
    <xf numFmtId="0" fontId="44" fillId="57" borderId="6945" applyNumberFormat="0" applyAlignment="0" applyProtection="0"/>
    <xf numFmtId="0" fontId="44" fillId="57" borderId="6945" applyNumberFormat="0" applyAlignment="0" applyProtection="0"/>
    <xf numFmtId="215" fontId="156" fillId="0" borderId="6947" applyFont="0" applyFill="0" applyAlignment="0">
      <alignment horizontal="fill"/>
    </xf>
    <xf numFmtId="0" fontId="92" fillId="35" borderId="6948">
      <alignment horizontal="center" vertical="center"/>
    </xf>
    <xf numFmtId="0" fontId="44" fillId="57" borderId="6945" applyNumberFormat="0" applyAlignment="0" applyProtection="0"/>
    <xf numFmtId="2" fontId="92" fillId="34" borderId="6942"/>
    <xf numFmtId="3" fontId="92" fillId="34" borderId="6942">
      <alignment horizontal="right" vertical="center"/>
    </xf>
    <xf numFmtId="4" fontId="92" fillId="35" borderId="6944"/>
    <xf numFmtId="3" fontId="92" fillId="35" borderId="6944">
      <alignment horizontal="right" vertical="center"/>
    </xf>
    <xf numFmtId="0" fontId="92" fillId="35" borderId="6944">
      <alignment horizontal="center" vertical="center"/>
    </xf>
    <xf numFmtId="0" fontId="92" fillId="35" borderId="6936">
      <alignment horizontal="center" vertical="center"/>
    </xf>
    <xf numFmtId="3" fontId="92" fillId="35" borderId="6936">
      <alignment horizontal="right" vertical="center"/>
    </xf>
    <xf numFmtId="4" fontId="92" fillId="35" borderId="6936"/>
    <xf numFmtId="3" fontId="92" fillId="34" borderId="6934">
      <alignment horizontal="right" vertical="center"/>
    </xf>
    <xf numFmtId="2" fontId="92" fillId="34" borderId="6934"/>
    <xf numFmtId="215" fontId="156" fillId="0" borderId="6943" applyFont="0" applyFill="0" applyAlignment="0">
      <alignment horizontal="fill"/>
    </xf>
    <xf numFmtId="0" fontId="44" fillId="57" borderId="6937" applyNumberFormat="0" applyAlignment="0" applyProtection="0"/>
    <xf numFmtId="0" fontId="92" fillId="35" borderId="6940">
      <alignment horizontal="center" vertical="center"/>
    </xf>
    <xf numFmtId="215" fontId="156" fillId="0" borderId="6939" applyFont="0" applyFill="0" applyAlignment="0">
      <alignment horizontal="fill"/>
    </xf>
    <xf numFmtId="0" fontId="44" fillId="57" borderId="6937" applyNumberFormat="0" applyAlignment="0" applyProtection="0"/>
    <xf numFmtId="0" fontId="44" fillId="57" borderId="6937" applyNumberFormat="0" applyAlignment="0" applyProtection="0"/>
    <xf numFmtId="3" fontId="92" fillId="35" borderId="6940">
      <alignment horizontal="right" vertical="center"/>
    </xf>
    <xf numFmtId="4" fontId="92" fillId="35" borderId="6940"/>
    <xf numFmtId="3" fontId="92" fillId="34" borderId="6938">
      <alignment horizontal="right" vertical="center"/>
    </xf>
    <xf numFmtId="2" fontId="92" fillId="34" borderId="6938"/>
    <xf numFmtId="0" fontId="44" fillId="119" borderId="6937" applyNumberFormat="0" applyAlignment="0" applyProtection="0"/>
    <xf numFmtId="0" fontId="44" fillId="57" borderId="6941" applyNumberFormat="0" applyAlignment="0" applyProtection="0"/>
    <xf numFmtId="0" fontId="44" fillId="57" borderId="6941" applyNumberFormat="0" applyAlignment="0" applyProtection="0"/>
    <xf numFmtId="0" fontId="44" fillId="57" borderId="6941" applyNumberFormat="0" applyAlignment="0" applyProtection="0"/>
    <xf numFmtId="0" fontId="44" fillId="119" borderId="6941" applyNumberFormat="0" applyAlignment="0" applyProtection="0"/>
    <xf numFmtId="0" fontId="44" fillId="57" borderId="6949" applyNumberFormat="0" applyAlignment="0" applyProtection="0"/>
    <xf numFmtId="0" fontId="44" fillId="57" borderId="6949" applyNumberFormat="0" applyAlignment="0" applyProtection="0"/>
    <xf numFmtId="0" fontId="44" fillId="119" borderId="6949" applyNumberFormat="0" applyAlignment="0" applyProtection="0"/>
    <xf numFmtId="215" fontId="156" fillId="0" borderId="6951" applyFont="0" applyFill="0" applyAlignment="0">
      <alignment horizontal="fill"/>
    </xf>
    <xf numFmtId="0" fontId="92" fillId="35" borderId="6952">
      <alignment horizontal="center" vertical="center"/>
    </xf>
    <xf numFmtId="3" fontId="92" fillId="35" borderId="6952">
      <alignment horizontal="right" vertical="center"/>
    </xf>
    <xf numFmtId="4" fontId="92" fillId="35" borderId="6952"/>
    <xf numFmtId="3" fontId="92" fillId="34" borderId="6950">
      <alignment horizontal="right" vertical="center"/>
    </xf>
    <xf numFmtId="2" fontId="92" fillId="34" borderId="6950"/>
    <xf numFmtId="0" fontId="44" fillId="57" borderId="6953" applyNumberFormat="0" applyAlignment="0" applyProtection="0"/>
    <xf numFmtId="0" fontId="92" fillId="35" borderId="6956">
      <alignment horizontal="center" vertical="center"/>
    </xf>
    <xf numFmtId="215" fontId="156" fillId="0" borderId="6955" applyFont="0" applyFill="0" applyAlignment="0">
      <alignment horizontal="fill"/>
    </xf>
    <xf numFmtId="0" fontId="44" fillId="57" borderId="6953" applyNumberFormat="0" applyAlignment="0" applyProtection="0"/>
    <xf numFmtId="0" fontId="44" fillId="57" borderId="6953" applyNumberFormat="0" applyAlignment="0" applyProtection="0"/>
    <xf numFmtId="3" fontId="92" fillId="35" borderId="6956">
      <alignment horizontal="right" vertical="center"/>
    </xf>
    <xf numFmtId="4" fontId="92" fillId="35" borderId="6956"/>
    <xf numFmtId="3" fontId="92" fillId="34" borderId="6954">
      <alignment horizontal="right" vertical="center"/>
    </xf>
    <xf numFmtId="2" fontId="92" fillId="34" borderId="6954"/>
    <xf numFmtId="0" fontId="44" fillId="119" borderId="6953" applyNumberFormat="0" applyAlignment="0" applyProtection="0"/>
    <xf numFmtId="0" fontId="44" fillId="57" borderId="6957" applyNumberFormat="0" applyAlignment="0" applyProtection="0"/>
    <xf numFmtId="0" fontId="44" fillId="57" borderId="6957" applyNumberFormat="0" applyAlignment="0" applyProtection="0"/>
    <xf numFmtId="0" fontId="44" fillId="57" borderId="6957" applyNumberFormat="0" applyAlignment="0" applyProtection="0"/>
    <xf numFmtId="0" fontId="44" fillId="119" borderId="6957" applyNumberFormat="0" applyAlignment="0" applyProtection="0"/>
    <xf numFmtId="215" fontId="156" fillId="0" borderId="6959" applyFont="0" applyFill="0" applyAlignment="0">
      <alignment horizontal="fill"/>
    </xf>
    <xf numFmtId="0" fontId="92" fillId="35" borderId="6960">
      <alignment horizontal="center" vertical="center"/>
    </xf>
    <xf numFmtId="3" fontId="92" fillId="35" borderId="6960">
      <alignment horizontal="right" vertical="center"/>
    </xf>
    <xf numFmtId="4" fontId="92" fillId="35" borderId="6960"/>
    <xf numFmtId="3" fontId="92" fillId="34" borderId="6958">
      <alignment horizontal="right" vertical="center"/>
    </xf>
    <xf numFmtId="2" fontId="92" fillId="34" borderId="6958"/>
    <xf numFmtId="0" fontId="44" fillId="57" borderId="6961" applyNumberFormat="0" applyAlignment="0" applyProtection="0"/>
    <xf numFmtId="0" fontId="92" fillId="35" borderId="6964">
      <alignment horizontal="center" vertical="center"/>
    </xf>
    <xf numFmtId="215" fontId="156" fillId="0" borderId="6963" applyFont="0" applyFill="0" applyAlignment="0">
      <alignment horizontal="fill"/>
    </xf>
    <xf numFmtId="0" fontId="44" fillId="57" borderId="6961" applyNumberFormat="0" applyAlignment="0" applyProtection="0"/>
    <xf numFmtId="0" fontId="44" fillId="57" borderId="6961" applyNumberFormat="0" applyAlignment="0" applyProtection="0"/>
    <xf numFmtId="3" fontId="92" fillId="35" borderId="6964">
      <alignment horizontal="right" vertical="center"/>
    </xf>
    <xf numFmtId="4" fontId="92" fillId="35" borderId="6964"/>
    <xf numFmtId="3" fontId="92" fillId="34" borderId="6962">
      <alignment horizontal="right" vertical="center"/>
    </xf>
    <xf numFmtId="2" fontId="92" fillId="34" borderId="6962"/>
    <xf numFmtId="0" fontId="44" fillId="119" borderId="6961" applyNumberFormat="0" applyAlignment="0" applyProtection="0"/>
    <xf numFmtId="0" fontId="44" fillId="57" borderId="6965" applyNumberFormat="0" applyAlignment="0" applyProtection="0"/>
    <xf numFmtId="0" fontId="44" fillId="57" borderId="6965" applyNumberFormat="0" applyAlignment="0" applyProtection="0"/>
    <xf numFmtId="0" fontId="44" fillId="57" borderId="6965" applyNumberFormat="0" applyAlignment="0" applyProtection="0"/>
    <xf numFmtId="0" fontId="44" fillId="119" borderId="6965" applyNumberFormat="0" applyAlignment="0" applyProtection="0"/>
    <xf numFmtId="0" fontId="18" fillId="35" borderId="6015" applyNumberFormat="0" applyAlignment="0">
      <protection locked="0"/>
    </xf>
    <xf numFmtId="201" fontId="137" fillId="0" borderId="6016" applyNumberFormat="0" applyFont="0" applyFill="0" applyAlignment="0" applyProtection="0"/>
    <xf numFmtId="201" fontId="137" fillId="0" borderId="6017" applyNumberFormat="0" applyFont="0" applyFill="0" applyAlignment="0" applyProtection="0"/>
    <xf numFmtId="0" fontId="108" fillId="0" borderId="6136" applyFont="0" applyFill="0" applyAlignment="0" applyProtection="0"/>
    <xf numFmtId="201" fontId="137" fillId="0" borderId="6017" applyNumberFormat="0" applyFont="0" applyFill="0" applyAlignment="0" applyProtection="0"/>
    <xf numFmtId="201" fontId="137" fillId="0" borderId="6016" applyNumberFormat="0" applyFont="0" applyFill="0" applyAlignment="0" applyProtection="0"/>
    <xf numFmtId="254" fontId="177" fillId="0" borderId="6018" applyFont="0" applyFill="0" applyBorder="0" applyAlignment="0" applyProtection="0">
      <protection locked="0"/>
    </xf>
    <xf numFmtId="215" fontId="156" fillId="0" borderId="6991" applyFont="0" applyFill="0" applyAlignment="0">
      <alignment horizontal="fill"/>
    </xf>
    <xf numFmtId="254" fontId="177" fillId="0" borderId="6018" applyFont="0" applyFill="0" applyBorder="0" applyAlignment="0" applyProtection="0">
      <protection locked="0"/>
    </xf>
    <xf numFmtId="0" fontId="18" fillId="35" borderId="6015" applyNumberFormat="0" applyAlignment="0">
      <protection locked="0"/>
    </xf>
    <xf numFmtId="0" fontId="92" fillId="35" borderId="6992">
      <alignment horizontal="center" vertical="center"/>
    </xf>
    <xf numFmtId="3" fontId="92" fillId="35" borderId="6992">
      <alignment horizontal="right" vertical="center"/>
    </xf>
    <xf numFmtId="4" fontId="92" fillId="35" borderId="6992"/>
    <xf numFmtId="3" fontId="92" fillId="34" borderId="6990">
      <alignment horizontal="right" vertical="center"/>
    </xf>
    <xf numFmtId="2" fontId="92" fillId="34" borderId="6990"/>
    <xf numFmtId="0" fontId="18" fillId="35" borderId="6015" applyNumberFormat="0" applyAlignment="0">
      <protection locked="0"/>
    </xf>
    <xf numFmtId="201" fontId="137" fillId="0" borderId="6017" applyNumberFormat="0" applyFont="0" applyFill="0" applyAlignment="0" applyProtection="0"/>
    <xf numFmtId="201" fontId="137" fillId="0" borderId="6016" applyNumberFormat="0" applyFont="0" applyFill="0" applyAlignment="0" applyProtection="0"/>
    <xf numFmtId="201" fontId="137" fillId="0" borderId="6016" applyNumberFormat="0" applyFont="0" applyFill="0" applyAlignment="0" applyProtection="0"/>
    <xf numFmtId="0" fontId="18" fillId="35" borderId="6015" applyNumberFormat="0" applyAlignment="0">
      <protection locked="0"/>
    </xf>
    <xf numFmtId="0" fontId="18" fillId="35" borderId="6015" applyNumberFormat="0" applyAlignment="0">
      <protection locked="0"/>
    </xf>
    <xf numFmtId="0" fontId="18" fillId="35" borderId="6015" applyNumberFormat="0" applyAlignment="0">
      <protection locked="0"/>
    </xf>
    <xf numFmtId="201" fontId="137" fillId="0" borderId="6017" applyNumberFormat="0" applyFont="0" applyFill="0" applyAlignment="0" applyProtection="0"/>
    <xf numFmtId="0" fontId="18" fillId="35" borderId="6015" applyNumberFormat="0" applyAlignment="0">
      <protection locked="0"/>
    </xf>
    <xf numFmtId="0" fontId="18" fillId="35" borderId="6015" applyNumberFormat="0" applyAlignment="0">
      <protection locked="0"/>
    </xf>
    <xf numFmtId="0" fontId="18" fillId="35" borderId="6015" applyNumberFormat="0" applyAlignment="0">
      <protection locked="0"/>
    </xf>
    <xf numFmtId="0" fontId="44" fillId="57" borderId="6993" applyNumberFormat="0" applyAlignment="0" applyProtection="0"/>
    <xf numFmtId="0" fontId="92" fillId="35" borderId="6996">
      <alignment horizontal="center" vertical="center"/>
    </xf>
    <xf numFmtId="215" fontId="156" fillId="0" borderId="6995" applyFont="0" applyFill="0" applyAlignment="0">
      <alignment horizontal="fill"/>
    </xf>
    <xf numFmtId="0" fontId="108" fillId="0" borderId="6136" applyFont="0" applyFill="0" applyAlignment="0" applyProtection="0"/>
    <xf numFmtId="0" fontId="44" fillId="57" borderId="6993" applyNumberFormat="0" applyAlignment="0" applyProtection="0"/>
    <xf numFmtId="0" fontId="44" fillId="57" borderId="6993" applyNumberFormat="0" applyAlignment="0" applyProtection="0"/>
    <xf numFmtId="3" fontId="92" fillId="35" borderId="6996">
      <alignment horizontal="right" vertical="center"/>
    </xf>
    <xf numFmtId="4" fontId="92" fillId="35" borderId="6996"/>
    <xf numFmtId="3" fontId="92" fillId="34" borderId="6994">
      <alignment horizontal="right" vertical="center"/>
    </xf>
    <xf numFmtId="2" fontId="92" fillId="34" borderId="6994"/>
    <xf numFmtId="0" fontId="44" fillId="119" borderId="6993" applyNumberFormat="0" applyAlignment="0" applyProtection="0"/>
    <xf numFmtId="0" fontId="44" fillId="57" borderId="6997" applyNumberFormat="0" applyAlignment="0" applyProtection="0"/>
    <xf numFmtId="0" fontId="44" fillId="57" borderId="6997" applyNumberFormat="0" applyAlignment="0" applyProtection="0"/>
    <xf numFmtId="0" fontId="44" fillId="57" borderId="6997" applyNumberFormat="0" applyAlignment="0" applyProtection="0"/>
    <xf numFmtId="0" fontId="44" fillId="119" borderId="6997" applyNumberFormat="0" applyAlignment="0" applyProtection="0"/>
    <xf numFmtId="215" fontId="156" fillId="0" borderId="6999" applyFont="0" applyFill="0" applyAlignment="0">
      <alignment horizontal="fill"/>
    </xf>
    <xf numFmtId="0" fontId="92" fillId="35" borderId="7000">
      <alignment horizontal="center" vertical="center"/>
    </xf>
    <xf numFmtId="3" fontId="92" fillId="35" borderId="7000">
      <alignment horizontal="right" vertical="center"/>
    </xf>
    <xf numFmtId="4" fontId="92" fillId="35" borderId="7000"/>
    <xf numFmtId="3" fontId="92" fillId="34" borderId="6998">
      <alignment horizontal="right" vertical="center"/>
    </xf>
    <xf numFmtId="2" fontId="92" fillId="34" borderId="6998"/>
    <xf numFmtId="0" fontId="44" fillId="57" borderId="7001" applyNumberFormat="0" applyAlignment="0" applyProtection="0"/>
    <xf numFmtId="0" fontId="92" fillId="35" borderId="7004">
      <alignment horizontal="center" vertical="center"/>
    </xf>
    <xf numFmtId="215" fontId="156" fillId="0" borderId="7003" applyFont="0" applyFill="0" applyAlignment="0">
      <alignment horizontal="fill"/>
    </xf>
    <xf numFmtId="0" fontId="44" fillId="57" borderId="7001" applyNumberFormat="0" applyAlignment="0" applyProtection="0"/>
    <xf numFmtId="0" fontId="44" fillId="57" borderId="7001" applyNumberFormat="0" applyAlignment="0" applyProtection="0"/>
    <xf numFmtId="3" fontId="92" fillId="35" borderId="7004">
      <alignment horizontal="right" vertical="center"/>
    </xf>
    <xf numFmtId="4" fontId="92" fillId="35" borderId="7004"/>
    <xf numFmtId="3" fontId="92" fillId="34" borderId="7002">
      <alignment horizontal="right" vertical="center"/>
    </xf>
    <xf numFmtId="2" fontId="92" fillId="34" borderId="7002"/>
    <xf numFmtId="0" fontId="44" fillId="119" borderId="7001" applyNumberFormat="0" applyAlignment="0" applyProtection="0"/>
    <xf numFmtId="0" fontId="44" fillId="57" borderId="7005" applyNumberFormat="0" applyAlignment="0" applyProtection="0"/>
    <xf numFmtId="0" fontId="44" fillId="57" borderId="7005" applyNumberFormat="0" applyAlignment="0" applyProtection="0"/>
    <xf numFmtId="0" fontId="44" fillId="57" borderId="7005" applyNumberFormat="0" applyAlignment="0" applyProtection="0"/>
    <xf numFmtId="0" fontId="44" fillId="119" borderId="7005" applyNumberFormat="0" applyAlignment="0" applyProtection="0"/>
    <xf numFmtId="164" fontId="103" fillId="71" borderId="6021" applyNumberFormat="0" applyBorder="0" applyAlignment="0">
      <alignment vertical="center" wrapText="1"/>
    </xf>
    <xf numFmtId="215" fontId="156" fillId="0" borderId="7015" applyFont="0" applyFill="0" applyAlignment="0">
      <alignment horizontal="fill"/>
    </xf>
    <xf numFmtId="2" fontId="92" fillId="34" borderId="7030"/>
    <xf numFmtId="3" fontId="92" fillId="34" borderId="7030">
      <alignment horizontal="right" vertical="center"/>
    </xf>
    <xf numFmtId="4" fontId="92" fillId="35" borderId="7032"/>
    <xf numFmtId="3" fontId="92" fillId="35" borderId="7032">
      <alignment horizontal="right" vertical="center"/>
    </xf>
    <xf numFmtId="0" fontId="92" fillId="35" borderId="7032">
      <alignment horizontal="center" vertical="center"/>
    </xf>
    <xf numFmtId="0" fontId="92" fillId="35" borderId="7016">
      <alignment horizontal="center" vertical="center"/>
    </xf>
    <xf numFmtId="3" fontId="92" fillId="35" borderId="7016">
      <alignment horizontal="right" vertical="center"/>
    </xf>
    <xf numFmtId="4" fontId="92" fillId="35" borderId="7016"/>
    <xf numFmtId="215" fontId="156" fillId="0" borderId="7031" applyFont="0" applyFill="0" applyAlignment="0">
      <alignment horizontal="fill"/>
    </xf>
    <xf numFmtId="3" fontId="92" fillId="34" borderId="7014">
      <alignment horizontal="right" vertical="center"/>
    </xf>
    <xf numFmtId="2" fontId="92" fillId="34" borderId="7014"/>
    <xf numFmtId="0" fontId="108" fillId="0" borderId="6136" applyFont="0" applyFill="0" applyAlignment="0" applyProtection="0"/>
    <xf numFmtId="0" fontId="103" fillId="71" borderId="6021" applyNumberFormat="0" applyBorder="0" applyAlignment="0">
      <alignment vertical="center" wrapText="1"/>
    </xf>
    <xf numFmtId="0" fontId="44" fillId="57" borderId="7017" applyNumberFormat="0" applyAlignment="0" applyProtection="0"/>
    <xf numFmtId="0" fontId="92" fillId="35" borderId="7020">
      <alignment horizontal="center" vertical="center"/>
    </xf>
    <xf numFmtId="215" fontId="156" fillId="0" borderId="7019" applyFont="0" applyFill="0" applyAlignment="0">
      <alignment horizontal="fill"/>
    </xf>
    <xf numFmtId="0" fontId="44" fillId="57" borderId="7017" applyNumberFormat="0" applyAlignment="0" applyProtection="0"/>
    <xf numFmtId="0" fontId="44" fillId="57" borderId="7017" applyNumberFormat="0" applyAlignment="0" applyProtection="0"/>
    <xf numFmtId="3" fontId="92" fillId="35" borderId="7020">
      <alignment horizontal="right" vertical="center"/>
    </xf>
    <xf numFmtId="4" fontId="92" fillId="35" borderId="7020"/>
    <xf numFmtId="3" fontId="92" fillId="34" borderId="7018">
      <alignment horizontal="right" vertical="center"/>
    </xf>
    <xf numFmtId="2" fontId="92" fillId="34" borderId="7018"/>
    <xf numFmtId="0" fontId="44" fillId="119" borderId="7017" applyNumberFormat="0" applyAlignment="0" applyProtection="0"/>
    <xf numFmtId="0" fontId="44" fillId="57" borderId="7021" applyNumberFormat="0" applyAlignment="0" applyProtection="0"/>
    <xf numFmtId="0" fontId="44" fillId="57" borderId="7021" applyNumberFormat="0" applyAlignment="0" applyProtection="0"/>
    <xf numFmtId="0" fontId="44" fillId="57" borderId="7021" applyNumberFormat="0" applyAlignment="0" applyProtection="0"/>
    <xf numFmtId="0" fontId="44" fillId="119" borderId="7021" applyNumberFormat="0" applyAlignment="0" applyProtection="0"/>
    <xf numFmtId="215" fontId="156" fillId="0" borderId="7023" applyFont="0" applyFill="0" applyAlignment="0">
      <alignment horizontal="fill"/>
    </xf>
    <xf numFmtId="0" fontId="92" fillId="35" borderId="7024">
      <alignment horizontal="center" vertical="center"/>
    </xf>
    <xf numFmtId="3" fontId="92" fillId="35" borderId="7024">
      <alignment horizontal="right" vertical="center"/>
    </xf>
    <xf numFmtId="4" fontId="92" fillId="35" borderId="7024"/>
    <xf numFmtId="3" fontId="92" fillId="34" borderId="7022">
      <alignment horizontal="right" vertical="center"/>
    </xf>
    <xf numFmtId="2" fontId="92" fillId="34" borderId="7022"/>
    <xf numFmtId="0" fontId="44" fillId="57" borderId="7025" applyNumberFormat="0" applyAlignment="0" applyProtection="0"/>
    <xf numFmtId="0" fontId="92" fillId="35" borderId="7028">
      <alignment horizontal="center" vertical="center"/>
    </xf>
    <xf numFmtId="215" fontId="156" fillId="0" borderId="7027" applyFont="0" applyFill="0" applyAlignment="0">
      <alignment horizontal="fill"/>
    </xf>
    <xf numFmtId="0" fontId="44" fillId="57" borderId="7025" applyNumberFormat="0" applyAlignment="0" applyProtection="0"/>
    <xf numFmtId="0" fontId="44" fillId="57" borderId="7025" applyNumberFormat="0" applyAlignment="0" applyProtection="0"/>
    <xf numFmtId="3" fontId="92" fillId="35" borderId="7028">
      <alignment horizontal="right" vertical="center"/>
    </xf>
    <xf numFmtId="4" fontId="92" fillId="35" borderId="7028"/>
    <xf numFmtId="3" fontId="92" fillId="34" borderId="7026">
      <alignment horizontal="right" vertical="center"/>
    </xf>
    <xf numFmtId="2" fontId="92" fillId="34" borderId="7026"/>
    <xf numFmtId="0" fontId="44" fillId="119" borderId="7025" applyNumberFormat="0" applyAlignment="0" applyProtection="0"/>
    <xf numFmtId="0" fontId="44" fillId="57" borderId="7029" applyNumberFormat="0" applyAlignment="0" applyProtection="0"/>
    <xf numFmtId="0" fontId="44" fillId="57" borderId="7029" applyNumberFormat="0" applyAlignment="0" applyProtection="0"/>
    <xf numFmtId="0" fontId="44" fillId="57" borderId="7029" applyNumberFormat="0" applyAlignment="0" applyProtection="0"/>
    <xf numFmtId="0" fontId="44" fillId="119" borderId="7029" applyNumberFormat="0" applyAlignment="0" applyProtection="0"/>
    <xf numFmtId="0" fontId="44" fillId="57" borderId="7033" applyNumberFormat="0" applyAlignment="0" applyProtection="0"/>
    <xf numFmtId="0" fontId="92" fillId="35" borderId="7036">
      <alignment horizontal="center" vertical="center"/>
    </xf>
    <xf numFmtId="215" fontId="156" fillId="0" borderId="7035" applyFont="0" applyFill="0" applyAlignment="0">
      <alignment horizontal="fill"/>
    </xf>
    <xf numFmtId="0" fontId="44" fillId="57" borderId="7033" applyNumberFormat="0" applyAlignment="0" applyProtection="0"/>
    <xf numFmtId="0" fontId="44" fillId="57" borderId="7033" applyNumberFormat="0" applyAlignment="0" applyProtection="0"/>
    <xf numFmtId="3" fontId="92" fillId="35" borderId="7036">
      <alignment horizontal="right" vertical="center"/>
    </xf>
    <xf numFmtId="4" fontId="92" fillId="35" borderId="7036"/>
    <xf numFmtId="3" fontId="92" fillId="34" borderId="7034">
      <alignment horizontal="right" vertical="center"/>
    </xf>
    <xf numFmtId="2" fontId="92" fillId="34" borderId="7034"/>
    <xf numFmtId="0" fontId="44" fillId="119" borderId="7033" applyNumberFormat="0" applyAlignment="0" applyProtection="0"/>
    <xf numFmtId="0" fontId="44" fillId="57" borderId="7037" applyNumberFormat="0" applyAlignment="0" applyProtection="0"/>
    <xf numFmtId="0" fontId="44" fillId="57" borderId="7037" applyNumberFormat="0" applyAlignment="0" applyProtection="0"/>
    <xf numFmtId="0" fontId="44" fillId="57" borderId="7037" applyNumberFormat="0" applyAlignment="0" applyProtection="0"/>
    <xf numFmtId="0" fontId="44" fillId="119" borderId="7037" applyNumberFormat="0" applyAlignment="0" applyProtection="0"/>
    <xf numFmtId="215" fontId="156" fillId="0" borderId="7039" applyFont="0" applyFill="0" applyAlignment="0">
      <alignment horizontal="fill"/>
    </xf>
    <xf numFmtId="0" fontId="44" fillId="57" borderId="7053" applyNumberFormat="0" applyAlignment="0" applyProtection="0"/>
    <xf numFmtId="0" fontId="44" fillId="119" borderId="7049" applyNumberFormat="0" applyAlignment="0" applyProtection="0"/>
    <xf numFmtId="2" fontId="92" fillId="34" borderId="7050"/>
    <xf numFmtId="3" fontId="92" fillId="34" borderId="7050">
      <alignment horizontal="right" vertical="center"/>
    </xf>
    <xf numFmtId="4" fontId="92" fillId="35" borderId="7052"/>
    <xf numFmtId="3" fontId="92" fillId="35" borderId="7052">
      <alignment horizontal="right" vertical="center"/>
    </xf>
    <xf numFmtId="0" fontId="44" fillId="57" borderId="7049" applyNumberFormat="0" applyAlignment="0" applyProtection="0"/>
    <xf numFmtId="0" fontId="44" fillId="57" borderId="7049" applyNumberFormat="0" applyAlignment="0" applyProtection="0"/>
    <xf numFmtId="215" fontId="156" fillId="0" borderId="7051" applyFont="0" applyFill="0" applyAlignment="0">
      <alignment horizontal="fill"/>
    </xf>
    <xf numFmtId="0" fontId="92" fillId="35" borderId="7052">
      <alignment horizontal="center" vertical="center"/>
    </xf>
    <xf numFmtId="0" fontId="44" fillId="57" borderId="7049" applyNumberFormat="0" applyAlignment="0" applyProtection="0"/>
    <xf numFmtId="2" fontId="92" fillId="34" borderId="7046"/>
    <xf numFmtId="3" fontId="92" fillId="34" borderId="7046">
      <alignment horizontal="right" vertical="center"/>
    </xf>
    <xf numFmtId="4" fontId="92" fillId="35" borderId="7048"/>
    <xf numFmtId="3" fontId="92" fillId="35" borderId="7048">
      <alignment horizontal="right" vertical="center"/>
    </xf>
    <xf numFmtId="0" fontId="92" fillId="35" borderId="7048">
      <alignment horizontal="center" vertical="center"/>
    </xf>
    <xf numFmtId="0" fontId="92" fillId="35" borderId="7040">
      <alignment horizontal="center" vertical="center"/>
    </xf>
    <xf numFmtId="3" fontId="92" fillId="35" borderId="7040">
      <alignment horizontal="right" vertical="center"/>
    </xf>
    <xf numFmtId="4" fontId="92" fillId="35" borderId="7040"/>
    <xf numFmtId="3" fontId="92" fillId="34" borderId="7038">
      <alignment horizontal="right" vertical="center"/>
    </xf>
    <xf numFmtId="2" fontId="92" fillId="34" borderId="7038"/>
    <xf numFmtId="215" fontId="156" fillId="0" borderId="7047" applyFont="0" applyFill="0" applyAlignment="0">
      <alignment horizontal="fill"/>
    </xf>
    <xf numFmtId="0" fontId="44" fillId="57" borderId="7041" applyNumberFormat="0" applyAlignment="0" applyProtection="0"/>
    <xf numFmtId="0" fontId="92" fillId="35" borderId="7044">
      <alignment horizontal="center" vertical="center"/>
    </xf>
    <xf numFmtId="215" fontId="156" fillId="0" borderId="7043" applyFont="0" applyFill="0" applyAlignment="0">
      <alignment horizontal="fill"/>
    </xf>
    <xf numFmtId="0" fontId="44" fillId="57" borderId="7041" applyNumberFormat="0" applyAlignment="0" applyProtection="0"/>
    <xf numFmtId="0" fontId="44" fillId="57" borderId="7041" applyNumberFormat="0" applyAlignment="0" applyProtection="0"/>
    <xf numFmtId="3" fontId="92" fillId="35" borderId="7044">
      <alignment horizontal="right" vertical="center"/>
    </xf>
    <xf numFmtId="4" fontId="92" fillId="35" borderId="7044"/>
    <xf numFmtId="3" fontId="92" fillId="34" borderId="7042">
      <alignment horizontal="right" vertical="center"/>
    </xf>
    <xf numFmtId="2" fontId="92" fillId="34" borderId="7042"/>
    <xf numFmtId="0" fontId="44" fillId="119" borderId="7041" applyNumberFormat="0" applyAlignment="0" applyProtection="0"/>
    <xf numFmtId="0" fontId="44" fillId="57" borderId="7045" applyNumberFormat="0" applyAlignment="0" applyProtection="0"/>
    <xf numFmtId="0" fontId="44" fillId="57" borderId="7045" applyNumberFormat="0" applyAlignment="0" applyProtection="0"/>
    <xf numFmtId="0" fontId="44" fillId="57" borderId="7045" applyNumberFormat="0" applyAlignment="0" applyProtection="0"/>
    <xf numFmtId="0" fontId="44" fillId="119" borderId="7045" applyNumberFormat="0" applyAlignment="0" applyProtection="0"/>
    <xf numFmtId="0" fontId="44" fillId="57" borderId="7053" applyNumberFormat="0" applyAlignment="0" applyProtection="0"/>
    <xf numFmtId="0" fontId="44" fillId="57" borderId="7053" applyNumberFormat="0" applyAlignment="0" applyProtection="0"/>
    <xf numFmtId="0" fontId="44" fillId="119" borderId="7053" applyNumberFormat="0" applyAlignment="0" applyProtection="0"/>
    <xf numFmtId="215" fontId="156" fillId="0" borderId="7055" applyFont="0" applyFill="0" applyAlignment="0">
      <alignment horizontal="fill"/>
    </xf>
    <xf numFmtId="0" fontId="92" fillId="35" borderId="7056">
      <alignment horizontal="center" vertical="center"/>
    </xf>
    <xf numFmtId="3" fontId="92" fillId="35" borderId="7056">
      <alignment horizontal="right" vertical="center"/>
    </xf>
    <xf numFmtId="4" fontId="92" fillId="35" borderId="7056"/>
    <xf numFmtId="3" fontId="92" fillId="34" borderId="7054">
      <alignment horizontal="right" vertical="center"/>
    </xf>
    <xf numFmtId="2" fontId="92" fillId="34" borderId="7054"/>
    <xf numFmtId="0" fontId="44" fillId="57" borderId="7057" applyNumberFormat="0" applyAlignment="0" applyProtection="0"/>
    <xf numFmtId="0" fontId="92" fillId="35" borderId="7060">
      <alignment horizontal="center" vertical="center"/>
    </xf>
    <xf numFmtId="215" fontId="156" fillId="0" borderId="7059" applyFont="0" applyFill="0" applyAlignment="0">
      <alignment horizontal="fill"/>
    </xf>
    <xf numFmtId="0" fontId="44" fillId="57" borderId="7057" applyNumberFormat="0" applyAlignment="0" applyProtection="0"/>
    <xf numFmtId="0" fontId="44" fillId="57" borderId="7057" applyNumberFormat="0" applyAlignment="0" applyProtection="0"/>
    <xf numFmtId="3" fontId="92" fillId="35" borderId="7060">
      <alignment horizontal="right" vertical="center"/>
    </xf>
    <xf numFmtId="4" fontId="92" fillId="35" borderId="7060"/>
    <xf numFmtId="3" fontId="92" fillId="34" borderId="7058">
      <alignment horizontal="right" vertical="center"/>
    </xf>
    <xf numFmtId="2" fontId="92" fillId="34" borderId="7058"/>
    <xf numFmtId="0" fontId="44" fillId="119" borderId="7057" applyNumberFormat="0" applyAlignment="0" applyProtection="0"/>
    <xf numFmtId="0" fontId="44" fillId="57" borderId="7061" applyNumberFormat="0" applyAlignment="0" applyProtection="0"/>
    <xf numFmtId="0" fontId="44" fillId="57" borderId="7061" applyNumberFormat="0" applyAlignment="0" applyProtection="0"/>
    <xf numFmtId="0" fontId="44" fillId="57" borderId="7061" applyNumberFormat="0" applyAlignment="0" applyProtection="0"/>
    <xf numFmtId="0" fontId="44" fillId="119" borderId="7061" applyNumberFormat="0" applyAlignment="0" applyProtection="0"/>
    <xf numFmtId="215" fontId="156" fillId="0" borderId="7063" applyFont="0" applyFill="0" applyAlignment="0">
      <alignment horizontal="fill"/>
    </xf>
    <xf numFmtId="0" fontId="92" fillId="35" borderId="7064">
      <alignment horizontal="center" vertical="center"/>
    </xf>
    <xf numFmtId="3" fontId="92" fillId="35" borderId="7064">
      <alignment horizontal="right" vertical="center"/>
    </xf>
    <xf numFmtId="4" fontId="92" fillId="35" borderId="7064"/>
    <xf numFmtId="3" fontId="92" fillId="34" borderId="7062">
      <alignment horizontal="right" vertical="center"/>
    </xf>
    <xf numFmtId="2" fontId="92" fillId="34" borderId="7062"/>
    <xf numFmtId="0" fontId="44" fillId="57" borderId="7065" applyNumberFormat="0" applyAlignment="0" applyProtection="0"/>
    <xf numFmtId="0" fontId="92" fillId="35" borderId="7068">
      <alignment horizontal="center" vertical="center"/>
    </xf>
    <xf numFmtId="215" fontId="156" fillId="0" borderId="7067" applyFont="0" applyFill="0" applyAlignment="0">
      <alignment horizontal="fill"/>
    </xf>
    <xf numFmtId="0" fontId="44" fillId="57" borderId="7065" applyNumberFormat="0" applyAlignment="0" applyProtection="0"/>
    <xf numFmtId="0" fontId="44" fillId="57" borderId="7065" applyNumberFormat="0" applyAlignment="0" applyProtection="0"/>
    <xf numFmtId="3" fontId="92" fillId="35" borderId="7068">
      <alignment horizontal="right" vertical="center"/>
    </xf>
    <xf numFmtId="4" fontId="92" fillId="35" borderId="7068"/>
    <xf numFmtId="3" fontId="92" fillId="34" borderId="7066">
      <alignment horizontal="right" vertical="center"/>
    </xf>
    <xf numFmtId="2" fontId="92" fillId="34" borderId="7066"/>
    <xf numFmtId="0" fontId="44" fillId="119" borderId="7065" applyNumberFormat="0" applyAlignment="0" applyProtection="0"/>
    <xf numFmtId="0" fontId="44" fillId="57" borderId="7069" applyNumberFormat="0" applyAlignment="0" applyProtection="0"/>
    <xf numFmtId="0" fontId="44" fillId="57" borderId="7069" applyNumberFormat="0" applyAlignment="0" applyProtection="0"/>
    <xf numFmtId="0" fontId="44" fillId="57" borderId="7069" applyNumberFormat="0" applyAlignment="0" applyProtection="0"/>
    <xf numFmtId="0" fontId="44" fillId="119" borderId="7069" applyNumberFormat="0" applyAlignment="0" applyProtection="0"/>
    <xf numFmtId="0" fontId="108" fillId="0" borderId="6242" applyFont="0" applyFill="0" applyAlignment="0" applyProtection="0"/>
    <xf numFmtId="215" fontId="156" fillId="0" borderId="7071" applyFont="0" applyFill="0" applyAlignment="0">
      <alignment horizontal="fill"/>
    </xf>
    <xf numFmtId="215" fontId="156" fillId="0" borderId="6242" applyFont="0" applyFill="0" applyAlignment="0">
      <alignment horizontal="fill"/>
    </xf>
    <xf numFmtId="303" fontId="211" fillId="0" borderId="6242" applyBorder="0"/>
    <xf numFmtId="321" fontId="171" fillId="0" borderId="6242"/>
    <xf numFmtId="322" fontId="171" fillId="0" borderId="6242"/>
    <xf numFmtId="323" fontId="171" fillId="0" borderId="6242"/>
    <xf numFmtId="324" fontId="171" fillId="0" borderId="6242"/>
    <xf numFmtId="325" fontId="171" fillId="0" borderId="6242"/>
    <xf numFmtId="326" fontId="171" fillId="0" borderId="6242"/>
    <xf numFmtId="329" fontId="171" fillId="0" borderId="6242"/>
    <xf numFmtId="332" fontId="171" fillId="0" borderId="6242"/>
    <xf numFmtId="333" fontId="171" fillId="0" borderId="6242"/>
    <xf numFmtId="0" fontId="92" fillId="35" borderId="7072">
      <alignment horizontal="center" vertical="center"/>
    </xf>
    <xf numFmtId="3" fontId="92" fillId="35" borderId="7072">
      <alignment horizontal="right" vertical="center"/>
    </xf>
    <xf numFmtId="4" fontId="92" fillId="35" borderId="7072"/>
    <xf numFmtId="3" fontId="92" fillId="34" borderId="7070">
      <alignment horizontal="right" vertical="center"/>
    </xf>
    <xf numFmtId="2" fontId="92" fillId="34" borderId="7070"/>
    <xf numFmtId="256" fontId="19" fillId="36" borderId="6242" applyNumberFormat="0" applyFill="0" applyBorder="0" applyAlignment="0" applyProtection="0"/>
    <xf numFmtId="256" fontId="19" fillId="36" borderId="6242" applyNumberFormat="0" applyFill="0" applyBorder="0" applyAlignment="0" applyProtection="0"/>
    <xf numFmtId="256" fontId="19" fillId="36" borderId="6242" applyNumberFormat="0" applyFill="0" applyBorder="0" applyAlignment="0" applyProtection="0"/>
    <xf numFmtId="0" fontId="19" fillId="36" borderId="6242" applyNumberFormat="0" applyFill="0" applyBorder="0" applyAlignment="0" applyProtection="0"/>
    <xf numFmtId="0" fontId="19" fillId="36" borderId="6242" applyNumberFormat="0" applyFill="0" applyBorder="0" applyAlignment="0" applyProtection="0"/>
    <xf numFmtId="256" fontId="19" fillId="36" borderId="6242" applyNumberFormat="0" applyFill="0" applyBorder="0" applyAlignment="0" applyProtection="0"/>
    <xf numFmtId="0" fontId="19" fillId="36" borderId="6242" applyNumberFormat="0" applyFill="0" applyBorder="0" applyAlignment="0" applyProtection="0"/>
    <xf numFmtId="0" fontId="108" fillId="0" borderId="6242" applyFont="0" applyFill="0" applyAlignment="0" applyProtection="0"/>
    <xf numFmtId="303" fontId="211" fillId="0" borderId="6242" applyBorder="0"/>
    <xf numFmtId="215" fontId="156" fillId="0" borderId="6242" applyFont="0" applyFill="0" applyAlignment="0">
      <alignment horizontal="fill"/>
    </xf>
    <xf numFmtId="0" fontId="44" fillId="57" borderId="7073" applyNumberFormat="0" applyAlignment="0" applyProtection="0"/>
    <xf numFmtId="0" fontId="92" fillId="35" borderId="7076">
      <alignment horizontal="center" vertical="center"/>
    </xf>
    <xf numFmtId="215" fontId="156" fillId="0" borderId="6242" applyFont="0" applyFill="0" applyAlignment="0">
      <alignment horizontal="fill"/>
    </xf>
    <xf numFmtId="215" fontId="156" fillId="0" borderId="7075" applyFont="0" applyFill="0" applyAlignment="0">
      <alignment horizontal="fill"/>
    </xf>
    <xf numFmtId="0" fontId="108" fillId="0" borderId="6242" applyFont="0" applyFill="0" applyAlignment="0" applyProtection="0"/>
    <xf numFmtId="0" fontId="44" fillId="57" borderId="7073" applyNumberFormat="0" applyAlignment="0" applyProtection="0"/>
    <xf numFmtId="0" fontId="44" fillId="57" borderId="7073" applyNumberFormat="0" applyAlignment="0" applyProtection="0"/>
    <xf numFmtId="3" fontId="92" fillId="35" borderId="7076">
      <alignment horizontal="right" vertical="center"/>
    </xf>
    <xf numFmtId="4" fontId="92" fillId="35" borderId="7076"/>
    <xf numFmtId="3" fontId="92" fillId="34" borderId="7074">
      <alignment horizontal="right" vertical="center"/>
    </xf>
    <xf numFmtId="2" fontId="92" fillId="34" borderId="7074"/>
    <xf numFmtId="0" fontId="44" fillId="119" borderId="7073" applyNumberFormat="0" applyAlignment="0" applyProtection="0"/>
    <xf numFmtId="0" fontId="108" fillId="0" borderId="6242" applyFont="0" applyFill="0" applyAlignment="0" applyProtection="0"/>
    <xf numFmtId="303" fontId="211" fillId="0" borderId="6242" applyBorder="0"/>
    <xf numFmtId="303" fontId="211" fillId="0" borderId="6242" applyBorder="0"/>
    <xf numFmtId="215" fontId="156" fillId="0" borderId="6242" applyFont="0" applyFill="0" applyAlignment="0">
      <alignment horizontal="fill"/>
    </xf>
    <xf numFmtId="0" fontId="44" fillId="57" borderId="7077" applyNumberFormat="0" applyAlignment="0" applyProtection="0"/>
    <xf numFmtId="0" fontId="44" fillId="57" borderId="7077" applyNumberFormat="0" applyAlignment="0" applyProtection="0"/>
    <xf numFmtId="0" fontId="44" fillId="57" borderId="7077" applyNumberFormat="0" applyAlignment="0" applyProtection="0"/>
    <xf numFmtId="0" fontId="44" fillId="119" borderId="7077" applyNumberFormat="0" applyAlignment="0" applyProtection="0"/>
    <xf numFmtId="0" fontId="44" fillId="57" borderId="7113" applyNumberFormat="0" applyAlignment="0" applyProtection="0"/>
    <xf numFmtId="215" fontId="156" fillId="0" borderId="7115" applyFont="0" applyFill="0" applyAlignment="0">
      <alignment horizontal="fill"/>
    </xf>
    <xf numFmtId="215" fontId="156" fillId="0" borderId="7079" applyFont="0" applyFill="0" applyAlignment="0">
      <alignment horizontal="fill"/>
    </xf>
    <xf numFmtId="0" fontId="92" fillId="35" borderId="7116">
      <alignment horizontal="center" vertical="center"/>
    </xf>
    <xf numFmtId="0" fontId="44" fillId="57" borderId="7093" applyNumberFormat="0" applyAlignment="0" applyProtection="0"/>
    <xf numFmtId="0" fontId="44" fillId="119" borderId="7089" applyNumberFormat="0" applyAlignment="0" applyProtection="0"/>
    <xf numFmtId="2" fontId="92" fillId="34" borderId="7090"/>
    <xf numFmtId="3" fontId="92" fillId="34" borderId="7090">
      <alignment horizontal="right" vertical="center"/>
    </xf>
    <xf numFmtId="4" fontId="92" fillId="35" borderId="7092"/>
    <xf numFmtId="3" fontId="92" fillId="35" borderId="7092">
      <alignment horizontal="right" vertical="center"/>
    </xf>
    <xf numFmtId="0" fontId="44" fillId="57" borderId="7089" applyNumberFormat="0" applyAlignment="0" applyProtection="0"/>
    <xf numFmtId="0" fontId="44" fillId="57" borderId="7089" applyNumberFormat="0" applyAlignment="0" applyProtection="0"/>
    <xf numFmtId="215" fontId="156" fillId="0" borderId="7091" applyFont="0" applyFill="0" applyAlignment="0">
      <alignment horizontal="fill"/>
    </xf>
    <xf numFmtId="0" fontId="92" fillId="35" borderId="7092">
      <alignment horizontal="center" vertical="center"/>
    </xf>
    <xf numFmtId="0" fontId="44" fillId="57" borderId="7089" applyNumberFormat="0" applyAlignment="0" applyProtection="0"/>
    <xf numFmtId="215" fontId="156" fillId="0" borderId="7111" applyFont="0" applyFill="0" applyAlignment="0">
      <alignment horizontal="fill"/>
    </xf>
    <xf numFmtId="2" fontId="92" fillId="34" borderId="7086"/>
    <xf numFmtId="3" fontId="92" fillId="34" borderId="7086">
      <alignment horizontal="right" vertical="center"/>
    </xf>
    <xf numFmtId="4" fontId="92" fillId="35" borderId="7088"/>
    <xf numFmtId="3" fontId="92" fillId="35" borderId="7088">
      <alignment horizontal="right" vertical="center"/>
    </xf>
    <xf numFmtId="0" fontId="92" fillId="35" borderId="7088">
      <alignment horizontal="center" vertical="center"/>
    </xf>
    <xf numFmtId="3" fontId="92" fillId="35" borderId="7112">
      <alignment horizontal="right" vertical="center"/>
    </xf>
    <xf numFmtId="3" fontId="92" fillId="34" borderId="7110">
      <alignment horizontal="right" vertical="center"/>
    </xf>
    <xf numFmtId="2" fontId="92" fillId="34" borderId="7110"/>
    <xf numFmtId="0" fontId="92" fillId="35" borderId="7080">
      <alignment horizontal="center" vertical="center"/>
    </xf>
    <xf numFmtId="3" fontId="92" fillId="35" borderId="7080">
      <alignment horizontal="right" vertical="center"/>
    </xf>
    <xf numFmtId="4" fontId="92" fillId="35" borderId="7080"/>
    <xf numFmtId="3" fontId="92" fillId="35" borderId="7116">
      <alignment horizontal="right" vertical="center"/>
    </xf>
    <xf numFmtId="0" fontId="44" fillId="119" borderId="7113" applyNumberFormat="0" applyAlignment="0" applyProtection="0"/>
    <xf numFmtId="0" fontId="44" fillId="119" borderId="7117" applyNumberFormat="0" applyAlignment="0" applyProtection="0"/>
    <xf numFmtId="3" fontId="92" fillId="34" borderId="7078">
      <alignment horizontal="right" vertical="center"/>
    </xf>
    <xf numFmtId="2" fontId="92" fillId="34" borderId="7078"/>
    <xf numFmtId="0" fontId="44" fillId="57" borderId="7117" applyNumberFormat="0" applyAlignment="0" applyProtection="0"/>
    <xf numFmtId="0" fontId="44" fillId="57" borderId="7113" applyNumberFormat="0" applyAlignment="0" applyProtection="0"/>
    <xf numFmtId="0" fontId="92" fillId="35" borderId="7112">
      <alignment horizontal="center" vertical="center"/>
    </xf>
    <xf numFmtId="4" fontId="92" fillId="35" borderId="7112"/>
    <xf numFmtId="4" fontId="92" fillId="35" borderId="7116"/>
    <xf numFmtId="3" fontId="92" fillId="34" borderId="7114">
      <alignment horizontal="right" vertical="center"/>
    </xf>
    <xf numFmtId="0" fontId="44" fillId="57" borderId="7117" applyNumberFormat="0" applyAlignment="0" applyProtection="0"/>
    <xf numFmtId="215" fontId="156" fillId="0" borderId="7087" applyFont="0" applyFill="0" applyAlignment="0">
      <alignment horizontal="fill"/>
    </xf>
    <xf numFmtId="0" fontId="44" fillId="57" borderId="7113" applyNumberFormat="0" applyAlignment="0" applyProtection="0"/>
    <xf numFmtId="2" fontId="92" fillId="34" borderId="7114"/>
    <xf numFmtId="0" fontId="44" fillId="57" borderId="7117" applyNumberFormat="0" applyAlignment="0" applyProtection="0"/>
    <xf numFmtId="0" fontId="44" fillId="57" borderId="7081" applyNumberFormat="0" applyAlignment="0" applyProtection="0"/>
    <xf numFmtId="0" fontId="92" fillId="35" borderId="7084">
      <alignment horizontal="center" vertical="center"/>
    </xf>
    <xf numFmtId="215" fontId="156" fillId="0" borderId="7083" applyFont="0" applyFill="0" applyAlignment="0">
      <alignment horizontal="fill"/>
    </xf>
    <xf numFmtId="0" fontId="44" fillId="57" borderId="7081" applyNumberFormat="0" applyAlignment="0" applyProtection="0"/>
    <xf numFmtId="0" fontId="44" fillId="57" borderId="7081" applyNumberFormat="0" applyAlignment="0" applyProtection="0"/>
    <xf numFmtId="3" fontId="92" fillId="35" borderId="7084">
      <alignment horizontal="right" vertical="center"/>
    </xf>
    <xf numFmtId="4" fontId="92" fillId="35" borderId="7084"/>
    <xf numFmtId="3" fontId="92" fillId="34" borderId="7082">
      <alignment horizontal="right" vertical="center"/>
    </xf>
    <xf numFmtId="2" fontId="92" fillId="34" borderId="7082"/>
    <xf numFmtId="0" fontId="44" fillId="119" borderId="7081" applyNumberFormat="0" applyAlignment="0" applyProtection="0"/>
    <xf numFmtId="0" fontId="44" fillId="57" borderId="7085" applyNumberFormat="0" applyAlignment="0" applyProtection="0"/>
    <xf numFmtId="0" fontId="44" fillId="57" borderId="7085" applyNumberFormat="0" applyAlignment="0" applyProtection="0"/>
    <xf numFmtId="0" fontId="44" fillId="57" borderId="7085" applyNumberFormat="0" applyAlignment="0" applyProtection="0"/>
    <xf numFmtId="0" fontId="44" fillId="119" borderId="7085" applyNumberFormat="0" applyAlignment="0" applyProtection="0"/>
    <xf numFmtId="0" fontId="44" fillId="57" borderId="7093" applyNumberFormat="0" applyAlignment="0" applyProtection="0"/>
    <xf numFmtId="0" fontId="44" fillId="57" borderId="7093" applyNumberFormat="0" applyAlignment="0" applyProtection="0"/>
    <xf numFmtId="0" fontId="44" fillId="119" borderId="7093" applyNumberFormat="0" applyAlignment="0" applyProtection="0"/>
    <xf numFmtId="215" fontId="156" fillId="0" borderId="7095" applyFont="0" applyFill="0" applyAlignment="0">
      <alignment horizontal="fill"/>
    </xf>
    <xf numFmtId="0" fontId="92" fillId="35" borderId="7096">
      <alignment horizontal="center" vertical="center"/>
    </xf>
    <xf numFmtId="3" fontId="92" fillId="35" borderId="7096">
      <alignment horizontal="right" vertical="center"/>
    </xf>
    <xf numFmtId="4" fontId="92" fillId="35" borderId="7096"/>
    <xf numFmtId="3" fontId="92" fillId="34" borderId="7094">
      <alignment horizontal="right" vertical="center"/>
    </xf>
    <xf numFmtId="2" fontId="92" fillId="34" borderId="7094"/>
    <xf numFmtId="0" fontId="44" fillId="57" borderId="7097" applyNumberFormat="0" applyAlignment="0" applyProtection="0"/>
    <xf numFmtId="0" fontId="92" fillId="35" borderId="7100">
      <alignment horizontal="center" vertical="center"/>
    </xf>
    <xf numFmtId="215" fontId="156" fillId="0" borderId="7099" applyFont="0" applyFill="0" applyAlignment="0">
      <alignment horizontal="fill"/>
    </xf>
    <xf numFmtId="0" fontId="44" fillId="57" borderId="7097" applyNumberFormat="0" applyAlignment="0" applyProtection="0"/>
    <xf numFmtId="0" fontId="44" fillId="57" borderId="7097" applyNumberFormat="0" applyAlignment="0" applyProtection="0"/>
    <xf numFmtId="3" fontId="92" fillId="35" borderId="7100">
      <alignment horizontal="right" vertical="center"/>
    </xf>
    <xf numFmtId="4" fontId="92" fillId="35" borderId="7100"/>
    <xf numFmtId="3" fontId="92" fillId="34" borderId="7098">
      <alignment horizontal="right" vertical="center"/>
    </xf>
    <xf numFmtId="2" fontId="92" fillId="34" borderId="7098"/>
    <xf numFmtId="0" fontId="44" fillId="119" borderId="7097" applyNumberFormat="0" applyAlignment="0" applyProtection="0"/>
    <xf numFmtId="0" fontId="44" fillId="57" borderId="7101" applyNumberFormat="0" applyAlignment="0" applyProtection="0"/>
    <xf numFmtId="0" fontId="44" fillId="57" borderId="7101" applyNumberFormat="0" applyAlignment="0" applyProtection="0"/>
    <xf numFmtId="0" fontId="44" fillId="57" borderId="7101" applyNumberFormat="0" applyAlignment="0" applyProtection="0"/>
    <xf numFmtId="0" fontId="44" fillId="119" borderId="7101" applyNumberFormat="0" applyAlignment="0" applyProtection="0"/>
    <xf numFmtId="215" fontId="156" fillId="0" borderId="7103" applyFont="0" applyFill="0" applyAlignment="0">
      <alignment horizontal="fill"/>
    </xf>
    <xf numFmtId="0" fontId="92" fillId="35" borderId="7104">
      <alignment horizontal="center" vertical="center"/>
    </xf>
    <xf numFmtId="3" fontId="92" fillId="35" borderId="7104">
      <alignment horizontal="right" vertical="center"/>
    </xf>
    <xf numFmtId="4" fontId="92" fillId="35" borderId="7104"/>
    <xf numFmtId="3" fontId="92" fillId="34" borderId="7102">
      <alignment horizontal="right" vertical="center"/>
    </xf>
    <xf numFmtId="2" fontId="92" fillId="34" borderId="7102"/>
    <xf numFmtId="0" fontId="44" fillId="57" borderId="7105" applyNumberFormat="0" applyAlignment="0" applyProtection="0"/>
    <xf numFmtId="0" fontId="92" fillId="35" borderId="7108">
      <alignment horizontal="center" vertical="center"/>
    </xf>
    <xf numFmtId="215" fontId="156" fillId="0" borderId="7107" applyFont="0" applyFill="0" applyAlignment="0">
      <alignment horizontal="fill"/>
    </xf>
    <xf numFmtId="0" fontId="44" fillId="57" borderId="7105" applyNumberFormat="0" applyAlignment="0" applyProtection="0"/>
    <xf numFmtId="0" fontId="44" fillId="57" borderId="7105" applyNumberFormat="0" applyAlignment="0" applyProtection="0"/>
    <xf numFmtId="3" fontId="92" fillId="35" borderId="7108">
      <alignment horizontal="right" vertical="center"/>
    </xf>
    <xf numFmtId="4" fontId="92" fillId="35" borderId="7108"/>
    <xf numFmtId="3" fontId="92" fillId="34" borderId="7106">
      <alignment horizontal="right" vertical="center"/>
    </xf>
    <xf numFmtId="2" fontId="92" fillId="34" borderId="7106"/>
    <xf numFmtId="0" fontId="44" fillId="119" borderId="7105" applyNumberFormat="0" applyAlignment="0" applyProtection="0"/>
    <xf numFmtId="0" fontId="44" fillId="57" borderId="7109" applyNumberFormat="0" applyAlignment="0" applyProtection="0"/>
    <xf numFmtId="0" fontId="44" fillId="57" borderId="7109" applyNumberFormat="0" applyAlignment="0" applyProtection="0"/>
    <xf numFmtId="0" fontId="44" fillId="57" borderId="7109" applyNumberFormat="0" applyAlignment="0" applyProtection="0"/>
    <xf numFmtId="0" fontId="44" fillId="119" borderId="7109" applyNumberFormat="0" applyAlignment="0" applyProtection="0"/>
    <xf numFmtId="164" fontId="103" fillId="71" borderId="6021" applyNumberFormat="0" applyBorder="0" applyAlignment="0">
      <alignment vertical="center" wrapText="1"/>
    </xf>
    <xf numFmtId="215" fontId="156" fillId="0" borderId="7119" applyFont="0" applyFill="0" applyAlignment="0">
      <alignment horizontal="fill"/>
    </xf>
    <xf numFmtId="2" fontId="92" fillId="34" borderId="7134"/>
    <xf numFmtId="3" fontId="92" fillId="34" borderId="7134">
      <alignment horizontal="right" vertical="center"/>
    </xf>
    <xf numFmtId="4" fontId="92" fillId="35" borderId="7136"/>
    <xf numFmtId="3" fontId="92" fillId="35" borderId="7136">
      <alignment horizontal="right" vertical="center"/>
    </xf>
    <xf numFmtId="0" fontId="92" fillId="35" borderId="7136">
      <alignment horizontal="center" vertical="center"/>
    </xf>
    <xf numFmtId="0" fontId="92" fillId="35" borderId="7120">
      <alignment horizontal="center" vertical="center"/>
    </xf>
    <xf numFmtId="3" fontId="92" fillId="35" borderId="7120">
      <alignment horizontal="right" vertical="center"/>
    </xf>
    <xf numFmtId="4" fontId="92" fillId="35" borderId="7120"/>
    <xf numFmtId="215" fontId="156" fillId="0" borderId="7135" applyFont="0" applyFill="0" applyAlignment="0">
      <alignment horizontal="fill"/>
    </xf>
    <xf numFmtId="3" fontId="92" fillId="34" borderId="7118">
      <alignment horizontal="right" vertical="center"/>
    </xf>
    <xf numFmtId="2" fontId="92" fillId="34" borderId="7118"/>
    <xf numFmtId="0" fontId="103" fillId="71" borderId="6021" applyNumberFormat="0" applyBorder="0" applyAlignment="0">
      <alignment vertical="center" wrapText="1"/>
    </xf>
    <xf numFmtId="0" fontId="44" fillId="57" borderId="7121" applyNumberFormat="0" applyAlignment="0" applyProtection="0"/>
    <xf numFmtId="0" fontId="92" fillId="35" borderId="7124">
      <alignment horizontal="center" vertical="center"/>
    </xf>
    <xf numFmtId="215" fontId="156" fillId="0" borderId="7123" applyFont="0" applyFill="0" applyAlignment="0">
      <alignment horizontal="fill"/>
    </xf>
    <xf numFmtId="0" fontId="44" fillId="57" borderId="7121" applyNumberFormat="0" applyAlignment="0" applyProtection="0"/>
    <xf numFmtId="0" fontId="44" fillId="57" borderId="7121" applyNumberFormat="0" applyAlignment="0" applyProtection="0"/>
    <xf numFmtId="3" fontId="92" fillId="35" borderId="7124">
      <alignment horizontal="right" vertical="center"/>
    </xf>
    <xf numFmtId="4" fontId="92" fillId="35" borderId="7124"/>
    <xf numFmtId="3" fontId="92" fillId="34" borderId="7122">
      <alignment horizontal="right" vertical="center"/>
    </xf>
    <xf numFmtId="2" fontId="92" fillId="34" borderId="7122"/>
    <xf numFmtId="0" fontId="44" fillId="119" borderId="7121" applyNumberFormat="0" applyAlignment="0" applyProtection="0"/>
    <xf numFmtId="0" fontId="44" fillId="57" borderId="7125" applyNumberFormat="0" applyAlignment="0" applyProtection="0"/>
    <xf numFmtId="0" fontId="44" fillId="57" borderId="7125" applyNumberFormat="0" applyAlignment="0" applyProtection="0"/>
    <xf numFmtId="0" fontId="44" fillId="57" borderId="7125" applyNumberFormat="0" applyAlignment="0" applyProtection="0"/>
    <xf numFmtId="0" fontId="44" fillId="119" borderId="7125" applyNumberFormat="0" applyAlignment="0" applyProtection="0"/>
    <xf numFmtId="215" fontId="156" fillId="0" borderId="7127" applyFont="0" applyFill="0" applyAlignment="0">
      <alignment horizontal="fill"/>
    </xf>
    <xf numFmtId="0" fontId="92" fillId="35" borderId="7128">
      <alignment horizontal="center" vertical="center"/>
    </xf>
    <xf numFmtId="3" fontId="92" fillId="35" borderId="7128">
      <alignment horizontal="right" vertical="center"/>
    </xf>
    <xf numFmtId="4" fontId="92" fillId="35" borderId="7128"/>
    <xf numFmtId="3" fontId="92" fillId="34" borderId="7126">
      <alignment horizontal="right" vertical="center"/>
    </xf>
    <xf numFmtId="2" fontId="92" fillId="34" borderId="7126"/>
    <xf numFmtId="0" fontId="44" fillId="57" borderId="7129" applyNumberFormat="0" applyAlignment="0" applyProtection="0"/>
    <xf numFmtId="0" fontId="92" fillId="35" borderId="7132">
      <alignment horizontal="center" vertical="center"/>
    </xf>
    <xf numFmtId="215" fontId="156" fillId="0" borderId="7131" applyFont="0" applyFill="0" applyAlignment="0">
      <alignment horizontal="fill"/>
    </xf>
    <xf numFmtId="0" fontId="44" fillId="57" borderId="7129" applyNumberFormat="0" applyAlignment="0" applyProtection="0"/>
    <xf numFmtId="0" fontId="44" fillId="57" borderId="7129" applyNumberFormat="0" applyAlignment="0" applyProtection="0"/>
    <xf numFmtId="3" fontId="92" fillId="35" borderId="7132">
      <alignment horizontal="right" vertical="center"/>
    </xf>
    <xf numFmtId="4" fontId="92" fillId="35" borderId="7132"/>
    <xf numFmtId="3" fontId="92" fillId="34" borderId="7130">
      <alignment horizontal="right" vertical="center"/>
    </xf>
    <xf numFmtId="2" fontId="92" fillId="34" borderId="7130"/>
    <xf numFmtId="0" fontId="44" fillId="119" borderId="7129" applyNumberFormat="0" applyAlignment="0" applyProtection="0"/>
    <xf numFmtId="0" fontId="44" fillId="57" borderId="7133" applyNumberFormat="0" applyAlignment="0" applyProtection="0"/>
    <xf numFmtId="0" fontId="44" fillId="57" borderId="7133" applyNumberFormat="0" applyAlignment="0" applyProtection="0"/>
    <xf numFmtId="0" fontId="44" fillId="57" borderId="7133" applyNumberFormat="0" applyAlignment="0" applyProtection="0"/>
    <xf numFmtId="0" fontId="44" fillId="119" borderId="7133" applyNumberFormat="0" applyAlignment="0" applyProtection="0"/>
    <xf numFmtId="0" fontId="44" fillId="57" borderId="7137" applyNumberFormat="0" applyAlignment="0" applyProtection="0"/>
    <xf numFmtId="0" fontId="92" fillId="35" borderId="7140">
      <alignment horizontal="center" vertical="center"/>
    </xf>
    <xf numFmtId="215" fontId="156" fillId="0" borderId="7139" applyFont="0" applyFill="0" applyAlignment="0">
      <alignment horizontal="fill"/>
    </xf>
    <xf numFmtId="0" fontId="44" fillId="57" borderId="7137" applyNumberFormat="0" applyAlignment="0" applyProtection="0"/>
    <xf numFmtId="0" fontId="44" fillId="57" borderId="7137" applyNumberFormat="0" applyAlignment="0" applyProtection="0"/>
    <xf numFmtId="3" fontId="92" fillId="35" borderId="7140">
      <alignment horizontal="right" vertical="center"/>
    </xf>
    <xf numFmtId="4" fontId="92" fillId="35" borderId="7140"/>
    <xf numFmtId="3" fontId="92" fillId="34" borderId="7138">
      <alignment horizontal="right" vertical="center"/>
    </xf>
    <xf numFmtId="2" fontId="92" fillId="34" borderId="7138"/>
    <xf numFmtId="0" fontId="44" fillId="119" borderId="7137" applyNumberFormat="0" applyAlignment="0" applyProtection="0"/>
    <xf numFmtId="0" fontId="44" fillId="57" borderId="7141" applyNumberFormat="0" applyAlignment="0" applyProtection="0"/>
    <xf numFmtId="0" fontId="44" fillId="57" borderId="7141" applyNumberFormat="0" applyAlignment="0" applyProtection="0"/>
    <xf numFmtId="0" fontId="44" fillId="57" borderId="7141" applyNumberFormat="0" applyAlignment="0" applyProtection="0"/>
    <xf numFmtId="0" fontId="44" fillId="119" borderId="7141" applyNumberFormat="0" applyAlignment="0" applyProtection="0"/>
    <xf numFmtId="215" fontId="156" fillId="0" borderId="7143" applyFont="0" applyFill="0" applyAlignment="0">
      <alignment horizontal="fill"/>
    </xf>
    <xf numFmtId="0" fontId="44" fillId="57" borderId="7157" applyNumberFormat="0" applyAlignment="0" applyProtection="0"/>
    <xf numFmtId="0" fontId="44" fillId="119" borderId="7153" applyNumberFormat="0" applyAlignment="0" applyProtection="0"/>
    <xf numFmtId="2" fontId="92" fillId="34" borderId="7154"/>
    <xf numFmtId="3" fontId="92" fillId="34" borderId="7154">
      <alignment horizontal="right" vertical="center"/>
    </xf>
    <xf numFmtId="4" fontId="92" fillId="35" borderId="7156"/>
    <xf numFmtId="3" fontId="92" fillId="35" borderId="7156">
      <alignment horizontal="right" vertical="center"/>
    </xf>
    <xf numFmtId="0" fontId="44" fillId="57" borderId="7153" applyNumberFormat="0" applyAlignment="0" applyProtection="0"/>
    <xf numFmtId="0" fontId="44" fillId="57" borderId="7153" applyNumberFormat="0" applyAlignment="0" applyProtection="0"/>
    <xf numFmtId="215" fontId="156" fillId="0" borderId="7155" applyFont="0" applyFill="0" applyAlignment="0">
      <alignment horizontal="fill"/>
    </xf>
    <xf numFmtId="0" fontId="92" fillId="35" borderId="7156">
      <alignment horizontal="center" vertical="center"/>
    </xf>
    <xf numFmtId="0" fontId="44" fillId="57" borderId="7153" applyNumberFormat="0" applyAlignment="0" applyProtection="0"/>
    <xf numFmtId="2" fontId="92" fillId="34" borderId="7150"/>
    <xf numFmtId="3" fontId="92" fillId="34" borderId="7150">
      <alignment horizontal="right" vertical="center"/>
    </xf>
    <xf numFmtId="4" fontId="92" fillId="35" borderId="7152"/>
    <xf numFmtId="3" fontId="92" fillId="35" borderId="7152">
      <alignment horizontal="right" vertical="center"/>
    </xf>
    <xf numFmtId="0" fontId="92" fillId="35" borderId="7152">
      <alignment horizontal="center" vertical="center"/>
    </xf>
    <xf numFmtId="0" fontId="92" fillId="35" borderId="7144">
      <alignment horizontal="center" vertical="center"/>
    </xf>
    <xf numFmtId="3" fontId="92" fillId="35" borderId="7144">
      <alignment horizontal="right" vertical="center"/>
    </xf>
    <xf numFmtId="4" fontId="92" fillId="35" borderId="7144"/>
    <xf numFmtId="3" fontId="92" fillId="34" borderId="7142">
      <alignment horizontal="right" vertical="center"/>
    </xf>
    <xf numFmtId="2" fontId="92" fillId="34" borderId="7142"/>
    <xf numFmtId="215" fontId="156" fillId="0" borderId="7151" applyFont="0" applyFill="0" applyAlignment="0">
      <alignment horizontal="fill"/>
    </xf>
    <xf numFmtId="0" fontId="44" fillId="57" borderId="7145" applyNumberFormat="0" applyAlignment="0" applyProtection="0"/>
    <xf numFmtId="0" fontId="92" fillId="35" borderId="7148">
      <alignment horizontal="center" vertical="center"/>
    </xf>
    <xf numFmtId="215" fontId="156" fillId="0" borderId="7147" applyFont="0" applyFill="0" applyAlignment="0">
      <alignment horizontal="fill"/>
    </xf>
    <xf numFmtId="0" fontId="44" fillId="57" borderId="7145" applyNumberFormat="0" applyAlignment="0" applyProtection="0"/>
    <xf numFmtId="0" fontId="44" fillId="57" borderId="7145" applyNumberFormat="0" applyAlignment="0" applyProtection="0"/>
    <xf numFmtId="3" fontId="92" fillId="35" borderId="7148">
      <alignment horizontal="right" vertical="center"/>
    </xf>
    <xf numFmtId="4" fontId="92" fillId="35" borderId="7148"/>
    <xf numFmtId="3" fontId="92" fillId="34" borderId="7146">
      <alignment horizontal="right" vertical="center"/>
    </xf>
    <xf numFmtId="2" fontId="92" fillId="34" borderId="7146"/>
    <xf numFmtId="0" fontId="44" fillId="119" borderId="7145" applyNumberFormat="0" applyAlignment="0" applyProtection="0"/>
    <xf numFmtId="0" fontId="44" fillId="57" borderId="7149" applyNumberFormat="0" applyAlignment="0" applyProtection="0"/>
    <xf numFmtId="0" fontId="44" fillId="57" borderId="7149" applyNumberFormat="0" applyAlignment="0" applyProtection="0"/>
    <xf numFmtId="0" fontId="44" fillId="57" borderId="7149" applyNumberFormat="0" applyAlignment="0" applyProtection="0"/>
    <xf numFmtId="0" fontId="44" fillId="119" borderId="7149" applyNumberFormat="0" applyAlignment="0" applyProtection="0"/>
    <xf numFmtId="0" fontId="44" fillId="57" borderId="7157" applyNumberFormat="0" applyAlignment="0" applyProtection="0"/>
    <xf numFmtId="0" fontId="44" fillId="57" borderId="7157" applyNumberFormat="0" applyAlignment="0" applyProtection="0"/>
    <xf numFmtId="0" fontId="44" fillId="119" borderId="7157" applyNumberFormat="0" applyAlignment="0" applyProtection="0"/>
    <xf numFmtId="215" fontId="156" fillId="0" borderId="7159" applyFont="0" applyFill="0" applyAlignment="0">
      <alignment horizontal="fill"/>
    </xf>
    <xf numFmtId="0" fontId="92" fillId="35" borderId="7160">
      <alignment horizontal="center" vertical="center"/>
    </xf>
    <xf numFmtId="3" fontId="92" fillId="35" borderId="7160">
      <alignment horizontal="right" vertical="center"/>
    </xf>
    <xf numFmtId="4" fontId="92" fillId="35" borderId="7160"/>
    <xf numFmtId="3" fontId="92" fillId="34" borderId="7158">
      <alignment horizontal="right" vertical="center"/>
    </xf>
    <xf numFmtId="2" fontId="92" fillId="34" borderId="7158"/>
    <xf numFmtId="0" fontId="44" fillId="57" borderId="7161" applyNumberFormat="0" applyAlignment="0" applyProtection="0"/>
    <xf numFmtId="0" fontId="92" fillId="35" borderId="7164">
      <alignment horizontal="center" vertical="center"/>
    </xf>
    <xf numFmtId="215" fontId="156" fillId="0" borderId="7163" applyFont="0" applyFill="0" applyAlignment="0">
      <alignment horizontal="fill"/>
    </xf>
    <xf numFmtId="0" fontId="44" fillId="57" borderId="7161" applyNumberFormat="0" applyAlignment="0" applyProtection="0"/>
    <xf numFmtId="0" fontId="44" fillId="57" borderId="7161" applyNumberFormat="0" applyAlignment="0" applyProtection="0"/>
    <xf numFmtId="3" fontId="92" fillId="35" borderId="7164">
      <alignment horizontal="right" vertical="center"/>
    </xf>
    <xf numFmtId="4" fontId="92" fillId="35" borderId="7164"/>
    <xf numFmtId="3" fontId="92" fillId="34" borderId="7162">
      <alignment horizontal="right" vertical="center"/>
    </xf>
    <xf numFmtId="2" fontId="92" fillId="34" borderId="7162"/>
    <xf numFmtId="0" fontId="44" fillId="119" borderId="7161" applyNumberFormat="0" applyAlignment="0" applyProtection="0"/>
    <xf numFmtId="0" fontId="44" fillId="57" borderId="7165" applyNumberFormat="0" applyAlignment="0" applyProtection="0"/>
    <xf numFmtId="0" fontId="44" fillId="57" borderId="7165" applyNumberFormat="0" applyAlignment="0" applyProtection="0"/>
    <xf numFmtId="0" fontId="44" fillId="57" borderId="7165" applyNumberFormat="0" applyAlignment="0" applyProtection="0"/>
    <xf numFmtId="0" fontId="44" fillId="119" borderId="7165" applyNumberFormat="0" applyAlignment="0" applyProtection="0"/>
    <xf numFmtId="215" fontId="156" fillId="0" borderId="7167" applyFont="0" applyFill="0" applyAlignment="0">
      <alignment horizontal="fill"/>
    </xf>
    <xf numFmtId="0" fontId="92" fillId="35" borderId="7168">
      <alignment horizontal="center" vertical="center"/>
    </xf>
    <xf numFmtId="3" fontId="92" fillId="35" borderId="7168">
      <alignment horizontal="right" vertical="center"/>
    </xf>
    <xf numFmtId="4" fontId="92" fillId="35" borderId="7168"/>
    <xf numFmtId="3" fontId="92" fillId="34" borderId="7166">
      <alignment horizontal="right" vertical="center"/>
    </xf>
    <xf numFmtId="2" fontId="92" fillId="34" borderId="7166"/>
    <xf numFmtId="0" fontId="44" fillId="57" borderId="7169" applyNumberFormat="0" applyAlignment="0" applyProtection="0"/>
    <xf numFmtId="0" fontId="92" fillId="35" borderId="7172">
      <alignment horizontal="center" vertical="center"/>
    </xf>
    <xf numFmtId="215" fontId="156" fillId="0" borderId="7171" applyFont="0" applyFill="0" applyAlignment="0">
      <alignment horizontal="fill"/>
    </xf>
    <xf numFmtId="0" fontId="44" fillId="57" borderId="7169" applyNumberFormat="0" applyAlignment="0" applyProtection="0"/>
    <xf numFmtId="0" fontId="44" fillId="57" borderId="7169" applyNumberFormat="0" applyAlignment="0" applyProtection="0"/>
    <xf numFmtId="3" fontId="92" fillId="35" borderId="7172">
      <alignment horizontal="right" vertical="center"/>
    </xf>
    <xf numFmtId="4" fontId="92" fillId="35" borderId="7172"/>
    <xf numFmtId="3" fontId="92" fillId="34" borderId="7170">
      <alignment horizontal="right" vertical="center"/>
    </xf>
    <xf numFmtId="2" fontId="92" fillId="34" borderId="7170"/>
    <xf numFmtId="0" fontId="44" fillId="119" borderId="7169" applyNumberFormat="0" applyAlignment="0" applyProtection="0"/>
    <xf numFmtId="0" fontId="44" fillId="57" borderId="7173" applyNumberFormat="0" applyAlignment="0" applyProtection="0"/>
    <xf numFmtId="0" fontId="44" fillId="57" borderId="7173" applyNumberFormat="0" applyAlignment="0" applyProtection="0"/>
    <xf numFmtId="0" fontId="44" fillId="57" borderId="7173" applyNumberFormat="0" applyAlignment="0" applyProtection="0"/>
    <xf numFmtId="0" fontId="44" fillId="119" borderId="7173" applyNumberFormat="0" applyAlignment="0" applyProtection="0"/>
    <xf numFmtId="0" fontId="90" fillId="35" borderId="7176"/>
    <xf numFmtId="0" fontId="18" fillId="0" borderId="7176"/>
    <xf numFmtId="0" fontId="90" fillId="58" borderId="7176" applyAlignment="0">
      <protection locked="0"/>
    </xf>
    <xf numFmtId="0" fontId="90" fillId="58" borderId="7176" applyAlignment="0">
      <protection locked="0"/>
    </xf>
    <xf numFmtId="0" fontId="90" fillId="58" borderId="7176" applyAlignment="0">
      <protection locked="0"/>
    </xf>
    <xf numFmtId="321" fontId="171" fillId="35" borderId="7176">
      <protection locked="0"/>
    </xf>
    <xf numFmtId="0" fontId="121" fillId="35" borderId="7177"/>
    <xf numFmtId="321" fontId="171" fillId="35" borderId="7176">
      <protection locked="0"/>
    </xf>
    <xf numFmtId="323" fontId="171" fillId="35" borderId="7176">
      <protection locked="0"/>
    </xf>
    <xf numFmtId="324" fontId="171" fillId="0" borderId="6242"/>
    <xf numFmtId="0" fontId="121" fillId="35" borderId="7177"/>
    <xf numFmtId="332" fontId="171" fillId="35" borderId="7176">
      <protection locked="0"/>
    </xf>
    <xf numFmtId="329" fontId="171" fillId="35" borderId="7176">
      <protection locked="0"/>
    </xf>
    <xf numFmtId="321" fontId="171" fillId="35" borderId="7176">
      <protection locked="0"/>
    </xf>
    <xf numFmtId="324" fontId="171" fillId="35" borderId="7176">
      <protection locked="0"/>
    </xf>
    <xf numFmtId="326" fontId="171" fillId="35" borderId="7176">
      <protection locked="0"/>
    </xf>
    <xf numFmtId="327" fontId="171" fillId="34" borderId="7176">
      <alignment horizontal="right"/>
      <protection locked="0"/>
    </xf>
    <xf numFmtId="49" fontId="171" fillId="74" borderId="7176">
      <alignment horizontal="left" vertical="top" wrapText="1"/>
      <protection locked="0"/>
    </xf>
    <xf numFmtId="321" fontId="171" fillId="35" borderId="7176">
      <protection locked="0"/>
    </xf>
    <xf numFmtId="0" fontId="23" fillId="0" borderId="7174" applyNumberFormat="0" applyFont="0" applyFill="0" applyAlignment="0" applyProtection="0">
      <alignment horizontal="right"/>
    </xf>
    <xf numFmtId="329" fontId="171" fillId="0" borderId="6242"/>
    <xf numFmtId="321" fontId="171" fillId="0" borderId="6242"/>
    <xf numFmtId="321" fontId="171" fillId="35" borderId="7176">
      <protection locked="0"/>
    </xf>
    <xf numFmtId="329" fontId="171" fillId="35" borderId="7176">
      <protection locked="0"/>
    </xf>
    <xf numFmtId="324" fontId="171" fillId="35" borderId="7176">
      <protection locked="0"/>
    </xf>
    <xf numFmtId="325" fontId="171" fillId="35" borderId="7176">
      <protection locked="0"/>
    </xf>
    <xf numFmtId="189" fontId="85" fillId="0" borderId="7176" applyBorder="0"/>
    <xf numFmtId="329" fontId="171" fillId="35" borderId="7176">
      <protection locked="0"/>
    </xf>
    <xf numFmtId="324" fontId="171" fillId="35" borderId="7176">
      <protection locked="0"/>
    </xf>
    <xf numFmtId="333" fontId="171" fillId="35" borderId="7176">
      <protection locked="0"/>
    </xf>
    <xf numFmtId="324" fontId="171" fillId="35" borderId="7176">
      <protection locked="0"/>
    </xf>
    <xf numFmtId="49" fontId="171" fillId="74" borderId="7176">
      <alignment horizontal="left"/>
      <protection locked="0"/>
    </xf>
    <xf numFmtId="0" fontId="23" fillId="0" borderId="7174" applyNumberFormat="0" applyFont="0" applyFill="0" applyAlignment="0" applyProtection="0">
      <alignment horizontal="right"/>
    </xf>
    <xf numFmtId="328" fontId="171" fillId="34" borderId="7176">
      <alignment horizontal="right"/>
      <protection locked="0"/>
    </xf>
    <xf numFmtId="0" fontId="171" fillId="70" borderId="7176">
      <alignment horizontal="left"/>
      <protection locked="0"/>
    </xf>
    <xf numFmtId="49" fontId="171" fillId="74" borderId="7176">
      <alignment horizontal="left" vertical="top" wrapText="1"/>
      <protection locked="0"/>
    </xf>
    <xf numFmtId="329" fontId="171" fillId="35" borderId="7176">
      <protection locked="0"/>
    </xf>
    <xf numFmtId="332" fontId="171" fillId="35" borderId="7176">
      <protection locked="0"/>
    </xf>
    <xf numFmtId="333" fontId="171" fillId="35" borderId="7176">
      <protection locked="0"/>
    </xf>
    <xf numFmtId="49" fontId="171" fillId="74" borderId="7176">
      <alignment horizontal="left"/>
      <protection locked="0"/>
    </xf>
    <xf numFmtId="342" fontId="171" fillId="35" borderId="7176">
      <alignment horizontal="left" indent="1"/>
      <protection locked="0"/>
    </xf>
    <xf numFmtId="324" fontId="171" fillId="0" borderId="6242"/>
    <xf numFmtId="321" fontId="171" fillId="0" borderId="6242"/>
    <xf numFmtId="0" fontId="121" fillId="35" borderId="7177"/>
    <xf numFmtId="324" fontId="171" fillId="35" borderId="7176">
      <protection locked="0"/>
    </xf>
    <xf numFmtId="321" fontId="171" fillId="35" borderId="7176">
      <protection locked="0"/>
    </xf>
    <xf numFmtId="0" fontId="23" fillId="0" borderId="7174" applyNumberFormat="0" applyFont="0" applyFill="0" applyAlignment="0" applyProtection="0">
      <alignment horizontal="right"/>
    </xf>
    <xf numFmtId="329" fontId="171" fillId="0" borderId="6242"/>
    <xf numFmtId="321" fontId="171" fillId="35" borderId="7176">
      <protection locked="0"/>
    </xf>
    <xf numFmtId="327" fontId="171" fillId="34" borderId="7176">
      <alignment horizontal="right"/>
      <protection locked="0"/>
    </xf>
    <xf numFmtId="329" fontId="171" fillId="35" borderId="7176">
      <protection locked="0"/>
    </xf>
    <xf numFmtId="321" fontId="171" fillId="35" borderId="7176">
      <protection locked="0"/>
    </xf>
    <xf numFmtId="327" fontId="171" fillId="34" borderId="7176">
      <alignment horizontal="right"/>
      <protection locked="0"/>
    </xf>
    <xf numFmtId="189" fontId="85" fillId="0" borderId="7176" applyBorder="0"/>
    <xf numFmtId="321" fontId="171" fillId="35" borderId="7176">
      <protection locked="0"/>
    </xf>
    <xf numFmtId="321" fontId="171" fillId="0" borderId="6242"/>
    <xf numFmtId="321" fontId="171" fillId="35" borderId="7176">
      <protection locked="0"/>
    </xf>
    <xf numFmtId="328" fontId="171" fillId="34" borderId="7176">
      <alignment horizontal="right"/>
      <protection locked="0"/>
    </xf>
    <xf numFmtId="0" fontId="121" fillId="35" borderId="7177"/>
    <xf numFmtId="321" fontId="171" fillId="35" borderId="7176">
      <protection locked="0"/>
    </xf>
    <xf numFmtId="49" fontId="171" fillId="74" borderId="7176">
      <alignment horizontal="left" vertical="top" wrapText="1"/>
      <protection locked="0"/>
    </xf>
    <xf numFmtId="324" fontId="171" fillId="35" borderId="7176">
      <protection locked="0"/>
    </xf>
    <xf numFmtId="329" fontId="171" fillId="0" borderId="6242"/>
    <xf numFmtId="0" fontId="121" fillId="35" borderId="7177"/>
    <xf numFmtId="189" fontId="85" fillId="0" borderId="7176" applyBorder="0"/>
    <xf numFmtId="0" fontId="18" fillId="0" borderId="7176"/>
    <xf numFmtId="0" fontId="121" fillId="35" borderId="7177"/>
    <xf numFmtId="333" fontId="171" fillId="35" borderId="7176">
      <protection locked="0"/>
    </xf>
    <xf numFmtId="49" fontId="171" fillId="74" borderId="7176">
      <alignment horizontal="left"/>
      <protection locked="0"/>
    </xf>
    <xf numFmtId="342" fontId="171" fillId="35" borderId="7176">
      <alignment horizontal="left" indent="1"/>
      <protection locked="0"/>
    </xf>
    <xf numFmtId="329" fontId="171" fillId="0" borderId="6242"/>
    <xf numFmtId="326" fontId="171" fillId="35" borderId="7176">
      <protection locked="0"/>
    </xf>
    <xf numFmtId="324" fontId="171" fillId="35" borderId="7176">
      <protection locked="0"/>
    </xf>
    <xf numFmtId="332" fontId="171" fillId="35" borderId="7176">
      <protection locked="0"/>
    </xf>
    <xf numFmtId="342" fontId="171" fillId="35" borderId="7176">
      <alignment horizontal="left" indent="1"/>
      <protection locked="0"/>
    </xf>
    <xf numFmtId="329" fontId="171" fillId="35" borderId="7176">
      <protection locked="0"/>
    </xf>
    <xf numFmtId="329" fontId="171" fillId="0" borderId="6242"/>
    <xf numFmtId="329" fontId="171" fillId="0" borderId="6242"/>
    <xf numFmtId="324" fontId="171" fillId="0" borderId="6242"/>
    <xf numFmtId="329" fontId="171" fillId="35" borderId="7176">
      <protection locked="0"/>
    </xf>
    <xf numFmtId="324" fontId="171" fillId="0" borderId="6242"/>
    <xf numFmtId="321" fontId="171" fillId="0" borderId="6242"/>
    <xf numFmtId="329" fontId="171" fillId="0" borderId="6242"/>
    <xf numFmtId="324" fontId="171" fillId="0" borderId="6242"/>
    <xf numFmtId="321" fontId="171" fillId="0" borderId="6242"/>
    <xf numFmtId="324" fontId="171" fillId="0" borderId="6242"/>
    <xf numFmtId="321" fontId="171" fillId="0" borderId="6242"/>
    <xf numFmtId="324" fontId="171" fillId="0" borderId="6242"/>
    <xf numFmtId="0" fontId="198" fillId="0" borderId="7175" applyNumberFormat="0" applyFill="0" applyAlignment="0" applyProtection="0"/>
    <xf numFmtId="0" fontId="198" fillId="0" borderId="7175" applyNumberFormat="0" applyFill="0" applyAlignment="0" applyProtection="0"/>
    <xf numFmtId="279" fontId="18" fillId="0" borderId="7175" applyNumberFormat="0" applyFill="0" applyAlignment="0" applyProtection="0"/>
    <xf numFmtId="0" fontId="198" fillId="0" borderId="7175" applyNumberFormat="0" applyFill="0" applyAlignment="0" applyProtection="0"/>
    <xf numFmtId="279" fontId="18" fillId="0" borderId="7175" applyNumberFormat="0" applyFill="0" applyAlignment="0" applyProtection="0"/>
    <xf numFmtId="0" fontId="198" fillId="0" borderId="7175" applyNumberFormat="0" applyFill="0" applyAlignment="0" applyProtection="0"/>
    <xf numFmtId="279" fontId="18" fillId="0" borderId="7175" applyNumberFormat="0" applyFill="0" applyAlignment="0" applyProtection="0"/>
    <xf numFmtId="0" fontId="18" fillId="0" borderId="7175" applyNumberFormat="0" applyFill="0" applyAlignment="0" applyProtection="0"/>
    <xf numFmtId="0" fontId="18" fillId="0" borderId="7175" applyNumberFormat="0" applyFill="0" applyAlignment="0" applyProtection="0"/>
    <xf numFmtId="279" fontId="18" fillId="0" borderId="7175" applyNumberFormat="0" applyFill="0" applyAlignment="0" applyProtection="0"/>
    <xf numFmtId="0" fontId="18" fillId="0" borderId="7175" applyNumberFormat="0" applyFill="0" applyAlignment="0" applyProtection="0"/>
    <xf numFmtId="0" fontId="18" fillId="0" borderId="7175" applyNumberFormat="0" applyFill="0" applyAlignment="0" applyProtection="0"/>
    <xf numFmtId="0" fontId="18" fillId="0" borderId="7175" applyNumberFormat="0" applyFill="0" applyAlignment="0" applyProtection="0"/>
    <xf numFmtId="0" fontId="18" fillId="0" borderId="7175" applyNumberFormat="0" applyFill="0" applyAlignment="0" applyProtection="0"/>
    <xf numFmtId="279" fontId="18" fillId="0" borderId="7175" applyNumberFormat="0" applyFill="0" applyAlignment="0" applyProtection="0"/>
    <xf numFmtId="0" fontId="18" fillId="0" borderId="7175" applyNumberFormat="0" applyFill="0" applyAlignment="0" applyProtection="0"/>
    <xf numFmtId="279" fontId="18" fillId="0" borderId="7175" applyNumberFormat="0" applyFill="0" applyAlignment="0" applyProtection="0"/>
    <xf numFmtId="0" fontId="18" fillId="0" borderId="7175" applyNumberFormat="0" applyFill="0" applyAlignment="0" applyProtection="0"/>
    <xf numFmtId="279" fontId="18" fillId="0" borderId="7175" applyNumberFormat="0" applyFill="0" applyAlignment="0" applyProtection="0"/>
    <xf numFmtId="0" fontId="85" fillId="0" borderId="7175" applyNumberFormat="0" applyFill="0" applyAlignment="0" applyProtection="0"/>
    <xf numFmtId="279" fontId="18" fillId="0" borderId="7175" applyNumberFormat="0" applyFill="0" applyAlignment="0" applyProtection="0"/>
    <xf numFmtId="0" fontId="85" fillId="0" borderId="7175" applyNumberFormat="0" applyFill="0" applyAlignment="0" applyProtection="0"/>
    <xf numFmtId="0" fontId="85" fillId="0" borderId="7175" applyNumberFormat="0" applyFill="0" applyAlignment="0" applyProtection="0"/>
    <xf numFmtId="0" fontId="85" fillId="0" borderId="7175" applyNumberFormat="0" applyFill="0" applyAlignment="0" applyProtection="0"/>
    <xf numFmtId="0" fontId="89" fillId="0" borderId="7176">
      <alignment horizontal="center" vertical="center"/>
    </xf>
    <xf numFmtId="189" fontId="91" fillId="35" borderId="7176" applyBorder="0"/>
    <xf numFmtId="0" fontId="90" fillId="35" borderId="7176">
      <alignment horizontal="center"/>
      <protection locked="0"/>
    </xf>
    <xf numFmtId="0" fontId="89" fillId="0" borderId="7176">
      <alignment horizontal="center" vertical="center"/>
    </xf>
    <xf numFmtId="0" fontId="90" fillId="35" borderId="7176"/>
    <xf numFmtId="189" fontId="91" fillId="35" borderId="7176" applyBorder="0"/>
    <xf numFmtId="0" fontId="90" fillId="35" borderId="7176">
      <alignment horizontal="center"/>
      <protection locked="0"/>
    </xf>
    <xf numFmtId="0" fontId="89" fillId="0" borderId="7176">
      <alignment horizontal="center" vertical="center"/>
    </xf>
    <xf numFmtId="0" fontId="89" fillId="0" borderId="7176">
      <alignment horizontal="center" vertical="center"/>
    </xf>
    <xf numFmtId="0" fontId="90" fillId="35" borderId="7176"/>
    <xf numFmtId="189" fontId="91" fillId="35" borderId="7176" applyBorder="0"/>
    <xf numFmtId="0" fontId="90" fillId="35" borderId="7176">
      <alignment horizontal="center"/>
      <protection locked="0"/>
    </xf>
    <xf numFmtId="0" fontId="90" fillId="35" borderId="7176"/>
    <xf numFmtId="189" fontId="91" fillId="35" borderId="7176" applyBorder="0"/>
    <xf numFmtId="0" fontId="90" fillId="35" borderId="7176">
      <alignment horizontal="center"/>
      <protection locked="0"/>
    </xf>
    <xf numFmtId="321" fontId="171" fillId="0" borderId="6242"/>
    <xf numFmtId="324" fontId="171" fillId="0" borderId="6242"/>
    <xf numFmtId="321" fontId="171" fillId="0" borderId="6242"/>
    <xf numFmtId="324" fontId="171" fillId="0" borderId="6242"/>
    <xf numFmtId="329" fontId="171" fillId="0" borderId="6242"/>
    <xf numFmtId="321" fontId="171" fillId="0" borderId="6242"/>
    <xf numFmtId="324" fontId="171" fillId="0" borderId="6242"/>
    <xf numFmtId="329" fontId="171" fillId="35" borderId="7176">
      <protection locked="0"/>
    </xf>
    <xf numFmtId="321" fontId="171" fillId="0" borderId="6242"/>
    <xf numFmtId="324" fontId="171" fillId="0" borderId="6242"/>
    <xf numFmtId="329" fontId="171" fillId="0" borderId="6242"/>
    <xf numFmtId="321" fontId="171" fillId="35" borderId="7176">
      <protection locked="0"/>
    </xf>
    <xf numFmtId="328" fontId="171" fillId="34" borderId="7176">
      <alignment horizontal="right"/>
      <protection locked="0"/>
    </xf>
    <xf numFmtId="0" fontId="171" fillId="70" borderId="7176">
      <alignment horizontal="left"/>
      <protection locked="0"/>
    </xf>
    <xf numFmtId="329" fontId="171" fillId="35" borderId="7176">
      <protection locked="0"/>
    </xf>
    <xf numFmtId="324" fontId="171" fillId="0" borderId="6242"/>
    <xf numFmtId="0" fontId="90" fillId="58" borderId="7176" applyAlignment="0">
      <protection locked="0"/>
    </xf>
    <xf numFmtId="321" fontId="171" fillId="0" borderId="6242"/>
    <xf numFmtId="324" fontId="171" fillId="0" borderId="6242"/>
    <xf numFmtId="321" fontId="171" fillId="35" borderId="7176">
      <protection locked="0"/>
    </xf>
    <xf numFmtId="329" fontId="171" fillId="0" borderId="6242"/>
    <xf numFmtId="322" fontId="171" fillId="35" borderId="7176">
      <protection locked="0"/>
    </xf>
    <xf numFmtId="326" fontId="171" fillId="35" borderId="7176">
      <protection locked="0"/>
    </xf>
    <xf numFmtId="321" fontId="171" fillId="0" borderId="6242"/>
    <xf numFmtId="324" fontId="171" fillId="0" borderId="6242"/>
    <xf numFmtId="329" fontId="171" fillId="0" borderId="6242"/>
    <xf numFmtId="329" fontId="171" fillId="35" borderId="7176">
      <protection locked="0"/>
    </xf>
    <xf numFmtId="0" fontId="18" fillId="0" borderId="7176"/>
    <xf numFmtId="321" fontId="171" fillId="0" borderId="6242"/>
    <xf numFmtId="322" fontId="171" fillId="0" borderId="6242"/>
    <xf numFmtId="323" fontId="171" fillId="0" borderId="6242"/>
    <xf numFmtId="324" fontId="171" fillId="0" borderId="6242"/>
    <xf numFmtId="325" fontId="171" fillId="0" borderId="6242"/>
    <xf numFmtId="326" fontId="171" fillId="0" borderId="6242"/>
    <xf numFmtId="0" fontId="171" fillId="70" borderId="7176">
      <alignment horizontal="left"/>
      <protection locked="0"/>
    </xf>
    <xf numFmtId="49" fontId="171" fillId="74" borderId="7176">
      <alignment horizontal="left" vertical="top" wrapText="1"/>
      <protection locked="0"/>
    </xf>
    <xf numFmtId="332" fontId="171" fillId="35" borderId="7176">
      <protection locked="0"/>
    </xf>
    <xf numFmtId="333" fontId="171" fillId="35" borderId="7176">
      <protection locked="0"/>
    </xf>
    <xf numFmtId="329" fontId="171" fillId="0" borderId="6242"/>
    <xf numFmtId="332" fontId="171" fillId="0" borderId="6242"/>
    <xf numFmtId="333" fontId="171" fillId="0" borderId="6242"/>
    <xf numFmtId="49" fontId="171" fillId="74" borderId="7176">
      <alignment horizontal="left"/>
      <protection locked="0"/>
    </xf>
    <xf numFmtId="342" fontId="171" fillId="35" borderId="7176">
      <alignment horizontal="left" indent="1"/>
      <protection locked="0"/>
    </xf>
    <xf numFmtId="329" fontId="171" fillId="35" borderId="7176">
      <protection locked="0"/>
    </xf>
    <xf numFmtId="0" fontId="121" fillId="35" borderId="7177"/>
    <xf numFmtId="15" fontId="90" fillId="58" borderId="7176">
      <alignment horizontal="center"/>
      <protection locked="0"/>
    </xf>
    <xf numFmtId="0" fontId="90" fillId="58" borderId="7176" applyAlignment="0">
      <protection locked="0"/>
    </xf>
    <xf numFmtId="0" fontId="90" fillId="58" borderId="7176" applyAlignment="0">
      <protection locked="0"/>
    </xf>
    <xf numFmtId="322" fontId="171" fillId="35" borderId="7176">
      <protection locked="0"/>
    </xf>
    <xf numFmtId="323" fontId="171" fillId="35" borderId="7176">
      <protection locked="0"/>
    </xf>
    <xf numFmtId="325" fontId="171" fillId="35" borderId="7176">
      <protection locked="0"/>
    </xf>
    <xf numFmtId="325" fontId="171" fillId="35" borderId="7176">
      <protection locked="0"/>
    </xf>
    <xf numFmtId="329" fontId="171" fillId="35" borderId="7176">
      <protection locked="0"/>
    </xf>
    <xf numFmtId="0" fontId="90" fillId="58" borderId="7176" applyAlignment="0">
      <protection locked="0"/>
    </xf>
    <xf numFmtId="329" fontId="171" fillId="0" borderId="6242"/>
    <xf numFmtId="15" fontId="90" fillId="58" borderId="7176">
      <alignment horizontal="center"/>
      <protection locked="0"/>
    </xf>
    <xf numFmtId="0" fontId="18" fillId="0" borderId="7176"/>
    <xf numFmtId="321" fontId="171" fillId="0" borderId="6242"/>
    <xf numFmtId="322" fontId="171" fillId="35" borderId="7176">
      <protection locked="0"/>
    </xf>
    <xf numFmtId="0" fontId="18" fillId="0" borderId="7176"/>
    <xf numFmtId="0" fontId="23" fillId="0" borderId="7174" applyNumberFormat="0" applyFont="0" applyFill="0" applyAlignment="0" applyProtection="0">
      <alignment horizontal="right"/>
    </xf>
    <xf numFmtId="189" fontId="85" fillId="0" borderId="7176" applyBorder="0"/>
    <xf numFmtId="324" fontId="171" fillId="35" borderId="7176">
      <protection locked="0"/>
    </xf>
    <xf numFmtId="328" fontId="171" fillId="34" borderId="7176">
      <alignment horizontal="right"/>
      <protection locked="0"/>
    </xf>
    <xf numFmtId="15" fontId="90" fillId="58" borderId="7176">
      <alignment horizontal="center"/>
      <protection locked="0"/>
    </xf>
    <xf numFmtId="0" fontId="18" fillId="0" borderId="7176"/>
    <xf numFmtId="329" fontId="171" fillId="0" borderId="6242"/>
    <xf numFmtId="329" fontId="171" fillId="35" borderId="7176">
      <protection locked="0"/>
    </xf>
    <xf numFmtId="321" fontId="171" fillId="35" borderId="7176">
      <protection locked="0"/>
    </xf>
    <xf numFmtId="324" fontId="171" fillId="35" borderId="7176">
      <protection locked="0"/>
    </xf>
    <xf numFmtId="324" fontId="171" fillId="35" borderId="7176">
      <protection locked="0"/>
    </xf>
    <xf numFmtId="256" fontId="19" fillId="36" borderId="6242" applyNumberFormat="0" applyFill="0" applyBorder="0" applyAlignment="0" applyProtection="0"/>
    <xf numFmtId="256" fontId="19" fillId="36" borderId="6242" applyNumberFormat="0" applyFill="0" applyBorder="0" applyAlignment="0" applyProtection="0"/>
    <xf numFmtId="256" fontId="19" fillId="36" borderId="6242" applyNumberFormat="0" applyFill="0" applyBorder="0" applyAlignment="0" applyProtection="0"/>
    <xf numFmtId="0" fontId="19" fillId="36" borderId="6242" applyNumberFormat="0" applyFill="0" applyBorder="0" applyAlignment="0" applyProtection="0"/>
    <xf numFmtId="0" fontId="19" fillId="36" borderId="6242" applyNumberFormat="0" applyFill="0" applyBorder="0" applyAlignment="0" applyProtection="0"/>
    <xf numFmtId="256" fontId="19" fillId="36" borderId="6242" applyNumberFormat="0" applyFill="0" applyBorder="0" applyAlignment="0" applyProtection="0"/>
    <xf numFmtId="0" fontId="19" fillId="36" borderId="6242" applyNumberFormat="0" applyFill="0" applyBorder="0" applyAlignment="0" applyProtection="0"/>
    <xf numFmtId="324" fontId="171" fillId="35" borderId="7176">
      <protection locked="0"/>
    </xf>
    <xf numFmtId="0" fontId="18" fillId="0" borderId="7176"/>
    <xf numFmtId="0" fontId="171" fillId="70" borderId="7176">
      <alignment horizontal="left"/>
      <protection locked="0"/>
    </xf>
    <xf numFmtId="324" fontId="171" fillId="0" borderId="6242"/>
    <xf numFmtId="329" fontId="171" fillId="35" borderId="7176">
      <protection locked="0"/>
    </xf>
    <xf numFmtId="324" fontId="171" fillId="35" borderId="7176">
      <protection locked="0"/>
    </xf>
    <xf numFmtId="0" fontId="90" fillId="58" borderId="7176" applyAlignment="0">
      <protection locked="0"/>
    </xf>
    <xf numFmtId="329" fontId="171" fillId="0" borderId="6242"/>
    <xf numFmtId="329" fontId="171" fillId="0" borderId="6242"/>
    <xf numFmtId="327" fontId="171" fillId="34" borderId="7176">
      <alignment horizontal="right"/>
      <protection locked="0"/>
    </xf>
    <xf numFmtId="326" fontId="171" fillId="35" borderId="7176">
      <protection locked="0"/>
    </xf>
    <xf numFmtId="325" fontId="171" fillId="35" borderId="7176">
      <protection locked="0"/>
    </xf>
    <xf numFmtId="324" fontId="171" fillId="35" borderId="7176">
      <protection locked="0"/>
    </xf>
    <xf numFmtId="323" fontId="171" fillId="35" borderId="7176">
      <protection locked="0"/>
    </xf>
    <xf numFmtId="322" fontId="171" fillId="35" borderId="7176">
      <protection locked="0"/>
    </xf>
    <xf numFmtId="354" fontId="23" fillId="37" borderId="107" applyNumberFormat="0" applyFont="0" applyAlignment="0" applyProtection="0">
      <alignment horizontal="center"/>
      <protection locked="0"/>
    </xf>
    <xf numFmtId="324" fontId="171" fillId="35" borderId="7176">
      <protection locked="0"/>
    </xf>
    <xf numFmtId="15" fontId="90" fillId="58" borderId="7176">
      <alignment horizontal="center"/>
      <protection locked="0"/>
    </xf>
    <xf numFmtId="0" fontId="121" fillId="35" borderId="7177"/>
    <xf numFmtId="323" fontId="171" fillId="35" borderId="7176">
      <protection locked="0"/>
    </xf>
    <xf numFmtId="0" fontId="18" fillId="0" borderId="7176"/>
    <xf numFmtId="321" fontId="171" fillId="0" borderId="6242"/>
    <xf numFmtId="321" fontId="171" fillId="0" borderId="6242"/>
  </cellStyleXfs>
  <cellXfs count="430">
    <xf numFmtId="0" fontId="0" fillId="0" borderId="0" xfId="0"/>
    <xf numFmtId="169" fontId="0" fillId="0" borderId="0" xfId="0" applyNumberFormat="1"/>
    <xf numFmtId="0" fontId="0" fillId="0" borderId="0" xfId="0" applyFont="1"/>
    <xf numFmtId="0" fontId="48" fillId="0" borderId="0" xfId="0" applyFont="1"/>
    <xf numFmtId="0" fontId="16" fillId="0" borderId="0" xfId="0" applyFont="1"/>
    <xf numFmtId="43" fontId="0" fillId="0" borderId="0" xfId="1" applyFont="1"/>
    <xf numFmtId="2" fontId="0" fillId="0" borderId="0" xfId="0" applyNumberFormat="1"/>
    <xf numFmtId="0" fontId="74" fillId="0" borderId="0" xfId="83" applyFont="1" applyAlignment="1">
      <alignment horizontal="center"/>
    </xf>
    <xf numFmtId="166" fontId="0" fillId="0" borderId="0" xfId="0" applyNumberFormat="1"/>
    <xf numFmtId="1" fontId="0" fillId="0" borderId="0" xfId="0" applyNumberFormat="1"/>
    <xf numFmtId="0" fontId="0" fillId="60" borderId="22" xfId="0" applyFont="1" applyFill="1" applyBorder="1" applyAlignment="1">
      <alignment horizontal="center"/>
    </xf>
    <xf numFmtId="9" fontId="0" fillId="60" borderId="22" xfId="503" applyFont="1" applyFill="1" applyBorder="1" applyAlignment="1">
      <alignment horizontal="center"/>
    </xf>
    <xf numFmtId="0" fontId="73" fillId="0" borderId="0" xfId="83" applyFont="1" applyFill="1" applyBorder="1"/>
    <xf numFmtId="9" fontId="0" fillId="0" borderId="0" xfId="503" applyFont="1"/>
    <xf numFmtId="10" fontId="0" fillId="0" borderId="0" xfId="503" applyNumberFormat="1" applyFont="1"/>
    <xf numFmtId="169" fontId="0" fillId="0" borderId="41" xfId="0" applyNumberFormat="1" applyBorder="1"/>
    <xf numFmtId="0" fontId="16" fillId="0" borderId="41" xfId="0" applyFont="1" applyBorder="1"/>
    <xf numFmtId="10" fontId="0" fillId="0" borderId="0" xfId="0" applyNumberFormat="1"/>
    <xf numFmtId="0" fontId="0" fillId="0" borderId="42" xfId="0" applyBorder="1"/>
    <xf numFmtId="0" fontId="0" fillId="0" borderId="43" xfId="0" applyBorder="1"/>
    <xf numFmtId="1" fontId="0" fillId="0" borderId="43" xfId="0" applyNumberFormat="1" applyBorder="1"/>
    <xf numFmtId="1" fontId="0" fillId="0" borderId="44" xfId="0" applyNumberFormat="1" applyBorder="1"/>
    <xf numFmtId="0" fontId="0" fillId="0" borderId="45" xfId="0" applyBorder="1"/>
    <xf numFmtId="0" fontId="0" fillId="0" borderId="0" xfId="0" applyBorder="1"/>
    <xf numFmtId="1" fontId="0" fillId="0" borderId="0" xfId="0" applyNumberFormat="1" applyBorder="1"/>
    <xf numFmtId="1" fontId="0" fillId="0" borderId="46" xfId="0" applyNumberFormat="1" applyBorder="1"/>
    <xf numFmtId="166" fontId="16" fillId="0" borderId="0" xfId="0" applyNumberFormat="1" applyFont="1" applyBorder="1"/>
    <xf numFmtId="169" fontId="0" fillId="0" borderId="0" xfId="0" applyNumberFormat="1" applyBorder="1"/>
    <xf numFmtId="169" fontId="0" fillId="0" borderId="46" xfId="0" applyNumberFormat="1" applyBorder="1"/>
    <xf numFmtId="0" fontId="0" fillId="0" borderId="47" xfId="0" applyBorder="1"/>
    <xf numFmtId="0" fontId="0" fillId="0" borderId="48" xfId="0" applyBorder="1"/>
    <xf numFmtId="10" fontId="47" fillId="0" borderId="48" xfId="82" applyNumberFormat="1" applyFill="1" applyBorder="1"/>
    <xf numFmtId="10" fontId="47" fillId="0" borderId="49" xfId="82" applyNumberFormat="1" applyFill="1" applyBorder="1"/>
    <xf numFmtId="0" fontId="0" fillId="0" borderId="0" xfId="0" applyFill="1"/>
    <xf numFmtId="0" fontId="16" fillId="0" borderId="0" xfId="0" applyFont="1" applyFill="1"/>
    <xf numFmtId="6" fontId="47" fillId="0" borderId="0" xfId="82" applyNumberFormat="1"/>
    <xf numFmtId="169" fontId="47" fillId="0" borderId="0" xfId="82" applyNumberFormat="1"/>
    <xf numFmtId="0" fontId="16" fillId="0" borderId="0" xfId="0" applyFont="1" applyAlignment="1">
      <alignment horizontal="center"/>
    </xf>
    <xf numFmtId="0" fontId="0" fillId="0" borderId="0" xfId="0" applyAlignment="1">
      <alignment horizontal="center"/>
    </xf>
    <xf numFmtId="0" fontId="16" fillId="60" borderId="0" xfId="0" applyFont="1" applyFill="1"/>
    <xf numFmtId="0" fontId="0" fillId="0" borderId="0" xfId="0" applyFill="1" applyBorder="1"/>
    <xf numFmtId="0" fontId="16" fillId="0" borderId="0" xfId="0" applyFont="1"/>
    <xf numFmtId="0" fontId="0" fillId="0" borderId="0" xfId="0" applyFont="1" applyFill="1"/>
    <xf numFmtId="43" fontId="0" fillId="0" borderId="0" xfId="0" applyNumberFormat="1"/>
    <xf numFmtId="0" fontId="16" fillId="62" borderId="0" xfId="0" applyFont="1" applyFill="1"/>
    <xf numFmtId="0" fontId="18" fillId="62" borderId="0" xfId="732" applyFont="1" applyFill="1" applyBorder="1"/>
    <xf numFmtId="0" fontId="43" fillId="0" borderId="0" xfId="82" applyFont="1" applyFill="1"/>
    <xf numFmtId="0" fontId="79" fillId="0" borderId="0" xfId="82" applyFont="1"/>
    <xf numFmtId="9" fontId="0" fillId="0" borderId="0" xfId="503" applyFont="1"/>
    <xf numFmtId="169" fontId="0" fillId="62" borderId="0" xfId="0" applyNumberFormat="1" applyFill="1"/>
    <xf numFmtId="0" fontId="0" fillId="62" borderId="0" xfId="0" applyFill="1"/>
    <xf numFmtId="0" fontId="18" fillId="0" borderId="0" xfId="732" applyFont="1" applyFill="1" applyBorder="1"/>
    <xf numFmtId="0" fontId="18" fillId="0" borderId="0" xfId="732" applyFill="1" applyBorder="1"/>
    <xf numFmtId="0" fontId="19" fillId="0" borderId="0" xfId="732" applyFont="1" applyFill="1" applyBorder="1"/>
    <xf numFmtId="169" fontId="0" fillId="60" borderId="0" xfId="0" applyNumberFormat="1" applyFill="1"/>
    <xf numFmtId="9" fontId="0" fillId="60" borderId="0" xfId="0" applyNumberFormat="1" applyFill="1"/>
    <xf numFmtId="182" fontId="0" fillId="0" borderId="0" xfId="0" applyNumberFormat="1"/>
    <xf numFmtId="182" fontId="80" fillId="0" borderId="0" xfId="0" applyNumberFormat="1" applyFont="1"/>
    <xf numFmtId="169" fontId="0" fillId="0" borderId="0" xfId="0" applyNumberFormat="1" applyFont="1"/>
    <xf numFmtId="169" fontId="16" fillId="0" borderId="0" xfId="0" applyNumberFormat="1" applyFont="1"/>
    <xf numFmtId="0" fontId="42" fillId="0" borderId="0" xfId="82" applyFont="1"/>
    <xf numFmtId="6" fontId="42" fillId="0" borderId="0" xfId="82" applyNumberFormat="1" applyFont="1"/>
    <xf numFmtId="0" fontId="47" fillId="0" borderId="0" xfId="82"/>
    <xf numFmtId="43" fontId="42" fillId="0" borderId="0" xfId="57" applyFont="1"/>
    <xf numFmtId="0" fontId="16" fillId="0" borderId="0" xfId="0" applyFont="1" applyFill="1"/>
    <xf numFmtId="169" fontId="43" fillId="60" borderId="0" xfId="57" applyNumberFormat="1" applyFont="1" applyFill="1"/>
    <xf numFmtId="0" fontId="0" fillId="60" borderId="0" xfId="0" applyFill="1"/>
    <xf numFmtId="10" fontId="47" fillId="0" borderId="0" xfId="82" applyNumberFormat="1" applyFill="1"/>
    <xf numFmtId="0" fontId="0" fillId="0" borderId="0" xfId="0"/>
    <xf numFmtId="0" fontId="0" fillId="0" borderId="0" xfId="0" applyAlignment="1"/>
    <xf numFmtId="0" fontId="19" fillId="0" borderId="0" xfId="0" applyFont="1" applyFill="1" applyBorder="1"/>
    <xf numFmtId="0" fontId="80" fillId="0" borderId="0" xfId="0" applyFont="1"/>
    <xf numFmtId="0" fontId="80" fillId="0" borderId="0" xfId="0" applyFont="1" applyFill="1"/>
    <xf numFmtId="0" fontId="80" fillId="0" borderId="0" xfId="0" applyFont="1" applyAlignment="1">
      <alignment horizontal="right"/>
    </xf>
    <xf numFmtId="9" fontId="0" fillId="61" borderId="0" xfId="503" applyFont="1" applyFill="1"/>
    <xf numFmtId="0" fontId="48" fillId="0" borderId="0" xfId="0" applyFont="1" applyFill="1"/>
    <xf numFmtId="183" fontId="0" fillId="0" borderId="0" xfId="0" applyNumberFormat="1"/>
    <xf numFmtId="0" fontId="81" fillId="0" borderId="0" xfId="82" applyFont="1"/>
    <xf numFmtId="14" fontId="0" fillId="0" borderId="0" xfId="0" applyNumberFormat="1"/>
    <xf numFmtId="181" fontId="18" fillId="0" borderId="52" xfId="0" applyNumberFormat="1" applyFont="1" applyFill="1" applyBorder="1"/>
    <xf numFmtId="181" fontId="18" fillId="0" borderId="0" xfId="0" applyNumberFormat="1" applyFont="1" applyFill="1" applyBorder="1"/>
    <xf numFmtId="0" fontId="84" fillId="0" borderId="0" xfId="0" applyFont="1"/>
    <xf numFmtId="169" fontId="84" fillId="0" borderId="0" xfId="0" applyNumberFormat="1" applyFont="1"/>
    <xf numFmtId="0" fontId="16" fillId="0" borderId="0" xfId="0" applyFont="1" applyAlignment="1">
      <alignment horizontal="right"/>
    </xf>
    <xf numFmtId="0" fontId="16" fillId="0" borderId="0" xfId="0" applyFont="1" applyAlignment="1">
      <alignment horizontal="left"/>
    </xf>
    <xf numFmtId="3" fontId="0" fillId="0" borderId="0" xfId="0" applyNumberFormat="1" applyAlignment="1">
      <alignment horizontal="left"/>
    </xf>
    <xf numFmtId="169" fontId="0" fillId="0" borderId="0" xfId="0" applyNumberFormat="1" applyAlignment="1">
      <alignment horizontal="left"/>
    </xf>
    <xf numFmtId="0" fontId="0" fillId="0" borderId="0" xfId="0" applyAlignment="1">
      <alignment horizontal="left"/>
    </xf>
    <xf numFmtId="0" fontId="277" fillId="0" borderId="0" xfId="0" applyFont="1" applyAlignment="1">
      <alignment horizontal="left"/>
    </xf>
    <xf numFmtId="2" fontId="0" fillId="0" borderId="0" xfId="0" applyNumberFormat="1" applyAlignment="1">
      <alignment horizontal="left"/>
    </xf>
    <xf numFmtId="0" fontId="16" fillId="0" borderId="54" xfId="0" applyFont="1" applyBorder="1" applyAlignment="1">
      <alignment horizontal="left"/>
    </xf>
    <xf numFmtId="0" fontId="0" fillId="0" borderId="54" xfId="0" applyBorder="1" applyAlignment="1">
      <alignment horizontal="left"/>
    </xf>
    <xf numFmtId="169" fontId="0" fillId="0" borderId="54" xfId="0" applyNumberFormat="1" applyBorder="1" applyAlignment="1">
      <alignment horizontal="left"/>
    </xf>
    <xf numFmtId="0" fontId="16" fillId="0" borderId="0" xfId="0" applyFont="1" applyBorder="1" applyAlignment="1">
      <alignment horizontal="left"/>
    </xf>
    <xf numFmtId="0" fontId="0" fillId="0" borderId="0" xfId="0" applyBorder="1" applyAlignment="1">
      <alignment horizontal="left"/>
    </xf>
    <xf numFmtId="169" fontId="0" fillId="0" borderId="0" xfId="0" applyNumberFormat="1" applyBorder="1" applyAlignment="1">
      <alignment horizontal="left"/>
    </xf>
    <xf numFmtId="9" fontId="0" fillId="0" borderId="0" xfId="503" applyFont="1" applyAlignment="1">
      <alignment horizontal="left"/>
    </xf>
    <xf numFmtId="0" fontId="0" fillId="60" borderId="53" xfId="0" applyFill="1" applyBorder="1" applyAlignment="1">
      <alignment horizontal="left"/>
    </xf>
    <xf numFmtId="179" fontId="0" fillId="0" borderId="0" xfId="0" applyNumberFormat="1" applyAlignment="1">
      <alignment horizontal="left"/>
    </xf>
    <xf numFmtId="169" fontId="0" fillId="0" borderId="0" xfId="0" applyNumberFormat="1" applyAlignment="1">
      <alignment horizontal="center"/>
    </xf>
    <xf numFmtId="2" fontId="0" fillId="0" borderId="0" xfId="0" applyNumberFormat="1" applyAlignment="1">
      <alignment horizontal="center"/>
    </xf>
    <xf numFmtId="9" fontId="0" fillId="0" borderId="0" xfId="503" applyFont="1" applyAlignment="1">
      <alignment horizontal="center"/>
    </xf>
    <xf numFmtId="2" fontId="16" fillId="0" borderId="0" xfId="0" applyNumberFormat="1" applyFont="1" applyAlignment="1">
      <alignment horizontal="center"/>
    </xf>
    <xf numFmtId="0" fontId="41" fillId="120" borderId="0" xfId="82" applyFont="1" applyFill="1" applyBorder="1"/>
    <xf numFmtId="0" fontId="72" fillId="120" borderId="0" xfId="82" applyFont="1" applyFill="1" applyBorder="1"/>
    <xf numFmtId="0" fontId="44" fillId="120" borderId="0" xfId="82" applyFont="1" applyFill="1" applyBorder="1"/>
    <xf numFmtId="0" fontId="0" fillId="120" borderId="0" xfId="0" applyFill="1"/>
    <xf numFmtId="0" fontId="76" fillId="120" borderId="0" xfId="82" applyFont="1" applyFill="1" applyBorder="1"/>
    <xf numFmtId="0" fontId="278" fillId="0" borderId="0" xfId="82" applyFont="1" applyFill="1" applyBorder="1"/>
    <xf numFmtId="0" fontId="13" fillId="0" borderId="0" xfId="0" applyFont="1" applyFill="1"/>
    <xf numFmtId="6" fontId="0" fillId="0" borderId="0" xfId="0" applyNumberFormat="1"/>
    <xf numFmtId="0" fontId="75" fillId="120" borderId="0" xfId="0" applyFont="1" applyFill="1"/>
    <xf numFmtId="0" fontId="279" fillId="0" borderId="0" xfId="0" applyFont="1"/>
    <xf numFmtId="1" fontId="16" fillId="0" borderId="0" xfId="0" applyNumberFormat="1" applyFont="1" applyAlignment="1">
      <alignment horizontal="center"/>
    </xf>
    <xf numFmtId="169" fontId="0" fillId="0" borderId="41" xfId="0" applyNumberFormat="1" applyFill="1" applyBorder="1"/>
    <xf numFmtId="0" fontId="0" fillId="0" borderId="0" xfId="0"/>
    <xf numFmtId="0" fontId="0" fillId="120" borderId="0" xfId="0" applyFill="1" applyAlignment="1">
      <alignment horizontal="left"/>
    </xf>
    <xf numFmtId="1" fontId="0" fillId="0" borderId="0" xfId="0" applyNumberFormat="1" applyAlignment="1">
      <alignment horizontal="center"/>
    </xf>
    <xf numFmtId="166" fontId="18" fillId="0" borderId="0" xfId="786" applyNumberFormat="1"/>
    <xf numFmtId="0" fontId="0" fillId="0" borderId="0" xfId="0"/>
    <xf numFmtId="0" fontId="0" fillId="0" borderId="0" xfId="0" applyAlignment="1">
      <alignment horizontal="left"/>
    </xf>
    <xf numFmtId="0" fontId="16" fillId="0" borderId="0" xfId="0" applyFont="1"/>
    <xf numFmtId="0" fontId="0" fillId="0" borderId="0" xfId="0" applyAlignment="1">
      <alignment horizontal="center"/>
    </xf>
    <xf numFmtId="49" fontId="0" fillId="0" borderId="0" xfId="0" applyNumberFormat="1" applyAlignment="1">
      <alignment horizontal="center"/>
    </xf>
    <xf numFmtId="0" fontId="0" fillId="0" borderId="0" xfId="0"/>
    <xf numFmtId="0" fontId="283" fillId="0" borderId="0" xfId="0" applyFont="1"/>
    <xf numFmtId="0" fontId="283" fillId="0" borderId="0" xfId="0" applyFont="1" applyAlignment="1">
      <alignment horizontal="left"/>
    </xf>
    <xf numFmtId="0" fontId="284" fillId="0" borderId="0" xfId="0" applyFont="1"/>
    <xf numFmtId="49" fontId="0" fillId="0" borderId="42" xfId="0" applyNumberFormat="1" applyBorder="1" applyAlignment="1">
      <alignment horizontal="left"/>
    </xf>
    <xf numFmtId="0" fontId="0" fillId="0" borderId="44" xfId="0" applyBorder="1"/>
    <xf numFmtId="49" fontId="0" fillId="0" borderId="45" xfId="0" applyNumberFormat="1" applyBorder="1" applyAlignment="1">
      <alignment horizontal="left"/>
    </xf>
    <xf numFmtId="0" fontId="0" fillId="0" borderId="46" xfId="0" applyBorder="1"/>
    <xf numFmtId="0" fontId="0" fillId="0" borderId="0" xfId="0" applyFill="1" applyAlignment="1">
      <alignment horizontal="center"/>
    </xf>
    <xf numFmtId="1" fontId="0" fillId="0" borderId="0" xfId="0" applyNumberFormat="1" applyFill="1" applyAlignment="1">
      <alignment horizontal="center"/>
    </xf>
    <xf numFmtId="49" fontId="0" fillId="0" borderId="0" xfId="0" applyNumberFormat="1" applyFill="1" applyAlignment="1">
      <alignment horizontal="center"/>
    </xf>
    <xf numFmtId="49" fontId="0" fillId="0" borderId="45" xfId="0" applyNumberFormat="1" applyFill="1" applyBorder="1" applyAlignment="1">
      <alignment horizontal="left"/>
    </xf>
    <xf numFmtId="49" fontId="0" fillId="0" borderId="47" xfId="0" applyNumberFormat="1" applyFill="1" applyBorder="1" applyAlignment="1">
      <alignment horizontal="left"/>
    </xf>
    <xf numFmtId="0" fontId="0" fillId="0" borderId="0" xfId="0" applyFill="1"/>
    <xf numFmtId="0" fontId="16" fillId="0" borderId="0" xfId="0" applyFont="1" applyFill="1" applyAlignment="1">
      <alignment horizontal="center"/>
    </xf>
    <xf numFmtId="0" fontId="0" fillId="0" borderId="42" xfId="0" applyFill="1" applyBorder="1"/>
    <xf numFmtId="0" fontId="0" fillId="0" borderId="43" xfId="0" applyFill="1" applyBorder="1"/>
    <xf numFmtId="0" fontId="0" fillId="0" borderId="45" xfId="0" applyFill="1" applyBorder="1"/>
    <xf numFmtId="0" fontId="0" fillId="0" borderId="0" xfId="0" applyNumberFormat="1" applyFill="1" applyBorder="1"/>
    <xf numFmtId="0" fontId="0" fillId="0" borderId="47" xfId="0" applyFill="1" applyBorder="1"/>
    <xf numFmtId="0" fontId="0" fillId="0" borderId="48" xfId="0" applyFill="1" applyBorder="1"/>
    <xf numFmtId="0" fontId="0" fillId="0" borderId="48" xfId="0" applyNumberFormat="1" applyFill="1" applyBorder="1"/>
    <xf numFmtId="49" fontId="0" fillId="0" borderId="44" xfId="0" applyNumberFormat="1" applyFill="1" applyBorder="1" applyAlignment="1">
      <alignment horizontal="center"/>
    </xf>
    <xf numFmtId="0" fontId="0" fillId="0" borderId="46" xfId="0" applyFill="1" applyBorder="1" applyAlignment="1">
      <alignment horizontal="center"/>
    </xf>
    <xf numFmtId="0" fontId="0" fillId="0" borderId="49" xfId="0" applyFill="1" applyBorder="1" applyAlignment="1">
      <alignment horizontal="center"/>
    </xf>
    <xf numFmtId="0" fontId="16" fillId="122" borderId="0" xfId="0" applyFont="1" applyFill="1"/>
    <xf numFmtId="0" fontId="0" fillId="122" borderId="0" xfId="0" applyFill="1"/>
    <xf numFmtId="6" fontId="0" fillId="122" borderId="0" xfId="0" applyNumberFormat="1" applyFill="1"/>
    <xf numFmtId="169" fontId="283" fillId="0" borderId="0" xfId="0" applyNumberFormat="1" applyFont="1"/>
    <xf numFmtId="0" fontId="18" fillId="0" borderId="0" xfId="743" applyFont="1" applyBorder="1"/>
    <xf numFmtId="1" fontId="18" fillId="0" borderId="0" xfId="743" applyNumberFormat="1" applyBorder="1"/>
    <xf numFmtId="0" fontId="0" fillId="0" borderId="0" xfId="0"/>
    <xf numFmtId="169" fontId="0" fillId="0" borderId="0" xfId="0" applyNumberFormat="1"/>
    <xf numFmtId="0" fontId="16" fillId="0" borderId="0" xfId="0" applyFont="1"/>
    <xf numFmtId="0" fontId="0" fillId="0" borderId="0" xfId="0" applyAlignment="1">
      <alignment horizontal="center"/>
    </xf>
    <xf numFmtId="0" fontId="0" fillId="0" borderId="0" xfId="0" applyFill="1" applyBorder="1"/>
    <xf numFmtId="0" fontId="0" fillId="0" borderId="0" xfId="0" applyFont="1" applyFill="1"/>
    <xf numFmtId="0" fontId="0" fillId="0" borderId="0" xfId="0" applyFill="1"/>
    <xf numFmtId="0" fontId="0" fillId="0" borderId="0" xfId="0" applyFont="1"/>
    <xf numFmtId="169" fontId="0" fillId="60" borderId="0" xfId="0" applyNumberFormat="1" applyFill="1"/>
    <xf numFmtId="169" fontId="0" fillId="0" borderId="0" xfId="0" applyNumberFormat="1" applyFill="1"/>
    <xf numFmtId="10" fontId="0" fillId="60" borderId="0" xfId="0" applyNumberFormat="1" applyFill="1"/>
    <xf numFmtId="9" fontId="0" fillId="0" borderId="0" xfId="503" applyFont="1"/>
    <xf numFmtId="169" fontId="16" fillId="0" borderId="0" xfId="0" applyNumberFormat="1" applyFont="1"/>
    <xf numFmtId="169" fontId="0" fillId="0" borderId="0" xfId="0" applyNumberFormat="1" applyFont="1"/>
    <xf numFmtId="0" fontId="285" fillId="0" borderId="0" xfId="0" applyFont="1"/>
    <xf numFmtId="43" fontId="0" fillId="0" borderId="0" xfId="1" applyFont="1" applyFill="1"/>
    <xf numFmtId="0" fontId="280" fillId="0" borderId="0" xfId="82" applyFont="1" applyFill="1" applyBorder="1"/>
    <xf numFmtId="0" fontId="281" fillId="0" borderId="0" xfId="82" applyFont="1" applyFill="1" applyBorder="1"/>
    <xf numFmtId="0" fontId="282" fillId="0" borderId="0" xfId="82" applyFont="1" applyFill="1" applyBorder="1"/>
    <xf numFmtId="0" fontId="1" fillId="0" borderId="0" xfId="0" applyFont="1" applyFill="1"/>
    <xf numFmtId="352" fontId="16" fillId="0" borderId="0" xfId="0" applyNumberFormat="1" applyFont="1"/>
    <xf numFmtId="169" fontId="0" fillId="121" borderId="0" xfId="0" applyNumberFormat="1" applyFill="1"/>
    <xf numFmtId="352" fontId="0" fillId="0" borderId="0" xfId="0" applyNumberFormat="1"/>
    <xf numFmtId="0" fontId="0" fillId="0" borderId="0" xfId="0" applyFill="1" applyAlignment="1">
      <alignment horizontal="left"/>
    </xf>
    <xf numFmtId="17" fontId="0" fillId="0" borderId="0" xfId="0" applyNumberFormat="1"/>
    <xf numFmtId="0" fontId="286" fillId="0" borderId="0" xfId="0" applyFont="1"/>
    <xf numFmtId="2" fontId="284" fillId="0" borderId="0" xfId="0" applyNumberFormat="1" applyFont="1"/>
    <xf numFmtId="0" fontId="287" fillId="0" borderId="0" xfId="0" applyFont="1"/>
    <xf numFmtId="10" fontId="16" fillId="0" borderId="0" xfId="0" applyNumberFormat="1" applyFont="1" applyAlignment="1">
      <alignment horizontal="right"/>
    </xf>
    <xf numFmtId="10" fontId="16" fillId="0" borderId="0" xfId="0" applyNumberFormat="1" applyFont="1"/>
    <xf numFmtId="3" fontId="0" fillId="0" borderId="0" xfId="0" applyNumberFormat="1" applyFill="1"/>
    <xf numFmtId="0" fontId="0" fillId="0" borderId="40" xfId="0" applyFill="1" applyBorder="1"/>
    <xf numFmtId="0" fontId="16" fillId="0" borderId="41" xfId="0" applyFont="1" applyFill="1" applyBorder="1"/>
    <xf numFmtId="169" fontId="16" fillId="0" borderId="41" xfId="0" applyNumberFormat="1" applyFont="1" applyFill="1" applyBorder="1"/>
    <xf numFmtId="0" fontId="0" fillId="0" borderId="0" xfId="0"/>
    <xf numFmtId="169" fontId="0" fillId="0" borderId="0" xfId="0" applyNumberFormat="1"/>
    <xf numFmtId="0" fontId="16" fillId="0" borderId="54" xfId="0" applyFont="1" applyBorder="1"/>
    <xf numFmtId="0" fontId="0" fillId="0" borderId="54" xfId="0" applyBorder="1"/>
    <xf numFmtId="169" fontId="16" fillId="0" borderId="54" xfId="0" applyNumberFormat="1" applyFont="1" applyBorder="1"/>
    <xf numFmtId="9" fontId="0" fillId="0" borderId="0" xfId="0" applyNumberFormat="1"/>
    <xf numFmtId="0" fontId="0" fillId="0" borderId="0" xfId="0" applyFont="1" applyFill="1" applyBorder="1" applyAlignment="1">
      <alignment horizontal="center"/>
    </xf>
    <xf numFmtId="0" fontId="16" fillId="0" borderId="0" xfId="0" applyFont="1" applyFill="1" applyBorder="1"/>
    <xf numFmtId="9" fontId="0" fillId="0" borderId="0" xfId="503" applyFont="1" applyFill="1" applyBorder="1" applyAlignment="1">
      <alignment horizontal="center"/>
    </xf>
    <xf numFmtId="0" fontId="288" fillId="120" borderId="0" xfId="82" applyFont="1" applyFill="1" applyBorder="1"/>
    <xf numFmtId="0" fontId="289" fillId="120" borderId="0" xfId="82" applyFont="1" applyFill="1" applyBorder="1"/>
    <xf numFmtId="0" fontId="0" fillId="60" borderId="22" xfId="503" applyNumberFormat="1" applyFont="1" applyFill="1" applyBorder="1" applyAlignment="1">
      <alignment horizontal="center"/>
    </xf>
    <xf numFmtId="0" fontId="0" fillId="0" borderId="0" xfId="0"/>
    <xf numFmtId="0" fontId="0" fillId="0" borderId="0" xfId="0"/>
    <xf numFmtId="169" fontId="77" fillId="0" borderId="0" xfId="0" applyNumberFormat="1" applyFont="1" applyFill="1" applyBorder="1" applyAlignment="1">
      <alignment horizontal="center"/>
    </xf>
    <xf numFmtId="169" fontId="0" fillId="0" borderId="0" xfId="0" applyNumberFormat="1" applyFill="1" applyAlignment="1">
      <alignment horizontal="center"/>
    </xf>
    <xf numFmtId="9" fontId="0" fillId="0" borderId="0" xfId="503" applyFont="1" applyFill="1" applyAlignment="1">
      <alignment horizontal="center"/>
    </xf>
    <xf numFmtId="0" fontId="14" fillId="0" borderId="0" xfId="0" applyFont="1" applyFill="1" applyAlignment="1">
      <alignment horizontal="center"/>
    </xf>
    <xf numFmtId="9" fontId="0" fillId="0" borderId="0" xfId="503" applyFont="1" applyFill="1" applyAlignment="1">
      <alignment horizontal="center"/>
    </xf>
    <xf numFmtId="0" fontId="0" fillId="0" borderId="0" xfId="0" applyFill="1" applyAlignment="1">
      <alignment horizontal="center" wrapText="1"/>
    </xf>
    <xf numFmtId="166" fontId="16" fillId="0" borderId="0" xfId="0" applyNumberFormat="1" applyFont="1"/>
    <xf numFmtId="169" fontId="80" fillId="0" borderId="0" xfId="0" applyNumberFormat="1" applyFont="1" applyAlignment="1">
      <alignment horizontal="center"/>
    </xf>
    <xf numFmtId="353" fontId="0" fillId="0" borderId="0" xfId="0" applyNumberFormat="1"/>
    <xf numFmtId="0" fontId="0" fillId="0" borderId="0" xfId="0"/>
    <xf numFmtId="0" fontId="0" fillId="0" borderId="0" xfId="0"/>
    <xf numFmtId="169" fontId="0" fillId="0" borderId="0" xfId="0" applyNumberFormat="1" applyAlignment="1">
      <alignment horizontal="center"/>
    </xf>
    <xf numFmtId="2" fontId="16" fillId="0" borderId="54" xfId="0" applyNumberFormat="1" applyFont="1" applyBorder="1"/>
    <xf numFmtId="354" fontId="0" fillId="60" borderId="22" xfId="503" applyNumberFormat="1" applyFont="1" applyFill="1" applyBorder="1" applyAlignment="1">
      <alignment horizontal="center"/>
    </xf>
    <xf numFmtId="354" fontId="0" fillId="0" borderId="0" xfId="503" applyNumberFormat="1" applyFont="1"/>
    <xf numFmtId="2" fontId="0" fillId="0" borderId="0" xfId="503" applyNumberFormat="1" applyFont="1" applyAlignment="1">
      <alignment horizontal="left"/>
    </xf>
    <xf numFmtId="0" fontId="13" fillId="120" borderId="0" xfId="0" applyFont="1" applyFill="1" applyAlignment="1">
      <alignment horizontal="left"/>
    </xf>
    <xf numFmtId="169" fontId="0" fillId="0" borderId="0" xfId="0" applyNumberFormat="1" applyFill="1" applyBorder="1" applyAlignment="1">
      <alignment horizontal="left"/>
    </xf>
    <xf numFmtId="178" fontId="0" fillId="0" borderId="0" xfId="503" applyNumberFormat="1" applyFont="1" applyFill="1" applyAlignment="1">
      <alignment horizontal="left"/>
    </xf>
    <xf numFmtId="169" fontId="0" fillId="0" borderId="54" xfId="0" applyNumberFormat="1" applyFill="1" applyBorder="1" applyAlignment="1">
      <alignment horizontal="left"/>
    </xf>
    <xf numFmtId="2" fontId="0" fillId="0" borderId="0" xfId="0" applyNumberFormat="1" applyAlignment="1">
      <alignment horizontal="left"/>
    </xf>
    <xf numFmtId="0" fontId="277" fillId="0" borderId="0" xfId="0" applyFont="1" applyFill="1" applyAlignment="1">
      <alignment horizontal="left"/>
    </xf>
    <xf numFmtId="0" fontId="0" fillId="0" borderId="0" xfId="0" applyFont="1" applyBorder="1" applyAlignment="1">
      <alignment horizontal="left"/>
    </xf>
    <xf numFmtId="169" fontId="0" fillId="0" borderId="0" xfId="0" applyNumberFormat="1" applyAlignment="1">
      <alignment horizontal="left"/>
    </xf>
    <xf numFmtId="2" fontId="0" fillId="0" borderId="0" xfId="0" applyNumberFormat="1" applyAlignment="1">
      <alignment horizontal="left"/>
    </xf>
    <xf numFmtId="2" fontId="0" fillId="0" borderId="0" xfId="0" applyNumberFormat="1" applyFill="1" applyAlignment="1">
      <alignment horizontal="left"/>
    </xf>
    <xf numFmtId="0" fontId="16" fillId="0" borderId="0" xfId="0" applyFont="1" applyFill="1" applyAlignment="1">
      <alignment horizontal="left"/>
    </xf>
    <xf numFmtId="0" fontId="0" fillId="0" borderId="0" xfId="0" applyAlignment="1">
      <alignment horizontal="left"/>
    </xf>
    <xf numFmtId="169" fontId="0" fillId="0" borderId="0" xfId="0" applyNumberFormat="1" applyAlignment="1">
      <alignment horizontal="left"/>
    </xf>
    <xf numFmtId="0" fontId="16" fillId="0" borderId="54" xfId="0" applyFont="1" applyBorder="1" applyAlignment="1">
      <alignment horizontal="left"/>
    </xf>
    <xf numFmtId="169" fontId="0" fillId="0" borderId="54" xfId="0" applyNumberFormat="1" applyBorder="1" applyAlignment="1">
      <alignment horizontal="left"/>
    </xf>
    <xf numFmtId="0" fontId="16" fillId="0" borderId="0" xfId="0" applyFont="1" applyBorder="1" applyAlignment="1">
      <alignment horizontal="left"/>
    </xf>
    <xf numFmtId="169" fontId="0" fillId="0" borderId="0" xfId="0" applyNumberFormat="1" applyBorder="1" applyAlignment="1">
      <alignment horizontal="left"/>
    </xf>
    <xf numFmtId="0" fontId="0" fillId="0" borderId="0" xfId="0" applyAlignment="1">
      <alignment horizontal="left"/>
    </xf>
    <xf numFmtId="169" fontId="0" fillId="0" borderId="0" xfId="0" applyNumberFormat="1" applyAlignment="1">
      <alignment horizontal="left"/>
    </xf>
    <xf numFmtId="0" fontId="16" fillId="0" borderId="54" xfId="0" applyFont="1" applyBorder="1" applyAlignment="1">
      <alignment horizontal="left"/>
    </xf>
    <xf numFmtId="169" fontId="0" fillId="0" borderId="54" xfId="0" applyNumberFormat="1" applyBorder="1" applyAlignment="1">
      <alignment horizontal="left"/>
    </xf>
    <xf numFmtId="169" fontId="0" fillId="0" borderId="0" xfId="0" applyNumberFormat="1" applyFill="1" applyAlignment="1">
      <alignment horizontal="left"/>
    </xf>
    <xf numFmtId="2" fontId="0" fillId="0" borderId="0" xfId="503" applyNumberFormat="1" applyFont="1" applyAlignment="1">
      <alignment horizontal="left"/>
    </xf>
    <xf numFmtId="169" fontId="0" fillId="0" borderId="0" xfId="0" applyNumberFormat="1" applyAlignment="1">
      <alignment horizontal="left"/>
    </xf>
    <xf numFmtId="0" fontId="16" fillId="0" borderId="0" xfId="0" applyFont="1" applyFill="1" applyBorder="1" applyAlignment="1">
      <alignment horizontal="left"/>
    </xf>
    <xf numFmtId="169" fontId="0" fillId="0" borderId="0" xfId="0" applyNumberFormat="1" applyAlignment="1">
      <alignment horizontal="left"/>
    </xf>
    <xf numFmtId="0" fontId="0" fillId="0" borderId="0" xfId="0"/>
    <xf numFmtId="0" fontId="16" fillId="0" borderId="0" xfId="0" applyFont="1" applyAlignment="1">
      <alignment horizontal="left"/>
    </xf>
    <xf numFmtId="0" fontId="0" fillId="0" borderId="0" xfId="0" applyAlignment="1">
      <alignment horizontal="left"/>
    </xf>
    <xf numFmtId="0" fontId="277" fillId="0" borderId="0" xfId="0" applyFont="1" applyAlignment="1">
      <alignment horizontal="left"/>
    </xf>
    <xf numFmtId="169" fontId="0" fillId="0" borderId="0" xfId="0" applyNumberFormat="1" applyAlignment="1">
      <alignment horizontal="left"/>
    </xf>
    <xf numFmtId="2" fontId="0" fillId="0" borderId="0" xfId="0" applyNumberFormat="1" applyAlignment="1">
      <alignment horizontal="left"/>
    </xf>
    <xf numFmtId="0" fontId="16" fillId="0" borderId="0" xfId="0" applyFont="1" applyBorder="1" applyAlignment="1">
      <alignment horizontal="left"/>
    </xf>
    <xf numFmtId="169" fontId="0" fillId="0" borderId="0" xfId="0" applyNumberFormat="1" applyBorder="1" applyAlignment="1">
      <alignment horizontal="left"/>
    </xf>
    <xf numFmtId="3" fontId="0" fillId="0" borderId="0" xfId="0" applyNumberFormat="1" applyAlignment="1">
      <alignment horizontal="left"/>
    </xf>
    <xf numFmtId="3" fontId="0" fillId="0" borderId="0" xfId="0" applyNumberFormat="1" applyFill="1" applyAlignment="1">
      <alignment horizontal="left"/>
    </xf>
    <xf numFmtId="0" fontId="16" fillId="0" borderId="0" xfId="0" applyFont="1"/>
    <xf numFmtId="166" fontId="0" fillId="0" borderId="0" xfId="0" applyNumberFormat="1"/>
    <xf numFmtId="0" fontId="290" fillId="0" borderId="0" xfId="0" applyFont="1"/>
    <xf numFmtId="166" fontId="290" fillId="0" borderId="0" xfId="0" applyNumberFormat="1" applyFont="1"/>
    <xf numFmtId="0" fontId="291" fillId="120" borderId="0" xfId="0" applyFont="1" applyFill="1" applyAlignment="1">
      <alignment horizontal="left"/>
    </xf>
    <xf numFmtId="0" fontId="290" fillId="0" borderId="0" xfId="0" applyFont="1" applyAlignment="1">
      <alignment horizontal="center"/>
    </xf>
    <xf numFmtId="0" fontId="289" fillId="120" borderId="0" xfId="82" applyFont="1" applyFill="1" applyBorder="1" applyAlignment="1">
      <alignment horizontal="center"/>
    </xf>
    <xf numFmtId="0" fontId="290" fillId="0" borderId="0" xfId="0" applyFont="1" applyFill="1" applyAlignment="1">
      <alignment horizontal="center" wrapText="1"/>
    </xf>
    <xf numFmtId="2" fontId="0" fillId="0" borderId="0" xfId="503" applyNumberFormat="1" applyFont="1"/>
    <xf numFmtId="354" fontId="0" fillId="0" borderId="0" xfId="503" applyNumberFormat="1" applyFont="1" applyAlignment="1">
      <alignment horizontal="center"/>
    </xf>
    <xf numFmtId="0" fontId="290" fillId="0" borderId="0" xfId="0" applyFont="1" applyAlignment="1">
      <alignment wrapText="1"/>
    </xf>
    <xf numFmtId="169" fontId="0" fillId="0" borderId="0" xfId="0" applyNumberFormat="1" applyAlignment="1"/>
    <xf numFmtId="2" fontId="0" fillId="0" borderId="0" xfId="0" applyNumberFormat="1" applyAlignment="1"/>
    <xf numFmtId="9" fontId="0" fillId="0" borderId="0" xfId="503" applyFont="1" applyFill="1"/>
    <xf numFmtId="1" fontId="285" fillId="0" borderId="0" xfId="0" applyNumberFormat="1" applyFont="1"/>
    <xf numFmtId="2" fontId="16" fillId="0" borderId="0" xfId="0" applyNumberFormat="1" applyFont="1"/>
    <xf numFmtId="169" fontId="0" fillId="0" borderId="0" xfId="0" applyNumberFormat="1" applyAlignment="1">
      <alignment horizontal="right"/>
    </xf>
    <xf numFmtId="2" fontId="0" fillId="60" borderId="22" xfId="503" applyNumberFormat="1" applyFont="1" applyFill="1" applyBorder="1" applyAlignment="1">
      <alignment horizontal="center"/>
    </xf>
    <xf numFmtId="1" fontId="16" fillId="0" borderId="0" xfId="0" applyNumberFormat="1" applyFont="1"/>
    <xf numFmtId="1" fontId="290" fillId="0" borderId="0" xfId="0" applyNumberFormat="1" applyFont="1" applyFill="1"/>
    <xf numFmtId="0" fontId="292" fillId="120" borderId="0" xfId="82" applyFont="1" applyFill="1" applyBorder="1"/>
    <xf numFmtId="0" fontId="291" fillId="120" borderId="0" xfId="0" applyFont="1" applyFill="1"/>
    <xf numFmtId="0" fontId="16" fillId="0" borderId="0" xfId="0" applyFont="1" applyAlignment="1">
      <alignment horizontal="center"/>
    </xf>
    <xf numFmtId="0" fontId="0" fillId="0" borderId="0" xfId="0" applyAlignment="1">
      <alignment vertical="center"/>
    </xf>
    <xf numFmtId="0" fontId="16" fillId="0" borderId="0" xfId="0" applyFont="1" applyAlignment="1"/>
    <xf numFmtId="0" fontId="290" fillId="0" borderId="0" xfId="0" applyFont="1" applyFill="1" applyAlignment="1">
      <alignment horizontal="left"/>
    </xf>
    <xf numFmtId="0" fontId="290" fillId="0" borderId="0" xfId="0" applyFont="1" applyAlignment="1">
      <alignment vertical="center"/>
    </xf>
    <xf numFmtId="169" fontId="293" fillId="0" borderId="0" xfId="0" applyNumberFormat="1" applyFont="1"/>
    <xf numFmtId="6" fontId="0" fillId="0" borderId="0" xfId="0" applyNumberFormat="1" applyFill="1"/>
    <xf numFmtId="2" fontId="0" fillId="0" borderId="0" xfId="0" applyNumberFormat="1" applyFill="1"/>
    <xf numFmtId="0" fontId="294" fillId="0" borderId="0" xfId="0" applyFont="1"/>
    <xf numFmtId="169" fontId="294" fillId="0" borderId="0" xfId="0" applyNumberFormat="1" applyFont="1"/>
    <xf numFmtId="0" fontId="0" fillId="0" borderId="0" xfId="0" applyAlignment="1">
      <alignment horizontal="center" wrapText="1"/>
    </xf>
    <xf numFmtId="0" fontId="0" fillId="120" borderId="0" xfId="0" applyFont="1" applyFill="1" applyAlignment="1">
      <alignment horizontal="left"/>
    </xf>
    <xf numFmtId="0" fontId="0" fillId="0" borderId="0" xfId="0" applyFont="1" applyFill="1" applyAlignment="1">
      <alignment horizontal="left"/>
    </xf>
    <xf numFmtId="2" fontId="285" fillId="0" borderId="0" xfId="0" applyNumberFormat="1" applyFont="1"/>
    <xf numFmtId="0" fontId="293" fillId="0" borderId="0" xfId="0" applyFont="1"/>
    <xf numFmtId="2" fontId="290" fillId="0" borderId="0" xfId="0" applyNumberFormat="1" applyFont="1"/>
    <xf numFmtId="0" fontId="293" fillId="0" borderId="0" xfId="0" applyFont="1" applyFill="1"/>
    <xf numFmtId="2" fontId="293" fillId="0" borderId="0" xfId="0" applyNumberFormat="1" applyFont="1" applyFill="1"/>
    <xf numFmtId="0" fontId="295" fillId="0" borderId="0" xfId="82" applyFont="1" applyFill="1" applyBorder="1"/>
    <xf numFmtId="0" fontId="16" fillId="0" borderId="0" xfId="0" applyFont="1" applyFill="1" applyAlignment="1">
      <alignment horizontal="center" vertical="center"/>
    </xf>
    <xf numFmtId="0" fontId="0" fillId="0" borderId="0" xfId="0" applyFill="1"/>
    <xf numFmtId="181" fontId="78" fillId="0" borderId="0" xfId="82" applyNumberFormat="1" applyFont="1" applyFill="1" applyBorder="1"/>
    <xf numFmtId="9" fontId="0" fillId="0" borderId="0" xfId="0" applyNumberFormat="1" applyFill="1"/>
    <xf numFmtId="0" fontId="47" fillId="0" borderId="0" xfId="82" applyFill="1"/>
    <xf numFmtId="183" fontId="0" fillId="0" borderId="0" xfId="0" applyNumberFormat="1" applyFill="1"/>
    <xf numFmtId="2" fontId="0" fillId="0" borderId="0" xfId="0" applyNumberFormat="1" applyFont="1" applyAlignment="1">
      <alignment horizontal="center"/>
    </xf>
    <xf numFmtId="0" fontId="296" fillId="0" borderId="0" xfId="0" applyFont="1"/>
    <xf numFmtId="0" fontId="297" fillId="0" borderId="0" xfId="0" applyFont="1"/>
    <xf numFmtId="2" fontId="296" fillId="0" borderId="0" xfId="0" applyNumberFormat="1" applyFont="1"/>
    <xf numFmtId="1" fontId="77" fillId="0" borderId="0" xfId="0" applyNumberFormat="1" applyFont="1" applyFill="1" applyBorder="1" applyAlignment="1">
      <alignment horizontal="center"/>
    </xf>
    <xf numFmtId="0" fontId="282" fillId="0" borderId="0" xfId="82" applyFont="1" applyFill="1" applyBorder="1" applyAlignment="1">
      <alignment horizontal="center"/>
    </xf>
    <xf numFmtId="0" fontId="293" fillId="0" borderId="0" xfId="0" applyFont="1" applyFill="1" applyBorder="1"/>
    <xf numFmtId="43" fontId="290" fillId="0" borderId="0" xfId="1" applyFont="1" applyFill="1"/>
    <xf numFmtId="0" fontId="290" fillId="0" borderId="0" xfId="0" applyFont="1" applyFill="1" applyBorder="1"/>
    <xf numFmtId="179" fontId="0" fillId="0" borderId="0" xfId="0" applyNumberFormat="1" applyFill="1" applyAlignment="1">
      <alignment horizontal="left"/>
    </xf>
    <xf numFmtId="0" fontId="16" fillId="0" borderId="2454" xfId="0" applyFont="1" applyBorder="1"/>
    <xf numFmtId="169" fontId="16" fillId="0" borderId="2454" xfId="0" applyNumberFormat="1" applyFont="1" applyBorder="1"/>
    <xf numFmtId="0" fontId="293" fillId="0" borderId="0" xfId="0" applyFont="1" applyAlignment="1">
      <alignment horizontal="center" wrapText="1"/>
    </xf>
    <xf numFmtId="169" fontId="0" fillId="60" borderId="22" xfId="1" applyNumberFormat="1" applyFont="1" applyFill="1" applyBorder="1" applyAlignment="1">
      <alignment horizontal="right"/>
    </xf>
    <xf numFmtId="166" fontId="0" fillId="0" borderId="0" xfId="0" applyNumberFormat="1" applyFill="1"/>
    <xf numFmtId="357" fontId="0" fillId="0" borderId="0" xfId="0" applyNumberFormat="1"/>
    <xf numFmtId="357" fontId="16" fillId="0" borderId="0" xfId="0" applyNumberFormat="1" applyFont="1"/>
    <xf numFmtId="358" fontId="16" fillId="0" borderId="0" xfId="0" applyNumberFormat="1" applyFont="1"/>
    <xf numFmtId="0" fontId="0" fillId="0" borderId="0" xfId="0"/>
    <xf numFmtId="10" fontId="0" fillId="122" borderId="22" xfId="503" applyNumberFormat="1" applyFont="1" applyFill="1" applyBorder="1" applyAlignment="1">
      <alignment horizontal="center"/>
    </xf>
    <xf numFmtId="359" fontId="0" fillId="0" borderId="0" xfId="1" applyNumberFormat="1" applyFont="1" applyFill="1"/>
    <xf numFmtId="0" fontId="0" fillId="122" borderId="22" xfId="503" applyNumberFormat="1" applyFont="1" applyFill="1" applyBorder="1" applyAlignment="1">
      <alignment horizontal="center"/>
    </xf>
    <xf numFmtId="0" fontId="0" fillId="0" borderId="0" xfId="1" applyNumberFormat="1" applyFont="1" applyFill="1" applyAlignment="1">
      <alignment horizontal="center"/>
    </xf>
    <xf numFmtId="169" fontId="290" fillId="0" borderId="0" xfId="0" applyNumberFormat="1" applyFont="1"/>
    <xf numFmtId="0" fontId="75" fillId="63" borderId="0" xfId="0" applyFont="1" applyFill="1"/>
    <xf numFmtId="0" fontId="289" fillId="63" borderId="0" xfId="82" applyFont="1" applyFill="1" applyBorder="1"/>
    <xf numFmtId="9" fontId="75" fillId="63" borderId="0" xfId="503" applyFont="1" applyFill="1"/>
    <xf numFmtId="10" fontId="75" fillId="63" borderId="0" xfId="0" applyNumberFormat="1" applyFont="1" applyFill="1"/>
    <xf numFmtId="178" fontId="75" fillId="63" borderId="0" xfId="0" applyNumberFormat="1" applyFont="1" applyFill="1"/>
    <xf numFmtId="0" fontId="0" fillId="0" borderId="3692" xfId="0" applyBorder="1"/>
    <xf numFmtId="169" fontId="16" fillId="0" borderId="0" xfId="0" applyNumberFormat="1" applyFont="1" applyFill="1" applyBorder="1" applyAlignment="1">
      <alignment horizontal="center"/>
    </xf>
    <xf numFmtId="169" fontId="0" fillId="60" borderId="22" xfId="0" applyNumberFormat="1" applyFont="1" applyFill="1" applyBorder="1" applyAlignment="1">
      <alignment horizontal="center"/>
    </xf>
    <xf numFmtId="1" fontId="0" fillId="0" borderId="43" xfId="0" applyNumberFormat="1" applyFill="1" applyBorder="1"/>
    <xf numFmtId="0" fontId="0" fillId="0" borderId="0" xfId="0" applyAlignment="1">
      <alignment horizontal="left" indent="10"/>
    </xf>
    <xf numFmtId="49" fontId="293" fillId="0" borderId="0" xfId="0" applyNumberFormat="1" applyFont="1" applyAlignment="1">
      <alignment horizontal="left"/>
    </xf>
    <xf numFmtId="9" fontId="16" fillId="0" borderId="0" xfId="503" applyFont="1"/>
    <xf numFmtId="169" fontId="298" fillId="0" borderId="0" xfId="763" applyNumberFormat="1" applyFont="1" applyFill="1" applyBorder="1"/>
    <xf numFmtId="0" fontId="0" fillId="123" borderId="0" xfId="0" applyFill="1"/>
    <xf numFmtId="0" fontId="0" fillId="124" borderId="0" xfId="0" applyFill="1"/>
    <xf numFmtId="169" fontId="0" fillId="123" borderId="0" xfId="0" applyNumberFormat="1" applyFill="1" applyAlignment="1"/>
    <xf numFmtId="169" fontId="0" fillId="123" borderId="0" xfId="0" applyNumberFormat="1" applyFill="1"/>
    <xf numFmtId="169" fontId="0" fillId="124" borderId="0" xfId="0" applyNumberFormat="1" applyFill="1"/>
    <xf numFmtId="169" fontId="298" fillId="124" borderId="0" xfId="763" applyNumberFormat="1" applyFont="1" applyFill="1" applyBorder="1"/>
    <xf numFmtId="169" fontId="298" fillId="123" borderId="0" xfId="763" applyNumberFormat="1" applyFont="1" applyFill="1" applyBorder="1"/>
    <xf numFmtId="0" fontId="19" fillId="123" borderId="0" xfId="732" applyFont="1" applyFill="1" applyBorder="1"/>
    <xf numFmtId="10" fontId="47" fillId="123" borderId="0" xfId="82" applyNumberFormat="1" applyFill="1"/>
    <xf numFmtId="14" fontId="18" fillId="123" borderId="0" xfId="732" applyNumberFormat="1" applyFont="1" applyFill="1" applyBorder="1"/>
    <xf numFmtId="0" fontId="290" fillId="0" borderId="0" xfId="0" applyFont="1" applyFill="1" applyAlignment="1">
      <alignment horizontal="center" wrapText="1"/>
    </xf>
    <xf numFmtId="9" fontId="0" fillId="0" borderId="0" xfId="0" applyNumberFormat="1" applyAlignment="1">
      <alignment horizontal="center"/>
    </xf>
    <xf numFmtId="353" fontId="0" fillId="0" borderId="0" xfId="0" applyNumberFormat="1" applyAlignment="1">
      <alignment horizontal="center"/>
    </xf>
    <xf numFmtId="360" fontId="0" fillId="0" borderId="0" xfId="0" applyNumberFormat="1" applyAlignment="1">
      <alignment horizontal="center"/>
    </xf>
    <xf numFmtId="361" fontId="0" fillId="0" borderId="0" xfId="0" applyNumberFormat="1" applyAlignment="1">
      <alignment horizontal="center"/>
    </xf>
    <xf numFmtId="0" fontId="0" fillId="123" borderId="0" xfId="0" applyFill="1" applyAlignment="1">
      <alignment horizontal="left"/>
    </xf>
    <xf numFmtId="0" fontId="0" fillId="124" borderId="0" xfId="0" applyFill="1" applyAlignment="1">
      <alignment horizontal="left"/>
    </xf>
    <xf numFmtId="10" fontId="0" fillId="122" borderId="22" xfId="503" applyNumberFormat="1" applyFont="1" applyFill="1" applyBorder="1" applyAlignment="1">
      <alignment horizontal="left"/>
    </xf>
    <xf numFmtId="0" fontId="0" fillId="60" borderId="22" xfId="0" applyFont="1" applyFill="1" applyBorder="1" applyAlignment="1">
      <alignment horizontal="left"/>
    </xf>
    <xf numFmtId="0" fontId="299" fillId="0" borderId="0" xfId="743" applyFont="1" applyBorder="1"/>
    <xf numFmtId="0" fontId="300" fillId="0" borderId="0" xfId="82" applyFont="1" applyFill="1" applyBorder="1"/>
    <xf numFmtId="0" fontId="301" fillId="0" borderId="0" xfId="82" applyFont="1" applyFill="1" applyBorder="1"/>
    <xf numFmtId="0" fontId="302" fillId="0" borderId="0" xfId="82" applyFont="1" applyFill="1" applyBorder="1"/>
    <xf numFmtId="0" fontId="294" fillId="0" borderId="0" xfId="0" applyFont="1" applyFill="1"/>
    <xf numFmtId="0" fontId="303" fillId="62" borderId="0" xfId="732" applyFont="1" applyFill="1" applyBorder="1"/>
    <xf numFmtId="169" fontId="0" fillId="62" borderId="0" xfId="0" applyNumberFormat="1" applyFont="1" applyFill="1"/>
    <xf numFmtId="0" fontId="0" fillId="62" borderId="0" xfId="0" applyFont="1" applyFill="1"/>
    <xf numFmtId="0" fontId="304" fillId="0" borderId="0" xfId="82" applyFont="1"/>
    <xf numFmtId="1" fontId="0" fillId="0" borderId="0" xfId="82" applyNumberFormat="1" applyFont="1"/>
    <xf numFmtId="169" fontId="0" fillId="0" borderId="0" xfId="82" applyNumberFormat="1" applyFont="1"/>
    <xf numFmtId="43" fontId="0" fillId="0" borderId="0" xfId="82" applyNumberFormat="1" applyFont="1"/>
    <xf numFmtId="0" fontId="0" fillId="0" borderId="0" xfId="82" applyFont="1"/>
    <xf numFmtId="0" fontId="0" fillId="0" borderId="51" xfId="82" applyFont="1" applyBorder="1"/>
    <xf numFmtId="0" fontId="0" fillId="0" borderId="0" xfId="82" applyFont="1" applyFill="1" applyBorder="1"/>
    <xf numFmtId="182" fontId="0" fillId="0" borderId="0" xfId="82" applyNumberFormat="1" applyFont="1"/>
    <xf numFmtId="0" fontId="305" fillId="0" borderId="0" xfId="82" applyFont="1"/>
    <xf numFmtId="10" fontId="0" fillId="60" borderId="0" xfId="82" applyNumberFormat="1" applyFont="1" applyFill="1"/>
    <xf numFmtId="9" fontId="0" fillId="0" borderId="0" xfId="0" applyNumberFormat="1" applyFont="1"/>
    <xf numFmtId="43" fontId="306" fillId="0" borderId="0" xfId="57" applyFont="1"/>
    <xf numFmtId="9" fontId="306" fillId="0" borderId="0" xfId="105" applyFont="1"/>
    <xf numFmtId="0" fontId="306" fillId="0" borderId="0" xfId="82" applyFont="1" applyFill="1"/>
    <xf numFmtId="43" fontId="306" fillId="0" borderId="0" xfId="57" applyFont="1" applyFill="1"/>
    <xf numFmtId="43" fontId="306" fillId="0" borderId="0" xfId="1" applyFont="1"/>
    <xf numFmtId="184" fontId="306" fillId="0" borderId="0" xfId="57" applyNumberFormat="1" applyFont="1"/>
    <xf numFmtId="180" fontId="306" fillId="0" borderId="0" xfId="57" applyNumberFormat="1" applyFont="1"/>
    <xf numFmtId="0" fontId="0" fillId="60" borderId="0" xfId="82" applyFont="1" applyFill="1"/>
    <xf numFmtId="185" fontId="0" fillId="0" borderId="0" xfId="82" applyNumberFormat="1" applyFont="1"/>
    <xf numFmtId="0" fontId="77" fillId="0" borderId="0" xfId="732" applyFont="1" applyFill="1" applyBorder="1"/>
    <xf numFmtId="0" fontId="78" fillId="0" borderId="0" xfId="732" applyFont="1" applyFill="1" applyBorder="1"/>
    <xf numFmtId="43" fontId="77" fillId="0" borderId="0" xfId="57" applyFont="1" applyFill="1" applyBorder="1"/>
    <xf numFmtId="0" fontId="77" fillId="0" borderId="0" xfId="732" applyFont="1"/>
    <xf numFmtId="0" fontId="77" fillId="61" borderId="0" xfId="732" applyFont="1" applyFill="1" applyBorder="1" applyAlignment="1">
      <alignment horizontal="right" vertical="center"/>
    </xf>
    <xf numFmtId="10" fontId="0" fillId="0" borderId="0" xfId="0" applyNumberFormat="1" applyFont="1"/>
    <xf numFmtId="10" fontId="0" fillId="60" borderId="0" xfId="0" applyNumberFormat="1" applyFont="1" applyFill="1"/>
    <xf numFmtId="169" fontId="0" fillId="123" borderId="0" xfId="0" applyNumberFormat="1" applyFont="1" applyFill="1"/>
    <xf numFmtId="169" fontId="0" fillId="60" borderId="0" xfId="0" applyNumberFormat="1" applyFont="1" applyFill="1"/>
    <xf numFmtId="169" fontId="0" fillId="60" borderId="0" xfId="82" applyNumberFormat="1" applyFont="1" applyFill="1"/>
    <xf numFmtId="169" fontId="0" fillId="0" borderId="0" xfId="0" applyNumberFormat="1" applyFont="1" applyFill="1"/>
    <xf numFmtId="169" fontId="0" fillId="123" borderId="0" xfId="82" applyNumberFormat="1" applyFont="1" applyFill="1"/>
    <xf numFmtId="10" fontId="0" fillId="123" borderId="0" xfId="82" applyNumberFormat="1" applyFont="1" applyFill="1"/>
    <xf numFmtId="10" fontId="0" fillId="0" borderId="0" xfId="82" applyNumberFormat="1" applyFont="1" applyFill="1"/>
    <xf numFmtId="1" fontId="0" fillId="0" borderId="0" xfId="0" applyNumberFormat="1" applyFont="1"/>
    <xf numFmtId="0" fontId="84" fillId="0" borderId="0" xfId="732" applyFont="1" applyFill="1" applyBorder="1"/>
    <xf numFmtId="0" fontId="0" fillId="0" borderId="42" xfId="0" applyFont="1" applyBorder="1"/>
    <xf numFmtId="0" fontId="0" fillId="0" borderId="43" xfId="0" applyFont="1" applyBorder="1"/>
    <xf numFmtId="1" fontId="0" fillId="0" borderId="43" xfId="0" applyNumberFormat="1" applyFont="1" applyBorder="1"/>
    <xf numFmtId="1" fontId="0" fillId="0" borderId="44" xfId="0" applyNumberFormat="1" applyFont="1" applyBorder="1"/>
    <xf numFmtId="0" fontId="0" fillId="0" borderId="45" xfId="0" applyFont="1" applyBorder="1"/>
    <xf numFmtId="0" fontId="0" fillId="0" borderId="0" xfId="0" applyFont="1" applyBorder="1"/>
    <xf numFmtId="1" fontId="0" fillId="0" borderId="0" xfId="0" applyNumberFormat="1" applyFont="1" applyBorder="1"/>
    <xf numFmtId="1" fontId="0" fillId="0" borderId="46" xfId="0" applyNumberFormat="1" applyFont="1" applyBorder="1"/>
    <xf numFmtId="179" fontId="0" fillId="0" borderId="0" xfId="0" applyNumberFormat="1" applyFont="1" applyBorder="1"/>
    <xf numFmtId="266" fontId="0" fillId="0" borderId="46" xfId="0" applyNumberFormat="1" applyFont="1" applyBorder="1"/>
    <xf numFmtId="166" fontId="0" fillId="0" borderId="0" xfId="0" applyNumberFormat="1" applyFont="1"/>
    <xf numFmtId="169" fontId="0" fillId="0" borderId="0" xfId="0" applyNumberFormat="1" applyFont="1" applyBorder="1"/>
    <xf numFmtId="169" fontId="0" fillId="0" borderId="46" xfId="0" applyNumberFormat="1" applyFont="1" applyBorder="1"/>
    <xf numFmtId="0" fontId="0" fillId="0" borderId="47" xfId="0" applyFont="1" applyBorder="1"/>
    <xf numFmtId="0" fontId="0" fillId="0" borderId="48" xfId="0" applyFont="1" applyBorder="1"/>
    <xf numFmtId="10" fontId="0" fillId="0" borderId="48" xfId="82" applyNumberFormat="1" applyFont="1" applyFill="1" applyBorder="1"/>
    <xf numFmtId="10" fontId="0" fillId="0" borderId="49" xfId="82" applyNumberFormat="1" applyFont="1" applyFill="1" applyBorder="1"/>
    <xf numFmtId="169" fontId="16" fillId="0" borderId="0" xfId="0" applyNumberFormat="1" applyFont="1" applyAlignment="1">
      <alignment horizontal="left" vertical="top" wrapText="1"/>
    </xf>
    <xf numFmtId="0" fontId="0" fillId="0" borderId="0" xfId="0" applyAlignment="1">
      <alignment vertical="top" wrapText="1"/>
    </xf>
    <xf numFmtId="0" fontId="16" fillId="0" borderId="0" xfId="0" applyFont="1" applyAlignment="1">
      <alignment vertical="top" wrapText="1"/>
    </xf>
    <xf numFmtId="0" fontId="290" fillId="0" borderId="0" xfId="0" applyFont="1" applyAlignment="1">
      <alignment wrapText="1"/>
    </xf>
    <xf numFmtId="0" fontId="290" fillId="0" borderId="0" xfId="0" applyFont="1" applyFill="1" applyAlignment="1">
      <alignment horizontal="center" wrapText="1"/>
    </xf>
    <xf numFmtId="0" fontId="290" fillId="0" borderId="0" xfId="0" applyFont="1" applyBorder="1" applyAlignment="1">
      <alignment horizontal="left" wrapText="1"/>
    </xf>
    <xf numFmtId="0" fontId="0" fillId="0" borderId="0" xfId="0" applyAlignment="1">
      <alignment horizontal="left" wrapText="1"/>
    </xf>
    <xf numFmtId="0" fontId="290" fillId="0" borderId="0" xfId="0" applyFont="1" applyAlignment="1">
      <alignment vertical="center" wrapText="1"/>
    </xf>
    <xf numFmtId="0" fontId="0" fillId="0" borderId="0" xfId="0" applyFont="1" applyAlignment="1">
      <alignment horizontal="center"/>
    </xf>
    <xf numFmtId="1" fontId="290" fillId="0" borderId="0" xfId="0" applyNumberFormat="1" applyFont="1" applyAlignment="1">
      <alignment vertical="top" wrapText="1"/>
    </xf>
    <xf numFmtId="0" fontId="290" fillId="0" borderId="0" xfId="0" applyFont="1" applyAlignment="1">
      <alignment vertical="top" wrapText="1"/>
    </xf>
  </cellXfs>
  <cellStyles count="53870">
    <cellStyle name="_x0010_" xfId="1448"/>
    <cellStyle name="_x0013_" xfId="1449"/>
    <cellStyle name="_x0010_ 2" xfId="1450"/>
    <cellStyle name="_x0013_ 2" xfId="1451"/>
    <cellStyle name="_x0013_ 2 2" xfId="1452"/>
    <cellStyle name="_x0013_ 2 2 2" xfId="1453"/>
    <cellStyle name="_x0013_ 2 3" xfId="1454"/>
    <cellStyle name="_x0010_ 3" xfId="1455"/>
    <cellStyle name="_x0013_ 3" xfId="1456"/>
    <cellStyle name="_x0013_ 3 2" xfId="1457"/>
    <cellStyle name="_x0013_ 3 2 2" xfId="1458"/>
    <cellStyle name="_x0013_ 3 3" xfId="1459"/>
    <cellStyle name="_x0013_ 4" xfId="1460"/>
    <cellStyle name="_x0013_ 4 2" xfId="1461"/>
    <cellStyle name="_x0013_ 5" xfId="1462"/>
    <cellStyle name="_x000a_386grabber=M" xfId="1463"/>
    <cellStyle name="_x000a_shell=progma" xfId="1464"/>
    <cellStyle name="_x000a_shell=progma 2" xfId="1465"/>
    <cellStyle name="!N%" xfId="1466"/>
    <cellStyle name="!N% 2" xfId="1467"/>
    <cellStyle name="!NTHOU" xfId="1468"/>
    <cellStyle name="!NTHOU 2" xfId="1469"/>
    <cellStyle name="&quot;Axis Title&quot;" xfId="1470"/>
    <cellStyle name="&quot;Axis Title&quot; 2" xfId="1471"/>
    <cellStyle name="&quot;Source&quot;" xfId="1472"/>
    <cellStyle name="&quot;Source&quot; 2" xfId="1473"/>
    <cellStyle name="&quot;X&quot; MEN" xfId="1474"/>
    <cellStyle name="&quot;X&quot; MEN 2" xfId="1475"/>
    <cellStyle name="#" xfId="1476"/>
    <cellStyle name="# 2" xfId="1477"/>
    <cellStyle name="##" xfId="1478"/>
    <cellStyle name="## 2" xfId="1479"/>
    <cellStyle name="#_Boheme sub debt capacity_draft" xfId="1480"/>
    <cellStyle name="#_Boheme sub debt capacity_draft 2" xfId="1481"/>
    <cellStyle name="#_Boheme sub debt capacity_v2" xfId="1482"/>
    <cellStyle name="#_Boheme sub debt capacity_v2 2" xfId="1483"/>
    <cellStyle name="#_Boheme sub debt capacity_v3" xfId="1484"/>
    <cellStyle name="#_Boheme sub debt capacity_v3 2" xfId="1485"/>
    <cellStyle name="#_Boheme sub debt capacity_v3_(i) holdco loan no swap" xfId="1486"/>
    <cellStyle name="#_Boheme sub debt capacity_v3_(i) holdco loan no swap 2" xfId="1487"/>
    <cellStyle name="$m" xfId="1488"/>
    <cellStyle name="$m 2" xfId="1489"/>
    <cellStyle name="$m 2 2" xfId="1490"/>
    <cellStyle name="$m 3" xfId="1491"/>
    <cellStyle name="%" xfId="1492"/>
    <cellStyle name="% 2" xfId="1493"/>
    <cellStyle name="% 2 2" xfId="1494"/>
    <cellStyle name="% 2 2 2" xfId="1495"/>
    <cellStyle name="% 2 3" xfId="1496"/>
    <cellStyle name="% 3" xfId="1497"/>
    <cellStyle name="% 3 2" xfId="1498"/>
    <cellStyle name="% 3 2 2" xfId="1499"/>
    <cellStyle name="% 3 3" xfId="1500"/>
    <cellStyle name="% 4" xfId="1501"/>
    <cellStyle name="% 4 2" xfId="1502"/>
    <cellStyle name="% 5" xfId="1503"/>
    <cellStyle name="% change/margin" xfId="1504"/>
    <cellStyle name="% change/margin 2" xfId="1505"/>
    <cellStyle name="% Presentation" xfId="1506"/>
    <cellStyle name="% Presentation 2" xfId="1507"/>
    <cellStyle name="% XX, X" xfId="1508"/>
    <cellStyle name="% XX, X 2" xfId="1509"/>
    <cellStyle name="% XX,X" xfId="1510"/>
    <cellStyle name="% XX,X 2" xfId="1511"/>
    <cellStyle name="%_1. Consolidated Top Down" xfId="1512"/>
    <cellStyle name="%_1. Consolidated Top Down 2" xfId="1513"/>
    <cellStyle name="%_2DP_in" xfId="788"/>
    <cellStyle name="%_2DP_out" xfId="789"/>
    <cellStyle name="%_Book1" xfId="1514"/>
    <cellStyle name="%_Book1 2" xfId="1515"/>
    <cellStyle name="%_Book1 2 2" xfId="1516"/>
    <cellStyle name="%_Book1 2 2 2" xfId="1517"/>
    <cellStyle name="%_Book1 2 3" xfId="1518"/>
    <cellStyle name="%_Book1 3" xfId="1519"/>
    <cellStyle name="%_Book1 3 2" xfId="1520"/>
    <cellStyle name="%_Book1 3 2 2" xfId="1521"/>
    <cellStyle name="%_Book1 3 3" xfId="1522"/>
    <cellStyle name="%_Book1 4" xfId="1523"/>
    <cellStyle name="%_Book1 4 2" xfId="1524"/>
    <cellStyle name="%_Book1 5" xfId="1525"/>
    <cellStyle name="%_BP top down scenarios" xfId="1526"/>
    <cellStyle name="%_BP top down scenarios 2" xfId="1527"/>
    <cellStyle name="%_BP top down summary - Consolidated" xfId="1528"/>
    <cellStyle name="%_BP top down summary - Consolidated 2" xfId="1529"/>
    <cellStyle name="%_BRS Corporate Model (Stage 4 case) March 7 2011 " xfId="1530"/>
    <cellStyle name="%_BRS Corporate Model (Stage 4 case) March 7 2011  2" xfId="1531"/>
    <cellStyle name="%_BRS Corporate Model (Stage 4 case) March 7 2011  2 2" xfId="1532"/>
    <cellStyle name="%_BRS Corporate Model (Stage 4 case) March 7 2011  2 2 2" xfId="1533"/>
    <cellStyle name="%_BRS Corporate Model (Stage 4 case) March 7 2011  2 3" xfId="1534"/>
    <cellStyle name="%_BRS Corporate Model (Stage 4 case) March 7 2011  3" xfId="1535"/>
    <cellStyle name="%_BRS Corporate Model (Stage 4 case) March 7 2011  3 2" xfId="1536"/>
    <cellStyle name="%_BRS Corporate Model (Stage 4 case) March 7 2011  3 2 2" xfId="1537"/>
    <cellStyle name="%_BRS Corporate Model (Stage 4 case) March 7 2011  3 3" xfId="1538"/>
    <cellStyle name="%_BRS Corporate Model (Stage 4 case) March 7 2011  4" xfId="1539"/>
    <cellStyle name="%_BRS Corporate Model (Stage 4 case) March 7 2011  4 2" xfId="1540"/>
    <cellStyle name="%_BRS Corporate Model (Stage 4 case) March 7 2011  5" xfId="1541"/>
    <cellStyle name="%_BRS Corporate Model (Stage 4 case) March 7 2011 _MAGBusinessPlan_Sensitivities_v6" xfId="1542"/>
    <cellStyle name="%_BRS Corporate Model (Stage 4 case) March 7 2011 _Project Premier Financing Model v6.03" xfId="1543"/>
    <cellStyle name="%_BRS Corporate Model (Stage 4 case) March 7 2011 _ProjectPremierModel_16-Aug-2012 - IFM - with reserves modelled (jw)" xfId="1544"/>
    <cellStyle name="%_BRS Corporate Model (Stage 4 case) March 7 2011 _ProjectPremierModel_v17.1b" xfId="1545"/>
    <cellStyle name="%_BRS Corporate Model (Stage 4 case) March 7 2011 _ProjectPremierModel_v19.0" xfId="1546"/>
    <cellStyle name="%_BRS Corporate Model (Stage 4 case) March 7 2011 _ProjectPremierModel_v19.1" xfId="1547"/>
    <cellStyle name="%_BRS Corporate Model (Stage 4 case) March 7 2011 _ProjectPremierModel_v19.5" xfId="1548"/>
    <cellStyle name="%_Capex_A" xfId="1549"/>
    <cellStyle name="%_Capex_A 2" xfId="1550"/>
    <cellStyle name="%_Capex_A 2 2" xfId="1551"/>
    <cellStyle name="%_Capex_A 2 2 2" xfId="1552"/>
    <cellStyle name="%_Capex_A 2 3" xfId="1553"/>
    <cellStyle name="%_Capex_A 3" xfId="1554"/>
    <cellStyle name="%_Capex_A 3 2" xfId="1555"/>
    <cellStyle name="%_Capex_A 3 2 2" xfId="1556"/>
    <cellStyle name="%_Capex_A 3 3" xfId="1557"/>
    <cellStyle name="%_Capex_A 4" xfId="1558"/>
    <cellStyle name="%_Capex_A 4 2" xfId="1559"/>
    <cellStyle name="%_Capex_A 5" xfId="1560"/>
    <cellStyle name="%_Corporate Model v81" xfId="1561"/>
    <cellStyle name="%_Corporate Model v81 2" xfId="1562"/>
    <cellStyle name="%_Corporate Model v81 2 2" xfId="1563"/>
    <cellStyle name="%_Corporate Model v81 2 2 2" xfId="1564"/>
    <cellStyle name="%_Corporate Model v81 2 3" xfId="1565"/>
    <cellStyle name="%_Corporate Model v81 3" xfId="1566"/>
    <cellStyle name="%_Corporate Model v81 3 2" xfId="1567"/>
    <cellStyle name="%_Corporate Model v81 3 2 2" xfId="1568"/>
    <cellStyle name="%_Corporate Model v81 3 3" xfId="1569"/>
    <cellStyle name="%_Corporate Model v81 4" xfId="1570"/>
    <cellStyle name="%_Corporate Model v81 4 2" xfId="1571"/>
    <cellStyle name="%_Corporate Model v81 5" xfId="1572"/>
    <cellStyle name="%_CX meeting template" xfId="1573"/>
    <cellStyle name="%_CX meeting template 2" xfId="1574"/>
    <cellStyle name="%_Depn" xfId="1575"/>
    <cellStyle name="%_Depn 2" xfId="1576"/>
    <cellStyle name="%_Depn 2 2" xfId="1577"/>
    <cellStyle name="%_Depn 2 2 2" xfId="1578"/>
    <cellStyle name="%_Depn 2 3" xfId="1579"/>
    <cellStyle name="%_Depn 3" xfId="1580"/>
    <cellStyle name="%_Depn 3 2" xfId="1581"/>
    <cellStyle name="%_Depn 3 2 2" xfId="1582"/>
    <cellStyle name="%_Depn 3 3" xfId="1583"/>
    <cellStyle name="%_Depn 4" xfId="1584"/>
    <cellStyle name="%_Depn 4 2" xfId="1585"/>
    <cellStyle name="%_Depn 5" xfId="1586"/>
    <cellStyle name="%_FM base Tom" xfId="1587"/>
    <cellStyle name="%_FM base Tom 2" xfId="1588"/>
    <cellStyle name="%_FM Mid Case Detail 2" xfId="1589"/>
    <cellStyle name="%_FM Mid Case Detail 2 2" xfId="1590"/>
    <cellStyle name="%_Inputs" xfId="1591"/>
    <cellStyle name="%_Inputs 2" xfId="1592"/>
    <cellStyle name="%_MAG FM 3.4.09 Tom" xfId="1593"/>
    <cellStyle name="%_MAG FM 3.4.09 Tom 2" xfId="1594"/>
    <cellStyle name="%_MAG LTFF 1011 01.06.10" xfId="1595"/>
    <cellStyle name="%_MAGBusinessPlan_Sensitivities_v6" xfId="1596"/>
    <cellStyle name="%_Project Premier Financing Model v6.03" xfId="1597"/>
    <cellStyle name="%_ProjectPremierModel_16-Aug-2012 - IFM - with reserves modelled (jw)" xfId="1598"/>
    <cellStyle name="%_ProjectPremierModel_v17.1b" xfId="1599"/>
    <cellStyle name="%_ProjectPremierModel_v19.0" xfId="1600"/>
    <cellStyle name="%_ProjectPremierModel_v19.1" xfId="1601"/>
    <cellStyle name="%_ProjectPremierModel_v19.5" xfId="1602"/>
    <cellStyle name="%_Scenario 2" xfId="1603"/>
    <cellStyle name="%_Scenario 2 2" xfId="1604"/>
    <cellStyle name="%1" xfId="1605"/>
    <cellStyle name="%1 2" xfId="1606"/>
    <cellStyle name="%1_Inputs" xfId="1607"/>
    <cellStyle name="******************************************" xfId="1608"/>
    <cellStyle name="****************************************** 2" xfId="1609"/>
    <cellStyle name="****************************************** 2 2" xfId="1610"/>
    <cellStyle name="****************************************** 3" xfId="1611"/>
    <cellStyle name="[dd-mmm]" xfId="1175"/>
    <cellStyle name="[dd-mmm] 2" xfId="1612"/>
    <cellStyle name="[dd-mmm] 2 2" xfId="1613"/>
    <cellStyle name="[dd-mmm] 2 2 2" xfId="5306"/>
    <cellStyle name="[dd-mmm] 2 2 2 2" xfId="5442"/>
    <cellStyle name="[dd-mmm] 2 2 2 2 2" xfId="11535"/>
    <cellStyle name="[dd-mmm] 2 2 2 2 2 2" xfId="9002"/>
    <cellStyle name="[dd-mmm] 2 2 2 2 2 2 2" xfId="33952"/>
    <cellStyle name="[dd-mmm] 2 2 2 2 2 3" xfId="19212"/>
    <cellStyle name="[dd-mmm] 2 2 2 2 2 3 2" xfId="44052"/>
    <cellStyle name="[dd-mmm] 2 2 2 2 2 4" xfId="22479"/>
    <cellStyle name="[dd-mmm] 2 2 2 2 2 4 2" xfId="47319"/>
    <cellStyle name="[dd-mmm] 2 2 2 2 2 5" xfId="25697"/>
    <cellStyle name="[dd-mmm] 2 2 2 2 2 5 2" xfId="50537"/>
    <cellStyle name="[dd-mmm] 2 2 2 2 2 6" xfId="28062"/>
    <cellStyle name="[dd-mmm] 2 2 2 2 2 6 2" xfId="52902"/>
    <cellStyle name="[dd-mmm] 2 2 2 2 2 7" xfId="36424"/>
    <cellStyle name="[dd-mmm] 2 2 2 2 3" xfId="10324"/>
    <cellStyle name="[dd-mmm] 2 2 2 2 3 2" xfId="7748"/>
    <cellStyle name="[dd-mmm] 2 2 2 2 3 2 2" xfId="32701"/>
    <cellStyle name="[dd-mmm] 2 2 2 2 3 3" xfId="18038"/>
    <cellStyle name="[dd-mmm] 2 2 2 2 3 3 2" xfId="42878"/>
    <cellStyle name="[dd-mmm] 2 2 2 2 3 4" xfId="21332"/>
    <cellStyle name="[dd-mmm] 2 2 2 2 3 4 2" xfId="46172"/>
    <cellStyle name="[dd-mmm] 2 2 2 2 3 5" xfId="24558"/>
    <cellStyle name="[dd-mmm] 2 2 2 2 3 5 2" xfId="49398"/>
    <cellStyle name="[dd-mmm] 2 2 2 2 3 6" xfId="27493"/>
    <cellStyle name="[dd-mmm] 2 2 2 2 3 6 2" xfId="52333"/>
    <cellStyle name="[dd-mmm] 2 2 2 2 3 7" xfId="35266"/>
    <cellStyle name="[dd-mmm] 2 2 2 2 4" xfId="30444"/>
    <cellStyle name="[dd-mmm] 2 2 2 3" xfId="10400"/>
    <cellStyle name="[dd-mmm] 2 2 2 3 2" xfId="13970"/>
    <cellStyle name="[dd-mmm] 2 2 2 3 2 2" xfId="38811"/>
    <cellStyle name="[dd-mmm] 2 2 2 3 3" xfId="18114"/>
    <cellStyle name="[dd-mmm] 2 2 2 3 3 2" xfId="42954"/>
    <cellStyle name="[dd-mmm] 2 2 2 3 4" xfId="21402"/>
    <cellStyle name="[dd-mmm] 2 2 2 3 4 2" xfId="46242"/>
    <cellStyle name="[dd-mmm] 2 2 2 3 5" xfId="24628"/>
    <cellStyle name="[dd-mmm] 2 2 2 3 5 2" xfId="49468"/>
    <cellStyle name="[dd-mmm] 2 2 3" xfId="10330"/>
    <cellStyle name="[dd-mmm] 2 2 3 2" xfId="7965"/>
    <cellStyle name="[dd-mmm] 2 2 3 2 2" xfId="32918"/>
    <cellStyle name="[dd-mmm] 2 2 3 3" xfId="18044"/>
    <cellStyle name="[dd-mmm] 2 2 3 3 2" xfId="42884"/>
    <cellStyle name="[dd-mmm] 2 2 3 4" xfId="21338"/>
    <cellStyle name="[dd-mmm] 2 2 3 4 2" xfId="46178"/>
    <cellStyle name="[dd-mmm] 2 2 3 5" xfId="24564"/>
    <cellStyle name="[dd-mmm] 2 2 3 5 2" xfId="49404"/>
    <cellStyle name="[dd-mmm] 2 2 3 6" xfId="27499"/>
    <cellStyle name="[dd-mmm] 2 2 3 6 2" xfId="52339"/>
    <cellStyle name="[dd-mmm] 2 2 3 7" xfId="35272"/>
    <cellStyle name="[dd-mmm] 2 2 4" xfId="10033"/>
    <cellStyle name="[dd-mmm] 2 2 4 2" xfId="13217"/>
    <cellStyle name="[dd-mmm] 2 2 4 2 2" xfId="38059"/>
    <cellStyle name="[dd-mmm] 2 2 4 3" xfId="17748"/>
    <cellStyle name="[dd-mmm] 2 2 4 3 2" xfId="42588"/>
    <cellStyle name="[dd-mmm] 2 2 4 4" xfId="21042"/>
    <cellStyle name="[dd-mmm] 2 2 4 4 2" xfId="45882"/>
    <cellStyle name="[dd-mmm] 2 2 4 5" xfId="24268"/>
    <cellStyle name="[dd-mmm] 2 2 4 5 2" xfId="49108"/>
    <cellStyle name="[dd-mmm] 2 2 4 6" xfId="27426"/>
    <cellStyle name="[dd-mmm] 2 2 4 6 2" xfId="52266"/>
    <cellStyle name="[dd-mmm] 2 2 4 7" xfId="34979"/>
    <cellStyle name="[dd-mmm] 2 2 5" xfId="29698"/>
    <cellStyle name="[dd-mmm] 3" xfId="5287"/>
    <cellStyle name="[dd-mmm] 3 2" xfId="5444"/>
    <cellStyle name="[dd-mmm] 3 2 2" xfId="11537"/>
    <cellStyle name="[dd-mmm] 3 2 2 2" xfId="9004"/>
    <cellStyle name="[dd-mmm] 3 2 2 2 2" xfId="33954"/>
    <cellStyle name="[dd-mmm] 3 2 2 3" xfId="19214"/>
    <cellStyle name="[dd-mmm] 3 2 2 3 2" xfId="44054"/>
    <cellStyle name="[dd-mmm] 3 2 2 4" xfId="22481"/>
    <cellStyle name="[dd-mmm] 3 2 2 4 2" xfId="47321"/>
    <cellStyle name="[dd-mmm] 3 2 2 5" xfId="25699"/>
    <cellStyle name="[dd-mmm] 3 2 2 5 2" xfId="50539"/>
    <cellStyle name="[dd-mmm] 3 2 2 6" xfId="28064"/>
    <cellStyle name="[dd-mmm] 3 2 2 6 2" xfId="52904"/>
    <cellStyle name="[dd-mmm] 3 2 2 7" xfId="36426"/>
    <cellStyle name="[dd-mmm] 3 2 3" xfId="10322"/>
    <cellStyle name="[dd-mmm] 3 2 3 2" xfId="7814"/>
    <cellStyle name="[dd-mmm] 3 2 3 2 2" xfId="32767"/>
    <cellStyle name="[dd-mmm] 3 2 3 3" xfId="18036"/>
    <cellStyle name="[dd-mmm] 3 2 3 3 2" xfId="42876"/>
    <cellStyle name="[dd-mmm] 3 2 3 4" xfId="21330"/>
    <cellStyle name="[dd-mmm] 3 2 3 4 2" xfId="46170"/>
    <cellStyle name="[dd-mmm] 3 2 3 5" xfId="24556"/>
    <cellStyle name="[dd-mmm] 3 2 3 5 2" xfId="49396"/>
    <cellStyle name="[dd-mmm] 3 2 3 6" xfId="27491"/>
    <cellStyle name="[dd-mmm] 3 2 3 6 2" xfId="52331"/>
    <cellStyle name="[dd-mmm] 3 2 3 7" xfId="35264"/>
    <cellStyle name="[dd-mmm] 3 2 4" xfId="30446"/>
    <cellStyle name="[dd-mmm] 3 3" xfId="10413"/>
    <cellStyle name="[dd-mmm] 3 3 2" xfId="13506"/>
    <cellStyle name="[dd-mmm] 3 3 2 2" xfId="38348"/>
    <cellStyle name="[dd-mmm] 3 3 3" xfId="18127"/>
    <cellStyle name="[dd-mmm] 3 3 3 2" xfId="42967"/>
    <cellStyle name="[dd-mmm] 3 3 4" xfId="21415"/>
    <cellStyle name="[dd-mmm] 3 3 4 2" xfId="46255"/>
    <cellStyle name="[dd-mmm] 3 3 5" xfId="24641"/>
    <cellStyle name="[dd-mmm] 3 3 5 2" xfId="49481"/>
    <cellStyle name="[dd-mmm] 4" xfId="10099"/>
    <cellStyle name="[dd-mmm] 4 2" xfId="6494"/>
    <cellStyle name="[dd-mmm] 4 2 2" xfId="31466"/>
    <cellStyle name="[dd-mmm] 4 3" xfId="17814"/>
    <cellStyle name="[dd-mmm] 4 3 2" xfId="42654"/>
    <cellStyle name="[dd-mmm] 4 4" xfId="21108"/>
    <cellStyle name="[dd-mmm] 4 4 2" xfId="45948"/>
    <cellStyle name="[dd-mmm] 4 5" xfId="24334"/>
    <cellStyle name="[dd-mmm] 4 5 2" xfId="49174"/>
    <cellStyle name="[dd-mmm] 4 6" xfId="27433"/>
    <cellStyle name="[dd-mmm] 4 6 2" xfId="52273"/>
    <cellStyle name="[dd-mmm] 4 7" xfId="35043"/>
    <cellStyle name="[dd-mmm] 5" xfId="11622"/>
    <cellStyle name="[dd-mmm] 5 2" xfId="6426"/>
    <cellStyle name="[dd-mmm] 5 2 2" xfId="31400"/>
    <cellStyle name="[dd-mmm] 5 3" xfId="19296"/>
    <cellStyle name="[dd-mmm] 5 3 2" xfId="44136"/>
    <cellStyle name="[dd-mmm] 5 4" xfId="22566"/>
    <cellStyle name="[dd-mmm] 5 4 2" xfId="47406"/>
    <cellStyle name="[dd-mmm] 5 5" xfId="25781"/>
    <cellStyle name="[dd-mmm] 5 5 2" xfId="50621"/>
    <cellStyle name="[dd-mmm] 5 6" xfId="28116"/>
    <cellStyle name="[dd-mmm] 5 6 2" xfId="52956"/>
    <cellStyle name="[dd-mmm] 5 7" xfId="36506"/>
    <cellStyle name="[dd-mmm] 6" xfId="29690"/>
    <cellStyle name="[d-mmm-yy]" xfId="1176"/>
    <cellStyle name="[d-mmm-yy] 2" xfId="1614"/>
    <cellStyle name="[d-mmm-yy] 2 2" xfId="1615"/>
    <cellStyle name="[d-mmm-yy] 2 2 2" xfId="5087"/>
    <cellStyle name="[d-mmm-yy] 2 2 2 2" xfId="5384"/>
    <cellStyle name="[d-mmm-yy] 2 2 2 2 2" xfId="11496"/>
    <cellStyle name="[d-mmm-yy] 3" xfId="4727"/>
    <cellStyle name="[d-mmm-yy] 3 2" xfId="5372"/>
    <cellStyle name="[d-mmm-yy] 3 2 2" xfId="11486"/>
    <cellStyle name="[yyyy]" xfId="1177"/>
    <cellStyle name="[yyyy] 2" xfId="1616"/>
    <cellStyle name="[yyyy] 2 2" xfId="1617"/>
    <cellStyle name="[yyyy] 2 2 2" xfId="5307"/>
    <cellStyle name="[yyyy] 2 2 2 2" xfId="5441"/>
    <cellStyle name="[yyyy] 2 2 2 2 2" xfId="11534"/>
    <cellStyle name="[yyyy] 2 2 2 2 2 2" xfId="9001"/>
    <cellStyle name="[yyyy] 2 2 2 2 2 2 2" xfId="33951"/>
    <cellStyle name="[yyyy] 2 2 2 2 2 3" xfId="19211"/>
    <cellStyle name="[yyyy] 2 2 2 2 2 3 2" xfId="44051"/>
    <cellStyle name="[yyyy] 2 2 2 2 2 4" xfId="22478"/>
    <cellStyle name="[yyyy] 2 2 2 2 2 4 2" xfId="47318"/>
    <cellStyle name="[yyyy] 2 2 2 2 2 5" xfId="25696"/>
    <cellStyle name="[yyyy] 2 2 2 2 2 5 2" xfId="50536"/>
    <cellStyle name="[yyyy] 2 2 2 2 2 6" xfId="28061"/>
    <cellStyle name="[yyyy] 2 2 2 2 2 6 2" xfId="52901"/>
    <cellStyle name="[yyyy] 2 2 2 2 2 7" xfId="36423"/>
    <cellStyle name="[yyyy] 2 2 2 2 3" xfId="10325"/>
    <cellStyle name="[yyyy] 2 2 2 2 3 2" xfId="7735"/>
    <cellStyle name="[yyyy] 2 2 2 2 3 2 2" xfId="32688"/>
    <cellStyle name="[yyyy] 2 2 2 2 3 3" xfId="18039"/>
    <cellStyle name="[yyyy] 2 2 2 2 3 3 2" xfId="42879"/>
    <cellStyle name="[yyyy] 2 2 2 2 3 4" xfId="21333"/>
    <cellStyle name="[yyyy] 2 2 2 2 3 4 2" xfId="46173"/>
    <cellStyle name="[yyyy] 2 2 2 2 3 5" xfId="24559"/>
    <cellStyle name="[yyyy] 2 2 2 2 3 5 2" xfId="49399"/>
    <cellStyle name="[yyyy] 2 2 2 2 3 6" xfId="27494"/>
    <cellStyle name="[yyyy] 2 2 2 2 3 6 2" xfId="52334"/>
    <cellStyle name="[yyyy] 2 2 2 2 3 7" xfId="35267"/>
    <cellStyle name="[yyyy] 2 2 2 2 4" xfId="30443"/>
    <cellStyle name="[yyyy] 2 2 2 3" xfId="10399"/>
    <cellStyle name="[yyyy] 2 2 2 3 2" xfId="13851"/>
    <cellStyle name="[yyyy] 2 2 2 3 2 2" xfId="38693"/>
    <cellStyle name="[yyyy] 2 2 2 3 3" xfId="18113"/>
    <cellStyle name="[yyyy] 2 2 2 3 3 2" xfId="42953"/>
    <cellStyle name="[yyyy] 2 2 2 3 4" xfId="21401"/>
    <cellStyle name="[yyyy] 2 2 2 3 4 2" xfId="46241"/>
    <cellStyle name="[yyyy] 2 2 2 3 5" xfId="24627"/>
    <cellStyle name="[yyyy] 2 2 2 3 5 2" xfId="49467"/>
    <cellStyle name="[yyyy] 2 2 3" xfId="10334"/>
    <cellStyle name="[yyyy] 2 2 3 2" xfId="9197"/>
    <cellStyle name="[yyyy] 2 2 3 2 2" xfId="34147"/>
    <cellStyle name="[yyyy] 2 2 3 3" xfId="18048"/>
    <cellStyle name="[yyyy] 2 2 3 3 2" xfId="42888"/>
    <cellStyle name="[yyyy] 2 2 3 4" xfId="21342"/>
    <cellStyle name="[yyyy] 2 2 3 4 2" xfId="46182"/>
    <cellStyle name="[yyyy] 2 2 3 5" xfId="24568"/>
    <cellStyle name="[yyyy] 2 2 3 5 2" xfId="49408"/>
    <cellStyle name="[yyyy] 2 2 3 6" xfId="27503"/>
    <cellStyle name="[yyyy] 2 2 3 6 2" xfId="52343"/>
    <cellStyle name="[yyyy] 2 2 3 7" xfId="35276"/>
    <cellStyle name="[yyyy] 2 2 4" xfId="10019"/>
    <cellStyle name="[yyyy] 2 2 4 2" xfId="13765"/>
    <cellStyle name="[yyyy] 2 2 4 2 2" xfId="38607"/>
    <cellStyle name="[yyyy] 2 2 4 3" xfId="17734"/>
    <cellStyle name="[yyyy] 2 2 4 3 2" xfId="42574"/>
    <cellStyle name="[yyyy] 2 2 4 4" xfId="21029"/>
    <cellStyle name="[yyyy] 2 2 4 4 2" xfId="45869"/>
    <cellStyle name="[yyyy] 2 2 4 5" xfId="24255"/>
    <cellStyle name="[yyyy] 2 2 4 5 2" xfId="49095"/>
    <cellStyle name="[yyyy] 2 2 4 6" xfId="27423"/>
    <cellStyle name="[yyyy] 2 2 4 6 2" xfId="52263"/>
    <cellStyle name="[yyyy] 2 2 4 7" xfId="34965"/>
    <cellStyle name="[yyyy] 2 2 5" xfId="29699"/>
    <cellStyle name="[yyyy] 3" xfId="5288"/>
    <cellStyle name="[yyyy] 3 2" xfId="5443"/>
    <cellStyle name="[yyyy] 3 2 2" xfId="11536"/>
    <cellStyle name="[yyyy] 3 2 2 2" xfId="9003"/>
    <cellStyle name="[yyyy] 3 2 2 2 2" xfId="33953"/>
    <cellStyle name="[yyyy] 3 2 2 3" xfId="19213"/>
    <cellStyle name="[yyyy] 3 2 2 3 2" xfId="44053"/>
    <cellStyle name="[yyyy] 3 2 2 4" xfId="22480"/>
    <cellStyle name="[yyyy] 3 2 2 4 2" xfId="47320"/>
    <cellStyle name="[yyyy] 3 2 2 5" xfId="25698"/>
    <cellStyle name="[yyyy] 3 2 2 5 2" xfId="50538"/>
    <cellStyle name="[yyyy] 3 2 2 6" xfId="28063"/>
    <cellStyle name="[yyyy] 3 2 2 6 2" xfId="52903"/>
    <cellStyle name="[yyyy] 3 2 2 7" xfId="36425"/>
    <cellStyle name="[yyyy] 3 2 3" xfId="10323"/>
    <cellStyle name="[yyyy] 3 2 3 2" xfId="7779"/>
    <cellStyle name="[yyyy] 3 2 3 2 2" xfId="32732"/>
    <cellStyle name="[yyyy] 3 2 3 3" xfId="18037"/>
    <cellStyle name="[yyyy] 3 2 3 3 2" xfId="42877"/>
    <cellStyle name="[yyyy] 3 2 3 4" xfId="21331"/>
    <cellStyle name="[yyyy] 3 2 3 4 2" xfId="46171"/>
    <cellStyle name="[yyyy] 3 2 3 5" xfId="24557"/>
    <cellStyle name="[yyyy] 3 2 3 5 2" xfId="49397"/>
    <cellStyle name="[yyyy] 3 2 3 6" xfId="27492"/>
    <cellStyle name="[yyyy] 3 2 3 6 2" xfId="52332"/>
    <cellStyle name="[yyyy] 3 2 3 7" xfId="35265"/>
    <cellStyle name="[yyyy] 3 2 4" xfId="30445"/>
    <cellStyle name="[yyyy] 3 3" xfId="10412"/>
    <cellStyle name="[yyyy] 3 3 2" xfId="14701"/>
    <cellStyle name="[yyyy] 3 3 2 2" xfId="39542"/>
    <cellStyle name="[yyyy] 3 3 3" xfId="18126"/>
    <cellStyle name="[yyyy] 3 3 3 2" xfId="42966"/>
    <cellStyle name="[yyyy] 3 3 4" xfId="21414"/>
    <cellStyle name="[yyyy] 3 3 4 2" xfId="46254"/>
    <cellStyle name="[yyyy] 3 3 5" xfId="24640"/>
    <cellStyle name="[yyyy] 3 3 5 2" xfId="49480"/>
    <cellStyle name="[yyyy] 4" xfId="10101"/>
    <cellStyle name="[yyyy] 4 2" xfId="8826"/>
    <cellStyle name="[yyyy] 4 2 2" xfId="33777"/>
    <cellStyle name="[yyyy] 4 3" xfId="17816"/>
    <cellStyle name="[yyyy] 4 3 2" xfId="42656"/>
    <cellStyle name="[yyyy] 4 4" xfId="21110"/>
    <cellStyle name="[yyyy] 4 4 2" xfId="45950"/>
    <cellStyle name="[yyyy] 4 5" xfId="24336"/>
    <cellStyle name="[yyyy] 4 5 2" xfId="49176"/>
    <cellStyle name="[yyyy] 4 6" xfId="27435"/>
    <cellStyle name="[yyyy] 4 6 2" xfId="52275"/>
    <cellStyle name="[yyyy] 4 7" xfId="35045"/>
    <cellStyle name="[yyyy] 5" xfId="10046"/>
    <cellStyle name="[yyyy] 5 2" xfId="8243"/>
    <cellStyle name="[yyyy] 5 2 2" xfId="33196"/>
    <cellStyle name="[yyyy] 5 3" xfId="17761"/>
    <cellStyle name="[yyyy] 5 3 2" xfId="42601"/>
    <cellStyle name="[yyyy] 5 4" xfId="21055"/>
    <cellStyle name="[yyyy] 5 4 2" xfId="45895"/>
    <cellStyle name="[yyyy] 5 5" xfId="24281"/>
    <cellStyle name="[yyyy] 5 5 2" xfId="49121"/>
    <cellStyle name="[yyyy] 5 6" xfId="27429"/>
    <cellStyle name="[yyyy] 5 6 2" xfId="52269"/>
    <cellStyle name="[yyyy] 5 7" xfId="34992"/>
    <cellStyle name="[yyyy] 6" xfId="29691"/>
    <cellStyle name="\" xfId="1618"/>
    <cellStyle name="\ 2" xfId="1619"/>
    <cellStyle name="]_x000d__x000a_Zoomed=1_x000d__x000a_Row=0_x000d__x000a_Column=0_x000d__x000a_Height=0_x000d__x000a_Width=0_x000d__x000a_FontName=FoxFont_x000d__x000a_FontStyle=0_x000d__x000a_FontSize=9_x000d__x000a_PrtFontName=FoxPrin" xfId="1620"/>
    <cellStyle name="_%(SignOnly)" xfId="1621"/>
    <cellStyle name="_%(SignOnly) 2" xfId="1622"/>
    <cellStyle name="_%(SignOnly)_02 Revised Base Case - GD - Linked to Hochtief Model sent on Sept 23-2008" xfId="1623"/>
    <cellStyle name="_%(SignOnly)_Book2" xfId="1624"/>
    <cellStyle name="_%(SignOnly)_Book2 2" xfId="1625"/>
    <cellStyle name="_%(SignOnly)_Non-Regulated Airports Opertaing Model" xfId="1626"/>
    <cellStyle name="_%(SignOnly)_Non-Regulated Airports Opertaing Model 2" xfId="1627"/>
    <cellStyle name="_%(SignSpaceOnly)" xfId="1628"/>
    <cellStyle name="_%(SignSpaceOnly) 2" xfId="1629"/>
    <cellStyle name="_%(SignSpaceOnly)_02 Revised Base Case - GD - Linked to Hochtief Model sent on Sept 23-2008" xfId="1630"/>
    <cellStyle name="_%(SignSpaceOnly)_Book2" xfId="1631"/>
    <cellStyle name="_%(SignSpaceOnly)_Book2 2" xfId="1632"/>
    <cellStyle name="_%(SignSpaceOnly)_Non-Regulated Airports Opertaing Model" xfId="1633"/>
    <cellStyle name="_%(SignSpaceOnly)_Non-Regulated Airports Opertaing Model 2" xfId="1634"/>
    <cellStyle name="_x0013__1. Consolidated Top Down" xfId="1635"/>
    <cellStyle name="_x0013__1. Consolidated Top Down 2" xfId="1636"/>
    <cellStyle name="_128904_8" xfId="1637"/>
    <cellStyle name="_128904_8 2" xfId="1638"/>
    <cellStyle name="_128904_8 2 2" xfId="1639"/>
    <cellStyle name="_128904_8 2 2 2" xfId="1640"/>
    <cellStyle name="_128904_8 2 3" xfId="1641"/>
    <cellStyle name="_128904_8 3" xfId="1642"/>
    <cellStyle name="_128904_8 3 2" xfId="1643"/>
    <cellStyle name="_128904_8 3 2 2" xfId="1644"/>
    <cellStyle name="_128904_8 3 3" xfId="1645"/>
    <cellStyle name="_128904_8 4" xfId="1646"/>
    <cellStyle name="_128904_8 4 2" xfId="1647"/>
    <cellStyle name="_128904_8 5" xfId="1648"/>
    <cellStyle name="_129764_3" xfId="1649"/>
    <cellStyle name="_129764_3 2" xfId="1650"/>
    <cellStyle name="_129764_3 2 2" xfId="1651"/>
    <cellStyle name="_129764_3 2 2 2" xfId="1652"/>
    <cellStyle name="_129764_3 2 3" xfId="1653"/>
    <cellStyle name="_129764_3 3" xfId="1654"/>
    <cellStyle name="_129764_3 3 2" xfId="1655"/>
    <cellStyle name="_129764_3 3 2 2" xfId="1656"/>
    <cellStyle name="_129764_3 3 3" xfId="1657"/>
    <cellStyle name="_129764_3 4" xfId="1658"/>
    <cellStyle name="_129764_3 4 2" xfId="1659"/>
    <cellStyle name="_129764_3 5" xfId="1660"/>
    <cellStyle name="_1304819_4" xfId="1661"/>
    <cellStyle name="_1304819_4 2" xfId="1662"/>
    <cellStyle name="_1304819_4 2 2" xfId="1663"/>
    <cellStyle name="_1304819_4 3" xfId="1664"/>
    <cellStyle name="_1428508_24" xfId="1665"/>
    <cellStyle name="_1428508_24 2" xfId="1666"/>
    <cellStyle name="_160981_3" xfId="1667"/>
    <cellStyle name="_160981_3 2" xfId="1668"/>
    <cellStyle name="_160981_3 2 2" xfId="1669"/>
    <cellStyle name="_160981_3 2 2 2" xfId="1670"/>
    <cellStyle name="_160981_3 2 3" xfId="1671"/>
    <cellStyle name="_160981_3 3" xfId="1672"/>
    <cellStyle name="_160981_3 3 2" xfId="1673"/>
    <cellStyle name="_160981_3 3 2 2" xfId="1674"/>
    <cellStyle name="_160981_3 3 3" xfId="1675"/>
    <cellStyle name="_160981_3 4" xfId="1676"/>
    <cellStyle name="_160981_3 4 2" xfId="1677"/>
    <cellStyle name="_160981_3 5" xfId="1678"/>
    <cellStyle name="_164339_1" xfId="1679"/>
    <cellStyle name="_164339_1 2" xfId="1680"/>
    <cellStyle name="_164339_1 2 2" xfId="1681"/>
    <cellStyle name="_164339_1 3" xfId="1682"/>
    <cellStyle name="_20070719 PDP MVS Model v2" xfId="1683"/>
    <cellStyle name="_20070719 PDP MVS Model v2 2" xfId="1684"/>
    <cellStyle name="_20070719 PDP MVS Model v2 2 2" xfId="1685"/>
    <cellStyle name="_20070719 PDP MVS Model v2 3" xfId="1686"/>
    <cellStyle name="_284268_1" xfId="1687"/>
    <cellStyle name="_284268_1 2" xfId="1688"/>
    <cellStyle name="_284268_1 2 2" xfId="1689"/>
    <cellStyle name="_284268_1 2 2 2" xfId="1690"/>
    <cellStyle name="_284268_1 2 3" xfId="1691"/>
    <cellStyle name="_284268_1 3" xfId="1692"/>
    <cellStyle name="_284268_1 3 2" xfId="1693"/>
    <cellStyle name="_284268_1 3 2 2" xfId="1694"/>
    <cellStyle name="_284268_1 3 3" xfId="1695"/>
    <cellStyle name="_284268_1 4" xfId="1696"/>
    <cellStyle name="_284268_1 4 2" xfId="1697"/>
    <cellStyle name="_284268_1 5" xfId="1698"/>
    <cellStyle name="_342892_1" xfId="1699"/>
    <cellStyle name="_342892_1 2" xfId="1700"/>
    <cellStyle name="_342892_1 2 2" xfId="1701"/>
    <cellStyle name="_342892_1 3" xfId="1702"/>
    <cellStyle name="_370128_1" xfId="1703"/>
    <cellStyle name="_370128_1 2" xfId="1704"/>
    <cellStyle name="_370128_1 2 2" xfId="1705"/>
    <cellStyle name="_370128_1 2 2 2" xfId="1706"/>
    <cellStyle name="_370128_1 2 3" xfId="1707"/>
    <cellStyle name="_370128_1 3" xfId="1708"/>
    <cellStyle name="_370128_1 3 2" xfId="1709"/>
    <cellStyle name="_370128_1 3 2 2" xfId="1710"/>
    <cellStyle name="_370128_1 3 3" xfId="1711"/>
    <cellStyle name="_370128_1 4" xfId="1712"/>
    <cellStyle name="_370128_1 4 2" xfId="1713"/>
    <cellStyle name="_370128_1 5" xfId="1714"/>
    <cellStyle name="_510579_2" xfId="1715"/>
    <cellStyle name="_510579_2 2" xfId="1716"/>
    <cellStyle name="_510579_2 2 2" xfId="1717"/>
    <cellStyle name="_510579_2 2 2 2" xfId="1718"/>
    <cellStyle name="_510579_2 2 3" xfId="1719"/>
    <cellStyle name="_510579_2 3" xfId="1720"/>
    <cellStyle name="_510579_2 3 2" xfId="1721"/>
    <cellStyle name="_510579_2 3 2 2" xfId="1722"/>
    <cellStyle name="_510579_2 3 3" xfId="1723"/>
    <cellStyle name="_510579_2 4" xfId="1724"/>
    <cellStyle name="_510579_2 4 2" xfId="1725"/>
    <cellStyle name="_510579_2 5" xfId="1726"/>
    <cellStyle name="_510579_2_Book1" xfId="1727"/>
    <cellStyle name="_510579_2_Book1 2" xfId="1728"/>
    <cellStyle name="_510579_2_Book1 2 2" xfId="1729"/>
    <cellStyle name="_510579_2_Book1 2 2 2" xfId="1730"/>
    <cellStyle name="_510579_2_Book1 2 3" xfId="1731"/>
    <cellStyle name="_510579_2_Book1 3" xfId="1732"/>
    <cellStyle name="_510579_2_Book1 3 2" xfId="1733"/>
    <cellStyle name="_510579_2_Book1 3 2 2" xfId="1734"/>
    <cellStyle name="_510579_2_Book1 3 3" xfId="1735"/>
    <cellStyle name="_510579_2_Book1 4" xfId="1736"/>
    <cellStyle name="_510579_2_Book1 4 2" xfId="1737"/>
    <cellStyle name="_510579_2_Book1 5" xfId="1738"/>
    <cellStyle name="_510579_2_BRS Corporate Model (Stage 4 case) March 7 2011 " xfId="1739"/>
    <cellStyle name="_510579_2_BRS Corporate Model (Stage 4 case) March 7 2011  2" xfId="1740"/>
    <cellStyle name="_510579_2_BRS Corporate Model (Stage 4 case) March 7 2011  2 2" xfId="1741"/>
    <cellStyle name="_510579_2_BRS Corporate Model (Stage 4 case) March 7 2011  2 2 2" xfId="1742"/>
    <cellStyle name="_510579_2_BRS Corporate Model (Stage 4 case) March 7 2011  2 3" xfId="1743"/>
    <cellStyle name="_510579_2_BRS Corporate Model (Stage 4 case) March 7 2011  3" xfId="1744"/>
    <cellStyle name="_510579_2_BRS Corporate Model (Stage 4 case) March 7 2011  3 2" xfId="1745"/>
    <cellStyle name="_510579_2_BRS Corporate Model (Stage 4 case) March 7 2011  3 2 2" xfId="1746"/>
    <cellStyle name="_510579_2_BRS Corporate Model (Stage 4 case) March 7 2011  3 3" xfId="1747"/>
    <cellStyle name="_510579_2_BRS Corporate Model (Stage 4 case) March 7 2011  4" xfId="1748"/>
    <cellStyle name="_510579_2_BRS Corporate Model (Stage 4 case) March 7 2011  4 2" xfId="1749"/>
    <cellStyle name="_510579_2_BRS Corporate Model (Stage 4 case) March 7 2011  5" xfId="1750"/>
    <cellStyle name="_510579_2_BRS Corporate Model (Stage 4 case) March 7 2011 _MAGBusinessPlan_Sensitivities_v6" xfId="1751"/>
    <cellStyle name="_510579_2_BRS Corporate Model (Stage 4 case) March 7 2011 _Project Premier Financing Model v6.03" xfId="1752"/>
    <cellStyle name="_510579_2_BRS Corporate Model (Stage 4 case) March 7 2011 _ProjectPremierModel_16-Aug-2012 - IFM - with reserves modelled (jw)" xfId="1753"/>
    <cellStyle name="_510579_2_BRS Corporate Model (Stage 4 case) March 7 2011 _ProjectPremierModel_v17.1b" xfId="1754"/>
    <cellStyle name="_510579_2_BRS Corporate Model (Stage 4 case) March 7 2011 _ProjectPremierModel_v19.0" xfId="1755"/>
    <cellStyle name="_510579_2_BRS Corporate Model (Stage 4 case) March 7 2011 _ProjectPremierModel_v19.1" xfId="1756"/>
    <cellStyle name="_510579_2_BRS Corporate Model (Stage 4 case) March 7 2011 _ProjectPremierModel_v19.5" xfId="1757"/>
    <cellStyle name="_510579_2_Capex_A" xfId="1758"/>
    <cellStyle name="_510579_2_Capex_A 2" xfId="1759"/>
    <cellStyle name="_510579_2_Capex_A 2 2" xfId="1760"/>
    <cellStyle name="_510579_2_Capex_A 2 2 2" xfId="1761"/>
    <cellStyle name="_510579_2_Capex_A 2 3" xfId="1762"/>
    <cellStyle name="_510579_2_Capex_A 3" xfId="1763"/>
    <cellStyle name="_510579_2_Capex_A 3 2" xfId="1764"/>
    <cellStyle name="_510579_2_Capex_A 3 2 2" xfId="1765"/>
    <cellStyle name="_510579_2_Capex_A 3 3" xfId="1766"/>
    <cellStyle name="_510579_2_Capex_A 4" xfId="1767"/>
    <cellStyle name="_510579_2_Capex_A 4 2" xfId="1768"/>
    <cellStyle name="_510579_2_Capex_A 5" xfId="1769"/>
    <cellStyle name="_510579_2_Corporate Model v81" xfId="1770"/>
    <cellStyle name="_510579_2_Corporate Model v81 2" xfId="1771"/>
    <cellStyle name="_510579_2_Corporate Model v81 2 2" xfId="1772"/>
    <cellStyle name="_510579_2_Corporate Model v81 2 2 2" xfId="1773"/>
    <cellStyle name="_510579_2_Corporate Model v81 2 3" xfId="1774"/>
    <cellStyle name="_510579_2_Corporate Model v81 3" xfId="1775"/>
    <cellStyle name="_510579_2_Corporate Model v81 3 2" xfId="1776"/>
    <cellStyle name="_510579_2_Corporate Model v81 3 2 2" xfId="1777"/>
    <cellStyle name="_510579_2_Corporate Model v81 3 3" xfId="1778"/>
    <cellStyle name="_510579_2_Corporate Model v81 4" xfId="1779"/>
    <cellStyle name="_510579_2_Corporate Model v81 4 2" xfId="1780"/>
    <cellStyle name="_510579_2_Corporate Model v81 5" xfId="1781"/>
    <cellStyle name="_510579_2_Depn" xfId="1782"/>
    <cellStyle name="_510579_2_Depn 2" xfId="1783"/>
    <cellStyle name="_510579_2_Depn 2 2" xfId="1784"/>
    <cellStyle name="_510579_2_Depn 2 2 2" xfId="1785"/>
    <cellStyle name="_510579_2_Depn 2 3" xfId="1786"/>
    <cellStyle name="_510579_2_Depn 3" xfId="1787"/>
    <cellStyle name="_510579_2_Depn 3 2" xfId="1788"/>
    <cellStyle name="_510579_2_Depn 3 2 2" xfId="1789"/>
    <cellStyle name="_510579_2_Depn 3 3" xfId="1790"/>
    <cellStyle name="_510579_2_Depn 4" xfId="1791"/>
    <cellStyle name="_510579_2_Depn 4 2" xfId="1792"/>
    <cellStyle name="_510579_2_Depn 5" xfId="1793"/>
    <cellStyle name="_510579_2_Valuation" xfId="1794"/>
    <cellStyle name="_510579_2_Valuation 2" xfId="1795"/>
    <cellStyle name="_510579_2_Valuation 2 2" xfId="1796"/>
    <cellStyle name="_510579_2_Valuation 2 2 2" xfId="1797"/>
    <cellStyle name="_510579_2_Valuation 2 3" xfId="1798"/>
    <cellStyle name="_510579_2_Valuation 3" xfId="1799"/>
    <cellStyle name="_510579_2_Valuation 3 2" xfId="1800"/>
    <cellStyle name="_510579_2_Valuation 3 2 2" xfId="1801"/>
    <cellStyle name="_510579_2_Valuation 3 3" xfId="1802"/>
    <cellStyle name="_510579_2_Valuation 4" xfId="1803"/>
    <cellStyle name="_510579_2_Valuation 4 2" xfId="1804"/>
    <cellStyle name="_510579_2_Valuation 5" xfId="1805"/>
    <cellStyle name="_510579_2_Valuation_Book1" xfId="1806"/>
    <cellStyle name="_510579_2_Valuation_Book1 2" xfId="1807"/>
    <cellStyle name="_510579_2_Valuation_Book1 2 2" xfId="1808"/>
    <cellStyle name="_510579_2_Valuation_Book1 2 2 2" xfId="1809"/>
    <cellStyle name="_510579_2_Valuation_Book1 2 3" xfId="1810"/>
    <cellStyle name="_510579_2_Valuation_Book1 3" xfId="1811"/>
    <cellStyle name="_510579_2_Valuation_Book1 3 2" xfId="1812"/>
    <cellStyle name="_510579_2_Valuation_Book1 3 2 2" xfId="1813"/>
    <cellStyle name="_510579_2_Valuation_Book1 3 3" xfId="1814"/>
    <cellStyle name="_510579_2_Valuation_Book1 4" xfId="1815"/>
    <cellStyle name="_510579_2_Valuation_Book1 4 2" xfId="1816"/>
    <cellStyle name="_510579_2_Valuation_Book1 5" xfId="1817"/>
    <cellStyle name="_510579_2_Valuation_BRS Corporate Model (Stage 4 case) March 7 2011 " xfId="1818"/>
    <cellStyle name="_510579_2_Valuation_BRS Corporate Model (Stage 4 case) March 7 2011  2" xfId="1819"/>
    <cellStyle name="_510579_2_Valuation_BRS Corporate Model (Stage 4 case) March 7 2011  2 2" xfId="1820"/>
    <cellStyle name="_510579_2_Valuation_BRS Corporate Model (Stage 4 case) March 7 2011  2 2 2" xfId="1821"/>
    <cellStyle name="_510579_2_Valuation_BRS Corporate Model (Stage 4 case) March 7 2011  2 3" xfId="1822"/>
    <cellStyle name="_510579_2_Valuation_BRS Corporate Model (Stage 4 case) March 7 2011  3" xfId="1823"/>
    <cellStyle name="_510579_2_Valuation_BRS Corporate Model (Stage 4 case) March 7 2011  3 2" xfId="1824"/>
    <cellStyle name="_510579_2_Valuation_BRS Corporate Model (Stage 4 case) March 7 2011  3 2 2" xfId="1825"/>
    <cellStyle name="_510579_2_Valuation_BRS Corporate Model (Stage 4 case) March 7 2011  3 3" xfId="1826"/>
    <cellStyle name="_510579_2_Valuation_BRS Corporate Model (Stage 4 case) March 7 2011  4" xfId="1827"/>
    <cellStyle name="_510579_2_Valuation_BRS Corporate Model (Stage 4 case) March 7 2011  4 2" xfId="1828"/>
    <cellStyle name="_510579_2_Valuation_BRS Corporate Model (Stage 4 case) March 7 2011  5" xfId="1829"/>
    <cellStyle name="_510579_2_Valuation_BRS Corporate Model (Stage 4 case) March 7 2011 _MAGBusinessPlan_Sensitivities_v6" xfId="1830"/>
    <cellStyle name="_510579_2_Valuation_BRS Corporate Model (Stage 4 case) March 7 2011 _Project Premier Financing Model v6.03" xfId="1831"/>
    <cellStyle name="_510579_2_Valuation_BRS Corporate Model (Stage 4 case) March 7 2011 _ProjectPremierModel_16-Aug-2012 - IFM - with reserves modelled (jw)" xfId="1832"/>
    <cellStyle name="_510579_2_Valuation_BRS Corporate Model (Stage 4 case) March 7 2011 _ProjectPremierModel_v17.1b" xfId="1833"/>
    <cellStyle name="_510579_2_Valuation_BRS Corporate Model (Stage 4 case) March 7 2011 _ProjectPremierModel_v19.0" xfId="1834"/>
    <cellStyle name="_510579_2_Valuation_BRS Corporate Model (Stage 4 case) March 7 2011 _ProjectPremierModel_v19.1" xfId="1835"/>
    <cellStyle name="_510579_2_Valuation_BRS Corporate Model (Stage 4 case) March 7 2011 _ProjectPremierModel_v19.5" xfId="1836"/>
    <cellStyle name="_510579_2_Valuation_Capex_A" xfId="1837"/>
    <cellStyle name="_510579_2_Valuation_Capex_A 2" xfId="1838"/>
    <cellStyle name="_510579_2_Valuation_Capex_A 2 2" xfId="1839"/>
    <cellStyle name="_510579_2_Valuation_Capex_A 2 2 2" xfId="1840"/>
    <cellStyle name="_510579_2_Valuation_Capex_A 2 3" xfId="1841"/>
    <cellStyle name="_510579_2_Valuation_Capex_A 3" xfId="1842"/>
    <cellStyle name="_510579_2_Valuation_Capex_A 3 2" xfId="1843"/>
    <cellStyle name="_510579_2_Valuation_Capex_A 3 2 2" xfId="1844"/>
    <cellStyle name="_510579_2_Valuation_Capex_A 3 3" xfId="1845"/>
    <cellStyle name="_510579_2_Valuation_Capex_A 4" xfId="1846"/>
    <cellStyle name="_510579_2_Valuation_Capex_A 4 2" xfId="1847"/>
    <cellStyle name="_510579_2_Valuation_Capex_A 5" xfId="1848"/>
    <cellStyle name="_510579_2_Valuation_Corporate Model v81" xfId="1849"/>
    <cellStyle name="_510579_2_Valuation_Corporate Model v81 2" xfId="1850"/>
    <cellStyle name="_510579_2_Valuation_Corporate Model v81 2 2" xfId="1851"/>
    <cellStyle name="_510579_2_Valuation_Corporate Model v81 2 2 2" xfId="1852"/>
    <cellStyle name="_510579_2_Valuation_Corporate Model v81 2 3" xfId="1853"/>
    <cellStyle name="_510579_2_Valuation_Corporate Model v81 3" xfId="1854"/>
    <cellStyle name="_510579_2_Valuation_Corporate Model v81 3 2" xfId="1855"/>
    <cellStyle name="_510579_2_Valuation_Corporate Model v81 3 2 2" xfId="1856"/>
    <cellStyle name="_510579_2_Valuation_Corporate Model v81 3 3" xfId="1857"/>
    <cellStyle name="_510579_2_Valuation_Corporate Model v81 4" xfId="1858"/>
    <cellStyle name="_510579_2_Valuation_Corporate Model v81 4 2" xfId="1859"/>
    <cellStyle name="_510579_2_Valuation_Corporate Model v81 5" xfId="1860"/>
    <cellStyle name="_583430_1" xfId="1861"/>
    <cellStyle name="_63 Baseball Model - DrKW" xfId="1862"/>
    <cellStyle name="_63 Baseball Model - DrKW 2" xfId="1863"/>
    <cellStyle name="_745190_8" xfId="1864"/>
    <cellStyle name="_745190_8 2" xfId="1865"/>
    <cellStyle name="_745190_8 2 2" xfId="1866"/>
    <cellStyle name="_745190_8 2 2 2" xfId="1867"/>
    <cellStyle name="_745190_8 2 3" xfId="1868"/>
    <cellStyle name="_745190_8 3" xfId="1869"/>
    <cellStyle name="_745190_8 3 2" xfId="1870"/>
    <cellStyle name="_745190_8 3 2 2" xfId="1871"/>
    <cellStyle name="_745190_8 3 3" xfId="1872"/>
    <cellStyle name="_745190_8 4" xfId="1873"/>
    <cellStyle name="_745190_8 4 2" xfId="1874"/>
    <cellStyle name="_745190_8 5" xfId="1875"/>
    <cellStyle name="_902117_29" xfId="1876"/>
    <cellStyle name="_902117_29 2" xfId="1877"/>
    <cellStyle name="_902117_29 2 2" xfId="1878"/>
    <cellStyle name="_902117_29 2 2 2" xfId="1879"/>
    <cellStyle name="_902117_29 2 3" xfId="1880"/>
    <cellStyle name="_902117_29 3" xfId="1881"/>
    <cellStyle name="_902117_29 3 2" xfId="1882"/>
    <cellStyle name="_902117_29 3 2 2" xfId="1883"/>
    <cellStyle name="_902117_29 3 3" xfId="1884"/>
    <cellStyle name="_902117_29 4" xfId="1885"/>
    <cellStyle name="_902117_29 4 2" xfId="1886"/>
    <cellStyle name="_902117_29 5" xfId="1887"/>
    <cellStyle name="_91975_1" xfId="1888"/>
    <cellStyle name="_91975_1 2" xfId="1889"/>
    <cellStyle name="_91975_1 2 2" xfId="1890"/>
    <cellStyle name="_91975_1 2 2 2" xfId="1891"/>
    <cellStyle name="_91975_1 2 3" xfId="1892"/>
    <cellStyle name="_91975_1 3" xfId="1893"/>
    <cellStyle name="_91975_1 3 2" xfId="1894"/>
    <cellStyle name="_91975_1 3 2 2" xfId="1895"/>
    <cellStyle name="_91975_1 3 3" xfId="1896"/>
    <cellStyle name="_91975_1 4" xfId="1897"/>
    <cellStyle name="_91975_1 4 2" xfId="1898"/>
    <cellStyle name="_91975_1 5" xfId="1899"/>
    <cellStyle name="_96804_3" xfId="1900"/>
    <cellStyle name="_96804_3 2" xfId="1901"/>
    <cellStyle name="_96804_3 2 2" xfId="1902"/>
    <cellStyle name="_96804_3 2 2 2" xfId="1903"/>
    <cellStyle name="_96804_3 2 3" xfId="1904"/>
    <cellStyle name="_96804_3 3" xfId="1905"/>
    <cellStyle name="_96804_3 3 2" xfId="1906"/>
    <cellStyle name="_96804_3 3 2 2" xfId="1907"/>
    <cellStyle name="_96804_3 3 3" xfId="1908"/>
    <cellStyle name="_96804_3 4" xfId="1909"/>
    <cellStyle name="_96804_3 4 2" xfId="1910"/>
    <cellStyle name="_96804_3 5" xfId="1911"/>
    <cellStyle name="_Acc" xfId="1912"/>
    <cellStyle name="_Allowances" xfId="1913"/>
    <cellStyle name="_Allowances 2" xfId="1914"/>
    <cellStyle name="_Allowances_1. Consolidated Top Down" xfId="1915"/>
    <cellStyle name="_Allowances_1. Consolidated Top Down 2" xfId="1916"/>
    <cellStyle name="_Allowances_BP top down scenarios" xfId="1917"/>
    <cellStyle name="_Allowances_BP top down scenarios 2" xfId="1918"/>
    <cellStyle name="_Allowances_BP top down summary - Consolidated" xfId="1919"/>
    <cellStyle name="_Allowances_BP top down summary - Consolidated 2" xfId="1920"/>
    <cellStyle name="_Allowances_CX meeting template" xfId="1921"/>
    <cellStyle name="_Allowances_CX meeting template 2" xfId="1922"/>
    <cellStyle name="_Allowances_FM base Tom" xfId="1923"/>
    <cellStyle name="_Allowances_FM base Tom 2" xfId="1924"/>
    <cellStyle name="_Allowances_FM Mid Case Detail 2" xfId="1925"/>
    <cellStyle name="_Allowances_FM Mid Case Detail 2 2" xfId="1926"/>
    <cellStyle name="_Allowances_MAG FM 3.4.09 Tom" xfId="1927"/>
    <cellStyle name="_Allowances_MAG FM 3.4.09 Tom 2" xfId="1928"/>
    <cellStyle name="_Allowances_MAG LTFF 1011 01.06.10" xfId="1929"/>
    <cellStyle name="_Allowances_Scenario 2" xfId="1930"/>
    <cellStyle name="_Allowances_Scenario 2 2" xfId="1931"/>
    <cellStyle name="_AsA_2" xfId="1932"/>
    <cellStyle name="_AsG" xfId="1933"/>
    <cellStyle name="_AsG 2" xfId="1934"/>
    <cellStyle name="_AsG 2 2" xfId="1935"/>
    <cellStyle name="_AsG 3" xfId="1936"/>
    <cellStyle name="_AsG_Assumptions" xfId="1937"/>
    <cellStyle name="_AsG_Assumptions 2" xfId="1938"/>
    <cellStyle name="_AsG_Assumptions 2 2" xfId="1939"/>
    <cellStyle name="_AsG_Assumptions 3" xfId="1940"/>
    <cellStyle name="_AsG_Capex &amp; RAB" xfId="1941"/>
    <cellStyle name="_AsG_Capex &amp; RAB 2" xfId="1942"/>
    <cellStyle name="_AsG_Capex &amp; RAB 2 2" xfId="1943"/>
    <cellStyle name="_AsG_Capex &amp; RAB 3" xfId="1944"/>
    <cellStyle name="_Assumptions" xfId="1945"/>
    <cellStyle name="_x0013__Assumptions" xfId="1946"/>
    <cellStyle name="_Assumptions (2)" xfId="1947"/>
    <cellStyle name="_Assumptions (2) 2" xfId="1948"/>
    <cellStyle name="_Assumptions 2" xfId="1949"/>
    <cellStyle name="_x0013__Assumptions 2" xfId="1950"/>
    <cellStyle name="_x0013__Assumptions 2 2" xfId="1951"/>
    <cellStyle name="_x0013__Assumptions 3" xfId="1952"/>
    <cellStyle name="_Boheme sub debt capacity_draft" xfId="1953"/>
    <cellStyle name="_Boheme sub debt capacity_draft 2" xfId="1954"/>
    <cellStyle name="_Boheme sub debt capacity_draft_1. Consolidated Top Down" xfId="1955"/>
    <cellStyle name="_Boheme sub debt capacity_draft_1. Consolidated Top Down 2" xfId="1956"/>
    <cellStyle name="_Boheme sub debt capacity_draft_BP top down scenarios" xfId="1957"/>
    <cellStyle name="_Boheme sub debt capacity_draft_BP top down scenarios 2" xfId="1958"/>
    <cellStyle name="_Boheme sub debt capacity_draft_BP top down summary - Consolidated" xfId="1959"/>
    <cellStyle name="_Boheme sub debt capacity_draft_BP top down summary - Consolidated 2" xfId="1960"/>
    <cellStyle name="_Boheme sub debt capacity_draft_CX meeting template" xfId="1961"/>
    <cellStyle name="_Boheme sub debt capacity_draft_CX meeting template 2" xfId="1962"/>
    <cellStyle name="_Boheme sub debt capacity_draft_FM base Tom" xfId="1963"/>
    <cellStyle name="_Boheme sub debt capacity_draft_FM base Tom 2" xfId="1964"/>
    <cellStyle name="_Boheme sub debt capacity_draft_FM Mid Case Detail 2" xfId="1965"/>
    <cellStyle name="_Boheme sub debt capacity_draft_FM Mid Case Detail 2 2" xfId="1966"/>
    <cellStyle name="_Boheme sub debt capacity_draft_MAG FM 3.4.09 Tom" xfId="1967"/>
    <cellStyle name="_Boheme sub debt capacity_draft_MAG FM 3.4.09 Tom 2" xfId="1968"/>
    <cellStyle name="_Boheme sub debt capacity_draft_MAG LTFF 1011 01.06.10" xfId="1969"/>
    <cellStyle name="_Boheme sub debt capacity_draft_Scenario 2" xfId="1970"/>
    <cellStyle name="_Boheme sub debt capacity_draft_Scenario 2 2" xfId="1971"/>
    <cellStyle name="_Boheme sub debt capacity_v2" xfId="1972"/>
    <cellStyle name="_Boheme sub debt capacity_v2 2" xfId="1973"/>
    <cellStyle name="_Boheme sub debt capacity_v2_1. Consolidated Top Down" xfId="1974"/>
    <cellStyle name="_Boheme sub debt capacity_v2_1. Consolidated Top Down 2" xfId="1975"/>
    <cellStyle name="_Boheme sub debt capacity_v2_BP top down scenarios" xfId="1976"/>
    <cellStyle name="_Boheme sub debt capacity_v2_BP top down scenarios 2" xfId="1977"/>
    <cellStyle name="_Boheme sub debt capacity_v2_BP top down summary - Consolidated" xfId="1978"/>
    <cellStyle name="_Boheme sub debt capacity_v2_BP top down summary - Consolidated 2" xfId="1979"/>
    <cellStyle name="_Boheme sub debt capacity_v2_CX meeting template" xfId="1980"/>
    <cellStyle name="_Boheme sub debt capacity_v2_CX meeting template 2" xfId="1981"/>
    <cellStyle name="_Boheme sub debt capacity_v2_FM base Tom" xfId="1982"/>
    <cellStyle name="_Boheme sub debt capacity_v2_FM base Tom 2" xfId="1983"/>
    <cellStyle name="_Boheme sub debt capacity_v2_FM Mid Case Detail 2" xfId="1984"/>
    <cellStyle name="_Boheme sub debt capacity_v2_FM Mid Case Detail 2 2" xfId="1985"/>
    <cellStyle name="_Boheme sub debt capacity_v2_MAG FM 3.4.09 Tom" xfId="1986"/>
    <cellStyle name="_Boheme sub debt capacity_v2_MAG FM 3.4.09 Tom 2" xfId="1987"/>
    <cellStyle name="_Boheme sub debt capacity_v2_MAG LTFF 1011 01.06.10" xfId="1988"/>
    <cellStyle name="_Boheme sub debt capacity_v2_Scenario 2" xfId="1989"/>
    <cellStyle name="_Boheme sub debt capacity_v2_Scenario 2 2" xfId="1990"/>
    <cellStyle name="_Boheme sub debt capacity_v3" xfId="1991"/>
    <cellStyle name="_Boheme sub debt capacity_v3 2" xfId="1992"/>
    <cellStyle name="_Boheme sub debt capacity_v3_(i) holdco loan no swap" xfId="1993"/>
    <cellStyle name="_Boheme sub debt capacity_v3_(i) holdco loan no swap 2" xfId="1994"/>
    <cellStyle name="_Boheme sub debt capacity_v3_(i) holdco loan no swap_1. Consolidated Top Down" xfId="1995"/>
    <cellStyle name="_Boheme sub debt capacity_v3_(i) holdco loan no swap_1. Consolidated Top Down 2" xfId="1996"/>
    <cellStyle name="_Boheme sub debt capacity_v3_(i) holdco loan no swap_BP top down scenarios" xfId="1997"/>
    <cellStyle name="_Boheme sub debt capacity_v3_(i) holdco loan no swap_BP top down scenarios 2" xfId="1998"/>
    <cellStyle name="_Boheme sub debt capacity_v3_(i) holdco loan no swap_BP top down summary - Consolidated" xfId="1999"/>
    <cellStyle name="_Boheme sub debt capacity_v3_(i) holdco loan no swap_BP top down summary - Consolidated 2" xfId="2000"/>
    <cellStyle name="_Boheme sub debt capacity_v3_(i) holdco loan no swap_CX meeting template" xfId="2001"/>
    <cellStyle name="_Boheme sub debt capacity_v3_(i) holdco loan no swap_CX meeting template 2" xfId="2002"/>
    <cellStyle name="_Boheme sub debt capacity_v3_(i) holdco loan no swap_FM base Tom" xfId="2003"/>
    <cellStyle name="_Boheme sub debt capacity_v3_(i) holdco loan no swap_FM base Tom 2" xfId="2004"/>
    <cellStyle name="_Boheme sub debt capacity_v3_(i) holdco loan no swap_FM Mid Case Detail 2" xfId="2005"/>
    <cellStyle name="_Boheme sub debt capacity_v3_(i) holdco loan no swap_FM Mid Case Detail 2 2" xfId="2006"/>
    <cellStyle name="_Boheme sub debt capacity_v3_(i) holdco loan no swap_MAG FM 3.4.09 Tom" xfId="2007"/>
    <cellStyle name="_Boheme sub debt capacity_v3_(i) holdco loan no swap_MAG FM 3.4.09 Tom 2" xfId="2008"/>
    <cellStyle name="_Boheme sub debt capacity_v3_(i) holdco loan no swap_MAG LTFF 1011 01.06.10" xfId="2009"/>
    <cellStyle name="_Boheme sub debt capacity_v3_(i) holdco loan no swap_Scenario 2" xfId="2010"/>
    <cellStyle name="_Boheme sub debt capacity_v3_(i) holdco loan no swap_Scenario 2 2" xfId="2011"/>
    <cellStyle name="_Boheme sub debt capacity_v3_1. Consolidated Top Down" xfId="2012"/>
    <cellStyle name="_Boheme sub debt capacity_v3_1. Consolidated Top Down 2" xfId="2013"/>
    <cellStyle name="_Boheme sub debt capacity_v3_BP top down scenarios" xfId="2014"/>
    <cellStyle name="_Boheme sub debt capacity_v3_BP top down scenarios 2" xfId="2015"/>
    <cellStyle name="_Boheme sub debt capacity_v3_BP top down summary - Consolidated" xfId="2016"/>
    <cellStyle name="_Boheme sub debt capacity_v3_BP top down summary - Consolidated 2" xfId="2017"/>
    <cellStyle name="_Boheme sub debt capacity_v3_CX meeting template" xfId="2018"/>
    <cellStyle name="_Boheme sub debt capacity_v3_CX meeting template 2" xfId="2019"/>
    <cellStyle name="_Boheme sub debt capacity_v3_FM base Tom" xfId="2020"/>
    <cellStyle name="_Boheme sub debt capacity_v3_FM base Tom 2" xfId="2021"/>
    <cellStyle name="_Boheme sub debt capacity_v3_FM Mid Case Detail 2" xfId="2022"/>
    <cellStyle name="_Boheme sub debt capacity_v3_FM Mid Case Detail 2 2" xfId="2023"/>
    <cellStyle name="_Boheme sub debt capacity_v3_MAG FM 3.4.09 Tom" xfId="2024"/>
    <cellStyle name="_Boheme sub debt capacity_v3_MAG FM 3.4.09 Tom 2" xfId="2025"/>
    <cellStyle name="_Boheme sub debt capacity_v3_MAG LTFF 1011 01.06.10" xfId="2026"/>
    <cellStyle name="_Boheme sub debt capacity_v3_Scenario 2" xfId="2027"/>
    <cellStyle name="_Boheme sub debt capacity_v3_Scenario 2 2" xfId="2028"/>
    <cellStyle name="_Book1" xfId="2029"/>
    <cellStyle name="_x0013__Book1" xfId="2030"/>
    <cellStyle name="_Book1 2" xfId="2031"/>
    <cellStyle name="_x0013__Book1 2" xfId="2032"/>
    <cellStyle name="_Book1 2 2" xfId="2033"/>
    <cellStyle name="_x0013__Book1 2 2" xfId="2034"/>
    <cellStyle name="_x0013__Book1 2 2 2" xfId="2035"/>
    <cellStyle name="_x0013__Book1 2 3" xfId="2036"/>
    <cellStyle name="_Book1 3" xfId="2037"/>
    <cellStyle name="_x0013__Book1 3" xfId="2038"/>
    <cellStyle name="_x0013__Book1 3 2" xfId="2039"/>
    <cellStyle name="_x0013__Book1 3 2 2" xfId="2040"/>
    <cellStyle name="_x0013__Book1 3 3" xfId="2041"/>
    <cellStyle name="_x0013__Book1 4" xfId="2042"/>
    <cellStyle name="_x0013__Book1 4 2" xfId="2043"/>
    <cellStyle name="_x0013__Book1 5" xfId="2044"/>
    <cellStyle name="_Book1_1" xfId="2045"/>
    <cellStyle name="_Book1_1 2" xfId="2046"/>
    <cellStyle name="_Book1_1_1. Consolidated Top Down" xfId="2047"/>
    <cellStyle name="_Book1_1_1. Consolidated Top Down 2" xfId="2048"/>
    <cellStyle name="_Book1_1_BP top down scenarios" xfId="2049"/>
    <cellStyle name="_Book1_1_BP top down scenarios 2" xfId="2050"/>
    <cellStyle name="_Book1_1_BP top down summary - Consolidated" xfId="2051"/>
    <cellStyle name="_Book1_1_BP top down summary - Consolidated 2" xfId="2052"/>
    <cellStyle name="_Book1_1_CX meeting template" xfId="2053"/>
    <cellStyle name="_Book1_1_CX meeting template 2" xfId="2054"/>
    <cellStyle name="_Book1_1_FM base Tom" xfId="2055"/>
    <cellStyle name="_Book1_1_FM base Tom 2" xfId="2056"/>
    <cellStyle name="_Book1_1_FM Mid Case Detail 2" xfId="2057"/>
    <cellStyle name="_Book1_1_FM Mid Case Detail 2 2" xfId="2058"/>
    <cellStyle name="_Book1_1_MAG FM 3.4.09 Tom" xfId="2059"/>
    <cellStyle name="_Book1_1_MAG FM 3.4.09 Tom 2" xfId="2060"/>
    <cellStyle name="_Book1_1_MAG LTFF 1011 01.06.10" xfId="2061"/>
    <cellStyle name="_Book1_1_Scenario 2" xfId="2062"/>
    <cellStyle name="_Book1_1_Scenario 2 2" xfId="2063"/>
    <cellStyle name="_Book1_Reg. BP-RA19_WIP_home_backup090302_revisedQ6" xfId="2064"/>
    <cellStyle name="_Book1_Reg. BP-RA19_WIP_home_backup090302_revisedQ6 2" xfId="2065"/>
    <cellStyle name="_Book1_Reg. BP-RA19_WIP_home_backup090302_revisedQ6 2 2" xfId="2066"/>
    <cellStyle name="_Book1_Reg. BP-RA19_WIP_home_backup090302_revisedQ6 3" xfId="2067"/>
    <cellStyle name="_Book2" xfId="1178"/>
    <cellStyle name="_Book2 2" xfId="2068"/>
    <cellStyle name="_Book3" xfId="2069"/>
    <cellStyle name="_Book3 2" xfId="2070"/>
    <cellStyle name="_Book3 2 2" xfId="2071"/>
    <cellStyle name="_Book3 3" xfId="2072"/>
    <cellStyle name="_Book3_Reg. BP-RA19_WIP_home_backup090302_revisedQ6" xfId="2073"/>
    <cellStyle name="_Book3_Reg. BP-RA19_WIP_home_backup090302_revisedQ6 2" xfId="2074"/>
    <cellStyle name="_Book3_Reg. BP-RA19_WIP_home_backup090302_revisedQ6 2 2" xfId="2075"/>
    <cellStyle name="_Book3_Reg. BP-RA19_WIP_home_backup090302_revisedQ6 3" xfId="2076"/>
    <cellStyle name="_x0013__BP top down scenarios" xfId="2077"/>
    <cellStyle name="_x0013__BP top down scenarios 2" xfId="2078"/>
    <cellStyle name="_x0013__BP top down summary - Consolidated" xfId="2079"/>
    <cellStyle name="_x0013__BP top down summary - Consolidated 2" xfId="2080"/>
    <cellStyle name="_x0013__BRS Corporate Model (Stage 4 case) March 7 2011 " xfId="2081"/>
    <cellStyle name="_x0013__BRS Corporate Model (Stage 4 case) March 7 2011  2" xfId="2082"/>
    <cellStyle name="_x0013__BRS Corporate Model (Stage 4 case) March 7 2011  2 2" xfId="2083"/>
    <cellStyle name="_x0013__BRS Corporate Model (Stage 4 case) March 7 2011  2 2 2" xfId="2084"/>
    <cellStyle name="_x0013__BRS Corporate Model (Stage 4 case) March 7 2011  2 3" xfId="2085"/>
    <cellStyle name="_x0013__BRS Corporate Model (Stage 4 case) March 7 2011  3" xfId="2086"/>
    <cellStyle name="_x0013__BRS Corporate Model (Stage 4 case) March 7 2011  3 2" xfId="2087"/>
    <cellStyle name="_x0013__BRS Corporate Model (Stage 4 case) March 7 2011  3 2 2" xfId="2088"/>
    <cellStyle name="_x0013__BRS Corporate Model (Stage 4 case) March 7 2011  3 3" xfId="2089"/>
    <cellStyle name="_x0013__BRS Corporate Model (Stage 4 case) March 7 2011  4" xfId="2090"/>
    <cellStyle name="_x0013__BRS Corporate Model (Stage 4 case) March 7 2011  4 2" xfId="2091"/>
    <cellStyle name="_x0013__BRS Corporate Model (Stage 4 case) March 7 2011  5" xfId="2092"/>
    <cellStyle name="_x0013__BRS Corporate Model (Stage 4 case) March 7 2011 _MAGBusinessPlan_Sensitivities_v6" xfId="2093"/>
    <cellStyle name="_x0013__BRS Corporate Model (Stage 4 case) March 7 2011 _Project Premier Financing Model v6.03" xfId="2094"/>
    <cellStyle name="_x0013__BRS Corporate Model (Stage 4 case) March 7 2011 _ProjectPremierModel_16-Aug-2012 - IFM - with reserves modelled (jw)" xfId="2095"/>
    <cellStyle name="_x0013__BRS Corporate Model (Stage 4 case) March 7 2011 _ProjectPremierModel_v17.1b" xfId="2096"/>
    <cellStyle name="_x0013__BRS Corporate Model (Stage 4 case) March 7 2011 _ProjectPremierModel_v19.0" xfId="2097"/>
    <cellStyle name="_x0013__BRS Corporate Model (Stage 4 case) March 7 2011 _ProjectPremierModel_v19.1" xfId="2098"/>
    <cellStyle name="_x0013__BRS Corporate Model (Stage 4 case) March 7 2011 _ProjectPremierModel_v19.5" xfId="2099"/>
    <cellStyle name="_Buyers Page" xfId="2100"/>
    <cellStyle name="_Buyers Page 2" xfId="2101"/>
    <cellStyle name="_CAA BAA Nov.07 Gap-2007 12 11" xfId="2102"/>
    <cellStyle name="_CAA BAA Nov.07 Gap-2007 12 11 2" xfId="2103"/>
    <cellStyle name="_CAA BAA Nov.07 Gap-2007 12 11 2 2" xfId="2104"/>
    <cellStyle name="_CAA BAA Nov.07 Gap-2007 12 11 3" xfId="2105"/>
    <cellStyle name="_x0013__Capex &amp; RAB" xfId="2106"/>
    <cellStyle name="_x0013__Capex &amp; RAB 2" xfId="2107"/>
    <cellStyle name="_x0013__Capex &amp; RAB 2 2" xfId="2108"/>
    <cellStyle name="_x0013__Capex &amp; RAB 3" xfId="2109"/>
    <cellStyle name="_x0013__Capex_A" xfId="2110"/>
    <cellStyle name="_x0013__Capex_A 2" xfId="2111"/>
    <cellStyle name="_x0013__Capex_A 2 2" xfId="2112"/>
    <cellStyle name="_x0013__Capex_A 2 2 2" xfId="2113"/>
    <cellStyle name="_x0013__Capex_A 2 3" xfId="2114"/>
    <cellStyle name="_x0013__Capex_A 3" xfId="2115"/>
    <cellStyle name="_x0013__Capex_A 3 2" xfId="2116"/>
    <cellStyle name="_x0013__Capex_A 3 2 2" xfId="2117"/>
    <cellStyle name="_x0013__Capex_A 3 3" xfId="2118"/>
    <cellStyle name="_x0013__Capex_A 4" xfId="2119"/>
    <cellStyle name="_x0013__Capex_A 4 2" xfId="2120"/>
    <cellStyle name="_x0013__Capex_A 5" xfId="2121"/>
    <cellStyle name="_Cashflow" xfId="2122"/>
    <cellStyle name="_Cashflow 2" xfId="2123"/>
    <cellStyle name="_Cashflow 2 2" xfId="2124"/>
    <cellStyle name="_Cashflow 2 2 2" xfId="2125"/>
    <cellStyle name="_Cashflow 2 3" xfId="2126"/>
    <cellStyle name="_Cashflow 3" xfId="2127"/>
    <cellStyle name="_Cashflow 3 2" xfId="2128"/>
    <cellStyle name="_Cashflow 3 2 2" xfId="2129"/>
    <cellStyle name="_Cashflow 3 3" xfId="2130"/>
    <cellStyle name="_Cashflow 4" xfId="2131"/>
    <cellStyle name="_Cashflow 4 2" xfId="2132"/>
    <cellStyle name="_Cashflow 5" xfId="2133"/>
    <cellStyle name="_CD and content manuf" xfId="2134"/>
    <cellStyle name="_CD and content manuf 2" xfId="2135"/>
    <cellStyle name="_Cleves model_Challenger Base Case  Final" xfId="2136"/>
    <cellStyle name="_Cleves model_Challenger Base Case  Final 2" xfId="2137"/>
    <cellStyle name="_Column1" xfId="2138"/>
    <cellStyle name="_Column1 2" xfId="2139"/>
    <cellStyle name="_Column1_1. Consolidated Top Down" xfId="2140"/>
    <cellStyle name="_Column1_1. Consolidated Top Down 2" xfId="2141"/>
    <cellStyle name="_Column1_BP top down scenarios" xfId="2142"/>
    <cellStyle name="_Column1_BP top down scenarios 2" xfId="2143"/>
    <cellStyle name="_Column1_BP top down summary - Consolidated" xfId="2144"/>
    <cellStyle name="_Column1_BP top down summary - Consolidated 2" xfId="2145"/>
    <cellStyle name="_Column1_CX meeting template" xfId="2146"/>
    <cellStyle name="_Column1_CX meeting template 2" xfId="2147"/>
    <cellStyle name="_Column1_FM base Tom" xfId="2148"/>
    <cellStyle name="_Column1_FM base Tom 2" xfId="2149"/>
    <cellStyle name="_Column1_FM Mid Case Detail 2" xfId="2150"/>
    <cellStyle name="_Column1_FM Mid Case Detail 2 2" xfId="2151"/>
    <cellStyle name="_Column1_MAG FM 3.4.09 Tom" xfId="2152"/>
    <cellStyle name="_Column1_MAG FM 3.4.09 Tom 2" xfId="2153"/>
    <cellStyle name="_Column1_MAG LTFF 1011 01.06.10" xfId="2154"/>
    <cellStyle name="_Column1_Scenario 2" xfId="2155"/>
    <cellStyle name="_Column1_Scenario 2 2" xfId="2156"/>
    <cellStyle name="_Column2" xfId="2157"/>
    <cellStyle name="_Column2 2" xfId="2158"/>
    <cellStyle name="_Column3" xfId="2159"/>
    <cellStyle name="_Column3 2" xfId="2160"/>
    <cellStyle name="_Column4" xfId="2161"/>
    <cellStyle name="_Column4 2" xfId="2162"/>
    <cellStyle name="_Column5" xfId="2163"/>
    <cellStyle name="_Column5 2" xfId="2164"/>
    <cellStyle name="_Column6" xfId="2165"/>
    <cellStyle name="_Column6 2" xfId="2166"/>
    <cellStyle name="_Column7" xfId="2167"/>
    <cellStyle name="_Column7 2" xfId="2168"/>
    <cellStyle name="_Comma" xfId="2169"/>
    <cellStyle name="_Comma 2" xfId="2170"/>
    <cellStyle name="_Comma 2 2" xfId="2171"/>
    <cellStyle name="_Comma 3" xfId="2172"/>
    <cellStyle name="_Comma_Book2" xfId="2173"/>
    <cellStyle name="_Comma_Book2 2" xfId="2174"/>
    <cellStyle name="_Comma_Non-Regulated Airports Opertaing Model" xfId="2175"/>
    <cellStyle name="_Comma_Non-Regulated Airports Opertaing Model 2" xfId="2176"/>
    <cellStyle name="_x0013__Corporate Model v81" xfId="2177"/>
    <cellStyle name="_x0013__Corporate Model v81 2" xfId="2178"/>
    <cellStyle name="_x0013__Corporate Model v81 2 2" xfId="2179"/>
    <cellStyle name="_x0013__Corporate Model v81 2 2 2" xfId="2180"/>
    <cellStyle name="_x0013__Corporate Model v81 2 3" xfId="2181"/>
    <cellStyle name="_x0013__Corporate Model v81 3" xfId="2182"/>
    <cellStyle name="_x0013__Corporate Model v81 3 2" xfId="2183"/>
    <cellStyle name="_x0013__Corporate Model v81 3 2 2" xfId="2184"/>
    <cellStyle name="_x0013__Corporate Model v81 3 3" xfId="2185"/>
    <cellStyle name="_x0013__Corporate Model v81 4" xfId="2186"/>
    <cellStyle name="_x0013__Corporate Model v81 4 2" xfId="2187"/>
    <cellStyle name="_x0013__Corporate Model v81 5" xfId="2188"/>
    <cellStyle name="_Currency" xfId="2189"/>
    <cellStyle name="_Currency 2" xfId="2190"/>
    <cellStyle name="_Currency_02 Revised Base Case - GD - Linked to Hochtief Model sent on Sept 23-2008" xfId="2191"/>
    <cellStyle name="_Currency_Book2" xfId="2192"/>
    <cellStyle name="_Currency_Book2 2" xfId="2193"/>
    <cellStyle name="_Currency_Non-Regulated Airports Opertaing Model" xfId="2194"/>
    <cellStyle name="_Currency_Non-Regulated Airports Opertaing Model 2" xfId="2195"/>
    <cellStyle name="_CurrencySpace" xfId="2196"/>
    <cellStyle name="_CurrencySpace 2" xfId="2197"/>
    <cellStyle name="_CurrencySpace_Book2" xfId="2198"/>
    <cellStyle name="_CurrencySpace_Book2 2" xfId="2199"/>
    <cellStyle name="_CurrencySpace_Non-Regulated Airports Opertaing Model" xfId="2200"/>
    <cellStyle name="_CurrencySpace_Non-Regulated Airports Opertaing Model 2" xfId="2201"/>
    <cellStyle name="_x0013__CX meeting template" xfId="2202"/>
    <cellStyle name="_x0013__CX meeting template 2" xfId="2203"/>
    <cellStyle name="_Data" xfId="2204"/>
    <cellStyle name="_Data 2" xfId="2205"/>
    <cellStyle name="_Data_07 FR Mtp oct02" xfId="2206"/>
    <cellStyle name="_Data_07 FR Mtp oct02 2" xfId="2207"/>
    <cellStyle name="_Data_07 Mtp" xfId="2208"/>
    <cellStyle name="_Data_07 Mtp 2" xfId="2209"/>
    <cellStyle name="_Data_08 FR Orosta oct02" xfId="2210"/>
    <cellStyle name="_Data_08 FR Orosta oct02 2" xfId="2211"/>
    <cellStyle name="_Data_09 FR Bis Trasporti oct02" xfId="2212"/>
    <cellStyle name="_Data_09 FR Bis Trasporti oct02 2" xfId="2213"/>
    <cellStyle name="_Data_11 FR Estro oct02" xfId="2214"/>
    <cellStyle name="_Data_11 FR Estro oct02 2" xfId="2215"/>
    <cellStyle name="_Data_12 FR Spidem oct02" xfId="2216"/>
    <cellStyle name="_Data_12 FR Spidem oct02 2" xfId="2217"/>
    <cellStyle name="_Data_13 FR Tecna oct02" xfId="2218"/>
    <cellStyle name="_Data_13 FR Tecna oct02 2" xfId="2219"/>
    <cellStyle name="_Data_15 FR Imel oct02" xfId="2220"/>
    <cellStyle name="_Data_15 FR Imel oct02 2" xfId="2221"/>
    <cellStyle name="_Data_16 FR Mabeco oct02" xfId="2222"/>
    <cellStyle name="_Data_16 FR Mabeco oct02 2" xfId="2223"/>
    <cellStyle name="_Data_20A FR Saeco Canada sep02" xfId="2224"/>
    <cellStyle name="_Data_20A FR Saeco Canada sep02 2" xfId="2225"/>
    <cellStyle name="_Data_28 Fianara" xfId="2226"/>
    <cellStyle name="_Data_28 Fianara 2" xfId="2227"/>
    <cellStyle name="_Data_28 FR Fianara oct02" xfId="2228"/>
    <cellStyle name="_Data_28 FR Fianara oct02 2" xfId="2229"/>
    <cellStyle name="_Data_39 FR Saeco Card oct02" xfId="2230"/>
    <cellStyle name="_Data_39 FR Saeco Card oct02 2" xfId="2231"/>
    <cellStyle name="_Data_41 FR Saeco USA oct02" xfId="2232"/>
    <cellStyle name="_Data_41 FR Saeco USA oct02 2" xfId="2233"/>
    <cellStyle name="_Data_42 FR Gloria oct02" xfId="2234"/>
    <cellStyle name="_Data_42 FR Gloria oct02 2" xfId="2235"/>
    <cellStyle name="_x0013__DCF" xfId="2236"/>
    <cellStyle name="_x0013__DCF 2" xfId="2237"/>
    <cellStyle name="_x0013__DCF 2 2" xfId="2238"/>
    <cellStyle name="_x0013__DCF 3" xfId="2239"/>
    <cellStyle name="_x0013__Depn" xfId="2240"/>
    <cellStyle name="_x0013__Depn 2" xfId="2241"/>
    <cellStyle name="_x0013__Depn 2 2" xfId="2242"/>
    <cellStyle name="_x0013__Depn 2 2 2" xfId="2243"/>
    <cellStyle name="_x0013__Depn 2 3" xfId="2244"/>
    <cellStyle name="_x0013__Depn 3" xfId="2245"/>
    <cellStyle name="_x0013__Depn 3 2" xfId="2246"/>
    <cellStyle name="_x0013__Depn 3 2 2" xfId="2247"/>
    <cellStyle name="_x0013__Depn 3 3" xfId="2248"/>
    <cellStyle name="_x0013__Depn 4" xfId="2249"/>
    <cellStyle name="_x0013__Depn 4 2" xfId="2250"/>
    <cellStyle name="_x0013__Depn 5" xfId="2251"/>
    <cellStyle name="_DN Sale Model 040611 Sydney AL" xfId="2252"/>
    <cellStyle name="_DN Sale Model 040611 Sydney AL 2" xfId="2253"/>
    <cellStyle name="_DN Sale Model 040611 Sydney AL 2 2" xfId="2254"/>
    <cellStyle name="_DN Sale Model 040611 Sydney AL 2 2 2" xfId="2255"/>
    <cellStyle name="_DN Sale Model 040611 Sydney AL 2 3" xfId="2256"/>
    <cellStyle name="_DN Sale Model 040611 Sydney AL 3" xfId="2257"/>
    <cellStyle name="_DN Sale Model 040611 Sydney AL 3 2" xfId="2258"/>
    <cellStyle name="_DN Sale Model 040611 Sydney AL 3 2 2" xfId="2259"/>
    <cellStyle name="_DN Sale Model 040611 Sydney AL 3 3" xfId="2260"/>
    <cellStyle name="_DN Sale Model 040611 Sydney AL 4" xfId="2261"/>
    <cellStyle name="_DN Sale Model 040611 Sydney AL 4 2" xfId="2262"/>
    <cellStyle name="_DN Sale Model 040611 Sydney AL 5" xfId="2263"/>
    <cellStyle name="_DN Sale Model 040611 Sydney AL_1. Consolidated Top Down" xfId="2264"/>
    <cellStyle name="_DN Sale Model 040611 Sydney AL_1. Consolidated Top Down 2" xfId="2265"/>
    <cellStyle name="_DN Sale Model 040611 Sydney AL_Book1" xfId="2266"/>
    <cellStyle name="_DN Sale Model 040611 Sydney AL_Book1 2" xfId="2267"/>
    <cellStyle name="_DN Sale Model 040611 Sydney AL_Book1 2 2" xfId="2268"/>
    <cellStyle name="_DN Sale Model 040611 Sydney AL_Book1 2 2 2" xfId="2269"/>
    <cellStyle name="_DN Sale Model 040611 Sydney AL_Book1 2 3" xfId="2270"/>
    <cellStyle name="_DN Sale Model 040611 Sydney AL_Book1 3" xfId="2271"/>
    <cellStyle name="_DN Sale Model 040611 Sydney AL_Book1 3 2" xfId="2272"/>
    <cellStyle name="_DN Sale Model 040611 Sydney AL_Book1 3 2 2" xfId="2273"/>
    <cellStyle name="_DN Sale Model 040611 Sydney AL_Book1 3 3" xfId="2274"/>
    <cellStyle name="_DN Sale Model 040611 Sydney AL_Book1 4" xfId="2275"/>
    <cellStyle name="_DN Sale Model 040611 Sydney AL_Book1 4 2" xfId="2276"/>
    <cellStyle name="_DN Sale Model 040611 Sydney AL_Book1 5" xfId="2277"/>
    <cellStyle name="_DN Sale Model 040611 Sydney AL_BP top down scenarios" xfId="2278"/>
    <cellStyle name="_DN Sale Model 040611 Sydney AL_BP top down scenarios 2" xfId="2279"/>
    <cellStyle name="_DN Sale Model 040611 Sydney AL_BP top down summary - Consolidated" xfId="2280"/>
    <cellStyle name="_DN Sale Model 040611 Sydney AL_BP top down summary - Consolidated 2" xfId="2281"/>
    <cellStyle name="_DN Sale Model 040611 Sydney AL_BRS Corporate Model (Stage 4 case) March 7 2011 " xfId="2282"/>
    <cellStyle name="_DN Sale Model 040611 Sydney AL_BRS Corporate Model (Stage 4 case) March 7 2011  2" xfId="2283"/>
    <cellStyle name="_DN Sale Model 040611 Sydney AL_BRS Corporate Model (Stage 4 case) March 7 2011  2 2" xfId="2284"/>
    <cellStyle name="_DN Sale Model 040611 Sydney AL_BRS Corporate Model (Stage 4 case) March 7 2011  2 2 2" xfId="2285"/>
    <cellStyle name="_DN Sale Model 040611 Sydney AL_BRS Corporate Model (Stage 4 case) March 7 2011  2 3" xfId="2286"/>
    <cellStyle name="_DN Sale Model 040611 Sydney AL_BRS Corporate Model (Stage 4 case) March 7 2011  3" xfId="2287"/>
    <cellStyle name="_DN Sale Model 040611 Sydney AL_BRS Corporate Model (Stage 4 case) March 7 2011  3 2" xfId="2288"/>
    <cellStyle name="_DN Sale Model 040611 Sydney AL_BRS Corporate Model (Stage 4 case) March 7 2011  3 2 2" xfId="2289"/>
    <cellStyle name="_DN Sale Model 040611 Sydney AL_BRS Corporate Model (Stage 4 case) March 7 2011  3 3" xfId="2290"/>
    <cellStyle name="_DN Sale Model 040611 Sydney AL_BRS Corporate Model (Stage 4 case) March 7 2011  4" xfId="2291"/>
    <cellStyle name="_DN Sale Model 040611 Sydney AL_BRS Corporate Model (Stage 4 case) March 7 2011  4 2" xfId="2292"/>
    <cellStyle name="_DN Sale Model 040611 Sydney AL_BRS Corporate Model (Stage 4 case) March 7 2011  5" xfId="2293"/>
    <cellStyle name="_DN Sale Model 040611 Sydney AL_BRS Corporate Model (Stage 4 case) March 7 2011 _MAGBusinessPlan_Sensitivities_v6" xfId="2294"/>
    <cellStyle name="_DN Sale Model 040611 Sydney AL_BRS Corporate Model (Stage 4 case) March 7 2011 _Project Premier Financing Model v6.03" xfId="2295"/>
    <cellStyle name="_DN Sale Model 040611 Sydney AL_BRS Corporate Model (Stage 4 case) March 7 2011 _ProjectPremierModel_16-Aug-2012 - IFM - with reserves modelled (jw)" xfId="2296"/>
    <cellStyle name="_DN Sale Model 040611 Sydney AL_BRS Corporate Model (Stage 4 case) March 7 2011 _ProjectPremierModel_v17.1b" xfId="2297"/>
    <cellStyle name="_DN Sale Model 040611 Sydney AL_BRS Corporate Model (Stage 4 case) March 7 2011 _ProjectPremierModel_v19.0" xfId="2298"/>
    <cellStyle name="_DN Sale Model 040611 Sydney AL_BRS Corporate Model (Stage 4 case) March 7 2011 _ProjectPremierModel_v19.1" xfId="2299"/>
    <cellStyle name="_DN Sale Model 040611 Sydney AL_BRS Corporate Model (Stage 4 case) March 7 2011 _ProjectPremierModel_v19.5" xfId="2300"/>
    <cellStyle name="_DN Sale Model 040611 Sydney AL_Capex_A" xfId="2301"/>
    <cellStyle name="_DN Sale Model 040611 Sydney AL_Capex_A 2" xfId="2302"/>
    <cellStyle name="_DN Sale Model 040611 Sydney AL_Capex_A 2 2" xfId="2303"/>
    <cellStyle name="_DN Sale Model 040611 Sydney AL_Capex_A 2 2 2" xfId="2304"/>
    <cellStyle name="_DN Sale Model 040611 Sydney AL_Capex_A 2 3" xfId="2305"/>
    <cellStyle name="_DN Sale Model 040611 Sydney AL_Capex_A 3" xfId="2306"/>
    <cellStyle name="_DN Sale Model 040611 Sydney AL_Capex_A 3 2" xfId="2307"/>
    <cellStyle name="_DN Sale Model 040611 Sydney AL_Capex_A 3 2 2" xfId="2308"/>
    <cellStyle name="_DN Sale Model 040611 Sydney AL_Capex_A 3 3" xfId="2309"/>
    <cellStyle name="_DN Sale Model 040611 Sydney AL_Capex_A 4" xfId="2310"/>
    <cellStyle name="_DN Sale Model 040611 Sydney AL_Capex_A 4 2" xfId="2311"/>
    <cellStyle name="_DN Sale Model 040611 Sydney AL_Capex_A 5" xfId="2312"/>
    <cellStyle name="_DN Sale Model 040611 Sydney AL_Corporate Model v81" xfId="2313"/>
    <cellStyle name="_DN Sale Model 040611 Sydney AL_Corporate Model v81 2" xfId="2314"/>
    <cellStyle name="_DN Sale Model 040611 Sydney AL_Corporate Model v81 2 2" xfId="2315"/>
    <cellStyle name="_DN Sale Model 040611 Sydney AL_Corporate Model v81 2 2 2" xfId="2316"/>
    <cellStyle name="_DN Sale Model 040611 Sydney AL_Corporate Model v81 2 3" xfId="2317"/>
    <cellStyle name="_DN Sale Model 040611 Sydney AL_Corporate Model v81 3" xfId="2318"/>
    <cellStyle name="_DN Sale Model 040611 Sydney AL_Corporate Model v81 3 2" xfId="2319"/>
    <cellStyle name="_DN Sale Model 040611 Sydney AL_Corporate Model v81 3 2 2" xfId="2320"/>
    <cellStyle name="_DN Sale Model 040611 Sydney AL_Corporate Model v81 3 3" xfId="2321"/>
    <cellStyle name="_DN Sale Model 040611 Sydney AL_Corporate Model v81 4" xfId="2322"/>
    <cellStyle name="_DN Sale Model 040611 Sydney AL_Corporate Model v81 4 2" xfId="2323"/>
    <cellStyle name="_DN Sale Model 040611 Sydney AL_Corporate Model v81 5" xfId="2324"/>
    <cellStyle name="_DN Sale Model 040611 Sydney AL_CX meeting template" xfId="2325"/>
    <cellStyle name="_DN Sale Model 040611 Sydney AL_CX meeting template 2" xfId="2326"/>
    <cellStyle name="_DN Sale Model 040611 Sydney AL_FM base Tom" xfId="2327"/>
    <cellStyle name="_DN Sale Model 040611 Sydney AL_FM base Tom 2" xfId="2328"/>
    <cellStyle name="_DN Sale Model 040611 Sydney AL_FM Mid Case Detail 2" xfId="2329"/>
    <cellStyle name="_DN Sale Model 040611 Sydney AL_FM Mid Case Detail 2 2" xfId="2330"/>
    <cellStyle name="_DN Sale Model 040611 Sydney AL_MAG FM 3.4.09 Tom" xfId="2331"/>
    <cellStyle name="_DN Sale Model 040611 Sydney AL_MAG FM 3.4.09 Tom 2" xfId="2332"/>
    <cellStyle name="_DN Sale Model 040611 Sydney AL_MAG LTFF 1011 01.06.10" xfId="2333"/>
    <cellStyle name="_DN Sale Model 040611 Sydney AL_Scenario 2" xfId="2334"/>
    <cellStyle name="_DN Sale Model 040611 Sydney AL_Scenario 2 2" xfId="2335"/>
    <cellStyle name="_EPRL" xfId="2336"/>
    <cellStyle name="_EPRL 2" xfId="2337"/>
    <cellStyle name="_EPRL 2 2" xfId="2338"/>
    <cellStyle name="_EPRL 2 2 2" xfId="2339"/>
    <cellStyle name="_EPRL 2 3" xfId="2340"/>
    <cellStyle name="_EPRL 3" xfId="2341"/>
    <cellStyle name="_EPRL 3 2" xfId="2342"/>
    <cellStyle name="_EPRL 3 2 2" xfId="2343"/>
    <cellStyle name="_EPRL 3 3" xfId="2344"/>
    <cellStyle name="_EPRL 4" xfId="2345"/>
    <cellStyle name="_EPRL 4 2" xfId="2346"/>
    <cellStyle name="_EPRL 5" xfId="2347"/>
    <cellStyle name="_Euro" xfId="2348"/>
    <cellStyle name="_Euro 2" xfId="2349"/>
    <cellStyle name="_Euro_Book2" xfId="2350"/>
    <cellStyle name="_Euro_Book2 2" xfId="2351"/>
    <cellStyle name="_Euro_Non-Regulated Airports Opertaing Model" xfId="2352"/>
    <cellStyle name="_Euro_Non-Regulated Airports Opertaing Model 2" xfId="2353"/>
    <cellStyle name="_example template 14" xfId="790"/>
    <cellStyle name="_example template 14 2" xfId="1397"/>
    <cellStyle name="_example template 14 3" xfId="2354"/>
    <cellStyle name="_Fees" xfId="2355"/>
    <cellStyle name="_Fees 2" xfId="2356"/>
    <cellStyle name="_Fees 2 2" xfId="2357"/>
    <cellStyle name="_Fees 2 2 2" xfId="2358"/>
    <cellStyle name="_Fees 2 3" xfId="2359"/>
    <cellStyle name="_Fees 3" xfId="2360"/>
    <cellStyle name="_Fees 3 2" xfId="2361"/>
    <cellStyle name="_Fees 3 2 2" xfId="2362"/>
    <cellStyle name="_Fees 3 3" xfId="2363"/>
    <cellStyle name="_Fees 4" xfId="2364"/>
    <cellStyle name="_Fees 4 2" xfId="2365"/>
    <cellStyle name="_Fees 5" xfId="2366"/>
    <cellStyle name="_x0013__FM base Tom" xfId="2367"/>
    <cellStyle name="_x0013__FM base Tom 2" xfId="2368"/>
    <cellStyle name="_x0013__FM Mid Case Detail 2" xfId="2369"/>
    <cellStyle name="_x0013__FM Mid Case Detail 2 2" xfId="2370"/>
    <cellStyle name="_GHG 30" xfId="2371"/>
    <cellStyle name="_GHG 30 2" xfId="2372"/>
    <cellStyle name="_GHG 35" xfId="2373"/>
    <cellStyle name="_GHG 35 2" xfId="2374"/>
    <cellStyle name="_GHG new projections" xfId="2375"/>
    <cellStyle name="_GHG new projections (2)" xfId="2376"/>
    <cellStyle name="_GHG new projections (2) 2" xfId="2377"/>
    <cellStyle name="_GHG new projections 2" xfId="2378"/>
    <cellStyle name="_GHG new projections 3" xfId="2379"/>
    <cellStyle name="_GHG Operating model (27 Sept 2005)" xfId="2380"/>
    <cellStyle name="_GHG Operating model (27 Sept 2005) 2" xfId="2381"/>
    <cellStyle name="_GHG projections (21 Nov 2005) (2)" xfId="2382"/>
    <cellStyle name="_GHG projections (21 Nov 2005) (2) 2" xfId="2383"/>
    <cellStyle name="_GHG projections (post acquisition) (28 Sep 2005) revised" xfId="2384"/>
    <cellStyle name="_GHG projections (post acquisition) (28 Sep 2005) revised 2" xfId="2385"/>
    <cellStyle name="_GHG v1.2" xfId="2386"/>
    <cellStyle name="_GHG v1.2 2" xfId="2387"/>
    <cellStyle name="_Header" xfId="2388"/>
    <cellStyle name="_Header 2" xfId="2389"/>
    <cellStyle name="_Heading" xfId="2390"/>
    <cellStyle name="_Heading 2" xfId="2391"/>
    <cellStyle name="_Heading_02 Revised Base Case - GD - Linked to Hochtief Model sent on Sept 23-2008" xfId="2392"/>
    <cellStyle name="_Heading_Non-Regulated Airports Opertaing Model" xfId="2393"/>
    <cellStyle name="_Heading_Non-Regulated Airports Opertaing Model 2" xfId="2394"/>
    <cellStyle name="_Heading_Non-Regulated Airports Opertaing Model_1. Consolidated Top Down" xfId="2395"/>
    <cellStyle name="_Heading_Non-Regulated Airports Opertaing Model_1. Consolidated Top Down 2" xfId="2396"/>
    <cellStyle name="_Heading_Non-Regulated Airports Opertaing Model_BP top down scenarios" xfId="2397"/>
    <cellStyle name="_Heading_Non-Regulated Airports Opertaing Model_BP top down scenarios 2" xfId="2398"/>
    <cellStyle name="_Heading_Non-Regulated Airports Opertaing Model_BP top down summary - Consolidated" xfId="2399"/>
    <cellStyle name="_Heading_Non-Regulated Airports Opertaing Model_BP top down summary - Consolidated 2" xfId="2400"/>
    <cellStyle name="_Heading_Non-Regulated Airports Opertaing Model_CX meeting template" xfId="2401"/>
    <cellStyle name="_Heading_Non-Regulated Airports Opertaing Model_CX meeting template 2" xfId="2402"/>
    <cellStyle name="_Heading_Non-Regulated Airports Opertaing Model_FM base Tom" xfId="2403"/>
    <cellStyle name="_Heading_Non-Regulated Airports Opertaing Model_FM base Tom 2" xfId="2404"/>
    <cellStyle name="_Heading_Non-Regulated Airports Opertaing Model_FM Mid Case Detail 2" xfId="2405"/>
    <cellStyle name="_Heading_Non-Regulated Airports Opertaing Model_FM Mid Case Detail 2 2" xfId="2406"/>
    <cellStyle name="_Heading_Non-Regulated Airports Opertaing Model_MAG FM 3.4.09 Tom" xfId="2407"/>
    <cellStyle name="_Heading_Non-Regulated Airports Opertaing Model_MAG FM 3.4.09 Tom 2" xfId="2408"/>
    <cellStyle name="_Heading_Non-Regulated Airports Opertaing Model_MAG LTFF 1011 01.06.10" xfId="2409"/>
    <cellStyle name="_Heading_Non-Regulated Airports Opertaing Model_Scenario 2" xfId="2410"/>
    <cellStyle name="_Heading_Non-Regulated Airports Opertaing Model_Scenario 2 2" xfId="2411"/>
    <cellStyle name="_High level summary of results" xfId="2412"/>
    <cellStyle name="_High level summary of results 2" xfId="2413"/>
    <cellStyle name="_High level summary of results_1. Consolidated Top Down" xfId="2414"/>
    <cellStyle name="_High level summary of results_1. Consolidated Top Down 2" xfId="2415"/>
    <cellStyle name="_High level summary of results_BP top down scenarios" xfId="2416"/>
    <cellStyle name="_High level summary of results_BP top down scenarios 2" xfId="2417"/>
    <cellStyle name="_High level summary of results_BP top down summary - Consolidated" xfId="2418"/>
    <cellStyle name="_High level summary of results_BP top down summary - Consolidated 2" xfId="2419"/>
    <cellStyle name="_High level summary of results_CX meeting template" xfId="2420"/>
    <cellStyle name="_High level summary of results_CX meeting template 2" xfId="2421"/>
    <cellStyle name="_High level summary of results_FM base Tom" xfId="2422"/>
    <cellStyle name="_High level summary of results_FM base Tom 2" xfId="2423"/>
    <cellStyle name="_High level summary of results_FM Mid Case Detail 2" xfId="2424"/>
    <cellStyle name="_High level summary of results_FM Mid Case Detail 2 2" xfId="2425"/>
    <cellStyle name="_High level summary of results_MAG FM 3.4.09 Tom" xfId="2426"/>
    <cellStyle name="_High level summary of results_MAG FM 3.4.09 Tom 2" xfId="2427"/>
    <cellStyle name="_High level summary of results_MAG LTFF 1011 01.06.10" xfId="2428"/>
    <cellStyle name="_High level summary of results_Scenario 2" xfId="2429"/>
    <cellStyle name="_High level summary of results_Scenario 2 2" xfId="2430"/>
    <cellStyle name="_Highlight" xfId="2431"/>
    <cellStyle name="_Highlight 2" xfId="2432"/>
    <cellStyle name="_IBF Asset Model Summary Page Template 060118" xfId="2433"/>
    <cellStyle name="_IBF Asset Model Summary Page Template 060118 2" xfId="2434"/>
    <cellStyle name="_IBF Asset Model Summary Page Template 060118 2 2" xfId="2435"/>
    <cellStyle name="_IBF Asset Model Summary Page Template 060118 2 2 2" xfId="2436"/>
    <cellStyle name="_IBF Asset Model Summary Page Template 060118 2 3" xfId="2437"/>
    <cellStyle name="_IBF Asset Model Summary Page Template 060118 3" xfId="2438"/>
    <cellStyle name="_IBF Asset Model Summary Page Template 060118 3 2" xfId="2439"/>
    <cellStyle name="_IBF Asset Model Summary Page Template 060118 3 2 2" xfId="2440"/>
    <cellStyle name="_IBF Asset Model Summary Page Template 060118 3 3" xfId="2441"/>
    <cellStyle name="_IBF Asset Model Summary Page Template 060118 4" xfId="2442"/>
    <cellStyle name="_IBF Asset Model Summary Page Template 060118 4 2" xfId="2443"/>
    <cellStyle name="_IBF Asset Model Summary Page Template 060118 5" xfId="2444"/>
    <cellStyle name="_IBF Cashflow Model Template FINAL for Distribution" xfId="2445"/>
    <cellStyle name="_IBF Cashflow Model Template FINAL for Distribution 2" xfId="2446"/>
    <cellStyle name="_IBF Cashflow Model Template FINAL for Distribution 2 2" xfId="2447"/>
    <cellStyle name="_IBF Cashflow Model Template FINAL for Distribution 3" xfId="2448"/>
    <cellStyle name="_IBF Cashflow Model Template FINAL for Distribution_Reg. BP-RA19_WIP_home_backup090302_revisedQ6" xfId="2449"/>
    <cellStyle name="_IBF Cashflow Model Template FINAL for Distribution_Reg. BP-RA19_WIP_home_backup090302_revisedQ6 2" xfId="2450"/>
    <cellStyle name="_IBF Cashflow Model Template FINAL for Distribution_Reg. BP-RA19_WIP_home_backup090302_revisedQ6 2 2" xfId="2451"/>
    <cellStyle name="_IBF Cashflow Model Template FINAL for Distribution_Reg. BP-RA19_WIP_home_backup090302_revisedQ6 3" xfId="2452"/>
    <cellStyle name="_IMP sizing model v5" xfId="2453"/>
    <cellStyle name="_IMP sizing model v5 2" xfId="2454"/>
    <cellStyle name="_ISF Fund Performance - MEIF - September 2005v2" xfId="2455"/>
    <cellStyle name="_ISF Fund Performance - MEIF - September 2005v2 2" xfId="2456"/>
    <cellStyle name="_ISF Fund Performance - MEIF - September 2005v2 2 2" xfId="2457"/>
    <cellStyle name="_ISF Fund Performance - MEIF - September 2005v2 2 2 2" xfId="2458"/>
    <cellStyle name="_ISF Fund Performance - MEIF - September 2005v2 2 3" xfId="2459"/>
    <cellStyle name="_ISF Fund Performance - MEIF - September 2005v2 3" xfId="2460"/>
    <cellStyle name="_ISF Fund Performance - MEIF - September 2005v2 3 2" xfId="2461"/>
    <cellStyle name="_ISF Fund Performance - MEIF - September 2005v2 3 2 2" xfId="2462"/>
    <cellStyle name="_ISF Fund Performance - MEIF - September 2005v2 3 3" xfId="2463"/>
    <cellStyle name="_ISF Fund Performance - MEIF - September 2005v2 4" xfId="2464"/>
    <cellStyle name="_ISF Fund Performance - MEIF - September 2005v2 4 2" xfId="2465"/>
    <cellStyle name="_ISF Fund Performance - MEIF - September 2005v2 5" xfId="2466"/>
    <cellStyle name="_JV Model2" xfId="2467"/>
    <cellStyle name="_JV Model2 2" xfId="2468"/>
    <cellStyle name="_JV Model2 2 2" xfId="2469"/>
    <cellStyle name="_JV Model2 3" xfId="2470"/>
    <cellStyle name="_LHR" xfId="2471"/>
    <cellStyle name="_LHR 2" xfId="2472"/>
    <cellStyle name="_LHR 2 2" xfId="2473"/>
    <cellStyle name="_LHR 3" xfId="2474"/>
    <cellStyle name="_luxco spread" xfId="2475"/>
    <cellStyle name="_luxco spread 2" xfId="2476"/>
    <cellStyle name="_luxco spread 2 2" xfId="2477"/>
    <cellStyle name="_luxco spread 2 2 2" xfId="2478"/>
    <cellStyle name="_luxco spread 2 3" xfId="2479"/>
    <cellStyle name="_luxco spread 3" xfId="2480"/>
    <cellStyle name="_luxco spread 3 2" xfId="2481"/>
    <cellStyle name="_luxco spread 3 2 2" xfId="2482"/>
    <cellStyle name="_luxco spread 3 3" xfId="2483"/>
    <cellStyle name="_luxco spread 4" xfId="2484"/>
    <cellStyle name="_luxco spread 4 2" xfId="2485"/>
    <cellStyle name="_luxco spread 5" xfId="2486"/>
    <cellStyle name="_x0013__MAG FM 3.4.09 Tom" xfId="2487"/>
    <cellStyle name="_x0013__MAG FM 3.4.09 Tom 2" xfId="2488"/>
    <cellStyle name="_x0013__MAG LTFF 1011 01.06.10" xfId="2489"/>
    <cellStyle name="_MEIF assets &amp; Liabilities5" xfId="2490"/>
    <cellStyle name="_MEIF assets &amp; Liabilities5 2" xfId="2491"/>
    <cellStyle name="_MEIF assets &amp; Liabilities5 2 2" xfId="2492"/>
    <cellStyle name="_MEIF assets &amp; Liabilities5 2 2 2" xfId="2493"/>
    <cellStyle name="_MEIF assets &amp; Liabilities5 2 3" xfId="2494"/>
    <cellStyle name="_MEIF assets &amp; Liabilities5 3" xfId="2495"/>
    <cellStyle name="_MEIF assets &amp; Liabilities5 3 2" xfId="2496"/>
    <cellStyle name="_MEIF assets &amp; Liabilities5 3 2 2" xfId="2497"/>
    <cellStyle name="_MEIF assets &amp; Liabilities5 3 3" xfId="2498"/>
    <cellStyle name="_MEIF assets &amp; Liabilities5 4" xfId="2499"/>
    <cellStyle name="_MEIF assets &amp; Liabilities5 4 2" xfId="2500"/>
    <cellStyle name="_MEIF assets &amp; Liabilities5 5" xfId="2501"/>
    <cellStyle name="_Model_v5" xfId="2502"/>
    <cellStyle name="_Model_v5 2" xfId="2503"/>
    <cellStyle name="_Model_v5_1. Consolidated Top Down" xfId="2504"/>
    <cellStyle name="_Model_v5_1. Consolidated Top Down 2" xfId="2505"/>
    <cellStyle name="_Model_v5_BP top down scenarios" xfId="2506"/>
    <cellStyle name="_Model_v5_BP top down scenarios 2" xfId="2507"/>
    <cellStyle name="_Model_v5_BP top down summary - Consolidated" xfId="2508"/>
    <cellStyle name="_Model_v5_BP top down summary - Consolidated 2" xfId="2509"/>
    <cellStyle name="_Model_v5_CX meeting template" xfId="2510"/>
    <cellStyle name="_Model_v5_CX meeting template 2" xfId="2511"/>
    <cellStyle name="_Model_v5_FM base Tom" xfId="2512"/>
    <cellStyle name="_Model_v5_FM base Tom 2" xfId="2513"/>
    <cellStyle name="_Model_v5_FM Mid Case Detail 2" xfId="2514"/>
    <cellStyle name="_Model_v5_FM Mid Case Detail 2 2" xfId="2515"/>
    <cellStyle name="_Model_v5_MAG FM 3.4.09 Tom" xfId="2516"/>
    <cellStyle name="_Model_v5_MAG FM 3.4.09 Tom 2" xfId="2517"/>
    <cellStyle name="_Model_v5_MAG LTFF 1011 01.06.10" xfId="2518"/>
    <cellStyle name="_Model_v5_Scenario 2" xfId="2519"/>
    <cellStyle name="_Model_v5_Scenario 2 2" xfId="2520"/>
    <cellStyle name="_Movie theater comps - 5.7.04a" xfId="2521"/>
    <cellStyle name="_Movie theater comps - 5.7.04a 2" xfId="2522"/>
    <cellStyle name="_Multiple" xfId="2523"/>
    <cellStyle name="_Multiple 2" xfId="2524"/>
    <cellStyle name="_Multiple_Book1" xfId="2525"/>
    <cellStyle name="_Multiple_Book2" xfId="2526"/>
    <cellStyle name="_Multiple_Book2 2" xfId="2527"/>
    <cellStyle name="_Multiple_Non-Regulated Airports Opertaing Model" xfId="2528"/>
    <cellStyle name="_Multiple_Non-Regulated Airports Opertaing Model 2" xfId="2529"/>
    <cellStyle name="_MultipleSpace" xfId="2530"/>
    <cellStyle name="_MultipleSpace 2" xfId="2531"/>
    <cellStyle name="_MultipleSpace_02 Revised Base Case - GD - Linked to Hochtief Model sent on Sept 23-2008" xfId="2532"/>
    <cellStyle name="_MultipleSpace_Book1" xfId="2533"/>
    <cellStyle name="_MultipleSpace_Book2" xfId="2534"/>
    <cellStyle name="_MultipleSpace_Book2 2" xfId="2535"/>
    <cellStyle name="_MultipleSpace_Non-Regulated Airports Opertaing Model" xfId="2536"/>
    <cellStyle name="_MultipleSpace_Non-Regulated Airports Opertaing Model 2" xfId="2537"/>
    <cellStyle name="_NDD Model Final 6.13" xfId="2538"/>
    <cellStyle name="_NDD Model Final 6.13 2" xfId="2539"/>
    <cellStyle name="_Netcare UK financials (26 Sept 2005) (2)" xfId="2540"/>
    <cellStyle name="_Netcare UK financials (26 Sept 2005) (2) 2" xfId="2541"/>
    <cellStyle name="_OM EBITDA breakdown" xfId="2542"/>
    <cellStyle name="_OM EBITDA breakdown 2" xfId="2543"/>
    <cellStyle name="_OM EBITDA breakdown 2 2" xfId="2544"/>
    <cellStyle name="_OM EBITDA breakdown 3" xfId="2545"/>
    <cellStyle name="_PCR 08-09 @ 18 Aug &amp; 09-10 est inc sources" xfId="2546"/>
    <cellStyle name="_Project Blue - Debt Model _usedtoproduceinput for LTBPfor Ferrovial" xfId="2547"/>
    <cellStyle name="_Project Blue - Debt Model _usedtoproduceinput for LTBPfor Ferrovial 2" xfId="2548"/>
    <cellStyle name="_Project Blue - Debt Model _usedtoproduceinput for LTBPfor Ferrovial 2 2" xfId="2549"/>
    <cellStyle name="_Project Blue - Debt Model _usedtoproduceinput for LTBPfor Ferrovial 3" xfId="2550"/>
    <cellStyle name="_Project Blue - Model Inputs" xfId="2551"/>
    <cellStyle name="_Project Blue - Model Inputs 2" xfId="2552"/>
    <cellStyle name="_Project Blue - Model Inputs 2 2" xfId="2553"/>
    <cellStyle name="_Project Blue - Model Inputs 3" xfId="2554"/>
    <cellStyle name="_Project Clover Model_v3 (audited)" xfId="2555"/>
    <cellStyle name="_Project Clover Model_v3 (audited) 2" xfId="2556"/>
    <cellStyle name="_Project Clover Model_v3 (audited) 2 2" xfId="2557"/>
    <cellStyle name="_Project Clover Model_v3 (audited) 3" xfId="2558"/>
    <cellStyle name="_Project Ruby Model - Bidder Version" xfId="2559"/>
    <cellStyle name="_Project Ruby Model - Bidder Version 2" xfId="2560"/>
    <cellStyle name="_Project Ruby Model - Bidder Version 2 2" xfId="2561"/>
    <cellStyle name="_Project Ruby Model - Bidder Version 3" xfId="2562"/>
    <cellStyle name="_Row1" xfId="2563"/>
    <cellStyle name="_Row1 2" xfId="2564"/>
    <cellStyle name="_Row1_Boheme sub debt capacity_draft" xfId="2565"/>
    <cellStyle name="_Row1_Boheme sub debt capacity_draft 2" xfId="2566"/>
    <cellStyle name="_Row1_Boheme sub debt capacity_draft_1. Consolidated Top Down" xfId="2567"/>
    <cellStyle name="_Row1_Boheme sub debt capacity_draft_1. Consolidated Top Down 2" xfId="2568"/>
    <cellStyle name="_Row1_Boheme sub debt capacity_draft_BP top down scenarios" xfId="2569"/>
    <cellStyle name="_Row1_Boheme sub debt capacity_draft_BP top down scenarios 2" xfId="2570"/>
    <cellStyle name="_Row1_Boheme sub debt capacity_draft_BP top down summary - Consolidated" xfId="2571"/>
    <cellStyle name="_Row1_Boheme sub debt capacity_draft_BP top down summary - Consolidated 2" xfId="2572"/>
    <cellStyle name="_Row1_Boheme sub debt capacity_draft_CX meeting template" xfId="2573"/>
    <cellStyle name="_Row1_Boheme sub debt capacity_draft_CX meeting template 2" xfId="2574"/>
    <cellStyle name="_Row1_Boheme sub debt capacity_draft_FM base Tom" xfId="2575"/>
    <cellStyle name="_Row1_Boheme sub debt capacity_draft_FM base Tom 2" xfId="2576"/>
    <cellStyle name="_Row1_Boheme sub debt capacity_draft_FM Mid Case Detail 2" xfId="2577"/>
    <cellStyle name="_Row1_Boheme sub debt capacity_draft_FM Mid Case Detail 2 2" xfId="2578"/>
    <cellStyle name="_Row1_Boheme sub debt capacity_draft_MAG FM 3.4.09 Tom" xfId="2579"/>
    <cellStyle name="_Row1_Boheme sub debt capacity_draft_MAG FM 3.4.09 Tom 2" xfId="2580"/>
    <cellStyle name="_Row1_Boheme sub debt capacity_draft_MAG LTFF 1011 01.06.10" xfId="2581"/>
    <cellStyle name="_Row1_Boheme sub debt capacity_draft_Scenario 2" xfId="2582"/>
    <cellStyle name="_Row1_Boheme sub debt capacity_draft_Scenario 2 2" xfId="2583"/>
    <cellStyle name="_Row1_Boheme sub debt capacity_v2" xfId="2584"/>
    <cellStyle name="_Row1_Boheme sub debt capacity_v2 2" xfId="2585"/>
    <cellStyle name="_Row1_Boheme sub debt capacity_v2_1. Consolidated Top Down" xfId="2586"/>
    <cellStyle name="_Row1_Boheme sub debt capacity_v2_1. Consolidated Top Down 2" xfId="2587"/>
    <cellStyle name="_Row1_Boheme sub debt capacity_v2_BP top down scenarios" xfId="2588"/>
    <cellStyle name="_Row1_Boheme sub debt capacity_v2_BP top down scenarios 2" xfId="2589"/>
    <cellStyle name="_Row1_Boheme sub debt capacity_v2_BP top down summary - Consolidated" xfId="2590"/>
    <cellStyle name="_Row1_Boheme sub debt capacity_v2_BP top down summary - Consolidated 2" xfId="2591"/>
    <cellStyle name="_Row1_Boheme sub debt capacity_v2_CX meeting template" xfId="2592"/>
    <cellStyle name="_Row1_Boheme sub debt capacity_v2_CX meeting template 2" xfId="2593"/>
    <cellStyle name="_Row1_Boheme sub debt capacity_v2_FM base Tom" xfId="2594"/>
    <cellStyle name="_Row1_Boheme sub debt capacity_v2_FM base Tom 2" xfId="2595"/>
    <cellStyle name="_Row1_Boheme sub debt capacity_v2_FM Mid Case Detail 2" xfId="2596"/>
    <cellStyle name="_Row1_Boheme sub debt capacity_v2_FM Mid Case Detail 2 2" xfId="2597"/>
    <cellStyle name="_Row1_Boheme sub debt capacity_v2_MAG FM 3.4.09 Tom" xfId="2598"/>
    <cellStyle name="_Row1_Boheme sub debt capacity_v2_MAG FM 3.4.09 Tom 2" xfId="2599"/>
    <cellStyle name="_Row1_Boheme sub debt capacity_v2_MAG LTFF 1011 01.06.10" xfId="2600"/>
    <cellStyle name="_Row1_Boheme sub debt capacity_v2_Scenario 2" xfId="2601"/>
    <cellStyle name="_Row1_Boheme sub debt capacity_v2_Scenario 2 2" xfId="2602"/>
    <cellStyle name="_Row1_Boheme sub debt capacity_v3" xfId="2603"/>
    <cellStyle name="_Row1_Boheme sub debt capacity_v3 2" xfId="2604"/>
    <cellStyle name="_Row1_Boheme sub debt capacity_v3_(i) holdco loan no swap" xfId="2605"/>
    <cellStyle name="_Row1_Boheme sub debt capacity_v3_(i) holdco loan no swap 2" xfId="2606"/>
    <cellStyle name="_Row1_Boheme sub debt capacity_v3_(i) holdco loan no swap_1. Consolidated Top Down" xfId="2607"/>
    <cellStyle name="_Row1_Boheme sub debt capacity_v3_(i) holdco loan no swap_1. Consolidated Top Down 2" xfId="2608"/>
    <cellStyle name="_Row1_Boheme sub debt capacity_v3_(i) holdco loan no swap_BP top down scenarios" xfId="2609"/>
    <cellStyle name="_Row1_Boheme sub debt capacity_v3_(i) holdco loan no swap_BP top down scenarios 2" xfId="2610"/>
    <cellStyle name="_Row1_Boheme sub debt capacity_v3_(i) holdco loan no swap_BP top down summary - Consolidated" xfId="2611"/>
    <cellStyle name="_Row1_Boheme sub debt capacity_v3_(i) holdco loan no swap_BP top down summary - Consolidated 2" xfId="2612"/>
    <cellStyle name="_Row1_Boheme sub debt capacity_v3_(i) holdco loan no swap_CX meeting template" xfId="2613"/>
    <cellStyle name="_Row1_Boheme sub debt capacity_v3_(i) holdco loan no swap_CX meeting template 2" xfId="2614"/>
    <cellStyle name="_Row1_Boheme sub debt capacity_v3_(i) holdco loan no swap_FM base Tom" xfId="2615"/>
    <cellStyle name="_Row1_Boheme sub debt capacity_v3_(i) holdco loan no swap_FM base Tom 2" xfId="2616"/>
    <cellStyle name="_Row1_Boheme sub debt capacity_v3_(i) holdco loan no swap_FM Mid Case Detail 2" xfId="2617"/>
    <cellStyle name="_Row1_Boheme sub debt capacity_v3_(i) holdco loan no swap_FM Mid Case Detail 2 2" xfId="2618"/>
    <cellStyle name="_Row1_Boheme sub debt capacity_v3_(i) holdco loan no swap_MAG FM 3.4.09 Tom" xfId="2619"/>
    <cellStyle name="_Row1_Boheme sub debt capacity_v3_(i) holdco loan no swap_MAG FM 3.4.09 Tom 2" xfId="2620"/>
    <cellStyle name="_Row1_Boheme sub debt capacity_v3_(i) holdco loan no swap_MAG LTFF 1011 01.06.10" xfId="2621"/>
    <cellStyle name="_Row1_Boheme sub debt capacity_v3_(i) holdco loan no swap_Scenario 2" xfId="2622"/>
    <cellStyle name="_Row1_Boheme sub debt capacity_v3_(i) holdco loan no swap_Scenario 2 2" xfId="2623"/>
    <cellStyle name="_Row1_Boheme sub debt capacity_v3_1. Consolidated Top Down" xfId="2624"/>
    <cellStyle name="_Row1_Boheme sub debt capacity_v3_1. Consolidated Top Down 2" xfId="2625"/>
    <cellStyle name="_Row1_Boheme sub debt capacity_v3_BP top down scenarios" xfId="2626"/>
    <cellStyle name="_Row1_Boheme sub debt capacity_v3_BP top down scenarios 2" xfId="2627"/>
    <cellStyle name="_Row1_Boheme sub debt capacity_v3_BP top down summary - Consolidated" xfId="2628"/>
    <cellStyle name="_Row1_Boheme sub debt capacity_v3_BP top down summary - Consolidated 2" xfId="2629"/>
    <cellStyle name="_Row1_Boheme sub debt capacity_v3_CX meeting template" xfId="2630"/>
    <cellStyle name="_Row1_Boheme sub debt capacity_v3_CX meeting template 2" xfId="2631"/>
    <cellStyle name="_Row1_Boheme sub debt capacity_v3_FM base Tom" xfId="2632"/>
    <cellStyle name="_Row1_Boheme sub debt capacity_v3_FM base Tom 2" xfId="2633"/>
    <cellStyle name="_Row1_Boheme sub debt capacity_v3_FM Mid Case Detail 2" xfId="2634"/>
    <cellStyle name="_Row1_Boheme sub debt capacity_v3_FM Mid Case Detail 2 2" xfId="2635"/>
    <cellStyle name="_Row1_Boheme sub debt capacity_v3_MAG FM 3.4.09 Tom" xfId="2636"/>
    <cellStyle name="_Row1_Boheme sub debt capacity_v3_MAG FM 3.4.09 Tom 2" xfId="2637"/>
    <cellStyle name="_Row1_Boheme sub debt capacity_v3_MAG LTFF 1011 01.06.10" xfId="2638"/>
    <cellStyle name="_Row1_Boheme sub debt capacity_v3_Scenario 2" xfId="2639"/>
    <cellStyle name="_Row1_Boheme sub debt capacity_v3_Scenario 2 2" xfId="2640"/>
    <cellStyle name="_Row2" xfId="2641"/>
    <cellStyle name="_Row2 2" xfId="2642"/>
    <cellStyle name="_Row3" xfId="2643"/>
    <cellStyle name="_Row3 2" xfId="2644"/>
    <cellStyle name="_Row4" xfId="2645"/>
    <cellStyle name="_Row4 2" xfId="2646"/>
    <cellStyle name="_Row5" xfId="2647"/>
    <cellStyle name="_Row5 2" xfId="2648"/>
    <cellStyle name="_Row6" xfId="2649"/>
    <cellStyle name="_Row6 2" xfId="2650"/>
    <cellStyle name="_Row7" xfId="2651"/>
    <cellStyle name="_Row7 2" xfId="2652"/>
    <cellStyle name="_x0013__Scenario 2" xfId="2653"/>
    <cellStyle name="_x0013__Scenario 2 2" xfId="2654"/>
    <cellStyle name="_Sensitivities" xfId="2655"/>
    <cellStyle name="_Sensitivities 2" xfId="2656"/>
    <cellStyle name="_SEW" xfId="2657"/>
    <cellStyle name="_SEW 2" xfId="2658"/>
    <cellStyle name="_SEW 2 2" xfId="2659"/>
    <cellStyle name="_SEW 2 2 2" xfId="2660"/>
    <cellStyle name="_SEW 2 3" xfId="2661"/>
    <cellStyle name="_SEW 3" xfId="2662"/>
    <cellStyle name="_SEW 3 2" xfId="2663"/>
    <cellStyle name="_SEW 3 2 2" xfId="2664"/>
    <cellStyle name="_SEW 3 3" xfId="2665"/>
    <cellStyle name="_SEW 4" xfId="2666"/>
    <cellStyle name="_SEW 4 2" xfId="2667"/>
    <cellStyle name="_SEW 5" xfId="2668"/>
    <cellStyle name="_Shortstop tax" xfId="2669"/>
    <cellStyle name="_Shortstop tax 2" xfId="2670"/>
    <cellStyle name="_SubHeading" xfId="2671"/>
    <cellStyle name="_SubHeading 2" xfId="2672"/>
    <cellStyle name="_SubHeading_02 Revised Base Case - GD - Linked to Hochtief Model sent on Sept 23-2008" xfId="2673"/>
    <cellStyle name="_SubHeading_Non-Regulated Airports Opertaing Model" xfId="2674"/>
    <cellStyle name="_SubHeading_Non-Regulated Airports Opertaing Model 2" xfId="2675"/>
    <cellStyle name="_SubHeading_Non-Regulated Airports Opertaing Model_1. Consolidated Top Down" xfId="2676"/>
    <cellStyle name="_SubHeading_Non-Regulated Airports Opertaing Model_1. Consolidated Top Down 2" xfId="2677"/>
    <cellStyle name="_SubHeading_Non-Regulated Airports Opertaing Model_BP top down scenarios" xfId="2678"/>
    <cellStyle name="_SubHeading_Non-Regulated Airports Opertaing Model_BP top down scenarios 2" xfId="2679"/>
    <cellStyle name="_SubHeading_Non-Regulated Airports Opertaing Model_BP top down summary - Consolidated" xfId="2680"/>
    <cellStyle name="_SubHeading_Non-Regulated Airports Opertaing Model_BP top down summary - Consolidated 2" xfId="2681"/>
    <cellStyle name="_SubHeading_Non-Regulated Airports Opertaing Model_CX meeting template" xfId="2682"/>
    <cellStyle name="_SubHeading_Non-Regulated Airports Opertaing Model_CX meeting template 2" xfId="2683"/>
    <cellStyle name="_SubHeading_Non-Regulated Airports Opertaing Model_FM base Tom" xfId="2684"/>
    <cellStyle name="_SubHeading_Non-Regulated Airports Opertaing Model_FM base Tom 2" xfId="2685"/>
    <cellStyle name="_SubHeading_Non-Regulated Airports Opertaing Model_FM Mid Case Detail 2" xfId="2686"/>
    <cellStyle name="_SubHeading_Non-Regulated Airports Opertaing Model_FM Mid Case Detail 2 2" xfId="2687"/>
    <cellStyle name="_SubHeading_Non-Regulated Airports Opertaing Model_MAG FM 3.4.09 Tom" xfId="2688"/>
    <cellStyle name="_SubHeading_Non-Regulated Airports Opertaing Model_MAG FM 3.4.09 Tom 2" xfId="2689"/>
    <cellStyle name="_SubHeading_Non-Regulated Airports Opertaing Model_MAG LTFF 1011 01.06.10" xfId="2690"/>
    <cellStyle name="_SubHeading_Non-Regulated Airports Opertaing Model_Scenario 2" xfId="2691"/>
    <cellStyle name="_SubHeading_Non-Regulated Airports Opertaing Model_Scenario 2 2" xfId="2692"/>
    <cellStyle name="_SWT Cost Comparator v2.11" xfId="2693"/>
    <cellStyle name="_SWT Cost Comparator v2.11 2" xfId="2694"/>
    <cellStyle name="_SWT Cost Comparator v2.11_1. Consolidated Top Down" xfId="2695"/>
    <cellStyle name="_SWT Cost Comparator v2.11_1. Consolidated Top Down 2" xfId="2696"/>
    <cellStyle name="_SWT Cost Comparator v2.11_BP top down scenarios" xfId="2697"/>
    <cellStyle name="_SWT Cost Comparator v2.11_BP top down scenarios 2" xfId="2698"/>
    <cellStyle name="_SWT Cost Comparator v2.11_BP top down summary - Consolidated" xfId="2699"/>
    <cellStyle name="_SWT Cost Comparator v2.11_BP top down summary - Consolidated 2" xfId="2700"/>
    <cellStyle name="_SWT Cost Comparator v2.11_CX meeting template" xfId="2701"/>
    <cellStyle name="_SWT Cost Comparator v2.11_CX meeting template 2" xfId="2702"/>
    <cellStyle name="_SWT Cost Comparator v2.11_FM base Tom" xfId="2703"/>
    <cellStyle name="_SWT Cost Comparator v2.11_FM base Tom 2" xfId="2704"/>
    <cellStyle name="_SWT Cost Comparator v2.11_FM Mid Case Detail 2" xfId="2705"/>
    <cellStyle name="_SWT Cost Comparator v2.11_FM Mid Case Detail 2 2" xfId="2706"/>
    <cellStyle name="_SWT Cost Comparator v2.11_MAG FM 3.4.09 Tom" xfId="2707"/>
    <cellStyle name="_SWT Cost Comparator v2.11_MAG FM 3.4.09 Tom 2" xfId="2708"/>
    <cellStyle name="_SWT Cost Comparator v2.11_MAG LTFF 1011 01.06.10" xfId="2709"/>
    <cellStyle name="_SWT Cost Comparator v2.11_Scenario 2" xfId="2710"/>
    <cellStyle name="_SWT Cost Comparator v2.11_Scenario 2 2" xfId="2711"/>
    <cellStyle name="_SWT Cost Comparator v2.6" xfId="2712"/>
    <cellStyle name="_SWT Cost Comparator v2.6 2" xfId="2713"/>
    <cellStyle name="_SWT Cost Comparator v2.6_1. Consolidated Top Down" xfId="2714"/>
    <cellStyle name="_SWT Cost Comparator v2.6_1. Consolidated Top Down 2" xfId="2715"/>
    <cellStyle name="_SWT Cost Comparator v2.6_BP top down scenarios" xfId="2716"/>
    <cellStyle name="_SWT Cost Comparator v2.6_BP top down scenarios 2" xfId="2717"/>
    <cellStyle name="_SWT Cost Comparator v2.6_BP top down summary - Consolidated" xfId="2718"/>
    <cellStyle name="_SWT Cost Comparator v2.6_BP top down summary - Consolidated 2" xfId="2719"/>
    <cellStyle name="_SWT Cost Comparator v2.6_CX meeting template" xfId="2720"/>
    <cellStyle name="_SWT Cost Comparator v2.6_CX meeting template 2" xfId="2721"/>
    <cellStyle name="_SWT Cost Comparator v2.6_FM base Tom" xfId="2722"/>
    <cellStyle name="_SWT Cost Comparator v2.6_FM base Tom 2" xfId="2723"/>
    <cellStyle name="_SWT Cost Comparator v2.6_FM Mid Case Detail 2" xfId="2724"/>
    <cellStyle name="_SWT Cost Comparator v2.6_FM Mid Case Detail 2 2" xfId="2725"/>
    <cellStyle name="_SWT Cost Comparator v2.6_MAG FM 3.4.09 Tom" xfId="2726"/>
    <cellStyle name="_SWT Cost Comparator v2.6_MAG FM 3.4.09 Tom 2" xfId="2727"/>
    <cellStyle name="_SWT Cost Comparator v2.6_MAG LTFF 1011 01.06.10" xfId="2728"/>
    <cellStyle name="_SWT Cost Comparator v2.6_Scenario 2" xfId="2729"/>
    <cellStyle name="_SWT Cost Comparator v2.6_Scenario 2 2" xfId="2730"/>
    <cellStyle name="_Sydney" xfId="2731"/>
    <cellStyle name="_Sydney 2" xfId="2732"/>
    <cellStyle name="_Sydney 2 2" xfId="2733"/>
    <cellStyle name="_Sydney 2 2 2" xfId="2734"/>
    <cellStyle name="_Sydney 2 3" xfId="2735"/>
    <cellStyle name="_Sydney 3" xfId="2736"/>
    <cellStyle name="_Sydney 3 2" xfId="2737"/>
    <cellStyle name="_Sydney 3 2 2" xfId="2738"/>
    <cellStyle name="_Sydney 3 3" xfId="2739"/>
    <cellStyle name="_Sydney 4" xfId="2740"/>
    <cellStyle name="_Sydney 4 2" xfId="2741"/>
    <cellStyle name="_Sydney 5" xfId="2742"/>
    <cellStyle name="_SYMC_VRTS" xfId="2743"/>
    <cellStyle name="_SYMC_VRTS 2" xfId="2744"/>
    <cellStyle name="_Table" xfId="2745"/>
    <cellStyle name="_Table 2" xfId="2746"/>
    <cellStyle name="_Table 3" xfId="4932"/>
    <cellStyle name="_Table 4" xfId="4953"/>
    <cellStyle name="_Table 5" xfId="4930"/>
    <cellStyle name="_Table 6" xfId="4957"/>
    <cellStyle name="_Table_02 Revised Base Case - GD - Linked to Hochtief Model sent on Sept 23-2008" xfId="2747"/>
    <cellStyle name="_Table_02 Revised Base Case - GD - Linked to Hochtief Model sent on Sept 23-2008 2" xfId="4933"/>
    <cellStyle name="_Table_02 Revised Base Case - GD - Linked to Hochtief Model sent on Sept 23-2008 2 2" xfId="30040"/>
    <cellStyle name="_Table_02 Revised Base Case - GD - Linked to Hochtief Model sent on Sept 23-2008 3" xfId="4952"/>
    <cellStyle name="_Table_02 Revised Base Case - GD - Linked to Hochtief Model sent on Sept 23-2008 3 2" xfId="30059"/>
    <cellStyle name="_Table_02 Revised Base Case - GD - Linked to Hochtief Model sent on Sept 23-2008 4" xfId="4931"/>
    <cellStyle name="_Table_02 Revised Base Case - GD - Linked to Hochtief Model sent on Sept 23-2008 4 2" xfId="30039"/>
    <cellStyle name="_Table_02 Revised Base Case - GD - Linked to Hochtief Model sent on Sept 23-2008 5" xfId="4956"/>
    <cellStyle name="_Table_02 Revised Base Case - GD - Linked to Hochtief Model sent on Sept 23-2008 5 2" xfId="30062"/>
    <cellStyle name="_Table_02 Revised Base Case - GD - Linked to Hochtief Model sent on Sept 23-2008 6" xfId="28918"/>
    <cellStyle name="_Table_02 Revised Base Case - GD - Linked to Hochtief Model sent on Sept 23-2008 6 2" xfId="53735"/>
    <cellStyle name="_Table_02 Revised Base Case - GD - Linked to Hochtief Model sent on Sept 23-2008 7" xfId="28916"/>
    <cellStyle name="_Table_02 Revised Base Case - GD - Linked to Hochtief Model sent on Sept 23-2008 7 2" xfId="53733"/>
    <cellStyle name="_Table_02 Revised Base Case - GD - Linked to Hochtief Model sent on Sept 23-2008 8" xfId="28914"/>
    <cellStyle name="_Table_02 Revised Base Case - GD - Linked to Hochtief Model sent on Sept 23-2008 8 2" xfId="53731"/>
    <cellStyle name="_Table_02 Revised Base Case - GD - Linked to Hochtief Model sent on Sept 23-2008 9" xfId="28913"/>
    <cellStyle name="_Table_02 Revised Base Case - GD - Linked to Hochtief Model sent on Sept 23-2008 9 2" xfId="53730"/>
    <cellStyle name="_Table_06 Project Cairo Model" xfId="2748"/>
    <cellStyle name="_Table_06 Project Cairo Model 2" xfId="2749"/>
    <cellStyle name="_Table_06 Project Cairo Model_1. Consolidated Top Down" xfId="2750"/>
    <cellStyle name="_Table_06 Project Cairo Model_1. Consolidated Top Down 2" xfId="2751"/>
    <cellStyle name="_Table_06 Project Cairo Model_Boheme sub debt capacity_v2" xfId="2752"/>
    <cellStyle name="_Table_06 Project Cairo Model_Boheme sub debt capacity_v2 2" xfId="2753"/>
    <cellStyle name="_Table_06 Project Cairo Model_Boheme sub debt capacity_v2_1. Consolidated Top Down" xfId="2754"/>
    <cellStyle name="_Table_06 Project Cairo Model_Boheme sub debt capacity_v2_1. Consolidated Top Down 2" xfId="2755"/>
    <cellStyle name="_Table_06 Project Cairo Model_Boheme sub debt capacity_v2_BP top down scenarios" xfId="2756"/>
    <cellStyle name="_Table_06 Project Cairo Model_Boheme sub debt capacity_v2_BP top down scenarios 2" xfId="2757"/>
    <cellStyle name="_Table_06 Project Cairo Model_Boheme sub debt capacity_v2_BP top down summary - Consolidated" xfId="2758"/>
    <cellStyle name="_Table_06 Project Cairo Model_Boheme sub debt capacity_v2_BP top down summary - Consolidated 2" xfId="2759"/>
    <cellStyle name="_Table_06 Project Cairo Model_Boheme sub debt capacity_v2_CX meeting template" xfId="2760"/>
    <cellStyle name="_Table_06 Project Cairo Model_Boheme sub debt capacity_v2_CX meeting template 2" xfId="2761"/>
    <cellStyle name="_Table_06 Project Cairo Model_Boheme sub debt capacity_v2_FM base Tom" xfId="2762"/>
    <cellStyle name="_Table_06 Project Cairo Model_Boheme sub debt capacity_v2_FM base Tom 2" xfId="2763"/>
    <cellStyle name="_Table_06 Project Cairo Model_Boheme sub debt capacity_v2_FM Mid Case Detail 2" xfId="2764"/>
    <cellStyle name="_Table_06 Project Cairo Model_Boheme sub debt capacity_v2_FM Mid Case Detail 2 2" xfId="2765"/>
    <cellStyle name="_Table_06 Project Cairo Model_Boheme sub debt capacity_v2_MAG FM 3.4.09 Tom" xfId="2766"/>
    <cellStyle name="_Table_06 Project Cairo Model_Boheme sub debt capacity_v2_MAG FM 3.4.09 Tom 2" xfId="2767"/>
    <cellStyle name="_Table_06 Project Cairo Model_Boheme sub debt capacity_v2_MAG LTFF 1011 01.06.10" xfId="2768"/>
    <cellStyle name="_Table_06 Project Cairo Model_Boheme sub debt capacity_v2_MAG LTFF 1011 01.06.10 2" xfId="4935"/>
    <cellStyle name="_Table_06 Project Cairo Model_Boheme sub debt capacity_v2_MAG LTFF 1011 01.06.10 2 2" xfId="30042"/>
    <cellStyle name="_Table_06 Project Cairo Model_Boheme sub debt capacity_v2_MAG LTFF 1011 01.06.10 3" xfId="4950"/>
    <cellStyle name="_Table_06 Project Cairo Model_Boheme sub debt capacity_v2_MAG LTFF 1011 01.06.10 3 2" xfId="30057"/>
    <cellStyle name="_Table_06 Project Cairo Model_Boheme sub debt capacity_v2_MAG LTFF 1011 01.06.10 4" xfId="4934"/>
    <cellStyle name="_Table_06 Project Cairo Model_Boheme sub debt capacity_v2_MAG LTFF 1011 01.06.10 4 2" xfId="30041"/>
    <cellStyle name="_Table_06 Project Cairo Model_Boheme sub debt capacity_v2_MAG LTFF 1011 01.06.10 5" xfId="4955"/>
    <cellStyle name="_Table_06 Project Cairo Model_Boheme sub debt capacity_v2_MAG LTFF 1011 01.06.10 5 2" xfId="30061"/>
    <cellStyle name="_Table_06 Project Cairo Model_Boheme sub debt capacity_v2_MAG LTFF 1011 01.06.10 6" xfId="28922"/>
    <cellStyle name="_Table_06 Project Cairo Model_Boheme sub debt capacity_v2_MAG LTFF 1011 01.06.10 6 2" xfId="53739"/>
    <cellStyle name="_Table_06 Project Cairo Model_Boheme sub debt capacity_v2_MAG LTFF 1011 01.06.10 7" xfId="28919"/>
    <cellStyle name="_Table_06 Project Cairo Model_Boheme sub debt capacity_v2_MAG LTFF 1011 01.06.10 7 2" xfId="53736"/>
    <cellStyle name="_Table_06 Project Cairo Model_Boheme sub debt capacity_v2_MAG LTFF 1011 01.06.10 8" xfId="28917"/>
    <cellStyle name="_Table_06 Project Cairo Model_Boheme sub debt capacity_v2_MAG LTFF 1011 01.06.10 8 2" xfId="53734"/>
    <cellStyle name="_Table_06 Project Cairo Model_Boheme sub debt capacity_v2_MAG LTFF 1011 01.06.10 9" xfId="28915"/>
    <cellStyle name="_Table_06 Project Cairo Model_Boheme sub debt capacity_v2_MAG LTFF 1011 01.06.10 9 2" xfId="53732"/>
    <cellStyle name="_Table_06 Project Cairo Model_Boheme sub debt capacity_v2_Scenario 2" xfId="2769"/>
    <cellStyle name="_Table_06 Project Cairo Model_Boheme sub debt capacity_v2_Scenario 2 2" xfId="2770"/>
    <cellStyle name="_Table_06 Project Cairo Model_Boheme sub debt capacity_v3" xfId="2771"/>
    <cellStyle name="_Table_06 Project Cairo Model_Boheme sub debt capacity_v3 2" xfId="2772"/>
    <cellStyle name="_Table_06 Project Cairo Model_Boheme sub debt capacity_v3_(i) holdco loan no swap" xfId="2773"/>
    <cellStyle name="_Table_06 Project Cairo Model_Boheme sub debt capacity_v3_(i) holdco loan no swap 2" xfId="2774"/>
    <cellStyle name="_Table_06 Project Cairo Model_Boheme sub debt capacity_v3_(i) holdco loan no swap_1. Consolidated Top Down" xfId="2775"/>
    <cellStyle name="_Table_06 Project Cairo Model_Boheme sub debt capacity_v3_(i) holdco loan no swap_1. Consolidated Top Down 2" xfId="2776"/>
    <cellStyle name="_Table_06 Project Cairo Model_Boheme sub debt capacity_v3_(i) holdco loan no swap_BP top down scenarios" xfId="2777"/>
    <cellStyle name="_Table_06 Project Cairo Model_Boheme sub debt capacity_v3_(i) holdco loan no swap_BP top down scenarios 2" xfId="2778"/>
    <cellStyle name="_Table_06 Project Cairo Model_Boheme sub debt capacity_v3_(i) holdco loan no swap_BP top down summary - Consolidated" xfId="2779"/>
    <cellStyle name="_Table_06 Project Cairo Model_Boheme sub debt capacity_v3_(i) holdco loan no swap_BP top down summary - Consolidated 2" xfId="2780"/>
    <cellStyle name="_Table_06 Project Cairo Model_Boheme sub debt capacity_v3_(i) holdco loan no swap_CX meeting template" xfId="2781"/>
    <cellStyle name="_Table_06 Project Cairo Model_Boheme sub debt capacity_v3_(i) holdco loan no swap_CX meeting template 2" xfId="2782"/>
    <cellStyle name="_Table_06 Project Cairo Model_Boheme sub debt capacity_v3_(i) holdco loan no swap_FM base Tom" xfId="2783"/>
    <cellStyle name="_Table_06 Project Cairo Model_Boheme sub debt capacity_v3_(i) holdco loan no swap_FM base Tom 2" xfId="2784"/>
    <cellStyle name="_Table_06 Project Cairo Model_Boheme sub debt capacity_v3_(i) holdco loan no swap_FM Mid Case Detail 2" xfId="2785"/>
    <cellStyle name="_Table_06 Project Cairo Model_Boheme sub debt capacity_v3_(i) holdco loan no swap_FM Mid Case Detail 2 2" xfId="2786"/>
    <cellStyle name="_Table_06 Project Cairo Model_Boheme sub debt capacity_v3_(i) holdco loan no swap_MAG FM 3.4.09 Tom" xfId="2787"/>
    <cellStyle name="_Table_06 Project Cairo Model_Boheme sub debt capacity_v3_(i) holdco loan no swap_MAG FM 3.4.09 Tom 2" xfId="2788"/>
    <cellStyle name="_Table_06 Project Cairo Model_Boheme sub debt capacity_v3_(i) holdco loan no swap_MAG LTFF 1011 01.06.10" xfId="2789"/>
    <cellStyle name="_Table_06 Project Cairo Model_Boheme sub debt capacity_v3_(i) holdco loan no swap_MAG LTFF 1011 01.06.10 2" xfId="4936"/>
    <cellStyle name="_Table_06 Project Cairo Model_Boheme sub debt capacity_v3_(i) holdco loan no swap_MAG LTFF 1011 01.06.10 2 2" xfId="30043"/>
    <cellStyle name="_Table_06 Project Cairo Model_Boheme sub debt capacity_v3_(i) holdco loan no swap_MAG LTFF 1011 01.06.10 3" xfId="4948"/>
    <cellStyle name="_Table_06 Project Cairo Model_Boheme sub debt capacity_v3_(i) holdco loan no swap_MAG LTFF 1011 01.06.10 3 2" xfId="30055"/>
    <cellStyle name="_Table_06 Project Cairo Model_Boheme sub debt capacity_v3_(i) holdco loan no swap_MAG LTFF 1011 01.06.10 4" xfId="4937"/>
    <cellStyle name="_Table_06 Project Cairo Model_Boheme sub debt capacity_v3_(i) holdco loan no swap_MAG LTFF 1011 01.06.10 4 2" xfId="30044"/>
    <cellStyle name="_Table_06 Project Cairo Model_Boheme sub debt capacity_v3_(i) holdco loan no swap_MAG LTFF 1011 01.06.10 5" xfId="4954"/>
    <cellStyle name="_Table_06 Project Cairo Model_Boheme sub debt capacity_v3_(i) holdco loan no swap_MAG LTFF 1011 01.06.10 5 2" xfId="30060"/>
    <cellStyle name="_Table_06 Project Cairo Model_Boheme sub debt capacity_v3_(i) holdco loan no swap_MAG LTFF 1011 01.06.10 6" xfId="28926"/>
    <cellStyle name="_Table_06 Project Cairo Model_Boheme sub debt capacity_v3_(i) holdco loan no swap_MAG LTFF 1011 01.06.10 6 2" xfId="53743"/>
    <cellStyle name="_Table_06 Project Cairo Model_Boheme sub debt capacity_v3_(i) holdco loan no swap_MAG LTFF 1011 01.06.10 7" xfId="28924"/>
    <cellStyle name="_Table_06 Project Cairo Model_Boheme sub debt capacity_v3_(i) holdco loan no swap_MAG LTFF 1011 01.06.10 7 2" xfId="53741"/>
    <cellStyle name="_Table_06 Project Cairo Model_Boheme sub debt capacity_v3_(i) holdco loan no swap_MAG LTFF 1011 01.06.10 8" xfId="28921"/>
    <cellStyle name="_Table_06 Project Cairo Model_Boheme sub debt capacity_v3_(i) holdco loan no swap_MAG LTFF 1011 01.06.10 8 2" xfId="53738"/>
    <cellStyle name="_Table_06 Project Cairo Model_Boheme sub debt capacity_v3_(i) holdco loan no swap_MAG LTFF 1011 01.06.10 9" xfId="28920"/>
    <cellStyle name="_Table_06 Project Cairo Model_Boheme sub debt capacity_v3_(i) holdco loan no swap_MAG LTFF 1011 01.06.10 9 2" xfId="53737"/>
    <cellStyle name="_Table_06 Project Cairo Model_Boheme sub debt capacity_v3_(i) holdco loan no swap_Scenario 2" xfId="2790"/>
    <cellStyle name="_Table_06 Project Cairo Model_Boheme sub debt capacity_v3_(i) holdco loan no swap_Scenario 2 2" xfId="2791"/>
    <cellStyle name="_Table_06 Project Cairo Model_Boheme sub debt capacity_v3_1. Consolidated Top Down" xfId="2792"/>
    <cellStyle name="_Table_06 Project Cairo Model_Boheme sub debt capacity_v3_1. Consolidated Top Down 2" xfId="2793"/>
    <cellStyle name="_Table_06 Project Cairo Model_Boheme sub debt capacity_v3_BP top down scenarios" xfId="2794"/>
    <cellStyle name="_Table_06 Project Cairo Model_Boheme sub debt capacity_v3_BP top down scenarios 2" xfId="2795"/>
    <cellStyle name="_Table_06 Project Cairo Model_Boheme sub debt capacity_v3_BP top down summary - Consolidated" xfId="2796"/>
    <cellStyle name="_Table_06 Project Cairo Model_Boheme sub debt capacity_v3_BP top down summary - Consolidated 2" xfId="2797"/>
    <cellStyle name="_Table_06 Project Cairo Model_Boheme sub debt capacity_v3_CX meeting template" xfId="2798"/>
    <cellStyle name="_Table_06 Project Cairo Model_Boheme sub debt capacity_v3_CX meeting template 2" xfId="2799"/>
    <cellStyle name="_Table_06 Project Cairo Model_Boheme sub debt capacity_v3_FM base Tom" xfId="2800"/>
    <cellStyle name="_Table_06 Project Cairo Model_Boheme sub debt capacity_v3_FM base Tom 2" xfId="2801"/>
    <cellStyle name="_Table_06 Project Cairo Model_Boheme sub debt capacity_v3_FM Mid Case Detail 2" xfId="2802"/>
    <cellStyle name="_Table_06 Project Cairo Model_Boheme sub debt capacity_v3_FM Mid Case Detail 2 2" xfId="2803"/>
    <cellStyle name="_Table_06 Project Cairo Model_Boheme sub debt capacity_v3_MAG FM 3.4.09 Tom" xfId="2804"/>
    <cellStyle name="_Table_06 Project Cairo Model_Boheme sub debt capacity_v3_MAG FM 3.4.09 Tom 2" xfId="2805"/>
    <cellStyle name="_Table_06 Project Cairo Model_Boheme sub debt capacity_v3_MAG LTFF 1011 01.06.10" xfId="2806"/>
    <cellStyle name="_Table_06 Project Cairo Model_Boheme sub debt capacity_v3_MAG LTFF 1011 01.06.10 2" xfId="4938"/>
    <cellStyle name="_Table_06 Project Cairo Model_Boheme sub debt capacity_v3_MAG LTFF 1011 01.06.10 2 2" xfId="30045"/>
    <cellStyle name="_Table_06 Project Cairo Model_Boheme sub debt capacity_v3_MAG LTFF 1011 01.06.10 3" xfId="4946"/>
    <cellStyle name="_Table_06 Project Cairo Model_Boheme sub debt capacity_v3_MAG LTFF 1011 01.06.10 3 2" xfId="30053"/>
    <cellStyle name="_Table_06 Project Cairo Model_Boheme sub debt capacity_v3_MAG LTFF 1011 01.06.10 4" xfId="4939"/>
    <cellStyle name="_Table_06 Project Cairo Model_Boheme sub debt capacity_v3_MAG LTFF 1011 01.06.10 4 2" xfId="30046"/>
    <cellStyle name="_Table_06 Project Cairo Model_Boheme sub debt capacity_v3_MAG LTFF 1011 01.06.10 5" xfId="4951"/>
    <cellStyle name="_Table_06 Project Cairo Model_Boheme sub debt capacity_v3_MAG LTFF 1011 01.06.10 5 2" xfId="30058"/>
    <cellStyle name="_Table_06 Project Cairo Model_Boheme sub debt capacity_v3_MAG LTFF 1011 01.06.10 6" xfId="28930"/>
    <cellStyle name="_Table_06 Project Cairo Model_Boheme sub debt capacity_v3_MAG LTFF 1011 01.06.10 6 2" xfId="53747"/>
    <cellStyle name="_Table_06 Project Cairo Model_Boheme sub debt capacity_v3_MAG LTFF 1011 01.06.10 7" xfId="28928"/>
    <cellStyle name="_Table_06 Project Cairo Model_Boheme sub debt capacity_v3_MAG LTFF 1011 01.06.10 7 2" xfId="53745"/>
    <cellStyle name="_Table_06 Project Cairo Model_Boheme sub debt capacity_v3_MAG LTFF 1011 01.06.10 8" xfId="28925"/>
    <cellStyle name="_Table_06 Project Cairo Model_Boheme sub debt capacity_v3_MAG LTFF 1011 01.06.10 8 2" xfId="53742"/>
    <cellStyle name="_Table_06 Project Cairo Model_Boheme sub debt capacity_v3_MAG LTFF 1011 01.06.10 9" xfId="28923"/>
    <cellStyle name="_Table_06 Project Cairo Model_Boheme sub debt capacity_v3_MAG LTFF 1011 01.06.10 9 2" xfId="53740"/>
    <cellStyle name="_Table_06 Project Cairo Model_Boheme sub debt capacity_v3_Scenario 2" xfId="2807"/>
    <cellStyle name="_Table_06 Project Cairo Model_Boheme sub debt capacity_v3_Scenario 2 2" xfId="2808"/>
    <cellStyle name="_Table_06 Project Cairo Model_BP top down scenarios" xfId="2809"/>
    <cellStyle name="_Table_06 Project Cairo Model_BP top down scenarios 2" xfId="2810"/>
    <cellStyle name="_Table_06 Project Cairo Model_BP top down summary - Consolidated" xfId="2811"/>
    <cellStyle name="_Table_06 Project Cairo Model_BP top down summary - Consolidated 2" xfId="2812"/>
    <cellStyle name="_Table_06 Project Cairo Model_CX meeting template" xfId="2813"/>
    <cellStyle name="_Table_06 Project Cairo Model_CX meeting template 2" xfId="2814"/>
    <cellStyle name="_Table_06 Project Cairo Model_FM base Tom" xfId="2815"/>
    <cellStyle name="_Table_06 Project Cairo Model_FM base Tom 2" xfId="2816"/>
    <cellStyle name="_Table_06 Project Cairo Model_FM Mid Case Detail 2" xfId="2817"/>
    <cellStyle name="_Table_06 Project Cairo Model_FM Mid Case Detail 2 2" xfId="2818"/>
    <cellStyle name="_Table_06 Project Cairo Model_MAG FM 3.4.09 Tom" xfId="2819"/>
    <cellStyle name="_Table_06 Project Cairo Model_MAG FM 3.4.09 Tom 2" xfId="2820"/>
    <cellStyle name="_Table_06 Project Cairo Model_MAG LTFF 1011 01.06.10" xfId="2821"/>
    <cellStyle name="_Table_06 Project Cairo Model_MAG LTFF 1011 01.06.10 2" xfId="4940"/>
    <cellStyle name="_Table_06 Project Cairo Model_MAG LTFF 1011 01.06.10 2 2" xfId="30047"/>
    <cellStyle name="_Table_06 Project Cairo Model_MAG LTFF 1011 01.06.10 3" xfId="4945"/>
    <cellStyle name="_Table_06 Project Cairo Model_MAG LTFF 1011 01.06.10 3 2" xfId="30052"/>
    <cellStyle name="_Table_06 Project Cairo Model_MAG LTFF 1011 01.06.10 4" xfId="4941"/>
    <cellStyle name="_Table_06 Project Cairo Model_MAG LTFF 1011 01.06.10 4 2" xfId="30048"/>
    <cellStyle name="_Table_06 Project Cairo Model_MAG LTFF 1011 01.06.10 5" xfId="4949"/>
    <cellStyle name="_Table_06 Project Cairo Model_MAG LTFF 1011 01.06.10 5 2" xfId="30056"/>
    <cellStyle name="_Table_06 Project Cairo Model_MAG LTFF 1011 01.06.10 6" xfId="28933"/>
    <cellStyle name="_Table_06 Project Cairo Model_MAG LTFF 1011 01.06.10 6 2" xfId="53750"/>
    <cellStyle name="_Table_06 Project Cairo Model_MAG LTFF 1011 01.06.10 7" xfId="28931"/>
    <cellStyle name="_Table_06 Project Cairo Model_MAG LTFF 1011 01.06.10 7 2" xfId="53748"/>
    <cellStyle name="_Table_06 Project Cairo Model_MAG LTFF 1011 01.06.10 8" xfId="28929"/>
    <cellStyle name="_Table_06 Project Cairo Model_MAG LTFF 1011 01.06.10 8 2" xfId="53746"/>
    <cellStyle name="_Table_06 Project Cairo Model_MAG LTFF 1011 01.06.10 9" xfId="28927"/>
    <cellStyle name="_Table_06 Project Cairo Model_MAG LTFF 1011 01.06.10 9 2" xfId="53744"/>
    <cellStyle name="_Table_06 Project Cairo Model_Scenario 2" xfId="2822"/>
    <cellStyle name="_Table_06 Project Cairo Model_Scenario 2 2" xfId="2823"/>
    <cellStyle name="_Table_Non-Regulated Airports Opertaing Model" xfId="2824"/>
    <cellStyle name="_Table_Non-Regulated Airports Opertaing Model 2" xfId="2825"/>
    <cellStyle name="_Table_Non-Regulated Airports Opertaing Model_1. Consolidated Top Down" xfId="2826"/>
    <cellStyle name="_Table_Non-Regulated Airports Opertaing Model_1. Consolidated Top Down 2" xfId="2827"/>
    <cellStyle name="_Table_Non-Regulated Airports Opertaing Model_BP top down scenarios" xfId="2828"/>
    <cellStyle name="_Table_Non-Regulated Airports Opertaing Model_BP top down scenarios 2" xfId="2829"/>
    <cellStyle name="_Table_Non-Regulated Airports Opertaing Model_BP top down summary - Consolidated" xfId="2830"/>
    <cellStyle name="_Table_Non-Regulated Airports Opertaing Model_BP top down summary - Consolidated 2" xfId="2831"/>
    <cellStyle name="_Table_Non-Regulated Airports Opertaing Model_CX meeting template" xfId="2832"/>
    <cellStyle name="_Table_Non-Regulated Airports Opertaing Model_CX meeting template 2" xfId="2833"/>
    <cellStyle name="_Table_Non-Regulated Airports Opertaing Model_FM base Tom" xfId="2834"/>
    <cellStyle name="_Table_Non-Regulated Airports Opertaing Model_FM base Tom 2" xfId="2835"/>
    <cellStyle name="_Table_Non-Regulated Airports Opertaing Model_FM Mid Case Detail 2" xfId="2836"/>
    <cellStyle name="_Table_Non-Regulated Airports Opertaing Model_FM Mid Case Detail 2 2" xfId="2837"/>
    <cellStyle name="_Table_Non-Regulated Airports Opertaing Model_MAG FM 3.4.09 Tom" xfId="2838"/>
    <cellStyle name="_Table_Non-Regulated Airports Opertaing Model_MAG FM 3.4.09 Tom 2" xfId="2839"/>
    <cellStyle name="_Table_Non-Regulated Airports Opertaing Model_MAG LTFF 1011 01.06.10" xfId="2840"/>
    <cellStyle name="_Table_Non-Regulated Airports Opertaing Model_MAG LTFF 1011 01.06.10 2" xfId="4942"/>
    <cellStyle name="_Table_Non-Regulated Airports Opertaing Model_MAG LTFF 1011 01.06.10 2 2" xfId="30049"/>
    <cellStyle name="_Table_Non-Regulated Airports Opertaing Model_MAG LTFF 1011 01.06.10 3" xfId="4944"/>
    <cellStyle name="_Table_Non-Regulated Airports Opertaing Model_MAG LTFF 1011 01.06.10 3 2" xfId="30051"/>
    <cellStyle name="_Table_Non-Regulated Airports Opertaing Model_MAG LTFF 1011 01.06.10 4" xfId="4943"/>
    <cellStyle name="_Table_Non-Regulated Airports Opertaing Model_MAG LTFF 1011 01.06.10 4 2" xfId="30050"/>
    <cellStyle name="_Table_Non-Regulated Airports Opertaing Model_MAG LTFF 1011 01.06.10 5" xfId="4947"/>
    <cellStyle name="_Table_Non-Regulated Airports Opertaing Model_MAG LTFF 1011 01.06.10 5 2" xfId="30054"/>
    <cellStyle name="_Table_Non-Regulated Airports Opertaing Model_MAG LTFF 1011 01.06.10 6" xfId="28936"/>
    <cellStyle name="_Table_Non-Regulated Airports Opertaing Model_MAG LTFF 1011 01.06.10 6 2" xfId="53753"/>
    <cellStyle name="_Table_Non-Regulated Airports Opertaing Model_MAG LTFF 1011 01.06.10 7" xfId="28935"/>
    <cellStyle name="_Table_Non-Regulated Airports Opertaing Model_MAG LTFF 1011 01.06.10 7 2" xfId="53752"/>
    <cellStyle name="_Table_Non-Regulated Airports Opertaing Model_MAG LTFF 1011 01.06.10 8" xfId="28934"/>
    <cellStyle name="_Table_Non-Regulated Airports Opertaing Model_MAG LTFF 1011 01.06.10 8 2" xfId="53751"/>
    <cellStyle name="_Table_Non-Regulated Airports Opertaing Model_MAG LTFF 1011 01.06.10 9" xfId="28932"/>
    <cellStyle name="_Table_Non-Regulated Airports Opertaing Model_MAG LTFF 1011 01.06.10 9 2" xfId="53749"/>
    <cellStyle name="_Table_Non-Regulated Airports Opertaing Model_Scenario 2" xfId="2841"/>
    <cellStyle name="_Table_Non-Regulated Airports Opertaing Model_Scenario 2 2" xfId="2842"/>
    <cellStyle name="_TableHead" xfId="2843"/>
    <cellStyle name="_TableHead 2" xfId="2844"/>
    <cellStyle name="_TableHead_02 Revised Base Case - GD - Linked to Hochtief Model sent on Sept 23-2008" xfId="2845"/>
    <cellStyle name="_TableHead_02 Revised Base Case - GD - Linked to Hochtief Model sent on Sept 23-2008 2" xfId="2846"/>
    <cellStyle name="_TableHead_Non-Regulated Airports Opertaing Model" xfId="2847"/>
    <cellStyle name="_TableHead_Non-Regulated Airports Opertaing Model 2" xfId="2848"/>
    <cellStyle name="_TableHead_Non-Regulated Airports Opertaing Model_1. Consolidated Top Down" xfId="2849"/>
    <cellStyle name="_TableHead_Non-Regulated Airports Opertaing Model_1. Consolidated Top Down 2" xfId="2850"/>
    <cellStyle name="_TableHead_Non-Regulated Airports Opertaing Model_BP top down scenarios" xfId="2851"/>
    <cellStyle name="_TableHead_Non-Regulated Airports Opertaing Model_BP top down scenarios 2" xfId="2852"/>
    <cellStyle name="_TableHead_Non-Regulated Airports Opertaing Model_BP top down summary - Consolidated" xfId="2853"/>
    <cellStyle name="_TableHead_Non-Regulated Airports Opertaing Model_BP top down summary - Consolidated 2" xfId="2854"/>
    <cellStyle name="_TableHead_Non-Regulated Airports Opertaing Model_CX meeting template" xfId="2855"/>
    <cellStyle name="_TableHead_Non-Regulated Airports Opertaing Model_CX meeting template 2" xfId="2856"/>
    <cellStyle name="_TableHead_Non-Regulated Airports Opertaing Model_FM base Tom" xfId="2857"/>
    <cellStyle name="_TableHead_Non-Regulated Airports Opertaing Model_FM base Tom 2" xfId="2858"/>
    <cellStyle name="_TableHead_Non-Regulated Airports Opertaing Model_FM Mid Case Detail 2" xfId="2859"/>
    <cellStyle name="_TableHead_Non-Regulated Airports Opertaing Model_FM Mid Case Detail 2 2" xfId="2860"/>
    <cellStyle name="_TableHead_Non-Regulated Airports Opertaing Model_MAG FM 3.4.09 Tom" xfId="2861"/>
    <cellStyle name="_TableHead_Non-Regulated Airports Opertaing Model_MAG FM 3.4.09 Tom 2" xfId="2862"/>
    <cellStyle name="_TableHead_Non-Regulated Airports Opertaing Model_MAG LTFF 1011 01.06.10" xfId="2863"/>
    <cellStyle name="_TableHead_Non-Regulated Airports Opertaing Model_Scenario 2" xfId="2864"/>
    <cellStyle name="_TableHead_Non-Regulated Airports Opertaing Model_Scenario 2 2" xfId="2865"/>
    <cellStyle name="_TableRowHead" xfId="2866"/>
    <cellStyle name="_TableRowHead 2" xfId="2867"/>
    <cellStyle name="_TableRowHead_02 Revised Base Case - GD - Linked to Hochtief Model sent on Sept 23-2008" xfId="2868"/>
    <cellStyle name="_TableRowHead_Non-Regulated Airports Opertaing Model" xfId="2869"/>
    <cellStyle name="_TableRowHead_Non-Regulated Airports Opertaing Model 2" xfId="2870"/>
    <cellStyle name="_TableRowHead_Non-Regulated Airports Opertaing Model_1. Consolidated Top Down" xfId="2871"/>
    <cellStyle name="_TableRowHead_Non-Regulated Airports Opertaing Model_1. Consolidated Top Down 2" xfId="2872"/>
    <cellStyle name="_TableRowHead_Non-Regulated Airports Opertaing Model_BP top down scenarios" xfId="2873"/>
    <cellStyle name="_TableRowHead_Non-Regulated Airports Opertaing Model_BP top down scenarios 2" xfId="2874"/>
    <cellStyle name="_TableRowHead_Non-Regulated Airports Opertaing Model_BP top down summary - Consolidated" xfId="2875"/>
    <cellStyle name="_TableRowHead_Non-Regulated Airports Opertaing Model_BP top down summary - Consolidated 2" xfId="2876"/>
    <cellStyle name="_TableRowHead_Non-Regulated Airports Opertaing Model_CX meeting template" xfId="2877"/>
    <cellStyle name="_TableRowHead_Non-Regulated Airports Opertaing Model_CX meeting template 2" xfId="2878"/>
    <cellStyle name="_TableRowHead_Non-Regulated Airports Opertaing Model_FM base Tom" xfId="2879"/>
    <cellStyle name="_TableRowHead_Non-Regulated Airports Opertaing Model_FM base Tom 2" xfId="2880"/>
    <cellStyle name="_TableRowHead_Non-Regulated Airports Opertaing Model_FM Mid Case Detail 2" xfId="2881"/>
    <cellStyle name="_TableRowHead_Non-Regulated Airports Opertaing Model_FM Mid Case Detail 2 2" xfId="2882"/>
    <cellStyle name="_TableRowHead_Non-Regulated Airports Opertaing Model_MAG FM 3.4.09 Tom" xfId="2883"/>
    <cellStyle name="_TableRowHead_Non-Regulated Airports Opertaing Model_MAG FM 3.4.09 Tom 2" xfId="2884"/>
    <cellStyle name="_TableRowHead_Non-Regulated Airports Opertaing Model_MAG LTFF 1011 01.06.10" xfId="2885"/>
    <cellStyle name="_TableRowHead_Non-Regulated Airports Opertaing Model_Scenario 2" xfId="2886"/>
    <cellStyle name="_TableRowHead_Non-Regulated Airports Opertaing Model_Scenario 2 2" xfId="2887"/>
    <cellStyle name="_TableSuperHead" xfId="2888"/>
    <cellStyle name="_TableSuperHead 2" xfId="2889"/>
    <cellStyle name="_TableSuperHead_02 Revised Base Case - GD - Linked to Hochtief Model sent on Sept 23-2008" xfId="2890"/>
    <cellStyle name="_TableSuperHead_Non-Regulated Airports Opertaing Model" xfId="2891"/>
    <cellStyle name="_TableSuperHead_Non-Regulated Airports Opertaing Model 2" xfId="2892"/>
    <cellStyle name="_TableSuperHead_Non-Regulated Airports Opertaing Model_1. Consolidated Top Down" xfId="2893"/>
    <cellStyle name="_TableSuperHead_Non-Regulated Airports Opertaing Model_1. Consolidated Top Down 2" xfId="2894"/>
    <cellStyle name="_TableSuperHead_Non-Regulated Airports Opertaing Model_BP top down scenarios" xfId="2895"/>
    <cellStyle name="_TableSuperHead_Non-Regulated Airports Opertaing Model_BP top down scenarios 2" xfId="2896"/>
    <cellStyle name="_TableSuperHead_Non-Regulated Airports Opertaing Model_BP top down summary - Consolidated" xfId="2897"/>
    <cellStyle name="_TableSuperHead_Non-Regulated Airports Opertaing Model_BP top down summary - Consolidated 2" xfId="2898"/>
    <cellStyle name="_TableSuperHead_Non-Regulated Airports Opertaing Model_CX meeting template" xfId="2899"/>
    <cellStyle name="_TableSuperHead_Non-Regulated Airports Opertaing Model_CX meeting template 2" xfId="2900"/>
    <cellStyle name="_TableSuperHead_Non-Regulated Airports Opertaing Model_FM base Tom" xfId="2901"/>
    <cellStyle name="_TableSuperHead_Non-Regulated Airports Opertaing Model_FM base Tom 2" xfId="2902"/>
    <cellStyle name="_TableSuperHead_Non-Regulated Airports Opertaing Model_FM Mid Case Detail 2" xfId="2903"/>
    <cellStyle name="_TableSuperHead_Non-Regulated Airports Opertaing Model_FM Mid Case Detail 2 2" xfId="2904"/>
    <cellStyle name="_TableSuperHead_Non-Regulated Airports Opertaing Model_MAG FM 3.4.09 Tom" xfId="2905"/>
    <cellStyle name="_TableSuperHead_Non-Regulated Airports Opertaing Model_MAG FM 3.4.09 Tom 2" xfId="2906"/>
    <cellStyle name="_TableSuperHead_Non-Regulated Airports Opertaing Model_MAG LTFF 1011 01.06.10" xfId="2907"/>
    <cellStyle name="_TableSuperHead_Non-Regulated Airports Opertaing Model_Scenario 2" xfId="2908"/>
    <cellStyle name="_TableSuperHead_Non-Regulated Airports Opertaing Model_Scenario 2 2" xfId="2909"/>
    <cellStyle name="_Trading comps V110" xfId="2910"/>
    <cellStyle name="_Trading comps V110 2" xfId="2911"/>
    <cellStyle name="_Trigger Model v.1.82" xfId="2912"/>
    <cellStyle name="_Trigger Model v.1.82 2" xfId="2913"/>
    <cellStyle name="_Trigger Model v.1.82 2 2" xfId="2914"/>
    <cellStyle name="_Trigger Model v.1.82 3" xfId="2915"/>
    <cellStyle name="_Valuation" xfId="2916"/>
    <cellStyle name="_Valuation 2" xfId="2917"/>
    <cellStyle name="_Valuation 2 2" xfId="2918"/>
    <cellStyle name="_Valuation 2 2 2" xfId="2919"/>
    <cellStyle name="_Valuation 2 3" xfId="2920"/>
    <cellStyle name="_Valuation 3" xfId="2921"/>
    <cellStyle name="_Valuation 3 2" xfId="2922"/>
    <cellStyle name="_Valuation 3 2 2" xfId="2923"/>
    <cellStyle name="_Valuation 3 3" xfId="2924"/>
    <cellStyle name="_Valuation 4" xfId="2925"/>
    <cellStyle name="_Valuation 4 2" xfId="2926"/>
    <cellStyle name="_Valuation 5" xfId="2927"/>
    <cellStyle name="_Valuation case rec" xfId="2928"/>
    <cellStyle name="_Valuation case rec 2" xfId="2929"/>
    <cellStyle name="_Valuation case rec 2 2" xfId="2930"/>
    <cellStyle name="_Valuation case rec 2 2 2" xfId="2931"/>
    <cellStyle name="_Valuation case rec 2 3" xfId="2932"/>
    <cellStyle name="_Valuation case rec 3" xfId="2933"/>
    <cellStyle name="_Valuation case rec 3 2" xfId="2934"/>
    <cellStyle name="_Valuation case rec 3 2 2" xfId="2935"/>
    <cellStyle name="_Valuation case rec 3 3" xfId="2936"/>
    <cellStyle name="_Valuation case rec 4" xfId="2937"/>
    <cellStyle name="_Valuation case rec 4 2" xfId="2938"/>
    <cellStyle name="_Valuation case rec 5" xfId="2939"/>
    <cellStyle name="_Valuation_1" xfId="2940"/>
    <cellStyle name="_Valuation_1 2" xfId="2941"/>
    <cellStyle name="_XC TSP Mileage Adjustment" xfId="2942"/>
    <cellStyle name="_XC TSP Mileage Adjustment 2" xfId="2943"/>
    <cellStyle name="_XC TSP Mileage Adjustment_1. Consolidated Top Down" xfId="2944"/>
    <cellStyle name="_XC TSP Mileage Adjustment_1. Consolidated Top Down 2" xfId="2945"/>
    <cellStyle name="_XC TSP Mileage Adjustment_BP top down scenarios" xfId="2946"/>
    <cellStyle name="_XC TSP Mileage Adjustment_BP top down scenarios 2" xfId="2947"/>
    <cellStyle name="_XC TSP Mileage Adjustment_BP top down summary - Consolidated" xfId="2948"/>
    <cellStyle name="_XC TSP Mileage Adjustment_BP top down summary - Consolidated 2" xfId="2949"/>
    <cellStyle name="_XC TSP Mileage Adjustment_CX meeting template" xfId="2950"/>
    <cellStyle name="_XC TSP Mileage Adjustment_CX meeting template 2" xfId="2951"/>
    <cellStyle name="_XC TSP Mileage Adjustment_FM base Tom" xfId="2952"/>
    <cellStyle name="_XC TSP Mileage Adjustment_FM base Tom 2" xfId="2953"/>
    <cellStyle name="_XC TSP Mileage Adjustment_FM Mid Case Detail 2" xfId="2954"/>
    <cellStyle name="_XC TSP Mileage Adjustment_FM Mid Case Detail 2 2" xfId="2955"/>
    <cellStyle name="_XC TSP Mileage Adjustment_MAG FM 3.4.09 Tom" xfId="2956"/>
    <cellStyle name="_XC TSP Mileage Adjustment_MAG FM 3.4.09 Tom 2" xfId="2957"/>
    <cellStyle name="_XC TSP Mileage Adjustment_MAG LTFF 1011 01.06.10" xfId="2958"/>
    <cellStyle name="_XC TSP Mileage Adjustment_Scenario 2" xfId="2959"/>
    <cellStyle name="_XC TSP Mileage Adjustment_Scenario 2 2" xfId="2960"/>
    <cellStyle name="’Ê‰Ý [0.00]_GE 3 MINIMUM" xfId="2961"/>
    <cellStyle name="’Ê‰Ý_GE 3 MINIMUM" xfId="2962"/>
    <cellStyle name="¢" xfId="2963"/>
    <cellStyle name="¢ 2" xfId="2964"/>
    <cellStyle name="¢ 2 2" xfId="2965"/>
    <cellStyle name="¢ 3" xfId="2966"/>
    <cellStyle name="£ BP" xfId="2967"/>
    <cellStyle name="£ BP 2" xfId="2968"/>
    <cellStyle name="£'000" xfId="791"/>
    <cellStyle name="£k" xfId="792"/>
    <cellStyle name="£k 2" xfId="1398"/>
    <cellStyle name="£k 3" xfId="2969"/>
    <cellStyle name="¥ JY" xfId="2970"/>
    <cellStyle name="¥ JY 2" xfId="2971"/>
    <cellStyle name="=C:\WINDOWS\SYSTEM32\COMMAND.COM" xfId="2972"/>
    <cellStyle name="=C:\WINDOWS\SYSTEM32\COMMAND.COM 2" xfId="2973"/>
    <cellStyle name="=C:\WINDOWS\SYSTEM32\COMMAND.COM 2 2" xfId="2974"/>
    <cellStyle name="=C:\WINDOWS\SYSTEM32\COMMAND.COM 3" xfId="2975"/>
    <cellStyle name="=C:\WINNT\SYSTEM32\COMMAND.COM" xfId="2976"/>
    <cellStyle name="=C:\WINNT\SYSTEM32\COMMAND.COM 2" xfId="2977"/>
    <cellStyle name="=C:\WINNT\SYSTEM32\COMMAND.COM 2 2" xfId="2978"/>
    <cellStyle name="=C:\WINNT\SYSTEM32\COMMAND.COM 3" xfId="2979"/>
    <cellStyle name="=C:\WINNT35\SYSTEM32\COMMAND.COM" xfId="2980"/>
    <cellStyle name="=C:\WINNT35\SYSTEM32\COMMAND.COM 2" xfId="2981"/>
    <cellStyle name="=C:\WINNT35\SYSTEM32\COMMAND.COM 2 2" xfId="2982"/>
    <cellStyle name="=C:\WINNT35\SYSTEM32\COMMAND.COM 2 2 2" xfId="2983"/>
    <cellStyle name="=C:\WINNT35\SYSTEM32\COMMAND.COM 2 3" xfId="2984"/>
    <cellStyle name="=C:\WINNT35\SYSTEM32\COMMAND.COM 3" xfId="2985"/>
    <cellStyle name="=C:\WINNT35\SYSTEM32\COMMAND.COM 3 2" xfId="2986"/>
    <cellStyle name="=C:\WINNT35\SYSTEM32\COMMAND.COM 3 2 2" xfId="2987"/>
    <cellStyle name="=C:\WINNT35\SYSTEM32\COMMAND.COM 3 3" xfId="2988"/>
    <cellStyle name="=C:\WINNT35\SYSTEM32\COMMAND.COM 4" xfId="2989"/>
    <cellStyle name="=C:\WINNT35\SYSTEM32\COMMAND.COM 4 2" xfId="2990"/>
    <cellStyle name="=C:\WINNT35\SYSTEM32\COMMAND.COM 5" xfId="2991"/>
    <cellStyle name="=D:\WINNT\SYSTEM32\COMMAND.COM" xfId="2992"/>
    <cellStyle name="=D:\WINNT\SYSTEM32\COMMAND.COM 6" xfId="2993"/>
    <cellStyle name="=D:\WINNT\SYSTEM32\COMMAND.COM 7" xfId="2994"/>
    <cellStyle name="•W€_GE 3 MINIMUM" xfId="2995"/>
    <cellStyle name="•W_GE 3 MINIMUM" xfId="2996"/>
    <cellStyle name="0" xfId="2997"/>
    <cellStyle name="0 2" xfId="2998"/>
    <cellStyle name="0%" xfId="2999"/>
    <cellStyle name="0% 2" xfId="3000"/>
    <cellStyle name="0.0" xfId="3001"/>
    <cellStyle name="0.0 2" xfId="3002"/>
    <cellStyle name="0.0%" xfId="3003"/>
    <cellStyle name="0.0% 2" xfId="3004"/>
    <cellStyle name="0.0_Book1" xfId="3005"/>
    <cellStyle name="0.00" xfId="3006"/>
    <cellStyle name="0.00 2" xfId="3007"/>
    <cellStyle name="0.00%" xfId="3008"/>
    <cellStyle name="0.00% 2" xfId="3009"/>
    <cellStyle name="0_1. Consolidated Top Down" xfId="3010"/>
    <cellStyle name="0_1. Consolidated Top Down 2" xfId="3011"/>
    <cellStyle name="0_Boheme sub debt capacity_v2" xfId="3012"/>
    <cellStyle name="0_Boheme sub debt capacity_v2 2" xfId="3013"/>
    <cellStyle name="0_Boheme sub debt capacity_v2_1. Consolidated Top Down" xfId="3014"/>
    <cellStyle name="0_Boheme sub debt capacity_v2_1. Consolidated Top Down 2" xfId="3015"/>
    <cellStyle name="0_Boheme sub debt capacity_v2_BP top down scenarios" xfId="3016"/>
    <cellStyle name="0_Boheme sub debt capacity_v2_BP top down scenarios 2" xfId="3017"/>
    <cellStyle name="0_Boheme sub debt capacity_v2_BP top down summary - Consolidated" xfId="3018"/>
    <cellStyle name="0_Boheme sub debt capacity_v2_BP top down summary - Consolidated 2" xfId="3019"/>
    <cellStyle name="0_Boheme sub debt capacity_v2_CX meeting template" xfId="3020"/>
    <cellStyle name="0_Boheme sub debt capacity_v2_CX meeting template 2" xfId="3021"/>
    <cellStyle name="0_Boheme sub debt capacity_v2_FM base Tom" xfId="3022"/>
    <cellStyle name="0_Boheme sub debt capacity_v2_FM base Tom 2" xfId="3023"/>
    <cellStyle name="0_Boheme sub debt capacity_v2_FM Mid Case Detail 2" xfId="3024"/>
    <cellStyle name="0_Boheme sub debt capacity_v2_FM Mid Case Detail 2 2" xfId="3025"/>
    <cellStyle name="0_Boheme sub debt capacity_v2_MAG FM 3.4.09 Tom" xfId="3026"/>
    <cellStyle name="0_Boheme sub debt capacity_v2_MAG FM 3.4.09 Tom 2" xfId="3027"/>
    <cellStyle name="0_Boheme sub debt capacity_v2_MAG LTFF 1011 01.06.10" xfId="3028"/>
    <cellStyle name="0_Boheme sub debt capacity_v2_Scenario 2" xfId="3029"/>
    <cellStyle name="0_Boheme sub debt capacity_v2_Scenario 2 2" xfId="3030"/>
    <cellStyle name="0_Boheme sub debt capacity_v3" xfId="3031"/>
    <cellStyle name="0_Boheme sub debt capacity_v3 2" xfId="3032"/>
    <cellStyle name="0_Boheme sub debt capacity_v3_(i) holdco loan no swap" xfId="3033"/>
    <cellStyle name="0_Boheme sub debt capacity_v3_(i) holdco loan no swap 2" xfId="3034"/>
    <cellStyle name="0_Boheme sub debt capacity_v3_(i) holdco loan no swap_1. Consolidated Top Down" xfId="3035"/>
    <cellStyle name="0_Boheme sub debt capacity_v3_(i) holdco loan no swap_1. Consolidated Top Down 2" xfId="3036"/>
    <cellStyle name="0_Boheme sub debt capacity_v3_(i) holdco loan no swap_BP top down scenarios" xfId="3037"/>
    <cellStyle name="0_Boheme sub debt capacity_v3_(i) holdco loan no swap_BP top down scenarios 2" xfId="3038"/>
    <cellStyle name="0_Boheme sub debt capacity_v3_(i) holdco loan no swap_BP top down summary - Consolidated" xfId="3039"/>
    <cellStyle name="0_Boheme sub debt capacity_v3_(i) holdco loan no swap_BP top down summary - Consolidated 2" xfId="3040"/>
    <cellStyle name="0_Boheme sub debt capacity_v3_(i) holdco loan no swap_CX meeting template" xfId="3041"/>
    <cellStyle name="0_Boheme sub debt capacity_v3_(i) holdco loan no swap_CX meeting template 2" xfId="3042"/>
    <cellStyle name="0_Boheme sub debt capacity_v3_(i) holdco loan no swap_FM base Tom" xfId="3043"/>
    <cellStyle name="0_Boheme sub debt capacity_v3_(i) holdco loan no swap_FM base Tom 2" xfId="3044"/>
    <cellStyle name="0_Boheme sub debt capacity_v3_(i) holdco loan no swap_FM Mid Case Detail 2" xfId="3045"/>
    <cellStyle name="0_Boheme sub debt capacity_v3_(i) holdco loan no swap_FM Mid Case Detail 2 2" xfId="3046"/>
    <cellStyle name="0_Boheme sub debt capacity_v3_(i) holdco loan no swap_MAG FM 3.4.09 Tom" xfId="3047"/>
    <cellStyle name="0_Boheme sub debt capacity_v3_(i) holdco loan no swap_MAG FM 3.4.09 Tom 2" xfId="3048"/>
    <cellStyle name="0_Boheme sub debt capacity_v3_(i) holdco loan no swap_MAG LTFF 1011 01.06.10" xfId="3049"/>
    <cellStyle name="0_Boheme sub debt capacity_v3_(i) holdco loan no swap_Scenario 2" xfId="3050"/>
    <cellStyle name="0_Boheme sub debt capacity_v3_(i) holdco loan no swap_Scenario 2 2" xfId="3051"/>
    <cellStyle name="0_Boheme sub debt capacity_v3_1. Consolidated Top Down" xfId="3052"/>
    <cellStyle name="0_Boheme sub debt capacity_v3_1. Consolidated Top Down 2" xfId="3053"/>
    <cellStyle name="0_Boheme sub debt capacity_v3_BP top down scenarios" xfId="3054"/>
    <cellStyle name="0_Boheme sub debt capacity_v3_BP top down scenarios 2" xfId="3055"/>
    <cellStyle name="0_Boheme sub debt capacity_v3_BP top down summary - Consolidated" xfId="3056"/>
    <cellStyle name="0_Boheme sub debt capacity_v3_BP top down summary - Consolidated 2" xfId="3057"/>
    <cellStyle name="0_Boheme sub debt capacity_v3_CX meeting template" xfId="3058"/>
    <cellStyle name="0_Boheme sub debt capacity_v3_CX meeting template 2" xfId="3059"/>
    <cellStyle name="0_Boheme sub debt capacity_v3_FM base Tom" xfId="3060"/>
    <cellStyle name="0_Boheme sub debt capacity_v3_FM base Tom 2" xfId="3061"/>
    <cellStyle name="0_Boheme sub debt capacity_v3_FM Mid Case Detail 2" xfId="3062"/>
    <cellStyle name="0_Boheme sub debt capacity_v3_FM Mid Case Detail 2 2" xfId="3063"/>
    <cellStyle name="0_Boheme sub debt capacity_v3_MAG FM 3.4.09 Tom" xfId="3064"/>
    <cellStyle name="0_Boheme sub debt capacity_v3_MAG FM 3.4.09 Tom 2" xfId="3065"/>
    <cellStyle name="0_Boheme sub debt capacity_v3_MAG LTFF 1011 01.06.10" xfId="3066"/>
    <cellStyle name="0_Boheme sub debt capacity_v3_Scenario 2" xfId="3067"/>
    <cellStyle name="0_Boheme sub debt capacity_v3_Scenario 2 2" xfId="3068"/>
    <cellStyle name="0_Book1" xfId="3069"/>
    <cellStyle name="0_Book1 2" xfId="3070"/>
    <cellStyle name="0_Book1_1. Consolidated Top Down" xfId="3071"/>
    <cellStyle name="0_Book1_1. Consolidated Top Down 2" xfId="3072"/>
    <cellStyle name="0_Book1_AMC recap LBO - 6.02.04a" xfId="3073"/>
    <cellStyle name="0_Book1_AMC recap LBO - 6.02.04a 2" xfId="3074"/>
    <cellStyle name="0_Book1_AMC recap LBO - 6.02.04a_1. Consolidated Top Down" xfId="3075"/>
    <cellStyle name="0_Book1_AMC recap LBO - 6.02.04a_1. Consolidated Top Down 2" xfId="3076"/>
    <cellStyle name="0_Book1_AMC recap LBO - 6.02.04a_Boheme sub debt capacity_v2" xfId="3077"/>
    <cellStyle name="0_Book1_AMC recap LBO - 6.02.04a_Boheme sub debt capacity_v2 2" xfId="3078"/>
    <cellStyle name="0_Book1_AMC recap LBO - 6.02.04a_Boheme sub debt capacity_v2_1. Consolidated Top Down" xfId="3079"/>
    <cellStyle name="0_Book1_AMC recap LBO - 6.02.04a_Boheme sub debt capacity_v2_1. Consolidated Top Down 2" xfId="3080"/>
    <cellStyle name="0_Book1_AMC recap LBO - 6.02.04a_Boheme sub debt capacity_v2_BP top down scenarios" xfId="3081"/>
    <cellStyle name="0_Book1_AMC recap LBO - 6.02.04a_Boheme sub debt capacity_v2_BP top down scenarios 2" xfId="3082"/>
    <cellStyle name="0_Book1_AMC recap LBO - 6.02.04a_Boheme sub debt capacity_v2_BP top down summary - Consolidated" xfId="3083"/>
    <cellStyle name="0_Book1_AMC recap LBO - 6.02.04a_Boheme sub debt capacity_v2_BP top down summary - Consolidated 2" xfId="3084"/>
    <cellStyle name="0_Book1_AMC recap LBO - 6.02.04a_Boheme sub debt capacity_v2_CX meeting template" xfId="3085"/>
    <cellStyle name="0_Book1_AMC recap LBO - 6.02.04a_Boheme sub debt capacity_v2_CX meeting template 2" xfId="3086"/>
    <cellStyle name="0_Book1_AMC recap LBO - 6.02.04a_Boheme sub debt capacity_v2_FM base Tom" xfId="3087"/>
    <cellStyle name="0_Book1_AMC recap LBO - 6.02.04a_Boheme sub debt capacity_v2_FM base Tom 2" xfId="3088"/>
    <cellStyle name="0_Book1_AMC recap LBO - 6.02.04a_Boheme sub debt capacity_v2_FM Mid Case Detail 2" xfId="3089"/>
    <cellStyle name="0_Book1_AMC recap LBO - 6.02.04a_Boheme sub debt capacity_v2_FM Mid Case Detail 2 2" xfId="3090"/>
    <cellStyle name="0_Book1_AMC recap LBO - 6.02.04a_Boheme sub debt capacity_v2_MAG FM 3.4.09 Tom" xfId="3091"/>
    <cellStyle name="0_Book1_AMC recap LBO - 6.02.04a_Boheme sub debt capacity_v2_MAG FM 3.4.09 Tom 2" xfId="3092"/>
    <cellStyle name="0_Book1_AMC recap LBO - 6.02.04a_Boheme sub debt capacity_v2_MAG LTFF 1011 01.06.10" xfId="3093"/>
    <cellStyle name="0_Book1_AMC recap LBO - 6.02.04a_Boheme sub debt capacity_v2_Scenario 2" xfId="3094"/>
    <cellStyle name="0_Book1_AMC recap LBO - 6.02.04a_Boheme sub debt capacity_v2_Scenario 2 2" xfId="3095"/>
    <cellStyle name="0_Book1_AMC recap LBO - 6.02.04a_Boheme sub debt capacity_v3" xfId="3096"/>
    <cellStyle name="0_Book1_AMC recap LBO - 6.02.04a_Boheme sub debt capacity_v3 2" xfId="3097"/>
    <cellStyle name="0_Book1_AMC recap LBO - 6.02.04a_Boheme sub debt capacity_v3_(i) holdco loan no swap" xfId="3098"/>
    <cellStyle name="0_Book1_AMC recap LBO - 6.02.04a_Boheme sub debt capacity_v3_(i) holdco loan no swap 2" xfId="3099"/>
    <cellStyle name="0_Book1_AMC recap LBO - 6.02.04a_Boheme sub debt capacity_v3_(i) holdco loan no swap_1. Consolidated Top Down" xfId="3100"/>
    <cellStyle name="0_Book1_AMC recap LBO - 6.02.04a_Boheme sub debt capacity_v3_(i) holdco loan no swap_1. Consolidated Top Down 2" xfId="3101"/>
    <cellStyle name="0_Book1_AMC recap LBO - 6.02.04a_Boheme sub debt capacity_v3_(i) holdco loan no swap_BP top down scenarios" xfId="3102"/>
    <cellStyle name="0_Book1_AMC recap LBO - 6.02.04a_Boheme sub debt capacity_v3_(i) holdco loan no swap_BP top down scenarios 2" xfId="3103"/>
    <cellStyle name="0_Book1_AMC recap LBO - 6.02.04a_Boheme sub debt capacity_v3_(i) holdco loan no swap_BP top down summary - Consolidated" xfId="3104"/>
    <cellStyle name="0_Book1_AMC recap LBO - 6.02.04a_Boheme sub debt capacity_v3_(i) holdco loan no swap_BP top down summary - Consolidated 2" xfId="3105"/>
    <cellStyle name="0_Book1_AMC recap LBO - 6.02.04a_Boheme sub debt capacity_v3_(i) holdco loan no swap_CX meeting template" xfId="3106"/>
    <cellStyle name="0_Book1_AMC recap LBO - 6.02.04a_Boheme sub debt capacity_v3_(i) holdco loan no swap_CX meeting template 2" xfId="3107"/>
    <cellStyle name="0_Book1_AMC recap LBO - 6.02.04a_Boheme sub debt capacity_v3_(i) holdco loan no swap_FM base Tom" xfId="3108"/>
    <cellStyle name="0_Book1_AMC recap LBO - 6.02.04a_Boheme sub debt capacity_v3_(i) holdco loan no swap_FM base Tom 2" xfId="3109"/>
    <cellStyle name="0_Book1_AMC recap LBO - 6.02.04a_Boheme sub debt capacity_v3_(i) holdco loan no swap_FM Mid Case Detail 2" xfId="3110"/>
    <cellStyle name="0_Book1_AMC recap LBO - 6.02.04a_Boheme sub debt capacity_v3_(i) holdco loan no swap_FM Mid Case Detail 2 2" xfId="3111"/>
    <cellStyle name="0_Book1_AMC recap LBO - 6.02.04a_Boheme sub debt capacity_v3_(i) holdco loan no swap_MAG FM 3.4.09 Tom" xfId="3112"/>
    <cellStyle name="0_Book1_AMC recap LBO - 6.02.04a_Boheme sub debt capacity_v3_(i) holdco loan no swap_MAG FM 3.4.09 Tom 2" xfId="3113"/>
    <cellStyle name="0_Book1_AMC recap LBO - 6.02.04a_Boheme sub debt capacity_v3_(i) holdco loan no swap_MAG LTFF 1011 01.06.10" xfId="3114"/>
    <cellStyle name="0_Book1_AMC recap LBO - 6.02.04a_Boheme sub debt capacity_v3_(i) holdco loan no swap_Scenario 2" xfId="3115"/>
    <cellStyle name="0_Book1_AMC recap LBO - 6.02.04a_Boheme sub debt capacity_v3_(i) holdco loan no swap_Scenario 2 2" xfId="3116"/>
    <cellStyle name="0_Book1_AMC recap LBO - 6.02.04a_Boheme sub debt capacity_v3_1. Consolidated Top Down" xfId="3117"/>
    <cellStyle name="0_Book1_AMC recap LBO - 6.02.04a_Boheme sub debt capacity_v3_1. Consolidated Top Down 2" xfId="3118"/>
    <cellStyle name="0_Book1_AMC recap LBO - 6.02.04a_Boheme sub debt capacity_v3_BP top down scenarios" xfId="3119"/>
    <cellStyle name="0_Book1_AMC recap LBO - 6.02.04a_Boheme sub debt capacity_v3_BP top down scenarios 2" xfId="3120"/>
    <cellStyle name="0_Book1_AMC recap LBO - 6.02.04a_Boheme sub debt capacity_v3_BP top down summary - Consolidated" xfId="3121"/>
    <cellStyle name="0_Book1_AMC recap LBO - 6.02.04a_Boheme sub debt capacity_v3_BP top down summary - Consolidated 2" xfId="3122"/>
    <cellStyle name="0_Book1_AMC recap LBO - 6.02.04a_Boheme sub debt capacity_v3_CX meeting template" xfId="3123"/>
    <cellStyle name="0_Book1_AMC recap LBO - 6.02.04a_Boheme sub debt capacity_v3_CX meeting template 2" xfId="3124"/>
    <cellStyle name="0_Book1_AMC recap LBO - 6.02.04a_Boheme sub debt capacity_v3_FM base Tom" xfId="3125"/>
    <cellStyle name="0_Book1_AMC recap LBO - 6.02.04a_Boheme sub debt capacity_v3_FM base Tom 2" xfId="3126"/>
    <cellStyle name="0_Book1_AMC recap LBO - 6.02.04a_Boheme sub debt capacity_v3_FM Mid Case Detail 2" xfId="3127"/>
    <cellStyle name="0_Book1_AMC recap LBO - 6.02.04a_Boheme sub debt capacity_v3_FM Mid Case Detail 2 2" xfId="3128"/>
    <cellStyle name="0_Book1_AMC recap LBO - 6.02.04a_Boheme sub debt capacity_v3_MAG FM 3.4.09 Tom" xfId="3129"/>
    <cellStyle name="0_Book1_AMC recap LBO - 6.02.04a_Boheme sub debt capacity_v3_MAG FM 3.4.09 Tom 2" xfId="3130"/>
    <cellStyle name="0_Book1_AMC recap LBO - 6.02.04a_Boheme sub debt capacity_v3_MAG LTFF 1011 01.06.10" xfId="3131"/>
    <cellStyle name="0_Book1_AMC recap LBO - 6.02.04a_Boheme sub debt capacity_v3_Scenario 2" xfId="3132"/>
    <cellStyle name="0_Book1_AMC recap LBO - 6.02.04a_Boheme sub debt capacity_v3_Scenario 2 2" xfId="3133"/>
    <cellStyle name="0_Book1_AMC recap LBO - 6.02.04a_BP top down scenarios" xfId="3134"/>
    <cellStyle name="0_Book1_AMC recap LBO - 6.02.04a_BP top down scenarios 2" xfId="3135"/>
    <cellStyle name="0_Book1_AMC recap LBO - 6.02.04a_BP top down summary - Consolidated" xfId="3136"/>
    <cellStyle name="0_Book1_AMC recap LBO - 6.02.04a_BP top down summary - Consolidated 2" xfId="3137"/>
    <cellStyle name="0_Book1_AMC recap LBO - 6.02.04a_CX meeting template" xfId="3138"/>
    <cellStyle name="0_Book1_AMC recap LBO - 6.02.04a_CX meeting template 2" xfId="3139"/>
    <cellStyle name="0_Book1_AMC recap LBO - 6.02.04a_FM base Tom" xfId="3140"/>
    <cellStyle name="0_Book1_AMC recap LBO - 6.02.04a_FM base Tom 2" xfId="3141"/>
    <cellStyle name="0_Book1_AMC recap LBO - 6.02.04a_FM Mid Case Detail 2" xfId="3142"/>
    <cellStyle name="0_Book1_AMC recap LBO - 6.02.04a_FM Mid Case Detail 2 2" xfId="3143"/>
    <cellStyle name="0_Book1_AMC recap LBO - 6.02.04a_MAG FM 3.4.09 Tom" xfId="3144"/>
    <cellStyle name="0_Book1_AMC recap LBO - 6.02.04a_MAG FM 3.4.09 Tom 2" xfId="3145"/>
    <cellStyle name="0_Book1_AMC recap LBO - 6.02.04a_MAG LTFF 1011 01.06.10" xfId="3146"/>
    <cellStyle name="0_Book1_AMC recap LBO - 6.02.04a_Scenario 2" xfId="3147"/>
    <cellStyle name="0_Book1_AMC recap LBO - 6.02.04a_Scenario 2 2" xfId="3148"/>
    <cellStyle name="0_Book1_BP top down scenarios" xfId="3149"/>
    <cellStyle name="0_Book1_BP top down scenarios 2" xfId="3150"/>
    <cellStyle name="0_Book1_BP top down summary - Consolidated" xfId="3151"/>
    <cellStyle name="0_Book1_BP top down summary - Consolidated 2" xfId="3152"/>
    <cellStyle name="0_Book1_CX meeting template" xfId="3153"/>
    <cellStyle name="0_Book1_CX meeting template 2" xfId="3154"/>
    <cellStyle name="0_Book1_FM base Tom" xfId="3155"/>
    <cellStyle name="0_Book1_FM base Tom 2" xfId="3156"/>
    <cellStyle name="0_Book1_FM Mid Case Detail 2" xfId="3157"/>
    <cellStyle name="0_Book1_FM Mid Case Detail 2 2" xfId="3158"/>
    <cellStyle name="0_Book1_MAG FM 3.4.09 Tom" xfId="3159"/>
    <cellStyle name="0_Book1_MAG FM 3.4.09 Tom 2" xfId="3160"/>
    <cellStyle name="0_Book1_MAG LTFF 1011 01.06.10" xfId="3161"/>
    <cellStyle name="0_Book1_Scenario 2" xfId="3162"/>
    <cellStyle name="0_Book1_Scenario 2 2" xfId="3163"/>
    <cellStyle name="0_Book1_TVL LBO" xfId="3164"/>
    <cellStyle name="0_Book1_TVL LBO 2" xfId="3165"/>
    <cellStyle name="0_Book1_TVL LBO_1. Consolidated Top Down" xfId="3166"/>
    <cellStyle name="0_Book1_TVL LBO_1. Consolidated Top Down 2" xfId="3167"/>
    <cellStyle name="0_Book1_TVL LBO_Boheme sub debt capacity_v2" xfId="3168"/>
    <cellStyle name="0_Book1_TVL LBO_Boheme sub debt capacity_v2 2" xfId="3169"/>
    <cellStyle name="0_Book1_TVL LBO_Boheme sub debt capacity_v2_1. Consolidated Top Down" xfId="3170"/>
    <cellStyle name="0_Book1_TVL LBO_Boheme sub debt capacity_v2_1. Consolidated Top Down 2" xfId="3171"/>
    <cellStyle name="0_Book1_TVL LBO_Boheme sub debt capacity_v2_BP top down scenarios" xfId="3172"/>
    <cellStyle name="0_Book1_TVL LBO_Boheme sub debt capacity_v2_BP top down scenarios 2" xfId="3173"/>
    <cellStyle name="0_Book1_TVL LBO_Boheme sub debt capacity_v2_BP top down summary - Consolidated" xfId="3174"/>
    <cellStyle name="0_Book1_TVL LBO_Boheme sub debt capacity_v2_BP top down summary - Consolidated 2" xfId="3175"/>
    <cellStyle name="0_Book1_TVL LBO_Boheme sub debt capacity_v2_CX meeting template" xfId="3176"/>
    <cellStyle name="0_Book1_TVL LBO_Boheme sub debt capacity_v2_CX meeting template 2" xfId="3177"/>
    <cellStyle name="0_Book1_TVL LBO_Boheme sub debt capacity_v2_FM base Tom" xfId="3178"/>
    <cellStyle name="0_Book1_TVL LBO_Boheme sub debt capacity_v2_FM base Tom 2" xfId="3179"/>
    <cellStyle name="0_Book1_TVL LBO_Boheme sub debt capacity_v2_FM Mid Case Detail 2" xfId="3180"/>
    <cellStyle name="0_Book1_TVL LBO_Boheme sub debt capacity_v2_FM Mid Case Detail 2 2" xfId="3181"/>
    <cellStyle name="0_Book1_TVL LBO_Boheme sub debt capacity_v2_MAG FM 3.4.09 Tom" xfId="3182"/>
    <cellStyle name="0_Book1_TVL LBO_Boheme sub debt capacity_v2_MAG FM 3.4.09 Tom 2" xfId="3183"/>
    <cellStyle name="0_Book1_TVL LBO_Boheme sub debt capacity_v2_MAG LTFF 1011 01.06.10" xfId="3184"/>
    <cellStyle name="0_Book1_TVL LBO_Boheme sub debt capacity_v2_Scenario 2" xfId="3185"/>
    <cellStyle name="0_Book1_TVL LBO_Boheme sub debt capacity_v2_Scenario 2 2" xfId="3186"/>
    <cellStyle name="0_Book1_TVL LBO_Boheme sub debt capacity_v3" xfId="3187"/>
    <cellStyle name="0_Book1_TVL LBO_Boheme sub debt capacity_v3 2" xfId="3188"/>
    <cellStyle name="0_Book1_TVL LBO_Boheme sub debt capacity_v3_(i) holdco loan no swap" xfId="3189"/>
    <cellStyle name="0_Book1_TVL LBO_Boheme sub debt capacity_v3_(i) holdco loan no swap 2" xfId="3190"/>
    <cellStyle name="0_Book1_TVL LBO_Boheme sub debt capacity_v3_(i) holdco loan no swap_1. Consolidated Top Down" xfId="3191"/>
    <cellStyle name="0_Book1_TVL LBO_Boheme sub debt capacity_v3_(i) holdco loan no swap_1. Consolidated Top Down 2" xfId="3192"/>
    <cellStyle name="0_Book1_TVL LBO_Boheme sub debt capacity_v3_(i) holdco loan no swap_BP top down scenarios" xfId="3193"/>
    <cellStyle name="0_Book1_TVL LBO_Boheme sub debt capacity_v3_(i) holdco loan no swap_BP top down scenarios 2" xfId="3194"/>
    <cellStyle name="0_Book1_TVL LBO_Boheme sub debt capacity_v3_(i) holdco loan no swap_BP top down summary - Consolidated" xfId="3195"/>
    <cellStyle name="0_Book1_TVL LBO_Boheme sub debt capacity_v3_(i) holdco loan no swap_BP top down summary - Consolidated 2" xfId="3196"/>
    <cellStyle name="0_Book1_TVL LBO_Boheme sub debt capacity_v3_(i) holdco loan no swap_CX meeting template" xfId="3197"/>
    <cellStyle name="0_Book1_TVL LBO_Boheme sub debt capacity_v3_(i) holdco loan no swap_CX meeting template 2" xfId="3198"/>
    <cellStyle name="0_Book1_TVL LBO_Boheme sub debt capacity_v3_(i) holdco loan no swap_FM base Tom" xfId="3199"/>
    <cellStyle name="0_Book1_TVL LBO_Boheme sub debt capacity_v3_(i) holdco loan no swap_FM base Tom 2" xfId="3200"/>
    <cellStyle name="0_Book1_TVL LBO_Boheme sub debt capacity_v3_(i) holdco loan no swap_FM Mid Case Detail 2" xfId="3201"/>
    <cellStyle name="0_Book1_TVL LBO_Boheme sub debt capacity_v3_(i) holdco loan no swap_FM Mid Case Detail 2 2" xfId="3202"/>
    <cellStyle name="0_Book1_TVL LBO_Boheme sub debt capacity_v3_(i) holdco loan no swap_MAG FM 3.4.09 Tom" xfId="3203"/>
    <cellStyle name="0_Book1_TVL LBO_Boheme sub debt capacity_v3_(i) holdco loan no swap_MAG FM 3.4.09 Tom 2" xfId="3204"/>
    <cellStyle name="0_Book1_TVL LBO_Boheme sub debt capacity_v3_(i) holdco loan no swap_MAG LTFF 1011 01.06.10" xfId="3205"/>
    <cellStyle name="0_Book1_TVL LBO_Boheme sub debt capacity_v3_(i) holdco loan no swap_Scenario 2" xfId="3206"/>
    <cellStyle name="0_Book1_TVL LBO_Boheme sub debt capacity_v3_(i) holdco loan no swap_Scenario 2 2" xfId="3207"/>
    <cellStyle name="0_Book1_TVL LBO_Boheme sub debt capacity_v3_1. Consolidated Top Down" xfId="3208"/>
    <cellStyle name="0_Book1_TVL LBO_Boheme sub debt capacity_v3_1. Consolidated Top Down 2" xfId="3209"/>
    <cellStyle name="0_Book1_TVL LBO_Boheme sub debt capacity_v3_BP top down scenarios" xfId="3210"/>
    <cellStyle name="0_Book1_TVL LBO_Boheme sub debt capacity_v3_BP top down scenarios 2" xfId="3211"/>
    <cellStyle name="0_Book1_TVL LBO_Boheme sub debt capacity_v3_BP top down summary - Consolidated" xfId="3212"/>
    <cellStyle name="0_Book1_TVL LBO_Boheme sub debt capacity_v3_BP top down summary - Consolidated 2" xfId="3213"/>
    <cellStyle name="0_Book1_TVL LBO_Boheme sub debt capacity_v3_CX meeting template" xfId="3214"/>
    <cellStyle name="0_Book1_TVL LBO_Boheme sub debt capacity_v3_CX meeting template 2" xfId="3215"/>
    <cellStyle name="0_Book1_TVL LBO_Boheme sub debt capacity_v3_FM base Tom" xfId="3216"/>
    <cellStyle name="0_Book1_TVL LBO_Boheme sub debt capacity_v3_FM base Tom 2" xfId="3217"/>
    <cellStyle name="0_Book1_TVL LBO_Boheme sub debt capacity_v3_FM Mid Case Detail 2" xfId="3218"/>
    <cellStyle name="0_Book1_TVL LBO_Boheme sub debt capacity_v3_FM Mid Case Detail 2 2" xfId="3219"/>
    <cellStyle name="0_Book1_TVL LBO_Boheme sub debt capacity_v3_MAG FM 3.4.09 Tom" xfId="3220"/>
    <cellStyle name="0_Book1_TVL LBO_Boheme sub debt capacity_v3_MAG FM 3.4.09 Tom 2" xfId="3221"/>
    <cellStyle name="0_Book1_TVL LBO_Boheme sub debt capacity_v3_MAG LTFF 1011 01.06.10" xfId="3222"/>
    <cellStyle name="0_Book1_TVL LBO_Boheme sub debt capacity_v3_Scenario 2" xfId="3223"/>
    <cellStyle name="0_Book1_TVL LBO_Boheme sub debt capacity_v3_Scenario 2 2" xfId="3224"/>
    <cellStyle name="0_Book1_TVL LBO_BP top down scenarios" xfId="3225"/>
    <cellStyle name="0_Book1_TVL LBO_BP top down scenarios 2" xfId="3226"/>
    <cellStyle name="0_Book1_TVL LBO_BP top down summary - Consolidated" xfId="3227"/>
    <cellStyle name="0_Book1_TVL LBO_BP top down summary - Consolidated 2" xfId="3228"/>
    <cellStyle name="0_Book1_TVL LBO_CX meeting template" xfId="3229"/>
    <cellStyle name="0_Book1_TVL LBO_CX meeting template 2" xfId="3230"/>
    <cellStyle name="0_Book1_TVL LBO_FM base Tom" xfId="3231"/>
    <cellStyle name="0_Book1_TVL LBO_FM base Tom 2" xfId="3232"/>
    <cellStyle name="0_Book1_TVL LBO_FM Mid Case Detail 2" xfId="3233"/>
    <cellStyle name="0_Book1_TVL LBO_FM Mid Case Detail 2 2" xfId="3234"/>
    <cellStyle name="0_Book1_TVL LBO_MAG FM 3.4.09 Tom" xfId="3235"/>
    <cellStyle name="0_Book1_TVL LBO_MAG FM 3.4.09 Tom 2" xfId="3236"/>
    <cellStyle name="0_Book1_TVL LBO_MAG LTFF 1011 01.06.10" xfId="3237"/>
    <cellStyle name="0_Book1_TVL LBO_Scenario 2" xfId="3238"/>
    <cellStyle name="0_Book1_TVL LBO_Scenario 2 2" xfId="3239"/>
    <cellStyle name="0_BP top down scenarios" xfId="3240"/>
    <cellStyle name="0_BP top down scenarios 2" xfId="3241"/>
    <cellStyle name="0_BP top down summary - Consolidated" xfId="3242"/>
    <cellStyle name="0_BP top down summary - Consolidated 2" xfId="3243"/>
    <cellStyle name="0_CX meeting template" xfId="3244"/>
    <cellStyle name="0_CX meeting template 2" xfId="3245"/>
    <cellStyle name="0_DP_in" xfId="793"/>
    <cellStyle name="0_DP_out" xfId="794"/>
    <cellStyle name="0_Financials Backup 10-16-03" xfId="3246"/>
    <cellStyle name="0_Financials Backup 10-16-03 2" xfId="3247"/>
    <cellStyle name="0_Financials Backup 10-16-03_1. Consolidated Top Down" xfId="3248"/>
    <cellStyle name="0_Financials Backup 10-16-03_1. Consolidated Top Down 2" xfId="3249"/>
    <cellStyle name="0_Financials Backup 10-16-03_AMC recap LBO - 6.02.04a" xfId="3250"/>
    <cellStyle name="0_Financials Backup 10-16-03_AMC recap LBO - 6.02.04a 2" xfId="3251"/>
    <cellStyle name="0_Financials Backup 10-16-03_BP top down scenarios" xfId="3252"/>
    <cellStyle name="0_Financials Backup 10-16-03_BP top down scenarios 2" xfId="3253"/>
    <cellStyle name="0_Financials Backup 10-16-03_BP top down summary - Consolidated" xfId="3254"/>
    <cellStyle name="0_Financials Backup 10-16-03_BP top down summary - Consolidated 2" xfId="3255"/>
    <cellStyle name="0_Financials Backup 10-16-03_CX meeting template" xfId="3256"/>
    <cellStyle name="0_Financials Backup 10-16-03_CX meeting template 2" xfId="3257"/>
    <cellStyle name="0_Financials Backup 10-16-03_FM base Tom" xfId="3258"/>
    <cellStyle name="0_Financials Backup 10-16-03_FM base Tom 2" xfId="3259"/>
    <cellStyle name="0_Financials Backup 10-16-03_FM Mid Case Detail 2" xfId="3260"/>
    <cellStyle name="0_Financials Backup 10-16-03_FM Mid Case Detail 2 2" xfId="3261"/>
    <cellStyle name="0_Financials Backup 10-16-03_MAG FM 3.4.09 Tom" xfId="3262"/>
    <cellStyle name="0_Financials Backup 10-16-03_MAG FM 3.4.09 Tom 2" xfId="3263"/>
    <cellStyle name="0_Financials Backup 10-16-03_MAG LTFF 1011 01.06.10" xfId="3264"/>
    <cellStyle name="0_Financials Backup 10-16-03_Scenario 2" xfId="3265"/>
    <cellStyle name="0_Financials Backup 10-16-03_Scenario 2 2" xfId="3266"/>
    <cellStyle name="0_Financials Backup 10-16-03_TVL LBO" xfId="3267"/>
    <cellStyle name="0_Financials Backup 10-16-03_TVL LBO 2" xfId="3268"/>
    <cellStyle name="0_FM base Tom" xfId="3269"/>
    <cellStyle name="0_FM base Tom 2" xfId="3270"/>
    <cellStyle name="0_FM Mid Case Detail 2" xfId="3271"/>
    <cellStyle name="0_FM Mid Case Detail 2 2" xfId="3272"/>
    <cellStyle name="0_GHG 30" xfId="3273"/>
    <cellStyle name="0_GHG 30 2" xfId="3274"/>
    <cellStyle name="0_GHG 35" xfId="3275"/>
    <cellStyle name="0_GHG 35 2" xfId="3276"/>
    <cellStyle name="0_GHG Operating model (27 Sept 2005)" xfId="3277"/>
    <cellStyle name="0_GHG Operating model (27 Sept 2005) 2" xfId="3278"/>
    <cellStyle name="0_GHG projections (21 Nov 2005) (2)" xfId="3279"/>
    <cellStyle name="0_GHG projections (21 Nov 2005) (2) 2" xfId="3280"/>
    <cellStyle name="0_GHG projections (21 Nov 2005) (2)_1" xfId="3281"/>
    <cellStyle name="0_GHG projections (21 Nov 2005) (2)_1 2" xfId="3282"/>
    <cellStyle name="0_GHG projections (post acquisition) (28 Sep 2005) revised" xfId="3283"/>
    <cellStyle name="0_GHG projections (post acquisition) (28 Sep 2005) revised 2" xfId="3284"/>
    <cellStyle name="0_GHG v1.2" xfId="3285"/>
    <cellStyle name="0_GHG v1.2 2" xfId="3286"/>
    <cellStyle name="0_IMP sizing model v5" xfId="3287"/>
    <cellStyle name="0_IMP sizing model v5 2" xfId="3288"/>
    <cellStyle name="0_IMP sizing model v5_1. Consolidated Top Down" xfId="3289"/>
    <cellStyle name="0_IMP sizing model v5_1. Consolidated Top Down 2" xfId="3290"/>
    <cellStyle name="0_IMP sizing model v5_Boheme sub debt capacity_v2" xfId="3291"/>
    <cellStyle name="0_IMP sizing model v5_Boheme sub debt capacity_v2 2" xfId="3292"/>
    <cellStyle name="0_IMP sizing model v5_Boheme sub debt capacity_v2_1. Consolidated Top Down" xfId="3293"/>
    <cellStyle name="0_IMP sizing model v5_Boheme sub debt capacity_v2_1. Consolidated Top Down 2" xfId="3294"/>
    <cellStyle name="0_IMP sizing model v5_Boheme sub debt capacity_v2_BP top down scenarios" xfId="3295"/>
    <cellStyle name="0_IMP sizing model v5_Boheme sub debt capacity_v2_BP top down scenarios 2" xfId="3296"/>
    <cellStyle name="0_IMP sizing model v5_Boheme sub debt capacity_v2_BP top down summary - Consolidated" xfId="3297"/>
    <cellStyle name="0_IMP sizing model v5_Boheme sub debt capacity_v2_BP top down summary - Consolidated 2" xfId="3298"/>
    <cellStyle name="0_IMP sizing model v5_Boheme sub debt capacity_v2_CX meeting template" xfId="3299"/>
    <cellStyle name="0_IMP sizing model v5_Boheme sub debt capacity_v2_CX meeting template 2" xfId="3300"/>
    <cellStyle name="0_IMP sizing model v5_Boheme sub debt capacity_v2_FM base Tom" xfId="3301"/>
    <cellStyle name="0_IMP sizing model v5_Boheme sub debt capacity_v2_FM base Tom 2" xfId="3302"/>
    <cellStyle name="0_IMP sizing model v5_Boheme sub debt capacity_v2_FM Mid Case Detail 2" xfId="3303"/>
    <cellStyle name="0_IMP sizing model v5_Boheme sub debt capacity_v2_FM Mid Case Detail 2 2" xfId="3304"/>
    <cellStyle name="0_IMP sizing model v5_Boheme sub debt capacity_v2_MAG FM 3.4.09 Tom" xfId="3305"/>
    <cellStyle name="0_IMP sizing model v5_Boheme sub debt capacity_v2_MAG FM 3.4.09 Tom 2" xfId="3306"/>
    <cellStyle name="0_IMP sizing model v5_Boheme sub debt capacity_v2_MAG LTFF 1011 01.06.10" xfId="3307"/>
    <cellStyle name="0_IMP sizing model v5_Boheme sub debt capacity_v2_Scenario 2" xfId="3308"/>
    <cellStyle name="0_IMP sizing model v5_Boheme sub debt capacity_v2_Scenario 2 2" xfId="3309"/>
    <cellStyle name="0_IMP sizing model v5_Boheme sub debt capacity_v3" xfId="3310"/>
    <cellStyle name="0_IMP sizing model v5_Boheme sub debt capacity_v3 2" xfId="3311"/>
    <cellStyle name="0_IMP sizing model v5_Boheme sub debt capacity_v3_(i) holdco loan no swap" xfId="3312"/>
    <cellStyle name="0_IMP sizing model v5_Boheme sub debt capacity_v3_(i) holdco loan no swap 2" xfId="3313"/>
    <cellStyle name="0_IMP sizing model v5_Boheme sub debt capacity_v3_(i) holdco loan no swap_1. Consolidated Top Down" xfId="3314"/>
    <cellStyle name="0_IMP sizing model v5_Boheme sub debt capacity_v3_(i) holdco loan no swap_1. Consolidated Top Down 2" xfId="3315"/>
    <cellStyle name="0_IMP sizing model v5_Boheme sub debt capacity_v3_(i) holdco loan no swap_BP top down scenarios" xfId="3316"/>
    <cellStyle name="0_IMP sizing model v5_Boheme sub debt capacity_v3_(i) holdco loan no swap_BP top down scenarios 2" xfId="3317"/>
    <cellStyle name="0_IMP sizing model v5_Boheme sub debt capacity_v3_(i) holdco loan no swap_BP top down summary - Consolidated" xfId="3318"/>
    <cellStyle name="0_IMP sizing model v5_Boheme sub debt capacity_v3_(i) holdco loan no swap_BP top down summary - Consolidated 2" xfId="3319"/>
    <cellStyle name="0_IMP sizing model v5_Boheme sub debt capacity_v3_(i) holdco loan no swap_CX meeting template" xfId="3320"/>
    <cellStyle name="0_IMP sizing model v5_Boheme sub debt capacity_v3_(i) holdco loan no swap_CX meeting template 2" xfId="3321"/>
    <cellStyle name="0_IMP sizing model v5_Boheme sub debt capacity_v3_(i) holdco loan no swap_FM base Tom" xfId="3322"/>
    <cellStyle name="0_IMP sizing model v5_Boheme sub debt capacity_v3_(i) holdco loan no swap_FM base Tom 2" xfId="3323"/>
    <cellStyle name="0_IMP sizing model v5_Boheme sub debt capacity_v3_(i) holdco loan no swap_FM Mid Case Detail 2" xfId="3324"/>
    <cellStyle name="0_IMP sizing model v5_Boheme sub debt capacity_v3_(i) holdco loan no swap_FM Mid Case Detail 2 2" xfId="3325"/>
    <cellStyle name="0_IMP sizing model v5_Boheme sub debt capacity_v3_(i) holdco loan no swap_MAG FM 3.4.09 Tom" xfId="3326"/>
    <cellStyle name="0_IMP sizing model v5_Boheme sub debt capacity_v3_(i) holdco loan no swap_MAG FM 3.4.09 Tom 2" xfId="3327"/>
    <cellStyle name="0_IMP sizing model v5_Boheme sub debt capacity_v3_(i) holdco loan no swap_MAG LTFF 1011 01.06.10" xfId="3328"/>
    <cellStyle name="0_IMP sizing model v5_Boheme sub debt capacity_v3_(i) holdco loan no swap_Scenario 2" xfId="3329"/>
    <cellStyle name="0_IMP sizing model v5_Boheme sub debt capacity_v3_(i) holdco loan no swap_Scenario 2 2" xfId="3330"/>
    <cellStyle name="0_IMP sizing model v5_Boheme sub debt capacity_v3_1. Consolidated Top Down" xfId="3331"/>
    <cellStyle name="0_IMP sizing model v5_Boheme sub debt capacity_v3_1. Consolidated Top Down 2" xfId="3332"/>
    <cellStyle name="0_IMP sizing model v5_Boheme sub debt capacity_v3_BP top down scenarios" xfId="3333"/>
    <cellStyle name="0_IMP sizing model v5_Boheme sub debt capacity_v3_BP top down scenarios 2" xfId="3334"/>
    <cellStyle name="0_IMP sizing model v5_Boheme sub debt capacity_v3_BP top down summary - Consolidated" xfId="3335"/>
    <cellStyle name="0_IMP sizing model v5_Boheme sub debt capacity_v3_BP top down summary - Consolidated 2" xfId="3336"/>
    <cellStyle name="0_IMP sizing model v5_Boheme sub debt capacity_v3_CX meeting template" xfId="3337"/>
    <cellStyle name="0_IMP sizing model v5_Boheme sub debt capacity_v3_CX meeting template 2" xfId="3338"/>
    <cellStyle name="0_IMP sizing model v5_Boheme sub debt capacity_v3_FM base Tom" xfId="3339"/>
    <cellStyle name="0_IMP sizing model v5_Boheme sub debt capacity_v3_FM base Tom 2" xfId="3340"/>
    <cellStyle name="0_IMP sizing model v5_Boheme sub debt capacity_v3_FM Mid Case Detail 2" xfId="3341"/>
    <cellStyle name="0_IMP sizing model v5_Boheme sub debt capacity_v3_FM Mid Case Detail 2 2" xfId="3342"/>
    <cellStyle name="0_IMP sizing model v5_Boheme sub debt capacity_v3_MAG FM 3.4.09 Tom" xfId="3343"/>
    <cellStyle name="0_IMP sizing model v5_Boheme sub debt capacity_v3_MAG FM 3.4.09 Tom 2" xfId="3344"/>
    <cellStyle name="0_IMP sizing model v5_Boheme sub debt capacity_v3_MAG LTFF 1011 01.06.10" xfId="3345"/>
    <cellStyle name="0_IMP sizing model v5_Boheme sub debt capacity_v3_Scenario 2" xfId="3346"/>
    <cellStyle name="0_IMP sizing model v5_Boheme sub debt capacity_v3_Scenario 2 2" xfId="3347"/>
    <cellStyle name="0_IMP sizing model v5_BP top down scenarios" xfId="3348"/>
    <cellStyle name="0_IMP sizing model v5_BP top down scenarios 2" xfId="3349"/>
    <cellStyle name="0_IMP sizing model v5_BP top down summary - Consolidated" xfId="3350"/>
    <cellStyle name="0_IMP sizing model v5_BP top down summary - Consolidated 2" xfId="3351"/>
    <cellStyle name="0_IMP sizing model v5_CX meeting template" xfId="3352"/>
    <cellStyle name="0_IMP sizing model v5_CX meeting template 2" xfId="3353"/>
    <cellStyle name="0_IMP sizing model v5_FM base Tom" xfId="3354"/>
    <cellStyle name="0_IMP sizing model v5_FM base Tom 2" xfId="3355"/>
    <cellStyle name="0_IMP sizing model v5_FM Mid Case Detail 2" xfId="3356"/>
    <cellStyle name="0_IMP sizing model v5_FM Mid Case Detail 2 2" xfId="3357"/>
    <cellStyle name="0_IMP sizing model v5_MAG FM 3.4.09 Tom" xfId="3358"/>
    <cellStyle name="0_IMP sizing model v5_MAG FM 3.4.09 Tom 2" xfId="3359"/>
    <cellStyle name="0_IMP sizing model v5_MAG LTFF 1011 01.06.10" xfId="3360"/>
    <cellStyle name="0_IMP sizing model v5_Scenario 2" xfId="3361"/>
    <cellStyle name="0_IMP sizing model v5_Scenario 2 2" xfId="3362"/>
    <cellStyle name="0_LBO" xfId="3363"/>
    <cellStyle name="0_LBO 2" xfId="3364"/>
    <cellStyle name="0_LBO_1. Consolidated Top Down" xfId="3365"/>
    <cellStyle name="0_LBO_1. Consolidated Top Down 2" xfId="3366"/>
    <cellStyle name="0_LBO_Boheme sub debt capacity_v2" xfId="3367"/>
    <cellStyle name="0_LBO_Boheme sub debt capacity_v2 2" xfId="3368"/>
    <cellStyle name="0_LBO_Boheme sub debt capacity_v2_1. Consolidated Top Down" xfId="3369"/>
    <cellStyle name="0_LBO_Boheme sub debt capacity_v2_1. Consolidated Top Down 2" xfId="3370"/>
    <cellStyle name="0_LBO_Boheme sub debt capacity_v2_BP top down scenarios" xfId="3371"/>
    <cellStyle name="0_LBO_Boheme sub debt capacity_v2_BP top down scenarios 2" xfId="3372"/>
    <cellStyle name="0_LBO_Boheme sub debt capacity_v2_BP top down summary - Consolidated" xfId="3373"/>
    <cellStyle name="0_LBO_Boheme sub debt capacity_v2_BP top down summary - Consolidated 2" xfId="3374"/>
    <cellStyle name="0_LBO_Boheme sub debt capacity_v2_CX meeting template" xfId="3375"/>
    <cellStyle name="0_LBO_Boheme sub debt capacity_v2_CX meeting template 2" xfId="3376"/>
    <cellStyle name="0_LBO_Boheme sub debt capacity_v2_FM base Tom" xfId="3377"/>
    <cellStyle name="0_LBO_Boheme sub debt capacity_v2_FM base Tom 2" xfId="3378"/>
    <cellStyle name="0_LBO_Boheme sub debt capacity_v2_FM Mid Case Detail 2" xfId="3379"/>
    <cellStyle name="0_LBO_Boheme sub debt capacity_v2_FM Mid Case Detail 2 2" xfId="3380"/>
    <cellStyle name="0_LBO_Boheme sub debt capacity_v2_MAG FM 3.4.09 Tom" xfId="3381"/>
    <cellStyle name="0_LBO_Boheme sub debt capacity_v2_MAG FM 3.4.09 Tom 2" xfId="3382"/>
    <cellStyle name="0_LBO_Boheme sub debt capacity_v2_MAG LTFF 1011 01.06.10" xfId="3383"/>
    <cellStyle name="0_LBO_Boheme sub debt capacity_v2_Scenario 2" xfId="3384"/>
    <cellStyle name="0_LBO_Boheme sub debt capacity_v2_Scenario 2 2" xfId="3385"/>
    <cellStyle name="0_LBO_Boheme sub debt capacity_v3" xfId="3386"/>
    <cellStyle name="0_LBO_Boheme sub debt capacity_v3 2" xfId="3387"/>
    <cellStyle name="0_LBO_Boheme sub debt capacity_v3_(i) holdco loan no swap" xfId="3388"/>
    <cellStyle name="0_LBO_Boheme sub debt capacity_v3_(i) holdco loan no swap 2" xfId="3389"/>
    <cellStyle name="0_LBO_Boheme sub debt capacity_v3_(i) holdco loan no swap_1. Consolidated Top Down" xfId="3390"/>
    <cellStyle name="0_LBO_Boheme sub debt capacity_v3_(i) holdco loan no swap_1. Consolidated Top Down 2" xfId="3391"/>
    <cellStyle name="0_LBO_Boheme sub debt capacity_v3_(i) holdco loan no swap_BP top down scenarios" xfId="3392"/>
    <cellStyle name="0_LBO_Boheme sub debt capacity_v3_(i) holdco loan no swap_BP top down scenarios 2" xfId="3393"/>
    <cellStyle name="0_LBO_Boheme sub debt capacity_v3_(i) holdco loan no swap_BP top down summary - Consolidated" xfId="3394"/>
    <cellStyle name="0_LBO_Boheme sub debt capacity_v3_(i) holdco loan no swap_BP top down summary - Consolidated 2" xfId="3395"/>
    <cellStyle name="0_LBO_Boheme sub debt capacity_v3_(i) holdco loan no swap_CX meeting template" xfId="3396"/>
    <cellStyle name="0_LBO_Boheme sub debt capacity_v3_(i) holdco loan no swap_CX meeting template 2" xfId="3397"/>
    <cellStyle name="0_LBO_Boheme sub debt capacity_v3_(i) holdco loan no swap_FM base Tom" xfId="3398"/>
    <cellStyle name="0_LBO_Boheme sub debt capacity_v3_(i) holdco loan no swap_FM base Tom 2" xfId="3399"/>
    <cellStyle name="0_LBO_Boheme sub debt capacity_v3_(i) holdco loan no swap_FM Mid Case Detail 2" xfId="3400"/>
    <cellStyle name="0_LBO_Boheme sub debt capacity_v3_(i) holdco loan no swap_FM Mid Case Detail 2 2" xfId="3401"/>
    <cellStyle name="0_LBO_Boheme sub debt capacity_v3_(i) holdco loan no swap_MAG FM 3.4.09 Tom" xfId="3402"/>
    <cellStyle name="0_LBO_Boheme sub debt capacity_v3_(i) holdco loan no swap_MAG FM 3.4.09 Tom 2" xfId="3403"/>
    <cellStyle name="0_LBO_Boheme sub debt capacity_v3_(i) holdco loan no swap_MAG LTFF 1011 01.06.10" xfId="3404"/>
    <cellStyle name="0_LBO_Boheme sub debt capacity_v3_(i) holdco loan no swap_Scenario 2" xfId="3405"/>
    <cellStyle name="0_LBO_Boheme sub debt capacity_v3_(i) holdco loan no swap_Scenario 2 2" xfId="3406"/>
    <cellStyle name="0_LBO_Boheme sub debt capacity_v3_1. Consolidated Top Down" xfId="3407"/>
    <cellStyle name="0_LBO_Boheme sub debt capacity_v3_1. Consolidated Top Down 2" xfId="3408"/>
    <cellStyle name="0_LBO_Boheme sub debt capacity_v3_BP top down scenarios" xfId="3409"/>
    <cellStyle name="0_LBO_Boheme sub debt capacity_v3_BP top down scenarios 2" xfId="3410"/>
    <cellStyle name="0_LBO_Boheme sub debt capacity_v3_BP top down summary - Consolidated" xfId="3411"/>
    <cellStyle name="0_LBO_Boheme sub debt capacity_v3_BP top down summary - Consolidated 2" xfId="3412"/>
    <cellStyle name="0_LBO_Boheme sub debt capacity_v3_CX meeting template" xfId="3413"/>
    <cellStyle name="0_LBO_Boheme sub debt capacity_v3_CX meeting template 2" xfId="3414"/>
    <cellStyle name="0_LBO_Boheme sub debt capacity_v3_FM base Tom" xfId="3415"/>
    <cellStyle name="0_LBO_Boheme sub debt capacity_v3_FM base Tom 2" xfId="3416"/>
    <cellStyle name="0_LBO_Boheme sub debt capacity_v3_FM Mid Case Detail 2" xfId="3417"/>
    <cellStyle name="0_LBO_Boheme sub debt capacity_v3_FM Mid Case Detail 2 2" xfId="3418"/>
    <cellStyle name="0_LBO_Boheme sub debt capacity_v3_MAG FM 3.4.09 Tom" xfId="3419"/>
    <cellStyle name="0_LBO_Boheme sub debt capacity_v3_MAG FM 3.4.09 Tom 2" xfId="3420"/>
    <cellStyle name="0_LBO_Boheme sub debt capacity_v3_MAG LTFF 1011 01.06.10" xfId="3421"/>
    <cellStyle name="0_LBO_Boheme sub debt capacity_v3_Scenario 2" xfId="3422"/>
    <cellStyle name="0_LBO_Boheme sub debt capacity_v3_Scenario 2 2" xfId="3423"/>
    <cellStyle name="0_LBO_BP top down scenarios" xfId="3424"/>
    <cellStyle name="0_LBO_BP top down scenarios 2" xfId="3425"/>
    <cellStyle name="0_LBO_BP top down summary - Consolidated" xfId="3426"/>
    <cellStyle name="0_LBO_BP top down summary - Consolidated 2" xfId="3427"/>
    <cellStyle name="0_LBO_CX meeting template" xfId="3428"/>
    <cellStyle name="0_LBO_CX meeting template 2" xfId="3429"/>
    <cellStyle name="0_LBO_FM base Tom" xfId="3430"/>
    <cellStyle name="0_LBO_FM base Tom 2" xfId="3431"/>
    <cellStyle name="0_LBO_FM Mid Case Detail 2" xfId="3432"/>
    <cellStyle name="0_LBO_FM Mid Case Detail 2 2" xfId="3433"/>
    <cellStyle name="0_LBO_MAG FM 3.4.09 Tom" xfId="3434"/>
    <cellStyle name="0_LBO_MAG FM 3.4.09 Tom 2" xfId="3435"/>
    <cellStyle name="0_LBO_MAG LTFF 1011 01.06.10" xfId="3436"/>
    <cellStyle name="0_LBO_Scenario 2" xfId="3437"/>
    <cellStyle name="0_LBO_Scenario 2 2" xfId="3438"/>
    <cellStyle name="0_MAG FM 3.4.09 Tom" xfId="3439"/>
    <cellStyle name="0_MAG FM 3.4.09 Tom 2" xfId="3440"/>
    <cellStyle name="0_MAG LTFF 1011 01.06.10" xfId="3441"/>
    <cellStyle name="0_Netcare UK financials (26 Sept 2005) (2)" xfId="3442"/>
    <cellStyle name="0_Netcare UK financials (26 Sept 2005) (2) 2" xfId="3443"/>
    <cellStyle name="0_Scenario 2" xfId="3444"/>
    <cellStyle name="0_Scenario 2 2" xfId="3445"/>
    <cellStyle name="000" xfId="3446"/>
    <cellStyle name="0000" xfId="3447"/>
    <cellStyle name="0000 2" xfId="3448"/>
    <cellStyle name="0000 2 2" xfId="3449"/>
    <cellStyle name="0000 3" xfId="3450"/>
    <cellStyle name="000000" xfId="3451"/>
    <cellStyle name="000000 2" xfId="3452"/>
    <cellStyle name="000000 2 2" xfId="3453"/>
    <cellStyle name="000000 3" xfId="3454"/>
    <cellStyle name="01. Pax y % por meses0c1" xfId="3455"/>
    <cellStyle name="01. Pax y % por meses0c1 2" xfId="3456"/>
    <cellStyle name="01. Pax y % por meses0c1 2 2" xfId="3457"/>
    <cellStyle name="01. Pax y % por meses0c1 2 2 2" xfId="4960"/>
    <cellStyle name="01. Pax y % por meses0c1 2 2 2 2" xfId="6134"/>
    <cellStyle name="01. Pax y % por meses0c1 2 2 2 2 2" xfId="12509"/>
    <cellStyle name="01. Pax y % por meses0c1 2 2 2 2 2 2" xfId="16919"/>
    <cellStyle name="01. Pax y % por meses0c1 2 2 2 2 2 2 2" xfId="41759"/>
    <cellStyle name="01. Pax y % por meses0c1 2 2 2 2 2 3" xfId="20182"/>
    <cellStyle name="01. Pax y % por meses0c1 2 2 2 2 2 3 2" xfId="45022"/>
    <cellStyle name="01. Pax y % por meses0c1 2 2 2 2 2 4" xfId="23452"/>
    <cellStyle name="01. Pax y % por meses0c1 2 2 2 2 2 4 2" xfId="48292"/>
    <cellStyle name="01. Pax y % por meses0c1 2 2 2 2 2 5" xfId="26665"/>
    <cellStyle name="01. Pax y % por meses0c1 2 2 2 2 2 5 2" xfId="51505"/>
    <cellStyle name="01. Pax y % por meses0c1 2 2 2 2 2 6" xfId="37361"/>
    <cellStyle name="01. Pax y % por meses0c1 2 2 2 2 3" xfId="31119"/>
    <cellStyle name="01. Pax y % por meses0c1 2 2 2 3" xfId="10658"/>
    <cellStyle name="01. Pax y % por meses0c1 2 2 2 3 2" xfId="9794"/>
    <cellStyle name="01. Pax y % por meses0c1 2 2 2 3 2 2" xfId="34743"/>
    <cellStyle name="01. Pax y % por meses0c1 2 2 2 3 3" xfId="18372"/>
    <cellStyle name="01. Pax y % por meses0c1 2 2 2 3 3 2" xfId="43212"/>
    <cellStyle name="01. Pax y % por meses0c1 2 2 2 3 4" xfId="21659"/>
    <cellStyle name="01. Pax y % por meses0c1 2 2 2 3 4 2" xfId="46499"/>
    <cellStyle name="01. Pax y % por meses0c1 2 2 2 3 5" xfId="24885"/>
    <cellStyle name="01. Pax y % por meses0c1 2 2 2 3 5 2" xfId="49725"/>
    <cellStyle name="01. Pax y % por meses0c1 2 2 2 3 6" xfId="35587"/>
    <cellStyle name="01. Pax y % por meses0c1 2 2 2 4" xfId="30065"/>
    <cellStyle name="01. Pax y % por meses0c1 2 2 3" xfId="4927"/>
    <cellStyle name="01. Pax y % por meses0c1 2 2 3 2" xfId="6129"/>
    <cellStyle name="01. Pax y % por meses0c1 2 2 3 2 2" xfId="12504"/>
    <cellStyle name="01. Pax y % por meses0c1 2 2 3 2 2 2" xfId="16914"/>
    <cellStyle name="01. Pax y % por meses0c1 2 2 3 2 2 2 2" xfId="41754"/>
    <cellStyle name="01. Pax y % por meses0c1 2 2 3 2 2 3" xfId="20177"/>
    <cellStyle name="01. Pax y % por meses0c1 2 2 3 2 2 3 2" xfId="45017"/>
    <cellStyle name="01. Pax y % por meses0c1 2 2 3 2 2 4" xfId="23447"/>
    <cellStyle name="01. Pax y % por meses0c1 2 2 3 2 2 4 2" xfId="48287"/>
    <cellStyle name="01. Pax y % por meses0c1 2 2 3 2 2 5" xfId="26660"/>
    <cellStyle name="01. Pax y % por meses0c1 2 2 3 2 2 5 2" xfId="51500"/>
    <cellStyle name="01. Pax y % por meses0c1 2 2 3 2 2 6" xfId="37356"/>
    <cellStyle name="01. Pax y % por meses0c1 2 2 3 2 3" xfId="31114"/>
    <cellStyle name="01. Pax y % por meses0c1 2 2 3 3" xfId="10663"/>
    <cellStyle name="01. Pax y % por meses0c1 2 2 3 3 2" xfId="7140"/>
    <cellStyle name="01. Pax y % por meses0c1 2 2 3 3 2 2" xfId="32093"/>
    <cellStyle name="01. Pax y % por meses0c1 2 2 3 3 3" xfId="18377"/>
    <cellStyle name="01. Pax y % por meses0c1 2 2 3 3 3 2" xfId="43217"/>
    <cellStyle name="01. Pax y % por meses0c1 2 2 3 3 4" xfId="21664"/>
    <cellStyle name="01. Pax y % por meses0c1 2 2 3 3 4 2" xfId="46504"/>
    <cellStyle name="01. Pax y % por meses0c1 2 2 3 3 5" xfId="24890"/>
    <cellStyle name="01. Pax y % por meses0c1 2 2 3 3 5 2" xfId="49730"/>
    <cellStyle name="01. Pax y % por meses0c1 2 2 3 3 6" xfId="35592"/>
    <cellStyle name="01. Pax y % por meses0c1 2 2 3 4" xfId="30036"/>
    <cellStyle name="01. Pax y % por meses0c1 2 2 4" xfId="6054"/>
    <cellStyle name="01. Pax y % por meses0c1 2 2 4 2" xfId="12430"/>
    <cellStyle name="01. Pax y % por meses0c1 2 2 4 2 2" xfId="16840"/>
    <cellStyle name="01. Pax y % por meses0c1 2 2 4 2 2 2" xfId="41680"/>
    <cellStyle name="01. Pax y % por meses0c1 2 2 4 2 3" xfId="20103"/>
    <cellStyle name="01. Pax y % por meses0c1 2 2 4 2 3 2" xfId="44943"/>
    <cellStyle name="01. Pax y % por meses0c1 2 2 4 2 4" xfId="23373"/>
    <cellStyle name="01. Pax y % por meses0c1 2 2 4 2 4 2" xfId="48213"/>
    <cellStyle name="01. Pax y % por meses0c1 2 2 4 2 5" xfId="26586"/>
    <cellStyle name="01. Pax y % por meses0c1 2 2 4 2 5 2" xfId="51426"/>
    <cellStyle name="01. Pax y % por meses0c1 2 2 4 2 6" xfId="37287"/>
    <cellStyle name="01. Pax y % por meses0c1 2 2 4 3" xfId="31045"/>
    <cellStyle name="01. Pax y % por meses0c1 2 2 5" xfId="11764"/>
    <cellStyle name="01. Pax y % por meses0c1 2 2 5 2" xfId="13564"/>
    <cellStyle name="01. Pax y % por meses0c1 2 2 5 2 2" xfId="38406"/>
    <cellStyle name="01. Pax y % por meses0c1 2 2 5 3" xfId="19438"/>
    <cellStyle name="01. Pax y % por meses0c1 2 2 5 3 2" xfId="44278"/>
    <cellStyle name="01. Pax y % por meses0c1 2 2 5 4" xfId="22707"/>
    <cellStyle name="01. Pax y % por meses0c1 2 2 5 4 2" xfId="47547"/>
    <cellStyle name="01. Pax y % por meses0c1 2 2 5 5" xfId="25922"/>
    <cellStyle name="01. Pax y % por meses0c1 2 2 5 5 2" xfId="50762"/>
    <cellStyle name="01. Pax y % por meses0c1 2 2 5 6" xfId="36641"/>
    <cellStyle name="01. Pax y % por meses0c1 2 2 6" xfId="29702"/>
    <cellStyle name="01. Pax y % por meses0c1 2 3" xfId="4959"/>
    <cellStyle name="01. Pax y % por meses0c1 2 3 2" xfId="6133"/>
    <cellStyle name="01. Pax y % por meses0c1 2 3 2 2" xfId="12508"/>
    <cellStyle name="01. Pax y % por meses0c1 2 3 2 2 2" xfId="16918"/>
    <cellStyle name="01. Pax y % por meses0c1 2 3 2 2 2 2" xfId="41758"/>
    <cellStyle name="01. Pax y % por meses0c1 2 3 2 2 3" xfId="20181"/>
    <cellStyle name="01. Pax y % por meses0c1 2 3 2 2 3 2" xfId="45021"/>
    <cellStyle name="01. Pax y % por meses0c1 2 3 2 2 4" xfId="23451"/>
    <cellStyle name="01. Pax y % por meses0c1 2 3 2 2 4 2" xfId="48291"/>
    <cellStyle name="01. Pax y % por meses0c1 2 3 2 2 5" xfId="26664"/>
    <cellStyle name="01. Pax y % por meses0c1 2 3 2 2 5 2" xfId="51504"/>
    <cellStyle name="01. Pax y % por meses0c1 2 3 2 2 6" xfId="37360"/>
    <cellStyle name="01. Pax y % por meses0c1 2 3 2 3" xfId="31118"/>
    <cellStyle name="01. Pax y % por meses0c1 2 3 3" xfId="10659"/>
    <cellStyle name="01. Pax y % por meses0c1 2 3 3 2" xfId="9496"/>
    <cellStyle name="01. Pax y % por meses0c1 2 3 3 2 2" xfId="34446"/>
    <cellStyle name="01. Pax y % por meses0c1 2 3 3 3" xfId="18373"/>
    <cellStyle name="01. Pax y % por meses0c1 2 3 3 3 2" xfId="43213"/>
    <cellStyle name="01. Pax y % por meses0c1 2 3 3 4" xfId="21660"/>
    <cellStyle name="01. Pax y % por meses0c1 2 3 3 4 2" xfId="46500"/>
    <cellStyle name="01. Pax y % por meses0c1 2 3 3 5" xfId="24886"/>
    <cellStyle name="01. Pax y % por meses0c1 2 3 3 5 2" xfId="49726"/>
    <cellStyle name="01. Pax y % por meses0c1 2 3 3 6" xfId="35588"/>
    <cellStyle name="01. Pax y % por meses0c1 2 3 4" xfId="30064"/>
    <cellStyle name="01. Pax y % por meses0c1 2 4" xfId="4928"/>
    <cellStyle name="01. Pax y % por meses0c1 2 4 2" xfId="6130"/>
    <cellStyle name="01. Pax y % por meses0c1 2 4 2 2" xfId="12505"/>
    <cellStyle name="01. Pax y % por meses0c1 2 4 2 2 2" xfId="16915"/>
    <cellStyle name="01. Pax y % por meses0c1 2 4 2 2 2 2" xfId="41755"/>
    <cellStyle name="01. Pax y % por meses0c1 2 4 2 2 3" xfId="20178"/>
    <cellStyle name="01. Pax y % por meses0c1 2 4 2 2 3 2" xfId="45018"/>
    <cellStyle name="01. Pax y % por meses0c1 2 4 2 2 4" xfId="23448"/>
    <cellStyle name="01. Pax y % por meses0c1 2 4 2 2 4 2" xfId="48288"/>
    <cellStyle name="01. Pax y % por meses0c1 2 4 2 2 5" xfId="26661"/>
    <cellStyle name="01. Pax y % por meses0c1 2 4 2 2 5 2" xfId="51501"/>
    <cellStyle name="01. Pax y % por meses0c1 2 4 2 2 6" xfId="37357"/>
    <cellStyle name="01. Pax y % por meses0c1 2 4 2 3" xfId="31115"/>
    <cellStyle name="01. Pax y % por meses0c1 2 4 3" xfId="10662"/>
    <cellStyle name="01. Pax y % por meses0c1 2 4 3 2" xfId="6685"/>
    <cellStyle name="01. Pax y % por meses0c1 2 4 3 2 2" xfId="31653"/>
    <cellStyle name="01. Pax y % por meses0c1 2 4 3 3" xfId="18376"/>
    <cellStyle name="01. Pax y % por meses0c1 2 4 3 3 2" xfId="43216"/>
    <cellStyle name="01. Pax y % por meses0c1 2 4 3 4" xfId="21663"/>
    <cellStyle name="01. Pax y % por meses0c1 2 4 3 4 2" xfId="46503"/>
    <cellStyle name="01. Pax y % por meses0c1 2 4 3 5" xfId="24889"/>
    <cellStyle name="01. Pax y % por meses0c1 2 4 3 5 2" xfId="49729"/>
    <cellStyle name="01. Pax y % por meses0c1 2 4 3 6" xfId="35591"/>
    <cellStyle name="01. Pax y % por meses0c1 2 4 4" xfId="30037"/>
    <cellStyle name="01. Pax y % por meses0c1 2 5" xfId="6053"/>
    <cellStyle name="01. Pax y % por meses0c1 2 5 2" xfId="12429"/>
    <cellStyle name="01. Pax y % por meses0c1 2 5 2 2" xfId="16839"/>
    <cellStyle name="01. Pax y % por meses0c1 2 5 2 2 2" xfId="41679"/>
    <cellStyle name="01. Pax y % por meses0c1 2 5 2 3" xfId="20102"/>
    <cellStyle name="01. Pax y % por meses0c1 2 5 2 3 2" xfId="44942"/>
    <cellStyle name="01. Pax y % por meses0c1 2 5 2 4" xfId="23372"/>
    <cellStyle name="01. Pax y % por meses0c1 2 5 2 4 2" xfId="48212"/>
    <cellStyle name="01. Pax y % por meses0c1 2 5 2 5" xfId="26585"/>
    <cellStyle name="01. Pax y % por meses0c1 2 5 2 5 2" xfId="51425"/>
    <cellStyle name="01. Pax y % por meses0c1 2 5 2 6" xfId="37286"/>
    <cellStyle name="01. Pax y % por meses0c1 2 5 3" xfId="31044"/>
    <cellStyle name="01. Pax y % por meses0c1 2 6" xfId="10973"/>
    <cellStyle name="01. Pax y % por meses0c1 2 6 2" xfId="9667"/>
    <cellStyle name="01. Pax y % por meses0c1 2 6 2 2" xfId="34616"/>
    <cellStyle name="01. Pax y % por meses0c1 2 6 3" xfId="18686"/>
    <cellStyle name="01. Pax y % por meses0c1 2 6 3 2" xfId="43526"/>
    <cellStyle name="01. Pax y % por meses0c1 2 6 4" xfId="21956"/>
    <cellStyle name="01. Pax y % por meses0c1 2 6 4 2" xfId="46796"/>
    <cellStyle name="01. Pax y % por meses0c1 2 6 5" xfId="25180"/>
    <cellStyle name="01. Pax y % por meses0c1 2 6 5 2" xfId="50020"/>
    <cellStyle name="01. Pax y % por meses0c1 2 6 6" xfId="35893"/>
    <cellStyle name="01. Pax y % por meses0c1 2 7" xfId="29701"/>
    <cellStyle name="01. Pax y % por meses0c1 3" xfId="3458"/>
    <cellStyle name="01. Pax y % por meses0c1 3 2" xfId="4961"/>
    <cellStyle name="01. Pax y % por meses0c1 3 2 2" xfId="6135"/>
    <cellStyle name="01. Pax y % por meses0c1 3 2 2 2" xfId="12510"/>
    <cellStyle name="01. Pax y % por meses0c1 3 2 2 2 2" xfId="16920"/>
    <cellStyle name="01. Pax y % por meses0c1 3 2 2 2 2 2" xfId="41760"/>
    <cellStyle name="01. Pax y % por meses0c1 3 2 2 2 3" xfId="20183"/>
    <cellStyle name="01. Pax y % por meses0c1 3 2 2 2 3 2" xfId="45023"/>
    <cellStyle name="01. Pax y % por meses0c1 3 2 2 2 4" xfId="23453"/>
    <cellStyle name="01. Pax y % por meses0c1 3 2 2 2 4 2" xfId="48293"/>
    <cellStyle name="01. Pax y % por meses0c1 3 2 2 2 5" xfId="26666"/>
    <cellStyle name="01. Pax y % por meses0c1 3 2 2 2 5 2" xfId="51506"/>
    <cellStyle name="01. Pax y % por meses0c1 3 2 2 2 6" xfId="37362"/>
    <cellStyle name="01. Pax y % por meses0c1 3 2 2 3" xfId="31120"/>
    <cellStyle name="01. Pax y % por meses0c1 3 2 3" xfId="10657"/>
    <cellStyle name="01. Pax y % por meses0c1 3 2 3 2" xfId="9774"/>
    <cellStyle name="01. Pax y % por meses0c1 3 2 3 2 2" xfId="34723"/>
    <cellStyle name="01. Pax y % por meses0c1 3 2 3 3" xfId="18371"/>
    <cellStyle name="01. Pax y % por meses0c1 3 2 3 3 2" xfId="43211"/>
    <cellStyle name="01. Pax y % por meses0c1 3 2 3 4" xfId="21658"/>
    <cellStyle name="01. Pax y % por meses0c1 3 2 3 4 2" xfId="46498"/>
    <cellStyle name="01. Pax y % por meses0c1 3 2 3 5" xfId="24884"/>
    <cellStyle name="01. Pax y % por meses0c1 3 2 3 5 2" xfId="49724"/>
    <cellStyle name="01. Pax y % por meses0c1 3 2 3 6" xfId="35586"/>
    <cellStyle name="01. Pax y % por meses0c1 3 2 4" xfId="30066"/>
    <cellStyle name="01. Pax y % por meses0c1 3 3" xfId="4926"/>
    <cellStyle name="01. Pax y % por meses0c1 3 3 2" xfId="6128"/>
    <cellStyle name="01. Pax y % por meses0c1 3 3 2 2" xfId="12503"/>
    <cellStyle name="01. Pax y % por meses0c1 3 3 2 2 2" xfId="16913"/>
    <cellStyle name="01. Pax y % por meses0c1 3 3 2 2 2 2" xfId="41753"/>
    <cellStyle name="01. Pax y % por meses0c1 3 3 2 2 3" xfId="20176"/>
    <cellStyle name="01. Pax y % por meses0c1 3 3 2 2 3 2" xfId="45016"/>
    <cellStyle name="01. Pax y % por meses0c1 3 3 2 2 4" xfId="23446"/>
    <cellStyle name="01. Pax y % por meses0c1 3 3 2 2 4 2" xfId="48286"/>
    <cellStyle name="01. Pax y % por meses0c1 3 3 2 2 5" xfId="26659"/>
    <cellStyle name="01. Pax y % por meses0c1 3 3 2 2 5 2" xfId="51499"/>
    <cellStyle name="01. Pax y % por meses0c1 3 3 2 2 6" xfId="37355"/>
    <cellStyle name="01. Pax y % por meses0c1 3 3 2 3" xfId="31113"/>
    <cellStyle name="01. Pax y % por meses0c1 3 3 3" xfId="10664"/>
    <cellStyle name="01. Pax y % por meses0c1 3 3 3 2" xfId="8151"/>
    <cellStyle name="01. Pax y % por meses0c1 3 3 3 2 2" xfId="33104"/>
    <cellStyle name="01. Pax y % por meses0c1 3 3 3 3" xfId="18378"/>
    <cellStyle name="01. Pax y % por meses0c1 3 3 3 3 2" xfId="43218"/>
    <cellStyle name="01. Pax y % por meses0c1 3 3 3 4" xfId="21665"/>
    <cellStyle name="01. Pax y % por meses0c1 3 3 3 4 2" xfId="46505"/>
    <cellStyle name="01. Pax y % por meses0c1 3 3 3 5" xfId="24891"/>
    <cellStyle name="01. Pax y % por meses0c1 3 3 3 5 2" xfId="49731"/>
    <cellStyle name="01. Pax y % por meses0c1 3 3 3 6" xfId="35593"/>
    <cellStyle name="01. Pax y % por meses0c1 3 3 4" xfId="30035"/>
    <cellStyle name="01. Pax y % por meses0c1 3 4" xfId="6055"/>
    <cellStyle name="01. Pax y % por meses0c1 3 4 2" xfId="12431"/>
    <cellStyle name="01. Pax y % por meses0c1 3 4 2 2" xfId="16841"/>
    <cellStyle name="01. Pax y % por meses0c1 3 4 2 2 2" xfId="41681"/>
    <cellStyle name="01. Pax y % por meses0c1 3 4 2 3" xfId="20104"/>
    <cellStyle name="01. Pax y % por meses0c1 3 4 2 3 2" xfId="44944"/>
    <cellStyle name="01. Pax y % por meses0c1 3 4 2 4" xfId="23374"/>
    <cellStyle name="01. Pax y % por meses0c1 3 4 2 4 2" xfId="48214"/>
    <cellStyle name="01. Pax y % por meses0c1 3 4 2 5" xfId="26587"/>
    <cellStyle name="01. Pax y % por meses0c1 3 4 2 5 2" xfId="51427"/>
    <cellStyle name="01. Pax y % por meses0c1 3 4 2 6" xfId="37288"/>
    <cellStyle name="01. Pax y % por meses0c1 3 4 3" xfId="31046"/>
    <cellStyle name="01. Pax y % por meses0c1 3 5" xfId="11776"/>
    <cellStyle name="01. Pax y % por meses0c1 3 5 2" xfId="7378"/>
    <cellStyle name="01. Pax y % por meses0c1 3 5 2 2" xfId="32331"/>
    <cellStyle name="01. Pax y % por meses0c1 3 5 3" xfId="19449"/>
    <cellStyle name="01. Pax y % por meses0c1 3 5 3 2" xfId="44289"/>
    <cellStyle name="01. Pax y % por meses0c1 3 5 4" xfId="22719"/>
    <cellStyle name="01. Pax y % por meses0c1 3 5 4 2" xfId="47559"/>
    <cellStyle name="01. Pax y % por meses0c1 3 5 5" xfId="25933"/>
    <cellStyle name="01. Pax y % por meses0c1 3 5 5 2" xfId="50773"/>
    <cellStyle name="01. Pax y % por meses0c1 3 5 6" xfId="36647"/>
    <cellStyle name="01. Pax y % por meses0c1 3 6" xfId="29703"/>
    <cellStyle name="01. Pax y % por meses0c1 4" xfId="4958"/>
    <cellStyle name="01. Pax y % por meses0c1 4 2" xfId="6132"/>
    <cellStyle name="01. Pax y % por meses0c1 4 2 2" xfId="12507"/>
    <cellStyle name="01. Pax y % por meses0c1 4 2 2 2" xfId="16917"/>
    <cellStyle name="01. Pax y % por meses0c1 4 2 2 2 2" xfId="41757"/>
    <cellStyle name="01. Pax y % por meses0c1 4 2 2 3" xfId="20180"/>
    <cellStyle name="01. Pax y % por meses0c1 4 2 2 3 2" xfId="45020"/>
    <cellStyle name="01. Pax y % por meses0c1 4 2 2 4" xfId="23450"/>
    <cellStyle name="01. Pax y % por meses0c1 4 2 2 4 2" xfId="48290"/>
    <cellStyle name="01. Pax y % por meses0c1 4 2 2 5" xfId="26663"/>
    <cellStyle name="01. Pax y % por meses0c1 4 2 2 5 2" xfId="51503"/>
    <cellStyle name="01. Pax y % por meses0c1 4 2 2 6" xfId="37359"/>
    <cellStyle name="01. Pax y % por meses0c1 4 2 3" xfId="31117"/>
    <cellStyle name="01. Pax y % por meses0c1 4 3" xfId="10660"/>
    <cellStyle name="01. Pax y % por meses0c1 4 3 2" xfId="7202"/>
    <cellStyle name="01. Pax y % por meses0c1 4 3 2 2" xfId="32155"/>
    <cellStyle name="01. Pax y % por meses0c1 4 3 3" xfId="18374"/>
    <cellStyle name="01. Pax y % por meses0c1 4 3 3 2" xfId="43214"/>
    <cellStyle name="01. Pax y % por meses0c1 4 3 4" xfId="21661"/>
    <cellStyle name="01. Pax y % por meses0c1 4 3 4 2" xfId="46501"/>
    <cellStyle name="01. Pax y % por meses0c1 4 3 5" xfId="24887"/>
    <cellStyle name="01. Pax y % por meses0c1 4 3 5 2" xfId="49727"/>
    <cellStyle name="01. Pax y % por meses0c1 4 3 6" xfId="35589"/>
    <cellStyle name="01. Pax y % por meses0c1 4 4" xfId="30063"/>
    <cellStyle name="01. Pax y % por meses0c1 5" xfId="4929"/>
    <cellStyle name="01. Pax y % por meses0c1 5 2" xfId="6131"/>
    <cellStyle name="01. Pax y % por meses0c1 5 2 2" xfId="12506"/>
    <cellStyle name="01. Pax y % por meses0c1 5 2 2 2" xfId="16916"/>
    <cellStyle name="01. Pax y % por meses0c1 5 2 2 2 2" xfId="41756"/>
    <cellStyle name="01. Pax y % por meses0c1 5 2 2 3" xfId="20179"/>
    <cellStyle name="01. Pax y % por meses0c1 5 2 2 3 2" xfId="45019"/>
    <cellStyle name="01. Pax y % por meses0c1 5 2 2 4" xfId="23449"/>
    <cellStyle name="01. Pax y % por meses0c1 5 2 2 4 2" xfId="48289"/>
    <cellStyle name="01. Pax y % por meses0c1 5 2 2 5" xfId="26662"/>
    <cellStyle name="01. Pax y % por meses0c1 5 2 2 5 2" xfId="51502"/>
    <cellStyle name="01. Pax y % por meses0c1 5 2 2 6" xfId="37358"/>
    <cellStyle name="01. Pax y % por meses0c1 5 2 3" xfId="31116"/>
    <cellStyle name="01. Pax y % por meses0c1 5 3" xfId="10661"/>
    <cellStyle name="01. Pax y % por meses0c1 5 3 2" xfId="7716"/>
    <cellStyle name="01. Pax y % por meses0c1 5 3 2 2" xfId="32669"/>
    <cellStyle name="01. Pax y % por meses0c1 5 3 3" xfId="18375"/>
    <cellStyle name="01. Pax y % por meses0c1 5 3 3 2" xfId="43215"/>
    <cellStyle name="01. Pax y % por meses0c1 5 3 4" xfId="21662"/>
    <cellStyle name="01. Pax y % por meses0c1 5 3 4 2" xfId="46502"/>
    <cellStyle name="01. Pax y % por meses0c1 5 3 5" xfId="24888"/>
    <cellStyle name="01. Pax y % por meses0c1 5 3 5 2" xfId="49728"/>
    <cellStyle name="01. Pax y % por meses0c1 5 3 6" xfId="35590"/>
    <cellStyle name="01. Pax y % por meses0c1 5 4" xfId="30038"/>
    <cellStyle name="01. Pax y % por meses0c1 6" xfId="6052"/>
    <cellStyle name="01. Pax y % por meses0c1 6 2" xfId="12428"/>
    <cellStyle name="01. Pax y % por meses0c1 6 2 2" xfId="16838"/>
    <cellStyle name="01. Pax y % por meses0c1 6 2 2 2" xfId="41678"/>
    <cellStyle name="01. Pax y % por meses0c1 6 2 3" xfId="20101"/>
    <cellStyle name="01. Pax y % por meses0c1 6 2 3 2" xfId="44941"/>
    <cellStyle name="01. Pax y % por meses0c1 6 2 4" xfId="23371"/>
    <cellStyle name="01. Pax y % por meses0c1 6 2 4 2" xfId="48211"/>
    <cellStyle name="01. Pax y % por meses0c1 6 2 5" xfId="26584"/>
    <cellStyle name="01. Pax y % por meses0c1 6 2 5 2" xfId="51424"/>
    <cellStyle name="01. Pax y % por meses0c1 6 2 6" xfId="37285"/>
    <cellStyle name="01. Pax y % por meses0c1 6 3" xfId="31043"/>
    <cellStyle name="01. Pax y % por meses0c1 7" xfId="11232"/>
    <cellStyle name="01. Pax y % por meses0c1 7 2" xfId="14743"/>
    <cellStyle name="01. Pax y % por meses0c1 7 2 2" xfId="39584"/>
    <cellStyle name="01. Pax y % por meses0c1 7 3" xfId="18927"/>
    <cellStyle name="01. Pax y % por meses0c1 7 3 2" xfId="43767"/>
    <cellStyle name="01. Pax y % por meses0c1 7 4" xfId="22197"/>
    <cellStyle name="01. Pax y % por meses0c1 7 4 2" xfId="47037"/>
    <cellStyle name="01. Pax y % por meses0c1 7 5" xfId="25420"/>
    <cellStyle name="01. Pax y % por meses0c1 7 5 2" xfId="50260"/>
    <cellStyle name="01. Pax y % por meses0c1 7 6" xfId="36147"/>
    <cellStyle name="01. Pax y % por meses0c1 8" xfId="29700"/>
    <cellStyle name="01. Pax y % por meses0c11" xfId="3459"/>
    <cellStyle name="01. Pax y % por meses0c11 2" xfId="3460"/>
    <cellStyle name="01. Pax y % por meses0c11 2 2" xfId="3461"/>
    <cellStyle name="01. Pax y % por meses0c11 3" xfId="3462"/>
    <cellStyle name="01. Pax y % por meses0c13" xfId="3463"/>
    <cellStyle name="01. Pax y % por meses0c13 2" xfId="3464"/>
    <cellStyle name="01. Pax y % por meses0c13 2 2" xfId="3465"/>
    <cellStyle name="01. Pax y % por meses0c15" xfId="3466"/>
    <cellStyle name="01. Pax y % por meses0c15 2" xfId="3467"/>
    <cellStyle name="01. Pax y % por meses0c15 2 2" xfId="3468"/>
    <cellStyle name="01. Pax y % por meses0c15 3" xfId="3469"/>
    <cellStyle name="01. Pax y % por meses0c17" xfId="3470"/>
    <cellStyle name="01. Pax y % por meses0c17 2" xfId="3471"/>
    <cellStyle name="01. Pax y % por meses0c17 2 2" xfId="3472"/>
    <cellStyle name="01. Pax y % por meses0c19" xfId="3473"/>
    <cellStyle name="01. Pax y % por meses0c19 2" xfId="3474"/>
    <cellStyle name="01. Pax y % por meses0c19 2 2" xfId="3475"/>
    <cellStyle name="01. Pax y % por meses0c19 3" xfId="3476"/>
    <cellStyle name="01. Pax y % por meses0c2" xfId="3477"/>
    <cellStyle name="01. Pax y % por meses0c2 2" xfId="3478"/>
    <cellStyle name="01. Pax y % por meses0c2 2 2" xfId="3479"/>
    <cellStyle name="01. Pax y % por meses0c22" xfId="3480"/>
    <cellStyle name="01. Pax y % por meses0c22 2" xfId="3481"/>
    <cellStyle name="01. Pax y % por meses0c22 2 2" xfId="3482"/>
    <cellStyle name="01. Pax y % por meses0c22 2 2 2" xfId="28939"/>
    <cellStyle name="01. Pax y % por meses0c22 2 3" xfId="28938"/>
    <cellStyle name="01. Pax y % por meses0c22 3" xfId="28937"/>
    <cellStyle name="01. Pax y % por meses0c23" xfId="3483"/>
    <cellStyle name="01. Pax y % por meses0c23 2" xfId="3484"/>
    <cellStyle name="01. Pax y % por meses0c23 2 2" xfId="3485"/>
    <cellStyle name="01. Pax y % por meses0c24" xfId="3486"/>
    <cellStyle name="01. Pax y % por meses0c24 2" xfId="3487"/>
    <cellStyle name="01. Pax y % por meses0c24 2 2" xfId="3488"/>
    <cellStyle name="01. Pax y % por meses0c24 3" xfId="3489"/>
    <cellStyle name="01. Pax y % por meses0c25" xfId="3490"/>
    <cellStyle name="01. Pax y % por meses0c25 2" xfId="3491"/>
    <cellStyle name="01. Pax y % por meses0c25 2 2" xfId="3492"/>
    <cellStyle name="01. Pax y % por meses0c26" xfId="3493"/>
    <cellStyle name="01. Pax y % por meses0c26 2" xfId="3494"/>
    <cellStyle name="01. Pax y % por meses0c26 2 2" xfId="3495"/>
    <cellStyle name="01. Pax y % por meses0c27" xfId="3496"/>
    <cellStyle name="01. Pax y % por meses0c27 2" xfId="3497"/>
    <cellStyle name="01. Pax y % por meses0c27 2 2" xfId="3498"/>
    <cellStyle name="01. Pax y % por meses0c27 2 2 2" xfId="28942"/>
    <cellStyle name="01. Pax y % por meses0c27 2 3" xfId="28941"/>
    <cellStyle name="01. Pax y % por meses0c27 3" xfId="28940"/>
    <cellStyle name="01. Pax y % por meses0c28" xfId="3499"/>
    <cellStyle name="01. Pax y % por meses0c28 2" xfId="3500"/>
    <cellStyle name="01. Pax y % por meses0c28 2 2" xfId="3501"/>
    <cellStyle name="01. Pax y % por meses0c29" xfId="3502"/>
    <cellStyle name="01. Pax y % por meses0c29 2" xfId="3503"/>
    <cellStyle name="01. Pax y % por meses0c29 2 2" xfId="3504"/>
    <cellStyle name="01. Pax y % por meses0c3" xfId="3505"/>
    <cellStyle name="01. Pax y % por meses0c3 2" xfId="3506"/>
    <cellStyle name="01. Pax y % por meses0c3 2 2" xfId="3507"/>
    <cellStyle name="01. Pax y % por meses0c30" xfId="3508"/>
    <cellStyle name="01. Pax y % por meses0c30 2" xfId="3509"/>
    <cellStyle name="01. Pax y % por meses0c30 2 2" xfId="3510"/>
    <cellStyle name="01. Pax y % por meses0c30 2 2 2" xfId="28945"/>
    <cellStyle name="01. Pax y % por meses0c30 2 3" xfId="28944"/>
    <cellStyle name="01. Pax y % por meses0c30 3" xfId="28943"/>
    <cellStyle name="01. Pax y % por meses0c6" xfId="3511"/>
    <cellStyle name="01. Pax y % por meses0c6 2" xfId="3512"/>
    <cellStyle name="01. Pax y % por meses0c6 2 2" xfId="3513"/>
    <cellStyle name="01. Pax y % por meses0c6 3" xfId="3514"/>
    <cellStyle name="01. Pax y % por meses0c7" xfId="3515"/>
    <cellStyle name="01. Pax y % por meses0c7 2" xfId="3516"/>
    <cellStyle name="01. Pax y % por meses0c7 2 2" xfId="3517"/>
    <cellStyle name="01. Pax y % por meses0c7 3" xfId="3518"/>
    <cellStyle name="02. Ops y % por meses0c1" xfId="3519"/>
    <cellStyle name="02. Ops y % por meses0c1 2" xfId="3520"/>
    <cellStyle name="02. Ops y % por meses0c1 2 2" xfId="3521"/>
    <cellStyle name="02. Ops y % por meses0c1 2 2 2" xfId="4964"/>
    <cellStyle name="02. Ops y % por meses0c1 2 2 2 2" xfId="6138"/>
    <cellStyle name="02. Ops y % por meses0c1 2 2 2 2 2" xfId="12513"/>
    <cellStyle name="02. Ops y % por meses0c1 2 2 2 2 2 2" xfId="16923"/>
    <cellStyle name="02. Ops y % por meses0c1 2 2 2 2 2 2 2" xfId="41763"/>
    <cellStyle name="02. Ops y % por meses0c1 2 2 2 2 2 3" xfId="20186"/>
    <cellStyle name="02. Ops y % por meses0c1 2 2 2 2 2 3 2" xfId="45026"/>
    <cellStyle name="02. Ops y % por meses0c1 2 2 2 2 2 4" xfId="23456"/>
    <cellStyle name="02. Ops y % por meses0c1 2 2 2 2 2 4 2" xfId="48296"/>
    <cellStyle name="02. Ops y % por meses0c1 2 2 2 2 2 5" xfId="26669"/>
    <cellStyle name="02. Ops y % por meses0c1 2 2 2 2 2 5 2" xfId="51509"/>
    <cellStyle name="02. Ops y % por meses0c1 2 2 2 2 2 6" xfId="37365"/>
    <cellStyle name="02. Ops y % por meses0c1 2 2 2 2 3" xfId="31123"/>
    <cellStyle name="02. Ops y % por meses0c1 2 2 2 3" xfId="10654"/>
    <cellStyle name="02. Ops y % por meses0c1 2 2 2 3 2" xfId="8152"/>
    <cellStyle name="02. Ops y % por meses0c1 2 2 2 3 2 2" xfId="33105"/>
    <cellStyle name="02. Ops y % por meses0c1 2 2 2 3 3" xfId="18368"/>
    <cellStyle name="02. Ops y % por meses0c1 2 2 2 3 3 2" xfId="43208"/>
    <cellStyle name="02. Ops y % por meses0c1 2 2 2 3 4" xfId="21655"/>
    <cellStyle name="02. Ops y % por meses0c1 2 2 2 3 4 2" xfId="46495"/>
    <cellStyle name="02. Ops y % por meses0c1 2 2 2 3 5" xfId="24881"/>
    <cellStyle name="02. Ops y % por meses0c1 2 2 2 3 5 2" xfId="49721"/>
    <cellStyle name="02. Ops y % por meses0c1 2 2 2 3 6" xfId="35583"/>
    <cellStyle name="02. Ops y % por meses0c1 2 2 2 4" xfId="30069"/>
    <cellStyle name="02. Ops y % por meses0c1 2 2 3" xfId="4923"/>
    <cellStyle name="02. Ops y % por meses0c1 2 2 3 2" xfId="6125"/>
    <cellStyle name="02. Ops y % por meses0c1 2 2 3 2 2" xfId="12500"/>
    <cellStyle name="02. Ops y % por meses0c1 2 2 3 2 2 2" xfId="16910"/>
    <cellStyle name="02. Ops y % por meses0c1 2 2 3 2 2 2 2" xfId="41750"/>
    <cellStyle name="02. Ops y % por meses0c1 2 2 3 2 2 3" xfId="20173"/>
    <cellStyle name="02. Ops y % por meses0c1 2 2 3 2 2 3 2" xfId="45013"/>
    <cellStyle name="02. Ops y % por meses0c1 2 2 3 2 2 4" xfId="23443"/>
    <cellStyle name="02. Ops y % por meses0c1 2 2 3 2 2 4 2" xfId="48283"/>
    <cellStyle name="02. Ops y % por meses0c1 2 2 3 2 2 5" xfId="26656"/>
    <cellStyle name="02. Ops y % por meses0c1 2 2 3 2 2 5 2" xfId="51496"/>
    <cellStyle name="02. Ops y % por meses0c1 2 2 3 2 2 6" xfId="37352"/>
    <cellStyle name="02. Ops y % por meses0c1 2 2 3 2 3" xfId="31110"/>
    <cellStyle name="02. Ops y % por meses0c1 2 2 3 3" xfId="10667"/>
    <cellStyle name="02. Ops y % por meses0c1 2 2 3 3 2" xfId="7670"/>
    <cellStyle name="02. Ops y % por meses0c1 2 2 3 3 2 2" xfId="32623"/>
    <cellStyle name="02. Ops y % por meses0c1 2 2 3 3 3" xfId="18381"/>
    <cellStyle name="02. Ops y % por meses0c1 2 2 3 3 3 2" xfId="43221"/>
    <cellStyle name="02. Ops y % por meses0c1 2 2 3 3 4" xfId="21668"/>
    <cellStyle name="02. Ops y % por meses0c1 2 2 3 3 4 2" xfId="46508"/>
    <cellStyle name="02. Ops y % por meses0c1 2 2 3 3 5" xfId="24894"/>
    <cellStyle name="02. Ops y % por meses0c1 2 2 3 3 5 2" xfId="49734"/>
    <cellStyle name="02. Ops y % por meses0c1 2 2 3 3 6" xfId="35596"/>
    <cellStyle name="02. Ops y % por meses0c1 2 2 3 4" xfId="30032"/>
    <cellStyle name="02. Ops y % por meses0c1 2 2 4" xfId="6058"/>
    <cellStyle name="02. Ops y % por meses0c1 2 2 4 2" xfId="12434"/>
    <cellStyle name="02. Ops y % por meses0c1 2 2 4 2 2" xfId="16844"/>
    <cellStyle name="02. Ops y % por meses0c1 2 2 4 2 2 2" xfId="41684"/>
    <cellStyle name="02. Ops y % por meses0c1 2 2 4 2 3" xfId="20107"/>
    <cellStyle name="02. Ops y % por meses0c1 2 2 4 2 3 2" xfId="44947"/>
    <cellStyle name="02. Ops y % por meses0c1 2 2 4 2 4" xfId="23377"/>
    <cellStyle name="02. Ops y % por meses0c1 2 2 4 2 4 2" xfId="48217"/>
    <cellStyle name="02. Ops y % por meses0c1 2 2 4 2 5" xfId="26590"/>
    <cellStyle name="02. Ops y % por meses0c1 2 2 4 2 5 2" xfId="51430"/>
    <cellStyle name="02. Ops y % por meses0c1 2 2 4 2 6" xfId="37291"/>
    <cellStyle name="02. Ops y % por meses0c1 2 2 4 3" xfId="31049"/>
    <cellStyle name="02. Ops y % por meses0c1 2 2 5" xfId="10970"/>
    <cellStyle name="02. Ops y % por meses0c1 2 2 5 2" xfId="7225"/>
    <cellStyle name="02. Ops y % por meses0c1 2 2 5 2 2" xfId="32178"/>
    <cellStyle name="02. Ops y % por meses0c1 2 2 5 3" xfId="18683"/>
    <cellStyle name="02. Ops y % por meses0c1 2 2 5 3 2" xfId="43523"/>
    <cellStyle name="02. Ops y % por meses0c1 2 2 5 4" xfId="21953"/>
    <cellStyle name="02. Ops y % por meses0c1 2 2 5 4 2" xfId="46793"/>
    <cellStyle name="02. Ops y % por meses0c1 2 2 5 5" xfId="25177"/>
    <cellStyle name="02. Ops y % por meses0c1 2 2 5 5 2" xfId="50017"/>
    <cellStyle name="02. Ops y % por meses0c1 2 2 5 6" xfId="35890"/>
    <cellStyle name="02. Ops y % por meses0c1 2 2 6" xfId="29706"/>
    <cellStyle name="02. Ops y % por meses0c1 2 3" xfId="4963"/>
    <cellStyle name="02. Ops y % por meses0c1 2 3 2" xfId="6137"/>
    <cellStyle name="02. Ops y % por meses0c1 2 3 2 2" xfId="12512"/>
    <cellStyle name="02. Ops y % por meses0c1 2 3 2 2 2" xfId="16922"/>
    <cellStyle name="02. Ops y % por meses0c1 2 3 2 2 2 2" xfId="41762"/>
    <cellStyle name="02. Ops y % por meses0c1 2 3 2 2 3" xfId="20185"/>
    <cellStyle name="02. Ops y % por meses0c1 2 3 2 2 3 2" xfId="45025"/>
    <cellStyle name="02. Ops y % por meses0c1 2 3 2 2 4" xfId="23455"/>
    <cellStyle name="02. Ops y % por meses0c1 2 3 2 2 4 2" xfId="48295"/>
    <cellStyle name="02. Ops y % por meses0c1 2 3 2 2 5" xfId="26668"/>
    <cellStyle name="02. Ops y % por meses0c1 2 3 2 2 5 2" xfId="51508"/>
    <cellStyle name="02. Ops y % por meses0c1 2 3 2 2 6" xfId="37364"/>
    <cellStyle name="02. Ops y % por meses0c1 2 3 2 3" xfId="31122"/>
    <cellStyle name="02. Ops y % por meses0c1 2 3 3" xfId="10655"/>
    <cellStyle name="02. Ops y % por meses0c1 2 3 3 2" xfId="7139"/>
    <cellStyle name="02. Ops y % por meses0c1 2 3 3 2 2" xfId="32092"/>
    <cellStyle name="02. Ops y % por meses0c1 2 3 3 3" xfId="18369"/>
    <cellStyle name="02. Ops y % por meses0c1 2 3 3 3 2" xfId="43209"/>
    <cellStyle name="02. Ops y % por meses0c1 2 3 3 4" xfId="21656"/>
    <cellStyle name="02. Ops y % por meses0c1 2 3 3 4 2" xfId="46496"/>
    <cellStyle name="02. Ops y % por meses0c1 2 3 3 5" xfId="24882"/>
    <cellStyle name="02. Ops y % por meses0c1 2 3 3 5 2" xfId="49722"/>
    <cellStyle name="02. Ops y % por meses0c1 2 3 3 6" xfId="35584"/>
    <cellStyle name="02. Ops y % por meses0c1 2 3 4" xfId="30068"/>
    <cellStyle name="02. Ops y % por meses0c1 2 4" xfId="4924"/>
    <cellStyle name="02. Ops y % por meses0c1 2 4 2" xfId="6126"/>
    <cellStyle name="02. Ops y % por meses0c1 2 4 2 2" xfId="12501"/>
    <cellStyle name="02. Ops y % por meses0c1 2 4 2 2 2" xfId="16911"/>
    <cellStyle name="02. Ops y % por meses0c1 2 4 2 2 2 2" xfId="41751"/>
    <cellStyle name="02. Ops y % por meses0c1 2 4 2 2 3" xfId="20174"/>
    <cellStyle name="02. Ops y % por meses0c1 2 4 2 2 3 2" xfId="45014"/>
    <cellStyle name="02. Ops y % por meses0c1 2 4 2 2 4" xfId="23444"/>
    <cellStyle name="02. Ops y % por meses0c1 2 4 2 2 4 2" xfId="48284"/>
    <cellStyle name="02. Ops y % por meses0c1 2 4 2 2 5" xfId="26657"/>
    <cellStyle name="02. Ops y % por meses0c1 2 4 2 2 5 2" xfId="51497"/>
    <cellStyle name="02. Ops y % por meses0c1 2 4 2 2 6" xfId="37353"/>
    <cellStyle name="02. Ops y % por meses0c1 2 4 2 3" xfId="31111"/>
    <cellStyle name="02. Ops y % por meses0c1 2 4 3" xfId="10666"/>
    <cellStyle name="02. Ops y % por meses0c1 2 4 3 2" xfId="7773"/>
    <cellStyle name="02. Ops y % por meses0c1 2 4 3 2 2" xfId="32726"/>
    <cellStyle name="02. Ops y % por meses0c1 2 4 3 3" xfId="18380"/>
    <cellStyle name="02. Ops y % por meses0c1 2 4 3 3 2" xfId="43220"/>
    <cellStyle name="02. Ops y % por meses0c1 2 4 3 4" xfId="21667"/>
    <cellStyle name="02. Ops y % por meses0c1 2 4 3 4 2" xfId="46507"/>
    <cellStyle name="02. Ops y % por meses0c1 2 4 3 5" xfId="24893"/>
    <cellStyle name="02. Ops y % por meses0c1 2 4 3 5 2" xfId="49733"/>
    <cellStyle name="02. Ops y % por meses0c1 2 4 3 6" xfId="35595"/>
    <cellStyle name="02. Ops y % por meses0c1 2 4 4" xfId="30033"/>
    <cellStyle name="02. Ops y % por meses0c1 2 5" xfId="6057"/>
    <cellStyle name="02. Ops y % por meses0c1 2 5 2" xfId="12433"/>
    <cellStyle name="02. Ops y % por meses0c1 2 5 2 2" xfId="16843"/>
    <cellStyle name="02. Ops y % por meses0c1 2 5 2 2 2" xfId="41683"/>
    <cellStyle name="02. Ops y % por meses0c1 2 5 2 3" xfId="20106"/>
    <cellStyle name="02. Ops y % por meses0c1 2 5 2 3 2" xfId="44946"/>
    <cellStyle name="02. Ops y % por meses0c1 2 5 2 4" xfId="23376"/>
    <cellStyle name="02. Ops y % por meses0c1 2 5 2 4 2" xfId="48216"/>
    <cellStyle name="02. Ops y % por meses0c1 2 5 2 5" xfId="26589"/>
    <cellStyle name="02. Ops y % por meses0c1 2 5 2 5 2" xfId="51429"/>
    <cellStyle name="02. Ops y % por meses0c1 2 5 2 6" xfId="37290"/>
    <cellStyle name="02. Ops y % por meses0c1 2 5 3" xfId="31048"/>
    <cellStyle name="02. Ops y % por meses0c1 2 6" xfId="10971"/>
    <cellStyle name="02. Ops y % por meses0c1 2 6 2" xfId="14705"/>
    <cellStyle name="02. Ops y % por meses0c1 2 6 2 2" xfId="39546"/>
    <cellStyle name="02. Ops y % por meses0c1 2 6 3" xfId="18684"/>
    <cellStyle name="02. Ops y % por meses0c1 2 6 3 2" xfId="43524"/>
    <cellStyle name="02. Ops y % por meses0c1 2 6 4" xfId="21954"/>
    <cellStyle name="02. Ops y % por meses0c1 2 6 4 2" xfId="46794"/>
    <cellStyle name="02. Ops y % por meses0c1 2 6 5" xfId="25178"/>
    <cellStyle name="02. Ops y % por meses0c1 2 6 5 2" xfId="50018"/>
    <cellStyle name="02. Ops y % por meses0c1 2 6 6" xfId="35891"/>
    <cellStyle name="02. Ops y % por meses0c1 2 7" xfId="29705"/>
    <cellStyle name="02. Ops y % por meses0c1 3" xfId="3522"/>
    <cellStyle name="02. Ops y % por meses0c1 3 2" xfId="4965"/>
    <cellStyle name="02. Ops y % por meses0c1 3 2 2" xfId="6139"/>
    <cellStyle name="02. Ops y % por meses0c1 3 2 2 2" xfId="12514"/>
    <cellStyle name="02. Ops y % por meses0c1 3 2 2 2 2" xfId="16924"/>
    <cellStyle name="02. Ops y % por meses0c1 3 2 2 2 2 2" xfId="41764"/>
    <cellStyle name="02. Ops y % por meses0c1 3 2 2 2 3" xfId="20187"/>
    <cellStyle name="02. Ops y % por meses0c1 3 2 2 2 3 2" xfId="45027"/>
    <cellStyle name="02. Ops y % por meses0c1 3 2 2 2 4" xfId="23457"/>
    <cellStyle name="02. Ops y % por meses0c1 3 2 2 2 4 2" xfId="48297"/>
    <cellStyle name="02. Ops y % por meses0c1 3 2 2 2 5" xfId="26670"/>
    <cellStyle name="02. Ops y % por meses0c1 3 2 2 2 5 2" xfId="51510"/>
    <cellStyle name="02. Ops y % por meses0c1 3 2 2 2 6" xfId="37366"/>
    <cellStyle name="02. Ops y % por meses0c1 3 2 2 3" xfId="31124"/>
    <cellStyle name="02. Ops y % por meses0c1 3 2 3" xfId="10653"/>
    <cellStyle name="02. Ops y % por meses0c1 3 2 3 2" xfId="14377"/>
    <cellStyle name="02. Ops y % por meses0c1 3 2 3 2 2" xfId="39218"/>
    <cellStyle name="02. Ops y % por meses0c1 3 2 3 3" xfId="18367"/>
    <cellStyle name="02. Ops y % por meses0c1 3 2 3 3 2" xfId="43207"/>
    <cellStyle name="02. Ops y % por meses0c1 3 2 3 4" xfId="21654"/>
    <cellStyle name="02. Ops y % por meses0c1 3 2 3 4 2" xfId="46494"/>
    <cellStyle name="02. Ops y % por meses0c1 3 2 3 5" xfId="24880"/>
    <cellStyle name="02. Ops y % por meses0c1 3 2 3 5 2" xfId="49720"/>
    <cellStyle name="02. Ops y % por meses0c1 3 2 3 6" xfId="35582"/>
    <cellStyle name="02. Ops y % por meses0c1 3 2 4" xfId="30070"/>
    <cellStyle name="02. Ops y % por meses0c1 3 3" xfId="4922"/>
    <cellStyle name="02. Ops y % por meses0c1 3 3 2" xfId="6124"/>
    <cellStyle name="02. Ops y % por meses0c1 3 3 2 2" xfId="12499"/>
    <cellStyle name="02. Ops y % por meses0c1 3 3 2 2 2" xfId="16909"/>
    <cellStyle name="02. Ops y % por meses0c1 3 3 2 2 2 2" xfId="41749"/>
    <cellStyle name="02. Ops y % por meses0c1 3 3 2 2 3" xfId="20172"/>
    <cellStyle name="02. Ops y % por meses0c1 3 3 2 2 3 2" xfId="45012"/>
    <cellStyle name="02. Ops y % por meses0c1 3 3 2 2 4" xfId="23442"/>
    <cellStyle name="02. Ops y % por meses0c1 3 3 2 2 4 2" xfId="48282"/>
    <cellStyle name="02. Ops y % por meses0c1 3 3 2 2 5" xfId="26655"/>
    <cellStyle name="02. Ops y % por meses0c1 3 3 2 2 5 2" xfId="51495"/>
    <cellStyle name="02. Ops y % por meses0c1 3 3 2 2 6" xfId="37351"/>
    <cellStyle name="02. Ops y % por meses0c1 3 3 2 3" xfId="31109"/>
    <cellStyle name="02. Ops y % por meses0c1 3 3 3" xfId="10668"/>
    <cellStyle name="02. Ops y % por meses0c1 3 3 3 2" xfId="14260"/>
    <cellStyle name="02. Ops y % por meses0c1 3 3 3 2 2" xfId="39101"/>
    <cellStyle name="02. Ops y % por meses0c1 3 3 3 3" xfId="18382"/>
    <cellStyle name="02. Ops y % por meses0c1 3 3 3 3 2" xfId="43222"/>
    <cellStyle name="02. Ops y % por meses0c1 3 3 3 4" xfId="21669"/>
    <cellStyle name="02. Ops y % por meses0c1 3 3 3 4 2" xfId="46509"/>
    <cellStyle name="02. Ops y % por meses0c1 3 3 3 5" xfId="24895"/>
    <cellStyle name="02. Ops y % por meses0c1 3 3 3 5 2" xfId="49735"/>
    <cellStyle name="02. Ops y % por meses0c1 3 3 3 6" xfId="35597"/>
    <cellStyle name="02. Ops y % por meses0c1 3 3 4" xfId="30031"/>
    <cellStyle name="02. Ops y % por meses0c1 3 4" xfId="6059"/>
    <cellStyle name="02. Ops y % por meses0c1 3 4 2" xfId="12435"/>
    <cellStyle name="02. Ops y % por meses0c1 3 4 2 2" xfId="16845"/>
    <cellStyle name="02. Ops y % por meses0c1 3 4 2 2 2" xfId="41685"/>
    <cellStyle name="02. Ops y % por meses0c1 3 4 2 3" xfId="20108"/>
    <cellStyle name="02. Ops y % por meses0c1 3 4 2 3 2" xfId="44948"/>
    <cellStyle name="02. Ops y % por meses0c1 3 4 2 4" xfId="23378"/>
    <cellStyle name="02. Ops y % por meses0c1 3 4 2 4 2" xfId="48218"/>
    <cellStyle name="02. Ops y % por meses0c1 3 4 2 5" xfId="26591"/>
    <cellStyle name="02. Ops y % por meses0c1 3 4 2 5 2" xfId="51431"/>
    <cellStyle name="02. Ops y % por meses0c1 3 4 2 6" xfId="37292"/>
    <cellStyle name="02. Ops y % por meses0c1 3 4 3" xfId="31050"/>
    <cellStyle name="02. Ops y % por meses0c1 3 5" xfId="10969"/>
    <cellStyle name="02. Ops y % por meses0c1 3 5 2" xfId="14446"/>
    <cellStyle name="02. Ops y % por meses0c1 3 5 2 2" xfId="39287"/>
    <cellStyle name="02. Ops y % por meses0c1 3 5 3" xfId="18682"/>
    <cellStyle name="02. Ops y % por meses0c1 3 5 3 2" xfId="43522"/>
    <cellStyle name="02. Ops y % por meses0c1 3 5 4" xfId="21952"/>
    <cellStyle name="02. Ops y % por meses0c1 3 5 4 2" xfId="46792"/>
    <cellStyle name="02. Ops y % por meses0c1 3 5 5" xfId="25176"/>
    <cellStyle name="02. Ops y % por meses0c1 3 5 5 2" xfId="50016"/>
    <cellStyle name="02. Ops y % por meses0c1 3 5 6" xfId="35889"/>
    <cellStyle name="02. Ops y % por meses0c1 3 6" xfId="29707"/>
    <cellStyle name="02. Ops y % por meses0c1 4" xfId="4962"/>
    <cellStyle name="02. Ops y % por meses0c1 4 2" xfId="6136"/>
    <cellStyle name="02. Ops y % por meses0c1 4 2 2" xfId="12511"/>
    <cellStyle name="02. Ops y % por meses0c1 4 2 2 2" xfId="16921"/>
    <cellStyle name="02. Ops y % por meses0c1 4 2 2 2 2" xfId="41761"/>
    <cellStyle name="02. Ops y % por meses0c1 4 2 2 3" xfId="20184"/>
    <cellStyle name="02. Ops y % por meses0c1 4 2 2 3 2" xfId="45024"/>
    <cellStyle name="02. Ops y % por meses0c1 4 2 2 4" xfId="23454"/>
    <cellStyle name="02. Ops y % por meses0c1 4 2 2 4 2" xfId="48294"/>
    <cellStyle name="02. Ops y % por meses0c1 4 2 2 5" xfId="26667"/>
    <cellStyle name="02. Ops y % por meses0c1 4 2 2 5 2" xfId="51507"/>
    <cellStyle name="02. Ops y % por meses0c1 4 2 2 6" xfId="37363"/>
    <cellStyle name="02. Ops y % por meses0c1 4 2 3" xfId="31121"/>
    <cellStyle name="02. Ops y % por meses0c1 4 3" xfId="10656"/>
    <cellStyle name="02. Ops y % por meses0c1 4 3 2" xfId="9651"/>
    <cellStyle name="02. Ops y % por meses0c1 4 3 2 2" xfId="34600"/>
    <cellStyle name="02. Ops y % por meses0c1 4 3 3" xfId="18370"/>
    <cellStyle name="02. Ops y % por meses0c1 4 3 3 2" xfId="43210"/>
    <cellStyle name="02. Ops y % por meses0c1 4 3 4" xfId="21657"/>
    <cellStyle name="02. Ops y % por meses0c1 4 3 4 2" xfId="46497"/>
    <cellStyle name="02. Ops y % por meses0c1 4 3 5" xfId="24883"/>
    <cellStyle name="02. Ops y % por meses0c1 4 3 5 2" xfId="49723"/>
    <cellStyle name="02. Ops y % por meses0c1 4 3 6" xfId="35585"/>
    <cellStyle name="02. Ops y % por meses0c1 4 4" xfId="30067"/>
    <cellStyle name="02. Ops y % por meses0c1 5" xfId="4925"/>
    <cellStyle name="02. Ops y % por meses0c1 5 2" xfId="6127"/>
    <cellStyle name="02. Ops y % por meses0c1 5 2 2" xfId="12502"/>
    <cellStyle name="02. Ops y % por meses0c1 5 2 2 2" xfId="16912"/>
    <cellStyle name="02. Ops y % por meses0c1 5 2 2 2 2" xfId="41752"/>
    <cellStyle name="02. Ops y % por meses0c1 5 2 2 3" xfId="20175"/>
    <cellStyle name="02. Ops y % por meses0c1 5 2 2 3 2" xfId="45015"/>
    <cellStyle name="02. Ops y % por meses0c1 5 2 2 4" xfId="23445"/>
    <cellStyle name="02. Ops y % por meses0c1 5 2 2 4 2" xfId="48285"/>
    <cellStyle name="02. Ops y % por meses0c1 5 2 2 5" xfId="26658"/>
    <cellStyle name="02. Ops y % por meses0c1 5 2 2 5 2" xfId="51498"/>
    <cellStyle name="02. Ops y % por meses0c1 5 2 2 6" xfId="37354"/>
    <cellStyle name="02. Ops y % por meses0c1 5 2 3" xfId="31112"/>
    <cellStyle name="02. Ops y % por meses0c1 5 3" xfId="10665"/>
    <cellStyle name="02. Ops y % por meses0c1 5 3 2" xfId="8150"/>
    <cellStyle name="02. Ops y % por meses0c1 5 3 2 2" xfId="33103"/>
    <cellStyle name="02. Ops y % por meses0c1 5 3 3" xfId="18379"/>
    <cellStyle name="02. Ops y % por meses0c1 5 3 3 2" xfId="43219"/>
    <cellStyle name="02. Ops y % por meses0c1 5 3 4" xfId="21666"/>
    <cellStyle name="02. Ops y % por meses0c1 5 3 4 2" xfId="46506"/>
    <cellStyle name="02. Ops y % por meses0c1 5 3 5" xfId="24892"/>
    <cellStyle name="02. Ops y % por meses0c1 5 3 5 2" xfId="49732"/>
    <cellStyle name="02. Ops y % por meses0c1 5 3 6" xfId="35594"/>
    <cellStyle name="02. Ops y % por meses0c1 5 4" xfId="30034"/>
    <cellStyle name="02. Ops y % por meses0c1 6" xfId="6056"/>
    <cellStyle name="02. Ops y % por meses0c1 6 2" xfId="12432"/>
    <cellStyle name="02. Ops y % por meses0c1 6 2 2" xfId="16842"/>
    <cellStyle name="02. Ops y % por meses0c1 6 2 2 2" xfId="41682"/>
    <cellStyle name="02. Ops y % por meses0c1 6 2 3" xfId="20105"/>
    <cellStyle name="02. Ops y % por meses0c1 6 2 3 2" xfId="44945"/>
    <cellStyle name="02. Ops y % por meses0c1 6 2 4" xfId="23375"/>
    <cellStyle name="02. Ops y % por meses0c1 6 2 4 2" xfId="48215"/>
    <cellStyle name="02. Ops y % por meses0c1 6 2 5" xfId="26588"/>
    <cellStyle name="02. Ops y % por meses0c1 6 2 5 2" xfId="51428"/>
    <cellStyle name="02. Ops y % por meses0c1 6 2 6" xfId="37289"/>
    <cellStyle name="02. Ops y % por meses0c1 6 3" xfId="31047"/>
    <cellStyle name="02. Ops y % por meses0c1 7" xfId="10972"/>
    <cellStyle name="02. Ops y % por meses0c1 7 2" xfId="6999"/>
    <cellStyle name="02. Ops y % por meses0c1 7 2 2" xfId="31955"/>
    <cellStyle name="02. Ops y % por meses0c1 7 3" xfId="18685"/>
    <cellStyle name="02. Ops y % por meses0c1 7 3 2" xfId="43525"/>
    <cellStyle name="02. Ops y % por meses0c1 7 4" xfId="21955"/>
    <cellStyle name="02. Ops y % por meses0c1 7 4 2" xfId="46795"/>
    <cellStyle name="02. Ops y % por meses0c1 7 5" xfId="25179"/>
    <cellStyle name="02. Ops y % por meses0c1 7 5 2" xfId="50019"/>
    <cellStyle name="02. Ops y % por meses0c1 7 6" xfId="35892"/>
    <cellStyle name="02. Ops y % por meses0c1 8" xfId="29704"/>
    <cellStyle name="02. Ops y % por meses0c11" xfId="3523"/>
    <cellStyle name="02. Ops y % por meses0c11 2" xfId="3524"/>
    <cellStyle name="02. Ops y % por meses0c11 2 2" xfId="3525"/>
    <cellStyle name="02. Ops y % por meses0c11 3" xfId="3526"/>
    <cellStyle name="02. Ops y % por meses0c13" xfId="3527"/>
    <cellStyle name="02. Ops y % por meses0c13 2" xfId="3528"/>
    <cellStyle name="02. Ops y % por meses0c13 2 2" xfId="3529"/>
    <cellStyle name="02. Ops y % por meses0c15" xfId="3530"/>
    <cellStyle name="02. Ops y % por meses0c15 2" xfId="3531"/>
    <cellStyle name="02. Ops y % por meses0c15 2 2" xfId="3532"/>
    <cellStyle name="02. Ops y % por meses0c15 3" xfId="3533"/>
    <cellStyle name="02. Ops y % por meses0c17" xfId="3534"/>
    <cellStyle name="02. Ops y % por meses0c17 2" xfId="3535"/>
    <cellStyle name="02. Ops y % por meses0c17 2 2" xfId="3536"/>
    <cellStyle name="02. Ops y % por meses0c19" xfId="3537"/>
    <cellStyle name="02. Ops y % por meses0c19 2" xfId="3538"/>
    <cellStyle name="02. Ops y % por meses0c19 2 2" xfId="3539"/>
    <cellStyle name="02. Ops y % por meses0c19 3" xfId="3540"/>
    <cellStyle name="02. Ops y % por meses0c2" xfId="3541"/>
    <cellStyle name="02. Ops y % por meses0c2 2" xfId="3542"/>
    <cellStyle name="02. Ops y % por meses0c2 2 2" xfId="3543"/>
    <cellStyle name="02. Ops y % por meses0c22" xfId="3544"/>
    <cellStyle name="02. Ops y % por meses0c22 2" xfId="3545"/>
    <cellStyle name="02. Ops y % por meses0c22 2 2" xfId="3546"/>
    <cellStyle name="02. Ops y % por meses0c22 2 2 2" xfId="28948"/>
    <cellStyle name="02. Ops y % por meses0c22 2 3" xfId="28947"/>
    <cellStyle name="02. Ops y % por meses0c22 3" xfId="28946"/>
    <cellStyle name="02. Ops y % por meses0c23" xfId="3547"/>
    <cellStyle name="02. Ops y % por meses0c23 2" xfId="3548"/>
    <cellStyle name="02. Ops y % por meses0c23 2 2" xfId="3549"/>
    <cellStyle name="02. Ops y % por meses0c24" xfId="3550"/>
    <cellStyle name="02. Ops y % por meses0c24 2" xfId="3551"/>
    <cellStyle name="02. Ops y % por meses0c24 2 2" xfId="3552"/>
    <cellStyle name="02. Ops y % por meses0c24 3" xfId="3553"/>
    <cellStyle name="02. Ops y % por meses0c25" xfId="3554"/>
    <cellStyle name="02. Ops y % por meses0c25 2" xfId="3555"/>
    <cellStyle name="02. Ops y % por meses0c25 2 2" xfId="3556"/>
    <cellStyle name="02. Ops y % por meses0c26" xfId="3557"/>
    <cellStyle name="02. Ops y % por meses0c26 2" xfId="3558"/>
    <cellStyle name="02. Ops y % por meses0c26 2 2" xfId="3559"/>
    <cellStyle name="02. Ops y % por meses0c27" xfId="3560"/>
    <cellStyle name="02. Ops y % por meses0c27 2" xfId="3561"/>
    <cellStyle name="02. Ops y % por meses0c27 2 2" xfId="3562"/>
    <cellStyle name="02. Ops y % por meses0c27 2 2 2" xfId="28951"/>
    <cellStyle name="02. Ops y % por meses0c27 2 3" xfId="28950"/>
    <cellStyle name="02. Ops y % por meses0c27 3" xfId="28949"/>
    <cellStyle name="02. Ops y % por meses0c28" xfId="3563"/>
    <cellStyle name="02. Ops y % por meses0c28 2" xfId="3564"/>
    <cellStyle name="02. Ops y % por meses0c28 2 2" xfId="3565"/>
    <cellStyle name="02. Ops y % por meses0c29" xfId="3566"/>
    <cellStyle name="02. Ops y % por meses0c29 2" xfId="3567"/>
    <cellStyle name="02. Ops y % por meses0c29 2 2" xfId="3568"/>
    <cellStyle name="02. Ops y % por meses0c3" xfId="3569"/>
    <cellStyle name="02. Ops y % por meses0c3 2" xfId="3570"/>
    <cellStyle name="02. Ops y % por meses0c3 2 2" xfId="3571"/>
    <cellStyle name="02. Ops y % por meses0c30" xfId="3572"/>
    <cellStyle name="02. Ops y % por meses0c30 2" xfId="3573"/>
    <cellStyle name="02. Ops y % por meses0c30 2 2" xfId="3574"/>
    <cellStyle name="02. Ops y % por meses0c30 2 2 2" xfId="28954"/>
    <cellStyle name="02. Ops y % por meses0c30 2 3" xfId="28953"/>
    <cellStyle name="02. Ops y % por meses0c30 3" xfId="28952"/>
    <cellStyle name="02. Ops y % por meses0c6" xfId="3575"/>
    <cellStyle name="02. Ops y % por meses0c6 2" xfId="3576"/>
    <cellStyle name="02. Ops y % por meses0c6 2 2" xfId="3577"/>
    <cellStyle name="02. Ops y % por meses0c6 3" xfId="3578"/>
    <cellStyle name="02. Ops y % por meses0c7" xfId="3579"/>
    <cellStyle name="02. Ops y % por meses0c7 2" xfId="3580"/>
    <cellStyle name="02. Ops y % por meses0c7 2 2" xfId="3581"/>
    <cellStyle name="02. Ops y % por meses0c7 3" xfId="3582"/>
    <cellStyle name="03. Merc comercial y % por meses0c1" xfId="3583"/>
    <cellStyle name="03. Merc comercial y % por meses0c1 2" xfId="3584"/>
    <cellStyle name="03. Merc comercial y % por meses0c1 2 2" xfId="3585"/>
    <cellStyle name="03. Merc comercial y % por meses0c1 2 2 2" xfId="4968"/>
    <cellStyle name="03. Merc comercial y % por meses0c1 2 2 2 2" xfId="6142"/>
    <cellStyle name="03. Merc comercial y % por meses0c1 2 2 2 2 2" xfId="12517"/>
    <cellStyle name="03. Merc comercial y % por meses0c1 2 2 2 2 2 2" xfId="16927"/>
    <cellStyle name="03. Merc comercial y % por meses0c1 2 2 2 2 2 2 2" xfId="41767"/>
    <cellStyle name="03. Merc comercial y % por meses0c1 2 2 2 2 2 3" xfId="20190"/>
    <cellStyle name="03. Merc comercial y % por meses0c1 2 2 2 2 2 3 2" xfId="45030"/>
    <cellStyle name="03. Merc comercial y % por meses0c1 2 2 2 2 2 4" xfId="23460"/>
    <cellStyle name="03. Merc comercial y % por meses0c1 2 2 2 2 2 4 2" xfId="48300"/>
    <cellStyle name="03. Merc comercial y % por meses0c1 2 2 2 2 2 5" xfId="26673"/>
    <cellStyle name="03. Merc comercial y % por meses0c1 2 2 2 2 2 5 2" xfId="51513"/>
    <cellStyle name="03. Merc comercial y % por meses0c1 2 2 2 2 2 6" xfId="37369"/>
    <cellStyle name="03. Merc comercial y % por meses0c1 2 2 2 2 3" xfId="31127"/>
    <cellStyle name="03. Merc comercial y % por meses0c1 2 2 2 3" xfId="10650"/>
    <cellStyle name="03. Merc comercial y % por meses0c1 2 2 2 3 2" xfId="14405"/>
    <cellStyle name="03. Merc comercial y % por meses0c1 2 2 2 3 2 2" xfId="39246"/>
    <cellStyle name="03. Merc comercial y % por meses0c1 2 2 2 3 3" xfId="18364"/>
    <cellStyle name="03. Merc comercial y % por meses0c1 2 2 2 3 3 2" xfId="43204"/>
    <cellStyle name="03. Merc comercial y % por meses0c1 2 2 2 3 4" xfId="21651"/>
    <cellStyle name="03. Merc comercial y % por meses0c1 2 2 2 3 4 2" xfId="46491"/>
    <cellStyle name="03. Merc comercial y % por meses0c1 2 2 2 3 5" xfId="24877"/>
    <cellStyle name="03. Merc comercial y % por meses0c1 2 2 2 3 5 2" xfId="49717"/>
    <cellStyle name="03. Merc comercial y % por meses0c1 2 2 2 3 6" xfId="35579"/>
    <cellStyle name="03. Merc comercial y % por meses0c1 2 2 2 4" xfId="30073"/>
    <cellStyle name="03. Merc comercial y % por meses0c1 2 2 3" xfId="4919"/>
    <cellStyle name="03. Merc comercial y % por meses0c1 2 2 3 2" xfId="6121"/>
    <cellStyle name="03. Merc comercial y % por meses0c1 2 2 3 2 2" xfId="12496"/>
    <cellStyle name="03. Merc comercial y % por meses0c1 2 2 3 2 2 2" xfId="16906"/>
    <cellStyle name="03. Merc comercial y % por meses0c1 2 2 3 2 2 2 2" xfId="41746"/>
    <cellStyle name="03. Merc comercial y % por meses0c1 2 2 3 2 2 3" xfId="20169"/>
    <cellStyle name="03. Merc comercial y % por meses0c1 2 2 3 2 2 3 2" xfId="45009"/>
    <cellStyle name="03. Merc comercial y % por meses0c1 2 2 3 2 2 4" xfId="23439"/>
    <cellStyle name="03. Merc comercial y % por meses0c1 2 2 3 2 2 4 2" xfId="48279"/>
    <cellStyle name="03. Merc comercial y % por meses0c1 2 2 3 2 2 5" xfId="26652"/>
    <cellStyle name="03. Merc comercial y % por meses0c1 2 2 3 2 2 5 2" xfId="51492"/>
    <cellStyle name="03. Merc comercial y % por meses0c1 2 2 3 2 2 6" xfId="37348"/>
    <cellStyle name="03. Merc comercial y % por meses0c1 2 2 3 2 3" xfId="31106"/>
    <cellStyle name="03. Merc comercial y % por meses0c1 2 2 3 3" xfId="10671"/>
    <cellStyle name="03. Merc comercial y % por meses0c1 2 2 3 3 2" xfId="7330"/>
    <cellStyle name="03. Merc comercial y % por meses0c1 2 2 3 3 2 2" xfId="32283"/>
    <cellStyle name="03. Merc comercial y % por meses0c1 2 2 3 3 3" xfId="18385"/>
    <cellStyle name="03. Merc comercial y % por meses0c1 2 2 3 3 3 2" xfId="43225"/>
    <cellStyle name="03. Merc comercial y % por meses0c1 2 2 3 3 4" xfId="21672"/>
    <cellStyle name="03. Merc comercial y % por meses0c1 2 2 3 3 4 2" xfId="46512"/>
    <cellStyle name="03. Merc comercial y % por meses0c1 2 2 3 3 5" xfId="24898"/>
    <cellStyle name="03. Merc comercial y % por meses0c1 2 2 3 3 5 2" xfId="49738"/>
    <cellStyle name="03. Merc comercial y % por meses0c1 2 2 3 3 6" xfId="35600"/>
    <cellStyle name="03. Merc comercial y % por meses0c1 2 2 3 4" xfId="30028"/>
    <cellStyle name="03. Merc comercial y % por meses0c1 2 2 4" xfId="6062"/>
    <cellStyle name="03. Merc comercial y % por meses0c1 2 2 4 2" xfId="12438"/>
    <cellStyle name="03. Merc comercial y % por meses0c1 2 2 4 2 2" xfId="16848"/>
    <cellStyle name="03. Merc comercial y % por meses0c1 2 2 4 2 2 2" xfId="41688"/>
    <cellStyle name="03. Merc comercial y % por meses0c1 2 2 4 2 3" xfId="20111"/>
    <cellStyle name="03. Merc comercial y % por meses0c1 2 2 4 2 3 2" xfId="44951"/>
    <cellStyle name="03. Merc comercial y % por meses0c1 2 2 4 2 4" xfId="23381"/>
    <cellStyle name="03. Merc comercial y % por meses0c1 2 2 4 2 4 2" xfId="48221"/>
    <cellStyle name="03. Merc comercial y % por meses0c1 2 2 4 2 5" xfId="26594"/>
    <cellStyle name="03. Merc comercial y % por meses0c1 2 2 4 2 5 2" xfId="51434"/>
    <cellStyle name="03. Merc comercial y % por meses0c1 2 2 4 2 6" xfId="37295"/>
    <cellStyle name="03. Merc comercial y % por meses0c1 2 2 4 3" xfId="31053"/>
    <cellStyle name="03. Merc comercial y % por meses0c1 2 2 5" xfId="10966"/>
    <cellStyle name="03. Merc comercial y % por meses0c1 2 2 5 2" xfId="6736"/>
    <cellStyle name="03. Merc comercial y % por meses0c1 2 2 5 2 2" xfId="31704"/>
    <cellStyle name="03. Merc comercial y % por meses0c1 2 2 5 3" xfId="18679"/>
    <cellStyle name="03. Merc comercial y % por meses0c1 2 2 5 3 2" xfId="43519"/>
    <cellStyle name="03. Merc comercial y % por meses0c1 2 2 5 4" xfId="21949"/>
    <cellStyle name="03. Merc comercial y % por meses0c1 2 2 5 4 2" xfId="46789"/>
    <cellStyle name="03. Merc comercial y % por meses0c1 2 2 5 5" xfId="25173"/>
    <cellStyle name="03. Merc comercial y % por meses0c1 2 2 5 5 2" xfId="50013"/>
    <cellStyle name="03. Merc comercial y % por meses0c1 2 2 5 6" xfId="35886"/>
    <cellStyle name="03. Merc comercial y % por meses0c1 2 2 6" xfId="29710"/>
    <cellStyle name="03. Merc comercial y % por meses0c1 2 3" xfId="4967"/>
    <cellStyle name="03. Merc comercial y % por meses0c1 2 3 2" xfId="6141"/>
    <cellStyle name="03. Merc comercial y % por meses0c1 2 3 2 2" xfId="12516"/>
    <cellStyle name="03. Merc comercial y % por meses0c1 2 3 2 2 2" xfId="16926"/>
    <cellStyle name="03. Merc comercial y % por meses0c1 2 3 2 2 2 2" xfId="41766"/>
    <cellStyle name="03. Merc comercial y % por meses0c1 2 3 2 2 3" xfId="20189"/>
    <cellStyle name="03. Merc comercial y % por meses0c1 2 3 2 2 3 2" xfId="45029"/>
    <cellStyle name="03. Merc comercial y % por meses0c1 2 3 2 2 4" xfId="23459"/>
    <cellStyle name="03. Merc comercial y % por meses0c1 2 3 2 2 4 2" xfId="48299"/>
    <cellStyle name="03. Merc comercial y % por meses0c1 2 3 2 2 5" xfId="26672"/>
    <cellStyle name="03. Merc comercial y % por meses0c1 2 3 2 2 5 2" xfId="51512"/>
    <cellStyle name="03. Merc comercial y % por meses0c1 2 3 2 2 6" xfId="37368"/>
    <cellStyle name="03. Merc comercial y % por meses0c1 2 3 2 3" xfId="31126"/>
    <cellStyle name="03. Merc comercial y % por meses0c1 2 3 3" xfId="10651"/>
    <cellStyle name="03. Merc comercial y % por meses0c1 2 3 3 2" xfId="14786"/>
    <cellStyle name="03. Merc comercial y % por meses0c1 2 3 3 2 2" xfId="39627"/>
    <cellStyle name="03. Merc comercial y % por meses0c1 2 3 3 3" xfId="18365"/>
    <cellStyle name="03. Merc comercial y % por meses0c1 2 3 3 3 2" xfId="43205"/>
    <cellStyle name="03. Merc comercial y % por meses0c1 2 3 3 4" xfId="21652"/>
    <cellStyle name="03. Merc comercial y % por meses0c1 2 3 3 4 2" xfId="46492"/>
    <cellStyle name="03. Merc comercial y % por meses0c1 2 3 3 5" xfId="24878"/>
    <cellStyle name="03. Merc comercial y % por meses0c1 2 3 3 5 2" xfId="49718"/>
    <cellStyle name="03. Merc comercial y % por meses0c1 2 3 3 6" xfId="35580"/>
    <cellStyle name="03. Merc comercial y % por meses0c1 2 3 4" xfId="30072"/>
    <cellStyle name="03. Merc comercial y % por meses0c1 2 4" xfId="4920"/>
    <cellStyle name="03. Merc comercial y % por meses0c1 2 4 2" xfId="6122"/>
    <cellStyle name="03. Merc comercial y % por meses0c1 2 4 2 2" xfId="12497"/>
    <cellStyle name="03. Merc comercial y % por meses0c1 2 4 2 2 2" xfId="16907"/>
    <cellStyle name="03. Merc comercial y % por meses0c1 2 4 2 2 2 2" xfId="41747"/>
    <cellStyle name="03. Merc comercial y % por meses0c1 2 4 2 2 3" xfId="20170"/>
    <cellStyle name="03. Merc comercial y % por meses0c1 2 4 2 2 3 2" xfId="45010"/>
    <cellStyle name="03. Merc comercial y % por meses0c1 2 4 2 2 4" xfId="23440"/>
    <cellStyle name="03. Merc comercial y % por meses0c1 2 4 2 2 4 2" xfId="48280"/>
    <cellStyle name="03. Merc comercial y % por meses0c1 2 4 2 2 5" xfId="26653"/>
    <cellStyle name="03. Merc comercial y % por meses0c1 2 4 2 2 5 2" xfId="51493"/>
    <cellStyle name="03. Merc comercial y % por meses0c1 2 4 2 2 6" xfId="37349"/>
    <cellStyle name="03. Merc comercial y % por meses0c1 2 4 2 3" xfId="31107"/>
    <cellStyle name="03. Merc comercial y % por meses0c1 2 4 3" xfId="10670"/>
    <cellStyle name="03. Merc comercial y % por meses0c1 2 4 3 2" xfId="7331"/>
    <cellStyle name="03. Merc comercial y % por meses0c1 2 4 3 2 2" xfId="32284"/>
    <cellStyle name="03. Merc comercial y % por meses0c1 2 4 3 3" xfId="18384"/>
    <cellStyle name="03. Merc comercial y % por meses0c1 2 4 3 3 2" xfId="43224"/>
    <cellStyle name="03. Merc comercial y % por meses0c1 2 4 3 4" xfId="21671"/>
    <cellStyle name="03. Merc comercial y % por meses0c1 2 4 3 4 2" xfId="46511"/>
    <cellStyle name="03. Merc comercial y % por meses0c1 2 4 3 5" xfId="24897"/>
    <cellStyle name="03. Merc comercial y % por meses0c1 2 4 3 5 2" xfId="49737"/>
    <cellStyle name="03. Merc comercial y % por meses0c1 2 4 3 6" xfId="35599"/>
    <cellStyle name="03. Merc comercial y % por meses0c1 2 4 4" xfId="30029"/>
    <cellStyle name="03. Merc comercial y % por meses0c1 2 5" xfId="6061"/>
    <cellStyle name="03. Merc comercial y % por meses0c1 2 5 2" xfId="12437"/>
    <cellStyle name="03. Merc comercial y % por meses0c1 2 5 2 2" xfId="16847"/>
    <cellStyle name="03. Merc comercial y % por meses0c1 2 5 2 2 2" xfId="41687"/>
    <cellStyle name="03. Merc comercial y % por meses0c1 2 5 2 3" xfId="20110"/>
    <cellStyle name="03. Merc comercial y % por meses0c1 2 5 2 3 2" xfId="44950"/>
    <cellStyle name="03. Merc comercial y % por meses0c1 2 5 2 4" xfId="23380"/>
    <cellStyle name="03. Merc comercial y % por meses0c1 2 5 2 4 2" xfId="48220"/>
    <cellStyle name="03. Merc comercial y % por meses0c1 2 5 2 5" xfId="26593"/>
    <cellStyle name="03. Merc comercial y % por meses0c1 2 5 2 5 2" xfId="51433"/>
    <cellStyle name="03. Merc comercial y % por meses0c1 2 5 2 6" xfId="37294"/>
    <cellStyle name="03. Merc comercial y % por meses0c1 2 5 3" xfId="31052"/>
    <cellStyle name="03. Merc comercial y % por meses0c1 2 6" xfId="10967"/>
    <cellStyle name="03. Merc comercial y % por meses0c1 2 6 2" xfId="7371"/>
    <cellStyle name="03. Merc comercial y % por meses0c1 2 6 2 2" xfId="32324"/>
    <cellStyle name="03. Merc comercial y % por meses0c1 2 6 3" xfId="18680"/>
    <cellStyle name="03. Merc comercial y % por meses0c1 2 6 3 2" xfId="43520"/>
    <cellStyle name="03. Merc comercial y % por meses0c1 2 6 4" xfId="21950"/>
    <cellStyle name="03. Merc comercial y % por meses0c1 2 6 4 2" xfId="46790"/>
    <cellStyle name="03. Merc comercial y % por meses0c1 2 6 5" xfId="25174"/>
    <cellStyle name="03. Merc comercial y % por meses0c1 2 6 5 2" xfId="50014"/>
    <cellStyle name="03. Merc comercial y % por meses0c1 2 6 6" xfId="35887"/>
    <cellStyle name="03. Merc comercial y % por meses0c1 2 7" xfId="29709"/>
    <cellStyle name="03. Merc comercial y % por meses0c1 3" xfId="3586"/>
    <cellStyle name="03. Merc comercial y % por meses0c1 3 2" xfId="4969"/>
    <cellStyle name="03. Merc comercial y % por meses0c1 3 2 2" xfId="6143"/>
    <cellStyle name="03. Merc comercial y % por meses0c1 3 2 2 2" xfId="12518"/>
    <cellStyle name="03. Merc comercial y % por meses0c1 3 2 2 2 2" xfId="16928"/>
    <cellStyle name="03. Merc comercial y % por meses0c1 3 2 2 2 2 2" xfId="41768"/>
    <cellStyle name="03. Merc comercial y % por meses0c1 3 2 2 2 3" xfId="20191"/>
    <cellStyle name="03. Merc comercial y % por meses0c1 3 2 2 2 3 2" xfId="45031"/>
    <cellStyle name="03. Merc comercial y % por meses0c1 3 2 2 2 4" xfId="23461"/>
    <cellStyle name="03. Merc comercial y % por meses0c1 3 2 2 2 4 2" xfId="48301"/>
    <cellStyle name="03. Merc comercial y % por meses0c1 3 2 2 2 5" xfId="26674"/>
    <cellStyle name="03. Merc comercial y % por meses0c1 3 2 2 2 5 2" xfId="51514"/>
    <cellStyle name="03. Merc comercial y % por meses0c1 3 2 2 2 6" xfId="37370"/>
    <cellStyle name="03. Merc comercial y % por meses0c1 3 2 2 3" xfId="31128"/>
    <cellStyle name="03. Merc comercial y % por meses0c1 3 2 3" xfId="10649"/>
    <cellStyle name="03. Merc comercial y % por meses0c1 3 2 3 2" xfId="7389"/>
    <cellStyle name="03. Merc comercial y % por meses0c1 3 2 3 2 2" xfId="32342"/>
    <cellStyle name="03. Merc comercial y % por meses0c1 3 2 3 3" xfId="18363"/>
    <cellStyle name="03. Merc comercial y % por meses0c1 3 2 3 3 2" xfId="43203"/>
    <cellStyle name="03. Merc comercial y % por meses0c1 3 2 3 4" xfId="21650"/>
    <cellStyle name="03. Merc comercial y % por meses0c1 3 2 3 4 2" xfId="46490"/>
    <cellStyle name="03. Merc comercial y % por meses0c1 3 2 3 5" xfId="24876"/>
    <cellStyle name="03. Merc comercial y % por meses0c1 3 2 3 5 2" xfId="49716"/>
    <cellStyle name="03. Merc comercial y % por meses0c1 3 2 3 6" xfId="35578"/>
    <cellStyle name="03. Merc comercial y % por meses0c1 3 2 4" xfId="30074"/>
    <cellStyle name="03. Merc comercial y % por meses0c1 3 3" xfId="4918"/>
    <cellStyle name="03. Merc comercial y % por meses0c1 3 3 2" xfId="6120"/>
    <cellStyle name="03. Merc comercial y % por meses0c1 3 3 2 2" xfId="12495"/>
    <cellStyle name="03. Merc comercial y % por meses0c1 3 3 2 2 2" xfId="16905"/>
    <cellStyle name="03. Merc comercial y % por meses0c1 3 3 2 2 2 2" xfId="41745"/>
    <cellStyle name="03. Merc comercial y % por meses0c1 3 3 2 2 3" xfId="20168"/>
    <cellStyle name="03. Merc comercial y % por meses0c1 3 3 2 2 3 2" xfId="45008"/>
    <cellStyle name="03. Merc comercial y % por meses0c1 3 3 2 2 4" xfId="23438"/>
    <cellStyle name="03. Merc comercial y % por meses0c1 3 3 2 2 4 2" xfId="48278"/>
    <cellStyle name="03. Merc comercial y % por meses0c1 3 3 2 2 5" xfId="26651"/>
    <cellStyle name="03. Merc comercial y % por meses0c1 3 3 2 2 5 2" xfId="51491"/>
    <cellStyle name="03. Merc comercial y % por meses0c1 3 3 2 2 6" xfId="37347"/>
    <cellStyle name="03. Merc comercial y % por meses0c1 3 3 2 3" xfId="31105"/>
    <cellStyle name="03. Merc comercial y % por meses0c1 3 3 3" xfId="10672"/>
    <cellStyle name="03. Merc comercial y % por meses0c1 3 3 3 2" xfId="7329"/>
    <cellStyle name="03. Merc comercial y % por meses0c1 3 3 3 2 2" xfId="32282"/>
    <cellStyle name="03. Merc comercial y % por meses0c1 3 3 3 3" xfId="18386"/>
    <cellStyle name="03. Merc comercial y % por meses0c1 3 3 3 3 2" xfId="43226"/>
    <cellStyle name="03. Merc comercial y % por meses0c1 3 3 3 4" xfId="21673"/>
    <cellStyle name="03. Merc comercial y % por meses0c1 3 3 3 4 2" xfId="46513"/>
    <cellStyle name="03. Merc comercial y % por meses0c1 3 3 3 5" xfId="24899"/>
    <cellStyle name="03. Merc comercial y % por meses0c1 3 3 3 5 2" xfId="49739"/>
    <cellStyle name="03. Merc comercial y % por meses0c1 3 3 3 6" xfId="35601"/>
    <cellStyle name="03. Merc comercial y % por meses0c1 3 3 4" xfId="30027"/>
    <cellStyle name="03. Merc comercial y % por meses0c1 3 4" xfId="6063"/>
    <cellStyle name="03. Merc comercial y % por meses0c1 3 4 2" xfId="12439"/>
    <cellStyle name="03. Merc comercial y % por meses0c1 3 4 2 2" xfId="16849"/>
    <cellStyle name="03. Merc comercial y % por meses0c1 3 4 2 2 2" xfId="41689"/>
    <cellStyle name="03. Merc comercial y % por meses0c1 3 4 2 3" xfId="20112"/>
    <cellStyle name="03. Merc comercial y % por meses0c1 3 4 2 3 2" xfId="44952"/>
    <cellStyle name="03. Merc comercial y % por meses0c1 3 4 2 4" xfId="23382"/>
    <cellStyle name="03. Merc comercial y % por meses0c1 3 4 2 4 2" xfId="48222"/>
    <cellStyle name="03. Merc comercial y % por meses0c1 3 4 2 5" xfId="26595"/>
    <cellStyle name="03. Merc comercial y % por meses0c1 3 4 2 5 2" xfId="51435"/>
    <cellStyle name="03. Merc comercial y % por meses0c1 3 4 2 6" xfId="37296"/>
    <cellStyle name="03. Merc comercial y % por meses0c1 3 4 3" xfId="31054"/>
    <cellStyle name="03. Merc comercial y % por meses0c1 3 5" xfId="10965"/>
    <cellStyle name="03. Merc comercial y % por meses0c1 3 5 2" xfId="6454"/>
    <cellStyle name="03. Merc comercial y % por meses0c1 3 5 2 2" xfId="31427"/>
    <cellStyle name="03. Merc comercial y % por meses0c1 3 5 3" xfId="18678"/>
    <cellStyle name="03. Merc comercial y % por meses0c1 3 5 3 2" xfId="43518"/>
    <cellStyle name="03. Merc comercial y % por meses0c1 3 5 4" xfId="21948"/>
    <cellStyle name="03. Merc comercial y % por meses0c1 3 5 4 2" xfId="46788"/>
    <cellStyle name="03. Merc comercial y % por meses0c1 3 5 5" xfId="25172"/>
    <cellStyle name="03. Merc comercial y % por meses0c1 3 5 5 2" xfId="50012"/>
    <cellStyle name="03. Merc comercial y % por meses0c1 3 5 6" xfId="35885"/>
    <cellStyle name="03. Merc comercial y % por meses0c1 3 6" xfId="29711"/>
    <cellStyle name="03. Merc comercial y % por meses0c1 4" xfId="4966"/>
    <cellStyle name="03. Merc comercial y % por meses0c1 4 2" xfId="6140"/>
    <cellStyle name="03. Merc comercial y % por meses0c1 4 2 2" xfId="12515"/>
    <cellStyle name="03. Merc comercial y % por meses0c1 4 2 2 2" xfId="16925"/>
    <cellStyle name="03. Merc comercial y % por meses0c1 4 2 2 2 2" xfId="41765"/>
    <cellStyle name="03. Merc comercial y % por meses0c1 4 2 2 3" xfId="20188"/>
    <cellStyle name="03. Merc comercial y % por meses0c1 4 2 2 3 2" xfId="45028"/>
    <cellStyle name="03. Merc comercial y % por meses0c1 4 2 2 4" xfId="23458"/>
    <cellStyle name="03. Merc comercial y % por meses0c1 4 2 2 4 2" xfId="48298"/>
    <cellStyle name="03. Merc comercial y % por meses0c1 4 2 2 5" xfId="26671"/>
    <cellStyle name="03. Merc comercial y % por meses0c1 4 2 2 5 2" xfId="51511"/>
    <cellStyle name="03. Merc comercial y % por meses0c1 4 2 2 6" xfId="37367"/>
    <cellStyle name="03. Merc comercial y % por meses0c1 4 2 3" xfId="31125"/>
    <cellStyle name="03. Merc comercial y % por meses0c1 4 3" xfId="10652"/>
    <cellStyle name="03. Merc comercial y % por meses0c1 4 3 2" xfId="13440"/>
    <cellStyle name="03. Merc comercial y % por meses0c1 4 3 2 2" xfId="38282"/>
    <cellStyle name="03. Merc comercial y % por meses0c1 4 3 3" xfId="18366"/>
    <cellStyle name="03. Merc comercial y % por meses0c1 4 3 3 2" xfId="43206"/>
    <cellStyle name="03. Merc comercial y % por meses0c1 4 3 4" xfId="21653"/>
    <cellStyle name="03. Merc comercial y % por meses0c1 4 3 4 2" xfId="46493"/>
    <cellStyle name="03. Merc comercial y % por meses0c1 4 3 5" xfId="24879"/>
    <cellStyle name="03. Merc comercial y % por meses0c1 4 3 5 2" xfId="49719"/>
    <cellStyle name="03. Merc comercial y % por meses0c1 4 3 6" xfId="35581"/>
    <cellStyle name="03. Merc comercial y % por meses0c1 4 4" xfId="30071"/>
    <cellStyle name="03. Merc comercial y % por meses0c1 5" xfId="4921"/>
    <cellStyle name="03. Merc comercial y % por meses0c1 5 2" xfId="6123"/>
    <cellStyle name="03. Merc comercial y % por meses0c1 5 2 2" xfId="12498"/>
    <cellStyle name="03. Merc comercial y % por meses0c1 5 2 2 2" xfId="16908"/>
    <cellStyle name="03. Merc comercial y % por meses0c1 5 2 2 2 2" xfId="41748"/>
    <cellStyle name="03. Merc comercial y % por meses0c1 5 2 2 3" xfId="20171"/>
    <cellStyle name="03. Merc comercial y % por meses0c1 5 2 2 3 2" xfId="45011"/>
    <cellStyle name="03. Merc comercial y % por meses0c1 5 2 2 4" xfId="23441"/>
    <cellStyle name="03. Merc comercial y % por meses0c1 5 2 2 4 2" xfId="48281"/>
    <cellStyle name="03. Merc comercial y % por meses0c1 5 2 2 5" xfId="26654"/>
    <cellStyle name="03. Merc comercial y % por meses0c1 5 2 2 5 2" xfId="51494"/>
    <cellStyle name="03. Merc comercial y % por meses0c1 5 2 2 6" xfId="37350"/>
    <cellStyle name="03. Merc comercial y % por meses0c1 5 2 3" xfId="31108"/>
    <cellStyle name="03. Merc comercial y % por meses0c1 5 3" xfId="10669"/>
    <cellStyle name="03. Merc comercial y % por meses0c1 5 3 2" xfId="8149"/>
    <cellStyle name="03. Merc comercial y % por meses0c1 5 3 2 2" xfId="33102"/>
    <cellStyle name="03. Merc comercial y % por meses0c1 5 3 3" xfId="18383"/>
    <cellStyle name="03. Merc comercial y % por meses0c1 5 3 3 2" xfId="43223"/>
    <cellStyle name="03. Merc comercial y % por meses0c1 5 3 4" xfId="21670"/>
    <cellStyle name="03. Merc comercial y % por meses0c1 5 3 4 2" xfId="46510"/>
    <cellStyle name="03. Merc comercial y % por meses0c1 5 3 5" xfId="24896"/>
    <cellStyle name="03. Merc comercial y % por meses0c1 5 3 5 2" xfId="49736"/>
    <cellStyle name="03. Merc comercial y % por meses0c1 5 3 6" xfId="35598"/>
    <cellStyle name="03. Merc comercial y % por meses0c1 5 4" xfId="30030"/>
    <cellStyle name="03. Merc comercial y % por meses0c1 6" xfId="6060"/>
    <cellStyle name="03. Merc comercial y % por meses0c1 6 2" xfId="12436"/>
    <cellStyle name="03. Merc comercial y % por meses0c1 6 2 2" xfId="16846"/>
    <cellStyle name="03. Merc comercial y % por meses0c1 6 2 2 2" xfId="41686"/>
    <cellStyle name="03. Merc comercial y % por meses0c1 6 2 3" xfId="20109"/>
    <cellStyle name="03. Merc comercial y % por meses0c1 6 2 3 2" xfId="44949"/>
    <cellStyle name="03. Merc comercial y % por meses0c1 6 2 4" xfId="23379"/>
    <cellStyle name="03. Merc comercial y % por meses0c1 6 2 4 2" xfId="48219"/>
    <cellStyle name="03. Merc comercial y % por meses0c1 6 2 5" xfId="26592"/>
    <cellStyle name="03. Merc comercial y % por meses0c1 6 2 5 2" xfId="51432"/>
    <cellStyle name="03. Merc comercial y % por meses0c1 6 2 6" xfId="37293"/>
    <cellStyle name="03. Merc comercial y % por meses0c1 6 3" xfId="31051"/>
    <cellStyle name="03. Merc comercial y % por meses0c1 7" xfId="10968"/>
    <cellStyle name="03. Merc comercial y % por meses0c1 7 2" xfId="14803"/>
    <cellStyle name="03. Merc comercial y % por meses0c1 7 2 2" xfId="39644"/>
    <cellStyle name="03. Merc comercial y % por meses0c1 7 3" xfId="18681"/>
    <cellStyle name="03. Merc comercial y % por meses0c1 7 3 2" xfId="43521"/>
    <cellStyle name="03. Merc comercial y % por meses0c1 7 4" xfId="21951"/>
    <cellStyle name="03. Merc comercial y % por meses0c1 7 4 2" xfId="46791"/>
    <cellStyle name="03. Merc comercial y % por meses0c1 7 5" xfId="25175"/>
    <cellStyle name="03. Merc comercial y % por meses0c1 7 5 2" xfId="50015"/>
    <cellStyle name="03. Merc comercial y % por meses0c1 7 6" xfId="35888"/>
    <cellStyle name="03. Merc comercial y % por meses0c1 8" xfId="29708"/>
    <cellStyle name="03. Merc comercial y % por meses0c11" xfId="3587"/>
    <cellStyle name="03. Merc comercial y % por meses0c11 2" xfId="3588"/>
    <cellStyle name="03. Merc comercial y % por meses0c11 2 2" xfId="3589"/>
    <cellStyle name="03. Merc comercial y % por meses0c11 3" xfId="3590"/>
    <cellStyle name="03. Merc comercial y % por meses0c13" xfId="3591"/>
    <cellStyle name="03. Merc comercial y % por meses0c13 2" xfId="3592"/>
    <cellStyle name="03. Merc comercial y % por meses0c13 2 2" xfId="3593"/>
    <cellStyle name="03. Merc comercial y % por meses0c15" xfId="3594"/>
    <cellStyle name="03. Merc comercial y % por meses0c15 2" xfId="3595"/>
    <cellStyle name="03. Merc comercial y % por meses0c15 2 2" xfId="3596"/>
    <cellStyle name="03. Merc comercial y % por meses0c15 3" xfId="3597"/>
    <cellStyle name="03. Merc comercial y % por meses0c17" xfId="3598"/>
    <cellStyle name="03. Merc comercial y % por meses0c17 2" xfId="3599"/>
    <cellStyle name="03. Merc comercial y % por meses0c17 2 2" xfId="3600"/>
    <cellStyle name="03. Merc comercial y % por meses0c19" xfId="3601"/>
    <cellStyle name="03. Merc comercial y % por meses0c19 2" xfId="3602"/>
    <cellStyle name="03. Merc comercial y % por meses0c19 2 2" xfId="3603"/>
    <cellStyle name="03. Merc comercial y % por meses0c19 3" xfId="3604"/>
    <cellStyle name="03. Merc comercial y % por meses0c2" xfId="3605"/>
    <cellStyle name="03. Merc comercial y % por meses0c2 2" xfId="3606"/>
    <cellStyle name="03. Merc comercial y % por meses0c2 2 2" xfId="3607"/>
    <cellStyle name="03. Merc comercial y % por meses0c22" xfId="3608"/>
    <cellStyle name="03. Merc comercial y % por meses0c22 2" xfId="3609"/>
    <cellStyle name="03. Merc comercial y % por meses0c22 2 2" xfId="3610"/>
    <cellStyle name="03. Merc comercial y % por meses0c22 2 2 2" xfId="28957"/>
    <cellStyle name="03. Merc comercial y % por meses0c22 2 3" xfId="28956"/>
    <cellStyle name="03. Merc comercial y % por meses0c22 3" xfId="28955"/>
    <cellStyle name="03. Merc comercial y % por meses0c23" xfId="3611"/>
    <cellStyle name="03. Merc comercial y % por meses0c23 2" xfId="3612"/>
    <cellStyle name="03. Merc comercial y % por meses0c23 2 2" xfId="3613"/>
    <cellStyle name="03. Merc comercial y % por meses0c24" xfId="3614"/>
    <cellStyle name="03. Merc comercial y % por meses0c24 2" xfId="3615"/>
    <cellStyle name="03. Merc comercial y % por meses0c24 2 2" xfId="3616"/>
    <cellStyle name="03. Merc comercial y % por meses0c24 3" xfId="3617"/>
    <cellStyle name="03. Merc comercial y % por meses0c25" xfId="3618"/>
    <cellStyle name="03. Merc comercial y % por meses0c25 2" xfId="3619"/>
    <cellStyle name="03. Merc comercial y % por meses0c25 2 2" xfId="3620"/>
    <cellStyle name="03. Merc comercial y % por meses0c26" xfId="3621"/>
    <cellStyle name="03. Merc comercial y % por meses0c26 2" xfId="3622"/>
    <cellStyle name="03. Merc comercial y % por meses0c26 2 2" xfId="3623"/>
    <cellStyle name="03. Merc comercial y % por meses0c27" xfId="3624"/>
    <cellStyle name="03. Merc comercial y % por meses0c27 2" xfId="3625"/>
    <cellStyle name="03. Merc comercial y % por meses0c27 2 2" xfId="3626"/>
    <cellStyle name="03. Merc comercial y % por meses0c27 2 2 2" xfId="28960"/>
    <cellStyle name="03. Merc comercial y % por meses0c27 2 3" xfId="28959"/>
    <cellStyle name="03. Merc comercial y % por meses0c27 3" xfId="28958"/>
    <cellStyle name="03. Merc comercial y % por meses0c28" xfId="3627"/>
    <cellStyle name="03. Merc comercial y % por meses0c28 2" xfId="3628"/>
    <cellStyle name="03. Merc comercial y % por meses0c28 2 2" xfId="3629"/>
    <cellStyle name="03. Merc comercial y % por meses0c29" xfId="3630"/>
    <cellStyle name="03. Merc comercial y % por meses0c29 2" xfId="3631"/>
    <cellStyle name="03. Merc comercial y % por meses0c29 2 2" xfId="3632"/>
    <cellStyle name="03. Merc comercial y % por meses0c3" xfId="3633"/>
    <cellStyle name="03. Merc comercial y % por meses0c3 2" xfId="3634"/>
    <cellStyle name="03. Merc comercial y % por meses0c3 2 2" xfId="3635"/>
    <cellStyle name="03. Merc comercial y % por meses0c30" xfId="3636"/>
    <cellStyle name="03. Merc comercial y % por meses0c30 2" xfId="3637"/>
    <cellStyle name="03. Merc comercial y % por meses0c30 2 2" xfId="3638"/>
    <cellStyle name="03. Merc comercial y % por meses0c30 2 2 2" xfId="28963"/>
    <cellStyle name="03. Merc comercial y % por meses0c30 2 3" xfId="28962"/>
    <cellStyle name="03. Merc comercial y % por meses0c30 3" xfId="28961"/>
    <cellStyle name="03. Merc comercial y % por meses0c6" xfId="3639"/>
    <cellStyle name="03. Merc comercial y % por meses0c6 2" xfId="3640"/>
    <cellStyle name="03. Merc comercial y % por meses0c6 2 2" xfId="3641"/>
    <cellStyle name="03. Merc comercial y % por meses0c6 3" xfId="3642"/>
    <cellStyle name="03. Merc comercial y % por meses0c7" xfId="3643"/>
    <cellStyle name="03. Merc comercial y % por meses0c7 2" xfId="3644"/>
    <cellStyle name="03. Merc comercial y % por meses0c7 2 2" xfId="3645"/>
    <cellStyle name="03. Merc comercial y % por meses0c7 3" xfId="3646"/>
    <cellStyle name="04. Pax y % acum0c1" xfId="3647"/>
    <cellStyle name="04. Pax y % acum0c1 2" xfId="3648"/>
    <cellStyle name="04. Pax y % acum0c1 2 2" xfId="3649"/>
    <cellStyle name="04. Pax y % acum0c1 2 2 2" xfId="4972"/>
    <cellStyle name="04. Pax y % acum0c1 2 2 2 2" xfId="6146"/>
    <cellStyle name="04. Pax y % acum0c1 2 2 2 2 2" xfId="12521"/>
    <cellStyle name="04. Pax y % acum0c1 2 2 2 2 2 2" xfId="16931"/>
    <cellStyle name="04. Pax y % acum0c1 2 2 2 2 2 2 2" xfId="41771"/>
    <cellStyle name="04. Pax y % acum0c1 2 2 2 2 2 3" xfId="20194"/>
    <cellStyle name="04. Pax y % acum0c1 2 2 2 2 2 3 2" xfId="45034"/>
    <cellStyle name="04. Pax y % acum0c1 2 2 2 2 2 4" xfId="23464"/>
    <cellStyle name="04. Pax y % acum0c1 2 2 2 2 2 4 2" xfId="48304"/>
    <cellStyle name="04. Pax y % acum0c1 2 2 2 2 2 5" xfId="26677"/>
    <cellStyle name="04. Pax y % acum0c1 2 2 2 2 2 5 2" xfId="51517"/>
    <cellStyle name="04. Pax y % acum0c1 2 2 2 2 2 6" xfId="37373"/>
    <cellStyle name="04. Pax y % acum0c1 2 2 2 2 3" xfId="31131"/>
    <cellStyle name="04. Pax y % acum0c1 2 2 2 3" xfId="10646"/>
    <cellStyle name="04. Pax y % acum0c1 2 2 2 3 2" xfId="14905"/>
    <cellStyle name="04. Pax y % acum0c1 2 2 2 3 2 2" xfId="39746"/>
    <cellStyle name="04. Pax y % acum0c1 2 2 2 3 3" xfId="18360"/>
    <cellStyle name="04. Pax y % acum0c1 2 2 2 3 3 2" xfId="43200"/>
    <cellStyle name="04. Pax y % acum0c1 2 2 2 3 4" xfId="21647"/>
    <cellStyle name="04. Pax y % acum0c1 2 2 2 3 4 2" xfId="46487"/>
    <cellStyle name="04. Pax y % acum0c1 2 2 2 3 5" xfId="24873"/>
    <cellStyle name="04. Pax y % acum0c1 2 2 2 3 5 2" xfId="49713"/>
    <cellStyle name="04. Pax y % acum0c1 2 2 2 3 6" xfId="35575"/>
    <cellStyle name="04. Pax y % acum0c1 2 2 2 4" xfId="30077"/>
    <cellStyle name="04. Pax y % acum0c1 2 2 3" xfId="4915"/>
    <cellStyle name="04. Pax y % acum0c1 2 2 3 2" xfId="6117"/>
    <cellStyle name="04. Pax y % acum0c1 2 2 3 2 2" xfId="12492"/>
    <cellStyle name="04. Pax y % acum0c1 2 2 3 2 2 2" xfId="16902"/>
    <cellStyle name="04. Pax y % acum0c1 2 2 3 2 2 2 2" xfId="41742"/>
    <cellStyle name="04. Pax y % acum0c1 2 2 3 2 2 3" xfId="20165"/>
    <cellStyle name="04. Pax y % acum0c1 2 2 3 2 2 3 2" xfId="45005"/>
    <cellStyle name="04. Pax y % acum0c1 2 2 3 2 2 4" xfId="23435"/>
    <cellStyle name="04. Pax y % acum0c1 2 2 3 2 2 4 2" xfId="48275"/>
    <cellStyle name="04. Pax y % acum0c1 2 2 3 2 2 5" xfId="26648"/>
    <cellStyle name="04. Pax y % acum0c1 2 2 3 2 2 5 2" xfId="51488"/>
    <cellStyle name="04. Pax y % acum0c1 2 2 3 2 2 6" xfId="37344"/>
    <cellStyle name="04. Pax y % acum0c1 2 2 3 2 3" xfId="31102"/>
    <cellStyle name="04. Pax y % acum0c1 2 2 3 3" xfId="10675"/>
    <cellStyle name="04. Pax y % acum0c1 2 2 3 3 2" xfId="7327"/>
    <cellStyle name="04. Pax y % acum0c1 2 2 3 3 2 2" xfId="32280"/>
    <cellStyle name="04. Pax y % acum0c1 2 2 3 3 3" xfId="18389"/>
    <cellStyle name="04. Pax y % acum0c1 2 2 3 3 3 2" xfId="43229"/>
    <cellStyle name="04. Pax y % acum0c1 2 2 3 3 4" xfId="21676"/>
    <cellStyle name="04. Pax y % acum0c1 2 2 3 3 4 2" xfId="46516"/>
    <cellStyle name="04. Pax y % acum0c1 2 2 3 3 5" xfId="24902"/>
    <cellStyle name="04. Pax y % acum0c1 2 2 3 3 5 2" xfId="49742"/>
    <cellStyle name="04. Pax y % acum0c1 2 2 3 3 6" xfId="35604"/>
    <cellStyle name="04. Pax y % acum0c1 2 2 3 4" xfId="30024"/>
    <cellStyle name="04. Pax y % acum0c1 2 2 4" xfId="6066"/>
    <cellStyle name="04. Pax y % acum0c1 2 2 4 2" xfId="12442"/>
    <cellStyle name="04. Pax y % acum0c1 2 2 4 2 2" xfId="16852"/>
    <cellStyle name="04. Pax y % acum0c1 2 2 4 2 2 2" xfId="41692"/>
    <cellStyle name="04. Pax y % acum0c1 2 2 4 2 3" xfId="20115"/>
    <cellStyle name="04. Pax y % acum0c1 2 2 4 2 3 2" xfId="44955"/>
    <cellStyle name="04. Pax y % acum0c1 2 2 4 2 4" xfId="23385"/>
    <cellStyle name="04. Pax y % acum0c1 2 2 4 2 4 2" xfId="48225"/>
    <cellStyle name="04. Pax y % acum0c1 2 2 4 2 5" xfId="26598"/>
    <cellStyle name="04. Pax y % acum0c1 2 2 4 2 5 2" xfId="51438"/>
    <cellStyle name="04. Pax y % acum0c1 2 2 4 2 6" xfId="37299"/>
    <cellStyle name="04. Pax y % acum0c1 2 2 4 3" xfId="31057"/>
    <cellStyle name="04. Pax y % acum0c1 2 2 5" xfId="10962"/>
    <cellStyle name="04. Pax y % acum0c1 2 2 5 2" xfId="7525"/>
    <cellStyle name="04. Pax y % acum0c1 2 2 5 2 2" xfId="32478"/>
    <cellStyle name="04. Pax y % acum0c1 2 2 5 3" xfId="18675"/>
    <cellStyle name="04. Pax y % acum0c1 2 2 5 3 2" xfId="43515"/>
    <cellStyle name="04. Pax y % acum0c1 2 2 5 4" xfId="21945"/>
    <cellStyle name="04. Pax y % acum0c1 2 2 5 4 2" xfId="46785"/>
    <cellStyle name="04. Pax y % acum0c1 2 2 5 5" xfId="25169"/>
    <cellStyle name="04. Pax y % acum0c1 2 2 5 5 2" xfId="50009"/>
    <cellStyle name="04. Pax y % acum0c1 2 2 5 6" xfId="35882"/>
    <cellStyle name="04. Pax y % acum0c1 2 2 6" xfId="29714"/>
    <cellStyle name="04. Pax y % acum0c1 2 3" xfId="4971"/>
    <cellStyle name="04. Pax y % acum0c1 2 3 2" xfId="6145"/>
    <cellStyle name="04. Pax y % acum0c1 2 3 2 2" xfId="12520"/>
    <cellStyle name="04. Pax y % acum0c1 2 3 2 2 2" xfId="16930"/>
    <cellStyle name="04. Pax y % acum0c1 2 3 2 2 2 2" xfId="41770"/>
    <cellStyle name="04. Pax y % acum0c1 2 3 2 2 3" xfId="20193"/>
    <cellStyle name="04. Pax y % acum0c1 2 3 2 2 3 2" xfId="45033"/>
    <cellStyle name="04. Pax y % acum0c1 2 3 2 2 4" xfId="23463"/>
    <cellStyle name="04. Pax y % acum0c1 2 3 2 2 4 2" xfId="48303"/>
    <cellStyle name="04. Pax y % acum0c1 2 3 2 2 5" xfId="26676"/>
    <cellStyle name="04. Pax y % acum0c1 2 3 2 2 5 2" xfId="51516"/>
    <cellStyle name="04. Pax y % acum0c1 2 3 2 2 6" xfId="37372"/>
    <cellStyle name="04. Pax y % acum0c1 2 3 2 3" xfId="31130"/>
    <cellStyle name="04. Pax y % acum0c1 2 3 3" xfId="10647"/>
    <cellStyle name="04. Pax y % acum0c1 2 3 3 2" xfId="14039"/>
    <cellStyle name="04. Pax y % acum0c1 2 3 3 2 2" xfId="38880"/>
    <cellStyle name="04. Pax y % acum0c1 2 3 3 3" xfId="18361"/>
    <cellStyle name="04. Pax y % acum0c1 2 3 3 3 2" xfId="43201"/>
    <cellStyle name="04. Pax y % acum0c1 2 3 3 4" xfId="21648"/>
    <cellStyle name="04. Pax y % acum0c1 2 3 3 4 2" xfId="46488"/>
    <cellStyle name="04. Pax y % acum0c1 2 3 3 5" xfId="24874"/>
    <cellStyle name="04. Pax y % acum0c1 2 3 3 5 2" xfId="49714"/>
    <cellStyle name="04. Pax y % acum0c1 2 3 3 6" xfId="35576"/>
    <cellStyle name="04. Pax y % acum0c1 2 3 4" xfId="30076"/>
    <cellStyle name="04. Pax y % acum0c1 2 4" xfId="4916"/>
    <cellStyle name="04. Pax y % acum0c1 2 4 2" xfId="6118"/>
    <cellStyle name="04. Pax y % acum0c1 2 4 2 2" xfId="12493"/>
    <cellStyle name="04. Pax y % acum0c1 2 4 2 2 2" xfId="16903"/>
    <cellStyle name="04. Pax y % acum0c1 2 4 2 2 2 2" xfId="41743"/>
    <cellStyle name="04. Pax y % acum0c1 2 4 2 2 3" xfId="20166"/>
    <cellStyle name="04. Pax y % acum0c1 2 4 2 2 3 2" xfId="45006"/>
    <cellStyle name="04. Pax y % acum0c1 2 4 2 2 4" xfId="23436"/>
    <cellStyle name="04. Pax y % acum0c1 2 4 2 2 4 2" xfId="48276"/>
    <cellStyle name="04. Pax y % acum0c1 2 4 2 2 5" xfId="26649"/>
    <cellStyle name="04. Pax y % acum0c1 2 4 2 2 5 2" xfId="51489"/>
    <cellStyle name="04. Pax y % acum0c1 2 4 2 2 6" xfId="37345"/>
    <cellStyle name="04. Pax y % acum0c1 2 4 2 3" xfId="31103"/>
    <cellStyle name="04. Pax y % acum0c1 2 4 3" xfId="10674"/>
    <cellStyle name="04. Pax y % acum0c1 2 4 3 2" xfId="7328"/>
    <cellStyle name="04. Pax y % acum0c1 2 4 3 2 2" xfId="32281"/>
    <cellStyle name="04. Pax y % acum0c1 2 4 3 3" xfId="18388"/>
    <cellStyle name="04. Pax y % acum0c1 2 4 3 3 2" xfId="43228"/>
    <cellStyle name="04. Pax y % acum0c1 2 4 3 4" xfId="21675"/>
    <cellStyle name="04. Pax y % acum0c1 2 4 3 4 2" xfId="46515"/>
    <cellStyle name="04. Pax y % acum0c1 2 4 3 5" xfId="24901"/>
    <cellStyle name="04. Pax y % acum0c1 2 4 3 5 2" xfId="49741"/>
    <cellStyle name="04. Pax y % acum0c1 2 4 3 6" xfId="35603"/>
    <cellStyle name="04. Pax y % acum0c1 2 4 4" xfId="30025"/>
    <cellStyle name="04. Pax y % acum0c1 2 5" xfId="6065"/>
    <cellStyle name="04. Pax y % acum0c1 2 5 2" xfId="12441"/>
    <cellStyle name="04. Pax y % acum0c1 2 5 2 2" xfId="16851"/>
    <cellStyle name="04. Pax y % acum0c1 2 5 2 2 2" xfId="41691"/>
    <cellStyle name="04. Pax y % acum0c1 2 5 2 3" xfId="20114"/>
    <cellStyle name="04. Pax y % acum0c1 2 5 2 3 2" xfId="44954"/>
    <cellStyle name="04. Pax y % acum0c1 2 5 2 4" xfId="23384"/>
    <cellStyle name="04. Pax y % acum0c1 2 5 2 4 2" xfId="48224"/>
    <cellStyle name="04. Pax y % acum0c1 2 5 2 5" xfId="26597"/>
    <cellStyle name="04. Pax y % acum0c1 2 5 2 5 2" xfId="51437"/>
    <cellStyle name="04. Pax y % acum0c1 2 5 2 6" xfId="37298"/>
    <cellStyle name="04. Pax y % acum0c1 2 5 3" xfId="31056"/>
    <cellStyle name="04. Pax y % acum0c1 2 6" xfId="10963"/>
    <cellStyle name="04. Pax y % acum0c1 2 6 2" xfId="14635"/>
    <cellStyle name="04. Pax y % acum0c1 2 6 2 2" xfId="39476"/>
    <cellStyle name="04. Pax y % acum0c1 2 6 3" xfId="18676"/>
    <cellStyle name="04. Pax y % acum0c1 2 6 3 2" xfId="43516"/>
    <cellStyle name="04. Pax y % acum0c1 2 6 4" xfId="21946"/>
    <cellStyle name="04. Pax y % acum0c1 2 6 4 2" xfId="46786"/>
    <cellStyle name="04. Pax y % acum0c1 2 6 5" xfId="25170"/>
    <cellStyle name="04. Pax y % acum0c1 2 6 5 2" xfId="50010"/>
    <cellStyle name="04. Pax y % acum0c1 2 6 6" xfId="35883"/>
    <cellStyle name="04. Pax y % acum0c1 2 7" xfId="29713"/>
    <cellStyle name="04. Pax y % acum0c1 3" xfId="3650"/>
    <cellStyle name="04. Pax y % acum0c1 3 2" xfId="4973"/>
    <cellStyle name="04. Pax y % acum0c1 3 2 2" xfId="6147"/>
    <cellStyle name="04. Pax y % acum0c1 3 2 2 2" xfId="12522"/>
    <cellStyle name="04. Pax y % acum0c1 3 2 2 2 2" xfId="16932"/>
    <cellStyle name="04. Pax y % acum0c1 3 2 2 2 2 2" xfId="41772"/>
    <cellStyle name="04. Pax y % acum0c1 3 2 2 2 3" xfId="20195"/>
    <cellStyle name="04. Pax y % acum0c1 3 2 2 2 3 2" xfId="45035"/>
    <cellStyle name="04. Pax y % acum0c1 3 2 2 2 4" xfId="23465"/>
    <cellStyle name="04. Pax y % acum0c1 3 2 2 2 4 2" xfId="48305"/>
    <cellStyle name="04. Pax y % acum0c1 3 2 2 2 5" xfId="26678"/>
    <cellStyle name="04. Pax y % acum0c1 3 2 2 2 5 2" xfId="51518"/>
    <cellStyle name="04. Pax y % acum0c1 3 2 2 2 6" xfId="37374"/>
    <cellStyle name="04. Pax y % acum0c1 3 2 2 3" xfId="31132"/>
    <cellStyle name="04. Pax y % acum0c1 3 2 3" xfId="10645"/>
    <cellStyle name="04. Pax y % acum0c1 3 2 3 2" xfId="14437"/>
    <cellStyle name="04. Pax y % acum0c1 3 2 3 2 2" xfId="39278"/>
    <cellStyle name="04. Pax y % acum0c1 3 2 3 3" xfId="18359"/>
    <cellStyle name="04. Pax y % acum0c1 3 2 3 3 2" xfId="43199"/>
    <cellStyle name="04. Pax y % acum0c1 3 2 3 4" xfId="21646"/>
    <cellStyle name="04. Pax y % acum0c1 3 2 3 4 2" xfId="46486"/>
    <cellStyle name="04. Pax y % acum0c1 3 2 3 5" xfId="24872"/>
    <cellStyle name="04. Pax y % acum0c1 3 2 3 5 2" xfId="49712"/>
    <cellStyle name="04. Pax y % acum0c1 3 2 3 6" xfId="35574"/>
    <cellStyle name="04. Pax y % acum0c1 3 2 4" xfId="30078"/>
    <cellStyle name="04. Pax y % acum0c1 3 3" xfId="4914"/>
    <cellStyle name="04. Pax y % acum0c1 3 3 2" xfId="6116"/>
    <cellStyle name="04. Pax y % acum0c1 3 3 2 2" xfId="12491"/>
    <cellStyle name="04. Pax y % acum0c1 3 3 2 2 2" xfId="16901"/>
    <cellStyle name="04. Pax y % acum0c1 3 3 2 2 2 2" xfId="41741"/>
    <cellStyle name="04. Pax y % acum0c1 3 3 2 2 3" xfId="20164"/>
    <cellStyle name="04. Pax y % acum0c1 3 3 2 2 3 2" xfId="45004"/>
    <cellStyle name="04. Pax y % acum0c1 3 3 2 2 4" xfId="23434"/>
    <cellStyle name="04. Pax y % acum0c1 3 3 2 2 4 2" xfId="48274"/>
    <cellStyle name="04. Pax y % acum0c1 3 3 2 2 5" xfId="26647"/>
    <cellStyle name="04. Pax y % acum0c1 3 3 2 2 5 2" xfId="51487"/>
    <cellStyle name="04. Pax y % acum0c1 3 3 2 2 6" xfId="37343"/>
    <cellStyle name="04. Pax y % acum0c1 3 3 2 3" xfId="31101"/>
    <cellStyle name="04. Pax y % acum0c1 3 3 3" xfId="10676"/>
    <cellStyle name="04. Pax y % acum0c1 3 3 3 2" xfId="7201"/>
    <cellStyle name="04. Pax y % acum0c1 3 3 3 2 2" xfId="32154"/>
    <cellStyle name="04. Pax y % acum0c1 3 3 3 3" xfId="18390"/>
    <cellStyle name="04. Pax y % acum0c1 3 3 3 3 2" xfId="43230"/>
    <cellStyle name="04. Pax y % acum0c1 3 3 3 4" xfId="21677"/>
    <cellStyle name="04. Pax y % acum0c1 3 3 3 4 2" xfId="46517"/>
    <cellStyle name="04. Pax y % acum0c1 3 3 3 5" xfId="24903"/>
    <cellStyle name="04. Pax y % acum0c1 3 3 3 5 2" xfId="49743"/>
    <cellStyle name="04. Pax y % acum0c1 3 3 3 6" xfId="35605"/>
    <cellStyle name="04. Pax y % acum0c1 3 3 4" xfId="30023"/>
    <cellStyle name="04. Pax y % acum0c1 3 4" xfId="6067"/>
    <cellStyle name="04. Pax y % acum0c1 3 4 2" xfId="12443"/>
    <cellStyle name="04. Pax y % acum0c1 3 4 2 2" xfId="16853"/>
    <cellStyle name="04. Pax y % acum0c1 3 4 2 2 2" xfId="41693"/>
    <cellStyle name="04. Pax y % acum0c1 3 4 2 3" xfId="20116"/>
    <cellStyle name="04. Pax y % acum0c1 3 4 2 3 2" xfId="44956"/>
    <cellStyle name="04. Pax y % acum0c1 3 4 2 4" xfId="23386"/>
    <cellStyle name="04. Pax y % acum0c1 3 4 2 4 2" xfId="48226"/>
    <cellStyle name="04. Pax y % acum0c1 3 4 2 5" xfId="26599"/>
    <cellStyle name="04. Pax y % acum0c1 3 4 2 5 2" xfId="51439"/>
    <cellStyle name="04. Pax y % acum0c1 3 4 2 6" xfId="37300"/>
    <cellStyle name="04. Pax y % acum0c1 3 4 3" xfId="31058"/>
    <cellStyle name="04. Pax y % acum0c1 3 5" xfId="10961"/>
    <cellStyle name="04. Pax y % acum0c1 3 5 2" xfId="13469"/>
    <cellStyle name="04. Pax y % acum0c1 3 5 2 2" xfId="38311"/>
    <cellStyle name="04. Pax y % acum0c1 3 5 3" xfId="18674"/>
    <cellStyle name="04. Pax y % acum0c1 3 5 3 2" xfId="43514"/>
    <cellStyle name="04. Pax y % acum0c1 3 5 4" xfId="21944"/>
    <cellStyle name="04. Pax y % acum0c1 3 5 4 2" xfId="46784"/>
    <cellStyle name="04. Pax y % acum0c1 3 5 5" xfId="25168"/>
    <cellStyle name="04. Pax y % acum0c1 3 5 5 2" xfId="50008"/>
    <cellStyle name="04. Pax y % acum0c1 3 5 6" xfId="35881"/>
    <cellStyle name="04. Pax y % acum0c1 3 6" xfId="29715"/>
    <cellStyle name="04. Pax y % acum0c1 4" xfId="4970"/>
    <cellStyle name="04. Pax y % acum0c1 4 2" xfId="6144"/>
    <cellStyle name="04. Pax y % acum0c1 4 2 2" xfId="12519"/>
    <cellStyle name="04. Pax y % acum0c1 4 2 2 2" xfId="16929"/>
    <cellStyle name="04. Pax y % acum0c1 4 2 2 2 2" xfId="41769"/>
    <cellStyle name="04. Pax y % acum0c1 4 2 2 3" xfId="20192"/>
    <cellStyle name="04. Pax y % acum0c1 4 2 2 3 2" xfId="45032"/>
    <cellStyle name="04. Pax y % acum0c1 4 2 2 4" xfId="23462"/>
    <cellStyle name="04. Pax y % acum0c1 4 2 2 4 2" xfId="48302"/>
    <cellStyle name="04. Pax y % acum0c1 4 2 2 5" xfId="26675"/>
    <cellStyle name="04. Pax y % acum0c1 4 2 2 5 2" xfId="51515"/>
    <cellStyle name="04. Pax y % acum0c1 4 2 2 6" xfId="37371"/>
    <cellStyle name="04. Pax y % acum0c1 4 2 3" xfId="31129"/>
    <cellStyle name="04. Pax y % acum0c1 4 3" xfId="10648"/>
    <cellStyle name="04. Pax y % acum0c1 4 3 2" xfId="13911"/>
    <cellStyle name="04. Pax y % acum0c1 4 3 2 2" xfId="38752"/>
    <cellStyle name="04. Pax y % acum0c1 4 3 3" xfId="18362"/>
    <cellStyle name="04. Pax y % acum0c1 4 3 3 2" xfId="43202"/>
    <cellStyle name="04. Pax y % acum0c1 4 3 4" xfId="21649"/>
    <cellStyle name="04. Pax y % acum0c1 4 3 4 2" xfId="46489"/>
    <cellStyle name="04. Pax y % acum0c1 4 3 5" xfId="24875"/>
    <cellStyle name="04. Pax y % acum0c1 4 3 5 2" xfId="49715"/>
    <cellStyle name="04. Pax y % acum0c1 4 3 6" xfId="35577"/>
    <cellStyle name="04. Pax y % acum0c1 4 4" xfId="30075"/>
    <cellStyle name="04. Pax y % acum0c1 5" xfId="4917"/>
    <cellStyle name="04. Pax y % acum0c1 5 2" xfId="6119"/>
    <cellStyle name="04. Pax y % acum0c1 5 2 2" xfId="12494"/>
    <cellStyle name="04. Pax y % acum0c1 5 2 2 2" xfId="16904"/>
    <cellStyle name="04. Pax y % acum0c1 5 2 2 2 2" xfId="41744"/>
    <cellStyle name="04. Pax y % acum0c1 5 2 2 3" xfId="20167"/>
    <cellStyle name="04. Pax y % acum0c1 5 2 2 3 2" xfId="45007"/>
    <cellStyle name="04. Pax y % acum0c1 5 2 2 4" xfId="23437"/>
    <cellStyle name="04. Pax y % acum0c1 5 2 2 4 2" xfId="48277"/>
    <cellStyle name="04. Pax y % acum0c1 5 2 2 5" xfId="26650"/>
    <cellStyle name="04. Pax y % acum0c1 5 2 2 5 2" xfId="51490"/>
    <cellStyle name="04. Pax y % acum0c1 5 2 2 6" xfId="37346"/>
    <cellStyle name="04. Pax y % acum0c1 5 2 3" xfId="31104"/>
    <cellStyle name="04. Pax y % acum0c1 5 3" xfId="10673"/>
    <cellStyle name="04. Pax y % acum0c1 5 3 2" xfId="8148"/>
    <cellStyle name="04. Pax y % acum0c1 5 3 2 2" xfId="33101"/>
    <cellStyle name="04. Pax y % acum0c1 5 3 3" xfId="18387"/>
    <cellStyle name="04. Pax y % acum0c1 5 3 3 2" xfId="43227"/>
    <cellStyle name="04. Pax y % acum0c1 5 3 4" xfId="21674"/>
    <cellStyle name="04. Pax y % acum0c1 5 3 4 2" xfId="46514"/>
    <cellStyle name="04. Pax y % acum0c1 5 3 5" xfId="24900"/>
    <cellStyle name="04. Pax y % acum0c1 5 3 5 2" xfId="49740"/>
    <cellStyle name="04. Pax y % acum0c1 5 3 6" xfId="35602"/>
    <cellStyle name="04. Pax y % acum0c1 5 4" xfId="30026"/>
    <cellStyle name="04. Pax y % acum0c1 6" xfId="6064"/>
    <cellStyle name="04. Pax y % acum0c1 6 2" xfId="12440"/>
    <cellStyle name="04. Pax y % acum0c1 6 2 2" xfId="16850"/>
    <cellStyle name="04. Pax y % acum0c1 6 2 2 2" xfId="41690"/>
    <cellStyle name="04. Pax y % acum0c1 6 2 3" xfId="20113"/>
    <cellStyle name="04. Pax y % acum0c1 6 2 3 2" xfId="44953"/>
    <cellStyle name="04. Pax y % acum0c1 6 2 4" xfId="23383"/>
    <cellStyle name="04. Pax y % acum0c1 6 2 4 2" xfId="48223"/>
    <cellStyle name="04. Pax y % acum0c1 6 2 5" xfId="26596"/>
    <cellStyle name="04. Pax y % acum0c1 6 2 5 2" xfId="51436"/>
    <cellStyle name="04. Pax y % acum0c1 6 2 6" xfId="37297"/>
    <cellStyle name="04. Pax y % acum0c1 6 3" xfId="31055"/>
    <cellStyle name="04. Pax y % acum0c1 7" xfId="10964"/>
    <cellStyle name="04. Pax y % acum0c1 7 2" xfId="14353"/>
    <cellStyle name="04. Pax y % acum0c1 7 2 2" xfId="39194"/>
    <cellStyle name="04. Pax y % acum0c1 7 3" xfId="18677"/>
    <cellStyle name="04. Pax y % acum0c1 7 3 2" xfId="43517"/>
    <cellStyle name="04. Pax y % acum0c1 7 4" xfId="21947"/>
    <cellStyle name="04. Pax y % acum0c1 7 4 2" xfId="46787"/>
    <cellStyle name="04. Pax y % acum0c1 7 5" xfId="25171"/>
    <cellStyle name="04. Pax y % acum0c1 7 5 2" xfId="50011"/>
    <cellStyle name="04. Pax y % acum0c1 7 6" xfId="35884"/>
    <cellStyle name="04. Pax y % acum0c1 8" xfId="29712"/>
    <cellStyle name="04. Pax y % acum0c11" xfId="3651"/>
    <cellStyle name="04. Pax y % acum0c11 2" xfId="3652"/>
    <cellStyle name="04. Pax y % acum0c11 2 2" xfId="3653"/>
    <cellStyle name="04. Pax y % acum0c11 3" xfId="3654"/>
    <cellStyle name="04. Pax y % acum0c13" xfId="3655"/>
    <cellStyle name="04. Pax y % acum0c13 2" xfId="3656"/>
    <cellStyle name="04. Pax y % acum0c13 2 2" xfId="3657"/>
    <cellStyle name="04. Pax y % acum0c15" xfId="3658"/>
    <cellStyle name="04. Pax y % acum0c15 2" xfId="3659"/>
    <cellStyle name="04. Pax y % acum0c15 2 2" xfId="3660"/>
    <cellStyle name="04. Pax y % acum0c15 3" xfId="3661"/>
    <cellStyle name="04. Pax y % acum0c17" xfId="3662"/>
    <cellStyle name="04. Pax y % acum0c17 2" xfId="3663"/>
    <cellStyle name="04. Pax y % acum0c17 2 2" xfId="3664"/>
    <cellStyle name="04. Pax y % acum0c19" xfId="3665"/>
    <cellStyle name="04. Pax y % acum0c19 2" xfId="3666"/>
    <cellStyle name="04. Pax y % acum0c19 2 2" xfId="3667"/>
    <cellStyle name="04. Pax y % acum0c19 3" xfId="3668"/>
    <cellStyle name="04. Pax y % acum0c2" xfId="3669"/>
    <cellStyle name="04. Pax y % acum0c2 2" xfId="3670"/>
    <cellStyle name="04. Pax y % acum0c2 2 2" xfId="3671"/>
    <cellStyle name="04. Pax y % acum0c22" xfId="3672"/>
    <cellStyle name="04. Pax y % acum0c22 2" xfId="3673"/>
    <cellStyle name="04. Pax y % acum0c22 2 2" xfId="3674"/>
    <cellStyle name="04. Pax y % acum0c22 2 2 2" xfId="28966"/>
    <cellStyle name="04. Pax y % acum0c22 2 3" xfId="28965"/>
    <cellStyle name="04. Pax y % acum0c22 3" xfId="28964"/>
    <cellStyle name="04. Pax y % acum0c23" xfId="3675"/>
    <cellStyle name="04. Pax y % acum0c23 2" xfId="3676"/>
    <cellStyle name="04. Pax y % acum0c23 2 2" xfId="3677"/>
    <cellStyle name="04. Pax y % acum0c24" xfId="3678"/>
    <cellStyle name="04. Pax y % acum0c24 2" xfId="3679"/>
    <cellStyle name="04. Pax y % acum0c24 2 2" xfId="3680"/>
    <cellStyle name="04. Pax y % acum0c25" xfId="3681"/>
    <cellStyle name="04. Pax y % acum0c25 2" xfId="3682"/>
    <cellStyle name="04. Pax y % acum0c25 2 2" xfId="3683"/>
    <cellStyle name="04. Pax y % acum0c26" xfId="3684"/>
    <cellStyle name="04. Pax y % acum0c26 2" xfId="3685"/>
    <cellStyle name="04. Pax y % acum0c26 2 2" xfId="3686"/>
    <cellStyle name="04. Pax y % acum0c26 2 2 2" xfId="28969"/>
    <cellStyle name="04. Pax y % acum0c26 2 3" xfId="28968"/>
    <cellStyle name="04. Pax y % acum0c26 3" xfId="28967"/>
    <cellStyle name="04. Pax y % acum0c3" xfId="3687"/>
    <cellStyle name="04. Pax y % acum0c3 2" xfId="3688"/>
    <cellStyle name="04. Pax y % acum0c3 2 2" xfId="3689"/>
    <cellStyle name="04. Pax y % acum0c6" xfId="3690"/>
    <cellStyle name="04. Pax y % acum0c6 2" xfId="3691"/>
    <cellStyle name="04. Pax y % acum0c6 2 2" xfId="3692"/>
    <cellStyle name="04. Pax y % acum0c6 3" xfId="3693"/>
    <cellStyle name="04. Pax y % acum0c7" xfId="3694"/>
    <cellStyle name="04. Pax y % acum0c7 2" xfId="3695"/>
    <cellStyle name="04. Pax y % acum0c7 2 2" xfId="3696"/>
    <cellStyle name="04. Pax y % acum0c7 3" xfId="3697"/>
    <cellStyle name="05. Ops y % acum0c1" xfId="3698"/>
    <cellStyle name="05. Ops y % acum0c1 2" xfId="3699"/>
    <cellStyle name="05. Ops y % acum0c1 2 2" xfId="3700"/>
    <cellStyle name="05. Ops y % acum0c1 2 2 2" xfId="4976"/>
    <cellStyle name="05. Ops y % acum0c1 2 2 2 2" xfId="6150"/>
    <cellStyle name="05. Ops y % acum0c1 2 2 2 2 2" xfId="12525"/>
    <cellStyle name="05. Ops y % acum0c1 2 2 2 2 2 2" xfId="16935"/>
    <cellStyle name="05. Ops y % acum0c1 2 2 2 2 2 2 2" xfId="41775"/>
    <cellStyle name="05. Ops y % acum0c1 2 2 2 2 2 3" xfId="20198"/>
    <cellStyle name="05. Ops y % acum0c1 2 2 2 2 2 3 2" xfId="45038"/>
    <cellStyle name="05. Ops y % acum0c1 2 2 2 2 2 4" xfId="23468"/>
    <cellStyle name="05. Ops y % acum0c1 2 2 2 2 2 4 2" xfId="48308"/>
    <cellStyle name="05. Ops y % acum0c1 2 2 2 2 2 5" xfId="26681"/>
    <cellStyle name="05. Ops y % acum0c1 2 2 2 2 2 5 2" xfId="51521"/>
    <cellStyle name="05. Ops y % acum0c1 2 2 2 2 2 6" xfId="37377"/>
    <cellStyle name="05. Ops y % acum0c1 2 2 2 2 3" xfId="31135"/>
    <cellStyle name="05. Ops y % acum0c1 2 2 2 3" xfId="10102"/>
    <cellStyle name="05. Ops y % acum0c1 2 2 2 3 2" xfId="8219"/>
    <cellStyle name="05. Ops y % acum0c1 2 2 2 3 2 2" xfId="33172"/>
    <cellStyle name="05. Ops y % acum0c1 2 2 2 3 3" xfId="17817"/>
    <cellStyle name="05. Ops y % acum0c1 2 2 2 3 3 2" xfId="42657"/>
    <cellStyle name="05. Ops y % acum0c1 2 2 2 3 4" xfId="21111"/>
    <cellStyle name="05. Ops y % acum0c1 2 2 2 3 4 2" xfId="45951"/>
    <cellStyle name="05. Ops y % acum0c1 2 2 2 3 5" xfId="24337"/>
    <cellStyle name="05. Ops y % acum0c1 2 2 2 3 5 2" xfId="49177"/>
    <cellStyle name="05. Ops y % acum0c1 2 2 2 3 6" xfId="35046"/>
    <cellStyle name="05. Ops y % acum0c1 2 2 2 4" xfId="30081"/>
    <cellStyle name="05. Ops y % acum0c1 2 2 3" xfId="4911"/>
    <cellStyle name="05. Ops y % acum0c1 2 2 3 2" xfId="6113"/>
    <cellStyle name="05. Ops y % acum0c1 2 2 3 2 2" xfId="12488"/>
    <cellStyle name="05. Ops y % acum0c1 2 2 3 2 2 2" xfId="16898"/>
    <cellStyle name="05. Ops y % acum0c1 2 2 3 2 2 2 2" xfId="41738"/>
    <cellStyle name="05. Ops y % acum0c1 2 2 3 2 2 3" xfId="20161"/>
    <cellStyle name="05. Ops y % acum0c1 2 2 3 2 2 3 2" xfId="45001"/>
    <cellStyle name="05. Ops y % acum0c1 2 2 3 2 2 4" xfId="23431"/>
    <cellStyle name="05. Ops y % acum0c1 2 2 3 2 2 4 2" xfId="48271"/>
    <cellStyle name="05. Ops y % acum0c1 2 2 3 2 2 5" xfId="26644"/>
    <cellStyle name="05. Ops y % acum0c1 2 2 3 2 2 5 2" xfId="51484"/>
    <cellStyle name="05. Ops y % acum0c1 2 2 3 2 2 6" xfId="37340"/>
    <cellStyle name="05. Ops y % acum0c1 2 2 3 2 3" xfId="31098"/>
    <cellStyle name="05. Ops y % acum0c1 2 2 3 3" xfId="10679"/>
    <cellStyle name="05. Ops y % acum0c1 2 2 3 3 2" xfId="6951"/>
    <cellStyle name="05. Ops y % acum0c1 2 2 3 3 2 2" xfId="31907"/>
    <cellStyle name="05. Ops y % acum0c1 2 2 3 3 3" xfId="18393"/>
    <cellStyle name="05. Ops y % acum0c1 2 2 3 3 3 2" xfId="43233"/>
    <cellStyle name="05. Ops y % acum0c1 2 2 3 3 4" xfId="21680"/>
    <cellStyle name="05. Ops y % acum0c1 2 2 3 3 4 2" xfId="46520"/>
    <cellStyle name="05. Ops y % acum0c1 2 2 3 3 5" xfId="24906"/>
    <cellStyle name="05. Ops y % acum0c1 2 2 3 3 5 2" xfId="49746"/>
    <cellStyle name="05. Ops y % acum0c1 2 2 3 3 6" xfId="35608"/>
    <cellStyle name="05. Ops y % acum0c1 2 2 3 4" xfId="30020"/>
    <cellStyle name="05. Ops y % acum0c1 2 2 4" xfId="6070"/>
    <cellStyle name="05. Ops y % acum0c1 2 2 4 2" xfId="12446"/>
    <cellStyle name="05. Ops y % acum0c1 2 2 4 2 2" xfId="16856"/>
    <cellStyle name="05. Ops y % acum0c1 2 2 4 2 2 2" xfId="41696"/>
    <cellStyle name="05. Ops y % acum0c1 2 2 4 2 3" xfId="20119"/>
    <cellStyle name="05. Ops y % acum0c1 2 2 4 2 3 2" xfId="44959"/>
    <cellStyle name="05. Ops y % acum0c1 2 2 4 2 4" xfId="23389"/>
    <cellStyle name="05. Ops y % acum0c1 2 2 4 2 4 2" xfId="48229"/>
    <cellStyle name="05. Ops y % acum0c1 2 2 4 2 5" xfId="26602"/>
    <cellStyle name="05. Ops y % acum0c1 2 2 4 2 5 2" xfId="51442"/>
    <cellStyle name="05. Ops y % acum0c1 2 2 4 2 6" xfId="37303"/>
    <cellStyle name="05. Ops y % acum0c1 2 2 4 3" xfId="31061"/>
    <cellStyle name="05. Ops y % acum0c1 2 2 5" xfId="10958"/>
    <cellStyle name="05. Ops y % acum0c1 2 2 5 2" xfId="7208"/>
    <cellStyle name="05. Ops y % acum0c1 2 2 5 2 2" xfId="32161"/>
    <cellStyle name="05. Ops y % acum0c1 2 2 5 3" xfId="18671"/>
    <cellStyle name="05. Ops y % acum0c1 2 2 5 3 2" xfId="43511"/>
    <cellStyle name="05. Ops y % acum0c1 2 2 5 4" xfId="21941"/>
    <cellStyle name="05. Ops y % acum0c1 2 2 5 4 2" xfId="46781"/>
    <cellStyle name="05. Ops y % acum0c1 2 2 5 5" xfId="25165"/>
    <cellStyle name="05. Ops y % acum0c1 2 2 5 5 2" xfId="50005"/>
    <cellStyle name="05. Ops y % acum0c1 2 2 5 6" xfId="35878"/>
    <cellStyle name="05. Ops y % acum0c1 2 2 6" xfId="29718"/>
    <cellStyle name="05. Ops y % acum0c1 2 3" xfId="4975"/>
    <cellStyle name="05. Ops y % acum0c1 2 3 2" xfId="6149"/>
    <cellStyle name="05. Ops y % acum0c1 2 3 2 2" xfId="12524"/>
    <cellStyle name="05. Ops y % acum0c1 2 3 2 2 2" xfId="16934"/>
    <cellStyle name="05. Ops y % acum0c1 2 3 2 2 2 2" xfId="41774"/>
    <cellStyle name="05. Ops y % acum0c1 2 3 2 2 3" xfId="20197"/>
    <cellStyle name="05. Ops y % acum0c1 2 3 2 2 3 2" xfId="45037"/>
    <cellStyle name="05. Ops y % acum0c1 2 3 2 2 4" xfId="23467"/>
    <cellStyle name="05. Ops y % acum0c1 2 3 2 2 4 2" xfId="48307"/>
    <cellStyle name="05. Ops y % acum0c1 2 3 2 2 5" xfId="26680"/>
    <cellStyle name="05. Ops y % acum0c1 2 3 2 2 5 2" xfId="51520"/>
    <cellStyle name="05. Ops y % acum0c1 2 3 2 2 6" xfId="37376"/>
    <cellStyle name="05. Ops y % acum0c1 2 3 2 3" xfId="31134"/>
    <cellStyle name="05. Ops y % acum0c1 2 3 3" xfId="10643"/>
    <cellStyle name="05. Ops y % acum0c1 2 3 3 2" xfId="13706"/>
    <cellStyle name="05. Ops y % acum0c1 2 3 3 2 2" xfId="38548"/>
    <cellStyle name="05. Ops y % acum0c1 2 3 3 3" xfId="18357"/>
    <cellStyle name="05. Ops y % acum0c1 2 3 3 3 2" xfId="43197"/>
    <cellStyle name="05. Ops y % acum0c1 2 3 3 4" xfId="21644"/>
    <cellStyle name="05. Ops y % acum0c1 2 3 3 4 2" xfId="46484"/>
    <cellStyle name="05. Ops y % acum0c1 2 3 3 5" xfId="24870"/>
    <cellStyle name="05. Ops y % acum0c1 2 3 3 5 2" xfId="49710"/>
    <cellStyle name="05. Ops y % acum0c1 2 3 3 6" xfId="35572"/>
    <cellStyle name="05. Ops y % acum0c1 2 3 4" xfId="30080"/>
    <cellStyle name="05. Ops y % acum0c1 2 4" xfId="4912"/>
    <cellStyle name="05. Ops y % acum0c1 2 4 2" xfId="6114"/>
    <cellStyle name="05. Ops y % acum0c1 2 4 2 2" xfId="12489"/>
    <cellStyle name="05. Ops y % acum0c1 2 4 2 2 2" xfId="16899"/>
    <cellStyle name="05. Ops y % acum0c1 2 4 2 2 2 2" xfId="41739"/>
    <cellStyle name="05. Ops y % acum0c1 2 4 2 2 3" xfId="20162"/>
    <cellStyle name="05. Ops y % acum0c1 2 4 2 2 3 2" xfId="45002"/>
    <cellStyle name="05. Ops y % acum0c1 2 4 2 2 4" xfId="23432"/>
    <cellStyle name="05. Ops y % acum0c1 2 4 2 2 4 2" xfId="48272"/>
    <cellStyle name="05. Ops y % acum0c1 2 4 2 2 5" xfId="26645"/>
    <cellStyle name="05. Ops y % acum0c1 2 4 2 2 5 2" xfId="51485"/>
    <cellStyle name="05. Ops y % acum0c1 2 4 2 2 6" xfId="37341"/>
    <cellStyle name="05. Ops y % acum0c1 2 4 2 3" xfId="31099"/>
    <cellStyle name="05. Ops y % acum0c1 2 4 3" xfId="10678"/>
    <cellStyle name="05. Ops y % acum0c1 2 4 3 2" xfId="8147"/>
    <cellStyle name="05. Ops y % acum0c1 2 4 3 2 2" xfId="33100"/>
    <cellStyle name="05. Ops y % acum0c1 2 4 3 3" xfId="18392"/>
    <cellStyle name="05. Ops y % acum0c1 2 4 3 3 2" xfId="43232"/>
    <cellStyle name="05. Ops y % acum0c1 2 4 3 4" xfId="21679"/>
    <cellStyle name="05. Ops y % acum0c1 2 4 3 4 2" xfId="46519"/>
    <cellStyle name="05. Ops y % acum0c1 2 4 3 5" xfId="24905"/>
    <cellStyle name="05. Ops y % acum0c1 2 4 3 5 2" xfId="49745"/>
    <cellStyle name="05. Ops y % acum0c1 2 4 3 6" xfId="35607"/>
    <cellStyle name="05. Ops y % acum0c1 2 4 4" xfId="30021"/>
    <cellStyle name="05. Ops y % acum0c1 2 5" xfId="6069"/>
    <cellStyle name="05. Ops y % acum0c1 2 5 2" xfId="12445"/>
    <cellStyle name="05. Ops y % acum0c1 2 5 2 2" xfId="16855"/>
    <cellStyle name="05. Ops y % acum0c1 2 5 2 2 2" xfId="41695"/>
    <cellStyle name="05. Ops y % acum0c1 2 5 2 3" xfId="20118"/>
    <cellStyle name="05. Ops y % acum0c1 2 5 2 3 2" xfId="44958"/>
    <cellStyle name="05. Ops y % acum0c1 2 5 2 4" xfId="23388"/>
    <cellStyle name="05. Ops y % acum0c1 2 5 2 4 2" xfId="48228"/>
    <cellStyle name="05. Ops y % acum0c1 2 5 2 5" xfId="26601"/>
    <cellStyle name="05. Ops y % acum0c1 2 5 2 5 2" xfId="51441"/>
    <cellStyle name="05. Ops y % acum0c1 2 5 2 6" xfId="37302"/>
    <cellStyle name="05. Ops y % acum0c1 2 5 3" xfId="31060"/>
    <cellStyle name="05. Ops y % acum0c1 2 6" xfId="10959"/>
    <cellStyle name="05. Ops y % acum0c1 2 6 2" xfId="13103"/>
    <cellStyle name="05. Ops y % acum0c1 2 6 2 2" xfId="37945"/>
    <cellStyle name="05. Ops y % acum0c1 2 6 3" xfId="18672"/>
    <cellStyle name="05. Ops y % acum0c1 2 6 3 2" xfId="43512"/>
    <cellStyle name="05. Ops y % acum0c1 2 6 4" xfId="21942"/>
    <cellStyle name="05. Ops y % acum0c1 2 6 4 2" xfId="46782"/>
    <cellStyle name="05. Ops y % acum0c1 2 6 5" xfId="25166"/>
    <cellStyle name="05. Ops y % acum0c1 2 6 5 2" xfId="50006"/>
    <cellStyle name="05. Ops y % acum0c1 2 6 6" xfId="35879"/>
    <cellStyle name="05. Ops y % acum0c1 2 7" xfId="29717"/>
    <cellStyle name="05. Ops y % acum0c1 3" xfId="3701"/>
    <cellStyle name="05. Ops y % acum0c1 3 2" xfId="4977"/>
    <cellStyle name="05. Ops y % acum0c1 3 2 2" xfId="6151"/>
    <cellStyle name="05. Ops y % acum0c1 3 2 2 2" xfId="12526"/>
    <cellStyle name="05. Ops y % acum0c1 3 2 2 2 2" xfId="16936"/>
    <cellStyle name="05. Ops y % acum0c1 3 2 2 2 2 2" xfId="41776"/>
    <cellStyle name="05. Ops y % acum0c1 3 2 2 2 3" xfId="20199"/>
    <cellStyle name="05. Ops y % acum0c1 3 2 2 2 3 2" xfId="45039"/>
    <cellStyle name="05. Ops y % acum0c1 3 2 2 2 4" xfId="23469"/>
    <cellStyle name="05. Ops y % acum0c1 3 2 2 2 4 2" xfId="48309"/>
    <cellStyle name="05. Ops y % acum0c1 3 2 2 2 5" xfId="26682"/>
    <cellStyle name="05. Ops y % acum0c1 3 2 2 2 5 2" xfId="51522"/>
    <cellStyle name="05. Ops y % acum0c1 3 2 2 2 6" xfId="37378"/>
    <cellStyle name="05. Ops y % acum0c1 3 2 2 3" xfId="31136"/>
    <cellStyle name="05. Ops y % acum0c1 3 2 3" xfId="10642"/>
    <cellStyle name="05. Ops y % acum0c1 3 2 3 2" xfId="14225"/>
    <cellStyle name="05. Ops y % acum0c1 3 2 3 2 2" xfId="39066"/>
    <cellStyle name="05. Ops y % acum0c1 3 2 3 3" xfId="18356"/>
    <cellStyle name="05. Ops y % acum0c1 3 2 3 3 2" xfId="43196"/>
    <cellStyle name="05. Ops y % acum0c1 3 2 3 4" xfId="21643"/>
    <cellStyle name="05. Ops y % acum0c1 3 2 3 4 2" xfId="46483"/>
    <cellStyle name="05. Ops y % acum0c1 3 2 3 5" xfId="24869"/>
    <cellStyle name="05. Ops y % acum0c1 3 2 3 5 2" xfId="49709"/>
    <cellStyle name="05. Ops y % acum0c1 3 2 3 6" xfId="35571"/>
    <cellStyle name="05. Ops y % acum0c1 3 2 4" xfId="30082"/>
    <cellStyle name="05. Ops y % acum0c1 3 3" xfId="4910"/>
    <cellStyle name="05. Ops y % acum0c1 3 3 2" xfId="6112"/>
    <cellStyle name="05. Ops y % acum0c1 3 3 2 2" xfId="12487"/>
    <cellStyle name="05. Ops y % acum0c1 3 3 2 2 2" xfId="16897"/>
    <cellStyle name="05. Ops y % acum0c1 3 3 2 2 2 2" xfId="41737"/>
    <cellStyle name="05. Ops y % acum0c1 3 3 2 2 3" xfId="20160"/>
    <cellStyle name="05. Ops y % acum0c1 3 3 2 2 3 2" xfId="45000"/>
    <cellStyle name="05. Ops y % acum0c1 3 3 2 2 4" xfId="23430"/>
    <cellStyle name="05. Ops y % acum0c1 3 3 2 2 4 2" xfId="48270"/>
    <cellStyle name="05. Ops y % acum0c1 3 3 2 2 5" xfId="26643"/>
    <cellStyle name="05. Ops y % acum0c1 3 3 2 2 5 2" xfId="51483"/>
    <cellStyle name="05. Ops y % acum0c1 3 3 2 2 6" xfId="37339"/>
    <cellStyle name="05. Ops y % acum0c1 3 3 2 3" xfId="31097"/>
    <cellStyle name="05. Ops y % acum0c1 3 3 3" xfId="10680"/>
    <cellStyle name="05. Ops y % acum0c1 3 3 3 2" xfId="8146"/>
    <cellStyle name="05. Ops y % acum0c1 3 3 3 2 2" xfId="33099"/>
    <cellStyle name="05. Ops y % acum0c1 3 3 3 3" xfId="18394"/>
    <cellStyle name="05. Ops y % acum0c1 3 3 3 3 2" xfId="43234"/>
    <cellStyle name="05. Ops y % acum0c1 3 3 3 4" xfId="21681"/>
    <cellStyle name="05. Ops y % acum0c1 3 3 3 4 2" xfId="46521"/>
    <cellStyle name="05. Ops y % acum0c1 3 3 3 5" xfId="24907"/>
    <cellStyle name="05. Ops y % acum0c1 3 3 3 5 2" xfId="49747"/>
    <cellStyle name="05. Ops y % acum0c1 3 3 3 6" xfId="35609"/>
    <cellStyle name="05. Ops y % acum0c1 3 3 4" xfId="30019"/>
    <cellStyle name="05. Ops y % acum0c1 3 4" xfId="6071"/>
    <cellStyle name="05. Ops y % acum0c1 3 4 2" xfId="12447"/>
    <cellStyle name="05. Ops y % acum0c1 3 4 2 2" xfId="16857"/>
    <cellStyle name="05. Ops y % acum0c1 3 4 2 2 2" xfId="41697"/>
    <cellStyle name="05. Ops y % acum0c1 3 4 2 3" xfId="20120"/>
    <cellStyle name="05. Ops y % acum0c1 3 4 2 3 2" xfId="44960"/>
    <cellStyle name="05. Ops y % acum0c1 3 4 2 4" xfId="23390"/>
    <cellStyle name="05. Ops y % acum0c1 3 4 2 4 2" xfId="48230"/>
    <cellStyle name="05. Ops y % acum0c1 3 4 2 5" xfId="26603"/>
    <cellStyle name="05. Ops y % acum0c1 3 4 2 5 2" xfId="51443"/>
    <cellStyle name="05. Ops y % acum0c1 3 4 2 6" xfId="37304"/>
    <cellStyle name="05. Ops y % acum0c1 3 4 3" xfId="31062"/>
    <cellStyle name="05. Ops y % acum0c1 3 5" xfId="10957"/>
    <cellStyle name="05. Ops y % acum0c1 3 5 2" xfId="7281"/>
    <cellStyle name="05. Ops y % acum0c1 3 5 2 2" xfId="32234"/>
    <cellStyle name="05. Ops y % acum0c1 3 5 3" xfId="18670"/>
    <cellStyle name="05. Ops y % acum0c1 3 5 3 2" xfId="43510"/>
    <cellStyle name="05. Ops y % acum0c1 3 5 4" xfId="21940"/>
    <cellStyle name="05. Ops y % acum0c1 3 5 4 2" xfId="46780"/>
    <cellStyle name="05. Ops y % acum0c1 3 5 5" xfId="25164"/>
    <cellStyle name="05. Ops y % acum0c1 3 5 5 2" xfId="50004"/>
    <cellStyle name="05. Ops y % acum0c1 3 5 6" xfId="35877"/>
    <cellStyle name="05. Ops y % acum0c1 3 6" xfId="29719"/>
    <cellStyle name="05. Ops y % acum0c1 4" xfId="4974"/>
    <cellStyle name="05. Ops y % acum0c1 4 2" xfId="6148"/>
    <cellStyle name="05. Ops y % acum0c1 4 2 2" xfId="12523"/>
    <cellStyle name="05. Ops y % acum0c1 4 2 2 2" xfId="16933"/>
    <cellStyle name="05. Ops y % acum0c1 4 2 2 2 2" xfId="41773"/>
    <cellStyle name="05. Ops y % acum0c1 4 2 2 3" xfId="20196"/>
    <cellStyle name="05. Ops y % acum0c1 4 2 2 3 2" xfId="45036"/>
    <cellStyle name="05. Ops y % acum0c1 4 2 2 4" xfId="23466"/>
    <cellStyle name="05. Ops y % acum0c1 4 2 2 4 2" xfId="48306"/>
    <cellStyle name="05. Ops y % acum0c1 4 2 2 5" xfId="26679"/>
    <cellStyle name="05. Ops y % acum0c1 4 2 2 5 2" xfId="51519"/>
    <cellStyle name="05. Ops y % acum0c1 4 2 2 6" xfId="37375"/>
    <cellStyle name="05. Ops y % acum0c1 4 2 3" xfId="31133"/>
    <cellStyle name="05. Ops y % acum0c1 4 3" xfId="10644"/>
    <cellStyle name="05. Ops y % acum0c1 4 3 2" xfId="13181"/>
    <cellStyle name="05. Ops y % acum0c1 4 3 2 2" xfId="38023"/>
    <cellStyle name="05. Ops y % acum0c1 4 3 3" xfId="18358"/>
    <cellStyle name="05. Ops y % acum0c1 4 3 3 2" xfId="43198"/>
    <cellStyle name="05. Ops y % acum0c1 4 3 4" xfId="21645"/>
    <cellStyle name="05. Ops y % acum0c1 4 3 4 2" xfId="46485"/>
    <cellStyle name="05. Ops y % acum0c1 4 3 5" xfId="24871"/>
    <cellStyle name="05. Ops y % acum0c1 4 3 5 2" xfId="49711"/>
    <cellStyle name="05. Ops y % acum0c1 4 3 6" xfId="35573"/>
    <cellStyle name="05. Ops y % acum0c1 4 4" xfId="30079"/>
    <cellStyle name="05. Ops y % acum0c1 5" xfId="4913"/>
    <cellStyle name="05. Ops y % acum0c1 5 2" xfId="6115"/>
    <cellStyle name="05. Ops y % acum0c1 5 2 2" xfId="12490"/>
    <cellStyle name="05. Ops y % acum0c1 5 2 2 2" xfId="16900"/>
    <cellStyle name="05. Ops y % acum0c1 5 2 2 2 2" xfId="41740"/>
    <cellStyle name="05. Ops y % acum0c1 5 2 2 3" xfId="20163"/>
    <cellStyle name="05. Ops y % acum0c1 5 2 2 3 2" xfId="45003"/>
    <cellStyle name="05. Ops y % acum0c1 5 2 2 4" xfId="23433"/>
    <cellStyle name="05. Ops y % acum0c1 5 2 2 4 2" xfId="48273"/>
    <cellStyle name="05. Ops y % acum0c1 5 2 2 5" xfId="26646"/>
    <cellStyle name="05. Ops y % acum0c1 5 2 2 5 2" xfId="51486"/>
    <cellStyle name="05. Ops y % acum0c1 5 2 2 6" xfId="37342"/>
    <cellStyle name="05. Ops y % acum0c1 5 2 3" xfId="31100"/>
    <cellStyle name="05. Ops y % acum0c1 5 3" xfId="10677"/>
    <cellStyle name="05. Ops y % acum0c1 5 3 2" xfId="9547"/>
    <cellStyle name="05. Ops y % acum0c1 5 3 2 2" xfId="34497"/>
    <cellStyle name="05. Ops y % acum0c1 5 3 3" xfId="18391"/>
    <cellStyle name="05. Ops y % acum0c1 5 3 3 2" xfId="43231"/>
    <cellStyle name="05. Ops y % acum0c1 5 3 4" xfId="21678"/>
    <cellStyle name="05. Ops y % acum0c1 5 3 4 2" xfId="46518"/>
    <cellStyle name="05. Ops y % acum0c1 5 3 5" xfId="24904"/>
    <cellStyle name="05. Ops y % acum0c1 5 3 5 2" xfId="49744"/>
    <cellStyle name="05. Ops y % acum0c1 5 3 6" xfId="35606"/>
    <cellStyle name="05. Ops y % acum0c1 5 4" xfId="30022"/>
    <cellStyle name="05. Ops y % acum0c1 6" xfId="6068"/>
    <cellStyle name="05. Ops y % acum0c1 6 2" xfId="12444"/>
    <cellStyle name="05. Ops y % acum0c1 6 2 2" xfId="16854"/>
    <cellStyle name="05. Ops y % acum0c1 6 2 2 2" xfId="41694"/>
    <cellStyle name="05. Ops y % acum0c1 6 2 3" xfId="20117"/>
    <cellStyle name="05. Ops y % acum0c1 6 2 3 2" xfId="44957"/>
    <cellStyle name="05. Ops y % acum0c1 6 2 4" xfId="23387"/>
    <cellStyle name="05. Ops y % acum0c1 6 2 4 2" xfId="48227"/>
    <cellStyle name="05. Ops y % acum0c1 6 2 5" xfId="26600"/>
    <cellStyle name="05. Ops y % acum0c1 6 2 5 2" xfId="51440"/>
    <cellStyle name="05. Ops y % acum0c1 6 2 6" xfId="37301"/>
    <cellStyle name="05. Ops y % acum0c1 6 3" xfId="31059"/>
    <cellStyle name="05. Ops y % acum0c1 7" xfId="10960"/>
    <cellStyle name="05. Ops y % acum0c1 7 2" xfId="14829"/>
    <cellStyle name="05. Ops y % acum0c1 7 2 2" xfId="39670"/>
    <cellStyle name="05. Ops y % acum0c1 7 3" xfId="18673"/>
    <cellStyle name="05. Ops y % acum0c1 7 3 2" xfId="43513"/>
    <cellStyle name="05. Ops y % acum0c1 7 4" xfId="21943"/>
    <cellStyle name="05. Ops y % acum0c1 7 4 2" xfId="46783"/>
    <cellStyle name="05. Ops y % acum0c1 7 5" xfId="25167"/>
    <cellStyle name="05. Ops y % acum0c1 7 5 2" xfId="50007"/>
    <cellStyle name="05. Ops y % acum0c1 7 6" xfId="35880"/>
    <cellStyle name="05. Ops y % acum0c1 8" xfId="29716"/>
    <cellStyle name="05. Ops y % acum0c11" xfId="3702"/>
    <cellStyle name="05. Ops y % acum0c11 2" xfId="3703"/>
    <cellStyle name="05. Ops y % acum0c11 2 2" xfId="3704"/>
    <cellStyle name="05. Ops y % acum0c11 3" xfId="3705"/>
    <cellStyle name="05. Ops y % acum0c13" xfId="3706"/>
    <cellStyle name="05. Ops y % acum0c13 2" xfId="3707"/>
    <cellStyle name="05. Ops y % acum0c13 2 2" xfId="3708"/>
    <cellStyle name="05. Ops y % acum0c15" xfId="3709"/>
    <cellStyle name="05. Ops y % acum0c15 2" xfId="3710"/>
    <cellStyle name="05. Ops y % acum0c15 2 2" xfId="3711"/>
    <cellStyle name="05. Ops y % acum0c15 3" xfId="3712"/>
    <cellStyle name="05. Ops y % acum0c17" xfId="3713"/>
    <cellStyle name="05. Ops y % acum0c17 2" xfId="3714"/>
    <cellStyle name="05. Ops y % acum0c17 2 2" xfId="3715"/>
    <cellStyle name="05. Ops y % acum0c19" xfId="3716"/>
    <cellStyle name="05. Ops y % acum0c19 2" xfId="3717"/>
    <cellStyle name="05. Ops y % acum0c19 2 2" xfId="3718"/>
    <cellStyle name="05. Ops y % acum0c19 3" xfId="3719"/>
    <cellStyle name="05. Ops y % acum0c2" xfId="3720"/>
    <cellStyle name="05. Ops y % acum0c2 2" xfId="3721"/>
    <cellStyle name="05. Ops y % acum0c2 2 2" xfId="3722"/>
    <cellStyle name="05. Ops y % acum0c22" xfId="3723"/>
    <cellStyle name="05. Ops y % acum0c22 2" xfId="3724"/>
    <cellStyle name="05. Ops y % acum0c22 2 2" xfId="3725"/>
    <cellStyle name="05. Ops y % acum0c22 2 2 2" xfId="28972"/>
    <cellStyle name="05. Ops y % acum0c22 2 3" xfId="28971"/>
    <cellStyle name="05. Ops y % acum0c22 3" xfId="28970"/>
    <cellStyle name="05. Ops y % acum0c23" xfId="3726"/>
    <cellStyle name="05. Ops y % acum0c23 2" xfId="3727"/>
    <cellStyle name="05. Ops y % acum0c23 2 2" xfId="3728"/>
    <cellStyle name="05. Ops y % acum0c24" xfId="3729"/>
    <cellStyle name="05. Ops y % acum0c24 2" xfId="3730"/>
    <cellStyle name="05. Ops y % acum0c24 2 2" xfId="3731"/>
    <cellStyle name="05. Ops y % acum0c25" xfId="3732"/>
    <cellStyle name="05. Ops y % acum0c25 2" xfId="3733"/>
    <cellStyle name="05. Ops y % acum0c25 2 2" xfId="3734"/>
    <cellStyle name="05. Ops y % acum0c26" xfId="3735"/>
    <cellStyle name="05. Ops y % acum0c26 2" xfId="3736"/>
    <cellStyle name="05. Ops y % acum0c26 2 2" xfId="3737"/>
    <cellStyle name="05. Ops y % acum0c26 2 2 2" xfId="28975"/>
    <cellStyle name="05. Ops y % acum0c26 2 3" xfId="28974"/>
    <cellStyle name="05. Ops y % acum0c26 3" xfId="28973"/>
    <cellStyle name="05. Ops y % acum0c3" xfId="3738"/>
    <cellStyle name="05. Ops y % acum0c3 2" xfId="3739"/>
    <cellStyle name="05. Ops y % acum0c3 2 2" xfId="3740"/>
    <cellStyle name="05. Ops y % acum0c6" xfId="3741"/>
    <cellStyle name="05. Ops y % acum0c6 2" xfId="3742"/>
    <cellStyle name="05. Ops y % acum0c6 2 2" xfId="3743"/>
    <cellStyle name="05. Ops y % acum0c6 3" xfId="3744"/>
    <cellStyle name="05. Ops y % acum0c7" xfId="3745"/>
    <cellStyle name="05. Ops y % acum0c7 2" xfId="3746"/>
    <cellStyle name="05. Ops y % acum0c7 2 2" xfId="3747"/>
    <cellStyle name="05. Ops y % acum0c7 3" xfId="3748"/>
    <cellStyle name="06. Merc comercial y % acum0c1" xfId="3749"/>
    <cellStyle name="06. Merc comercial y % acum0c1 2" xfId="3750"/>
    <cellStyle name="06. Merc comercial y % acum0c1 2 2" xfId="3751"/>
    <cellStyle name="06. Merc comercial y % acum0c1 2 2 2" xfId="4980"/>
    <cellStyle name="06. Merc comercial y % acum0c1 2 2 2 2" xfId="6154"/>
    <cellStyle name="06. Merc comercial y % acum0c1 2 2 2 2 2" xfId="12529"/>
    <cellStyle name="06. Merc comercial y % acum0c1 2 2 2 2 2 2" xfId="16939"/>
    <cellStyle name="06. Merc comercial y % acum0c1 2 2 2 2 2 2 2" xfId="41779"/>
    <cellStyle name="06. Merc comercial y % acum0c1 2 2 2 2 2 3" xfId="20202"/>
    <cellStyle name="06. Merc comercial y % acum0c1 2 2 2 2 2 3 2" xfId="45042"/>
    <cellStyle name="06. Merc comercial y % acum0c1 2 2 2 2 2 4" xfId="23472"/>
    <cellStyle name="06. Merc comercial y % acum0c1 2 2 2 2 2 4 2" xfId="48312"/>
    <cellStyle name="06. Merc comercial y % acum0c1 2 2 2 2 2 5" xfId="26685"/>
    <cellStyle name="06. Merc comercial y % acum0c1 2 2 2 2 2 5 2" xfId="51525"/>
    <cellStyle name="06. Merc comercial y % acum0c1 2 2 2 2 2 6" xfId="37381"/>
    <cellStyle name="06. Merc comercial y % acum0c1 2 2 2 2 3" xfId="31139"/>
    <cellStyle name="06. Merc comercial y % acum0c1 2 2 2 3" xfId="10639"/>
    <cellStyle name="06. Merc comercial y % acum0c1 2 2 2 3 2" xfId="13219"/>
    <cellStyle name="06. Merc comercial y % acum0c1 2 2 2 3 2 2" xfId="38061"/>
    <cellStyle name="06. Merc comercial y % acum0c1 2 2 2 3 3" xfId="18353"/>
    <cellStyle name="06. Merc comercial y % acum0c1 2 2 2 3 3 2" xfId="43193"/>
    <cellStyle name="06. Merc comercial y % acum0c1 2 2 2 3 4" xfId="21640"/>
    <cellStyle name="06. Merc comercial y % acum0c1 2 2 2 3 4 2" xfId="46480"/>
    <cellStyle name="06. Merc comercial y % acum0c1 2 2 2 3 5" xfId="24866"/>
    <cellStyle name="06. Merc comercial y % acum0c1 2 2 2 3 5 2" xfId="49706"/>
    <cellStyle name="06. Merc comercial y % acum0c1 2 2 2 3 6" xfId="35568"/>
    <cellStyle name="06. Merc comercial y % acum0c1 2 2 2 4" xfId="30085"/>
    <cellStyle name="06. Merc comercial y % acum0c1 2 2 3" xfId="4907"/>
    <cellStyle name="06. Merc comercial y % acum0c1 2 2 3 2" xfId="6109"/>
    <cellStyle name="06. Merc comercial y % acum0c1 2 2 3 2 2" xfId="12484"/>
    <cellStyle name="06. Merc comercial y % acum0c1 2 2 3 2 2 2" xfId="16894"/>
    <cellStyle name="06. Merc comercial y % acum0c1 2 2 3 2 2 2 2" xfId="41734"/>
    <cellStyle name="06. Merc comercial y % acum0c1 2 2 3 2 2 3" xfId="20157"/>
    <cellStyle name="06. Merc comercial y % acum0c1 2 2 3 2 2 3 2" xfId="44997"/>
    <cellStyle name="06. Merc comercial y % acum0c1 2 2 3 2 2 4" xfId="23427"/>
    <cellStyle name="06. Merc comercial y % acum0c1 2 2 3 2 2 4 2" xfId="48267"/>
    <cellStyle name="06. Merc comercial y % acum0c1 2 2 3 2 2 5" xfId="26640"/>
    <cellStyle name="06. Merc comercial y % acum0c1 2 2 3 2 2 5 2" xfId="51480"/>
    <cellStyle name="06. Merc comercial y % acum0c1 2 2 3 2 2 6" xfId="37336"/>
    <cellStyle name="06. Merc comercial y % acum0c1 2 2 3 2 3" xfId="31094"/>
    <cellStyle name="06. Merc comercial y % acum0c1 2 2 3 3" xfId="10683"/>
    <cellStyle name="06. Merc comercial y % acum0c1 2 2 3 3 2" xfId="9504"/>
    <cellStyle name="06. Merc comercial y % acum0c1 2 2 3 3 2 2" xfId="34454"/>
    <cellStyle name="06. Merc comercial y % acum0c1 2 2 3 3 3" xfId="18397"/>
    <cellStyle name="06. Merc comercial y % acum0c1 2 2 3 3 3 2" xfId="43237"/>
    <cellStyle name="06. Merc comercial y % acum0c1 2 2 3 3 4" xfId="21684"/>
    <cellStyle name="06. Merc comercial y % acum0c1 2 2 3 3 4 2" xfId="46524"/>
    <cellStyle name="06. Merc comercial y % acum0c1 2 2 3 3 5" xfId="24910"/>
    <cellStyle name="06. Merc comercial y % acum0c1 2 2 3 3 5 2" xfId="49750"/>
    <cellStyle name="06. Merc comercial y % acum0c1 2 2 3 3 6" xfId="35612"/>
    <cellStyle name="06. Merc comercial y % acum0c1 2 2 3 4" xfId="30016"/>
    <cellStyle name="06. Merc comercial y % acum0c1 2 2 4" xfId="6074"/>
    <cellStyle name="06. Merc comercial y % acum0c1 2 2 4 2" xfId="12450"/>
    <cellStyle name="06. Merc comercial y % acum0c1 2 2 4 2 2" xfId="16860"/>
    <cellStyle name="06. Merc comercial y % acum0c1 2 2 4 2 2 2" xfId="41700"/>
    <cellStyle name="06. Merc comercial y % acum0c1 2 2 4 2 3" xfId="20123"/>
    <cellStyle name="06. Merc comercial y % acum0c1 2 2 4 2 3 2" xfId="44963"/>
    <cellStyle name="06. Merc comercial y % acum0c1 2 2 4 2 4" xfId="23393"/>
    <cellStyle name="06. Merc comercial y % acum0c1 2 2 4 2 4 2" xfId="48233"/>
    <cellStyle name="06. Merc comercial y % acum0c1 2 2 4 2 5" xfId="26606"/>
    <cellStyle name="06. Merc comercial y % acum0c1 2 2 4 2 5 2" xfId="51446"/>
    <cellStyle name="06. Merc comercial y % acum0c1 2 2 4 2 6" xfId="37307"/>
    <cellStyle name="06. Merc comercial y % acum0c1 2 2 4 3" xfId="31065"/>
    <cellStyle name="06. Merc comercial y % acum0c1 2 2 5" xfId="10954"/>
    <cellStyle name="06. Merc comercial y % acum0c1 2 2 5 2" xfId="13583"/>
    <cellStyle name="06. Merc comercial y % acum0c1 2 2 5 2 2" xfId="38425"/>
    <cellStyle name="06. Merc comercial y % acum0c1 2 2 5 3" xfId="18667"/>
    <cellStyle name="06. Merc comercial y % acum0c1 2 2 5 3 2" xfId="43507"/>
    <cellStyle name="06. Merc comercial y % acum0c1 2 2 5 4" xfId="21937"/>
    <cellStyle name="06. Merc comercial y % acum0c1 2 2 5 4 2" xfId="46777"/>
    <cellStyle name="06. Merc comercial y % acum0c1 2 2 5 5" xfId="25161"/>
    <cellStyle name="06. Merc comercial y % acum0c1 2 2 5 5 2" xfId="50001"/>
    <cellStyle name="06. Merc comercial y % acum0c1 2 2 5 6" xfId="35874"/>
    <cellStyle name="06. Merc comercial y % acum0c1 2 2 6" xfId="29722"/>
    <cellStyle name="06. Merc comercial y % acum0c1 2 3" xfId="4979"/>
    <cellStyle name="06. Merc comercial y % acum0c1 2 3 2" xfId="6153"/>
    <cellStyle name="06. Merc comercial y % acum0c1 2 3 2 2" xfId="12528"/>
    <cellStyle name="06. Merc comercial y % acum0c1 2 3 2 2 2" xfId="16938"/>
    <cellStyle name="06. Merc comercial y % acum0c1 2 3 2 2 2 2" xfId="41778"/>
    <cellStyle name="06. Merc comercial y % acum0c1 2 3 2 2 3" xfId="20201"/>
    <cellStyle name="06. Merc comercial y % acum0c1 2 3 2 2 3 2" xfId="45041"/>
    <cellStyle name="06. Merc comercial y % acum0c1 2 3 2 2 4" xfId="23471"/>
    <cellStyle name="06. Merc comercial y % acum0c1 2 3 2 2 4 2" xfId="48311"/>
    <cellStyle name="06. Merc comercial y % acum0c1 2 3 2 2 5" xfId="26684"/>
    <cellStyle name="06. Merc comercial y % acum0c1 2 3 2 2 5 2" xfId="51524"/>
    <cellStyle name="06. Merc comercial y % acum0c1 2 3 2 2 6" xfId="37380"/>
    <cellStyle name="06. Merc comercial y % acum0c1 2 3 2 3" xfId="31138"/>
    <cellStyle name="06. Merc comercial y % acum0c1 2 3 3" xfId="10640"/>
    <cellStyle name="06. Merc comercial y % acum0c1 2 3 3 2" xfId="14445"/>
    <cellStyle name="06. Merc comercial y % acum0c1 2 3 3 2 2" xfId="39286"/>
    <cellStyle name="06. Merc comercial y % acum0c1 2 3 3 3" xfId="18354"/>
    <cellStyle name="06. Merc comercial y % acum0c1 2 3 3 3 2" xfId="43194"/>
    <cellStyle name="06. Merc comercial y % acum0c1 2 3 3 4" xfId="21641"/>
    <cellStyle name="06. Merc comercial y % acum0c1 2 3 3 4 2" xfId="46481"/>
    <cellStyle name="06. Merc comercial y % acum0c1 2 3 3 5" xfId="24867"/>
    <cellStyle name="06. Merc comercial y % acum0c1 2 3 3 5 2" xfId="49707"/>
    <cellStyle name="06. Merc comercial y % acum0c1 2 3 3 6" xfId="35569"/>
    <cellStyle name="06. Merc comercial y % acum0c1 2 3 4" xfId="30084"/>
    <cellStyle name="06. Merc comercial y % acum0c1 2 4" xfId="4908"/>
    <cellStyle name="06. Merc comercial y % acum0c1 2 4 2" xfId="6110"/>
    <cellStyle name="06. Merc comercial y % acum0c1 2 4 2 2" xfId="12485"/>
    <cellStyle name="06. Merc comercial y % acum0c1 2 4 2 2 2" xfId="16895"/>
    <cellStyle name="06. Merc comercial y % acum0c1 2 4 2 2 2 2" xfId="41735"/>
    <cellStyle name="06. Merc comercial y % acum0c1 2 4 2 2 3" xfId="20158"/>
    <cellStyle name="06. Merc comercial y % acum0c1 2 4 2 2 3 2" xfId="44998"/>
    <cellStyle name="06. Merc comercial y % acum0c1 2 4 2 2 4" xfId="23428"/>
    <cellStyle name="06. Merc comercial y % acum0c1 2 4 2 2 4 2" xfId="48268"/>
    <cellStyle name="06. Merc comercial y % acum0c1 2 4 2 2 5" xfId="26641"/>
    <cellStyle name="06. Merc comercial y % acum0c1 2 4 2 2 5 2" xfId="51481"/>
    <cellStyle name="06. Merc comercial y % acum0c1 2 4 2 2 6" xfId="37337"/>
    <cellStyle name="06. Merc comercial y % acum0c1 2 4 2 3" xfId="31095"/>
    <cellStyle name="06. Merc comercial y % acum0c1 2 4 3" xfId="10682"/>
    <cellStyle name="06. Merc comercial y % acum0c1 2 4 3 2" xfId="6743"/>
    <cellStyle name="06. Merc comercial y % acum0c1 2 4 3 2 2" xfId="31711"/>
    <cellStyle name="06. Merc comercial y % acum0c1 2 4 3 3" xfId="18396"/>
    <cellStyle name="06. Merc comercial y % acum0c1 2 4 3 3 2" xfId="43236"/>
    <cellStyle name="06. Merc comercial y % acum0c1 2 4 3 4" xfId="21683"/>
    <cellStyle name="06. Merc comercial y % acum0c1 2 4 3 4 2" xfId="46523"/>
    <cellStyle name="06. Merc comercial y % acum0c1 2 4 3 5" xfId="24909"/>
    <cellStyle name="06. Merc comercial y % acum0c1 2 4 3 5 2" xfId="49749"/>
    <cellStyle name="06. Merc comercial y % acum0c1 2 4 3 6" xfId="35611"/>
    <cellStyle name="06. Merc comercial y % acum0c1 2 4 4" xfId="30017"/>
    <cellStyle name="06. Merc comercial y % acum0c1 2 5" xfId="6073"/>
    <cellStyle name="06. Merc comercial y % acum0c1 2 5 2" xfId="12449"/>
    <cellStyle name="06. Merc comercial y % acum0c1 2 5 2 2" xfId="16859"/>
    <cellStyle name="06. Merc comercial y % acum0c1 2 5 2 2 2" xfId="41699"/>
    <cellStyle name="06. Merc comercial y % acum0c1 2 5 2 3" xfId="20122"/>
    <cellStyle name="06. Merc comercial y % acum0c1 2 5 2 3 2" xfId="44962"/>
    <cellStyle name="06. Merc comercial y % acum0c1 2 5 2 4" xfId="23392"/>
    <cellStyle name="06. Merc comercial y % acum0c1 2 5 2 4 2" xfId="48232"/>
    <cellStyle name="06. Merc comercial y % acum0c1 2 5 2 5" xfId="26605"/>
    <cellStyle name="06. Merc comercial y % acum0c1 2 5 2 5 2" xfId="51445"/>
    <cellStyle name="06. Merc comercial y % acum0c1 2 5 2 6" xfId="37306"/>
    <cellStyle name="06. Merc comercial y % acum0c1 2 5 3" xfId="31064"/>
    <cellStyle name="06. Merc comercial y % acum0c1 2 6" xfId="10955"/>
    <cellStyle name="06. Merc comercial y % acum0c1 2 6 2" xfId="6446"/>
    <cellStyle name="06. Merc comercial y % acum0c1 2 6 2 2" xfId="31419"/>
    <cellStyle name="06. Merc comercial y % acum0c1 2 6 3" xfId="18668"/>
    <cellStyle name="06. Merc comercial y % acum0c1 2 6 3 2" xfId="43508"/>
    <cellStyle name="06. Merc comercial y % acum0c1 2 6 4" xfId="21938"/>
    <cellStyle name="06. Merc comercial y % acum0c1 2 6 4 2" xfId="46778"/>
    <cellStyle name="06. Merc comercial y % acum0c1 2 6 5" xfId="25162"/>
    <cellStyle name="06. Merc comercial y % acum0c1 2 6 5 2" xfId="50002"/>
    <cellStyle name="06. Merc comercial y % acum0c1 2 6 6" xfId="35875"/>
    <cellStyle name="06. Merc comercial y % acum0c1 2 7" xfId="29721"/>
    <cellStyle name="06. Merc comercial y % acum0c1 3" xfId="3752"/>
    <cellStyle name="06. Merc comercial y % acum0c1 3 2" xfId="4981"/>
    <cellStyle name="06. Merc comercial y % acum0c1 3 2 2" xfId="6155"/>
    <cellStyle name="06. Merc comercial y % acum0c1 3 2 2 2" xfId="12530"/>
    <cellStyle name="06. Merc comercial y % acum0c1 3 2 2 2 2" xfId="16940"/>
    <cellStyle name="06. Merc comercial y % acum0c1 3 2 2 2 2 2" xfId="41780"/>
    <cellStyle name="06. Merc comercial y % acum0c1 3 2 2 2 3" xfId="20203"/>
    <cellStyle name="06. Merc comercial y % acum0c1 3 2 2 2 3 2" xfId="45043"/>
    <cellStyle name="06. Merc comercial y % acum0c1 3 2 2 2 4" xfId="23473"/>
    <cellStyle name="06. Merc comercial y % acum0c1 3 2 2 2 4 2" xfId="48313"/>
    <cellStyle name="06. Merc comercial y % acum0c1 3 2 2 2 5" xfId="26686"/>
    <cellStyle name="06. Merc comercial y % acum0c1 3 2 2 2 5 2" xfId="51526"/>
    <cellStyle name="06. Merc comercial y % acum0c1 3 2 2 2 6" xfId="37382"/>
    <cellStyle name="06. Merc comercial y % acum0c1 3 2 2 3" xfId="31140"/>
    <cellStyle name="06. Merc comercial y % acum0c1 3 2 3" xfId="10638"/>
    <cellStyle name="06. Merc comercial y % acum0c1 3 2 3 2" xfId="7730"/>
    <cellStyle name="06. Merc comercial y % acum0c1 3 2 3 2 2" xfId="32683"/>
    <cellStyle name="06. Merc comercial y % acum0c1 3 2 3 3" xfId="18352"/>
    <cellStyle name="06. Merc comercial y % acum0c1 3 2 3 3 2" xfId="43192"/>
    <cellStyle name="06. Merc comercial y % acum0c1 3 2 3 4" xfId="21639"/>
    <cellStyle name="06. Merc comercial y % acum0c1 3 2 3 4 2" xfId="46479"/>
    <cellStyle name="06. Merc comercial y % acum0c1 3 2 3 5" xfId="24865"/>
    <cellStyle name="06. Merc comercial y % acum0c1 3 2 3 5 2" xfId="49705"/>
    <cellStyle name="06. Merc comercial y % acum0c1 3 2 3 6" xfId="35567"/>
    <cellStyle name="06. Merc comercial y % acum0c1 3 2 4" xfId="30086"/>
    <cellStyle name="06. Merc comercial y % acum0c1 3 3" xfId="4906"/>
    <cellStyle name="06. Merc comercial y % acum0c1 3 3 2" xfId="6108"/>
    <cellStyle name="06. Merc comercial y % acum0c1 3 3 2 2" xfId="12483"/>
    <cellStyle name="06. Merc comercial y % acum0c1 3 3 2 2 2" xfId="16893"/>
    <cellStyle name="06. Merc comercial y % acum0c1 3 3 2 2 2 2" xfId="41733"/>
    <cellStyle name="06. Merc comercial y % acum0c1 3 3 2 2 3" xfId="20156"/>
    <cellStyle name="06. Merc comercial y % acum0c1 3 3 2 2 3 2" xfId="44996"/>
    <cellStyle name="06. Merc comercial y % acum0c1 3 3 2 2 4" xfId="23426"/>
    <cellStyle name="06. Merc comercial y % acum0c1 3 3 2 2 4 2" xfId="48266"/>
    <cellStyle name="06. Merc comercial y % acum0c1 3 3 2 2 5" xfId="26639"/>
    <cellStyle name="06. Merc comercial y % acum0c1 3 3 2 2 5 2" xfId="51479"/>
    <cellStyle name="06. Merc comercial y % acum0c1 3 3 2 2 6" xfId="37335"/>
    <cellStyle name="06. Merc comercial y % acum0c1 3 3 2 3" xfId="31093"/>
    <cellStyle name="06. Merc comercial y % acum0c1 3 3 3" xfId="10684"/>
    <cellStyle name="06. Merc comercial y % acum0c1 3 3 3 2" xfId="9665"/>
    <cellStyle name="06. Merc comercial y % acum0c1 3 3 3 2 2" xfId="34614"/>
    <cellStyle name="06. Merc comercial y % acum0c1 3 3 3 3" xfId="18398"/>
    <cellStyle name="06. Merc comercial y % acum0c1 3 3 3 3 2" xfId="43238"/>
    <cellStyle name="06. Merc comercial y % acum0c1 3 3 3 4" xfId="21685"/>
    <cellStyle name="06. Merc comercial y % acum0c1 3 3 3 4 2" xfId="46525"/>
    <cellStyle name="06. Merc comercial y % acum0c1 3 3 3 5" xfId="24911"/>
    <cellStyle name="06. Merc comercial y % acum0c1 3 3 3 5 2" xfId="49751"/>
    <cellStyle name="06. Merc comercial y % acum0c1 3 3 3 6" xfId="35613"/>
    <cellStyle name="06. Merc comercial y % acum0c1 3 3 4" xfId="30015"/>
    <cellStyle name="06. Merc comercial y % acum0c1 3 4" xfId="6075"/>
    <cellStyle name="06. Merc comercial y % acum0c1 3 4 2" xfId="12451"/>
    <cellStyle name="06. Merc comercial y % acum0c1 3 4 2 2" xfId="16861"/>
    <cellStyle name="06. Merc comercial y % acum0c1 3 4 2 2 2" xfId="41701"/>
    <cellStyle name="06. Merc comercial y % acum0c1 3 4 2 3" xfId="20124"/>
    <cellStyle name="06. Merc comercial y % acum0c1 3 4 2 3 2" xfId="44964"/>
    <cellStyle name="06. Merc comercial y % acum0c1 3 4 2 4" xfId="23394"/>
    <cellStyle name="06. Merc comercial y % acum0c1 3 4 2 4 2" xfId="48234"/>
    <cellStyle name="06. Merc comercial y % acum0c1 3 4 2 5" xfId="26607"/>
    <cellStyle name="06. Merc comercial y % acum0c1 3 4 2 5 2" xfId="51447"/>
    <cellStyle name="06. Merc comercial y % acum0c1 3 4 2 6" xfId="37308"/>
    <cellStyle name="06. Merc comercial y % acum0c1 3 4 3" xfId="31066"/>
    <cellStyle name="06. Merc comercial y % acum0c1 3 5" xfId="10953"/>
    <cellStyle name="06. Merc comercial y % acum0c1 3 5 2" xfId="7577"/>
    <cellStyle name="06. Merc comercial y % acum0c1 3 5 2 2" xfId="32530"/>
    <cellStyle name="06. Merc comercial y % acum0c1 3 5 3" xfId="18666"/>
    <cellStyle name="06. Merc comercial y % acum0c1 3 5 3 2" xfId="43506"/>
    <cellStyle name="06. Merc comercial y % acum0c1 3 5 4" xfId="21936"/>
    <cellStyle name="06. Merc comercial y % acum0c1 3 5 4 2" xfId="46776"/>
    <cellStyle name="06. Merc comercial y % acum0c1 3 5 5" xfId="25160"/>
    <cellStyle name="06. Merc comercial y % acum0c1 3 5 5 2" xfId="50000"/>
    <cellStyle name="06. Merc comercial y % acum0c1 3 5 6" xfId="35873"/>
    <cellStyle name="06. Merc comercial y % acum0c1 3 6" xfId="29723"/>
    <cellStyle name="06. Merc comercial y % acum0c1 4" xfId="4978"/>
    <cellStyle name="06. Merc comercial y % acum0c1 4 2" xfId="6152"/>
    <cellStyle name="06. Merc comercial y % acum0c1 4 2 2" xfId="12527"/>
    <cellStyle name="06. Merc comercial y % acum0c1 4 2 2 2" xfId="16937"/>
    <cellStyle name="06. Merc comercial y % acum0c1 4 2 2 2 2" xfId="41777"/>
    <cellStyle name="06. Merc comercial y % acum0c1 4 2 2 3" xfId="20200"/>
    <cellStyle name="06. Merc comercial y % acum0c1 4 2 2 3 2" xfId="45040"/>
    <cellStyle name="06. Merc comercial y % acum0c1 4 2 2 4" xfId="23470"/>
    <cellStyle name="06. Merc comercial y % acum0c1 4 2 2 4 2" xfId="48310"/>
    <cellStyle name="06. Merc comercial y % acum0c1 4 2 2 5" xfId="26683"/>
    <cellStyle name="06. Merc comercial y % acum0c1 4 2 2 5 2" xfId="51523"/>
    <cellStyle name="06. Merc comercial y % acum0c1 4 2 2 6" xfId="37379"/>
    <cellStyle name="06. Merc comercial y % acum0c1 4 2 3" xfId="31137"/>
    <cellStyle name="06. Merc comercial y % acum0c1 4 3" xfId="10641"/>
    <cellStyle name="06. Merc comercial y % acum0c1 4 3 2" xfId="14936"/>
    <cellStyle name="06. Merc comercial y % acum0c1 4 3 2 2" xfId="39777"/>
    <cellStyle name="06. Merc comercial y % acum0c1 4 3 3" xfId="18355"/>
    <cellStyle name="06. Merc comercial y % acum0c1 4 3 3 2" xfId="43195"/>
    <cellStyle name="06. Merc comercial y % acum0c1 4 3 4" xfId="21642"/>
    <cellStyle name="06. Merc comercial y % acum0c1 4 3 4 2" xfId="46482"/>
    <cellStyle name="06. Merc comercial y % acum0c1 4 3 5" xfId="24868"/>
    <cellStyle name="06. Merc comercial y % acum0c1 4 3 5 2" xfId="49708"/>
    <cellStyle name="06. Merc comercial y % acum0c1 4 3 6" xfId="35570"/>
    <cellStyle name="06. Merc comercial y % acum0c1 4 4" xfId="30083"/>
    <cellStyle name="06. Merc comercial y % acum0c1 5" xfId="4909"/>
    <cellStyle name="06. Merc comercial y % acum0c1 5 2" xfId="6111"/>
    <cellStyle name="06. Merc comercial y % acum0c1 5 2 2" xfId="12486"/>
    <cellStyle name="06. Merc comercial y % acum0c1 5 2 2 2" xfId="16896"/>
    <cellStyle name="06. Merc comercial y % acum0c1 5 2 2 2 2" xfId="41736"/>
    <cellStyle name="06. Merc comercial y % acum0c1 5 2 2 3" xfId="20159"/>
    <cellStyle name="06. Merc comercial y % acum0c1 5 2 2 3 2" xfId="44999"/>
    <cellStyle name="06. Merc comercial y % acum0c1 5 2 2 4" xfId="23429"/>
    <cellStyle name="06. Merc comercial y % acum0c1 5 2 2 4 2" xfId="48269"/>
    <cellStyle name="06. Merc comercial y % acum0c1 5 2 2 5" xfId="26642"/>
    <cellStyle name="06. Merc comercial y % acum0c1 5 2 2 5 2" xfId="51482"/>
    <cellStyle name="06. Merc comercial y % acum0c1 5 2 2 6" xfId="37338"/>
    <cellStyle name="06. Merc comercial y % acum0c1 5 2 3" xfId="31096"/>
    <cellStyle name="06. Merc comercial y % acum0c1 5 3" xfId="10681"/>
    <cellStyle name="06. Merc comercial y % acum0c1 5 3 2" xfId="7675"/>
    <cellStyle name="06. Merc comercial y % acum0c1 5 3 2 2" xfId="32628"/>
    <cellStyle name="06. Merc comercial y % acum0c1 5 3 3" xfId="18395"/>
    <cellStyle name="06. Merc comercial y % acum0c1 5 3 3 2" xfId="43235"/>
    <cellStyle name="06. Merc comercial y % acum0c1 5 3 4" xfId="21682"/>
    <cellStyle name="06. Merc comercial y % acum0c1 5 3 4 2" xfId="46522"/>
    <cellStyle name="06. Merc comercial y % acum0c1 5 3 5" xfId="24908"/>
    <cellStyle name="06. Merc comercial y % acum0c1 5 3 5 2" xfId="49748"/>
    <cellStyle name="06. Merc comercial y % acum0c1 5 3 6" xfId="35610"/>
    <cellStyle name="06. Merc comercial y % acum0c1 5 4" xfId="30018"/>
    <cellStyle name="06. Merc comercial y % acum0c1 6" xfId="6072"/>
    <cellStyle name="06. Merc comercial y % acum0c1 6 2" xfId="12448"/>
    <cellStyle name="06. Merc comercial y % acum0c1 6 2 2" xfId="16858"/>
    <cellStyle name="06. Merc comercial y % acum0c1 6 2 2 2" xfId="41698"/>
    <cellStyle name="06. Merc comercial y % acum0c1 6 2 3" xfId="20121"/>
    <cellStyle name="06. Merc comercial y % acum0c1 6 2 3 2" xfId="44961"/>
    <cellStyle name="06. Merc comercial y % acum0c1 6 2 4" xfId="23391"/>
    <cellStyle name="06. Merc comercial y % acum0c1 6 2 4 2" xfId="48231"/>
    <cellStyle name="06. Merc comercial y % acum0c1 6 2 5" xfId="26604"/>
    <cellStyle name="06. Merc comercial y % acum0c1 6 2 5 2" xfId="51444"/>
    <cellStyle name="06. Merc comercial y % acum0c1 6 2 6" xfId="37305"/>
    <cellStyle name="06. Merc comercial y % acum0c1 6 3" xfId="31063"/>
    <cellStyle name="06. Merc comercial y % acum0c1 7" xfId="10956"/>
    <cellStyle name="06. Merc comercial y % acum0c1 7 2" xfId="7156"/>
    <cellStyle name="06. Merc comercial y % acum0c1 7 2 2" xfId="32109"/>
    <cellStyle name="06. Merc comercial y % acum0c1 7 3" xfId="18669"/>
    <cellStyle name="06. Merc comercial y % acum0c1 7 3 2" xfId="43509"/>
    <cellStyle name="06. Merc comercial y % acum0c1 7 4" xfId="21939"/>
    <cellStyle name="06. Merc comercial y % acum0c1 7 4 2" xfId="46779"/>
    <cellStyle name="06. Merc comercial y % acum0c1 7 5" xfId="25163"/>
    <cellStyle name="06. Merc comercial y % acum0c1 7 5 2" xfId="50003"/>
    <cellStyle name="06. Merc comercial y % acum0c1 7 6" xfId="35876"/>
    <cellStyle name="06. Merc comercial y % acum0c1 8" xfId="29720"/>
    <cellStyle name="06. Merc comercial y % acum0c11" xfId="3753"/>
    <cellStyle name="06. Merc comercial y % acum0c11 2" xfId="3754"/>
    <cellStyle name="06. Merc comercial y % acum0c11 2 2" xfId="3755"/>
    <cellStyle name="06. Merc comercial y % acum0c11 3" xfId="3756"/>
    <cellStyle name="06. Merc comercial y % acum0c13" xfId="3757"/>
    <cellStyle name="06. Merc comercial y % acum0c13 2" xfId="3758"/>
    <cellStyle name="06. Merc comercial y % acum0c13 2 2" xfId="3759"/>
    <cellStyle name="06. Merc comercial y % acum0c15" xfId="3760"/>
    <cellStyle name="06. Merc comercial y % acum0c15 2" xfId="3761"/>
    <cellStyle name="06. Merc comercial y % acum0c15 2 2" xfId="3762"/>
    <cellStyle name="06. Merc comercial y % acum0c15 3" xfId="3763"/>
    <cellStyle name="06. Merc comercial y % acum0c17" xfId="3764"/>
    <cellStyle name="06. Merc comercial y % acum0c17 2" xfId="3765"/>
    <cellStyle name="06. Merc comercial y % acum0c17 2 2" xfId="3766"/>
    <cellStyle name="06. Merc comercial y % acum0c19" xfId="3767"/>
    <cellStyle name="06. Merc comercial y % acum0c19 2" xfId="3768"/>
    <cellStyle name="06. Merc comercial y % acum0c19 2 2" xfId="3769"/>
    <cellStyle name="06. Merc comercial y % acum0c19 3" xfId="3770"/>
    <cellStyle name="06. Merc comercial y % acum0c2" xfId="3771"/>
    <cellStyle name="06. Merc comercial y % acum0c2 2" xfId="3772"/>
    <cellStyle name="06. Merc comercial y % acum0c2 2 2" xfId="3773"/>
    <cellStyle name="06. Merc comercial y % acum0c22" xfId="3774"/>
    <cellStyle name="06. Merc comercial y % acum0c22 2" xfId="3775"/>
    <cellStyle name="06. Merc comercial y % acum0c22 2 2" xfId="3776"/>
    <cellStyle name="06. Merc comercial y % acum0c22 2 2 2" xfId="28978"/>
    <cellStyle name="06. Merc comercial y % acum0c22 2 3" xfId="28977"/>
    <cellStyle name="06. Merc comercial y % acum0c22 3" xfId="28976"/>
    <cellStyle name="06. Merc comercial y % acum0c23" xfId="3777"/>
    <cellStyle name="06. Merc comercial y % acum0c23 2" xfId="3778"/>
    <cellStyle name="06. Merc comercial y % acum0c23 2 2" xfId="3779"/>
    <cellStyle name="06. Merc comercial y % acum0c24" xfId="3780"/>
    <cellStyle name="06. Merc comercial y % acum0c24 2" xfId="3781"/>
    <cellStyle name="06. Merc comercial y % acum0c24 2 2" xfId="3782"/>
    <cellStyle name="06. Merc comercial y % acum0c25" xfId="3783"/>
    <cellStyle name="06. Merc comercial y % acum0c25 2" xfId="3784"/>
    <cellStyle name="06. Merc comercial y % acum0c25 2 2" xfId="3785"/>
    <cellStyle name="06. Merc comercial y % acum0c26" xfId="3786"/>
    <cellStyle name="06. Merc comercial y % acum0c26 2" xfId="3787"/>
    <cellStyle name="06. Merc comercial y % acum0c26 2 2" xfId="3788"/>
    <cellStyle name="06. Merc comercial y % acum0c26 2 2 2" xfId="28981"/>
    <cellStyle name="06. Merc comercial y % acum0c26 2 3" xfId="28980"/>
    <cellStyle name="06. Merc comercial y % acum0c26 3" xfId="28979"/>
    <cellStyle name="06. Merc comercial y % acum0c3" xfId="3789"/>
    <cellStyle name="06. Merc comercial y % acum0c3 2" xfId="3790"/>
    <cellStyle name="06. Merc comercial y % acum0c3 2 2" xfId="3791"/>
    <cellStyle name="06. Merc comercial y % acum0c6" xfId="3792"/>
    <cellStyle name="06. Merc comercial y % acum0c6 2" xfId="3793"/>
    <cellStyle name="06. Merc comercial y % acum0c6 2 2" xfId="3794"/>
    <cellStyle name="06. Merc comercial y % acum0c6 3" xfId="3795"/>
    <cellStyle name="06. Merc comercial y % acum0c7" xfId="3796"/>
    <cellStyle name="06. Merc comercial y % acum0c7 2" xfId="3797"/>
    <cellStyle name="06. Merc comercial y % acum0c7 2 2" xfId="3798"/>
    <cellStyle name="06. Merc comercial y % acum0c7 3" xfId="3799"/>
    <cellStyle name="0x" xfId="3800"/>
    <cellStyle name="0x 2" xfId="3801"/>
    <cellStyle name="0x 2 2" xfId="3802"/>
    <cellStyle name="0x 3" xfId="3803"/>
    <cellStyle name="1/1/94" xfId="3804"/>
    <cellStyle name="1° dettaglio" xfId="3805"/>
    <cellStyle name="1° dettaglio num." xfId="3806"/>
    <cellStyle name="1° dettaglio num. 2" xfId="3807"/>
    <cellStyle name="1° dettaglio num. 2 2" xfId="3808"/>
    <cellStyle name="1° dettaglio num. 3" xfId="3809"/>
    <cellStyle name="1°livello" xfId="3810"/>
    <cellStyle name="1°livello num" xfId="3811"/>
    <cellStyle name="1°livello num 2" xfId="3812"/>
    <cellStyle name="1°livello num 2 2" xfId="3813"/>
    <cellStyle name="1°livello num 3" xfId="3814"/>
    <cellStyle name="1000-sep+,00_ACIORIG" xfId="3815"/>
    <cellStyle name="10Text" xfId="3816"/>
    <cellStyle name="10Text 2" xfId="3817"/>
    <cellStyle name="12Text" xfId="3818"/>
    <cellStyle name="12Text 2" xfId="3819"/>
    <cellStyle name="14Text" xfId="3820"/>
    <cellStyle name="14Text 2" xfId="3821"/>
    <cellStyle name="18Text" xfId="3822"/>
    <cellStyle name="18Text 2" xfId="3823"/>
    <cellStyle name="1dec" xfId="204"/>
    <cellStyle name="1Decimal" xfId="3824"/>
    <cellStyle name="1Decimal 2" xfId="3825"/>
    <cellStyle name="1pc" xfId="3826"/>
    <cellStyle name="1pc 2" xfId="3827"/>
    <cellStyle name="2 Decimal Places" xfId="3828"/>
    <cellStyle name="2 Decimal Places 2" xfId="3829"/>
    <cellStyle name="2_DP_in" xfId="795"/>
    <cellStyle name="2_DP_out" xfId="796"/>
    <cellStyle name="2° dettaglio" xfId="3830"/>
    <cellStyle name="2° dettaglio bis" xfId="3831"/>
    <cellStyle name="2°livello" xfId="3832"/>
    <cellStyle name="2°livello num" xfId="3833"/>
    <cellStyle name="2°livello num 2" xfId="3834"/>
    <cellStyle name="2°livello num 2 2" xfId="3835"/>
    <cellStyle name="2°livello num 3" xfId="3836"/>
    <cellStyle name="20% - Accent1" xfId="20" builtinId="30" customBuiltin="1"/>
    <cellStyle name="20% - Accent1 2" xfId="158"/>
    <cellStyle name="20% - Accent2" xfId="24" builtinId="34" customBuiltin="1"/>
    <cellStyle name="20% - Accent2 2" xfId="159"/>
    <cellStyle name="20% - Accent3" xfId="28" builtinId="38" customBuiltin="1"/>
    <cellStyle name="20% - Accent3 2" xfId="160"/>
    <cellStyle name="20% - Accent4" xfId="32" builtinId="42" customBuiltin="1"/>
    <cellStyle name="20% - Accent4 2" xfId="161"/>
    <cellStyle name="20% - Accent5" xfId="36" builtinId="46" customBuiltin="1"/>
    <cellStyle name="20% - Accent5 2" xfId="162"/>
    <cellStyle name="20% - Accent6" xfId="40" builtinId="50" customBuiltin="1"/>
    <cellStyle name="20% - Accent6 2" xfId="163"/>
    <cellStyle name="20% - Akzent1" xfId="3837"/>
    <cellStyle name="20% - Akzent2" xfId="3838"/>
    <cellStyle name="20% - Akzent3" xfId="3839"/>
    <cellStyle name="20% - Akzent4" xfId="3840"/>
    <cellStyle name="20% - Akzent5" xfId="3841"/>
    <cellStyle name="20% - Akzent6" xfId="3842"/>
    <cellStyle name="20% - Colore 1" xfId="3843"/>
    <cellStyle name="20% - Colore 2" xfId="3844"/>
    <cellStyle name="20% - Colore 3" xfId="3845"/>
    <cellStyle name="20% - Colore 4" xfId="3846"/>
    <cellStyle name="20% - Colore 5" xfId="3847"/>
    <cellStyle name="20% - Colore 6" xfId="3848"/>
    <cellStyle name="20% - Énfasis1" xfId="3849"/>
    <cellStyle name="20% - Énfasis2" xfId="3850"/>
    <cellStyle name="20% - Énfasis3" xfId="3851"/>
    <cellStyle name="20% - Énfasis4" xfId="3852"/>
    <cellStyle name="20% - Énfasis5" xfId="3853"/>
    <cellStyle name="20% - Énfasis6" xfId="3854"/>
    <cellStyle name="2dec" xfId="3855"/>
    <cellStyle name="2dec 2" xfId="3856"/>
    <cellStyle name="2DecimalPercent" xfId="3857"/>
    <cellStyle name="2DecimalPercent 2" xfId="3858"/>
    <cellStyle name="2Decimals" xfId="3859"/>
    <cellStyle name="2Decimals 2" xfId="3860"/>
    <cellStyle name="2pc" xfId="3861"/>
    <cellStyle name="2pc 2" xfId="3862"/>
    <cellStyle name="3° dettaglio" xfId="3863"/>
    <cellStyle name="3° dettaglio 2" xfId="3864"/>
    <cellStyle name="3° dettaglio 2 2" xfId="3865"/>
    <cellStyle name="3° dettaglio 3" xfId="3866"/>
    <cellStyle name="3° dettaglio bis" xfId="3867"/>
    <cellStyle name="3° dettaglio_Assumptions" xfId="3868"/>
    <cellStyle name="3dp" xfId="3869"/>
    <cellStyle name="3dp 2" xfId="3870"/>
    <cellStyle name="4" xfId="3871"/>
    <cellStyle name="4 2" xfId="3872"/>
    <cellStyle name="4 2 2" xfId="3873"/>
    <cellStyle name="4 3" xfId="3874"/>
    <cellStyle name="40% - Accent1" xfId="21" builtinId="31" customBuiltin="1"/>
    <cellStyle name="40% - Accent1 2" xfId="164"/>
    <cellStyle name="40% - Accent2" xfId="25" builtinId="35" customBuiltin="1"/>
    <cellStyle name="40% - Accent2 2" xfId="165"/>
    <cellStyle name="40% - Accent3" xfId="29" builtinId="39" customBuiltin="1"/>
    <cellStyle name="40% - Accent3 2" xfId="166"/>
    <cellStyle name="40% - Accent4" xfId="33" builtinId="43" customBuiltin="1"/>
    <cellStyle name="40% - Accent4 2" xfId="167"/>
    <cellStyle name="40% - Accent5" xfId="37" builtinId="47" customBuiltin="1"/>
    <cellStyle name="40% - Accent5 2" xfId="168"/>
    <cellStyle name="40% - Accent6" xfId="41" builtinId="51" customBuiltin="1"/>
    <cellStyle name="40% - Accent6 2" xfId="169"/>
    <cellStyle name="40% - Akzent1" xfId="3875"/>
    <cellStyle name="40% - Akzent2" xfId="3876"/>
    <cellStyle name="40% - Akzent3" xfId="3877"/>
    <cellStyle name="40% - Akzent4" xfId="3878"/>
    <cellStyle name="40% - Akzent5" xfId="3879"/>
    <cellStyle name="40% - Akzent6" xfId="3880"/>
    <cellStyle name="40% - Colore 1" xfId="3881"/>
    <cellStyle name="40% - Colore 2" xfId="3882"/>
    <cellStyle name="40% - Colore 3" xfId="3883"/>
    <cellStyle name="40% - Colore 4" xfId="3884"/>
    <cellStyle name="40% - Colore 5" xfId="3885"/>
    <cellStyle name="40% - Colore 6" xfId="3886"/>
    <cellStyle name="40% - Énfasis1" xfId="3887"/>
    <cellStyle name="40% - Énfasis2" xfId="3888"/>
    <cellStyle name="40% - Énfasis3" xfId="3889"/>
    <cellStyle name="40% - Énfasis4" xfId="3890"/>
    <cellStyle name="40% - Énfasis5" xfId="3891"/>
    <cellStyle name="40% - Énfasis6" xfId="3892"/>
    <cellStyle name="60% - Accent1" xfId="22" builtinId="32" customBuiltin="1"/>
    <cellStyle name="60% - Accent1 2" xfId="170"/>
    <cellStyle name="60% - Accent2" xfId="26" builtinId="36" customBuiltin="1"/>
    <cellStyle name="60% - Accent2 2" xfId="171"/>
    <cellStyle name="60% - Accent3" xfId="30" builtinId="40" customBuiltin="1"/>
    <cellStyle name="60% - Accent3 2" xfId="172"/>
    <cellStyle name="60% - Accent4" xfId="34" builtinId="44" customBuiltin="1"/>
    <cellStyle name="60% - Accent4 2" xfId="173"/>
    <cellStyle name="60% - Accent5" xfId="38" builtinId="48" customBuiltin="1"/>
    <cellStyle name="60% - Accent5 2" xfId="174"/>
    <cellStyle name="60% - Accent6" xfId="42" builtinId="52" customBuiltin="1"/>
    <cellStyle name="60% - Accent6 2" xfId="175"/>
    <cellStyle name="60% - Akzent1" xfId="3893"/>
    <cellStyle name="60% - Akzent2" xfId="3894"/>
    <cellStyle name="60% - Akzent3" xfId="3895"/>
    <cellStyle name="60% - Akzent4" xfId="3896"/>
    <cellStyle name="60% - Akzent5" xfId="3897"/>
    <cellStyle name="60% - Akzent6" xfId="3898"/>
    <cellStyle name="60% - Colore 1" xfId="3899"/>
    <cellStyle name="60% - Colore 2" xfId="3900"/>
    <cellStyle name="60% - Colore 3" xfId="3901"/>
    <cellStyle name="60% - Colore 4" xfId="3902"/>
    <cellStyle name="60% - Colore 5" xfId="3903"/>
    <cellStyle name="60% - Colore 6" xfId="3904"/>
    <cellStyle name="60% - Énfasis1" xfId="3905"/>
    <cellStyle name="60% - Énfasis2" xfId="3906"/>
    <cellStyle name="60% - Énfasis3" xfId="3907"/>
    <cellStyle name="60% - Énfasis4" xfId="3908"/>
    <cellStyle name="60% - Énfasis5" xfId="3909"/>
    <cellStyle name="60% - Énfasis6" xfId="3910"/>
    <cellStyle name="752131" xfId="3911"/>
    <cellStyle name="752131 2" xfId="3912"/>
    <cellStyle name="A" xfId="205"/>
    <cellStyle name="A 2" xfId="3914"/>
    <cellStyle name="A 3" xfId="3913"/>
    <cellStyle name="A_Block Space" xfId="3915"/>
    <cellStyle name="A_Block Space 2" xfId="3916"/>
    <cellStyle name="A_BlueLine" xfId="3917"/>
    <cellStyle name="A_BlueLine 2" xfId="3918"/>
    <cellStyle name="A_Do not Change" xfId="3919"/>
    <cellStyle name="A_Do not Change 2" xfId="3920"/>
    <cellStyle name="A_Estimate" xfId="3921"/>
    <cellStyle name="A_Estimate 2" xfId="3922"/>
    <cellStyle name="A_Memo" xfId="3923"/>
    <cellStyle name="A_Memo 2" xfId="3924"/>
    <cellStyle name="A_Memo_1. Consolidated Top Down" xfId="3925"/>
    <cellStyle name="A_Memo_1. Consolidated Top Down 2" xfId="3926"/>
    <cellStyle name="A_Memo_BP top down scenarios" xfId="3927"/>
    <cellStyle name="A_Memo_BP top down scenarios 2" xfId="3928"/>
    <cellStyle name="A_Memo_BP top down summary - Consolidated" xfId="3929"/>
    <cellStyle name="A_Memo_BP top down summary - Consolidated 2" xfId="3930"/>
    <cellStyle name="A_Memo_CX meeting template" xfId="3931"/>
    <cellStyle name="A_Memo_CX meeting template 2" xfId="3932"/>
    <cellStyle name="A_Memo_FM base Tom" xfId="3933"/>
    <cellStyle name="A_Memo_FM base Tom 2" xfId="3934"/>
    <cellStyle name="A_Memo_FM Mid Case Detail 2" xfId="3935"/>
    <cellStyle name="A_Memo_FM Mid Case Detail 2 2" xfId="3936"/>
    <cellStyle name="A_Memo_MAG FM 3.4.09 Tom" xfId="3937"/>
    <cellStyle name="A_Memo_MAG FM 3.4.09 Tom 2" xfId="3938"/>
    <cellStyle name="A_Memo_MAG LTFF 1011 01.06.10" xfId="3939"/>
    <cellStyle name="A_Memo_Scenario 2" xfId="3940"/>
    <cellStyle name="A_Memo_Scenario 2 2" xfId="3941"/>
    <cellStyle name="A_Normal" xfId="3942"/>
    <cellStyle name="A_Normal 2" xfId="3943"/>
    <cellStyle name="A_Normal Forecast" xfId="3944"/>
    <cellStyle name="A_Normal Forecast 2" xfId="3945"/>
    <cellStyle name="A_Normal Historical" xfId="3946"/>
    <cellStyle name="A_Normal Historical 2" xfId="3947"/>
    <cellStyle name="A_Normal_1. Consolidated Top Down" xfId="3948"/>
    <cellStyle name="A_Normal_1. Consolidated Top Down 2" xfId="3949"/>
    <cellStyle name="A_Normal_BP top down scenarios" xfId="3950"/>
    <cellStyle name="A_Normal_BP top down scenarios 2" xfId="3951"/>
    <cellStyle name="A_Normal_BP top down summary - Consolidated" xfId="3952"/>
    <cellStyle name="A_Normal_BP top down summary - Consolidated 2" xfId="3953"/>
    <cellStyle name="A_Normal_CX meeting template" xfId="3954"/>
    <cellStyle name="A_Normal_CX meeting template 2" xfId="3955"/>
    <cellStyle name="A_Normal_FM base Tom" xfId="3956"/>
    <cellStyle name="A_Normal_FM base Tom 2" xfId="3957"/>
    <cellStyle name="A_Normal_FM Mid Case Detail 2" xfId="3958"/>
    <cellStyle name="A_Normal_FM Mid Case Detail 2 2" xfId="3959"/>
    <cellStyle name="A_Normal_MAG FM 3.4.09 Tom" xfId="3960"/>
    <cellStyle name="A_Normal_MAG FM 3.4.09 Tom 2" xfId="3961"/>
    <cellStyle name="A_Normal_MAG LTFF 1011 01.06.10" xfId="3962"/>
    <cellStyle name="A_Normal_Scenario 2" xfId="3963"/>
    <cellStyle name="A_Normal_Scenario 2 2" xfId="3964"/>
    <cellStyle name="A_Rate_Data" xfId="3965"/>
    <cellStyle name="A_Rate_Data 2" xfId="3966"/>
    <cellStyle name="A_Rate_Data Historical" xfId="3967"/>
    <cellStyle name="A_Rate_Data Historical 2" xfId="3968"/>
    <cellStyle name="A_Rate_Title" xfId="3969"/>
    <cellStyle name="A_Rate_Title 2" xfId="3970"/>
    <cellStyle name="A_Rate_Title_1. Consolidated Top Down" xfId="3971"/>
    <cellStyle name="A_Rate_Title_1. Consolidated Top Down 2" xfId="3972"/>
    <cellStyle name="A_Rate_Title_BP top down scenarios" xfId="3973"/>
    <cellStyle name="A_Rate_Title_BP top down scenarios 2" xfId="3974"/>
    <cellStyle name="A_Rate_Title_BP top down summary - Consolidated" xfId="3975"/>
    <cellStyle name="A_Rate_Title_BP top down summary - Consolidated 2" xfId="3976"/>
    <cellStyle name="A_Rate_Title_CX meeting template" xfId="3977"/>
    <cellStyle name="A_Rate_Title_CX meeting template 2" xfId="3978"/>
    <cellStyle name="A_Rate_Title_FM base Tom" xfId="3979"/>
    <cellStyle name="A_Rate_Title_FM base Tom 2" xfId="3980"/>
    <cellStyle name="A_Rate_Title_FM Mid Case Detail 2" xfId="3981"/>
    <cellStyle name="A_Rate_Title_FM Mid Case Detail 2 2" xfId="3982"/>
    <cellStyle name="A_Rate_Title_MAG FM 3.4.09 Tom" xfId="3983"/>
    <cellStyle name="A_Rate_Title_MAG FM 3.4.09 Tom 2" xfId="3984"/>
    <cellStyle name="A_Rate_Title_MAG LTFF 1011 01.06.10" xfId="3985"/>
    <cellStyle name="A_Rate_Title_Scenario 2" xfId="3986"/>
    <cellStyle name="A_Rate_Title_Scenario 2 2" xfId="3987"/>
    <cellStyle name="A_Simple Title" xfId="3988"/>
    <cellStyle name="A_Simple Title 2" xfId="3989"/>
    <cellStyle name="A_Simple Title_1. Consolidated Top Down" xfId="3990"/>
    <cellStyle name="A_Simple Title_1. Consolidated Top Down 2" xfId="3991"/>
    <cellStyle name="A_Simple Title_BP top down scenarios" xfId="3992"/>
    <cellStyle name="A_Simple Title_BP top down scenarios 2" xfId="3993"/>
    <cellStyle name="A_Simple Title_BP top down summary - Consolidated" xfId="3994"/>
    <cellStyle name="A_Simple Title_BP top down summary - Consolidated 2" xfId="3995"/>
    <cellStyle name="A_Simple Title_CX meeting template" xfId="3996"/>
    <cellStyle name="A_Simple Title_CX meeting template 2" xfId="3997"/>
    <cellStyle name="A_Simple Title_FM base Tom" xfId="3998"/>
    <cellStyle name="A_Simple Title_FM base Tom 2" xfId="3999"/>
    <cellStyle name="A_Simple Title_FM Mid Case Detail 2" xfId="4000"/>
    <cellStyle name="A_Simple Title_FM Mid Case Detail 2 2" xfId="4001"/>
    <cellStyle name="A_Simple Title_MAG FM 3.4.09 Tom" xfId="4002"/>
    <cellStyle name="A_Simple Title_MAG FM 3.4.09 Tom 2" xfId="4003"/>
    <cellStyle name="A_Simple Title_MAG LTFF 1011 01.06.10" xfId="4004"/>
    <cellStyle name="A_Simple Title_MAG LTFF 1011 01.06.10 2" xfId="4905"/>
    <cellStyle name="A_Simple Title_MAG LTFF 1011 01.06.10 2 2" xfId="5394"/>
    <cellStyle name="A_Simple Title_MAG LTFF 1011 01.06.10 2 2 2" xfId="11500"/>
    <cellStyle name="A_Simple Title_MAG LTFF 1011 01.06.10 2 2 2 2" xfId="6496"/>
    <cellStyle name="A_Simple Title_MAG LTFF 1011 01.06.10 2 2 2 2 2" xfId="31468"/>
    <cellStyle name="A_Simple Title_MAG LTFF 1011 01.06.10 2 2 2 3" xfId="28041"/>
    <cellStyle name="A_Simple Title_MAG LTFF 1011 01.06.10 2 2 2 3 2" xfId="52881"/>
    <cellStyle name="A_Simple Title_MAG LTFF 1011 01.06.10 2 2 2 4" xfId="36389"/>
    <cellStyle name="A_Simple Title_MAG LTFF 1011 01.06.10 2 2 3" xfId="10340"/>
    <cellStyle name="A_Simple Title_MAG LTFF 1011 01.06.10 2 2 3 2" xfId="14035"/>
    <cellStyle name="A_Simple Title_MAG LTFF 1011 01.06.10 2 2 3 2 2" xfId="38876"/>
    <cellStyle name="A_Simple Title_MAG LTFF 1011 01.06.10 2 2 3 3" xfId="18054"/>
    <cellStyle name="A_Simple Title_MAG LTFF 1011 01.06.10 2 2 3 3 2" xfId="42894"/>
    <cellStyle name="A_Simple Title_MAG LTFF 1011 01.06.10 2 2 3 4" xfId="35282"/>
    <cellStyle name="A_Simple Title_MAG LTFF 1011 01.06.10 2 2 4" xfId="12832"/>
    <cellStyle name="A_Simple Title_MAG LTFF 1011 01.06.10 2 2 4 2" xfId="17241"/>
    <cellStyle name="A_Simple Title_MAG LTFF 1011 01.06.10 2 2 4 2 2" xfId="42081"/>
    <cellStyle name="A_Simple Title_MAG LTFF 1011 01.06.10 2 2 4 3" xfId="20504"/>
    <cellStyle name="A_Simple Title_MAG LTFF 1011 01.06.10 2 2 4 3 2" xfId="45344"/>
    <cellStyle name="A_Simple Title_MAG LTFF 1011 01.06.10 2 2 4 4" xfId="23774"/>
    <cellStyle name="A_Simple Title_MAG LTFF 1011 01.06.10 2 2 4 4 2" xfId="48614"/>
    <cellStyle name="A_Simple Title_MAG LTFF 1011 01.06.10 2 2 4 5" xfId="26987"/>
    <cellStyle name="A_Simple Title_MAG LTFF 1011 01.06.10 2 2 4 5 2" xfId="51827"/>
    <cellStyle name="A_Simple Title_MAG LTFF 1011 01.06.10 2 2 4 6" xfId="28554"/>
    <cellStyle name="A_Simple Title_MAG LTFF 1011 01.06.10 2 2 4 6 2" xfId="53394"/>
    <cellStyle name="A_Simple Title_MAG LTFF 1011 01.06.10 2 2 4 7" xfId="37675"/>
    <cellStyle name="A_Simple Title_MAG LTFF 1011 01.06.10 2 2 5" xfId="30423"/>
    <cellStyle name="A_Simple Title_MAG LTFF 1011 01.06.10 2 3" xfId="11226"/>
    <cellStyle name="A_Simple Title_MAG LTFF 1011 01.06.10 2 3 2" xfId="8944"/>
    <cellStyle name="A_Simple Title_MAG LTFF 1011 01.06.10 2 3 2 2" xfId="33894"/>
    <cellStyle name="A_Simple Title_MAG LTFF 1011 01.06.10 2 3 3" xfId="27982"/>
    <cellStyle name="A_Simple Title_MAG LTFF 1011 01.06.10 2 3 3 2" xfId="52822"/>
    <cellStyle name="A_Simple Title_MAG LTFF 1011 01.06.10 2 3 4" xfId="36141"/>
    <cellStyle name="A_Simple Title_MAG LTFF 1011 01.06.10 2 4" xfId="10685"/>
    <cellStyle name="A_Simple Title_MAG LTFF 1011 01.06.10 2 4 2" xfId="7147"/>
    <cellStyle name="A_Simple Title_MAG LTFF 1011 01.06.10 2 4 2 2" xfId="32100"/>
    <cellStyle name="A_Simple Title_MAG LTFF 1011 01.06.10 2 4 3" xfId="18399"/>
    <cellStyle name="A_Simple Title_MAG LTFF 1011 01.06.10 2 4 3 2" xfId="43239"/>
    <cellStyle name="A_Simple Title_MAG LTFF 1011 01.06.10 2 4 4" xfId="35614"/>
    <cellStyle name="A_Simple Title_MAG LTFF 1011 01.06.10 2 5" xfId="12816"/>
    <cellStyle name="A_Simple Title_MAG LTFF 1011 01.06.10 2 5 2" xfId="17225"/>
    <cellStyle name="A_Simple Title_MAG LTFF 1011 01.06.10 2 5 2 2" xfId="42065"/>
    <cellStyle name="A_Simple Title_MAG LTFF 1011 01.06.10 2 5 3" xfId="20488"/>
    <cellStyle name="A_Simple Title_MAG LTFF 1011 01.06.10 2 5 3 2" xfId="45328"/>
    <cellStyle name="A_Simple Title_MAG LTFF 1011 01.06.10 2 5 4" xfId="23758"/>
    <cellStyle name="A_Simple Title_MAG LTFF 1011 01.06.10 2 5 4 2" xfId="48598"/>
    <cellStyle name="A_Simple Title_MAG LTFF 1011 01.06.10 2 5 5" xfId="26971"/>
    <cellStyle name="A_Simple Title_MAG LTFF 1011 01.06.10 2 5 5 2" xfId="51811"/>
    <cellStyle name="A_Simple Title_MAG LTFF 1011 01.06.10 2 5 6" xfId="28538"/>
    <cellStyle name="A_Simple Title_MAG LTFF 1011 01.06.10 2 5 6 2" xfId="53378"/>
    <cellStyle name="A_Simple Title_MAG LTFF 1011 01.06.10 2 5 7" xfId="37659"/>
    <cellStyle name="A_Simple Title_MAG LTFF 1011 01.06.10 2 6" xfId="30014"/>
    <cellStyle name="A_Simple Title_MAG LTFF 1011 01.06.10 3" xfId="5379"/>
    <cellStyle name="A_Simple Title_MAG LTFF 1011 01.06.10 3 2" xfId="11491"/>
    <cellStyle name="A_Simple Title_MAG LTFF 1011 01.06.10 3 2 2" xfId="6550"/>
    <cellStyle name="A_Simple Title_MAG LTFF 1011 01.06.10 3 2 2 2" xfId="31519"/>
    <cellStyle name="A_Simple Title_MAG LTFF 1011 01.06.10 3 2 3" xfId="28040"/>
    <cellStyle name="A_Simple Title_MAG LTFF 1011 01.06.10 3 2 3 2" xfId="52880"/>
    <cellStyle name="A_Simple Title_MAG LTFF 1011 01.06.10 3 2 4" xfId="36387"/>
    <cellStyle name="A_Simple Title_MAG LTFF 1011 01.06.10 3 3" xfId="10345"/>
    <cellStyle name="A_Simple Title_MAG LTFF 1011 01.06.10 3 3 2" xfId="13745"/>
    <cellStyle name="A_Simple Title_MAG LTFF 1011 01.06.10 3 3 2 2" xfId="38587"/>
    <cellStyle name="A_Simple Title_MAG LTFF 1011 01.06.10 3 3 3" xfId="18059"/>
    <cellStyle name="A_Simple Title_MAG LTFF 1011 01.06.10 3 3 3 2" xfId="42899"/>
    <cellStyle name="A_Simple Title_MAG LTFF 1011 01.06.10 3 3 4" xfId="35287"/>
    <cellStyle name="A_Simple Title_MAG LTFF 1011 01.06.10 3 4" xfId="12831"/>
    <cellStyle name="A_Simple Title_MAG LTFF 1011 01.06.10 3 4 2" xfId="17240"/>
    <cellStyle name="A_Simple Title_MAG LTFF 1011 01.06.10 3 4 2 2" xfId="42080"/>
    <cellStyle name="A_Simple Title_MAG LTFF 1011 01.06.10 3 4 3" xfId="20503"/>
    <cellStyle name="A_Simple Title_MAG LTFF 1011 01.06.10 3 4 3 2" xfId="45343"/>
    <cellStyle name="A_Simple Title_MAG LTFF 1011 01.06.10 3 4 4" xfId="23773"/>
    <cellStyle name="A_Simple Title_MAG LTFF 1011 01.06.10 3 4 4 2" xfId="48613"/>
    <cellStyle name="A_Simple Title_MAG LTFF 1011 01.06.10 3 4 5" xfId="26986"/>
    <cellStyle name="A_Simple Title_MAG LTFF 1011 01.06.10 3 4 5 2" xfId="51826"/>
    <cellStyle name="A_Simple Title_MAG LTFF 1011 01.06.10 3 4 6" xfId="28553"/>
    <cellStyle name="A_Simple Title_MAG LTFF 1011 01.06.10 3 4 6 2" xfId="53393"/>
    <cellStyle name="A_Simple Title_MAG LTFF 1011 01.06.10 3 4 7" xfId="37674"/>
    <cellStyle name="A_Simple Title_MAG LTFF 1011 01.06.10 3 5" xfId="30418"/>
    <cellStyle name="A_Simple Title_MAG LTFF 1011 01.06.10 4" xfId="10974"/>
    <cellStyle name="A_Simple Title_MAG LTFF 1011 01.06.10 4 2" xfId="8915"/>
    <cellStyle name="A_Simple Title_MAG LTFF 1011 01.06.10 4 2 2" xfId="33866"/>
    <cellStyle name="A_Simple Title_MAG LTFF 1011 01.06.10 4 3" xfId="27949"/>
    <cellStyle name="A_Simple Title_MAG LTFF 1011 01.06.10 4 3 2" xfId="52789"/>
    <cellStyle name="A_Simple Title_MAG LTFF 1011 01.06.10 4 4" xfId="35894"/>
    <cellStyle name="A_Simple Title_MAG LTFF 1011 01.06.10 5" xfId="10952"/>
    <cellStyle name="A_Simple Title_MAG LTFF 1011 01.06.10 5 2" xfId="13517"/>
    <cellStyle name="A_Simple Title_MAG LTFF 1011 01.06.10 5 2 2" xfId="38359"/>
    <cellStyle name="A_Simple Title_MAG LTFF 1011 01.06.10 5 3" xfId="18665"/>
    <cellStyle name="A_Simple Title_MAG LTFF 1011 01.06.10 5 3 2" xfId="43505"/>
    <cellStyle name="A_Simple Title_MAG LTFF 1011 01.06.10 5 4" xfId="35872"/>
    <cellStyle name="A_Simple Title_MAG LTFF 1011 01.06.10 6" xfId="12792"/>
    <cellStyle name="A_Simple Title_MAG LTFF 1011 01.06.10 6 2" xfId="17202"/>
    <cellStyle name="A_Simple Title_MAG LTFF 1011 01.06.10 6 2 2" xfId="42042"/>
    <cellStyle name="A_Simple Title_MAG LTFF 1011 01.06.10 6 3" xfId="20465"/>
    <cellStyle name="A_Simple Title_MAG LTFF 1011 01.06.10 6 3 2" xfId="45305"/>
    <cellStyle name="A_Simple Title_MAG LTFF 1011 01.06.10 6 4" xfId="23735"/>
    <cellStyle name="A_Simple Title_MAG LTFF 1011 01.06.10 6 4 2" xfId="48575"/>
    <cellStyle name="A_Simple Title_MAG LTFF 1011 01.06.10 6 5" xfId="26948"/>
    <cellStyle name="A_Simple Title_MAG LTFF 1011 01.06.10 6 5 2" xfId="51788"/>
    <cellStyle name="A_Simple Title_MAG LTFF 1011 01.06.10 6 6" xfId="28515"/>
    <cellStyle name="A_Simple Title_MAG LTFF 1011 01.06.10 6 6 2" xfId="53355"/>
    <cellStyle name="A_Simple Title_MAG LTFF 1011 01.06.10 6 7" xfId="37636"/>
    <cellStyle name="A_Simple Title_MAG LTFF 1011 01.06.10 7" xfId="29724"/>
    <cellStyle name="A_Simple Title_Scenario 2" xfId="4005"/>
    <cellStyle name="A_Simple Title_Scenario 2 2" xfId="4006"/>
    <cellStyle name="A_Sum" xfId="4007"/>
    <cellStyle name="A_Sum 2" xfId="4008"/>
    <cellStyle name="A_SUM_Row Major" xfId="4009"/>
    <cellStyle name="A_SUM_Row Major 2" xfId="4010"/>
    <cellStyle name="A_SUM_Row Minor" xfId="4011"/>
    <cellStyle name="A_SUM_Row Minor 2" xfId="4012"/>
    <cellStyle name="A_Title" xfId="4013"/>
    <cellStyle name="A_Title 2" xfId="4014"/>
    <cellStyle name="A_Title_1. Consolidated Top Down" xfId="4015"/>
    <cellStyle name="A_Title_1. Consolidated Top Down 2" xfId="4016"/>
    <cellStyle name="A_Title_BP top down scenarios" xfId="4017"/>
    <cellStyle name="A_Title_BP top down scenarios 2" xfId="4018"/>
    <cellStyle name="A_Title_BP top down summary - Consolidated" xfId="4019"/>
    <cellStyle name="A_Title_BP top down summary - Consolidated 2" xfId="4020"/>
    <cellStyle name="A_Title_CX meeting template" xfId="4021"/>
    <cellStyle name="A_Title_CX meeting template 2" xfId="4022"/>
    <cellStyle name="A_Title_FM base Tom" xfId="4023"/>
    <cellStyle name="A_Title_FM base Tom 2" xfId="4024"/>
    <cellStyle name="A_Title_FM Mid Case Detail 2" xfId="4025"/>
    <cellStyle name="A_Title_FM Mid Case Detail 2 2" xfId="4026"/>
    <cellStyle name="A_Title_MAG FM 3.4.09 Tom" xfId="4027"/>
    <cellStyle name="A_Title_MAG FM 3.4.09 Tom 2" xfId="4028"/>
    <cellStyle name="A_Title_MAG LTFF 1011 01.06.10" xfId="4029"/>
    <cellStyle name="A_Title_Scenario 2" xfId="4030"/>
    <cellStyle name="A_Title_Scenario 2 2" xfId="4031"/>
    <cellStyle name="A_YearHeadings" xfId="4032"/>
    <cellStyle name="A_YearHeadings 2" xfId="4033"/>
    <cellStyle name="A¨­￠￢￠O [0]_C¡IAo_AoAUAy¡ÆeC¡I " xfId="4034"/>
    <cellStyle name="A¨­￠￢￠O_AoAUAy¡ÆeC¡I " xfId="4035"/>
    <cellStyle name="AA Nombre" xfId="797"/>
    <cellStyle name="AA Nombre 2" xfId="1399"/>
    <cellStyle name="AA Nombre 3" xfId="4036"/>
    <cellStyle name="aaa" xfId="4037"/>
    <cellStyle name="Accent1" xfId="19" builtinId="29" customBuiltin="1"/>
    <cellStyle name="Accent1 - 20%" xfId="4038"/>
    <cellStyle name="Accent1 - 40%" xfId="4039"/>
    <cellStyle name="Accent1 - 60%" xfId="4040"/>
    <cellStyle name="Accent1 2" xfId="176"/>
    <cellStyle name="Accent2" xfId="23" builtinId="33" customBuiltin="1"/>
    <cellStyle name="Accent2 - 20%" xfId="4041"/>
    <cellStyle name="Accent2 - 40%" xfId="4042"/>
    <cellStyle name="Accent2 - 60%" xfId="4043"/>
    <cellStyle name="Accent2 2" xfId="177"/>
    <cellStyle name="Accent3" xfId="27" builtinId="37" customBuiltin="1"/>
    <cellStyle name="Accent3 - 20%" xfId="4044"/>
    <cellStyle name="Accent3 - 40%" xfId="4045"/>
    <cellStyle name="Accent3 - 60%" xfId="4046"/>
    <cellStyle name="Accent3 2" xfId="178"/>
    <cellStyle name="Accent4" xfId="31" builtinId="41" customBuiltin="1"/>
    <cellStyle name="Accent4 - 20%" xfId="4047"/>
    <cellStyle name="Accent4 - 40%" xfId="4048"/>
    <cellStyle name="Accent4 - 60%" xfId="4049"/>
    <cellStyle name="Accent4 2" xfId="179"/>
    <cellStyle name="Accent5" xfId="35" builtinId="45" customBuiltin="1"/>
    <cellStyle name="Accent5 - 20%" xfId="4050"/>
    <cellStyle name="Accent5 - 40%" xfId="4051"/>
    <cellStyle name="Accent5 - 60%" xfId="4052"/>
    <cellStyle name="Accent5 2" xfId="180"/>
    <cellStyle name="Accent6" xfId="39" builtinId="49" customBuiltin="1"/>
    <cellStyle name="Accent6 - 20%" xfId="4053"/>
    <cellStyle name="Accent6 - 40%" xfId="4054"/>
    <cellStyle name="Accent6 - 60%" xfId="4055"/>
    <cellStyle name="Accent6 2" xfId="181"/>
    <cellStyle name="Accounting" xfId="4056"/>
    <cellStyle name="Accounting [0]" xfId="4057"/>
    <cellStyle name="Accounting [0] 2" xfId="4058"/>
    <cellStyle name="Accounting [0] 2 2" xfId="5318"/>
    <cellStyle name="Accounting [0] 3" xfId="5317"/>
    <cellStyle name="Accounting 2" xfId="4059"/>
    <cellStyle name="Accounting 3" xfId="4060"/>
    <cellStyle name="Acctg" xfId="4061"/>
    <cellStyle name="Acctg 2" xfId="4062"/>
    <cellStyle name="Acctg$" xfId="4063"/>
    <cellStyle name="Acctg$ 2" xfId="4064"/>
    <cellStyle name="Acctg_Book1" xfId="4065"/>
    <cellStyle name="Act_%1" xfId="4066"/>
    <cellStyle name="Actual" xfId="4067"/>
    <cellStyle name="Addon output" xfId="4068"/>
    <cellStyle name="Addon output 2" xfId="4069"/>
    <cellStyle name="adj_share" xfId="4070"/>
    <cellStyle name="adjusted" xfId="4071"/>
    <cellStyle name="adjusted 2" xfId="4072"/>
    <cellStyle name="Advarselstekst 8" xfId="4073"/>
    <cellStyle name="AFE" xfId="4074"/>
    <cellStyle name="AFE 2" xfId="4075"/>
    <cellStyle name="AFE 3" xfId="4076"/>
    <cellStyle name="AFE 3 2" xfId="4077"/>
    <cellStyle name="AFE 4" xfId="4078"/>
    <cellStyle name="Afjusted" xfId="4079"/>
    <cellStyle name="Afjusted 2" xfId="4080"/>
    <cellStyle name="Afrundet valuta_MEAN92" xfId="206"/>
    <cellStyle name="Agara" xfId="4081"/>
    <cellStyle name="Agara 2" xfId="4082"/>
    <cellStyle name="Akzent1" xfId="4083"/>
    <cellStyle name="Akzent2" xfId="4084"/>
    <cellStyle name="Akzent3" xfId="4085"/>
    <cellStyle name="Akzent4" xfId="4086"/>
    <cellStyle name="Akzent5" xfId="4087"/>
    <cellStyle name="Akzent6" xfId="4088"/>
    <cellStyle name="Alert" xfId="4089"/>
    <cellStyle name="Alert 2" xfId="4090"/>
    <cellStyle name="Align: Center/Bottom" xfId="4091"/>
    <cellStyle name="Align: Center/Bottom 2" xfId="4092"/>
    <cellStyle name="Align: Center/Center" xfId="4093"/>
    <cellStyle name="Align: Center/Center 2" xfId="4094"/>
    <cellStyle name="Align: Center/Top" xfId="4095"/>
    <cellStyle name="Align: Center/Top 2" xfId="4096"/>
    <cellStyle name="Align: Left/Bottom" xfId="4097"/>
    <cellStyle name="Align: Left/Bottom 2" xfId="4098"/>
    <cellStyle name="Align: Left/Center" xfId="4099"/>
    <cellStyle name="Align: Left/Center 2" xfId="4100"/>
    <cellStyle name="Align: Left/Top" xfId="4101"/>
    <cellStyle name="Align: Left/Top 2" xfId="4102"/>
    <cellStyle name="Align: Right/Bottom" xfId="4103"/>
    <cellStyle name="Align: Right/Bottom 2" xfId="4104"/>
    <cellStyle name="Align: Right/Center" xfId="4105"/>
    <cellStyle name="Align: Right/Center 2" xfId="4106"/>
    <cellStyle name="Align: Right/Top" xfId="4107"/>
    <cellStyle name="Align: Right/Top 2" xfId="4108"/>
    <cellStyle name="ANCLAS,REZONES Y SUS PARTES,DE FUNDICION,DE HIERRO O DE ACERO" xfId="145"/>
    <cellStyle name="ANCLAS,REZONES Y SUS PARTES,DE FUNDICION,DE HIERRO O DE ACERO 2" xfId="774"/>
    <cellStyle name="Anos" xfId="798"/>
    <cellStyle name="Anos 2" xfId="4109"/>
    <cellStyle name="Anos 2 2" xfId="4982"/>
    <cellStyle name="Anos 2 2 2" xfId="30087"/>
    <cellStyle name="Anos 2 3" xfId="4900"/>
    <cellStyle name="Anos 2 3 2" xfId="30012"/>
    <cellStyle name="Anos 2 4" xfId="4986"/>
    <cellStyle name="Anos 2 4 2" xfId="30088"/>
    <cellStyle name="Anos 2 5" xfId="4904"/>
    <cellStyle name="Anos 2 5 2" xfId="30013"/>
    <cellStyle name="Anos 2 6" xfId="28990"/>
    <cellStyle name="Anos 2 6 2" xfId="53762"/>
    <cellStyle name="Anos 2 7" xfId="28989"/>
    <cellStyle name="Anos 2 7 2" xfId="53761"/>
    <cellStyle name="Anos 2 8" xfId="28985"/>
    <cellStyle name="Anos 2 8 2" xfId="53757"/>
    <cellStyle name="Anos 2 9" xfId="28982"/>
    <cellStyle name="Anos 2 9 2" xfId="53754"/>
    <cellStyle name="Arial 10" xfId="4110"/>
    <cellStyle name="Arial 10 2" xfId="4111"/>
    <cellStyle name="Arial 10 2 2" xfId="4112"/>
    <cellStyle name="Arial 10 2 2 2" xfId="4113"/>
    <cellStyle name="Arial 10 2 3" xfId="4114"/>
    <cellStyle name="Arial 10 3" xfId="4115"/>
    <cellStyle name="Arial 10 3 2" xfId="4116"/>
    <cellStyle name="Arial 10 3 2 2" xfId="4117"/>
    <cellStyle name="Arial 10 3 3" xfId="4118"/>
    <cellStyle name="Arial 10 4" xfId="4119"/>
    <cellStyle name="Arial 10 4 2" xfId="4120"/>
    <cellStyle name="Arial 10 5" xfId="4121"/>
    <cellStyle name="Arial 12" xfId="4122"/>
    <cellStyle name="Arial 12 2" xfId="4123"/>
    <cellStyle name="Arial 8" xfId="4124"/>
    <cellStyle name="Arial6Bold" xfId="4125"/>
    <cellStyle name="Arial6Bold 2" xfId="4126"/>
    <cellStyle name="ArialNormal" xfId="4127"/>
    <cellStyle name="ArialNormal 10" xfId="8909"/>
    <cellStyle name="ArialNormal 10 2" xfId="33860"/>
    <cellStyle name="ArialNormal 11" xfId="8939"/>
    <cellStyle name="ArialNormal 11 2" xfId="33889"/>
    <cellStyle name="ArialNormal 12" xfId="8636"/>
    <cellStyle name="ArialNormal 12 2" xfId="33587"/>
    <cellStyle name="ArialNormal 13" xfId="9553"/>
    <cellStyle name="ArialNormal 13 2" xfId="34503"/>
    <cellStyle name="ArialNormal 2" xfId="4128"/>
    <cellStyle name="ArialNormal 2 2" xfId="4129"/>
    <cellStyle name="ArialNormal 2 2 10" xfId="9292"/>
    <cellStyle name="ArialNormal 2 2 10 2" xfId="34242"/>
    <cellStyle name="ArialNormal 2 2 11" xfId="7480"/>
    <cellStyle name="ArialNormal 2 2 11 2" xfId="32433"/>
    <cellStyle name="ArialNormal 2 2 2" xfId="4984"/>
    <cellStyle name="ArialNormal 2 2 2 2" xfId="11234"/>
    <cellStyle name="ArialNormal 2 2 2 2 2" xfId="9332"/>
    <cellStyle name="ArialNormal 2 2 2 2 2 2" xfId="34282"/>
    <cellStyle name="ArialNormal 2 2 2 2 3" xfId="18929"/>
    <cellStyle name="ArialNormal 2 2 2 2 3 2" xfId="43769"/>
    <cellStyle name="ArialNormal 2 2 2 2 4" xfId="22199"/>
    <cellStyle name="ArialNormal 2 2 2 2 4 2" xfId="47039"/>
    <cellStyle name="ArialNormal 2 2 2 2 5" xfId="25422"/>
    <cellStyle name="ArialNormal 2 2 2 2 5 2" xfId="50262"/>
    <cellStyle name="ArialNormal 2 2 2 2 6" xfId="36149"/>
    <cellStyle name="ArialNormal 2 2 2 3" xfId="10636"/>
    <cellStyle name="ArialNormal 2 2 2 3 2" xfId="14213"/>
    <cellStyle name="ArialNormal 2 2 2 3 2 2" xfId="39054"/>
    <cellStyle name="ArialNormal 2 2 2 3 3" xfId="18350"/>
    <cellStyle name="ArialNormal 2 2 2 3 3 2" xfId="43190"/>
    <cellStyle name="ArialNormal 2 2 2 3 4" xfId="21637"/>
    <cellStyle name="ArialNormal 2 2 2 3 4 2" xfId="46477"/>
    <cellStyle name="ArialNormal 2 2 2 3 5" xfId="24863"/>
    <cellStyle name="ArialNormal 2 2 2 3 5 2" xfId="49703"/>
    <cellStyle name="ArialNormal 2 2 2 3 6" xfId="27719"/>
    <cellStyle name="ArialNormal 2 2 2 3 6 2" xfId="52559"/>
    <cellStyle name="ArialNormal 2 2 2 3 7" xfId="35565"/>
    <cellStyle name="ArialNormal 2 2 2 4" xfId="14122"/>
    <cellStyle name="ArialNormal 2 2 2 4 2" xfId="38963"/>
    <cellStyle name="ArialNormal 2 2 2 5" xfId="13961"/>
    <cellStyle name="ArialNormal 2 2 2 5 2" xfId="38802"/>
    <cellStyle name="ArialNormal 2 2 2 6" xfId="15602"/>
    <cellStyle name="ArialNormal 2 2 2 6 2" xfId="40443"/>
    <cellStyle name="ArialNormal 2 2 2 7" xfId="9071"/>
    <cellStyle name="ArialNormal 2 2 2 7 2" xfId="34021"/>
    <cellStyle name="ArialNormal 2 2 2 8" xfId="7033"/>
    <cellStyle name="ArialNormal 2 2 2 8 2" xfId="31989"/>
    <cellStyle name="ArialNormal 2 2 3" xfId="4889"/>
    <cellStyle name="ArialNormal 2 2 3 2" xfId="11214"/>
    <cellStyle name="ArialNormal 2 2 3 2 2" xfId="7164"/>
    <cellStyle name="ArialNormal 2 2 3 2 2 2" xfId="32117"/>
    <cellStyle name="ArialNormal 2 2 3 2 3" xfId="18910"/>
    <cellStyle name="ArialNormal 2 2 3 2 3 2" xfId="43750"/>
    <cellStyle name="ArialNormal 2 2 3 2 4" xfId="22180"/>
    <cellStyle name="ArialNormal 2 2 3 2 4 2" xfId="47020"/>
    <cellStyle name="ArialNormal 2 2 3 2 5" xfId="25403"/>
    <cellStyle name="ArialNormal 2 2 3 2 5 2" xfId="50243"/>
    <cellStyle name="ArialNormal 2 2 3 2 6" xfId="36129"/>
    <cellStyle name="ArialNormal 2 2 3 3" xfId="10697"/>
    <cellStyle name="ArialNormal 2 2 3 3 2" xfId="8139"/>
    <cellStyle name="ArialNormal 2 2 3 3 2 2" xfId="33092"/>
    <cellStyle name="ArialNormal 2 2 3 3 3" xfId="18411"/>
    <cellStyle name="ArialNormal 2 2 3 3 3 2" xfId="43251"/>
    <cellStyle name="ArialNormal 2 2 3 3 4" xfId="21697"/>
    <cellStyle name="ArialNormal 2 2 3 3 4 2" xfId="46537"/>
    <cellStyle name="ArialNormal 2 2 3 3 5" xfId="24923"/>
    <cellStyle name="ArialNormal 2 2 3 3 5 2" xfId="49763"/>
    <cellStyle name="ArialNormal 2 2 3 3 6" xfId="27732"/>
    <cellStyle name="ArialNormal 2 2 3 3 6 2" xfId="52572"/>
    <cellStyle name="ArialNormal 2 2 3 3 7" xfId="35626"/>
    <cellStyle name="ArialNormal 2 2 3 4" xfId="13967"/>
    <cellStyle name="ArialNormal 2 2 3 4 2" xfId="38808"/>
    <cellStyle name="ArialNormal 2 2 3 5" xfId="9245"/>
    <cellStyle name="ArialNormal 2 2 3 5 2" xfId="34195"/>
    <cellStyle name="ArialNormal 2 2 3 6" xfId="14633"/>
    <cellStyle name="ArialNormal 2 2 3 6 2" xfId="39474"/>
    <cellStyle name="ArialNormal 2 2 3 7" xfId="14851"/>
    <cellStyle name="ArialNormal 2 2 3 7 2" xfId="39692"/>
    <cellStyle name="ArialNormal 2 2 3 8" xfId="7722"/>
    <cellStyle name="ArialNormal 2 2 3 8 2" xfId="32675"/>
    <cellStyle name="ArialNormal 2 2 4" xfId="4902"/>
    <cellStyle name="ArialNormal 2 2 4 2" xfId="11224"/>
    <cellStyle name="ArialNormal 2 2 4 2 2" xfId="14715"/>
    <cellStyle name="ArialNormal 2 2 4 2 2 2" xfId="39556"/>
    <cellStyle name="ArialNormal 2 2 4 2 3" xfId="18920"/>
    <cellStyle name="ArialNormal 2 2 4 2 3 2" xfId="43760"/>
    <cellStyle name="ArialNormal 2 2 4 2 4" xfId="22190"/>
    <cellStyle name="ArialNormal 2 2 4 2 4 2" xfId="47030"/>
    <cellStyle name="ArialNormal 2 2 4 2 5" xfId="25413"/>
    <cellStyle name="ArialNormal 2 2 4 2 5 2" xfId="50253"/>
    <cellStyle name="ArialNormal 2 2 4 2 6" xfId="36139"/>
    <cellStyle name="ArialNormal 2 2 4 3" xfId="10687"/>
    <cellStyle name="ArialNormal 2 2 4 3 2" xfId="8145"/>
    <cellStyle name="ArialNormal 2 2 4 3 2 2" xfId="33098"/>
    <cellStyle name="ArialNormal 2 2 4 3 3" xfId="18401"/>
    <cellStyle name="ArialNormal 2 2 4 3 3 2" xfId="43241"/>
    <cellStyle name="ArialNormal 2 2 4 3 4" xfId="21687"/>
    <cellStyle name="ArialNormal 2 2 4 3 4 2" xfId="46527"/>
    <cellStyle name="ArialNormal 2 2 4 3 5" xfId="24913"/>
    <cellStyle name="ArialNormal 2 2 4 3 5 2" xfId="49753"/>
    <cellStyle name="ArialNormal 2 2 4 3 6" xfId="27722"/>
    <cellStyle name="ArialNormal 2 2 4 3 6 2" xfId="52562"/>
    <cellStyle name="ArialNormal 2 2 4 3 7" xfId="35616"/>
    <cellStyle name="ArialNormal 2 2 4 4" xfId="14094"/>
    <cellStyle name="ArialNormal 2 2 4 4 2" xfId="38935"/>
    <cellStyle name="ArialNormal 2 2 4 5" xfId="14077"/>
    <cellStyle name="ArialNormal 2 2 4 5 2" xfId="38918"/>
    <cellStyle name="ArialNormal 2 2 4 6" xfId="15603"/>
    <cellStyle name="ArialNormal 2 2 4 6 2" xfId="40444"/>
    <cellStyle name="ArialNormal 2 2 4 7" xfId="9487"/>
    <cellStyle name="ArialNormal 2 2 4 7 2" xfId="34437"/>
    <cellStyle name="ArialNormal 2 2 4 8" xfId="7659"/>
    <cellStyle name="ArialNormal 2 2 4 8 2" xfId="32612"/>
    <cellStyle name="ArialNormal 2 2 5" xfId="10976"/>
    <cellStyle name="ArialNormal 2 2 5 2" xfId="13452"/>
    <cellStyle name="ArialNormal 2 2 5 2 2" xfId="38294"/>
    <cellStyle name="ArialNormal 2 2 5 3" xfId="18688"/>
    <cellStyle name="ArialNormal 2 2 5 3 2" xfId="43528"/>
    <cellStyle name="ArialNormal 2 2 5 4" xfId="21958"/>
    <cellStyle name="ArialNormal 2 2 5 4 2" xfId="46798"/>
    <cellStyle name="ArialNormal 2 2 5 5" xfId="25182"/>
    <cellStyle name="ArialNormal 2 2 5 5 2" xfId="50022"/>
    <cellStyle name="ArialNormal 2 2 5 6" xfId="35896"/>
    <cellStyle name="ArialNormal 2 2 6" xfId="10950"/>
    <cellStyle name="ArialNormal 2 2 6 2" xfId="7477"/>
    <cellStyle name="ArialNormal 2 2 6 2 2" xfId="32430"/>
    <cellStyle name="ArialNormal 2 2 6 3" xfId="18663"/>
    <cellStyle name="ArialNormal 2 2 6 3 2" xfId="43503"/>
    <cellStyle name="ArialNormal 2 2 6 4" xfId="21934"/>
    <cellStyle name="ArialNormal 2 2 6 4 2" xfId="46774"/>
    <cellStyle name="ArialNormal 2 2 6 5" xfId="25158"/>
    <cellStyle name="ArialNormal 2 2 6 5 2" xfId="49998"/>
    <cellStyle name="ArialNormal 2 2 6 6" xfId="27947"/>
    <cellStyle name="ArialNormal 2 2 6 6 2" xfId="52787"/>
    <cellStyle name="ArialNormal 2 2 6 7" xfId="35870"/>
    <cellStyle name="ArialNormal 2 2 7" xfId="9636"/>
    <cellStyle name="ArialNormal 2 2 7 2" xfId="34586"/>
    <cellStyle name="ArialNormal 2 2 8" xfId="8875"/>
    <cellStyle name="ArialNormal 2 2 8 2" xfId="33826"/>
    <cellStyle name="ArialNormal 2 2 9" xfId="14699"/>
    <cellStyle name="ArialNormal 2 2 9 2" xfId="39540"/>
    <cellStyle name="ArialNormal 3" xfId="4130"/>
    <cellStyle name="ArialNormal 3 10" xfId="8633"/>
    <cellStyle name="ArialNormal 3 10 2" xfId="33584"/>
    <cellStyle name="ArialNormal 3 11" xfId="14881"/>
    <cellStyle name="ArialNormal 3 11 2" xfId="39722"/>
    <cellStyle name="ArialNormal 3 2" xfId="4985"/>
    <cellStyle name="ArialNormal 3 2 2" xfId="11235"/>
    <cellStyle name="ArialNormal 3 2 2 2" xfId="7486"/>
    <cellStyle name="ArialNormal 3 2 2 2 2" xfId="32439"/>
    <cellStyle name="ArialNormal 3 2 2 3" xfId="18930"/>
    <cellStyle name="ArialNormal 3 2 2 3 2" xfId="43770"/>
    <cellStyle name="ArialNormal 3 2 2 4" xfId="22200"/>
    <cellStyle name="ArialNormal 3 2 2 4 2" xfId="47040"/>
    <cellStyle name="ArialNormal 3 2 2 5" xfId="25423"/>
    <cellStyle name="ArialNormal 3 2 2 5 2" xfId="50263"/>
    <cellStyle name="ArialNormal 3 2 2 6" xfId="36150"/>
    <cellStyle name="ArialNormal 3 2 3" xfId="10635"/>
    <cellStyle name="ArialNormal 3 2 3 2" xfId="14935"/>
    <cellStyle name="ArialNormal 3 2 3 2 2" xfId="39776"/>
    <cellStyle name="ArialNormal 3 2 3 3" xfId="18349"/>
    <cellStyle name="ArialNormal 3 2 3 3 2" xfId="43189"/>
    <cellStyle name="ArialNormal 3 2 3 4" xfId="21636"/>
    <cellStyle name="ArialNormal 3 2 3 4 2" xfId="46476"/>
    <cellStyle name="ArialNormal 3 2 3 5" xfId="24862"/>
    <cellStyle name="ArialNormal 3 2 3 5 2" xfId="49702"/>
    <cellStyle name="ArialNormal 3 2 3 6" xfId="27718"/>
    <cellStyle name="ArialNormal 3 2 3 6 2" xfId="52558"/>
    <cellStyle name="ArialNormal 3 2 3 7" xfId="35564"/>
    <cellStyle name="ArialNormal 3 2 4" xfId="13863"/>
    <cellStyle name="ArialNormal 3 2 4 2" xfId="38705"/>
    <cellStyle name="ArialNormal 3 2 5" xfId="13995"/>
    <cellStyle name="ArialNormal 3 2 5 2" xfId="38836"/>
    <cellStyle name="ArialNormal 3 2 6" xfId="7385"/>
    <cellStyle name="ArialNormal 3 2 6 2" xfId="32338"/>
    <cellStyle name="ArialNormal 3 2 7" xfId="9545"/>
    <cellStyle name="ArialNormal 3 2 7 2" xfId="34495"/>
    <cellStyle name="ArialNormal 3 2 8" xfId="13999"/>
    <cellStyle name="ArialNormal 3 2 8 2" xfId="38840"/>
    <cellStyle name="ArialNormal 3 3" xfId="4888"/>
    <cellStyle name="ArialNormal 3 3 2" xfId="11213"/>
    <cellStyle name="ArialNormal 3 3 2 2" xfId="14836"/>
    <cellStyle name="ArialNormal 3 3 2 2 2" xfId="39677"/>
    <cellStyle name="ArialNormal 3 3 2 3" xfId="18909"/>
    <cellStyle name="ArialNormal 3 3 2 3 2" xfId="43749"/>
    <cellStyle name="ArialNormal 3 3 2 4" xfId="22179"/>
    <cellStyle name="ArialNormal 3 3 2 4 2" xfId="47019"/>
    <cellStyle name="ArialNormal 3 3 2 5" xfId="25402"/>
    <cellStyle name="ArialNormal 3 3 2 5 2" xfId="50242"/>
    <cellStyle name="ArialNormal 3 3 2 6" xfId="36128"/>
    <cellStyle name="ArialNormal 3 3 3" xfId="10698"/>
    <cellStyle name="ArialNormal 3 3 3 2" xfId="6459"/>
    <cellStyle name="ArialNormal 3 3 3 2 2" xfId="31432"/>
    <cellStyle name="ArialNormal 3 3 3 3" xfId="18412"/>
    <cellStyle name="ArialNormal 3 3 3 3 2" xfId="43252"/>
    <cellStyle name="ArialNormal 3 3 3 4" xfId="21698"/>
    <cellStyle name="ArialNormal 3 3 3 4 2" xfId="46538"/>
    <cellStyle name="ArialNormal 3 3 3 5" xfId="24924"/>
    <cellStyle name="ArialNormal 3 3 3 5 2" xfId="49764"/>
    <cellStyle name="ArialNormal 3 3 3 6" xfId="27733"/>
    <cellStyle name="ArialNormal 3 3 3 6 2" xfId="52573"/>
    <cellStyle name="ArialNormal 3 3 3 7" xfId="35627"/>
    <cellStyle name="ArialNormal 3 3 4" xfId="14109"/>
    <cellStyle name="ArialNormal 3 3 4 2" xfId="38950"/>
    <cellStyle name="ArialNormal 3 3 5" xfId="15755"/>
    <cellStyle name="ArialNormal 3 3 5 2" xfId="40595"/>
    <cellStyle name="ArialNormal 3 3 6" xfId="13247"/>
    <cellStyle name="ArialNormal 3 3 6 2" xfId="38089"/>
    <cellStyle name="ArialNormal 3 3 7" xfId="9773"/>
    <cellStyle name="ArialNormal 3 3 7 2" xfId="34722"/>
    <cellStyle name="ArialNormal 3 3 8" xfId="20806"/>
    <cellStyle name="ArialNormal 3 3 8 2" xfId="45646"/>
    <cellStyle name="ArialNormal 3 4" xfId="4901"/>
    <cellStyle name="ArialNormal 3 4 2" xfId="11223"/>
    <cellStyle name="ArialNormal 3 4 2 2" xfId="7452"/>
    <cellStyle name="ArialNormal 3 4 2 2 2" xfId="32405"/>
    <cellStyle name="ArialNormal 3 4 2 3" xfId="18919"/>
    <cellStyle name="ArialNormal 3 4 2 3 2" xfId="43759"/>
    <cellStyle name="ArialNormal 3 4 2 4" xfId="22189"/>
    <cellStyle name="ArialNormal 3 4 2 4 2" xfId="47029"/>
    <cellStyle name="ArialNormal 3 4 2 5" xfId="25412"/>
    <cellStyle name="ArialNormal 3 4 2 5 2" xfId="50252"/>
    <cellStyle name="ArialNormal 3 4 2 6" xfId="36138"/>
    <cellStyle name="ArialNormal 3 4 3" xfId="10688"/>
    <cellStyle name="ArialNormal 3 4 3 2" xfId="9475"/>
    <cellStyle name="ArialNormal 3 4 3 2 2" xfId="34425"/>
    <cellStyle name="ArialNormal 3 4 3 3" xfId="18402"/>
    <cellStyle name="ArialNormal 3 4 3 3 2" xfId="43242"/>
    <cellStyle name="ArialNormal 3 4 3 4" xfId="21688"/>
    <cellStyle name="ArialNormal 3 4 3 4 2" xfId="46528"/>
    <cellStyle name="ArialNormal 3 4 3 5" xfId="24914"/>
    <cellStyle name="ArialNormal 3 4 3 5 2" xfId="49754"/>
    <cellStyle name="ArialNormal 3 4 3 6" xfId="27723"/>
    <cellStyle name="ArialNormal 3 4 3 6 2" xfId="52563"/>
    <cellStyle name="ArialNormal 3 4 3 7" xfId="35617"/>
    <cellStyle name="ArialNormal 3 4 4" xfId="13852"/>
    <cellStyle name="ArialNormal 3 4 4 2" xfId="38694"/>
    <cellStyle name="ArialNormal 3 4 5" xfId="8841"/>
    <cellStyle name="ArialNormal 3 4 5 2" xfId="33792"/>
    <cellStyle name="ArialNormal 3 4 6" xfId="9643"/>
    <cellStyle name="ArialNormal 3 4 6 2" xfId="34592"/>
    <cellStyle name="ArialNormal 3 4 7" xfId="9142"/>
    <cellStyle name="ArialNormal 3 4 7 2" xfId="34092"/>
    <cellStyle name="ArialNormal 3 4 8" xfId="7258"/>
    <cellStyle name="ArialNormal 3 4 8 2" xfId="32211"/>
    <cellStyle name="ArialNormal 3 5" xfId="10977"/>
    <cellStyle name="ArialNormal 3 5 2" xfId="7574"/>
    <cellStyle name="ArialNormal 3 5 2 2" xfId="32527"/>
    <cellStyle name="ArialNormal 3 5 3" xfId="18689"/>
    <cellStyle name="ArialNormal 3 5 3 2" xfId="43529"/>
    <cellStyle name="ArialNormal 3 5 4" xfId="21959"/>
    <cellStyle name="ArialNormal 3 5 4 2" xfId="46799"/>
    <cellStyle name="ArialNormal 3 5 5" xfId="25183"/>
    <cellStyle name="ArialNormal 3 5 5 2" xfId="50023"/>
    <cellStyle name="ArialNormal 3 5 6" xfId="35897"/>
    <cellStyle name="ArialNormal 3 6" xfId="10949"/>
    <cellStyle name="ArialNormal 3 6 2" xfId="9476"/>
    <cellStyle name="ArialNormal 3 6 2 2" xfId="34426"/>
    <cellStyle name="ArialNormal 3 6 3" xfId="18662"/>
    <cellStyle name="ArialNormal 3 6 3 2" xfId="43502"/>
    <cellStyle name="ArialNormal 3 6 4" xfId="21933"/>
    <cellStyle name="ArialNormal 3 6 4 2" xfId="46773"/>
    <cellStyle name="ArialNormal 3 6 5" xfId="25157"/>
    <cellStyle name="ArialNormal 3 6 5 2" xfId="49997"/>
    <cellStyle name="ArialNormal 3 6 6" xfId="27946"/>
    <cellStyle name="ArialNormal 3 6 6 2" xfId="52786"/>
    <cellStyle name="ArialNormal 3 6 7" xfId="35869"/>
    <cellStyle name="ArialNormal 3 7" xfId="7122"/>
    <cellStyle name="ArialNormal 3 7 2" xfId="32075"/>
    <cellStyle name="ArialNormal 3 8" xfId="9080"/>
    <cellStyle name="ArialNormal 3 8 2" xfId="34030"/>
    <cellStyle name="ArialNormal 3 9" xfId="8889"/>
    <cellStyle name="ArialNormal 3 9 2" xfId="33840"/>
    <cellStyle name="ArialNormal 4" xfId="4983"/>
    <cellStyle name="ArialNormal 4 2" xfId="11233"/>
    <cellStyle name="ArialNormal 4 2 2" xfId="6572"/>
    <cellStyle name="ArialNormal 4 2 2 2" xfId="31541"/>
    <cellStyle name="ArialNormal 4 2 3" xfId="18928"/>
    <cellStyle name="ArialNormal 4 2 3 2" xfId="43768"/>
    <cellStyle name="ArialNormal 4 2 4" xfId="22198"/>
    <cellStyle name="ArialNormal 4 2 4 2" xfId="47038"/>
    <cellStyle name="ArialNormal 4 2 5" xfId="25421"/>
    <cellStyle name="ArialNormal 4 2 5 2" xfId="50261"/>
    <cellStyle name="ArialNormal 4 2 6" xfId="36148"/>
    <cellStyle name="ArialNormal 4 3" xfId="10637"/>
    <cellStyle name="ArialNormal 4 3 2" xfId="13718"/>
    <cellStyle name="ArialNormal 4 3 2 2" xfId="38560"/>
    <cellStyle name="ArialNormal 4 3 3" xfId="18351"/>
    <cellStyle name="ArialNormal 4 3 3 2" xfId="43191"/>
    <cellStyle name="ArialNormal 4 3 4" xfId="21638"/>
    <cellStyle name="ArialNormal 4 3 4 2" xfId="46478"/>
    <cellStyle name="ArialNormal 4 3 5" xfId="24864"/>
    <cellStyle name="ArialNormal 4 3 5 2" xfId="49704"/>
    <cellStyle name="ArialNormal 4 3 6" xfId="27720"/>
    <cellStyle name="ArialNormal 4 3 6 2" xfId="52560"/>
    <cellStyle name="ArialNormal 4 3 7" xfId="35566"/>
    <cellStyle name="ArialNormal 4 4" xfId="13810"/>
    <cellStyle name="ArialNormal 4 4 2" xfId="38652"/>
    <cellStyle name="ArialNormal 4 5" xfId="14119"/>
    <cellStyle name="ArialNormal 4 5 2" xfId="38960"/>
    <cellStyle name="ArialNormal 4 6" xfId="9585"/>
    <cellStyle name="ArialNormal 4 6 2" xfId="34535"/>
    <cellStyle name="ArialNormal 4 7" xfId="8295"/>
    <cellStyle name="ArialNormal 4 7 2" xfId="33248"/>
    <cellStyle name="ArialNormal 4 8" xfId="8349"/>
    <cellStyle name="ArialNormal 4 8 2" xfId="33301"/>
    <cellStyle name="ArialNormal 5" xfId="4891"/>
    <cellStyle name="ArialNormal 5 2" xfId="11216"/>
    <cellStyle name="ArialNormal 5 2 2" xfId="14643"/>
    <cellStyle name="ArialNormal 5 2 2 2" xfId="39484"/>
    <cellStyle name="ArialNormal 5 2 3" xfId="18912"/>
    <cellStyle name="ArialNormal 5 2 3 2" xfId="43752"/>
    <cellStyle name="ArialNormal 5 2 4" xfId="22182"/>
    <cellStyle name="ArialNormal 5 2 4 2" xfId="47022"/>
    <cellStyle name="ArialNormal 5 2 5" xfId="25405"/>
    <cellStyle name="ArialNormal 5 2 5 2" xfId="50245"/>
    <cellStyle name="ArialNormal 5 2 6" xfId="36131"/>
    <cellStyle name="ArialNormal 5 3" xfId="10695"/>
    <cellStyle name="ArialNormal 5 3 2" xfId="9622"/>
    <cellStyle name="ArialNormal 5 3 2 2" xfId="34572"/>
    <cellStyle name="ArialNormal 5 3 3" xfId="18409"/>
    <cellStyle name="ArialNormal 5 3 3 2" xfId="43249"/>
    <cellStyle name="ArialNormal 5 3 4" xfId="21695"/>
    <cellStyle name="ArialNormal 5 3 4 2" xfId="46535"/>
    <cellStyle name="ArialNormal 5 3 5" xfId="24921"/>
    <cellStyle name="ArialNormal 5 3 5 2" xfId="49761"/>
    <cellStyle name="ArialNormal 5 3 6" xfId="27730"/>
    <cellStyle name="ArialNormal 5 3 6 2" xfId="52570"/>
    <cellStyle name="ArialNormal 5 3 7" xfId="35624"/>
    <cellStyle name="ArialNormal 5 4" xfId="13855"/>
    <cellStyle name="ArialNormal 5 4 2" xfId="38697"/>
    <cellStyle name="ArialNormal 5 5" xfId="7370"/>
    <cellStyle name="ArialNormal 5 5 2" xfId="32323"/>
    <cellStyle name="ArialNormal 5 6" xfId="9110"/>
    <cellStyle name="ArialNormal 5 6 2" xfId="34060"/>
    <cellStyle name="ArialNormal 5 7" xfId="7341"/>
    <cellStyle name="ArialNormal 5 7 2" xfId="32294"/>
    <cellStyle name="ArialNormal 5 8" xfId="7197"/>
    <cellStyle name="ArialNormal 5 8 2" xfId="32150"/>
    <cellStyle name="ArialNormal 6" xfId="4903"/>
    <cellStyle name="ArialNormal 6 2" xfId="11225"/>
    <cellStyle name="ArialNormal 6 2 2" xfId="13456"/>
    <cellStyle name="ArialNormal 6 2 2 2" xfId="38298"/>
    <cellStyle name="ArialNormal 6 2 3" xfId="18921"/>
    <cellStyle name="ArialNormal 6 2 3 2" xfId="43761"/>
    <cellStyle name="ArialNormal 6 2 4" xfId="22191"/>
    <cellStyle name="ArialNormal 6 2 4 2" xfId="47031"/>
    <cellStyle name="ArialNormal 6 2 5" xfId="25414"/>
    <cellStyle name="ArialNormal 6 2 5 2" xfId="50254"/>
    <cellStyle name="ArialNormal 6 2 6" xfId="36140"/>
    <cellStyle name="ArialNormal 6 3" xfId="10686"/>
    <cellStyle name="ArialNormal 6 3 2" xfId="6696"/>
    <cellStyle name="ArialNormal 6 3 2 2" xfId="31664"/>
    <cellStyle name="ArialNormal 6 3 3" xfId="18400"/>
    <cellStyle name="ArialNormal 6 3 3 2" xfId="43240"/>
    <cellStyle name="ArialNormal 6 3 4" xfId="21686"/>
    <cellStyle name="ArialNormal 6 3 4 2" xfId="46526"/>
    <cellStyle name="ArialNormal 6 3 5" xfId="24912"/>
    <cellStyle name="ArialNormal 6 3 5 2" xfId="49752"/>
    <cellStyle name="ArialNormal 6 3 6" xfId="27721"/>
    <cellStyle name="ArialNormal 6 3 6 2" xfId="52561"/>
    <cellStyle name="ArialNormal 6 3 7" xfId="35615"/>
    <cellStyle name="ArialNormal 6 4" xfId="13807"/>
    <cellStyle name="ArialNormal 6 4 2" xfId="38649"/>
    <cellStyle name="ArialNormal 6 5" xfId="8441"/>
    <cellStyle name="ArialNormal 6 5 2" xfId="33392"/>
    <cellStyle name="ArialNormal 6 6" xfId="14798"/>
    <cellStyle name="ArialNormal 6 6 2" xfId="39639"/>
    <cellStyle name="ArialNormal 6 7" xfId="8572"/>
    <cellStyle name="ArialNormal 6 7 2" xfId="33523"/>
    <cellStyle name="ArialNormal 6 8" xfId="7591"/>
    <cellStyle name="ArialNormal 6 8 2" xfId="32544"/>
    <cellStyle name="ArialNormal 7" xfId="10975"/>
    <cellStyle name="ArialNormal 7 2" xfId="14673"/>
    <cellStyle name="ArialNormal 7 2 2" xfId="39514"/>
    <cellStyle name="ArialNormal 7 3" xfId="18687"/>
    <cellStyle name="ArialNormal 7 3 2" xfId="43527"/>
    <cellStyle name="ArialNormal 7 4" xfId="21957"/>
    <cellStyle name="ArialNormal 7 4 2" xfId="46797"/>
    <cellStyle name="ArialNormal 7 5" xfId="25181"/>
    <cellStyle name="ArialNormal 7 5 2" xfId="50021"/>
    <cellStyle name="ArialNormal 7 6" xfId="35895"/>
    <cellStyle name="ArialNormal 8" xfId="10951"/>
    <cellStyle name="ArialNormal 8 2" xfId="14676"/>
    <cellStyle name="ArialNormal 8 2 2" xfId="39517"/>
    <cellStyle name="ArialNormal 8 3" xfId="18664"/>
    <cellStyle name="ArialNormal 8 3 2" xfId="43504"/>
    <cellStyle name="ArialNormal 8 4" xfId="21935"/>
    <cellStyle name="ArialNormal 8 4 2" xfId="46775"/>
    <cellStyle name="ArialNormal 8 5" xfId="25159"/>
    <cellStyle name="ArialNormal 8 5 2" xfId="49999"/>
    <cellStyle name="ArialNormal 8 6" xfId="27948"/>
    <cellStyle name="ArialNormal 8 6 2" xfId="52788"/>
    <cellStyle name="ArialNormal 8 7" xfId="35871"/>
    <cellStyle name="ArialNormal 9" xfId="9618"/>
    <cellStyle name="ArialNormal 9 2" xfId="34568"/>
    <cellStyle name="årstal" xfId="207"/>
    <cellStyle name="As" xfId="4131"/>
    <cellStyle name="As 2" xfId="4132"/>
    <cellStyle name="AsNorm" xfId="4133"/>
    <cellStyle name="AsNorm 2" xfId="4134"/>
    <cellStyle name="AsPer" xfId="4135"/>
    <cellStyle name="AsPer 2" xfId="4136"/>
    <cellStyle name="assump Decimal (2)" xfId="44"/>
    <cellStyle name="assump Percent (0)" xfId="45"/>
    <cellStyle name="assump Percent (3)" xfId="46"/>
    <cellStyle name="assump Thousands (0)" xfId="47"/>
    <cellStyle name="assump Units (0)" xfId="48"/>
    <cellStyle name="Assumpltion [%]" xfId="4137"/>
    <cellStyle name="Assumpltion [%] 2" xfId="4138"/>
    <cellStyle name="Assumption" xfId="4139"/>
    <cellStyle name="assumption 1" xfId="799"/>
    <cellStyle name="assumption 1 2" xfId="4140"/>
    <cellStyle name="assumption 1 2 2" xfId="4987"/>
    <cellStyle name="assumption 1 2 2 2" xfId="30089"/>
    <cellStyle name="assumption 1 2 3" xfId="4878"/>
    <cellStyle name="assumption 1 2 3 2" xfId="29993"/>
    <cellStyle name="assumption 1 2 4" xfId="5031"/>
    <cellStyle name="assumption 1 2 4 2" xfId="30133"/>
    <cellStyle name="assumption 1 2 5" xfId="1137"/>
    <cellStyle name="assumption 1 2 5 2" xfId="29677"/>
    <cellStyle name="assumption 1 2 6" xfId="28994"/>
    <cellStyle name="assumption 1 2 6 2" xfId="53766"/>
    <cellStyle name="assumption 1 2 7" xfId="28991"/>
    <cellStyle name="assumption 1 2 7 2" xfId="53763"/>
    <cellStyle name="assumption 1 2 8" xfId="28986"/>
    <cellStyle name="assumption 1 2 8 2" xfId="53758"/>
    <cellStyle name="assumption 1 2 9" xfId="28806"/>
    <cellStyle name="assumption 1 2 9 2" xfId="53642"/>
    <cellStyle name="assumption 2" xfId="800"/>
    <cellStyle name="assumption 2 2" xfId="4141"/>
    <cellStyle name="Assumption 3" xfId="4142"/>
    <cellStyle name="assumption 4" xfId="801"/>
    <cellStyle name="assumption 4 2" xfId="4143"/>
    <cellStyle name="assumption 4 2 2" xfId="4988"/>
    <cellStyle name="assumption 4 2 2 2" xfId="30090"/>
    <cellStyle name="assumption 4 2 3" xfId="4875"/>
    <cellStyle name="assumption 4 2 3 2" xfId="29990"/>
    <cellStyle name="assumption 4 2 4" xfId="5032"/>
    <cellStyle name="assumption 4 2 4 2" xfId="30134"/>
    <cellStyle name="assumption 4 2 5" xfId="4899"/>
    <cellStyle name="assumption 4 2 5 2" xfId="30011"/>
    <cellStyle name="assumption 4 2 6" xfId="28995"/>
    <cellStyle name="assumption 4 2 6 2" xfId="53767"/>
    <cellStyle name="assumption 4 2 7" xfId="28992"/>
    <cellStyle name="assumption 4 2 7 2" xfId="53764"/>
    <cellStyle name="assumption 4 2 8" xfId="28987"/>
    <cellStyle name="assumption 4 2 8 2" xfId="53759"/>
    <cellStyle name="assumption 4 2 9" xfId="28983"/>
    <cellStyle name="assumption 4 2 9 2" xfId="53755"/>
    <cellStyle name="Assumption 5" xfId="4144"/>
    <cellStyle name="Assumption Background" xfId="4145"/>
    <cellStyle name="Assumption Background 2" xfId="4146"/>
    <cellStyle name="Assumption Date" xfId="802"/>
    <cellStyle name="Assumption Date 2" xfId="4147"/>
    <cellStyle name="Assumption Date 2 2" xfId="4989"/>
    <cellStyle name="Assumption Date 2 2 2" xfId="30091"/>
    <cellStyle name="Assumption Date 2 3" xfId="4871"/>
    <cellStyle name="Assumption Date 2 3 2" xfId="29986"/>
    <cellStyle name="Assumption Date 2 4" xfId="5033"/>
    <cellStyle name="Assumption Date 2 4 2" xfId="30135"/>
    <cellStyle name="Assumption Date 2 5" xfId="4898"/>
    <cellStyle name="Assumption Date 2 5 2" xfId="30010"/>
    <cellStyle name="Assumption Date 2 6" xfId="28996"/>
    <cellStyle name="Assumption Date 2 6 2" xfId="53768"/>
    <cellStyle name="Assumption Date 2 7" xfId="28993"/>
    <cellStyle name="Assumption Date 2 7 2" xfId="53765"/>
    <cellStyle name="Assumption Date 2 8" xfId="28988"/>
    <cellStyle name="Assumption Date 2 8 2" xfId="53760"/>
    <cellStyle name="Assumption Date 2 9" xfId="28984"/>
    <cellStyle name="Assumption Date 2 9 2" xfId="53756"/>
    <cellStyle name="Assumption number" xfId="4148"/>
    <cellStyle name="Assumption number 2" xfId="4149"/>
    <cellStyle name="Assumption Percentage Right" xfId="4150"/>
    <cellStyle name="Assumption Percentage Right 2" xfId="4151"/>
    <cellStyle name="Assumptions % 0 dp" xfId="4152"/>
    <cellStyle name="Assumptions % 0 dp 10" xfId="8414"/>
    <cellStyle name="Assumptions % 0 dp 10 2" xfId="33365"/>
    <cellStyle name="Assumptions % 0 dp 11" xfId="29725"/>
    <cellStyle name="Assumptions % 0 dp 2" xfId="4153"/>
    <cellStyle name="Assumptions % 0 dp 2 10" xfId="29726"/>
    <cellStyle name="Assumptions % 0 dp 2 2" xfId="4154"/>
    <cellStyle name="Assumptions % 0 dp 2 2 2" xfId="4992"/>
    <cellStyle name="Assumptions % 0 dp 2 2 2 2" xfId="11238"/>
    <cellStyle name="Assumptions % 0 dp 2 2 2 2 2" xfId="7565"/>
    <cellStyle name="Assumptions % 0 dp 2 2 2 2 2 2" xfId="32518"/>
    <cellStyle name="Assumptions % 0 dp 2 2 2 2 3" xfId="18933"/>
    <cellStyle name="Assumptions % 0 dp 2 2 2 2 3 2" xfId="43773"/>
    <cellStyle name="Assumptions % 0 dp 2 2 2 2 4" xfId="22203"/>
    <cellStyle name="Assumptions % 0 dp 2 2 2 2 4 2" xfId="47043"/>
    <cellStyle name="Assumptions % 0 dp 2 2 2 2 5" xfId="25426"/>
    <cellStyle name="Assumptions % 0 dp 2 2 2 2 5 2" xfId="50266"/>
    <cellStyle name="Assumptions % 0 dp 2 2 2 2 6" xfId="36153"/>
    <cellStyle name="Assumptions % 0 dp 2 2 2 3" xfId="10632"/>
    <cellStyle name="Assumptions % 0 dp 2 2 2 3 2" xfId="7742"/>
    <cellStyle name="Assumptions % 0 dp 2 2 2 3 2 2" xfId="32695"/>
    <cellStyle name="Assumptions % 0 dp 2 2 2 3 3" xfId="18346"/>
    <cellStyle name="Assumptions % 0 dp 2 2 2 3 3 2" xfId="43186"/>
    <cellStyle name="Assumptions % 0 dp 2 2 2 3 4" xfId="21633"/>
    <cellStyle name="Assumptions % 0 dp 2 2 2 3 4 2" xfId="46473"/>
    <cellStyle name="Assumptions % 0 dp 2 2 2 3 5" xfId="24859"/>
    <cellStyle name="Assumptions % 0 dp 2 2 2 3 5 2" xfId="49699"/>
    <cellStyle name="Assumptions % 0 dp 2 2 2 3 6" xfId="27715"/>
    <cellStyle name="Assumptions % 0 dp 2 2 2 3 6 2" xfId="52555"/>
    <cellStyle name="Assumptions % 0 dp 2 2 2 3 7" xfId="35561"/>
    <cellStyle name="Assumptions % 0 dp 2 2 2 4" xfId="7944"/>
    <cellStyle name="Assumptions % 0 dp 2 2 2 4 2" xfId="32897"/>
    <cellStyle name="Assumptions % 0 dp 2 2 2 5" xfId="30094"/>
    <cellStyle name="Assumptions % 0 dp 2 2 3" xfId="4864"/>
    <cellStyle name="Assumptions % 0 dp 2 2 3 2" xfId="11192"/>
    <cellStyle name="Assumptions % 0 dp 2 2 3 2 2" xfId="7435"/>
    <cellStyle name="Assumptions % 0 dp 2 2 3 2 2 2" xfId="32388"/>
    <cellStyle name="Assumptions % 0 dp 2 2 3 2 3" xfId="18888"/>
    <cellStyle name="Assumptions % 0 dp 2 2 3 2 3 2" xfId="43728"/>
    <cellStyle name="Assumptions % 0 dp 2 2 3 2 4" xfId="22158"/>
    <cellStyle name="Assumptions % 0 dp 2 2 3 2 4 2" xfId="46998"/>
    <cellStyle name="Assumptions % 0 dp 2 2 3 2 5" xfId="25381"/>
    <cellStyle name="Assumptions % 0 dp 2 2 3 2 5 2" xfId="50221"/>
    <cellStyle name="Assumptions % 0 dp 2 2 3 2 6" xfId="36107"/>
    <cellStyle name="Assumptions % 0 dp 2 2 3 3" xfId="10719"/>
    <cellStyle name="Assumptions % 0 dp 2 2 3 3 2" xfId="9516"/>
    <cellStyle name="Assumptions % 0 dp 2 2 3 3 2 2" xfId="34466"/>
    <cellStyle name="Assumptions % 0 dp 2 2 3 3 3" xfId="18433"/>
    <cellStyle name="Assumptions % 0 dp 2 2 3 3 3 2" xfId="43273"/>
    <cellStyle name="Assumptions % 0 dp 2 2 3 3 4" xfId="21719"/>
    <cellStyle name="Assumptions % 0 dp 2 2 3 3 4 2" xfId="46559"/>
    <cellStyle name="Assumptions % 0 dp 2 2 3 3 5" xfId="24945"/>
    <cellStyle name="Assumptions % 0 dp 2 2 3 3 5 2" xfId="49785"/>
    <cellStyle name="Assumptions % 0 dp 2 2 3 3 6" xfId="27754"/>
    <cellStyle name="Assumptions % 0 dp 2 2 3 3 6 2" xfId="52594"/>
    <cellStyle name="Assumptions % 0 dp 2 2 3 3 7" xfId="35648"/>
    <cellStyle name="Assumptions % 0 dp 2 2 3 4" xfId="8013"/>
    <cellStyle name="Assumptions % 0 dp 2 2 3 4 2" xfId="32966"/>
    <cellStyle name="Assumptions % 0 dp 2 2 3 5" xfId="29979"/>
    <cellStyle name="Assumptions % 0 dp 2 2 4" xfId="5036"/>
    <cellStyle name="Assumptions % 0 dp 2 2 4 2" xfId="11278"/>
    <cellStyle name="Assumptions % 0 dp 2 2 4 2 2" xfId="7527"/>
    <cellStyle name="Assumptions % 0 dp 2 2 4 2 2 2" xfId="32480"/>
    <cellStyle name="Assumptions % 0 dp 2 2 4 2 3" xfId="18973"/>
    <cellStyle name="Assumptions % 0 dp 2 2 4 2 3 2" xfId="43813"/>
    <cellStyle name="Assumptions % 0 dp 2 2 4 2 4" xfId="22243"/>
    <cellStyle name="Assumptions % 0 dp 2 2 4 2 4 2" xfId="47083"/>
    <cellStyle name="Assumptions % 0 dp 2 2 4 2 5" xfId="25466"/>
    <cellStyle name="Assumptions % 0 dp 2 2 4 2 5 2" xfId="50306"/>
    <cellStyle name="Assumptions % 0 dp 2 2 4 2 6" xfId="36193"/>
    <cellStyle name="Assumptions % 0 dp 2 2 4 3" xfId="10591"/>
    <cellStyle name="Assumptions % 0 dp 2 2 4 3 2" xfId="9565"/>
    <cellStyle name="Assumptions % 0 dp 2 2 4 3 2 2" xfId="34515"/>
    <cellStyle name="Assumptions % 0 dp 2 2 4 3 3" xfId="18305"/>
    <cellStyle name="Assumptions % 0 dp 2 2 4 3 3 2" xfId="43145"/>
    <cellStyle name="Assumptions % 0 dp 2 2 4 3 4" xfId="21592"/>
    <cellStyle name="Assumptions % 0 dp 2 2 4 3 4 2" xfId="46432"/>
    <cellStyle name="Assumptions % 0 dp 2 2 4 3 5" xfId="24818"/>
    <cellStyle name="Assumptions % 0 dp 2 2 4 3 5 2" xfId="49658"/>
    <cellStyle name="Assumptions % 0 dp 2 2 4 3 6" xfId="27675"/>
    <cellStyle name="Assumptions % 0 dp 2 2 4 3 6 2" xfId="52515"/>
    <cellStyle name="Assumptions % 0 dp 2 2 4 3 7" xfId="35520"/>
    <cellStyle name="Assumptions % 0 dp 2 2 4 4" xfId="7901"/>
    <cellStyle name="Assumptions % 0 dp 2 2 4 4 2" xfId="32854"/>
    <cellStyle name="Assumptions % 0 dp 2 2 4 5" xfId="30138"/>
    <cellStyle name="Assumptions % 0 dp 2 2 5" xfId="4895"/>
    <cellStyle name="Assumptions % 0 dp 2 2 5 2" xfId="11220"/>
    <cellStyle name="Assumptions % 0 dp 2 2 5 2 2" xfId="13147"/>
    <cellStyle name="Assumptions % 0 dp 2 2 5 2 2 2" xfId="37989"/>
    <cellStyle name="Assumptions % 0 dp 2 2 5 2 3" xfId="18916"/>
    <cellStyle name="Assumptions % 0 dp 2 2 5 2 3 2" xfId="43756"/>
    <cellStyle name="Assumptions % 0 dp 2 2 5 2 4" xfId="22186"/>
    <cellStyle name="Assumptions % 0 dp 2 2 5 2 4 2" xfId="47026"/>
    <cellStyle name="Assumptions % 0 dp 2 2 5 2 5" xfId="25409"/>
    <cellStyle name="Assumptions % 0 dp 2 2 5 2 5 2" xfId="50249"/>
    <cellStyle name="Assumptions % 0 dp 2 2 5 2 6" xfId="36135"/>
    <cellStyle name="Assumptions % 0 dp 2 2 5 3" xfId="10691"/>
    <cellStyle name="Assumptions % 0 dp 2 2 5 3 2" xfId="8143"/>
    <cellStyle name="Assumptions % 0 dp 2 2 5 3 2 2" xfId="33096"/>
    <cellStyle name="Assumptions % 0 dp 2 2 5 3 3" xfId="18405"/>
    <cellStyle name="Assumptions % 0 dp 2 2 5 3 3 2" xfId="43245"/>
    <cellStyle name="Assumptions % 0 dp 2 2 5 3 4" xfId="21691"/>
    <cellStyle name="Assumptions % 0 dp 2 2 5 3 4 2" xfId="46531"/>
    <cellStyle name="Assumptions % 0 dp 2 2 5 3 5" xfId="24917"/>
    <cellStyle name="Assumptions % 0 dp 2 2 5 3 5 2" xfId="49757"/>
    <cellStyle name="Assumptions % 0 dp 2 2 5 3 6" xfId="27726"/>
    <cellStyle name="Assumptions % 0 dp 2 2 5 3 6 2" xfId="52566"/>
    <cellStyle name="Assumptions % 0 dp 2 2 5 3 7" xfId="35620"/>
    <cellStyle name="Assumptions % 0 dp 2 2 5 4" xfId="7986"/>
    <cellStyle name="Assumptions % 0 dp 2 2 5 4 2" xfId="32939"/>
    <cellStyle name="Assumptions % 0 dp 2 2 5 5" xfId="30007"/>
    <cellStyle name="Assumptions % 0 dp 2 2 6" xfId="10980"/>
    <cellStyle name="Assumptions % 0 dp 2 2 6 2" xfId="9609"/>
    <cellStyle name="Assumptions % 0 dp 2 2 6 2 2" xfId="34559"/>
    <cellStyle name="Assumptions % 0 dp 2 2 6 3" xfId="18692"/>
    <cellStyle name="Assumptions % 0 dp 2 2 6 3 2" xfId="43532"/>
    <cellStyle name="Assumptions % 0 dp 2 2 6 4" xfId="21962"/>
    <cellStyle name="Assumptions % 0 dp 2 2 6 4 2" xfId="46802"/>
    <cellStyle name="Assumptions % 0 dp 2 2 6 5" xfId="25186"/>
    <cellStyle name="Assumptions % 0 dp 2 2 6 5 2" xfId="50026"/>
    <cellStyle name="Assumptions % 0 dp 2 2 6 6" xfId="35900"/>
    <cellStyle name="Assumptions % 0 dp 2 2 7" xfId="10946"/>
    <cellStyle name="Assumptions % 0 dp 2 2 7 2" xfId="9294"/>
    <cellStyle name="Assumptions % 0 dp 2 2 7 2 2" xfId="34244"/>
    <cellStyle name="Assumptions % 0 dp 2 2 7 3" xfId="18659"/>
    <cellStyle name="Assumptions % 0 dp 2 2 7 3 2" xfId="43499"/>
    <cellStyle name="Assumptions % 0 dp 2 2 7 4" xfId="21930"/>
    <cellStyle name="Assumptions % 0 dp 2 2 7 4 2" xfId="46770"/>
    <cellStyle name="Assumptions % 0 dp 2 2 7 5" xfId="25154"/>
    <cellStyle name="Assumptions % 0 dp 2 2 7 5 2" xfId="49994"/>
    <cellStyle name="Assumptions % 0 dp 2 2 7 6" xfId="27943"/>
    <cellStyle name="Assumptions % 0 dp 2 2 7 6 2" xfId="52783"/>
    <cellStyle name="Assumptions % 0 dp 2 2 7 7" xfId="35866"/>
    <cellStyle name="Assumptions % 0 dp 2 2 8" xfId="8412"/>
    <cellStyle name="Assumptions % 0 dp 2 2 8 2" xfId="33363"/>
    <cellStyle name="Assumptions % 0 dp 2 2 9" xfId="29727"/>
    <cellStyle name="Assumptions % 0 dp 2 3" xfId="4991"/>
    <cellStyle name="Assumptions % 0 dp 2 3 2" xfId="11237"/>
    <cellStyle name="Assumptions % 0 dp 2 3 2 2" xfId="13521"/>
    <cellStyle name="Assumptions % 0 dp 2 3 2 2 2" xfId="38363"/>
    <cellStyle name="Assumptions % 0 dp 2 3 2 3" xfId="18932"/>
    <cellStyle name="Assumptions % 0 dp 2 3 2 3 2" xfId="43772"/>
    <cellStyle name="Assumptions % 0 dp 2 3 2 4" xfId="22202"/>
    <cellStyle name="Assumptions % 0 dp 2 3 2 4 2" xfId="47042"/>
    <cellStyle name="Assumptions % 0 dp 2 3 2 5" xfId="25425"/>
    <cellStyle name="Assumptions % 0 dp 2 3 2 5 2" xfId="50265"/>
    <cellStyle name="Assumptions % 0 dp 2 3 2 6" xfId="36152"/>
    <cellStyle name="Assumptions % 0 dp 2 3 3" xfId="10633"/>
    <cellStyle name="Assumptions % 0 dp 2 3 3 2" xfId="13218"/>
    <cellStyle name="Assumptions % 0 dp 2 3 3 2 2" xfId="38060"/>
    <cellStyle name="Assumptions % 0 dp 2 3 3 3" xfId="18347"/>
    <cellStyle name="Assumptions % 0 dp 2 3 3 3 2" xfId="43187"/>
    <cellStyle name="Assumptions % 0 dp 2 3 3 4" xfId="21634"/>
    <cellStyle name="Assumptions % 0 dp 2 3 3 4 2" xfId="46474"/>
    <cellStyle name="Assumptions % 0 dp 2 3 3 5" xfId="24860"/>
    <cellStyle name="Assumptions % 0 dp 2 3 3 5 2" xfId="49700"/>
    <cellStyle name="Assumptions % 0 dp 2 3 3 6" xfId="27716"/>
    <cellStyle name="Assumptions % 0 dp 2 3 3 6 2" xfId="52556"/>
    <cellStyle name="Assumptions % 0 dp 2 3 3 7" xfId="35562"/>
    <cellStyle name="Assumptions % 0 dp 2 3 4" xfId="7945"/>
    <cellStyle name="Assumptions % 0 dp 2 3 4 2" xfId="32898"/>
    <cellStyle name="Assumptions % 0 dp 2 3 5" xfId="30093"/>
    <cellStyle name="Assumptions % 0 dp 2 4" xfId="4865"/>
    <cellStyle name="Assumptions % 0 dp 2 4 2" xfId="11193"/>
    <cellStyle name="Assumptions % 0 dp 2 4 2 2" xfId="14735"/>
    <cellStyle name="Assumptions % 0 dp 2 4 2 2 2" xfId="39576"/>
    <cellStyle name="Assumptions % 0 dp 2 4 2 3" xfId="18889"/>
    <cellStyle name="Assumptions % 0 dp 2 4 2 3 2" xfId="43729"/>
    <cellStyle name="Assumptions % 0 dp 2 4 2 4" xfId="22159"/>
    <cellStyle name="Assumptions % 0 dp 2 4 2 4 2" xfId="46999"/>
    <cellStyle name="Assumptions % 0 dp 2 4 2 5" xfId="25382"/>
    <cellStyle name="Assumptions % 0 dp 2 4 2 5 2" xfId="50222"/>
    <cellStyle name="Assumptions % 0 dp 2 4 2 6" xfId="36108"/>
    <cellStyle name="Assumptions % 0 dp 2 4 3" xfId="10718"/>
    <cellStyle name="Assumptions % 0 dp 2 4 3 2" xfId="9528"/>
    <cellStyle name="Assumptions % 0 dp 2 4 3 2 2" xfId="34478"/>
    <cellStyle name="Assumptions % 0 dp 2 4 3 3" xfId="18432"/>
    <cellStyle name="Assumptions % 0 dp 2 4 3 3 2" xfId="43272"/>
    <cellStyle name="Assumptions % 0 dp 2 4 3 4" xfId="21718"/>
    <cellStyle name="Assumptions % 0 dp 2 4 3 4 2" xfId="46558"/>
    <cellStyle name="Assumptions % 0 dp 2 4 3 5" xfId="24944"/>
    <cellStyle name="Assumptions % 0 dp 2 4 3 5 2" xfId="49784"/>
    <cellStyle name="Assumptions % 0 dp 2 4 3 6" xfId="27753"/>
    <cellStyle name="Assumptions % 0 dp 2 4 3 6 2" xfId="52593"/>
    <cellStyle name="Assumptions % 0 dp 2 4 3 7" xfId="35647"/>
    <cellStyle name="Assumptions % 0 dp 2 4 4" xfId="8012"/>
    <cellStyle name="Assumptions % 0 dp 2 4 4 2" xfId="32965"/>
    <cellStyle name="Assumptions % 0 dp 2 4 5" xfId="29980"/>
    <cellStyle name="Assumptions % 0 dp 2 5" xfId="5035"/>
    <cellStyle name="Assumptions % 0 dp 2 5 2" xfId="11277"/>
    <cellStyle name="Assumptions % 0 dp 2 5 2 2" xfId="13486"/>
    <cellStyle name="Assumptions % 0 dp 2 5 2 2 2" xfId="38328"/>
    <cellStyle name="Assumptions % 0 dp 2 5 2 3" xfId="18972"/>
    <cellStyle name="Assumptions % 0 dp 2 5 2 3 2" xfId="43812"/>
    <cellStyle name="Assumptions % 0 dp 2 5 2 4" xfId="22242"/>
    <cellStyle name="Assumptions % 0 dp 2 5 2 4 2" xfId="47082"/>
    <cellStyle name="Assumptions % 0 dp 2 5 2 5" xfId="25465"/>
    <cellStyle name="Assumptions % 0 dp 2 5 2 5 2" xfId="50305"/>
    <cellStyle name="Assumptions % 0 dp 2 5 2 6" xfId="36192"/>
    <cellStyle name="Assumptions % 0 dp 2 5 3" xfId="10592"/>
    <cellStyle name="Assumptions % 0 dp 2 5 3 2" xfId="7590"/>
    <cellStyle name="Assumptions % 0 dp 2 5 3 2 2" xfId="32543"/>
    <cellStyle name="Assumptions % 0 dp 2 5 3 3" xfId="18306"/>
    <cellStyle name="Assumptions % 0 dp 2 5 3 3 2" xfId="43146"/>
    <cellStyle name="Assumptions % 0 dp 2 5 3 4" xfId="21593"/>
    <cellStyle name="Assumptions % 0 dp 2 5 3 4 2" xfId="46433"/>
    <cellStyle name="Assumptions % 0 dp 2 5 3 5" xfId="24819"/>
    <cellStyle name="Assumptions % 0 dp 2 5 3 5 2" xfId="49659"/>
    <cellStyle name="Assumptions % 0 dp 2 5 3 6" xfId="27676"/>
    <cellStyle name="Assumptions % 0 dp 2 5 3 6 2" xfId="52516"/>
    <cellStyle name="Assumptions % 0 dp 2 5 3 7" xfId="35521"/>
    <cellStyle name="Assumptions % 0 dp 2 5 4" xfId="7902"/>
    <cellStyle name="Assumptions % 0 dp 2 5 4 2" xfId="32855"/>
    <cellStyle name="Assumptions % 0 dp 2 5 5" xfId="30137"/>
    <cellStyle name="Assumptions % 0 dp 2 6" xfId="4896"/>
    <cellStyle name="Assumptions % 0 dp 2 6 2" xfId="11221"/>
    <cellStyle name="Assumptions % 0 dp 2 6 2 2" xfId="14873"/>
    <cellStyle name="Assumptions % 0 dp 2 6 2 2 2" xfId="39714"/>
    <cellStyle name="Assumptions % 0 dp 2 6 2 3" xfId="18917"/>
    <cellStyle name="Assumptions % 0 dp 2 6 2 3 2" xfId="43757"/>
    <cellStyle name="Assumptions % 0 dp 2 6 2 4" xfId="22187"/>
    <cellStyle name="Assumptions % 0 dp 2 6 2 4 2" xfId="47027"/>
    <cellStyle name="Assumptions % 0 dp 2 6 2 5" xfId="25410"/>
    <cellStyle name="Assumptions % 0 dp 2 6 2 5 2" xfId="50250"/>
    <cellStyle name="Assumptions % 0 dp 2 6 2 6" xfId="36136"/>
    <cellStyle name="Assumptions % 0 dp 2 6 3" xfId="10690"/>
    <cellStyle name="Assumptions % 0 dp 2 6 3 2" xfId="6470"/>
    <cellStyle name="Assumptions % 0 dp 2 6 3 2 2" xfId="31443"/>
    <cellStyle name="Assumptions % 0 dp 2 6 3 3" xfId="18404"/>
    <cellStyle name="Assumptions % 0 dp 2 6 3 3 2" xfId="43244"/>
    <cellStyle name="Assumptions % 0 dp 2 6 3 4" xfId="21690"/>
    <cellStyle name="Assumptions % 0 dp 2 6 3 4 2" xfId="46530"/>
    <cellStyle name="Assumptions % 0 dp 2 6 3 5" xfId="24916"/>
    <cellStyle name="Assumptions % 0 dp 2 6 3 5 2" xfId="49756"/>
    <cellStyle name="Assumptions % 0 dp 2 6 3 6" xfId="27725"/>
    <cellStyle name="Assumptions % 0 dp 2 6 3 6 2" xfId="52565"/>
    <cellStyle name="Assumptions % 0 dp 2 6 3 7" xfId="35619"/>
    <cellStyle name="Assumptions % 0 dp 2 6 4" xfId="7985"/>
    <cellStyle name="Assumptions % 0 dp 2 6 4 2" xfId="32938"/>
    <cellStyle name="Assumptions % 0 dp 2 6 5" xfId="30008"/>
    <cellStyle name="Assumptions % 0 dp 2 7" xfId="10979"/>
    <cellStyle name="Assumptions % 0 dp 2 7 2" xfId="14363"/>
    <cellStyle name="Assumptions % 0 dp 2 7 2 2" xfId="39204"/>
    <cellStyle name="Assumptions % 0 dp 2 7 3" xfId="18691"/>
    <cellStyle name="Assumptions % 0 dp 2 7 3 2" xfId="43531"/>
    <cellStyle name="Assumptions % 0 dp 2 7 4" xfId="21961"/>
    <cellStyle name="Assumptions % 0 dp 2 7 4 2" xfId="46801"/>
    <cellStyle name="Assumptions % 0 dp 2 7 5" xfId="25185"/>
    <cellStyle name="Assumptions % 0 dp 2 7 5 2" xfId="50025"/>
    <cellStyle name="Assumptions % 0 dp 2 7 6" xfId="35899"/>
    <cellStyle name="Assumptions % 0 dp 2 8" xfId="10947"/>
    <cellStyle name="Assumptions % 0 dp 2 8 2" xfId="14702"/>
    <cellStyle name="Assumptions % 0 dp 2 8 2 2" xfId="39543"/>
    <cellStyle name="Assumptions % 0 dp 2 8 3" xfId="18660"/>
    <cellStyle name="Assumptions % 0 dp 2 8 3 2" xfId="43500"/>
    <cellStyle name="Assumptions % 0 dp 2 8 4" xfId="21931"/>
    <cellStyle name="Assumptions % 0 dp 2 8 4 2" xfId="46771"/>
    <cellStyle name="Assumptions % 0 dp 2 8 5" xfId="25155"/>
    <cellStyle name="Assumptions % 0 dp 2 8 5 2" xfId="49995"/>
    <cellStyle name="Assumptions % 0 dp 2 8 6" xfId="27944"/>
    <cellStyle name="Assumptions % 0 dp 2 8 6 2" xfId="52784"/>
    <cellStyle name="Assumptions % 0 dp 2 8 7" xfId="35867"/>
    <cellStyle name="Assumptions % 0 dp 2 9" xfId="8413"/>
    <cellStyle name="Assumptions % 0 dp 2 9 2" xfId="33364"/>
    <cellStyle name="Assumptions % 0 dp 3" xfId="4155"/>
    <cellStyle name="Assumptions % 0 dp 3 2" xfId="4993"/>
    <cellStyle name="Assumptions % 0 dp 3 2 2" xfId="11239"/>
    <cellStyle name="Assumptions % 0 dp 3 2 2 2" xfId="13572"/>
    <cellStyle name="Assumptions % 0 dp 3 2 2 2 2" xfId="38414"/>
    <cellStyle name="Assumptions % 0 dp 3 2 2 3" xfId="18934"/>
    <cellStyle name="Assumptions % 0 dp 3 2 2 3 2" xfId="43774"/>
    <cellStyle name="Assumptions % 0 dp 3 2 2 4" xfId="22204"/>
    <cellStyle name="Assumptions % 0 dp 3 2 2 4 2" xfId="47044"/>
    <cellStyle name="Assumptions % 0 dp 3 2 2 5" xfId="25427"/>
    <cellStyle name="Assumptions % 0 dp 3 2 2 5 2" xfId="50267"/>
    <cellStyle name="Assumptions % 0 dp 3 2 2 6" xfId="36154"/>
    <cellStyle name="Assumptions % 0 dp 3 2 3" xfId="10631"/>
    <cellStyle name="Assumptions % 0 dp 3 2 3 2" xfId="13766"/>
    <cellStyle name="Assumptions % 0 dp 3 2 3 2 2" xfId="38608"/>
    <cellStyle name="Assumptions % 0 dp 3 2 3 3" xfId="18345"/>
    <cellStyle name="Assumptions % 0 dp 3 2 3 3 2" xfId="43185"/>
    <cellStyle name="Assumptions % 0 dp 3 2 3 4" xfId="21632"/>
    <cellStyle name="Assumptions % 0 dp 3 2 3 4 2" xfId="46472"/>
    <cellStyle name="Assumptions % 0 dp 3 2 3 5" xfId="24858"/>
    <cellStyle name="Assumptions % 0 dp 3 2 3 5 2" xfId="49698"/>
    <cellStyle name="Assumptions % 0 dp 3 2 3 6" xfId="27714"/>
    <cellStyle name="Assumptions % 0 dp 3 2 3 6 2" xfId="52554"/>
    <cellStyle name="Assumptions % 0 dp 3 2 3 7" xfId="35560"/>
    <cellStyle name="Assumptions % 0 dp 3 2 4" xfId="7943"/>
    <cellStyle name="Assumptions % 0 dp 3 2 4 2" xfId="32896"/>
    <cellStyle name="Assumptions % 0 dp 3 2 5" xfId="30095"/>
    <cellStyle name="Assumptions % 0 dp 3 3" xfId="4863"/>
    <cellStyle name="Assumptions % 0 dp 3 3 2" xfId="11191"/>
    <cellStyle name="Assumptions % 0 dp 3 3 2 2" xfId="13485"/>
    <cellStyle name="Assumptions % 0 dp 3 3 2 2 2" xfId="38327"/>
    <cellStyle name="Assumptions % 0 dp 3 3 2 3" xfId="18887"/>
    <cellStyle name="Assumptions % 0 dp 3 3 2 3 2" xfId="43727"/>
    <cellStyle name="Assumptions % 0 dp 3 3 2 4" xfId="22157"/>
    <cellStyle name="Assumptions % 0 dp 3 3 2 4 2" xfId="46997"/>
    <cellStyle name="Assumptions % 0 dp 3 3 2 5" xfId="25380"/>
    <cellStyle name="Assumptions % 0 dp 3 3 2 5 2" xfId="50220"/>
    <cellStyle name="Assumptions % 0 dp 3 3 2 6" xfId="36106"/>
    <cellStyle name="Assumptions % 0 dp 3 3 3" xfId="10720"/>
    <cellStyle name="Assumptions % 0 dp 3 3 3 2" xfId="9772"/>
    <cellStyle name="Assumptions % 0 dp 3 3 3 2 2" xfId="34721"/>
    <cellStyle name="Assumptions % 0 dp 3 3 3 3" xfId="18434"/>
    <cellStyle name="Assumptions % 0 dp 3 3 3 3 2" xfId="43274"/>
    <cellStyle name="Assumptions % 0 dp 3 3 3 4" xfId="21720"/>
    <cellStyle name="Assumptions % 0 dp 3 3 3 4 2" xfId="46560"/>
    <cellStyle name="Assumptions % 0 dp 3 3 3 5" xfId="24946"/>
    <cellStyle name="Assumptions % 0 dp 3 3 3 5 2" xfId="49786"/>
    <cellStyle name="Assumptions % 0 dp 3 3 3 6" xfId="27755"/>
    <cellStyle name="Assumptions % 0 dp 3 3 3 6 2" xfId="52595"/>
    <cellStyle name="Assumptions % 0 dp 3 3 3 7" xfId="35649"/>
    <cellStyle name="Assumptions % 0 dp 3 3 4" xfId="8014"/>
    <cellStyle name="Assumptions % 0 dp 3 3 4 2" xfId="32967"/>
    <cellStyle name="Assumptions % 0 dp 3 3 5" xfId="29978"/>
    <cellStyle name="Assumptions % 0 dp 3 4" xfId="5037"/>
    <cellStyle name="Assumptions % 0 dp 3 4 2" xfId="11279"/>
    <cellStyle name="Assumptions % 0 dp 3 4 2 2" xfId="14632"/>
    <cellStyle name="Assumptions % 0 dp 3 4 2 2 2" xfId="39473"/>
    <cellStyle name="Assumptions % 0 dp 3 4 2 3" xfId="18974"/>
    <cellStyle name="Assumptions % 0 dp 3 4 2 3 2" xfId="43814"/>
    <cellStyle name="Assumptions % 0 dp 3 4 2 4" xfId="22244"/>
    <cellStyle name="Assumptions % 0 dp 3 4 2 4 2" xfId="47084"/>
    <cellStyle name="Assumptions % 0 dp 3 4 2 5" xfId="25467"/>
    <cellStyle name="Assumptions % 0 dp 3 4 2 5 2" xfId="50307"/>
    <cellStyle name="Assumptions % 0 dp 3 4 2 6" xfId="36194"/>
    <cellStyle name="Assumptions % 0 dp 3 4 3" xfId="10590"/>
    <cellStyle name="Assumptions % 0 dp 3 4 3 2" xfId="14390"/>
    <cellStyle name="Assumptions % 0 dp 3 4 3 2 2" xfId="39231"/>
    <cellStyle name="Assumptions % 0 dp 3 4 3 3" xfId="18304"/>
    <cellStyle name="Assumptions % 0 dp 3 4 3 3 2" xfId="43144"/>
    <cellStyle name="Assumptions % 0 dp 3 4 3 4" xfId="21591"/>
    <cellStyle name="Assumptions % 0 dp 3 4 3 4 2" xfId="46431"/>
    <cellStyle name="Assumptions % 0 dp 3 4 3 5" xfId="24817"/>
    <cellStyle name="Assumptions % 0 dp 3 4 3 5 2" xfId="49657"/>
    <cellStyle name="Assumptions % 0 dp 3 4 3 6" xfId="27674"/>
    <cellStyle name="Assumptions % 0 dp 3 4 3 6 2" xfId="52514"/>
    <cellStyle name="Assumptions % 0 dp 3 4 3 7" xfId="35519"/>
    <cellStyle name="Assumptions % 0 dp 3 4 4" xfId="7900"/>
    <cellStyle name="Assumptions % 0 dp 3 4 4 2" xfId="32853"/>
    <cellStyle name="Assumptions % 0 dp 3 4 5" xfId="30139"/>
    <cellStyle name="Assumptions % 0 dp 3 5" xfId="4894"/>
    <cellStyle name="Assumptions % 0 dp 3 5 2" xfId="11219"/>
    <cellStyle name="Assumptions % 0 dp 3 5 2 2" xfId="9500"/>
    <cellStyle name="Assumptions % 0 dp 3 5 2 2 2" xfId="34450"/>
    <cellStyle name="Assumptions % 0 dp 3 5 2 3" xfId="18915"/>
    <cellStyle name="Assumptions % 0 dp 3 5 2 3 2" xfId="43755"/>
    <cellStyle name="Assumptions % 0 dp 3 5 2 4" xfId="22185"/>
    <cellStyle name="Assumptions % 0 dp 3 5 2 4 2" xfId="47025"/>
    <cellStyle name="Assumptions % 0 dp 3 5 2 5" xfId="25408"/>
    <cellStyle name="Assumptions % 0 dp 3 5 2 5 2" xfId="50248"/>
    <cellStyle name="Assumptions % 0 dp 3 5 2 6" xfId="36134"/>
    <cellStyle name="Assumptions % 0 dp 3 5 3" xfId="10692"/>
    <cellStyle name="Assumptions % 0 dp 3 5 3 2" xfId="8142"/>
    <cellStyle name="Assumptions % 0 dp 3 5 3 2 2" xfId="33095"/>
    <cellStyle name="Assumptions % 0 dp 3 5 3 3" xfId="18406"/>
    <cellStyle name="Assumptions % 0 dp 3 5 3 3 2" xfId="43246"/>
    <cellStyle name="Assumptions % 0 dp 3 5 3 4" xfId="21692"/>
    <cellStyle name="Assumptions % 0 dp 3 5 3 4 2" xfId="46532"/>
    <cellStyle name="Assumptions % 0 dp 3 5 3 5" xfId="24918"/>
    <cellStyle name="Assumptions % 0 dp 3 5 3 5 2" xfId="49758"/>
    <cellStyle name="Assumptions % 0 dp 3 5 3 6" xfId="27727"/>
    <cellStyle name="Assumptions % 0 dp 3 5 3 6 2" xfId="52567"/>
    <cellStyle name="Assumptions % 0 dp 3 5 3 7" xfId="35621"/>
    <cellStyle name="Assumptions % 0 dp 3 5 4" xfId="7987"/>
    <cellStyle name="Assumptions % 0 dp 3 5 4 2" xfId="32940"/>
    <cellStyle name="Assumptions % 0 dp 3 5 5" xfId="30006"/>
    <cellStyle name="Assumptions % 0 dp 3 6" xfId="10981"/>
    <cellStyle name="Assumptions % 0 dp 3 6 2" xfId="7278"/>
    <cellStyle name="Assumptions % 0 dp 3 6 2 2" xfId="32231"/>
    <cellStyle name="Assumptions % 0 dp 3 6 3" xfId="18693"/>
    <cellStyle name="Assumptions % 0 dp 3 6 3 2" xfId="43533"/>
    <cellStyle name="Assumptions % 0 dp 3 6 4" xfId="21963"/>
    <cellStyle name="Assumptions % 0 dp 3 6 4 2" xfId="46803"/>
    <cellStyle name="Assumptions % 0 dp 3 6 5" xfId="25187"/>
    <cellStyle name="Assumptions % 0 dp 3 6 5 2" xfId="50027"/>
    <cellStyle name="Assumptions % 0 dp 3 6 6" xfId="35901"/>
    <cellStyle name="Assumptions % 0 dp 3 7" xfId="10945"/>
    <cellStyle name="Assumptions % 0 dp 3 7 2" xfId="14396"/>
    <cellStyle name="Assumptions % 0 dp 3 7 2 2" xfId="39237"/>
    <cellStyle name="Assumptions % 0 dp 3 7 3" xfId="18658"/>
    <cellStyle name="Assumptions % 0 dp 3 7 3 2" xfId="43498"/>
    <cellStyle name="Assumptions % 0 dp 3 7 4" xfId="21929"/>
    <cellStyle name="Assumptions % 0 dp 3 7 4 2" xfId="46769"/>
    <cellStyle name="Assumptions % 0 dp 3 7 5" xfId="25153"/>
    <cellStyle name="Assumptions % 0 dp 3 7 5 2" xfId="49993"/>
    <cellStyle name="Assumptions % 0 dp 3 7 6" xfId="27942"/>
    <cellStyle name="Assumptions % 0 dp 3 7 6 2" xfId="52782"/>
    <cellStyle name="Assumptions % 0 dp 3 7 7" xfId="35865"/>
    <cellStyle name="Assumptions % 0 dp 3 8" xfId="8411"/>
    <cellStyle name="Assumptions % 0 dp 3 8 2" xfId="33362"/>
    <cellStyle name="Assumptions % 0 dp 3 9" xfId="29728"/>
    <cellStyle name="Assumptions % 0 dp 4" xfId="4990"/>
    <cellStyle name="Assumptions % 0 dp 4 2" xfId="11236"/>
    <cellStyle name="Assumptions % 0 dp 4 2 2" xfId="14667"/>
    <cellStyle name="Assumptions % 0 dp 4 2 2 2" xfId="39508"/>
    <cellStyle name="Assumptions % 0 dp 4 2 3" xfId="18931"/>
    <cellStyle name="Assumptions % 0 dp 4 2 3 2" xfId="43771"/>
    <cellStyle name="Assumptions % 0 dp 4 2 4" xfId="22201"/>
    <cellStyle name="Assumptions % 0 dp 4 2 4 2" xfId="47041"/>
    <cellStyle name="Assumptions % 0 dp 4 2 5" xfId="25424"/>
    <cellStyle name="Assumptions % 0 dp 4 2 5 2" xfId="50264"/>
    <cellStyle name="Assumptions % 0 dp 4 2 6" xfId="36151"/>
    <cellStyle name="Assumptions % 0 dp 4 3" xfId="10634"/>
    <cellStyle name="Assumptions % 0 dp 4 3 2" xfId="14444"/>
    <cellStyle name="Assumptions % 0 dp 4 3 2 2" xfId="39285"/>
    <cellStyle name="Assumptions % 0 dp 4 3 3" xfId="18348"/>
    <cellStyle name="Assumptions % 0 dp 4 3 3 2" xfId="43188"/>
    <cellStyle name="Assumptions % 0 dp 4 3 4" xfId="21635"/>
    <cellStyle name="Assumptions % 0 dp 4 3 4 2" xfId="46475"/>
    <cellStyle name="Assumptions % 0 dp 4 3 5" xfId="24861"/>
    <cellStyle name="Assumptions % 0 dp 4 3 5 2" xfId="49701"/>
    <cellStyle name="Assumptions % 0 dp 4 3 6" xfId="27717"/>
    <cellStyle name="Assumptions % 0 dp 4 3 6 2" xfId="52557"/>
    <cellStyle name="Assumptions % 0 dp 4 3 7" xfId="35563"/>
    <cellStyle name="Assumptions % 0 dp 4 4" xfId="7946"/>
    <cellStyle name="Assumptions % 0 dp 4 4 2" xfId="32899"/>
    <cellStyle name="Assumptions % 0 dp 4 5" xfId="30092"/>
    <cellStyle name="Assumptions % 0 dp 5" xfId="4866"/>
    <cellStyle name="Assumptions % 0 dp 5 2" xfId="11194"/>
    <cellStyle name="Assumptions % 0 dp 5 2 2" xfId="14179"/>
    <cellStyle name="Assumptions % 0 dp 5 2 2 2" xfId="39020"/>
    <cellStyle name="Assumptions % 0 dp 5 2 3" xfId="18890"/>
    <cellStyle name="Assumptions % 0 dp 5 2 3 2" xfId="43730"/>
    <cellStyle name="Assumptions % 0 dp 5 2 4" xfId="22160"/>
    <cellStyle name="Assumptions % 0 dp 5 2 4 2" xfId="47000"/>
    <cellStyle name="Assumptions % 0 dp 5 2 5" xfId="25383"/>
    <cellStyle name="Assumptions % 0 dp 5 2 5 2" xfId="50223"/>
    <cellStyle name="Assumptions % 0 dp 5 2 6" xfId="36109"/>
    <cellStyle name="Assumptions % 0 dp 5 3" xfId="10717"/>
    <cellStyle name="Assumptions % 0 dp 5 3 2" xfId="8123"/>
    <cellStyle name="Assumptions % 0 dp 5 3 2 2" xfId="33076"/>
    <cellStyle name="Assumptions % 0 dp 5 3 3" xfId="18431"/>
    <cellStyle name="Assumptions % 0 dp 5 3 3 2" xfId="43271"/>
    <cellStyle name="Assumptions % 0 dp 5 3 4" xfId="21717"/>
    <cellStyle name="Assumptions % 0 dp 5 3 4 2" xfId="46557"/>
    <cellStyle name="Assumptions % 0 dp 5 3 5" xfId="24943"/>
    <cellStyle name="Assumptions % 0 dp 5 3 5 2" xfId="49783"/>
    <cellStyle name="Assumptions % 0 dp 5 3 6" xfId="27752"/>
    <cellStyle name="Assumptions % 0 dp 5 3 6 2" xfId="52592"/>
    <cellStyle name="Assumptions % 0 dp 5 3 7" xfId="35646"/>
    <cellStyle name="Assumptions % 0 dp 5 4" xfId="8011"/>
    <cellStyle name="Assumptions % 0 dp 5 4 2" xfId="32964"/>
    <cellStyle name="Assumptions % 0 dp 5 5" xfId="29981"/>
    <cellStyle name="Assumptions % 0 dp 6" xfId="5034"/>
    <cellStyle name="Assumptions % 0 dp 6 2" xfId="11276"/>
    <cellStyle name="Assumptions % 0 dp 6 2 2" xfId="14825"/>
    <cellStyle name="Assumptions % 0 dp 6 2 2 2" xfId="39666"/>
    <cellStyle name="Assumptions % 0 dp 6 2 3" xfId="18971"/>
    <cellStyle name="Assumptions % 0 dp 6 2 3 2" xfId="43811"/>
    <cellStyle name="Assumptions % 0 dp 6 2 4" xfId="22241"/>
    <cellStyle name="Assumptions % 0 dp 6 2 4 2" xfId="47081"/>
    <cellStyle name="Assumptions % 0 dp 6 2 5" xfId="25464"/>
    <cellStyle name="Assumptions % 0 dp 6 2 5 2" xfId="50304"/>
    <cellStyle name="Assumptions % 0 dp 6 2 6" xfId="36191"/>
    <cellStyle name="Assumptions % 0 dp 6 3" xfId="10593"/>
    <cellStyle name="Assumptions % 0 dp 6 3 2" xfId="13595"/>
    <cellStyle name="Assumptions % 0 dp 6 3 2 2" xfId="38437"/>
    <cellStyle name="Assumptions % 0 dp 6 3 3" xfId="18307"/>
    <cellStyle name="Assumptions % 0 dp 6 3 3 2" xfId="43147"/>
    <cellStyle name="Assumptions % 0 dp 6 3 4" xfId="21594"/>
    <cellStyle name="Assumptions % 0 dp 6 3 4 2" xfId="46434"/>
    <cellStyle name="Assumptions % 0 dp 6 3 5" xfId="24820"/>
    <cellStyle name="Assumptions % 0 dp 6 3 5 2" xfId="49660"/>
    <cellStyle name="Assumptions % 0 dp 6 3 6" xfId="27677"/>
    <cellStyle name="Assumptions % 0 dp 6 3 6 2" xfId="52517"/>
    <cellStyle name="Assumptions % 0 dp 6 3 7" xfId="35522"/>
    <cellStyle name="Assumptions % 0 dp 6 4" xfId="7903"/>
    <cellStyle name="Assumptions % 0 dp 6 4 2" xfId="32856"/>
    <cellStyle name="Assumptions % 0 dp 6 5" xfId="30136"/>
    <cellStyle name="Assumptions % 0 dp 7" xfId="4897"/>
    <cellStyle name="Assumptions % 0 dp 7 2" xfId="11222"/>
    <cellStyle name="Assumptions % 0 dp 7 2 2" xfId="14388"/>
    <cellStyle name="Assumptions % 0 dp 7 2 2 2" xfId="39229"/>
    <cellStyle name="Assumptions % 0 dp 7 2 3" xfId="18918"/>
    <cellStyle name="Assumptions % 0 dp 7 2 3 2" xfId="43758"/>
    <cellStyle name="Assumptions % 0 dp 7 2 4" xfId="22188"/>
    <cellStyle name="Assumptions % 0 dp 7 2 4 2" xfId="47028"/>
    <cellStyle name="Assumptions % 0 dp 7 2 5" xfId="25411"/>
    <cellStyle name="Assumptions % 0 dp 7 2 5 2" xfId="50251"/>
    <cellStyle name="Assumptions % 0 dp 7 2 6" xfId="36137"/>
    <cellStyle name="Assumptions % 0 dp 7 3" xfId="10689"/>
    <cellStyle name="Assumptions % 0 dp 7 3 2" xfId="8144"/>
    <cellStyle name="Assumptions % 0 dp 7 3 2 2" xfId="33097"/>
    <cellStyle name="Assumptions % 0 dp 7 3 3" xfId="18403"/>
    <cellStyle name="Assumptions % 0 dp 7 3 3 2" xfId="43243"/>
    <cellStyle name="Assumptions % 0 dp 7 3 4" xfId="21689"/>
    <cellStyle name="Assumptions % 0 dp 7 3 4 2" xfId="46529"/>
    <cellStyle name="Assumptions % 0 dp 7 3 5" xfId="24915"/>
    <cellStyle name="Assumptions % 0 dp 7 3 5 2" xfId="49755"/>
    <cellStyle name="Assumptions % 0 dp 7 3 6" xfId="27724"/>
    <cellStyle name="Assumptions % 0 dp 7 3 6 2" xfId="52564"/>
    <cellStyle name="Assumptions % 0 dp 7 3 7" xfId="35618"/>
    <cellStyle name="Assumptions % 0 dp 7 4" xfId="7984"/>
    <cellStyle name="Assumptions % 0 dp 7 4 2" xfId="32937"/>
    <cellStyle name="Assumptions % 0 dp 7 5" xfId="30009"/>
    <cellStyle name="Assumptions % 0 dp 8" xfId="10978"/>
    <cellStyle name="Assumptions % 0 dp 8 2" xfId="13580"/>
    <cellStyle name="Assumptions % 0 dp 8 2 2" xfId="38422"/>
    <cellStyle name="Assumptions % 0 dp 8 3" xfId="18690"/>
    <cellStyle name="Assumptions % 0 dp 8 3 2" xfId="43530"/>
    <cellStyle name="Assumptions % 0 dp 8 4" xfId="21960"/>
    <cellStyle name="Assumptions % 0 dp 8 4 2" xfId="46800"/>
    <cellStyle name="Assumptions % 0 dp 8 5" xfId="25184"/>
    <cellStyle name="Assumptions % 0 dp 8 5 2" xfId="50024"/>
    <cellStyle name="Assumptions % 0 dp 8 6" xfId="35898"/>
    <cellStyle name="Assumptions % 0 dp 9" xfId="10948"/>
    <cellStyle name="Assumptions % 0 dp 9 2" xfId="13445"/>
    <cellStyle name="Assumptions % 0 dp 9 2 2" xfId="38287"/>
    <cellStyle name="Assumptions % 0 dp 9 3" xfId="18661"/>
    <cellStyle name="Assumptions % 0 dp 9 3 2" xfId="43501"/>
    <cellStyle name="Assumptions % 0 dp 9 4" xfId="21932"/>
    <cellStyle name="Assumptions % 0 dp 9 4 2" xfId="46772"/>
    <cellStyle name="Assumptions % 0 dp 9 5" xfId="25156"/>
    <cellStyle name="Assumptions % 0 dp 9 5 2" xfId="49996"/>
    <cellStyle name="Assumptions % 0 dp 9 6" xfId="27945"/>
    <cellStyle name="Assumptions % 0 dp 9 6 2" xfId="52785"/>
    <cellStyle name="Assumptions % 0 dp 9 7" xfId="35868"/>
    <cellStyle name="Assumptions % 1 dp" xfId="4156"/>
    <cellStyle name="Assumptions % 1 dp 10" xfId="8410"/>
    <cellStyle name="Assumptions % 1 dp 10 2" xfId="33361"/>
    <cellStyle name="Assumptions % 1 dp 11" xfId="29729"/>
    <cellStyle name="Assumptions % 1 dp 2" xfId="4157"/>
    <cellStyle name="Assumptions % 1 dp 2 10" xfId="29730"/>
    <cellStyle name="Assumptions % 1 dp 2 2" xfId="4158"/>
    <cellStyle name="Assumptions % 1 dp 2 2 2" xfId="4996"/>
    <cellStyle name="Assumptions % 1 dp 2 2 2 2" xfId="11242"/>
    <cellStyle name="Assumptions % 1 dp 2 2 2 2 2" xfId="6838"/>
    <cellStyle name="Assumptions % 1 dp 2 2 2 2 2 2" xfId="31803"/>
    <cellStyle name="Assumptions % 1 dp 2 2 2 2 3" xfId="18937"/>
    <cellStyle name="Assumptions % 1 dp 2 2 2 2 3 2" xfId="43777"/>
    <cellStyle name="Assumptions % 1 dp 2 2 2 2 4" xfId="22207"/>
    <cellStyle name="Assumptions % 1 dp 2 2 2 2 4 2" xfId="47047"/>
    <cellStyle name="Assumptions % 1 dp 2 2 2 2 5" xfId="25430"/>
    <cellStyle name="Assumptions % 1 dp 2 2 2 2 5 2" xfId="50270"/>
    <cellStyle name="Assumptions % 1 dp 2 2 2 2 6" xfId="36157"/>
    <cellStyle name="Assumptions % 1 dp 2 2 2 3" xfId="10628"/>
    <cellStyle name="Assumptions % 1 dp 2 2 2 3 2" xfId="14442"/>
    <cellStyle name="Assumptions % 1 dp 2 2 2 3 2 2" xfId="39283"/>
    <cellStyle name="Assumptions % 1 dp 2 2 2 3 3" xfId="18342"/>
    <cellStyle name="Assumptions % 1 dp 2 2 2 3 3 2" xfId="43182"/>
    <cellStyle name="Assumptions % 1 dp 2 2 2 3 4" xfId="21629"/>
    <cellStyle name="Assumptions % 1 dp 2 2 2 3 4 2" xfId="46469"/>
    <cellStyle name="Assumptions % 1 dp 2 2 2 3 5" xfId="24855"/>
    <cellStyle name="Assumptions % 1 dp 2 2 2 3 5 2" xfId="49695"/>
    <cellStyle name="Assumptions % 1 dp 2 2 2 3 6" xfId="27711"/>
    <cellStyle name="Assumptions % 1 dp 2 2 2 3 6 2" xfId="52551"/>
    <cellStyle name="Assumptions % 1 dp 2 2 2 3 7" xfId="35557"/>
    <cellStyle name="Assumptions % 1 dp 2 2 2 4" xfId="7940"/>
    <cellStyle name="Assumptions % 1 dp 2 2 2 4 2" xfId="32893"/>
    <cellStyle name="Assumptions % 1 dp 2 2 2 5" xfId="30098"/>
    <cellStyle name="Assumptions % 1 dp 2 2 3" xfId="4860"/>
    <cellStyle name="Assumptions % 1 dp 2 2 3 2" xfId="11188"/>
    <cellStyle name="Assumptions % 1 dp 2 2 3 2 2" xfId="9648"/>
    <cellStyle name="Assumptions % 1 dp 2 2 3 2 2 2" xfId="34597"/>
    <cellStyle name="Assumptions % 1 dp 2 2 3 2 3" xfId="18884"/>
    <cellStyle name="Assumptions % 1 dp 2 2 3 2 3 2" xfId="43724"/>
    <cellStyle name="Assumptions % 1 dp 2 2 3 2 4" xfId="22154"/>
    <cellStyle name="Assumptions % 1 dp 2 2 3 2 4 2" xfId="46994"/>
    <cellStyle name="Assumptions % 1 dp 2 2 3 2 5" xfId="25377"/>
    <cellStyle name="Assumptions % 1 dp 2 2 3 2 5 2" xfId="50217"/>
    <cellStyle name="Assumptions % 1 dp 2 2 3 2 6" xfId="36103"/>
    <cellStyle name="Assumptions % 1 dp 2 2 3 3" xfId="10723"/>
    <cellStyle name="Assumptions % 1 dp 2 2 3 3 2" xfId="9313"/>
    <cellStyle name="Assumptions % 1 dp 2 2 3 3 2 2" xfId="34263"/>
    <cellStyle name="Assumptions % 1 dp 2 2 3 3 3" xfId="18437"/>
    <cellStyle name="Assumptions % 1 dp 2 2 3 3 3 2" xfId="43277"/>
    <cellStyle name="Assumptions % 1 dp 2 2 3 3 4" xfId="21723"/>
    <cellStyle name="Assumptions % 1 dp 2 2 3 3 4 2" xfId="46563"/>
    <cellStyle name="Assumptions % 1 dp 2 2 3 3 5" xfId="24949"/>
    <cellStyle name="Assumptions % 1 dp 2 2 3 3 5 2" xfId="49789"/>
    <cellStyle name="Assumptions % 1 dp 2 2 3 3 6" xfId="27758"/>
    <cellStyle name="Assumptions % 1 dp 2 2 3 3 6 2" xfId="52598"/>
    <cellStyle name="Assumptions % 1 dp 2 2 3 3 7" xfId="35652"/>
    <cellStyle name="Assumptions % 1 dp 2 2 3 4" xfId="8017"/>
    <cellStyle name="Assumptions % 1 dp 2 2 3 4 2" xfId="32970"/>
    <cellStyle name="Assumptions % 1 dp 2 2 3 5" xfId="29975"/>
    <cellStyle name="Assumptions % 1 dp 2 2 4" xfId="5040"/>
    <cellStyle name="Assumptions % 1 dp 2 2 4 2" xfId="11282"/>
    <cellStyle name="Assumptions % 1 dp 2 2 4 2 2" xfId="9535"/>
    <cellStyle name="Assumptions % 1 dp 2 2 4 2 2 2" xfId="34485"/>
    <cellStyle name="Assumptions % 1 dp 2 2 4 2 3" xfId="18977"/>
    <cellStyle name="Assumptions % 1 dp 2 2 4 2 3 2" xfId="43817"/>
    <cellStyle name="Assumptions % 1 dp 2 2 4 2 4" xfId="22247"/>
    <cellStyle name="Assumptions % 1 dp 2 2 4 2 4 2" xfId="47087"/>
    <cellStyle name="Assumptions % 1 dp 2 2 4 2 5" xfId="25470"/>
    <cellStyle name="Assumptions % 1 dp 2 2 4 2 5 2" xfId="50310"/>
    <cellStyle name="Assumptions % 1 dp 2 2 4 2 6" xfId="36197"/>
    <cellStyle name="Assumptions % 1 dp 2 2 4 3" xfId="10587"/>
    <cellStyle name="Assumptions % 1 dp 2 2 4 3 2" xfId="6455"/>
    <cellStyle name="Assumptions % 1 dp 2 2 4 3 2 2" xfId="31428"/>
    <cellStyle name="Assumptions % 1 dp 2 2 4 3 3" xfId="18301"/>
    <cellStyle name="Assumptions % 1 dp 2 2 4 3 3 2" xfId="43141"/>
    <cellStyle name="Assumptions % 1 dp 2 2 4 3 4" xfId="21588"/>
    <cellStyle name="Assumptions % 1 dp 2 2 4 3 4 2" xfId="46428"/>
    <cellStyle name="Assumptions % 1 dp 2 2 4 3 5" xfId="24814"/>
    <cellStyle name="Assumptions % 1 dp 2 2 4 3 5 2" xfId="49654"/>
    <cellStyle name="Assumptions % 1 dp 2 2 4 3 6" xfId="27671"/>
    <cellStyle name="Assumptions % 1 dp 2 2 4 3 6 2" xfId="52511"/>
    <cellStyle name="Assumptions % 1 dp 2 2 4 3 7" xfId="35516"/>
    <cellStyle name="Assumptions % 1 dp 2 2 4 4" xfId="7897"/>
    <cellStyle name="Assumptions % 1 dp 2 2 4 4 2" xfId="32850"/>
    <cellStyle name="Assumptions % 1 dp 2 2 4 5" xfId="30142"/>
    <cellStyle name="Assumptions % 1 dp 2 2 5" xfId="4890"/>
    <cellStyle name="Assumptions % 1 dp 2 2 5 2" xfId="11215"/>
    <cellStyle name="Assumptions % 1 dp 2 2 5 2 2" xfId="7515"/>
    <cellStyle name="Assumptions % 1 dp 2 2 5 2 2 2" xfId="32468"/>
    <cellStyle name="Assumptions % 1 dp 2 2 5 2 3" xfId="18911"/>
    <cellStyle name="Assumptions % 1 dp 2 2 5 2 3 2" xfId="43751"/>
    <cellStyle name="Assumptions % 1 dp 2 2 5 2 4" xfId="22181"/>
    <cellStyle name="Assumptions % 1 dp 2 2 5 2 4 2" xfId="47021"/>
    <cellStyle name="Assumptions % 1 dp 2 2 5 2 5" xfId="25404"/>
    <cellStyle name="Assumptions % 1 dp 2 2 5 2 5 2" xfId="50244"/>
    <cellStyle name="Assumptions % 1 dp 2 2 5 2 6" xfId="36130"/>
    <cellStyle name="Assumptions % 1 dp 2 2 5 3" xfId="10696"/>
    <cellStyle name="Assumptions % 1 dp 2 2 5 3 2" xfId="7024"/>
    <cellStyle name="Assumptions % 1 dp 2 2 5 3 2 2" xfId="31980"/>
    <cellStyle name="Assumptions % 1 dp 2 2 5 3 3" xfId="18410"/>
    <cellStyle name="Assumptions % 1 dp 2 2 5 3 3 2" xfId="43250"/>
    <cellStyle name="Assumptions % 1 dp 2 2 5 3 4" xfId="21696"/>
    <cellStyle name="Assumptions % 1 dp 2 2 5 3 4 2" xfId="46536"/>
    <cellStyle name="Assumptions % 1 dp 2 2 5 3 5" xfId="24922"/>
    <cellStyle name="Assumptions % 1 dp 2 2 5 3 5 2" xfId="49762"/>
    <cellStyle name="Assumptions % 1 dp 2 2 5 3 6" xfId="27731"/>
    <cellStyle name="Assumptions % 1 dp 2 2 5 3 6 2" xfId="52571"/>
    <cellStyle name="Assumptions % 1 dp 2 2 5 3 7" xfId="35625"/>
    <cellStyle name="Assumptions % 1 dp 2 2 5 4" xfId="7990"/>
    <cellStyle name="Assumptions % 1 dp 2 2 5 4 2" xfId="32943"/>
    <cellStyle name="Assumptions % 1 dp 2 2 5 5" xfId="30003"/>
    <cellStyle name="Assumptions % 1 dp 2 2 6" xfId="10984"/>
    <cellStyle name="Assumptions % 1 dp 2 2 6 2" xfId="14831"/>
    <cellStyle name="Assumptions % 1 dp 2 2 6 2 2" xfId="39672"/>
    <cellStyle name="Assumptions % 1 dp 2 2 6 3" xfId="18696"/>
    <cellStyle name="Assumptions % 1 dp 2 2 6 3 2" xfId="43536"/>
    <cellStyle name="Assumptions % 1 dp 2 2 6 4" xfId="21966"/>
    <cellStyle name="Assumptions % 1 dp 2 2 6 4 2" xfId="46806"/>
    <cellStyle name="Assumptions % 1 dp 2 2 6 5" xfId="25190"/>
    <cellStyle name="Assumptions % 1 dp 2 2 6 5 2" xfId="50030"/>
    <cellStyle name="Assumptions % 1 dp 2 2 6 6" xfId="35904"/>
    <cellStyle name="Assumptions % 1 dp 2 2 7" xfId="10942"/>
    <cellStyle name="Assumptions % 1 dp 2 2 7 2" xfId="9568"/>
    <cellStyle name="Assumptions % 1 dp 2 2 7 2 2" xfId="34518"/>
    <cellStyle name="Assumptions % 1 dp 2 2 7 3" xfId="18655"/>
    <cellStyle name="Assumptions % 1 dp 2 2 7 3 2" xfId="43495"/>
    <cellStyle name="Assumptions % 1 dp 2 2 7 4" xfId="21926"/>
    <cellStyle name="Assumptions % 1 dp 2 2 7 4 2" xfId="46766"/>
    <cellStyle name="Assumptions % 1 dp 2 2 7 5" xfId="25150"/>
    <cellStyle name="Assumptions % 1 dp 2 2 7 5 2" xfId="49990"/>
    <cellStyle name="Assumptions % 1 dp 2 2 7 6" xfId="27939"/>
    <cellStyle name="Assumptions % 1 dp 2 2 7 6 2" xfId="52779"/>
    <cellStyle name="Assumptions % 1 dp 2 2 7 7" xfId="35862"/>
    <cellStyle name="Assumptions % 1 dp 2 2 8" xfId="8408"/>
    <cellStyle name="Assumptions % 1 dp 2 2 8 2" xfId="33359"/>
    <cellStyle name="Assumptions % 1 dp 2 2 9" xfId="29731"/>
    <cellStyle name="Assumptions % 1 dp 2 3" xfId="4995"/>
    <cellStyle name="Assumptions % 1 dp 2 3 2" xfId="11241"/>
    <cellStyle name="Assumptions % 1 dp 2 3 2 2" xfId="9769"/>
    <cellStyle name="Assumptions % 1 dp 2 3 2 2 2" xfId="34718"/>
    <cellStyle name="Assumptions % 1 dp 2 3 2 3" xfId="18936"/>
    <cellStyle name="Assumptions % 1 dp 2 3 2 3 2" xfId="43776"/>
    <cellStyle name="Assumptions % 1 dp 2 3 2 4" xfId="22206"/>
    <cellStyle name="Assumptions % 1 dp 2 3 2 4 2" xfId="47046"/>
    <cellStyle name="Assumptions % 1 dp 2 3 2 5" xfId="25429"/>
    <cellStyle name="Assumptions % 1 dp 2 3 2 5 2" xfId="50269"/>
    <cellStyle name="Assumptions % 1 dp 2 3 2 6" xfId="36156"/>
    <cellStyle name="Assumptions % 1 dp 2 3 3" xfId="10629"/>
    <cellStyle name="Assumptions % 1 dp 2 3 3 2" xfId="14932"/>
    <cellStyle name="Assumptions % 1 dp 2 3 3 2 2" xfId="39773"/>
    <cellStyle name="Assumptions % 1 dp 2 3 3 3" xfId="18343"/>
    <cellStyle name="Assumptions % 1 dp 2 3 3 3 2" xfId="43183"/>
    <cellStyle name="Assumptions % 1 dp 2 3 3 4" xfId="21630"/>
    <cellStyle name="Assumptions % 1 dp 2 3 3 4 2" xfId="46470"/>
    <cellStyle name="Assumptions % 1 dp 2 3 3 5" xfId="24856"/>
    <cellStyle name="Assumptions % 1 dp 2 3 3 5 2" xfId="49696"/>
    <cellStyle name="Assumptions % 1 dp 2 3 3 6" xfId="27712"/>
    <cellStyle name="Assumptions % 1 dp 2 3 3 6 2" xfId="52552"/>
    <cellStyle name="Assumptions % 1 dp 2 3 3 7" xfId="35558"/>
    <cellStyle name="Assumptions % 1 dp 2 3 4" xfId="7941"/>
    <cellStyle name="Assumptions % 1 dp 2 3 4 2" xfId="32894"/>
    <cellStyle name="Assumptions % 1 dp 2 3 5" xfId="30097"/>
    <cellStyle name="Assumptions % 1 dp 2 4" xfId="4861"/>
    <cellStyle name="Assumptions % 1 dp 2 4 2" xfId="11189"/>
    <cellStyle name="Assumptions % 1 dp 2 4 2 2" xfId="13140"/>
    <cellStyle name="Assumptions % 1 dp 2 4 2 2 2" xfId="37982"/>
    <cellStyle name="Assumptions % 1 dp 2 4 2 3" xfId="18885"/>
    <cellStyle name="Assumptions % 1 dp 2 4 2 3 2" xfId="43725"/>
    <cellStyle name="Assumptions % 1 dp 2 4 2 4" xfId="22155"/>
    <cellStyle name="Assumptions % 1 dp 2 4 2 4 2" xfId="46995"/>
    <cellStyle name="Assumptions % 1 dp 2 4 2 5" xfId="25378"/>
    <cellStyle name="Assumptions % 1 dp 2 4 2 5 2" xfId="50218"/>
    <cellStyle name="Assumptions % 1 dp 2 4 2 6" xfId="36104"/>
    <cellStyle name="Assumptions % 1 dp 2 4 3" xfId="10722"/>
    <cellStyle name="Assumptions % 1 dp 2 4 3 2" xfId="9780"/>
    <cellStyle name="Assumptions % 1 dp 2 4 3 2 2" xfId="34729"/>
    <cellStyle name="Assumptions % 1 dp 2 4 3 3" xfId="18436"/>
    <cellStyle name="Assumptions % 1 dp 2 4 3 3 2" xfId="43276"/>
    <cellStyle name="Assumptions % 1 dp 2 4 3 4" xfId="21722"/>
    <cellStyle name="Assumptions % 1 dp 2 4 3 4 2" xfId="46562"/>
    <cellStyle name="Assumptions % 1 dp 2 4 3 5" xfId="24948"/>
    <cellStyle name="Assumptions % 1 dp 2 4 3 5 2" xfId="49788"/>
    <cellStyle name="Assumptions % 1 dp 2 4 3 6" xfId="27757"/>
    <cellStyle name="Assumptions % 1 dp 2 4 3 6 2" xfId="52597"/>
    <cellStyle name="Assumptions % 1 dp 2 4 3 7" xfId="35651"/>
    <cellStyle name="Assumptions % 1 dp 2 4 4" xfId="8016"/>
    <cellStyle name="Assumptions % 1 dp 2 4 4 2" xfId="32969"/>
    <cellStyle name="Assumptions % 1 dp 2 4 5" xfId="29976"/>
    <cellStyle name="Assumptions % 1 dp 2 5" xfId="5039"/>
    <cellStyle name="Assumptions % 1 dp 2 5 2" xfId="11281"/>
    <cellStyle name="Assumptions % 1 dp 2 5 2 2" xfId="6581"/>
    <cellStyle name="Assumptions % 1 dp 2 5 2 2 2" xfId="31550"/>
    <cellStyle name="Assumptions % 1 dp 2 5 2 3" xfId="18976"/>
    <cellStyle name="Assumptions % 1 dp 2 5 2 3 2" xfId="43816"/>
    <cellStyle name="Assumptions % 1 dp 2 5 2 4" xfId="22246"/>
    <cellStyle name="Assumptions % 1 dp 2 5 2 4 2" xfId="47086"/>
    <cellStyle name="Assumptions % 1 dp 2 5 2 5" xfId="25469"/>
    <cellStyle name="Assumptions % 1 dp 2 5 2 5 2" xfId="50309"/>
    <cellStyle name="Assumptions % 1 dp 2 5 2 6" xfId="36196"/>
    <cellStyle name="Assumptions % 1 dp 2 5 3" xfId="10588"/>
    <cellStyle name="Assumptions % 1 dp 2 5 3 2" xfId="7372"/>
    <cellStyle name="Assumptions % 1 dp 2 5 3 2 2" xfId="32325"/>
    <cellStyle name="Assumptions % 1 dp 2 5 3 3" xfId="18302"/>
    <cellStyle name="Assumptions % 1 dp 2 5 3 3 2" xfId="43142"/>
    <cellStyle name="Assumptions % 1 dp 2 5 3 4" xfId="21589"/>
    <cellStyle name="Assumptions % 1 dp 2 5 3 4 2" xfId="46429"/>
    <cellStyle name="Assumptions % 1 dp 2 5 3 5" xfId="24815"/>
    <cellStyle name="Assumptions % 1 dp 2 5 3 5 2" xfId="49655"/>
    <cellStyle name="Assumptions % 1 dp 2 5 3 6" xfId="27672"/>
    <cellStyle name="Assumptions % 1 dp 2 5 3 6 2" xfId="52512"/>
    <cellStyle name="Assumptions % 1 dp 2 5 3 7" xfId="35517"/>
    <cellStyle name="Assumptions % 1 dp 2 5 4" xfId="7898"/>
    <cellStyle name="Assumptions % 1 dp 2 5 4 2" xfId="32851"/>
    <cellStyle name="Assumptions % 1 dp 2 5 5" xfId="30141"/>
    <cellStyle name="Assumptions % 1 dp 2 6" xfId="4892"/>
    <cellStyle name="Assumptions % 1 dp 2 6 2" xfId="11217"/>
    <cellStyle name="Assumptions % 1 dp 2 6 2 2" xfId="14418"/>
    <cellStyle name="Assumptions % 1 dp 2 6 2 2 2" xfId="39259"/>
    <cellStyle name="Assumptions % 1 dp 2 6 2 3" xfId="18913"/>
    <cellStyle name="Assumptions % 1 dp 2 6 2 3 2" xfId="43753"/>
    <cellStyle name="Assumptions % 1 dp 2 6 2 4" xfId="22183"/>
    <cellStyle name="Assumptions % 1 dp 2 6 2 4 2" xfId="47023"/>
    <cellStyle name="Assumptions % 1 dp 2 6 2 5" xfId="25406"/>
    <cellStyle name="Assumptions % 1 dp 2 6 2 5 2" xfId="50246"/>
    <cellStyle name="Assumptions % 1 dp 2 6 2 6" xfId="36132"/>
    <cellStyle name="Assumptions % 1 dp 2 6 3" xfId="10694"/>
    <cellStyle name="Assumptions % 1 dp 2 6 3 2" xfId="8140"/>
    <cellStyle name="Assumptions % 1 dp 2 6 3 2 2" xfId="33093"/>
    <cellStyle name="Assumptions % 1 dp 2 6 3 3" xfId="18408"/>
    <cellStyle name="Assumptions % 1 dp 2 6 3 3 2" xfId="43248"/>
    <cellStyle name="Assumptions % 1 dp 2 6 3 4" xfId="21694"/>
    <cellStyle name="Assumptions % 1 dp 2 6 3 4 2" xfId="46534"/>
    <cellStyle name="Assumptions % 1 dp 2 6 3 5" xfId="24920"/>
    <cellStyle name="Assumptions % 1 dp 2 6 3 5 2" xfId="49760"/>
    <cellStyle name="Assumptions % 1 dp 2 6 3 6" xfId="27729"/>
    <cellStyle name="Assumptions % 1 dp 2 6 3 6 2" xfId="52569"/>
    <cellStyle name="Assumptions % 1 dp 2 6 3 7" xfId="35623"/>
    <cellStyle name="Assumptions % 1 dp 2 6 4" xfId="7989"/>
    <cellStyle name="Assumptions % 1 dp 2 6 4 2" xfId="32942"/>
    <cellStyle name="Assumptions % 1 dp 2 6 5" xfId="30004"/>
    <cellStyle name="Assumptions % 1 dp 2 7" xfId="10983"/>
    <cellStyle name="Assumptions % 1 dp 2 7 2" xfId="13105"/>
    <cellStyle name="Assumptions % 1 dp 2 7 2 2" xfId="37947"/>
    <cellStyle name="Assumptions % 1 dp 2 7 3" xfId="18695"/>
    <cellStyle name="Assumptions % 1 dp 2 7 3 2" xfId="43535"/>
    <cellStyle name="Assumptions % 1 dp 2 7 4" xfId="21965"/>
    <cellStyle name="Assumptions % 1 dp 2 7 4 2" xfId="46805"/>
    <cellStyle name="Assumptions % 1 dp 2 7 5" xfId="25189"/>
    <cellStyle name="Assumptions % 1 dp 2 7 5 2" xfId="50029"/>
    <cellStyle name="Assumptions % 1 dp 2 7 6" xfId="35903"/>
    <cellStyle name="Assumptions % 1 dp 2 8" xfId="10943"/>
    <cellStyle name="Assumptions % 1 dp 2 8 2" xfId="7373"/>
    <cellStyle name="Assumptions % 1 dp 2 8 2 2" xfId="32326"/>
    <cellStyle name="Assumptions % 1 dp 2 8 3" xfId="18656"/>
    <cellStyle name="Assumptions % 1 dp 2 8 3 2" xfId="43496"/>
    <cellStyle name="Assumptions % 1 dp 2 8 4" xfId="21927"/>
    <cellStyle name="Assumptions % 1 dp 2 8 4 2" xfId="46767"/>
    <cellStyle name="Assumptions % 1 dp 2 8 5" xfId="25151"/>
    <cellStyle name="Assumptions % 1 dp 2 8 5 2" xfId="49991"/>
    <cellStyle name="Assumptions % 1 dp 2 8 6" xfId="27940"/>
    <cellStyle name="Assumptions % 1 dp 2 8 6 2" xfId="52780"/>
    <cellStyle name="Assumptions % 1 dp 2 8 7" xfId="35863"/>
    <cellStyle name="Assumptions % 1 dp 2 9" xfId="8409"/>
    <cellStyle name="Assumptions % 1 dp 2 9 2" xfId="33360"/>
    <cellStyle name="Assumptions % 1 dp 3" xfId="4159"/>
    <cellStyle name="Assumptions % 1 dp 3 2" xfId="4997"/>
    <cellStyle name="Assumptions % 1 dp 3 2 2" xfId="11243"/>
    <cellStyle name="Assumptions % 1 dp 3 2 2 2" xfId="6739"/>
    <cellStyle name="Assumptions % 1 dp 3 2 2 2 2" xfId="31707"/>
    <cellStyle name="Assumptions % 1 dp 3 2 2 3" xfId="18938"/>
    <cellStyle name="Assumptions % 1 dp 3 2 2 3 2" xfId="43778"/>
    <cellStyle name="Assumptions % 1 dp 3 2 2 4" xfId="22208"/>
    <cellStyle name="Assumptions % 1 dp 3 2 2 4 2" xfId="47048"/>
    <cellStyle name="Assumptions % 1 dp 3 2 2 5" xfId="25431"/>
    <cellStyle name="Assumptions % 1 dp 3 2 2 5 2" xfId="50271"/>
    <cellStyle name="Assumptions % 1 dp 3 2 2 6" xfId="36158"/>
    <cellStyle name="Assumptions % 1 dp 3 2 3" xfId="10627"/>
    <cellStyle name="Assumptions % 1 dp 3 2 3 2" xfId="13213"/>
    <cellStyle name="Assumptions % 1 dp 3 2 3 2 2" xfId="38055"/>
    <cellStyle name="Assumptions % 1 dp 3 2 3 3" xfId="18341"/>
    <cellStyle name="Assumptions % 1 dp 3 2 3 3 2" xfId="43181"/>
    <cellStyle name="Assumptions % 1 dp 3 2 3 4" xfId="21628"/>
    <cellStyle name="Assumptions % 1 dp 3 2 3 4 2" xfId="46468"/>
    <cellStyle name="Assumptions % 1 dp 3 2 3 5" xfId="24854"/>
    <cellStyle name="Assumptions % 1 dp 3 2 3 5 2" xfId="49694"/>
    <cellStyle name="Assumptions % 1 dp 3 2 3 6" xfId="27710"/>
    <cellStyle name="Assumptions % 1 dp 3 2 3 6 2" xfId="52550"/>
    <cellStyle name="Assumptions % 1 dp 3 2 3 7" xfId="35556"/>
    <cellStyle name="Assumptions % 1 dp 3 2 4" xfId="7939"/>
    <cellStyle name="Assumptions % 1 dp 3 2 4 2" xfId="32892"/>
    <cellStyle name="Assumptions % 1 dp 3 2 5" xfId="30099"/>
    <cellStyle name="Assumptions % 1 dp 3 3" xfId="4859"/>
    <cellStyle name="Assumptions % 1 dp 3 3 2" xfId="11187"/>
    <cellStyle name="Assumptions % 1 dp 3 3 2 2" xfId="7051"/>
    <cellStyle name="Assumptions % 1 dp 3 3 2 2 2" xfId="32005"/>
    <cellStyle name="Assumptions % 1 dp 3 3 2 3" xfId="18883"/>
    <cellStyle name="Assumptions % 1 dp 3 3 2 3 2" xfId="43723"/>
    <cellStyle name="Assumptions % 1 dp 3 3 2 4" xfId="22153"/>
    <cellStyle name="Assumptions % 1 dp 3 3 2 4 2" xfId="46993"/>
    <cellStyle name="Assumptions % 1 dp 3 3 2 5" xfId="25376"/>
    <cellStyle name="Assumptions % 1 dp 3 3 2 5 2" xfId="50216"/>
    <cellStyle name="Assumptions % 1 dp 3 3 2 6" xfId="36102"/>
    <cellStyle name="Assumptions % 1 dp 3 3 3" xfId="10724"/>
    <cellStyle name="Assumptions % 1 dp 3 3 3 2" xfId="7004"/>
    <cellStyle name="Assumptions % 1 dp 3 3 3 2 2" xfId="31960"/>
    <cellStyle name="Assumptions % 1 dp 3 3 3 3" xfId="18438"/>
    <cellStyle name="Assumptions % 1 dp 3 3 3 3 2" xfId="43278"/>
    <cellStyle name="Assumptions % 1 dp 3 3 3 4" xfId="21724"/>
    <cellStyle name="Assumptions % 1 dp 3 3 3 4 2" xfId="46564"/>
    <cellStyle name="Assumptions % 1 dp 3 3 3 5" xfId="24950"/>
    <cellStyle name="Assumptions % 1 dp 3 3 3 5 2" xfId="49790"/>
    <cellStyle name="Assumptions % 1 dp 3 3 3 6" xfId="27759"/>
    <cellStyle name="Assumptions % 1 dp 3 3 3 6 2" xfId="52599"/>
    <cellStyle name="Assumptions % 1 dp 3 3 3 7" xfId="35653"/>
    <cellStyle name="Assumptions % 1 dp 3 3 4" xfId="8018"/>
    <cellStyle name="Assumptions % 1 dp 3 3 4 2" xfId="32971"/>
    <cellStyle name="Assumptions % 1 dp 3 3 5" xfId="29974"/>
    <cellStyle name="Assumptions % 1 dp 3 4" xfId="5041"/>
    <cellStyle name="Assumptions % 1 dp 3 4 2" xfId="11283"/>
    <cellStyle name="Assumptions % 1 dp 3 4 2 2" xfId="7375"/>
    <cellStyle name="Assumptions % 1 dp 3 4 2 2 2" xfId="32328"/>
    <cellStyle name="Assumptions % 1 dp 3 4 2 3" xfId="18978"/>
    <cellStyle name="Assumptions % 1 dp 3 4 2 3 2" xfId="43818"/>
    <cellStyle name="Assumptions % 1 dp 3 4 2 4" xfId="22248"/>
    <cellStyle name="Assumptions % 1 dp 3 4 2 4 2" xfId="47088"/>
    <cellStyle name="Assumptions % 1 dp 3 4 2 5" xfId="25471"/>
    <cellStyle name="Assumptions % 1 dp 3 4 2 5 2" xfId="50311"/>
    <cellStyle name="Assumptions % 1 dp 3 4 2 6" xfId="36198"/>
    <cellStyle name="Assumptions % 1 dp 3 4 3" xfId="10586"/>
    <cellStyle name="Assumptions % 1 dp 3 4 3 2" xfId="13513"/>
    <cellStyle name="Assumptions % 1 dp 3 4 3 2 2" xfId="38355"/>
    <cellStyle name="Assumptions % 1 dp 3 4 3 3" xfId="18300"/>
    <cellStyle name="Assumptions % 1 dp 3 4 3 3 2" xfId="43140"/>
    <cellStyle name="Assumptions % 1 dp 3 4 3 4" xfId="21587"/>
    <cellStyle name="Assumptions % 1 dp 3 4 3 4 2" xfId="46427"/>
    <cellStyle name="Assumptions % 1 dp 3 4 3 5" xfId="24813"/>
    <cellStyle name="Assumptions % 1 dp 3 4 3 5 2" xfId="49653"/>
    <cellStyle name="Assumptions % 1 dp 3 4 3 6" xfId="27670"/>
    <cellStyle name="Assumptions % 1 dp 3 4 3 6 2" xfId="52510"/>
    <cellStyle name="Assumptions % 1 dp 3 4 3 7" xfId="35515"/>
    <cellStyle name="Assumptions % 1 dp 3 4 4" xfId="7896"/>
    <cellStyle name="Assumptions % 1 dp 3 4 4 2" xfId="32849"/>
    <cellStyle name="Assumptions % 1 dp 3 4 5" xfId="30143"/>
    <cellStyle name="Assumptions % 1 dp 3 5" xfId="4887"/>
    <cellStyle name="Assumptions % 1 dp 3 5 2" xfId="11212"/>
    <cellStyle name="Assumptions % 1 dp 3 5 2 2" xfId="13112"/>
    <cellStyle name="Assumptions % 1 dp 3 5 2 2 2" xfId="37954"/>
    <cellStyle name="Assumptions % 1 dp 3 5 2 3" xfId="18908"/>
    <cellStyle name="Assumptions % 1 dp 3 5 2 3 2" xfId="43748"/>
    <cellStyle name="Assumptions % 1 dp 3 5 2 4" xfId="22178"/>
    <cellStyle name="Assumptions % 1 dp 3 5 2 4 2" xfId="47018"/>
    <cellStyle name="Assumptions % 1 dp 3 5 2 5" xfId="25401"/>
    <cellStyle name="Assumptions % 1 dp 3 5 2 5 2" xfId="50241"/>
    <cellStyle name="Assumptions % 1 dp 3 5 2 6" xfId="36127"/>
    <cellStyle name="Assumptions % 1 dp 3 5 3" xfId="10699"/>
    <cellStyle name="Assumptions % 1 dp 3 5 3 2" xfId="8138"/>
    <cellStyle name="Assumptions % 1 dp 3 5 3 2 2" xfId="33091"/>
    <cellStyle name="Assumptions % 1 dp 3 5 3 3" xfId="18413"/>
    <cellStyle name="Assumptions % 1 dp 3 5 3 3 2" xfId="43253"/>
    <cellStyle name="Assumptions % 1 dp 3 5 3 4" xfId="21699"/>
    <cellStyle name="Assumptions % 1 dp 3 5 3 4 2" xfId="46539"/>
    <cellStyle name="Assumptions % 1 dp 3 5 3 5" xfId="24925"/>
    <cellStyle name="Assumptions % 1 dp 3 5 3 5 2" xfId="49765"/>
    <cellStyle name="Assumptions % 1 dp 3 5 3 6" xfId="27734"/>
    <cellStyle name="Assumptions % 1 dp 3 5 3 6 2" xfId="52574"/>
    <cellStyle name="Assumptions % 1 dp 3 5 3 7" xfId="35628"/>
    <cellStyle name="Assumptions % 1 dp 3 5 4" xfId="7992"/>
    <cellStyle name="Assumptions % 1 dp 3 5 4 2" xfId="32945"/>
    <cellStyle name="Assumptions % 1 dp 3 5 5" xfId="30002"/>
    <cellStyle name="Assumptions % 1 dp 3 6" xfId="10985"/>
    <cellStyle name="Assumptions % 1 dp 3 6 2" xfId="14391"/>
    <cellStyle name="Assumptions % 1 dp 3 6 2 2" xfId="39232"/>
    <cellStyle name="Assumptions % 1 dp 3 6 3" xfId="18697"/>
    <cellStyle name="Assumptions % 1 dp 3 6 3 2" xfId="43537"/>
    <cellStyle name="Assumptions % 1 dp 3 6 4" xfId="21967"/>
    <cellStyle name="Assumptions % 1 dp 3 6 4 2" xfId="46807"/>
    <cellStyle name="Assumptions % 1 dp 3 6 5" xfId="25191"/>
    <cellStyle name="Assumptions % 1 dp 3 6 5 2" xfId="50031"/>
    <cellStyle name="Assumptions % 1 dp 3 6 6" xfId="35905"/>
    <cellStyle name="Assumptions % 1 dp 3 7" xfId="10941"/>
    <cellStyle name="Assumptions % 1 dp 3 7 2" xfId="6456"/>
    <cellStyle name="Assumptions % 1 dp 3 7 2 2" xfId="31429"/>
    <cellStyle name="Assumptions % 1 dp 3 7 3" xfId="18654"/>
    <cellStyle name="Assumptions % 1 dp 3 7 3 2" xfId="43494"/>
    <cellStyle name="Assumptions % 1 dp 3 7 4" xfId="21925"/>
    <cellStyle name="Assumptions % 1 dp 3 7 4 2" xfId="46765"/>
    <cellStyle name="Assumptions % 1 dp 3 7 5" xfId="25149"/>
    <cellStyle name="Assumptions % 1 dp 3 7 5 2" xfId="49989"/>
    <cellStyle name="Assumptions % 1 dp 3 7 6" xfId="27938"/>
    <cellStyle name="Assumptions % 1 dp 3 7 6 2" xfId="52778"/>
    <cellStyle name="Assumptions % 1 dp 3 7 7" xfId="35861"/>
    <cellStyle name="Assumptions % 1 dp 3 8" xfId="8407"/>
    <cellStyle name="Assumptions % 1 dp 3 8 2" xfId="33358"/>
    <cellStyle name="Assumptions % 1 dp 3 9" xfId="29732"/>
    <cellStyle name="Assumptions % 1 dp 4" xfId="4994"/>
    <cellStyle name="Assumptions % 1 dp 4 2" xfId="11240"/>
    <cellStyle name="Assumptions % 1 dp 4 2 2" xfId="14380"/>
    <cellStyle name="Assumptions % 1 dp 4 2 2 2" xfId="39221"/>
    <cellStyle name="Assumptions % 1 dp 4 2 3" xfId="18935"/>
    <cellStyle name="Assumptions % 1 dp 4 2 3 2" xfId="43775"/>
    <cellStyle name="Assumptions % 1 dp 4 2 4" xfId="22205"/>
    <cellStyle name="Assumptions % 1 dp 4 2 4 2" xfId="47045"/>
    <cellStyle name="Assumptions % 1 dp 4 2 5" xfId="25428"/>
    <cellStyle name="Assumptions % 1 dp 4 2 5 2" xfId="50268"/>
    <cellStyle name="Assumptions % 1 dp 4 2 6" xfId="36155"/>
    <cellStyle name="Assumptions % 1 dp 4 3" xfId="10630"/>
    <cellStyle name="Assumptions % 1 dp 4 3 2" xfId="14167"/>
    <cellStyle name="Assumptions % 1 dp 4 3 2 2" xfId="39008"/>
    <cellStyle name="Assumptions % 1 dp 4 3 3" xfId="18344"/>
    <cellStyle name="Assumptions % 1 dp 4 3 3 2" xfId="43184"/>
    <cellStyle name="Assumptions % 1 dp 4 3 4" xfId="21631"/>
    <cellStyle name="Assumptions % 1 dp 4 3 4 2" xfId="46471"/>
    <cellStyle name="Assumptions % 1 dp 4 3 5" xfId="24857"/>
    <cellStyle name="Assumptions % 1 dp 4 3 5 2" xfId="49697"/>
    <cellStyle name="Assumptions % 1 dp 4 3 6" xfId="27713"/>
    <cellStyle name="Assumptions % 1 dp 4 3 6 2" xfId="52553"/>
    <cellStyle name="Assumptions % 1 dp 4 3 7" xfId="35559"/>
    <cellStyle name="Assumptions % 1 dp 4 4" xfId="7942"/>
    <cellStyle name="Assumptions % 1 dp 4 4 2" xfId="32895"/>
    <cellStyle name="Assumptions % 1 dp 4 5" xfId="30096"/>
    <cellStyle name="Assumptions % 1 dp 5" xfId="4862"/>
    <cellStyle name="Assumptions % 1 dp 5 2" xfId="11190"/>
    <cellStyle name="Assumptions % 1 dp 5 2 2" xfId="14866"/>
    <cellStyle name="Assumptions % 1 dp 5 2 2 2" xfId="39707"/>
    <cellStyle name="Assumptions % 1 dp 5 2 3" xfId="18886"/>
    <cellStyle name="Assumptions % 1 dp 5 2 3 2" xfId="43726"/>
    <cellStyle name="Assumptions % 1 dp 5 2 4" xfId="22156"/>
    <cellStyle name="Assumptions % 1 dp 5 2 4 2" xfId="46996"/>
    <cellStyle name="Assumptions % 1 dp 5 2 5" xfId="25379"/>
    <cellStyle name="Assumptions % 1 dp 5 2 5 2" xfId="50219"/>
    <cellStyle name="Assumptions % 1 dp 5 2 6" xfId="36105"/>
    <cellStyle name="Assumptions % 1 dp 5 3" xfId="10721"/>
    <cellStyle name="Assumptions % 1 dp 5 3 2" xfId="9620"/>
    <cellStyle name="Assumptions % 1 dp 5 3 2 2" xfId="34570"/>
    <cellStyle name="Assumptions % 1 dp 5 3 3" xfId="18435"/>
    <cellStyle name="Assumptions % 1 dp 5 3 3 2" xfId="43275"/>
    <cellStyle name="Assumptions % 1 dp 5 3 4" xfId="21721"/>
    <cellStyle name="Assumptions % 1 dp 5 3 4 2" xfId="46561"/>
    <cellStyle name="Assumptions % 1 dp 5 3 5" xfId="24947"/>
    <cellStyle name="Assumptions % 1 dp 5 3 5 2" xfId="49787"/>
    <cellStyle name="Assumptions % 1 dp 5 3 6" xfId="27756"/>
    <cellStyle name="Assumptions % 1 dp 5 3 6 2" xfId="52596"/>
    <cellStyle name="Assumptions % 1 dp 5 3 7" xfId="35650"/>
    <cellStyle name="Assumptions % 1 dp 5 4" xfId="8015"/>
    <cellStyle name="Assumptions % 1 dp 5 4 2" xfId="32968"/>
    <cellStyle name="Assumptions % 1 dp 5 5" xfId="29977"/>
    <cellStyle name="Assumptions % 1 dp 6" xfId="5038"/>
    <cellStyle name="Assumptions % 1 dp 6 2" xfId="11280"/>
    <cellStyle name="Assumptions % 1 dp 6 2 2" xfId="14369"/>
    <cellStyle name="Assumptions % 1 dp 6 2 2 2" xfId="39210"/>
    <cellStyle name="Assumptions % 1 dp 6 2 3" xfId="18975"/>
    <cellStyle name="Assumptions % 1 dp 6 2 3 2" xfId="43815"/>
    <cellStyle name="Assumptions % 1 dp 6 2 4" xfId="22245"/>
    <cellStyle name="Assumptions % 1 dp 6 2 4 2" xfId="47085"/>
    <cellStyle name="Assumptions % 1 dp 6 2 5" xfId="25468"/>
    <cellStyle name="Assumptions % 1 dp 6 2 5 2" xfId="50308"/>
    <cellStyle name="Assumptions % 1 dp 6 2 6" xfId="36195"/>
    <cellStyle name="Assumptions % 1 dp 6 3" xfId="10589"/>
    <cellStyle name="Assumptions % 1 dp 6 3 2" xfId="14802"/>
    <cellStyle name="Assumptions % 1 dp 6 3 2 2" xfId="39643"/>
    <cellStyle name="Assumptions % 1 dp 6 3 3" xfId="18303"/>
    <cellStyle name="Assumptions % 1 dp 6 3 3 2" xfId="43143"/>
    <cellStyle name="Assumptions % 1 dp 6 3 4" xfId="21590"/>
    <cellStyle name="Assumptions % 1 dp 6 3 4 2" xfId="46430"/>
    <cellStyle name="Assumptions % 1 dp 6 3 5" xfId="24816"/>
    <cellStyle name="Assumptions % 1 dp 6 3 5 2" xfId="49656"/>
    <cellStyle name="Assumptions % 1 dp 6 3 6" xfId="27673"/>
    <cellStyle name="Assumptions % 1 dp 6 3 6 2" xfId="52513"/>
    <cellStyle name="Assumptions % 1 dp 6 3 7" xfId="35518"/>
    <cellStyle name="Assumptions % 1 dp 6 4" xfId="7899"/>
    <cellStyle name="Assumptions % 1 dp 6 4 2" xfId="32852"/>
    <cellStyle name="Assumptions % 1 dp 6 5" xfId="30140"/>
    <cellStyle name="Assumptions % 1 dp 7" xfId="4893"/>
    <cellStyle name="Assumptions % 1 dp 7 2" xfId="11218"/>
    <cellStyle name="Assumptions % 1 dp 7 2 2" xfId="6934"/>
    <cellStyle name="Assumptions % 1 dp 7 2 2 2" xfId="31890"/>
    <cellStyle name="Assumptions % 1 dp 7 2 3" xfId="18914"/>
    <cellStyle name="Assumptions % 1 dp 7 2 3 2" xfId="43754"/>
    <cellStyle name="Assumptions % 1 dp 7 2 4" xfId="22184"/>
    <cellStyle name="Assumptions % 1 dp 7 2 4 2" xfId="47024"/>
    <cellStyle name="Assumptions % 1 dp 7 2 5" xfId="25407"/>
    <cellStyle name="Assumptions % 1 dp 7 2 5 2" xfId="50247"/>
    <cellStyle name="Assumptions % 1 dp 7 2 6" xfId="36133"/>
    <cellStyle name="Assumptions % 1 dp 7 3" xfId="10693"/>
    <cellStyle name="Assumptions % 1 dp 7 3 2" xfId="8141"/>
    <cellStyle name="Assumptions % 1 dp 7 3 2 2" xfId="33094"/>
    <cellStyle name="Assumptions % 1 dp 7 3 3" xfId="18407"/>
    <cellStyle name="Assumptions % 1 dp 7 3 3 2" xfId="43247"/>
    <cellStyle name="Assumptions % 1 dp 7 3 4" xfId="21693"/>
    <cellStyle name="Assumptions % 1 dp 7 3 4 2" xfId="46533"/>
    <cellStyle name="Assumptions % 1 dp 7 3 5" xfId="24919"/>
    <cellStyle name="Assumptions % 1 dp 7 3 5 2" xfId="49759"/>
    <cellStyle name="Assumptions % 1 dp 7 3 6" xfId="27728"/>
    <cellStyle name="Assumptions % 1 dp 7 3 6 2" xfId="52568"/>
    <cellStyle name="Assumptions % 1 dp 7 3 7" xfId="35622"/>
    <cellStyle name="Assumptions % 1 dp 7 4" xfId="7988"/>
    <cellStyle name="Assumptions % 1 dp 7 4 2" xfId="32941"/>
    <cellStyle name="Assumptions % 1 dp 7 5" xfId="30005"/>
    <cellStyle name="Assumptions % 1 dp 8" xfId="10982"/>
    <cellStyle name="Assumptions % 1 dp 8 2" xfId="7359"/>
    <cellStyle name="Assumptions % 1 dp 8 2 2" xfId="32312"/>
    <cellStyle name="Assumptions % 1 dp 8 3" xfId="18694"/>
    <cellStyle name="Assumptions % 1 dp 8 3 2" xfId="43534"/>
    <cellStyle name="Assumptions % 1 dp 8 4" xfId="21964"/>
    <cellStyle name="Assumptions % 1 dp 8 4 2" xfId="46804"/>
    <cellStyle name="Assumptions % 1 dp 8 5" xfId="25188"/>
    <cellStyle name="Assumptions % 1 dp 8 5 2" xfId="50028"/>
    <cellStyle name="Assumptions % 1 dp 8 6" xfId="35902"/>
    <cellStyle name="Assumptions % 1 dp 9" xfId="10944"/>
    <cellStyle name="Assumptions % 1 dp 9 2" xfId="14800"/>
    <cellStyle name="Assumptions % 1 dp 9 2 2" xfId="39641"/>
    <cellStyle name="Assumptions % 1 dp 9 3" xfId="18657"/>
    <cellStyle name="Assumptions % 1 dp 9 3 2" xfId="43497"/>
    <cellStyle name="Assumptions % 1 dp 9 4" xfId="21928"/>
    <cellStyle name="Assumptions % 1 dp 9 4 2" xfId="46768"/>
    <cellStyle name="Assumptions % 1 dp 9 5" xfId="25152"/>
    <cellStyle name="Assumptions % 1 dp 9 5 2" xfId="49992"/>
    <cellStyle name="Assumptions % 1 dp 9 6" xfId="27941"/>
    <cellStyle name="Assumptions % 1 dp 9 6 2" xfId="52781"/>
    <cellStyle name="Assumptions % 1 dp 9 7" xfId="35864"/>
    <cellStyle name="Assumptions % 2 dp" xfId="4160"/>
    <cellStyle name="Assumptions % 2 dp 10" xfId="8406"/>
    <cellStyle name="Assumptions % 2 dp 10 2" xfId="33357"/>
    <cellStyle name="Assumptions % 2 dp 11" xfId="29733"/>
    <cellStyle name="Assumptions % 2 dp 2" xfId="4161"/>
    <cellStyle name="Assumptions % 2 dp 2 10" xfId="29734"/>
    <cellStyle name="Assumptions % 2 dp 2 2" xfId="4162"/>
    <cellStyle name="Assumptions % 2 dp 2 2 2" xfId="5000"/>
    <cellStyle name="Assumptions % 2 dp 2 2 2 2" xfId="11246"/>
    <cellStyle name="Assumptions % 2 dp 2 2 2 2 2" xfId="9471"/>
    <cellStyle name="Assumptions % 2 dp 2 2 2 2 2 2" xfId="34421"/>
    <cellStyle name="Assumptions % 2 dp 2 2 2 2 3" xfId="18941"/>
    <cellStyle name="Assumptions % 2 dp 2 2 2 2 3 2" xfId="43781"/>
    <cellStyle name="Assumptions % 2 dp 2 2 2 2 4" xfId="22211"/>
    <cellStyle name="Assumptions % 2 dp 2 2 2 2 4 2" xfId="47051"/>
    <cellStyle name="Assumptions % 2 dp 2 2 2 2 5" xfId="25434"/>
    <cellStyle name="Assumptions % 2 dp 2 2 2 2 5 2" xfId="50274"/>
    <cellStyle name="Assumptions % 2 dp 2 2 2 2 6" xfId="36161"/>
    <cellStyle name="Assumptions % 2 dp 2 2 2 3" xfId="10624"/>
    <cellStyle name="Assumptions % 2 dp 2 2 2 3 2" xfId="13528"/>
    <cellStyle name="Assumptions % 2 dp 2 2 2 3 2 2" xfId="38370"/>
    <cellStyle name="Assumptions % 2 dp 2 2 2 3 3" xfId="18338"/>
    <cellStyle name="Assumptions % 2 dp 2 2 2 3 3 2" xfId="43178"/>
    <cellStyle name="Assumptions % 2 dp 2 2 2 3 4" xfId="21625"/>
    <cellStyle name="Assumptions % 2 dp 2 2 2 3 4 2" xfId="46465"/>
    <cellStyle name="Assumptions % 2 dp 2 2 2 3 5" xfId="24851"/>
    <cellStyle name="Assumptions % 2 dp 2 2 2 3 5 2" xfId="49691"/>
    <cellStyle name="Assumptions % 2 dp 2 2 2 3 6" xfId="27707"/>
    <cellStyle name="Assumptions % 2 dp 2 2 2 3 6 2" xfId="52547"/>
    <cellStyle name="Assumptions % 2 dp 2 2 2 3 7" xfId="35553"/>
    <cellStyle name="Assumptions % 2 dp 2 2 2 4" xfId="7936"/>
    <cellStyle name="Assumptions % 2 dp 2 2 2 4 2" xfId="32889"/>
    <cellStyle name="Assumptions % 2 dp 2 2 2 5" xfId="30102"/>
    <cellStyle name="Assumptions % 2 dp 2 2 3" xfId="4856"/>
    <cellStyle name="Assumptions % 2 dp 2 2 3 2" xfId="11184"/>
    <cellStyle name="Assumptions % 2 dp 2 2 3 2 2" xfId="7496"/>
    <cellStyle name="Assumptions % 2 dp 2 2 3 2 2 2" xfId="32449"/>
    <cellStyle name="Assumptions % 2 dp 2 2 3 2 3" xfId="18880"/>
    <cellStyle name="Assumptions % 2 dp 2 2 3 2 3 2" xfId="43720"/>
    <cellStyle name="Assumptions % 2 dp 2 2 3 2 4" xfId="22150"/>
    <cellStyle name="Assumptions % 2 dp 2 2 3 2 4 2" xfId="46990"/>
    <cellStyle name="Assumptions % 2 dp 2 2 3 2 5" xfId="25373"/>
    <cellStyle name="Assumptions % 2 dp 2 2 3 2 5 2" xfId="50213"/>
    <cellStyle name="Assumptions % 2 dp 2 2 3 2 6" xfId="36099"/>
    <cellStyle name="Assumptions % 2 dp 2 2 3 3" xfId="10727"/>
    <cellStyle name="Assumptions % 2 dp 2 2 3 3 2" xfId="6935"/>
    <cellStyle name="Assumptions % 2 dp 2 2 3 3 2 2" xfId="31891"/>
    <cellStyle name="Assumptions % 2 dp 2 2 3 3 3" xfId="18441"/>
    <cellStyle name="Assumptions % 2 dp 2 2 3 3 3 2" xfId="43281"/>
    <cellStyle name="Assumptions % 2 dp 2 2 3 3 4" xfId="21727"/>
    <cellStyle name="Assumptions % 2 dp 2 2 3 3 4 2" xfId="46567"/>
    <cellStyle name="Assumptions % 2 dp 2 2 3 3 5" xfId="24953"/>
    <cellStyle name="Assumptions % 2 dp 2 2 3 3 5 2" xfId="49793"/>
    <cellStyle name="Assumptions % 2 dp 2 2 3 3 6" xfId="27762"/>
    <cellStyle name="Assumptions % 2 dp 2 2 3 3 6 2" xfId="52602"/>
    <cellStyle name="Assumptions % 2 dp 2 2 3 3 7" xfId="35656"/>
    <cellStyle name="Assumptions % 2 dp 2 2 3 4" xfId="8021"/>
    <cellStyle name="Assumptions % 2 dp 2 2 3 4 2" xfId="32974"/>
    <cellStyle name="Assumptions % 2 dp 2 2 3 5" xfId="29971"/>
    <cellStyle name="Assumptions % 2 dp 2 2 4" xfId="5044"/>
    <cellStyle name="Assumptions % 2 dp 2 2 4 2" xfId="11286"/>
    <cellStyle name="Assumptions % 2 dp 2 2 4 2 2" xfId="9383"/>
    <cellStyle name="Assumptions % 2 dp 2 2 4 2 2 2" xfId="34333"/>
    <cellStyle name="Assumptions % 2 dp 2 2 4 2 3" xfId="18981"/>
    <cellStyle name="Assumptions % 2 dp 2 2 4 2 3 2" xfId="43821"/>
    <cellStyle name="Assumptions % 2 dp 2 2 4 2 4" xfId="22251"/>
    <cellStyle name="Assumptions % 2 dp 2 2 4 2 4 2" xfId="47091"/>
    <cellStyle name="Assumptions % 2 dp 2 2 4 2 5" xfId="25474"/>
    <cellStyle name="Assumptions % 2 dp 2 2 4 2 5 2" xfId="50314"/>
    <cellStyle name="Assumptions % 2 dp 2 2 4 2 6" xfId="36201"/>
    <cellStyle name="Assumptions % 2 dp 2 2 4 3" xfId="10583"/>
    <cellStyle name="Assumptions % 2 dp 2 2 4 3 2" xfId="9708"/>
    <cellStyle name="Assumptions % 2 dp 2 2 4 3 2 2" xfId="34657"/>
    <cellStyle name="Assumptions % 2 dp 2 2 4 3 3" xfId="18297"/>
    <cellStyle name="Assumptions % 2 dp 2 2 4 3 3 2" xfId="43137"/>
    <cellStyle name="Assumptions % 2 dp 2 2 4 3 4" xfId="21584"/>
    <cellStyle name="Assumptions % 2 dp 2 2 4 3 4 2" xfId="46424"/>
    <cellStyle name="Assumptions % 2 dp 2 2 4 3 5" xfId="24810"/>
    <cellStyle name="Assumptions % 2 dp 2 2 4 3 5 2" xfId="49650"/>
    <cellStyle name="Assumptions % 2 dp 2 2 4 3 6" xfId="27667"/>
    <cellStyle name="Assumptions % 2 dp 2 2 4 3 6 2" xfId="52507"/>
    <cellStyle name="Assumptions % 2 dp 2 2 4 3 7" xfId="35512"/>
    <cellStyle name="Assumptions % 2 dp 2 2 4 4" xfId="7893"/>
    <cellStyle name="Assumptions % 2 dp 2 2 4 4 2" xfId="32846"/>
    <cellStyle name="Assumptions % 2 dp 2 2 4 5" xfId="30146"/>
    <cellStyle name="Assumptions % 2 dp 2 2 5" xfId="4884"/>
    <cellStyle name="Assumptions % 2 dp 2 2 5 2" xfId="11209"/>
    <cellStyle name="Assumptions % 2 dp 2 2 5 2 2" xfId="14420"/>
    <cellStyle name="Assumptions % 2 dp 2 2 5 2 2 2" xfId="39261"/>
    <cellStyle name="Assumptions % 2 dp 2 2 5 2 3" xfId="18905"/>
    <cellStyle name="Assumptions % 2 dp 2 2 5 2 3 2" xfId="43745"/>
    <cellStyle name="Assumptions % 2 dp 2 2 5 2 4" xfId="22175"/>
    <cellStyle name="Assumptions % 2 dp 2 2 5 2 4 2" xfId="47015"/>
    <cellStyle name="Assumptions % 2 dp 2 2 5 2 5" xfId="25398"/>
    <cellStyle name="Assumptions % 2 dp 2 2 5 2 5 2" xfId="50238"/>
    <cellStyle name="Assumptions % 2 dp 2 2 5 2 6" xfId="36124"/>
    <cellStyle name="Assumptions % 2 dp 2 2 5 3" xfId="10702"/>
    <cellStyle name="Assumptions % 2 dp 2 2 5 3 2" xfId="8135"/>
    <cellStyle name="Assumptions % 2 dp 2 2 5 3 2 2" xfId="33088"/>
    <cellStyle name="Assumptions % 2 dp 2 2 5 3 3" xfId="18416"/>
    <cellStyle name="Assumptions % 2 dp 2 2 5 3 3 2" xfId="43256"/>
    <cellStyle name="Assumptions % 2 dp 2 2 5 3 4" xfId="21702"/>
    <cellStyle name="Assumptions % 2 dp 2 2 5 3 4 2" xfId="46542"/>
    <cellStyle name="Assumptions % 2 dp 2 2 5 3 5" xfId="24928"/>
    <cellStyle name="Assumptions % 2 dp 2 2 5 3 5 2" xfId="49768"/>
    <cellStyle name="Assumptions % 2 dp 2 2 5 3 6" xfId="27737"/>
    <cellStyle name="Assumptions % 2 dp 2 2 5 3 6 2" xfId="52577"/>
    <cellStyle name="Assumptions % 2 dp 2 2 5 3 7" xfId="35631"/>
    <cellStyle name="Assumptions % 2 dp 2 2 5 4" xfId="7995"/>
    <cellStyle name="Assumptions % 2 dp 2 2 5 4 2" xfId="32948"/>
    <cellStyle name="Assumptions % 2 dp 2 2 5 5" xfId="29999"/>
    <cellStyle name="Assumptions % 2 dp 2 2 6" xfId="10988"/>
    <cellStyle name="Assumptions % 2 dp 2 2 6 2" xfId="14398"/>
    <cellStyle name="Assumptions % 2 dp 2 2 6 2 2" xfId="39239"/>
    <cellStyle name="Assumptions % 2 dp 2 2 6 3" xfId="18700"/>
    <cellStyle name="Assumptions % 2 dp 2 2 6 3 2" xfId="43540"/>
    <cellStyle name="Assumptions % 2 dp 2 2 6 4" xfId="21970"/>
    <cellStyle name="Assumptions % 2 dp 2 2 6 4 2" xfId="46810"/>
    <cellStyle name="Assumptions % 2 dp 2 2 6 5" xfId="25194"/>
    <cellStyle name="Assumptions % 2 dp 2 2 6 5 2" xfId="50034"/>
    <cellStyle name="Assumptions % 2 dp 2 2 6 6" xfId="35908"/>
    <cellStyle name="Assumptions % 2 dp 2 2 7" xfId="10938"/>
    <cellStyle name="Assumptions % 2 dp 2 2 7 2" xfId="7528"/>
    <cellStyle name="Assumptions % 2 dp 2 2 7 2 2" xfId="32481"/>
    <cellStyle name="Assumptions % 2 dp 2 2 7 3" xfId="18651"/>
    <cellStyle name="Assumptions % 2 dp 2 2 7 3 2" xfId="43491"/>
    <cellStyle name="Assumptions % 2 dp 2 2 7 4" xfId="21922"/>
    <cellStyle name="Assumptions % 2 dp 2 2 7 4 2" xfId="46762"/>
    <cellStyle name="Assumptions % 2 dp 2 2 7 5" xfId="25146"/>
    <cellStyle name="Assumptions % 2 dp 2 2 7 5 2" xfId="49986"/>
    <cellStyle name="Assumptions % 2 dp 2 2 7 6" xfId="27935"/>
    <cellStyle name="Assumptions % 2 dp 2 2 7 6 2" xfId="52775"/>
    <cellStyle name="Assumptions % 2 dp 2 2 7 7" xfId="35858"/>
    <cellStyle name="Assumptions % 2 dp 2 2 8" xfId="8404"/>
    <cellStyle name="Assumptions % 2 dp 2 2 8 2" xfId="33355"/>
    <cellStyle name="Assumptions % 2 dp 2 2 9" xfId="29735"/>
    <cellStyle name="Assumptions % 2 dp 2 3" xfId="4999"/>
    <cellStyle name="Assumptions % 2 dp 2 3 2" xfId="11245"/>
    <cellStyle name="Assumptions % 2 dp 2 3 2 2" xfId="14850"/>
    <cellStyle name="Assumptions % 2 dp 2 3 2 2 2" xfId="39691"/>
    <cellStyle name="Assumptions % 2 dp 2 3 2 3" xfId="18940"/>
    <cellStyle name="Assumptions % 2 dp 2 3 2 3 2" xfId="43780"/>
    <cellStyle name="Assumptions % 2 dp 2 3 2 4" xfId="22210"/>
    <cellStyle name="Assumptions % 2 dp 2 3 2 4 2" xfId="47050"/>
    <cellStyle name="Assumptions % 2 dp 2 3 2 5" xfId="25433"/>
    <cellStyle name="Assumptions % 2 dp 2 3 2 5 2" xfId="50273"/>
    <cellStyle name="Assumptions % 2 dp 2 3 2 6" xfId="36160"/>
    <cellStyle name="Assumptions % 2 dp 2 3 3" xfId="10625"/>
    <cellStyle name="Assumptions % 2 dp 2 3 3 2" xfId="8153"/>
    <cellStyle name="Assumptions % 2 dp 2 3 3 2 2" xfId="33106"/>
    <cellStyle name="Assumptions % 2 dp 2 3 3 3" xfId="18339"/>
    <cellStyle name="Assumptions % 2 dp 2 3 3 3 2" xfId="43179"/>
    <cellStyle name="Assumptions % 2 dp 2 3 3 4" xfId="21626"/>
    <cellStyle name="Assumptions % 2 dp 2 3 3 4 2" xfId="46466"/>
    <cellStyle name="Assumptions % 2 dp 2 3 3 5" xfId="24852"/>
    <cellStyle name="Assumptions % 2 dp 2 3 3 5 2" xfId="49692"/>
    <cellStyle name="Assumptions % 2 dp 2 3 3 6" xfId="27708"/>
    <cellStyle name="Assumptions % 2 dp 2 3 3 6 2" xfId="52548"/>
    <cellStyle name="Assumptions % 2 dp 2 3 3 7" xfId="35554"/>
    <cellStyle name="Assumptions % 2 dp 2 3 4" xfId="7937"/>
    <cellStyle name="Assumptions % 2 dp 2 3 4 2" xfId="32890"/>
    <cellStyle name="Assumptions % 2 dp 2 3 5" xfId="30101"/>
    <cellStyle name="Assumptions % 2 dp 2 4" xfId="4857"/>
    <cellStyle name="Assumptions % 2 dp 2 4 2" xfId="11185"/>
    <cellStyle name="Assumptions % 2 dp 2 4 2 2" xfId="14656"/>
    <cellStyle name="Assumptions % 2 dp 2 4 2 2 2" xfId="39497"/>
    <cellStyle name="Assumptions % 2 dp 2 4 2 3" xfId="18881"/>
    <cellStyle name="Assumptions % 2 dp 2 4 2 3 2" xfId="43721"/>
    <cellStyle name="Assumptions % 2 dp 2 4 2 4" xfId="22151"/>
    <cellStyle name="Assumptions % 2 dp 2 4 2 4 2" xfId="46991"/>
    <cellStyle name="Assumptions % 2 dp 2 4 2 5" xfId="25374"/>
    <cellStyle name="Assumptions % 2 dp 2 4 2 5 2" xfId="50214"/>
    <cellStyle name="Assumptions % 2 dp 2 4 2 6" xfId="36100"/>
    <cellStyle name="Assumptions % 2 dp 2 4 3" xfId="10726"/>
    <cellStyle name="Assumptions % 2 dp 2 4 3 2" xfId="9319"/>
    <cellStyle name="Assumptions % 2 dp 2 4 3 2 2" xfId="34269"/>
    <cellStyle name="Assumptions % 2 dp 2 4 3 3" xfId="18440"/>
    <cellStyle name="Assumptions % 2 dp 2 4 3 3 2" xfId="43280"/>
    <cellStyle name="Assumptions % 2 dp 2 4 3 4" xfId="21726"/>
    <cellStyle name="Assumptions % 2 dp 2 4 3 4 2" xfId="46566"/>
    <cellStyle name="Assumptions % 2 dp 2 4 3 5" xfId="24952"/>
    <cellStyle name="Assumptions % 2 dp 2 4 3 5 2" xfId="49792"/>
    <cellStyle name="Assumptions % 2 dp 2 4 3 6" xfId="27761"/>
    <cellStyle name="Assumptions % 2 dp 2 4 3 6 2" xfId="52601"/>
    <cellStyle name="Assumptions % 2 dp 2 4 3 7" xfId="35655"/>
    <cellStyle name="Assumptions % 2 dp 2 4 4" xfId="8020"/>
    <cellStyle name="Assumptions % 2 dp 2 4 4 2" xfId="32973"/>
    <cellStyle name="Assumptions % 2 dp 2 4 5" xfId="29972"/>
    <cellStyle name="Assumptions % 2 dp 2 5" xfId="5043"/>
    <cellStyle name="Assumptions % 2 dp 2 5 2" xfId="11285"/>
    <cellStyle name="Assumptions % 2 dp 2 5 2 2" xfId="6716"/>
    <cellStyle name="Assumptions % 2 dp 2 5 2 2 2" xfId="31684"/>
    <cellStyle name="Assumptions % 2 dp 2 5 2 3" xfId="18980"/>
    <cellStyle name="Assumptions % 2 dp 2 5 2 3 2" xfId="43820"/>
    <cellStyle name="Assumptions % 2 dp 2 5 2 4" xfId="22250"/>
    <cellStyle name="Assumptions % 2 dp 2 5 2 4 2" xfId="47090"/>
    <cellStyle name="Assumptions % 2 dp 2 5 2 5" xfId="25473"/>
    <cellStyle name="Assumptions % 2 dp 2 5 2 5 2" xfId="50313"/>
    <cellStyle name="Assumptions % 2 dp 2 5 2 6" xfId="36200"/>
    <cellStyle name="Assumptions % 2 dp 2 5 3" xfId="10584"/>
    <cellStyle name="Assumptions % 2 dp 2 5 3 2" xfId="7472"/>
    <cellStyle name="Assumptions % 2 dp 2 5 3 2 2" xfId="32425"/>
    <cellStyle name="Assumptions % 2 dp 2 5 3 3" xfId="18298"/>
    <cellStyle name="Assumptions % 2 dp 2 5 3 3 2" xfId="43138"/>
    <cellStyle name="Assumptions % 2 dp 2 5 3 4" xfId="21585"/>
    <cellStyle name="Assumptions % 2 dp 2 5 3 4 2" xfId="46425"/>
    <cellStyle name="Assumptions % 2 dp 2 5 3 5" xfId="24811"/>
    <cellStyle name="Assumptions % 2 dp 2 5 3 5 2" xfId="49651"/>
    <cellStyle name="Assumptions % 2 dp 2 5 3 6" xfId="27668"/>
    <cellStyle name="Assumptions % 2 dp 2 5 3 6 2" xfId="52508"/>
    <cellStyle name="Assumptions % 2 dp 2 5 3 7" xfId="35513"/>
    <cellStyle name="Assumptions % 2 dp 2 5 4" xfId="7894"/>
    <cellStyle name="Assumptions % 2 dp 2 5 4 2" xfId="32847"/>
    <cellStyle name="Assumptions % 2 dp 2 5 5" xfId="30145"/>
    <cellStyle name="Assumptions % 2 dp 2 6" xfId="4885"/>
    <cellStyle name="Assumptions % 2 dp 2 6 2" xfId="11210"/>
    <cellStyle name="Assumptions % 2 dp 2 6 2 2" xfId="7270"/>
    <cellStyle name="Assumptions % 2 dp 2 6 2 2 2" xfId="32223"/>
    <cellStyle name="Assumptions % 2 dp 2 6 2 3" xfId="18906"/>
    <cellStyle name="Assumptions % 2 dp 2 6 2 3 2" xfId="43746"/>
    <cellStyle name="Assumptions % 2 dp 2 6 2 4" xfId="22176"/>
    <cellStyle name="Assumptions % 2 dp 2 6 2 4 2" xfId="47016"/>
    <cellStyle name="Assumptions % 2 dp 2 6 2 5" xfId="25399"/>
    <cellStyle name="Assumptions % 2 dp 2 6 2 5 2" xfId="50239"/>
    <cellStyle name="Assumptions % 2 dp 2 6 2 6" xfId="36125"/>
    <cellStyle name="Assumptions % 2 dp 2 6 3" xfId="10701"/>
    <cellStyle name="Assumptions % 2 dp 2 6 3 2" xfId="8136"/>
    <cellStyle name="Assumptions % 2 dp 2 6 3 2 2" xfId="33089"/>
    <cellStyle name="Assumptions % 2 dp 2 6 3 3" xfId="18415"/>
    <cellStyle name="Assumptions % 2 dp 2 6 3 3 2" xfId="43255"/>
    <cellStyle name="Assumptions % 2 dp 2 6 3 4" xfId="21701"/>
    <cellStyle name="Assumptions % 2 dp 2 6 3 4 2" xfId="46541"/>
    <cellStyle name="Assumptions % 2 dp 2 6 3 5" xfId="24927"/>
    <cellStyle name="Assumptions % 2 dp 2 6 3 5 2" xfId="49767"/>
    <cellStyle name="Assumptions % 2 dp 2 6 3 6" xfId="27736"/>
    <cellStyle name="Assumptions % 2 dp 2 6 3 6 2" xfId="52576"/>
    <cellStyle name="Assumptions % 2 dp 2 6 3 7" xfId="35630"/>
    <cellStyle name="Assumptions % 2 dp 2 6 4" xfId="7994"/>
    <cellStyle name="Assumptions % 2 dp 2 6 4 2" xfId="32947"/>
    <cellStyle name="Assumptions % 2 dp 2 6 5" xfId="30000"/>
    <cellStyle name="Assumptions % 2 dp 2 7" xfId="10987"/>
    <cellStyle name="Assumptions % 2 dp 2 7 2" xfId="14638"/>
    <cellStyle name="Assumptions % 2 dp 2 7 2 2" xfId="39479"/>
    <cellStyle name="Assumptions % 2 dp 2 7 3" xfId="18699"/>
    <cellStyle name="Assumptions % 2 dp 2 7 3 2" xfId="43539"/>
    <cellStyle name="Assumptions % 2 dp 2 7 4" xfId="21969"/>
    <cellStyle name="Assumptions % 2 dp 2 7 4 2" xfId="46809"/>
    <cellStyle name="Assumptions % 2 dp 2 7 5" xfId="25193"/>
    <cellStyle name="Assumptions % 2 dp 2 7 5 2" xfId="50033"/>
    <cellStyle name="Assumptions % 2 dp 2 7 6" xfId="35907"/>
    <cellStyle name="Assumptions % 2 dp 2 8" xfId="10939"/>
    <cellStyle name="Assumptions % 2 dp 2 8 2" xfId="14631"/>
    <cellStyle name="Assumptions % 2 dp 2 8 2 2" xfId="39472"/>
    <cellStyle name="Assumptions % 2 dp 2 8 3" xfId="18652"/>
    <cellStyle name="Assumptions % 2 dp 2 8 3 2" xfId="43492"/>
    <cellStyle name="Assumptions % 2 dp 2 8 4" xfId="21923"/>
    <cellStyle name="Assumptions % 2 dp 2 8 4 2" xfId="46763"/>
    <cellStyle name="Assumptions % 2 dp 2 8 5" xfId="25147"/>
    <cellStyle name="Assumptions % 2 dp 2 8 5 2" xfId="49987"/>
    <cellStyle name="Assumptions % 2 dp 2 8 6" xfId="27936"/>
    <cellStyle name="Assumptions % 2 dp 2 8 6 2" xfId="52776"/>
    <cellStyle name="Assumptions % 2 dp 2 8 7" xfId="35859"/>
    <cellStyle name="Assumptions % 2 dp 2 9" xfId="8405"/>
    <cellStyle name="Assumptions % 2 dp 2 9 2" xfId="33356"/>
    <cellStyle name="Assumptions % 2 dp 3" xfId="4163"/>
    <cellStyle name="Assumptions % 2 dp 3 2" xfId="5001"/>
    <cellStyle name="Assumptions % 2 dp 3 2 2" xfId="11247"/>
    <cellStyle name="Assumptions % 2 dp 3 2 2 2" xfId="7506"/>
    <cellStyle name="Assumptions % 2 dp 3 2 2 2 2" xfId="32459"/>
    <cellStyle name="Assumptions % 2 dp 3 2 2 3" xfId="18942"/>
    <cellStyle name="Assumptions % 2 dp 3 2 2 3 2" xfId="43782"/>
    <cellStyle name="Assumptions % 2 dp 3 2 2 4" xfId="22212"/>
    <cellStyle name="Assumptions % 2 dp 3 2 2 4 2" xfId="47052"/>
    <cellStyle name="Assumptions % 2 dp 3 2 2 5" xfId="25435"/>
    <cellStyle name="Assumptions % 2 dp 3 2 2 5 2" xfId="50275"/>
    <cellStyle name="Assumptions % 2 dp 3 2 2 6" xfId="36162"/>
    <cellStyle name="Assumptions % 2 dp 3 2 3" xfId="10623"/>
    <cellStyle name="Assumptions % 2 dp 3 2 3 2" xfId="13530"/>
    <cellStyle name="Assumptions % 2 dp 3 2 3 2 2" xfId="38372"/>
    <cellStyle name="Assumptions % 2 dp 3 2 3 3" xfId="18337"/>
    <cellStyle name="Assumptions % 2 dp 3 2 3 3 2" xfId="43177"/>
    <cellStyle name="Assumptions % 2 dp 3 2 3 4" xfId="21624"/>
    <cellStyle name="Assumptions % 2 dp 3 2 3 4 2" xfId="46464"/>
    <cellStyle name="Assumptions % 2 dp 3 2 3 5" xfId="24850"/>
    <cellStyle name="Assumptions % 2 dp 3 2 3 5 2" xfId="49690"/>
    <cellStyle name="Assumptions % 2 dp 3 2 3 6" xfId="27706"/>
    <cellStyle name="Assumptions % 2 dp 3 2 3 6 2" xfId="52546"/>
    <cellStyle name="Assumptions % 2 dp 3 2 3 7" xfId="35552"/>
    <cellStyle name="Assumptions % 2 dp 3 2 4" xfId="7935"/>
    <cellStyle name="Assumptions % 2 dp 3 2 4 2" xfId="32888"/>
    <cellStyle name="Assumptions % 2 dp 3 2 5" xfId="30103"/>
    <cellStyle name="Assumptions % 2 dp 3 3" xfId="4855"/>
    <cellStyle name="Assumptions % 2 dp 3 3 2" xfId="11183"/>
    <cellStyle name="Assumptions % 2 dp 3 3 2 2" xfId="13468"/>
    <cellStyle name="Assumptions % 2 dp 3 3 2 2 2" xfId="38310"/>
    <cellStyle name="Assumptions % 2 dp 3 3 2 3" xfId="18879"/>
    <cellStyle name="Assumptions % 2 dp 3 3 2 3 2" xfId="43719"/>
    <cellStyle name="Assumptions % 2 dp 3 3 2 4" xfId="22149"/>
    <cellStyle name="Assumptions % 2 dp 3 3 2 4 2" xfId="46989"/>
    <cellStyle name="Assumptions % 2 dp 3 3 2 5" xfId="25372"/>
    <cellStyle name="Assumptions % 2 dp 3 3 2 5 2" xfId="50212"/>
    <cellStyle name="Assumptions % 2 dp 3 3 2 6" xfId="36098"/>
    <cellStyle name="Assumptions % 2 dp 3 3 3" xfId="10728"/>
    <cellStyle name="Assumptions % 2 dp 3 3 3 2" xfId="7326"/>
    <cellStyle name="Assumptions % 2 dp 3 3 3 2 2" xfId="32279"/>
    <cellStyle name="Assumptions % 2 dp 3 3 3 3" xfId="18442"/>
    <cellStyle name="Assumptions % 2 dp 3 3 3 3 2" xfId="43282"/>
    <cellStyle name="Assumptions % 2 dp 3 3 3 4" xfId="21728"/>
    <cellStyle name="Assumptions % 2 dp 3 3 3 4 2" xfId="46568"/>
    <cellStyle name="Assumptions % 2 dp 3 3 3 5" xfId="24954"/>
    <cellStyle name="Assumptions % 2 dp 3 3 3 5 2" xfId="49794"/>
    <cellStyle name="Assumptions % 2 dp 3 3 3 6" xfId="27763"/>
    <cellStyle name="Assumptions % 2 dp 3 3 3 6 2" xfId="52603"/>
    <cellStyle name="Assumptions % 2 dp 3 3 3 7" xfId="35657"/>
    <cellStyle name="Assumptions % 2 dp 3 3 4" xfId="8022"/>
    <cellStyle name="Assumptions % 2 dp 3 3 4 2" xfId="32975"/>
    <cellStyle name="Assumptions % 2 dp 3 3 5" xfId="29970"/>
    <cellStyle name="Assumptions % 2 dp 3 4" xfId="5045"/>
    <cellStyle name="Assumptions % 2 dp 3 4 2" xfId="11287"/>
    <cellStyle name="Assumptions % 2 dp 3 4 2 2" xfId="14703"/>
    <cellStyle name="Assumptions % 2 dp 3 4 2 2 2" xfId="39544"/>
    <cellStyle name="Assumptions % 2 dp 3 4 2 3" xfId="18982"/>
    <cellStyle name="Assumptions % 2 dp 3 4 2 3 2" xfId="43822"/>
    <cellStyle name="Assumptions % 2 dp 3 4 2 4" xfId="22252"/>
    <cellStyle name="Assumptions % 2 dp 3 4 2 4 2" xfId="47092"/>
    <cellStyle name="Assumptions % 2 dp 3 4 2 5" xfId="25475"/>
    <cellStyle name="Assumptions % 2 dp 3 4 2 5 2" xfId="50315"/>
    <cellStyle name="Assumptions % 2 dp 3 4 2 6" xfId="36202"/>
    <cellStyle name="Assumptions % 2 dp 3 4 3" xfId="10582"/>
    <cellStyle name="Assumptions % 2 dp 3 4 3 2" xfId="14805"/>
    <cellStyle name="Assumptions % 2 dp 3 4 3 2 2" xfId="39646"/>
    <cellStyle name="Assumptions % 2 dp 3 4 3 3" xfId="18296"/>
    <cellStyle name="Assumptions % 2 dp 3 4 3 3 2" xfId="43136"/>
    <cellStyle name="Assumptions % 2 dp 3 4 3 4" xfId="21583"/>
    <cellStyle name="Assumptions % 2 dp 3 4 3 4 2" xfId="46423"/>
    <cellStyle name="Assumptions % 2 dp 3 4 3 5" xfId="24809"/>
    <cellStyle name="Assumptions % 2 dp 3 4 3 5 2" xfId="49649"/>
    <cellStyle name="Assumptions % 2 dp 3 4 3 6" xfId="27666"/>
    <cellStyle name="Assumptions % 2 dp 3 4 3 6 2" xfId="52506"/>
    <cellStyle name="Assumptions % 2 dp 3 4 3 7" xfId="35511"/>
    <cellStyle name="Assumptions % 2 dp 3 4 4" xfId="7892"/>
    <cellStyle name="Assumptions % 2 dp 3 4 4 2" xfId="32845"/>
    <cellStyle name="Assumptions % 2 dp 3 4 5" xfId="30147"/>
    <cellStyle name="Assumptions % 2 dp 3 5" xfId="4883"/>
    <cellStyle name="Assumptions % 2 dp 3 5 2" xfId="11208"/>
    <cellStyle name="Assumptions % 2 dp 3 5 2 2" xfId="13555"/>
    <cellStyle name="Assumptions % 2 dp 3 5 2 2 2" xfId="38397"/>
    <cellStyle name="Assumptions % 2 dp 3 5 2 3" xfId="18904"/>
    <cellStyle name="Assumptions % 2 dp 3 5 2 3 2" xfId="43744"/>
    <cellStyle name="Assumptions % 2 dp 3 5 2 4" xfId="22174"/>
    <cellStyle name="Assumptions % 2 dp 3 5 2 4 2" xfId="47014"/>
    <cellStyle name="Assumptions % 2 dp 3 5 2 5" xfId="25397"/>
    <cellStyle name="Assumptions % 2 dp 3 5 2 5 2" xfId="50237"/>
    <cellStyle name="Assumptions % 2 dp 3 5 2 6" xfId="36123"/>
    <cellStyle name="Assumptions % 2 dp 3 5 3" xfId="10703"/>
    <cellStyle name="Assumptions % 2 dp 3 5 3 2" xfId="8134"/>
    <cellStyle name="Assumptions % 2 dp 3 5 3 2 2" xfId="33087"/>
    <cellStyle name="Assumptions % 2 dp 3 5 3 3" xfId="18417"/>
    <cellStyle name="Assumptions % 2 dp 3 5 3 3 2" xfId="43257"/>
    <cellStyle name="Assumptions % 2 dp 3 5 3 4" xfId="21703"/>
    <cellStyle name="Assumptions % 2 dp 3 5 3 4 2" xfId="46543"/>
    <cellStyle name="Assumptions % 2 dp 3 5 3 5" xfId="24929"/>
    <cellStyle name="Assumptions % 2 dp 3 5 3 5 2" xfId="49769"/>
    <cellStyle name="Assumptions % 2 dp 3 5 3 6" xfId="27738"/>
    <cellStyle name="Assumptions % 2 dp 3 5 3 6 2" xfId="52578"/>
    <cellStyle name="Assumptions % 2 dp 3 5 3 7" xfId="35632"/>
    <cellStyle name="Assumptions % 2 dp 3 5 4" xfId="7996"/>
    <cellStyle name="Assumptions % 2 dp 3 5 4 2" xfId="32949"/>
    <cellStyle name="Assumptions % 2 dp 3 5 5" xfId="29998"/>
    <cellStyle name="Assumptions % 2 dp 3 6" xfId="10989"/>
    <cellStyle name="Assumptions % 2 dp 3 6 2" xfId="6465"/>
    <cellStyle name="Assumptions % 2 dp 3 6 2 2" xfId="31438"/>
    <cellStyle name="Assumptions % 2 dp 3 6 3" xfId="18701"/>
    <cellStyle name="Assumptions % 2 dp 3 6 3 2" xfId="43541"/>
    <cellStyle name="Assumptions % 2 dp 3 6 4" xfId="21971"/>
    <cellStyle name="Assumptions % 2 dp 3 6 4 2" xfId="46811"/>
    <cellStyle name="Assumptions % 2 dp 3 6 5" xfId="25195"/>
    <cellStyle name="Assumptions % 2 dp 3 6 5 2" xfId="50035"/>
    <cellStyle name="Assumptions % 2 dp 3 6 6" xfId="35909"/>
    <cellStyle name="Assumptions % 2 dp 3 7" xfId="10937"/>
    <cellStyle name="Assumptions % 2 dp 3 7 2" xfId="14426"/>
    <cellStyle name="Assumptions % 2 dp 3 7 2 2" xfId="39267"/>
    <cellStyle name="Assumptions % 2 dp 3 7 3" xfId="18650"/>
    <cellStyle name="Assumptions % 2 dp 3 7 3 2" xfId="43490"/>
    <cellStyle name="Assumptions % 2 dp 3 7 4" xfId="21921"/>
    <cellStyle name="Assumptions % 2 dp 3 7 4 2" xfId="46761"/>
    <cellStyle name="Assumptions % 2 dp 3 7 5" xfId="25145"/>
    <cellStyle name="Assumptions % 2 dp 3 7 5 2" xfId="49985"/>
    <cellStyle name="Assumptions % 2 dp 3 7 6" xfId="27934"/>
    <cellStyle name="Assumptions % 2 dp 3 7 6 2" xfId="52774"/>
    <cellStyle name="Assumptions % 2 dp 3 7 7" xfId="35857"/>
    <cellStyle name="Assumptions % 2 dp 3 8" xfId="8403"/>
    <cellStyle name="Assumptions % 2 dp 3 8 2" xfId="33354"/>
    <cellStyle name="Assumptions % 2 dp 3 9" xfId="29736"/>
    <cellStyle name="Assumptions % 2 dp 4" xfId="4998"/>
    <cellStyle name="Assumptions % 2 dp 4 2" xfId="11244"/>
    <cellStyle name="Assumptions % 2 dp 4 2 2" xfId="13126"/>
    <cellStyle name="Assumptions % 2 dp 4 2 2 2" xfId="37968"/>
    <cellStyle name="Assumptions % 2 dp 4 2 3" xfId="18939"/>
    <cellStyle name="Assumptions % 2 dp 4 2 3 2" xfId="43779"/>
    <cellStyle name="Assumptions % 2 dp 4 2 4" xfId="22209"/>
    <cellStyle name="Assumptions % 2 dp 4 2 4 2" xfId="47049"/>
    <cellStyle name="Assumptions % 2 dp 4 2 5" xfId="25432"/>
    <cellStyle name="Assumptions % 2 dp 4 2 5 2" xfId="50272"/>
    <cellStyle name="Assumptions % 2 dp 4 2 6" xfId="36159"/>
    <cellStyle name="Assumptions % 2 dp 4 3" xfId="10626"/>
    <cellStyle name="Assumptions % 2 dp 4 3 2" xfId="7808"/>
    <cellStyle name="Assumptions % 2 dp 4 3 2 2" xfId="32761"/>
    <cellStyle name="Assumptions % 2 dp 4 3 3" xfId="18340"/>
    <cellStyle name="Assumptions % 2 dp 4 3 3 2" xfId="43180"/>
    <cellStyle name="Assumptions % 2 dp 4 3 4" xfId="21627"/>
    <cellStyle name="Assumptions % 2 dp 4 3 4 2" xfId="46467"/>
    <cellStyle name="Assumptions % 2 dp 4 3 5" xfId="24853"/>
    <cellStyle name="Assumptions % 2 dp 4 3 5 2" xfId="49693"/>
    <cellStyle name="Assumptions % 2 dp 4 3 6" xfId="27709"/>
    <cellStyle name="Assumptions % 2 dp 4 3 6 2" xfId="52549"/>
    <cellStyle name="Assumptions % 2 dp 4 3 7" xfId="35555"/>
    <cellStyle name="Assumptions % 2 dp 4 4" xfId="7938"/>
    <cellStyle name="Assumptions % 2 dp 4 4 2" xfId="32891"/>
    <cellStyle name="Assumptions % 2 dp 4 5" xfId="30100"/>
    <cellStyle name="Assumptions % 2 dp 5" xfId="4858"/>
    <cellStyle name="Assumptions % 2 dp 5 2" xfId="11186"/>
    <cellStyle name="Assumptions % 2 dp 5 2 2" xfId="13482"/>
    <cellStyle name="Assumptions % 2 dp 5 2 2 2" xfId="38324"/>
    <cellStyle name="Assumptions % 2 dp 5 2 3" xfId="18882"/>
    <cellStyle name="Assumptions % 2 dp 5 2 3 2" xfId="43722"/>
    <cellStyle name="Assumptions % 2 dp 5 2 4" xfId="22152"/>
    <cellStyle name="Assumptions % 2 dp 5 2 4 2" xfId="46992"/>
    <cellStyle name="Assumptions % 2 dp 5 2 5" xfId="25375"/>
    <cellStyle name="Assumptions % 2 dp 5 2 5 2" xfId="50215"/>
    <cellStyle name="Assumptions % 2 dp 5 2 6" xfId="36101"/>
    <cellStyle name="Assumptions % 2 dp 5 3" xfId="10725"/>
    <cellStyle name="Assumptions % 2 dp 5 3 2" xfId="9785"/>
    <cellStyle name="Assumptions % 2 dp 5 3 2 2" xfId="34734"/>
    <cellStyle name="Assumptions % 2 dp 5 3 3" xfId="18439"/>
    <cellStyle name="Assumptions % 2 dp 5 3 3 2" xfId="43279"/>
    <cellStyle name="Assumptions % 2 dp 5 3 4" xfId="21725"/>
    <cellStyle name="Assumptions % 2 dp 5 3 4 2" xfId="46565"/>
    <cellStyle name="Assumptions % 2 dp 5 3 5" xfId="24951"/>
    <cellStyle name="Assumptions % 2 dp 5 3 5 2" xfId="49791"/>
    <cellStyle name="Assumptions % 2 dp 5 3 6" xfId="27760"/>
    <cellStyle name="Assumptions % 2 dp 5 3 6 2" xfId="52600"/>
    <cellStyle name="Assumptions % 2 dp 5 3 7" xfId="35654"/>
    <cellStyle name="Assumptions % 2 dp 5 4" xfId="8019"/>
    <cellStyle name="Assumptions % 2 dp 5 4 2" xfId="32972"/>
    <cellStyle name="Assumptions % 2 dp 5 5" xfId="29973"/>
    <cellStyle name="Assumptions % 2 dp 6" xfId="5042"/>
    <cellStyle name="Assumptions % 2 dp 6 2" xfId="11284"/>
    <cellStyle name="Assumptions % 2 dp 6 2 2" xfId="14797"/>
    <cellStyle name="Assumptions % 2 dp 6 2 2 2" xfId="39638"/>
    <cellStyle name="Assumptions % 2 dp 6 2 3" xfId="18979"/>
    <cellStyle name="Assumptions % 2 dp 6 2 3 2" xfId="43819"/>
    <cellStyle name="Assumptions % 2 dp 6 2 4" xfId="22249"/>
    <cellStyle name="Assumptions % 2 dp 6 2 4 2" xfId="47089"/>
    <cellStyle name="Assumptions % 2 dp 6 2 5" xfId="25472"/>
    <cellStyle name="Assumptions % 2 dp 6 2 5 2" xfId="50312"/>
    <cellStyle name="Assumptions % 2 dp 6 2 6" xfId="36199"/>
    <cellStyle name="Assumptions % 2 dp 6 3" xfId="10585"/>
    <cellStyle name="Assumptions % 2 dp 6 3 2" xfId="14681"/>
    <cellStyle name="Assumptions % 2 dp 6 3 2 2" xfId="39522"/>
    <cellStyle name="Assumptions % 2 dp 6 3 3" xfId="18299"/>
    <cellStyle name="Assumptions % 2 dp 6 3 3 2" xfId="43139"/>
    <cellStyle name="Assumptions % 2 dp 6 3 4" xfId="21586"/>
    <cellStyle name="Assumptions % 2 dp 6 3 4 2" xfId="46426"/>
    <cellStyle name="Assumptions % 2 dp 6 3 5" xfId="24812"/>
    <cellStyle name="Assumptions % 2 dp 6 3 5 2" xfId="49652"/>
    <cellStyle name="Assumptions % 2 dp 6 3 6" xfId="27669"/>
    <cellStyle name="Assumptions % 2 dp 6 3 6 2" xfId="52509"/>
    <cellStyle name="Assumptions % 2 dp 6 3 7" xfId="35514"/>
    <cellStyle name="Assumptions % 2 dp 6 4" xfId="7895"/>
    <cellStyle name="Assumptions % 2 dp 6 4 2" xfId="32848"/>
    <cellStyle name="Assumptions % 2 dp 6 5" xfId="30144"/>
    <cellStyle name="Assumptions % 2 dp 7" xfId="4886"/>
    <cellStyle name="Assumptions % 2 dp 7 2" xfId="11211"/>
    <cellStyle name="Assumptions % 2 dp 7 2 2" xfId="9434"/>
    <cellStyle name="Assumptions % 2 dp 7 2 2 2" xfId="34384"/>
    <cellStyle name="Assumptions % 2 dp 7 2 3" xfId="18907"/>
    <cellStyle name="Assumptions % 2 dp 7 2 3 2" xfId="43747"/>
    <cellStyle name="Assumptions % 2 dp 7 2 4" xfId="22177"/>
    <cellStyle name="Assumptions % 2 dp 7 2 4 2" xfId="47017"/>
    <cellStyle name="Assumptions % 2 dp 7 2 5" xfId="25400"/>
    <cellStyle name="Assumptions % 2 dp 7 2 5 2" xfId="50240"/>
    <cellStyle name="Assumptions % 2 dp 7 2 6" xfId="36126"/>
    <cellStyle name="Assumptions % 2 dp 7 3" xfId="10700"/>
    <cellStyle name="Assumptions % 2 dp 7 3 2" xfId="8137"/>
    <cellStyle name="Assumptions % 2 dp 7 3 2 2" xfId="33090"/>
    <cellStyle name="Assumptions % 2 dp 7 3 3" xfId="18414"/>
    <cellStyle name="Assumptions % 2 dp 7 3 3 2" xfId="43254"/>
    <cellStyle name="Assumptions % 2 dp 7 3 4" xfId="21700"/>
    <cellStyle name="Assumptions % 2 dp 7 3 4 2" xfId="46540"/>
    <cellStyle name="Assumptions % 2 dp 7 3 5" xfId="24926"/>
    <cellStyle name="Assumptions % 2 dp 7 3 5 2" xfId="49766"/>
    <cellStyle name="Assumptions % 2 dp 7 3 6" xfId="27735"/>
    <cellStyle name="Assumptions % 2 dp 7 3 6 2" xfId="52575"/>
    <cellStyle name="Assumptions % 2 dp 7 3 7" xfId="35629"/>
    <cellStyle name="Assumptions % 2 dp 7 4" xfId="7993"/>
    <cellStyle name="Assumptions % 2 dp 7 4 2" xfId="32946"/>
    <cellStyle name="Assumptions % 2 dp 7 5" xfId="30001"/>
    <cellStyle name="Assumptions % 2 dp 8" xfId="10986"/>
    <cellStyle name="Assumptions % 2 dp 8 2" xfId="7522"/>
    <cellStyle name="Assumptions % 2 dp 8 2 2" xfId="32475"/>
    <cellStyle name="Assumptions % 2 dp 8 3" xfId="18698"/>
    <cellStyle name="Assumptions % 2 dp 8 3 2" xfId="43538"/>
    <cellStyle name="Assumptions % 2 dp 8 4" xfId="21968"/>
    <cellStyle name="Assumptions % 2 dp 8 4 2" xfId="46808"/>
    <cellStyle name="Assumptions % 2 dp 8 5" xfId="25192"/>
    <cellStyle name="Assumptions % 2 dp 8 5 2" xfId="50032"/>
    <cellStyle name="Assumptions % 2 dp 8 6" xfId="35906"/>
    <cellStyle name="Assumptions % 2 dp 9" xfId="10940"/>
    <cellStyle name="Assumptions % 2 dp 9 2" xfId="14340"/>
    <cellStyle name="Assumptions % 2 dp 9 2 2" xfId="39181"/>
    <cellStyle name="Assumptions % 2 dp 9 3" xfId="18653"/>
    <cellStyle name="Assumptions % 2 dp 9 3 2" xfId="43493"/>
    <cellStyle name="Assumptions % 2 dp 9 4" xfId="21924"/>
    <cellStyle name="Assumptions % 2 dp 9 4 2" xfId="46764"/>
    <cellStyle name="Assumptions % 2 dp 9 5" xfId="25148"/>
    <cellStyle name="Assumptions % 2 dp 9 5 2" xfId="49988"/>
    <cellStyle name="Assumptions % 2 dp 9 6" xfId="27937"/>
    <cellStyle name="Assumptions % 2 dp 9 6 2" xfId="52777"/>
    <cellStyle name="Assumptions % 2 dp 9 7" xfId="35860"/>
    <cellStyle name="Assumptions % 3 dp" xfId="4164"/>
    <cellStyle name="Assumptions % 3 dp 10" xfId="8402"/>
    <cellStyle name="Assumptions % 3 dp 10 2" xfId="33353"/>
    <cellStyle name="Assumptions % 3 dp 11" xfId="29737"/>
    <cellStyle name="Assumptions % 3 dp 2" xfId="4165"/>
    <cellStyle name="Assumptions % 3 dp 2 10" xfId="29738"/>
    <cellStyle name="Assumptions % 3 dp 2 2" xfId="4166"/>
    <cellStyle name="Assumptions % 3 dp 2 2 2" xfId="5004"/>
    <cellStyle name="Assumptions % 3 dp 2 2 2 2" xfId="11250"/>
    <cellStyle name="Assumptions % 3 dp 2 2 2 2 2" xfId="6851"/>
    <cellStyle name="Assumptions % 3 dp 2 2 2 2 2 2" xfId="31814"/>
    <cellStyle name="Assumptions % 3 dp 2 2 2 2 3" xfId="18945"/>
    <cellStyle name="Assumptions % 3 dp 2 2 2 2 3 2" xfId="43785"/>
    <cellStyle name="Assumptions % 3 dp 2 2 2 2 4" xfId="22215"/>
    <cellStyle name="Assumptions % 3 dp 2 2 2 2 4 2" xfId="47055"/>
    <cellStyle name="Assumptions % 3 dp 2 2 2 2 5" xfId="25438"/>
    <cellStyle name="Assumptions % 3 dp 2 2 2 2 5 2" xfId="50278"/>
    <cellStyle name="Assumptions % 3 dp 2 2 2 2 6" xfId="36165"/>
    <cellStyle name="Assumptions % 3 dp 2 2 2 3" xfId="10620"/>
    <cellStyle name="Assumptions % 3 dp 2 2 2 3 2" xfId="13163"/>
    <cellStyle name="Assumptions % 3 dp 2 2 2 3 2 2" xfId="38005"/>
    <cellStyle name="Assumptions % 3 dp 2 2 2 3 3" xfId="18334"/>
    <cellStyle name="Assumptions % 3 dp 2 2 2 3 3 2" xfId="43174"/>
    <cellStyle name="Assumptions % 3 dp 2 2 2 3 4" xfId="21621"/>
    <cellStyle name="Assumptions % 3 dp 2 2 2 3 4 2" xfId="46461"/>
    <cellStyle name="Assumptions % 3 dp 2 2 2 3 5" xfId="24847"/>
    <cellStyle name="Assumptions % 3 dp 2 2 2 3 5 2" xfId="49687"/>
    <cellStyle name="Assumptions % 3 dp 2 2 2 3 6" xfId="27703"/>
    <cellStyle name="Assumptions % 3 dp 2 2 2 3 6 2" xfId="52543"/>
    <cellStyle name="Assumptions % 3 dp 2 2 2 3 7" xfId="35549"/>
    <cellStyle name="Assumptions % 3 dp 2 2 2 4" xfId="7932"/>
    <cellStyle name="Assumptions % 3 dp 2 2 2 4 2" xfId="32885"/>
    <cellStyle name="Assumptions % 3 dp 2 2 2 5" xfId="30106"/>
    <cellStyle name="Assumptions % 3 dp 2 2 3" xfId="4852"/>
    <cellStyle name="Assumptions % 3 dp 2 2 3 2" xfId="11180"/>
    <cellStyle name="Assumptions % 3 dp 2 2 3 2 2" xfId="7138"/>
    <cellStyle name="Assumptions % 3 dp 2 2 3 2 2 2" xfId="32091"/>
    <cellStyle name="Assumptions % 3 dp 2 2 3 2 3" xfId="18876"/>
    <cellStyle name="Assumptions % 3 dp 2 2 3 2 3 2" xfId="43716"/>
    <cellStyle name="Assumptions % 3 dp 2 2 3 2 4" xfId="22146"/>
    <cellStyle name="Assumptions % 3 dp 2 2 3 2 4 2" xfId="46986"/>
    <cellStyle name="Assumptions % 3 dp 2 2 3 2 5" xfId="25369"/>
    <cellStyle name="Assumptions % 3 dp 2 2 3 2 5 2" xfId="50209"/>
    <cellStyle name="Assumptions % 3 dp 2 2 3 2 6" xfId="36095"/>
    <cellStyle name="Assumptions % 3 dp 2 2 3 3" xfId="10731"/>
    <cellStyle name="Assumptions % 3 dp 2 2 3 3 2" xfId="7323"/>
    <cellStyle name="Assumptions % 3 dp 2 2 3 3 2 2" xfId="32276"/>
    <cellStyle name="Assumptions % 3 dp 2 2 3 3 3" xfId="18445"/>
    <cellStyle name="Assumptions % 3 dp 2 2 3 3 3 2" xfId="43285"/>
    <cellStyle name="Assumptions % 3 dp 2 2 3 3 4" xfId="21731"/>
    <cellStyle name="Assumptions % 3 dp 2 2 3 3 4 2" xfId="46571"/>
    <cellStyle name="Assumptions % 3 dp 2 2 3 3 5" xfId="24957"/>
    <cellStyle name="Assumptions % 3 dp 2 2 3 3 5 2" xfId="49797"/>
    <cellStyle name="Assumptions % 3 dp 2 2 3 3 6" xfId="27766"/>
    <cellStyle name="Assumptions % 3 dp 2 2 3 3 6 2" xfId="52606"/>
    <cellStyle name="Assumptions % 3 dp 2 2 3 3 7" xfId="35660"/>
    <cellStyle name="Assumptions % 3 dp 2 2 3 4" xfId="8025"/>
    <cellStyle name="Assumptions % 3 dp 2 2 3 4 2" xfId="32978"/>
    <cellStyle name="Assumptions % 3 dp 2 2 3 5" xfId="29967"/>
    <cellStyle name="Assumptions % 3 dp 2 2 4" xfId="5048"/>
    <cellStyle name="Assumptions % 3 dp 2 2 4 2" xfId="11290"/>
    <cellStyle name="Assumptions % 3 dp 2 2 4 2 2" xfId="13582"/>
    <cellStyle name="Assumptions % 3 dp 2 2 4 2 2 2" xfId="38424"/>
    <cellStyle name="Assumptions % 3 dp 2 2 4 2 3" xfId="18985"/>
    <cellStyle name="Assumptions % 3 dp 2 2 4 2 3 2" xfId="43825"/>
    <cellStyle name="Assumptions % 3 dp 2 2 4 2 4" xfId="22255"/>
    <cellStyle name="Assumptions % 3 dp 2 2 4 2 4 2" xfId="47095"/>
    <cellStyle name="Assumptions % 3 dp 2 2 4 2 5" xfId="25478"/>
    <cellStyle name="Assumptions % 3 dp 2 2 4 2 5 2" xfId="50318"/>
    <cellStyle name="Assumptions % 3 dp 2 2 4 2 6" xfId="36205"/>
    <cellStyle name="Assumptions % 3 dp 2 2 4 3" xfId="10579"/>
    <cellStyle name="Assumptions % 3 dp 2 2 4 3 2" xfId="7291"/>
    <cellStyle name="Assumptions % 3 dp 2 2 4 3 2 2" xfId="32244"/>
    <cellStyle name="Assumptions % 3 dp 2 2 4 3 3" xfId="18293"/>
    <cellStyle name="Assumptions % 3 dp 2 2 4 3 3 2" xfId="43133"/>
    <cellStyle name="Assumptions % 3 dp 2 2 4 3 4" xfId="21580"/>
    <cellStyle name="Assumptions % 3 dp 2 2 4 3 4 2" xfId="46420"/>
    <cellStyle name="Assumptions % 3 dp 2 2 4 3 5" xfId="24806"/>
    <cellStyle name="Assumptions % 3 dp 2 2 4 3 5 2" xfId="49646"/>
    <cellStyle name="Assumptions % 3 dp 2 2 4 3 6" xfId="27663"/>
    <cellStyle name="Assumptions % 3 dp 2 2 4 3 6 2" xfId="52503"/>
    <cellStyle name="Assumptions % 3 dp 2 2 4 3 7" xfId="35508"/>
    <cellStyle name="Assumptions % 3 dp 2 2 4 4" xfId="7889"/>
    <cellStyle name="Assumptions % 3 dp 2 2 4 4 2" xfId="32842"/>
    <cellStyle name="Assumptions % 3 dp 2 2 4 5" xfId="30150"/>
    <cellStyle name="Assumptions % 3 dp 2 2 5" xfId="4880"/>
    <cellStyle name="Assumptions % 3 dp 2 2 5 2" xfId="11205"/>
    <cellStyle name="Assumptions % 3 dp 2 2 5 2 2" xfId="14781"/>
    <cellStyle name="Assumptions % 3 dp 2 2 5 2 2 2" xfId="39622"/>
    <cellStyle name="Assumptions % 3 dp 2 2 5 2 3" xfId="18901"/>
    <cellStyle name="Assumptions % 3 dp 2 2 5 2 3 2" xfId="43741"/>
    <cellStyle name="Assumptions % 3 dp 2 2 5 2 4" xfId="22171"/>
    <cellStyle name="Assumptions % 3 dp 2 2 5 2 4 2" xfId="47011"/>
    <cellStyle name="Assumptions % 3 dp 2 2 5 2 5" xfId="25394"/>
    <cellStyle name="Assumptions % 3 dp 2 2 5 2 5 2" xfId="50234"/>
    <cellStyle name="Assumptions % 3 dp 2 2 5 2 6" xfId="36120"/>
    <cellStyle name="Assumptions % 3 dp 2 2 5 3" xfId="10706"/>
    <cellStyle name="Assumptions % 3 dp 2 2 5 3 2" xfId="8131"/>
    <cellStyle name="Assumptions % 3 dp 2 2 5 3 2 2" xfId="33084"/>
    <cellStyle name="Assumptions % 3 dp 2 2 5 3 3" xfId="18420"/>
    <cellStyle name="Assumptions % 3 dp 2 2 5 3 3 2" xfId="43260"/>
    <cellStyle name="Assumptions % 3 dp 2 2 5 3 4" xfId="21706"/>
    <cellStyle name="Assumptions % 3 dp 2 2 5 3 4 2" xfId="46546"/>
    <cellStyle name="Assumptions % 3 dp 2 2 5 3 5" xfId="24932"/>
    <cellStyle name="Assumptions % 3 dp 2 2 5 3 5 2" xfId="49772"/>
    <cellStyle name="Assumptions % 3 dp 2 2 5 3 6" xfId="27741"/>
    <cellStyle name="Assumptions % 3 dp 2 2 5 3 6 2" xfId="52581"/>
    <cellStyle name="Assumptions % 3 dp 2 2 5 3 7" xfId="35635"/>
    <cellStyle name="Assumptions % 3 dp 2 2 5 4" xfId="7999"/>
    <cellStyle name="Assumptions % 3 dp 2 2 5 4 2" xfId="32952"/>
    <cellStyle name="Assumptions % 3 dp 2 2 5 5" xfId="29995"/>
    <cellStyle name="Assumptions % 3 dp 2 2 6" xfId="10992"/>
    <cellStyle name="Assumptions % 3 dp 2 2 6 2" xfId="14867"/>
    <cellStyle name="Assumptions % 3 dp 2 2 6 2 2" xfId="39708"/>
    <cellStyle name="Assumptions % 3 dp 2 2 6 3" xfId="18704"/>
    <cellStyle name="Assumptions % 3 dp 2 2 6 3 2" xfId="43544"/>
    <cellStyle name="Assumptions % 3 dp 2 2 6 4" xfId="21974"/>
    <cellStyle name="Assumptions % 3 dp 2 2 6 4 2" xfId="46814"/>
    <cellStyle name="Assumptions % 3 dp 2 2 6 5" xfId="25198"/>
    <cellStyle name="Assumptions % 3 dp 2 2 6 5 2" xfId="50038"/>
    <cellStyle name="Assumptions % 3 dp 2 2 6 6" xfId="35912"/>
    <cellStyle name="Assumptions % 3 dp 2 2 7" xfId="10934"/>
    <cellStyle name="Assumptions % 3 dp 2 2 7 2" xfId="6569"/>
    <cellStyle name="Assumptions % 3 dp 2 2 7 2 2" xfId="31538"/>
    <cellStyle name="Assumptions % 3 dp 2 2 7 3" xfId="18647"/>
    <cellStyle name="Assumptions % 3 dp 2 2 7 3 2" xfId="43487"/>
    <cellStyle name="Assumptions % 3 dp 2 2 7 4" xfId="21918"/>
    <cellStyle name="Assumptions % 3 dp 2 2 7 4 2" xfId="46758"/>
    <cellStyle name="Assumptions % 3 dp 2 2 7 5" xfId="25142"/>
    <cellStyle name="Assumptions % 3 dp 2 2 7 5 2" xfId="49982"/>
    <cellStyle name="Assumptions % 3 dp 2 2 7 6" xfId="27931"/>
    <cellStyle name="Assumptions % 3 dp 2 2 7 6 2" xfId="52771"/>
    <cellStyle name="Assumptions % 3 dp 2 2 7 7" xfId="35854"/>
    <cellStyle name="Assumptions % 3 dp 2 2 8" xfId="8400"/>
    <cellStyle name="Assumptions % 3 dp 2 2 8 2" xfId="33351"/>
    <cellStyle name="Assumptions % 3 dp 2 2 9" xfId="29739"/>
    <cellStyle name="Assumptions % 3 dp 2 3" xfId="5003"/>
    <cellStyle name="Assumptions % 3 dp 2 3 2" xfId="11249"/>
    <cellStyle name="Assumptions % 3 dp 2 3 2 2" xfId="6745"/>
    <cellStyle name="Assumptions % 3 dp 2 3 2 2 2" xfId="31713"/>
    <cellStyle name="Assumptions % 3 dp 2 3 2 3" xfId="18944"/>
    <cellStyle name="Assumptions % 3 dp 2 3 2 3 2" xfId="43784"/>
    <cellStyle name="Assumptions % 3 dp 2 3 2 4" xfId="22214"/>
    <cellStyle name="Assumptions % 3 dp 2 3 2 4 2" xfId="47054"/>
    <cellStyle name="Assumptions % 3 dp 2 3 2 5" xfId="25437"/>
    <cellStyle name="Assumptions % 3 dp 2 3 2 5 2" xfId="50277"/>
    <cellStyle name="Assumptions % 3 dp 2 3 2 6" xfId="36164"/>
    <cellStyle name="Assumptions % 3 dp 2 3 3" xfId="10621"/>
    <cellStyle name="Assumptions % 3 dp 2 3 3 2" xfId="14430"/>
    <cellStyle name="Assumptions % 3 dp 2 3 3 2 2" xfId="39271"/>
    <cellStyle name="Assumptions % 3 dp 2 3 3 3" xfId="18335"/>
    <cellStyle name="Assumptions % 3 dp 2 3 3 3 2" xfId="43175"/>
    <cellStyle name="Assumptions % 3 dp 2 3 3 4" xfId="21622"/>
    <cellStyle name="Assumptions % 3 dp 2 3 3 4 2" xfId="46462"/>
    <cellStyle name="Assumptions % 3 dp 2 3 3 5" xfId="24848"/>
    <cellStyle name="Assumptions % 3 dp 2 3 3 5 2" xfId="49688"/>
    <cellStyle name="Assumptions % 3 dp 2 3 3 6" xfId="27704"/>
    <cellStyle name="Assumptions % 3 dp 2 3 3 6 2" xfId="52544"/>
    <cellStyle name="Assumptions % 3 dp 2 3 3 7" xfId="35550"/>
    <cellStyle name="Assumptions % 3 dp 2 3 4" xfId="7933"/>
    <cellStyle name="Assumptions % 3 dp 2 3 4 2" xfId="32886"/>
    <cellStyle name="Assumptions % 3 dp 2 3 5" xfId="30105"/>
    <cellStyle name="Assumptions % 3 dp 2 4" xfId="4853"/>
    <cellStyle name="Assumptions % 3 dp 2 4 2" xfId="11181"/>
    <cellStyle name="Assumptions % 3 dp 2 4 2 2" xfId="13134"/>
    <cellStyle name="Assumptions % 3 dp 2 4 2 2 2" xfId="37976"/>
    <cellStyle name="Assumptions % 3 dp 2 4 2 3" xfId="18877"/>
    <cellStyle name="Assumptions % 3 dp 2 4 2 3 2" xfId="43717"/>
    <cellStyle name="Assumptions % 3 dp 2 4 2 4" xfId="22147"/>
    <cellStyle name="Assumptions % 3 dp 2 4 2 4 2" xfId="46987"/>
    <cellStyle name="Assumptions % 3 dp 2 4 2 5" xfId="25370"/>
    <cellStyle name="Assumptions % 3 dp 2 4 2 5 2" xfId="50210"/>
    <cellStyle name="Assumptions % 3 dp 2 4 2 6" xfId="36096"/>
    <cellStyle name="Assumptions % 3 dp 2 4 3" xfId="10730"/>
    <cellStyle name="Assumptions % 3 dp 2 4 3 2" xfId="7324"/>
    <cellStyle name="Assumptions % 3 dp 2 4 3 2 2" xfId="32277"/>
    <cellStyle name="Assumptions % 3 dp 2 4 3 3" xfId="18444"/>
    <cellStyle name="Assumptions % 3 dp 2 4 3 3 2" xfId="43284"/>
    <cellStyle name="Assumptions % 3 dp 2 4 3 4" xfId="21730"/>
    <cellStyle name="Assumptions % 3 dp 2 4 3 4 2" xfId="46570"/>
    <cellStyle name="Assumptions % 3 dp 2 4 3 5" xfId="24956"/>
    <cellStyle name="Assumptions % 3 dp 2 4 3 5 2" xfId="49796"/>
    <cellStyle name="Assumptions % 3 dp 2 4 3 6" xfId="27765"/>
    <cellStyle name="Assumptions % 3 dp 2 4 3 6 2" xfId="52605"/>
    <cellStyle name="Assumptions % 3 dp 2 4 3 7" xfId="35659"/>
    <cellStyle name="Assumptions % 3 dp 2 4 4" xfId="8024"/>
    <cellStyle name="Assumptions % 3 dp 2 4 4 2" xfId="32977"/>
    <cellStyle name="Assumptions % 3 dp 2 4 5" xfId="29968"/>
    <cellStyle name="Assumptions % 3 dp 2 5" xfId="5047"/>
    <cellStyle name="Assumptions % 3 dp 2 5 2" xfId="11289"/>
    <cellStyle name="Assumptions % 3 dp 2 5 2 2" xfId="7576"/>
    <cellStyle name="Assumptions % 3 dp 2 5 2 2 2" xfId="32529"/>
    <cellStyle name="Assumptions % 3 dp 2 5 2 3" xfId="18984"/>
    <cellStyle name="Assumptions % 3 dp 2 5 2 3 2" xfId="43824"/>
    <cellStyle name="Assumptions % 3 dp 2 5 2 4" xfId="22254"/>
    <cellStyle name="Assumptions % 3 dp 2 5 2 4 2" xfId="47094"/>
    <cellStyle name="Assumptions % 3 dp 2 5 2 5" xfId="25477"/>
    <cellStyle name="Assumptions % 3 dp 2 5 2 5 2" xfId="50317"/>
    <cellStyle name="Assumptions % 3 dp 2 5 2 6" xfId="36204"/>
    <cellStyle name="Assumptions % 3 dp 2 5 3" xfId="10580"/>
    <cellStyle name="Assumptions % 3 dp 2 5 3 2" xfId="9626"/>
    <cellStyle name="Assumptions % 3 dp 2 5 3 2 2" xfId="34576"/>
    <cellStyle name="Assumptions % 3 dp 2 5 3 3" xfId="18294"/>
    <cellStyle name="Assumptions % 3 dp 2 5 3 3 2" xfId="43134"/>
    <cellStyle name="Assumptions % 3 dp 2 5 3 4" xfId="21581"/>
    <cellStyle name="Assumptions % 3 dp 2 5 3 4 2" xfId="46421"/>
    <cellStyle name="Assumptions % 3 dp 2 5 3 5" xfId="24807"/>
    <cellStyle name="Assumptions % 3 dp 2 5 3 5 2" xfId="49647"/>
    <cellStyle name="Assumptions % 3 dp 2 5 3 6" xfId="27664"/>
    <cellStyle name="Assumptions % 3 dp 2 5 3 6 2" xfId="52504"/>
    <cellStyle name="Assumptions % 3 dp 2 5 3 7" xfId="35509"/>
    <cellStyle name="Assumptions % 3 dp 2 5 4" xfId="7890"/>
    <cellStyle name="Assumptions % 3 dp 2 5 4 2" xfId="32843"/>
    <cellStyle name="Assumptions % 3 dp 2 5 5" xfId="30149"/>
    <cellStyle name="Assumptions % 3 dp 2 6" xfId="4881"/>
    <cellStyle name="Assumptions % 3 dp 2 6 2" xfId="11206"/>
    <cellStyle name="Assumptions % 3 dp 2 6 2 2" xfId="9445"/>
    <cellStyle name="Assumptions % 3 dp 2 6 2 2 2" xfId="34395"/>
    <cellStyle name="Assumptions % 3 dp 2 6 2 3" xfId="18902"/>
    <cellStyle name="Assumptions % 3 dp 2 6 2 3 2" xfId="43742"/>
    <cellStyle name="Assumptions % 3 dp 2 6 2 4" xfId="22172"/>
    <cellStyle name="Assumptions % 3 dp 2 6 2 4 2" xfId="47012"/>
    <cellStyle name="Assumptions % 3 dp 2 6 2 5" xfId="25395"/>
    <cellStyle name="Assumptions % 3 dp 2 6 2 5 2" xfId="50235"/>
    <cellStyle name="Assumptions % 3 dp 2 6 2 6" xfId="36121"/>
    <cellStyle name="Assumptions % 3 dp 2 6 3" xfId="10705"/>
    <cellStyle name="Assumptions % 3 dp 2 6 3 2" xfId="8132"/>
    <cellStyle name="Assumptions % 3 dp 2 6 3 2 2" xfId="33085"/>
    <cellStyle name="Assumptions % 3 dp 2 6 3 3" xfId="18419"/>
    <cellStyle name="Assumptions % 3 dp 2 6 3 3 2" xfId="43259"/>
    <cellStyle name="Assumptions % 3 dp 2 6 3 4" xfId="21705"/>
    <cellStyle name="Assumptions % 3 dp 2 6 3 4 2" xfId="46545"/>
    <cellStyle name="Assumptions % 3 dp 2 6 3 5" xfId="24931"/>
    <cellStyle name="Assumptions % 3 dp 2 6 3 5 2" xfId="49771"/>
    <cellStyle name="Assumptions % 3 dp 2 6 3 6" xfId="27740"/>
    <cellStyle name="Assumptions % 3 dp 2 6 3 6 2" xfId="52580"/>
    <cellStyle name="Assumptions % 3 dp 2 6 3 7" xfId="35634"/>
    <cellStyle name="Assumptions % 3 dp 2 6 4" xfId="7998"/>
    <cellStyle name="Assumptions % 3 dp 2 6 4 2" xfId="32951"/>
    <cellStyle name="Assumptions % 3 dp 2 6 5" xfId="29996"/>
    <cellStyle name="Assumptions % 3 dp 2 7" xfId="10991"/>
    <cellStyle name="Assumptions % 3 dp 2 7 2" xfId="13141"/>
    <cellStyle name="Assumptions % 3 dp 2 7 2 2" xfId="37983"/>
    <cellStyle name="Assumptions % 3 dp 2 7 3" xfId="18703"/>
    <cellStyle name="Assumptions % 3 dp 2 7 3 2" xfId="43543"/>
    <cellStyle name="Assumptions % 3 dp 2 7 4" xfId="21973"/>
    <cellStyle name="Assumptions % 3 dp 2 7 4 2" xfId="46813"/>
    <cellStyle name="Assumptions % 3 dp 2 7 5" xfId="25197"/>
    <cellStyle name="Assumptions % 3 dp 2 7 5 2" xfId="50037"/>
    <cellStyle name="Assumptions % 3 dp 2 7 6" xfId="35911"/>
    <cellStyle name="Assumptions % 3 dp 2 8" xfId="10935"/>
    <cellStyle name="Assumptions % 3 dp 2 8 2" xfId="13099"/>
    <cellStyle name="Assumptions % 3 dp 2 8 2 2" xfId="37941"/>
    <cellStyle name="Assumptions % 3 dp 2 8 3" xfId="18648"/>
    <cellStyle name="Assumptions % 3 dp 2 8 3 2" xfId="43488"/>
    <cellStyle name="Assumptions % 3 dp 2 8 4" xfId="21919"/>
    <cellStyle name="Assumptions % 3 dp 2 8 4 2" xfId="46759"/>
    <cellStyle name="Assumptions % 3 dp 2 8 5" xfId="25143"/>
    <cellStyle name="Assumptions % 3 dp 2 8 5 2" xfId="49983"/>
    <cellStyle name="Assumptions % 3 dp 2 8 6" xfId="27932"/>
    <cellStyle name="Assumptions % 3 dp 2 8 6 2" xfId="52772"/>
    <cellStyle name="Assumptions % 3 dp 2 8 7" xfId="35855"/>
    <cellStyle name="Assumptions % 3 dp 2 9" xfId="8401"/>
    <cellStyle name="Assumptions % 3 dp 2 9 2" xfId="33352"/>
    <cellStyle name="Assumptions % 3 dp 3" xfId="4167"/>
    <cellStyle name="Assumptions % 3 dp 3 2" xfId="5005"/>
    <cellStyle name="Assumptions % 3 dp 3 2 2" xfId="11251"/>
    <cellStyle name="Assumptions % 3 dp 3 2 2 2" xfId="6945"/>
    <cellStyle name="Assumptions % 3 dp 3 2 2 2 2" xfId="31901"/>
    <cellStyle name="Assumptions % 3 dp 3 2 2 3" xfId="18946"/>
    <cellStyle name="Assumptions % 3 dp 3 2 2 3 2" xfId="43786"/>
    <cellStyle name="Assumptions % 3 dp 3 2 2 4" xfId="22216"/>
    <cellStyle name="Assumptions % 3 dp 3 2 2 4 2" xfId="47056"/>
    <cellStyle name="Assumptions % 3 dp 3 2 2 5" xfId="25439"/>
    <cellStyle name="Assumptions % 3 dp 3 2 2 5 2" xfId="50279"/>
    <cellStyle name="Assumptions % 3 dp 3 2 2 6" xfId="36166"/>
    <cellStyle name="Assumptions % 3 dp 3 2 3" xfId="10619"/>
    <cellStyle name="Assumptions % 3 dp 3 2 3 2" xfId="13733"/>
    <cellStyle name="Assumptions % 3 dp 3 2 3 2 2" xfId="38575"/>
    <cellStyle name="Assumptions % 3 dp 3 2 3 3" xfId="18333"/>
    <cellStyle name="Assumptions % 3 dp 3 2 3 3 2" xfId="43173"/>
    <cellStyle name="Assumptions % 3 dp 3 2 3 4" xfId="21620"/>
    <cellStyle name="Assumptions % 3 dp 3 2 3 4 2" xfId="46460"/>
    <cellStyle name="Assumptions % 3 dp 3 2 3 5" xfId="24846"/>
    <cellStyle name="Assumptions % 3 dp 3 2 3 5 2" xfId="49686"/>
    <cellStyle name="Assumptions % 3 dp 3 2 3 6" xfId="27702"/>
    <cellStyle name="Assumptions % 3 dp 3 2 3 6 2" xfId="52542"/>
    <cellStyle name="Assumptions % 3 dp 3 2 3 7" xfId="35548"/>
    <cellStyle name="Assumptions % 3 dp 3 2 4" xfId="7931"/>
    <cellStyle name="Assumptions % 3 dp 3 2 4 2" xfId="32884"/>
    <cellStyle name="Assumptions % 3 dp 3 2 5" xfId="30107"/>
    <cellStyle name="Assumptions % 3 dp 3 3" xfId="4851"/>
    <cellStyle name="Assumptions % 3 dp 3 3 2" xfId="11179"/>
    <cellStyle name="Assumptions % 3 dp 3 3 2 2" xfId="7054"/>
    <cellStyle name="Assumptions % 3 dp 3 3 2 2 2" xfId="32008"/>
    <cellStyle name="Assumptions % 3 dp 3 3 2 3" xfId="18875"/>
    <cellStyle name="Assumptions % 3 dp 3 3 2 3 2" xfId="43715"/>
    <cellStyle name="Assumptions % 3 dp 3 3 2 4" xfId="22145"/>
    <cellStyle name="Assumptions % 3 dp 3 3 2 4 2" xfId="46985"/>
    <cellStyle name="Assumptions % 3 dp 3 3 2 5" xfId="25368"/>
    <cellStyle name="Assumptions % 3 dp 3 3 2 5 2" xfId="50208"/>
    <cellStyle name="Assumptions % 3 dp 3 3 2 6" xfId="36094"/>
    <cellStyle name="Assumptions % 3 dp 3 3 3" xfId="10732"/>
    <cellStyle name="Assumptions % 3 dp 3 3 3 2" xfId="7322"/>
    <cellStyle name="Assumptions % 3 dp 3 3 3 2 2" xfId="32275"/>
    <cellStyle name="Assumptions % 3 dp 3 3 3 3" xfId="18446"/>
    <cellStyle name="Assumptions % 3 dp 3 3 3 3 2" xfId="43286"/>
    <cellStyle name="Assumptions % 3 dp 3 3 3 4" xfId="21732"/>
    <cellStyle name="Assumptions % 3 dp 3 3 3 4 2" xfId="46572"/>
    <cellStyle name="Assumptions % 3 dp 3 3 3 5" xfId="24958"/>
    <cellStyle name="Assumptions % 3 dp 3 3 3 5 2" xfId="49798"/>
    <cellStyle name="Assumptions % 3 dp 3 3 3 6" xfId="27767"/>
    <cellStyle name="Assumptions % 3 dp 3 3 3 6 2" xfId="52607"/>
    <cellStyle name="Assumptions % 3 dp 3 3 3 7" xfId="35661"/>
    <cellStyle name="Assumptions % 3 dp 3 3 4" xfId="8026"/>
    <cellStyle name="Assumptions % 3 dp 3 3 4 2" xfId="32979"/>
    <cellStyle name="Assumptions % 3 dp 3 3 5" xfId="29966"/>
    <cellStyle name="Assumptions % 3 dp 3 4" xfId="5049"/>
    <cellStyle name="Assumptions % 3 dp 3 4 2" xfId="11291"/>
    <cellStyle name="Assumptions % 3 dp 3 4 2 2" xfId="14382"/>
    <cellStyle name="Assumptions % 3 dp 3 4 2 2 2" xfId="39223"/>
    <cellStyle name="Assumptions % 3 dp 3 4 2 3" xfId="18986"/>
    <cellStyle name="Assumptions % 3 dp 3 4 2 3 2" xfId="43826"/>
    <cellStyle name="Assumptions % 3 dp 3 4 2 4" xfId="22256"/>
    <cellStyle name="Assumptions % 3 dp 3 4 2 4 2" xfId="47096"/>
    <cellStyle name="Assumptions % 3 dp 3 4 2 5" xfId="25479"/>
    <cellStyle name="Assumptions % 3 dp 3 4 2 5 2" xfId="50319"/>
    <cellStyle name="Assumptions % 3 dp 3 4 2 6" xfId="36206"/>
    <cellStyle name="Assumptions % 3 dp 3 4 3" xfId="10578"/>
    <cellStyle name="Assumptions % 3 dp 3 4 3 2" xfId="14376"/>
    <cellStyle name="Assumptions % 3 dp 3 4 3 2 2" xfId="39217"/>
    <cellStyle name="Assumptions % 3 dp 3 4 3 3" xfId="18292"/>
    <cellStyle name="Assumptions % 3 dp 3 4 3 3 2" xfId="43132"/>
    <cellStyle name="Assumptions % 3 dp 3 4 3 4" xfId="21579"/>
    <cellStyle name="Assumptions % 3 dp 3 4 3 4 2" xfId="46419"/>
    <cellStyle name="Assumptions % 3 dp 3 4 3 5" xfId="24805"/>
    <cellStyle name="Assumptions % 3 dp 3 4 3 5 2" xfId="49645"/>
    <cellStyle name="Assumptions % 3 dp 3 4 3 6" xfId="27662"/>
    <cellStyle name="Assumptions % 3 dp 3 4 3 6 2" xfId="52502"/>
    <cellStyle name="Assumptions % 3 dp 3 4 3 7" xfId="35507"/>
    <cellStyle name="Assumptions % 3 dp 3 4 4" xfId="7888"/>
    <cellStyle name="Assumptions % 3 dp 3 4 4 2" xfId="32841"/>
    <cellStyle name="Assumptions % 3 dp 3 4 5" xfId="30151"/>
    <cellStyle name="Assumptions % 3 dp 3 5" xfId="4879"/>
    <cellStyle name="Assumptions % 3 dp 3 5 2" xfId="11204"/>
    <cellStyle name="Assumptions % 3 dp 3 5 2 2" xfId="7395"/>
    <cellStyle name="Assumptions % 3 dp 3 5 2 2 2" xfId="32348"/>
    <cellStyle name="Assumptions % 3 dp 3 5 2 3" xfId="18900"/>
    <cellStyle name="Assumptions % 3 dp 3 5 2 3 2" xfId="43740"/>
    <cellStyle name="Assumptions % 3 dp 3 5 2 4" xfId="22170"/>
    <cellStyle name="Assumptions % 3 dp 3 5 2 4 2" xfId="47010"/>
    <cellStyle name="Assumptions % 3 dp 3 5 2 5" xfId="25393"/>
    <cellStyle name="Assumptions % 3 dp 3 5 2 5 2" xfId="50233"/>
    <cellStyle name="Assumptions % 3 dp 3 5 2 6" xfId="36119"/>
    <cellStyle name="Assumptions % 3 dp 3 5 3" xfId="10707"/>
    <cellStyle name="Assumptions % 3 dp 3 5 3 2" xfId="8130"/>
    <cellStyle name="Assumptions % 3 dp 3 5 3 2 2" xfId="33083"/>
    <cellStyle name="Assumptions % 3 dp 3 5 3 3" xfId="18421"/>
    <cellStyle name="Assumptions % 3 dp 3 5 3 3 2" xfId="43261"/>
    <cellStyle name="Assumptions % 3 dp 3 5 3 4" xfId="21707"/>
    <cellStyle name="Assumptions % 3 dp 3 5 3 4 2" xfId="46547"/>
    <cellStyle name="Assumptions % 3 dp 3 5 3 5" xfId="24933"/>
    <cellStyle name="Assumptions % 3 dp 3 5 3 5 2" xfId="49773"/>
    <cellStyle name="Assumptions % 3 dp 3 5 3 6" xfId="27742"/>
    <cellStyle name="Assumptions % 3 dp 3 5 3 6 2" xfId="52582"/>
    <cellStyle name="Assumptions % 3 dp 3 5 3 7" xfId="35636"/>
    <cellStyle name="Assumptions % 3 dp 3 5 4" xfId="8000"/>
    <cellStyle name="Assumptions % 3 dp 3 5 4 2" xfId="32953"/>
    <cellStyle name="Assumptions % 3 dp 3 5 5" xfId="29994"/>
    <cellStyle name="Assumptions % 3 dp 3 6" xfId="10993"/>
    <cellStyle name="Assumptions % 3 dp 3 6 2" xfId="9580"/>
    <cellStyle name="Assumptions % 3 dp 3 6 2 2" xfId="34530"/>
    <cellStyle name="Assumptions % 3 dp 3 6 3" xfId="18705"/>
    <cellStyle name="Assumptions % 3 dp 3 6 3 2" xfId="43545"/>
    <cellStyle name="Assumptions % 3 dp 3 6 4" xfId="21975"/>
    <cellStyle name="Assumptions % 3 dp 3 6 4 2" xfId="46815"/>
    <cellStyle name="Assumptions % 3 dp 3 6 5" xfId="25199"/>
    <cellStyle name="Assumptions % 3 dp 3 6 5 2" xfId="50039"/>
    <cellStyle name="Assumptions % 3 dp 3 6 6" xfId="35913"/>
    <cellStyle name="Assumptions % 3 dp 3 7" xfId="10933"/>
    <cellStyle name="Assumptions % 3 dp 3 7 2" xfId="6578"/>
    <cellStyle name="Assumptions % 3 dp 3 7 2 2" xfId="31547"/>
    <cellStyle name="Assumptions % 3 dp 3 7 3" xfId="18646"/>
    <cellStyle name="Assumptions % 3 dp 3 7 3 2" xfId="43486"/>
    <cellStyle name="Assumptions % 3 dp 3 7 4" xfId="21917"/>
    <cellStyle name="Assumptions % 3 dp 3 7 4 2" xfId="46757"/>
    <cellStyle name="Assumptions % 3 dp 3 7 5" xfId="25141"/>
    <cellStyle name="Assumptions % 3 dp 3 7 5 2" xfId="49981"/>
    <cellStyle name="Assumptions % 3 dp 3 7 6" xfId="27930"/>
    <cellStyle name="Assumptions % 3 dp 3 7 6 2" xfId="52770"/>
    <cellStyle name="Assumptions % 3 dp 3 7 7" xfId="35853"/>
    <cellStyle name="Assumptions % 3 dp 3 8" xfId="8399"/>
    <cellStyle name="Assumptions % 3 dp 3 8 2" xfId="33350"/>
    <cellStyle name="Assumptions % 3 dp 3 9" xfId="29740"/>
    <cellStyle name="Assumptions % 3 dp 4" xfId="5002"/>
    <cellStyle name="Assumptions % 3 dp 4 2" xfId="11248"/>
    <cellStyle name="Assumptions % 3 dp 4 2 2" xfId="14650"/>
    <cellStyle name="Assumptions % 3 dp 4 2 2 2" xfId="39491"/>
    <cellStyle name="Assumptions % 3 dp 4 2 3" xfId="18943"/>
    <cellStyle name="Assumptions % 3 dp 4 2 3 2" xfId="43783"/>
    <cellStyle name="Assumptions % 3 dp 4 2 4" xfId="22213"/>
    <cellStyle name="Assumptions % 3 dp 4 2 4 2" xfId="47053"/>
    <cellStyle name="Assumptions % 3 dp 4 2 5" xfId="25436"/>
    <cellStyle name="Assumptions % 3 dp 4 2 5 2" xfId="50276"/>
    <cellStyle name="Assumptions % 3 dp 4 2 6" xfId="36163"/>
    <cellStyle name="Assumptions % 3 dp 4 3" xfId="10622"/>
    <cellStyle name="Assumptions % 3 dp 4 3 2" xfId="14887"/>
    <cellStyle name="Assumptions % 3 dp 4 3 2 2" xfId="39728"/>
    <cellStyle name="Assumptions % 3 dp 4 3 3" xfId="18336"/>
    <cellStyle name="Assumptions % 3 dp 4 3 3 2" xfId="43176"/>
    <cellStyle name="Assumptions % 3 dp 4 3 4" xfId="21623"/>
    <cellStyle name="Assumptions % 3 dp 4 3 4 2" xfId="46463"/>
    <cellStyle name="Assumptions % 3 dp 4 3 5" xfId="24849"/>
    <cellStyle name="Assumptions % 3 dp 4 3 5 2" xfId="49689"/>
    <cellStyle name="Assumptions % 3 dp 4 3 6" xfId="27705"/>
    <cellStyle name="Assumptions % 3 dp 4 3 6 2" xfId="52545"/>
    <cellStyle name="Assumptions % 3 dp 4 3 7" xfId="35551"/>
    <cellStyle name="Assumptions % 3 dp 4 4" xfId="7934"/>
    <cellStyle name="Assumptions % 3 dp 4 4 2" xfId="32887"/>
    <cellStyle name="Assumptions % 3 dp 4 5" xfId="30104"/>
    <cellStyle name="Assumptions % 3 dp 5" xfId="4854"/>
    <cellStyle name="Assumptions % 3 dp 5 2" xfId="11182"/>
    <cellStyle name="Assumptions % 3 dp 5 2 2" xfId="14858"/>
    <cellStyle name="Assumptions % 3 dp 5 2 2 2" xfId="39699"/>
    <cellStyle name="Assumptions % 3 dp 5 2 3" xfId="18878"/>
    <cellStyle name="Assumptions % 3 dp 5 2 3 2" xfId="43718"/>
    <cellStyle name="Assumptions % 3 dp 5 2 4" xfId="22148"/>
    <cellStyle name="Assumptions % 3 dp 5 2 4 2" xfId="46988"/>
    <cellStyle name="Assumptions % 3 dp 5 2 5" xfId="25371"/>
    <cellStyle name="Assumptions % 3 dp 5 2 5 2" xfId="50211"/>
    <cellStyle name="Assumptions % 3 dp 5 2 6" xfId="36097"/>
    <cellStyle name="Assumptions % 3 dp 5 3" xfId="10729"/>
    <cellStyle name="Assumptions % 3 dp 5 3 2" xfId="7325"/>
    <cellStyle name="Assumptions % 3 dp 5 3 2 2" xfId="32278"/>
    <cellStyle name="Assumptions % 3 dp 5 3 3" xfId="18443"/>
    <cellStyle name="Assumptions % 3 dp 5 3 3 2" xfId="43283"/>
    <cellStyle name="Assumptions % 3 dp 5 3 4" xfId="21729"/>
    <cellStyle name="Assumptions % 3 dp 5 3 4 2" xfId="46569"/>
    <cellStyle name="Assumptions % 3 dp 5 3 5" xfId="24955"/>
    <cellStyle name="Assumptions % 3 dp 5 3 5 2" xfId="49795"/>
    <cellStyle name="Assumptions % 3 dp 5 3 6" xfId="27764"/>
    <cellStyle name="Assumptions % 3 dp 5 3 6 2" xfId="52604"/>
    <cellStyle name="Assumptions % 3 dp 5 3 7" xfId="35658"/>
    <cellStyle name="Assumptions % 3 dp 5 4" xfId="8023"/>
    <cellStyle name="Assumptions % 3 dp 5 4 2" xfId="32976"/>
    <cellStyle name="Assumptions % 3 dp 5 5" xfId="29969"/>
    <cellStyle name="Assumptions % 3 dp 6" xfId="5046"/>
    <cellStyle name="Assumptions % 3 dp 6 2" xfId="11288"/>
    <cellStyle name="Assumptions % 3 dp 6 2 2" xfId="9653"/>
    <cellStyle name="Assumptions % 3 dp 6 2 2 2" xfId="34602"/>
    <cellStyle name="Assumptions % 3 dp 6 2 3" xfId="18983"/>
    <cellStyle name="Assumptions % 3 dp 6 2 3 2" xfId="43823"/>
    <cellStyle name="Assumptions % 3 dp 6 2 4" xfId="22253"/>
    <cellStyle name="Assumptions % 3 dp 6 2 4 2" xfId="47093"/>
    <cellStyle name="Assumptions % 3 dp 6 2 5" xfId="25476"/>
    <cellStyle name="Assumptions % 3 dp 6 2 5 2" xfId="50316"/>
    <cellStyle name="Assumptions % 3 dp 6 2 6" xfId="36203"/>
    <cellStyle name="Assumptions % 3 dp 6 3" xfId="10581"/>
    <cellStyle name="Assumptions % 3 dp 6 3 2" xfId="13080"/>
    <cellStyle name="Assumptions % 3 dp 6 3 2 2" xfId="37923"/>
    <cellStyle name="Assumptions % 3 dp 6 3 3" xfId="18295"/>
    <cellStyle name="Assumptions % 3 dp 6 3 3 2" xfId="43135"/>
    <cellStyle name="Assumptions % 3 dp 6 3 4" xfId="21582"/>
    <cellStyle name="Assumptions % 3 dp 6 3 4 2" xfId="46422"/>
    <cellStyle name="Assumptions % 3 dp 6 3 5" xfId="24808"/>
    <cellStyle name="Assumptions % 3 dp 6 3 5 2" xfId="49648"/>
    <cellStyle name="Assumptions % 3 dp 6 3 6" xfId="27665"/>
    <cellStyle name="Assumptions % 3 dp 6 3 6 2" xfId="52505"/>
    <cellStyle name="Assumptions % 3 dp 6 3 7" xfId="35510"/>
    <cellStyle name="Assumptions % 3 dp 6 4" xfId="7891"/>
    <cellStyle name="Assumptions % 3 dp 6 4 2" xfId="32844"/>
    <cellStyle name="Assumptions % 3 dp 6 5" xfId="30148"/>
    <cellStyle name="Assumptions % 3 dp 7" xfId="4882"/>
    <cellStyle name="Assumptions % 3 dp 7 2" xfId="11207"/>
    <cellStyle name="Assumptions % 3 dp 7 2 2" xfId="7550"/>
    <cellStyle name="Assumptions % 3 dp 7 2 2 2" xfId="32503"/>
    <cellStyle name="Assumptions % 3 dp 7 2 3" xfId="18903"/>
    <cellStyle name="Assumptions % 3 dp 7 2 3 2" xfId="43743"/>
    <cellStyle name="Assumptions % 3 dp 7 2 4" xfId="22173"/>
    <cellStyle name="Assumptions % 3 dp 7 2 4 2" xfId="47013"/>
    <cellStyle name="Assumptions % 3 dp 7 2 5" xfId="25396"/>
    <cellStyle name="Assumptions % 3 dp 7 2 5 2" xfId="50236"/>
    <cellStyle name="Assumptions % 3 dp 7 2 6" xfId="36122"/>
    <cellStyle name="Assumptions % 3 dp 7 3" xfId="10704"/>
    <cellStyle name="Assumptions % 3 dp 7 3 2" xfId="8133"/>
    <cellStyle name="Assumptions % 3 dp 7 3 2 2" xfId="33086"/>
    <cellStyle name="Assumptions % 3 dp 7 3 3" xfId="18418"/>
    <cellStyle name="Assumptions % 3 dp 7 3 3 2" xfId="43258"/>
    <cellStyle name="Assumptions % 3 dp 7 3 4" xfId="21704"/>
    <cellStyle name="Assumptions % 3 dp 7 3 4 2" xfId="46544"/>
    <cellStyle name="Assumptions % 3 dp 7 3 5" xfId="24930"/>
    <cellStyle name="Assumptions % 3 dp 7 3 5 2" xfId="49770"/>
    <cellStyle name="Assumptions % 3 dp 7 3 6" xfId="27739"/>
    <cellStyle name="Assumptions % 3 dp 7 3 6 2" xfId="52579"/>
    <cellStyle name="Assumptions % 3 dp 7 3 7" xfId="35633"/>
    <cellStyle name="Assumptions % 3 dp 7 4" xfId="7997"/>
    <cellStyle name="Assumptions % 3 dp 7 4 2" xfId="32950"/>
    <cellStyle name="Assumptions % 3 dp 7 5" xfId="29997"/>
    <cellStyle name="Assumptions % 3 dp 8" xfId="10990"/>
    <cellStyle name="Assumptions % 3 dp 8 2" xfId="7128"/>
    <cellStyle name="Assumptions % 3 dp 8 2 2" xfId="32081"/>
    <cellStyle name="Assumptions % 3 dp 8 3" xfId="18702"/>
    <cellStyle name="Assumptions % 3 dp 8 3 2" xfId="43542"/>
    <cellStyle name="Assumptions % 3 dp 8 4" xfId="21972"/>
    <cellStyle name="Assumptions % 3 dp 8 4 2" xfId="46812"/>
    <cellStyle name="Assumptions % 3 dp 8 5" xfId="25196"/>
    <cellStyle name="Assumptions % 3 dp 8 5 2" xfId="50036"/>
    <cellStyle name="Assumptions % 3 dp 8 6" xfId="35910"/>
    <cellStyle name="Assumptions % 3 dp 9" xfId="10936"/>
    <cellStyle name="Assumptions % 3 dp 9 2" xfId="14824"/>
    <cellStyle name="Assumptions % 3 dp 9 2 2" xfId="39665"/>
    <cellStyle name="Assumptions % 3 dp 9 3" xfId="18649"/>
    <cellStyle name="Assumptions % 3 dp 9 3 2" xfId="43489"/>
    <cellStyle name="Assumptions % 3 dp 9 4" xfId="21920"/>
    <cellStyle name="Assumptions % 3 dp 9 4 2" xfId="46760"/>
    <cellStyle name="Assumptions % 3 dp 9 5" xfId="25144"/>
    <cellStyle name="Assumptions % 3 dp 9 5 2" xfId="49984"/>
    <cellStyle name="Assumptions % 3 dp 9 6" xfId="27933"/>
    <cellStyle name="Assumptions % 3 dp 9 6 2" xfId="52773"/>
    <cellStyle name="Assumptions % 3 dp 9 7" xfId="35856"/>
    <cellStyle name="Assumptions 0 dp" xfId="4168"/>
    <cellStyle name="Assumptions 0 dp 10" xfId="8398"/>
    <cellStyle name="Assumptions 0 dp 10 2" xfId="33349"/>
    <cellStyle name="Assumptions 0 dp 11" xfId="29741"/>
    <cellStyle name="Assumptions 0 dp 2" xfId="4169"/>
    <cellStyle name="Assumptions 0 dp 2 10" xfId="29742"/>
    <cellStyle name="Assumptions 0 dp 2 2" xfId="4170"/>
    <cellStyle name="Assumptions 0 dp 2 2 2" xfId="5008"/>
    <cellStyle name="Assumptions 0 dp 2 2 2 2" xfId="11254"/>
    <cellStyle name="Assumptions 0 dp 2 2 2 2 2" xfId="7124"/>
    <cellStyle name="Assumptions 0 dp 2 2 2 2 2 2" xfId="32077"/>
    <cellStyle name="Assumptions 0 dp 2 2 2 2 3" xfId="18949"/>
    <cellStyle name="Assumptions 0 dp 2 2 2 2 3 2" xfId="43789"/>
    <cellStyle name="Assumptions 0 dp 2 2 2 2 4" xfId="22219"/>
    <cellStyle name="Assumptions 0 dp 2 2 2 2 4 2" xfId="47059"/>
    <cellStyle name="Assumptions 0 dp 2 2 2 2 5" xfId="25442"/>
    <cellStyle name="Assumptions 0 dp 2 2 2 2 5 2" xfId="50282"/>
    <cellStyle name="Assumptions 0 dp 2 2 2 2 6" xfId="36169"/>
    <cellStyle name="Assumptions 0 dp 2 2 2 3" xfId="10616"/>
    <cellStyle name="Assumptions 0 dp 2 2 2 3 2" xfId="14443"/>
    <cellStyle name="Assumptions 0 dp 2 2 2 3 2 2" xfId="39284"/>
    <cellStyle name="Assumptions 0 dp 2 2 2 3 3" xfId="18330"/>
    <cellStyle name="Assumptions 0 dp 2 2 2 3 3 2" xfId="43170"/>
    <cellStyle name="Assumptions 0 dp 2 2 2 3 4" xfId="21617"/>
    <cellStyle name="Assumptions 0 dp 2 2 2 3 4 2" xfId="46457"/>
    <cellStyle name="Assumptions 0 dp 2 2 2 3 5" xfId="24843"/>
    <cellStyle name="Assumptions 0 dp 2 2 2 3 5 2" xfId="49683"/>
    <cellStyle name="Assumptions 0 dp 2 2 2 3 6" xfId="27699"/>
    <cellStyle name="Assumptions 0 dp 2 2 2 3 6 2" xfId="52539"/>
    <cellStyle name="Assumptions 0 dp 2 2 2 3 7" xfId="35545"/>
    <cellStyle name="Assumptions 0 dp 2 2 2 4" xfId="7928"/>
    <cellStyle name="Assumptions 0 dp 2 2 2 4 2" xfId="32881"/>
    <cellStyle name="Assumptions 0 dp 2 2 2 5" xfId="30110"/>
    <cellStyle name="Assumptions 0 dp 2 2 3" xfId="4848"/>
    <cellStyle name="Assumptions 0 dp 2 2 3 2" xfId="11176"/>
    <cellStyle name="Assumptions 0 dp 2 2 3 2 2" xfId="7136"/>
    <cellStyle name="Assumptions 0 dp 2 2 3 2 2 2" xfId="32089"/>
    <cellStyle name="Assumptions 0 dp 2 2 3 2 3" xfId="18872"/>
    <cellStyle name="Assumptions 0 dp 2 2 3 2 3 2" xfId="43712"/>
    <cellStyle name="Assumptions 0 dp 2 2 3 2 4" xfId="22142"/>
    <cellStyle name="Assumptions 0 dp 2 2 3 2 4 2" xfId="46982"/>
    <cellStyle name="Assumptions 0 dp 2 2 3 2 5" xfId="25365"/>
    <cellStyle name="Assumptions 0 dp 2 2 3 2 5 2" xfId="50205"/>
    <cellStyle name="Assumptions 0 dp 2 2 3 2 6" xfId="36091"/>
    <cellStyle name="Assumptions 0 dp 2 2 3 3" xfId="10735"/>
    <cellStyle name="Assumptions 0 dp 2 2 3 3 2" xfId="9581"/>
    <cellStyle name="Assumptions 0 dp 2 2 3 3 2 2" xfId="34531"/>
    <cellStyle name="Assumptions 0 dp 2 2 3 3 3" xfId="18449"/>
    <cellStyle name="Assumptions 0 dp 2 2 3 3 3 2" xfId="43289"/>
    <cellStyle name="Assumptions 0 dp 2 2 3 3 4" xfId="21735"/>
    <cellStyle name="Assumptions 0 dp 2 2 3 3 4 2" xfId="46575"/>
    <cellStyle name="Assumptions 0 dp 2 2 3 3 5" xfId="24961"/>
    <cellStyle name="Assumptions 0 dp 2 2 3 3 5 2" xfId="49801"/>
    <cellStyle name="Assumptions 0 dp 2 2 3 3 6" xfId="27770"/>
    <cellStyle name="Assumptions 0 dp 2 2 3 3 6 2" xfId="52610"/>
    <cellStyle name="Assumptions 0 dp 2 2 3 3 7" xfId="35664"/>
    <cellStyle name="Assumptions 0 dp 2 2 3 4" xfId="8029"/>
    <cellStyle name="Assumptions 0 dp 2 2 3 4 2" xfId="32982"/>
    <cellStyle name="Assumptions 0 dp 2 2 3 5" xfId="29963"/>
    <cellStyle name="Assumptions 0 dp 2 2 4" xfId="5052"/>
    <cellStyle name="Assumptions 0 dp 2 2 4 2" xfId="11294"/>
    <cellStyle name="Assumptions 0 dp 2 2 4 2 2" xfId="9718"/>
    <cellStyle name="Assumptions 0 dp 2 2 4 2 2 2" xfId="34667"/>
    <cellStyle name="Assumptions 0 dp 2 2 4 2 3" xfId="18989"/>
    <cellStyle name="Assumptions 0 dp 2 2 4 2 3 2" xfId="43829"/>
    <cellStyle name="Assumptions 0 dp 2 2 4 2 4" xfId="22259"/>
    <cellStyle name="Assumptions 0 dp 2 2 4 2 4 2" xfId="47099"/>
    <cellStyle name="Assumptions 0 dp 2 2 4 2 5" xfId="25482"/>
    <cellStyle name="Assumptions 0 dp 2 2 4 2 5 2" xfId="50322"/>
    <cellStyle name="Assumptions 0 dp 2 2 4 2 6" xfId="36209"/>
    <cellStyle name="Assumptions 0 dp 2 2 4 3" xfId="10575"/>
    <cellStyle name="Assumptions 0 dp 2 2 4 3 2" xfId="14368"/>
    <cellStyle name="Assumptions 0 dp 2 2 4 3 2 2" xfId="39209"/>
    <cellStyle name="Assumptions 0 dp 2 2 4 3 3" xfId="18289"/>
    <cellStyle name="Assumptions 0 dp 2 2 4 3 3 2" xfId="43129"/>
    <cellStyle name="Assumptions 0 dp 2 2 4 3 4" xfId="21576"/>
    <cellStyle name="Assumptions 0 dp 2 2 4 3 4 2" xfId="46416"/>
    <cellStyle name="Assumptions 0 dp 2 2 4 3 5" xfId="24802"/>
    <cellStyle name="Assumptions 0 dp 2 2 4 3 5 2" xfId="49642"/>
    <cellStyle name="Assumptions 0 dp 2 2 4 3 6" xfId="27659"/>
    <cellStyle name="Assumptions 0 dp 2 2 4 3 6 2" xfId="52499"/>
    <cellStyle name="Assumptions 0 dp 2 2 4 3 7" xfId="35504"/>
    <cellStyle name="Assumptions 0 dp 2 2 4 4" xfId="7885"/>
    <cellStyle name="Assumptions 0 dp 2 2 4 4 2" xfId="32838"/>
    <cellStyle name="Assumptions 0 dp 2 2 4 5" xfId="30154"/>
    <cellStyle name="Assumptions 0 dp 2 2 5" xfId="4877"/>
    <cellStyle name="Assumptions 0 dp 2 2 5 2" xfId="11203"/>
    <cellStyle name="Assumptions 0 dp 2 2 5 2 2" xfId="9452"/>
    <cellStyle name="Assumptions 0 dp 2 2 5 2 2 2" xfId="34402"/>
    <cellStyle name="Assumptions 0 dp 2 2 5 2 3" xfId="18899"/>
    <cellStyle name="Assumptions 0 dp 2 2 5 2 3 2" xfId="43739"/>
    <cellStyle name="Assumptions 0 dp 2 2 5 2 4" xfId="22169"/>
    <cellStyle name="Assumptions 0 dp 2 2 5 2 4 2" xfId="47009"/>
    <cellStyle name="Assumptions 0 dp 2 2 5 2 5" xfId="25392"/>
    <cellStyle name="Assumptions 0 dp 2 2 5 2 5 2" xfId="50232"/>
    <cellStyle name="Assumptions 0 dp 2 2 5 2 6" xfId="36118"/>
    <cellStyle name="Assumptions 0 dp 2 2 5 3" xfId="10708"/>
    <cellStyle name="Assumptions 0 dp 2 2 5 3 2" xfId="8129"/>
    <cellStyle name="Assumptions 0 dp 2 2 5 3 2 2" xfId="33082"/>
    <cellStyle name="Assumptions 0 dp 2 2 5 3 3" xfId="18422"/>
    <cellStyle name="Assumptions 0 dp 2 2 5 3 3 2" xfId="43262"/>
    <cellStyle name="Assumptions 0 dp 2 2 5 3 4" xfId="21708"/>
    <cellStyle name="Assumptions 0 dp 2 2 5 3 4 2" xfId="46548"/>
    <cellStyle name="Assumptions 0 dp 2 2 5 3 5" xfId="24934"/>
    <cellStyle name="Assumptions 0 dp 2 2 5 3 5 2" xfId="49774"/>
    <cellStyle name="Assumptions 0 dp 2 2 5 3 6" xfId="27743"/>
    <cellStyle name="Assumptions 0 dp 2 2 5 3 6 2" xfId="52583"/>
    <cellStyle name="Assumptions 0 dp 2 2 5 3 7" xfId="35637"/>
    <cellStyle name="Assumptions 0 dp 2 2 5 4" xfId="8001"/>
    <cellStyle name="Assumptions 0 dp 2 2 5 4 2" xfId="32954"/>
    <cellStyle name="Assumptions 0 dp 2 2 5 5" xfId="29992"/>
    <cellStyle name="Assumptions 0 dp 2 2 6" xfId="10996"/>
    <cellStyle name="Assumptions 0 dp 2 2 6 2" xfId="13532"/>
    <cellStyle name="Assumptions 0 dp 2 2 6 2 2" xfId="38374"/>
    <cellStyle name="Assumptions 0 dp 2 2 6 3" xfId="18708"/>
    <cellStyle name="Assumptions 0 dp 2 2 6 3 2" xfId="43548"/>
    <cellStyle name="Assumptions 0 dp 2 2 6 4" xfId="21978"/>
    <cellStyle name="Assumptions 0 dp 2 2 6 4 2" xfId="46818"/>
    <cellStyle name="Assumptions 0 dp 2 2 6 5" xfId="25202"/>
    <cellStyle name="Assumptions 0 dp 2 2 6 5 2" xfId="50042"/>
    <cellStyle name="Assumptions 0 dp 2 2 6 6" xfId="35916"/>
    <cellStyle name="Assumptions 0 dp 2 2 7" xfId="10930"/>
    <cellStyle name="Assumptions 0 dp 2 2 7 2" xfId="7186"/>
    <cellStyle name="Assumptions 0 dp 2 2 7 2 2" xfId="32139"/>
    <cellStyle name="Assumptions 0 dp 2 2 7 3" xfId="18643"/>
    <cellStyle name="Assumptions 0 dp 2 2 7 3 2" xfId="43483"/>
    <cellStyle name="Assumptions 0 dp 2 2 7 4" xfId="21914"/>
    <cellStyle name="Assumptions 0 dp 2 2 7 4 2" xfId="46754"/>
    <cellStyle name="Assumptions 0 dp 2 2 7 5" xfId="25138"/>
    <cellStyle name="Assumptions 0 dp 2 2 7 5 2" xfId="49978"/>
    <cellStyle name="Assumptions 0 dp 2 2 7 6" xfId="27927"/>
    <cellStyle name="Assumptions 0 dp 2 2 7 6 2" xfId="52767"/>
    <cellStyle name="Assumptions 0 dp 2 2 7 7" xfId="35850"/>
    <cellStyle name="Assumptions 0 dp 2 2 8" xfId="8396"/>
    <cellStyle name="Assumptions 0 dp 2 2 8 2" xfId="33347"/>
    <cellStyle name="Assumptions 0 dp 2 2 9" xfId="29743"/>
    <cellStyle name="Assumptions 0 dp 2 3" xfId="5007"/>
    <cellStyle name="Assumptions 0 dp 2 3 2" xfId="11253"/>
    <cellStyle name="Assumptions 0 dp 2 3 2 2" xfId="14848"/>
    <cellStyle name="Assumptions 0 dp 2 3 2 2 2" xfId="39689"/>
    <cellStyle name="Assumptions 0 dp 2 3 2 3" xfId="18948"/>
    <cellStyle name="Assumptions 0 dp 2 3 2 3 2" xfId="43788"/>
    <cellStyle name="Assumptions 0 dp 2 3 2 4" xfId="22218"/>
    <cellStyle name="Assumptions 0 dp 2 3 2 4 2" xfId="47058"/>
    <cellStyle name="Assumptions 0 dp 2 3 2 5" xfId="25441"/>
    <cellStyle name="Assumptions 0 dp 2 3 2 5 2" xfId="50281"/>
    <cellStyle name="Assumptions 0 dp 2 3 2 6" xfId="36168"/>
    <cellStyle name="Assumptions 0 dp 2 3 3" xfId="10617"/>
    <cellStyle name="Assumptions 0 dp 2 3 3 2" xfId="14933"/>
    <cellStyle name="Assumptions 0 dp 2 3 3 2 2" xfId="39774"/>
    <cellStyle name="Assumptions 0 dp 2 3 3 3" xfId="18331"/>
    <cellStyle name="Assumptions 0 dp 2 3 3 3 2" xfId="43171"/>
    <cellStyle name="Assumptions 0 dp 2 3 3 4" xfId="21618"/>
    <cellStyle name="Assumptions 0 dp 2 3 3 4 2" xfId="46458"/>
    <cellStyle name="Assumptions 0 dp 2 3 3 5" xfId="24844"/>
    <cellStyle name="Assumptions 0 dp 2 3 3 5 2" xfId="49684"/>
    <cellStyle name="Assumptions 0 dp 2 3 3 6" xfId="27700"/>
    <cellStyle name="Assumptions 0 dp 2 3 3 6 2" xfId="52540"/>
    <cellStyle name="Assumptions 0 dp 2 3 3 7" xfId="35546"/>
    <cellStyle name="Assumptions 0 dp 2 3 4" xfId="7929"/>
    <cellStyle name="Assumptions 0 dp 2 3 4 2" xfId="32882"/>
    <cellStyle name="Assumptions 0 dp 2 3 5" xfId="30109"/>
    <cellStyle name="Assumptions 0 dp 2 4" xfId="4849"/>
    <cellStyle name="Assumptions 0 dp 2 4 2" xfId="11177"/>
    <cellStyle name="Assumptions 0 dp 2 4 2 2" xfId="9717"/>
    <cellStyle name="Assumptions 0 dp 2 4 2 2 2" xfId="34666"/>
    <cellStyle name="Assumptions 0 dp 2 4 2 3" xfId="18873"/>
    <cellStyle name="Assumptions 0 dp 2 4 2 3 2" xfId="43713"/>
    <cellStyle name="Assumptions 0 dp 2 4 2 4" xfId="22143"/>
    <cellStyle name="Assumptions 0 dp 2 4 2 4 2" xfId="46983"/>
    <cellStyle name="Assumptions 0 dp 2 4 2 5" xfId="25366"/>
    <cellStyle name="Assumptions 0 dp 2 4 2 5 2" xfId="50206"/>
    <cellStyle name="Assumptions 0 dp 2 4 2 6" xfId="36092"/>
    <cellStyle name="Assumptions 0 dp 2 4 3" xfId="10734"/>
    <cellStyle name="Assumptions 0 dp 2 4 3 2" xfId="7320"/>
    <cellStyle name="Assumptions 0 dp 2 4 3 2 2" xfId="32273"/>
    <cellStyle name="Assumptions 0 dp 2 4 3 3" xfId="18448"/>
    <cellStyle name="Assumptions 0 dp 2 4 3 3 2" xfId="43288"/>
    <cellStyle name="Assumptions 0 dp 2 4 3 4" xfId="21734"/>
    <cellStyle name="Assumptions 0 dp 2 4 3 4 2" xfId="46574"/>
    <cellStyle name="Assumptions 0 dp 2 4 3 5" xfId="24960"/>
    <cellStyle name="Assumptions 0 dp 2 4 3 5 2" xfId="49800"/>
    <cellStyle name="Assumptions 0 dp 2 4 3 6" xfId="27769"/>
    <cellStyle name="Assumptions 0 dp 2 4 3 6 2" xfId="52609"/>
    <cellStyle name="Assumptions 0 dp 2 4 3 7" xfId="35663"/>
    <cellStyle name="Assumptions 0 dp 2 4 4" xfId="8028"/>
    <cellStyle name="Assumptions 0 dp 2 4 4 2" xfId="32981"/>
    <cellStyle name="Assumptions 0 dp 2 4 5" xfId="29964"/>
    <cellStyle name="Assumptions 0 dp 2 5" xfId="5051"/>
    <cellStyle name="Assumptions 0 dp 2 5 2" xfId="11293"/>
    <cellStyle name="Assumptions 0 dp 2 5 2 2" xfId="6746"/>
    <cellStyle name="Assumptions 0 dp 2 5 2 2 2" xfId="31714"/>
    <cellStyle name="Assumptions 0 dp 2 5 2 3" xfId="18988"/>
    <cellStyle name="Assumptions 0 dp 2 5 2 3 2" xfId="43828"/>
    <cellStyle name="Assumptions 0 dp 2 5 2 4" xfId="22258"/>
    <cellStyle name="Assumptions 0 dp 2 5 2 4 2" xfId="47098"/>
    <cellStyle name="Assumptions 0 dp 2 5 2 5" xfId="25481"/>
    <cellStyle name="Assumptions 0 dp 2 5 2 5 2" xfId="50321"/>
    <cellStyle name="Assumptions 0 dp 2 5 2 6" xfId="36208"/>
    <cellStyle name="Assumptions 0 dp 2 5 3" xfId="10576"/>
    <cellStyle name="Assumptions 0 dp 2 5 3 2" xfId="7545"/>
    <cellStyle name="Assumptions 0 dp 2 5 3 2 2" xfId="32498"/>
    <cellStyle name="Assumptions 0 dp 2 5 3 3" xfId="18290"/>
    <cellStyle name="Assumptions 0 dp 2 5 3 3 2" xfId="43130"/>
    <cellStyle name="Assumptions 0 dp 2 5 3 4" xfId="21577"/>
    <cellStyle name="Assumptions 0 dp 2 5 3 4 2" xfId="46417"/>
    <cellStyle name="Assumptions 0 dp 2 5 3 5" xfId="24803"/>
    <cellStyle name="Assumptions 0 dp 2 5 3 5 2" xfId="49643"/>
    <cellStyle name="Assumptions 0 dp 2 5 3 6" xfId="27660"/>
    <cellStyle name="Assumptions 0 dp 2 5 3 6 2" xfId="52500"/>
    <cellStyle name="Assumptions 0 dp 2 5 3 7" xfId="35505"/>
    <cellStyle name="Assumptions 0 dp 2 5 4" xfId="7886"/>
    <cellStyle name="Assumptions 0 dp 2 5 4 2" xfId="32839"/>
    <cellStyle name="Assumptions 0 dp 2 5 5" xfId="30153"/>
    <cellStyle name="Assumptions 0 dp 2 6" xfId="4714"/>
    <cellStyle name="Assumptions 0 dp 2 6 2" xfId="11090"/>
    <cellStyle name="Assumptions 0 dp 2 6 2 2" xfId="14694"/>
    <cellStyle name="Assumptions 0 dp 2 6 2 2 2" xfId="39535"/>
    <cellStyle name="Assumptions 0 dp 2 6 2 3" xfId="18786"/>
    <cellStyle name="Assumptions 0 dp 2 6 2 3 2" xfId="43626"/>
    <cellStyle name="Assumptions 0 dp 2 6 2 4" xfId="22057"/>
    <cellStyle name="Assumptions 0 dp 2 6 2 4 2" xfId="46897"/>
    <cellStyle name="Assumptions 0 dp 2 6 2 5" xfId="25280"/>
    <cellStyle name="Assumptions 0 dp 2 6 2 5 2" xfId="50120"/>
    <cellStyle name="Assumptions 0 dp 2 6 2 6" xfId="36007"/>
    <cellStyle name="Assumptions 0 dp 2 6 3" xfId="10831"/>
    <cellStyle name="Assumptions 0 dp 2 6 3 2" xfId="9042"/>
    <cellStyle name="Assumptions 0 dp 2 6 3 2 2" xfId="33992"/>
    <cellStyle name="Assumptions 0 dp 2 6 3 3" xfId="18545"/>
    <cellStyle name="Assumptions 0 dp 2 6 3 3 2" xfId="43385"/>
    <cellStyle name="Assumptions 0 dp 2 6 3 4" xfId="21830"/>
    <cellStyle name="Assumptions 0 dp 2 6 3 4 2" xfId="46670"/>
    <cellStyle name="Assumptions 0 dp 2 6 3 5" xfId="25056"/>
    <cellStyle name="Assumptions 0 dp 2 6 3 5 2" xfId="49896"/>
    <cellStyle name="Assumptions 0 dp 2 6 3 6" xfId="27853"/>
    <cellStyle name="Assumptions 0 dp 2 6 3 6 2" xfId="52693"/>
    <cellStyle name="Assumptions 0 dp 2 6 3 7" xfId="35756"/>
    <cellStyle name="Assumptions 0 dp 2 6 4" xfId="8111"/>
    <cellStyle name="Assumptions 0 dp 2 6 4 2" xfId="33064"/>
    <cellStyle name="Assumptions 0 dp 2 6 5" xfId="29841"/>
    <cellStyle name="Assumptions 0 dp 2 7" xfId="10995"/>
    <cellStyle name="Assumptions 0 dp 2 7 2" xfId="14708"/>
    <cellStyle name="Assumptions 0 dp 2 7 2 2" xfId="39549"/>
    <cellStyle name="Assumptions 0 dp 2 7 3" xfId="18707"/>
    <cellStyle name="Assumptions 0 dp 2 7 3 2" xfId="43547"/>
    <cellStyle name="Assumptions 0 dp 2 7 4" xfId="21977"/>
    <cellStyle name="Assumptions 0 dp 2 7 4 2" xfId="46817"/>
    <cellStyle name="Assumptions 0 dp 2 7 5" xfId="25201"/>
    <cellStyle name="Assumptions 0 dp 2 7 5 2" xfId="50041"/>
    <cellStyle name="Assumptions 0 dp 2 7 6" xfId="35915"/>
    <cellStyle name="Assumptions 0 dp 2 8" xfId="10931"/>
    <cellStyle name="Assumptions 0 dp 2 8 2" xfId="7114"/>
    <cellStyle name="Assumptions 0 dp 2 8 2 2" xfId="32067"/>
    <cellStyle name="Assumptions 0 dp 2 8 3" xfId="18644"/>
    <cellStyle name="Assumptions 0 dp 2 8 3 2" xfId="43484"/>
    <cellStyle name="Assumptions 0 dp 2 8 4" xfId="21915"/>
    <cellStyle name="Assumptions 0 dp 2 8 4 2" xfId="46755"/>
    <cellStyle name="Assumptions 0 dp 2 8 5" xfId="25139"/>
    <cellStyle name="Assumptions 0 dp 2 8 5 2" xfId="49979"/>
    <cellStyle name="Assumptions 0 dp 2 8 6" xfId="27928"/>
    <cellStyle name="Assumptions 0 dp 2 8 6 2" xfId="52768"/>
    <cellStyle name="Assumptions 0 dp 2 8 7" xfId="35851"/>
    <cellStyle name="Assumptions 0 dp 2 9" xfId="8397"/>
    <cellStyle name="Assumptions 0 dp 2 9 2" xfId="33348"/>
    <cellStyle name="Assumptions 0 dp 3" xfId="4171"/>
    <cellStyle name="Assumptions 0 dp 3 2" xfId="5009"/>
    <cellStyle name="Assumptions 0 dp 3 2 2" xfId="11255"/>
    <cellStyle name="Assumptions 0 dp 3 2 2 2" xfId="7442"/>
    <cellStyle name="Assumptions 0 dp 3 2 2 2 2" xfId="32395"/>
    <cellStyle name="Assumptions 0 dp 3 2 2 3" xfId="18950"/>
    <cellStyle name="Assumptions 0 dp 3 2 2 3 2" xfId="43790"/>
    <cellStyle name="Assumptions 0 dp 3 2 2 4" xfId="22220"/>
    <cellStyle name="Assumptions 0 dp 3 2 2 4 2" xfId="47060"/>
    <cellStyle name="Assumptions 0 dp 3 2 2 5" xfId="25443"/>
    <cellStyle name="Assumptions 0 dp 3 2 2 5 2" xfId="50283"/>
    <cellStyle name="Assumptions 0 dp 3 2 2 6" xfId="36170"/>
    <cellStyle name="Assumptions 0 dp 3 2 3" xfId="10615"/>
    <cellStyle name="Assumptions 0 dp 3 2 3 2" xfId="13216"/>
    <cellStyle name="Assumptions 0 dp 3 2 3 2 2" xfId="38058"/>
    <cellStyle name="Assumptions 0 dp 3 2 3 3" xfId="18329"/>
    <cellStyle name="Assumptions 0 dp 3 2 3 3 2" xfId="43169"/>
    <cellStyle name="Assumptions 0 dp 3 2 3 4" xfId="21616"/>
    <cellStyle name="Assumptions 0 dp 3 2 3 4 2" xfId="46456"/>
    <cellStyle name="Assumptions 0 dp 3 2 3 5" xfId="24842"/>
    <cellStyle name="Assumptions 0 dp 3 2 3 5 2" xfId="49682"/>
    <cellStyle name="Assumptions 0 dp 3 2 3 6" xfId="27698"/>
    <cellStyle name="Assumptions 0 dp 3 2 3 6 2" xfId="52538"/>
    <cellStyle name="Assumptions 0 dp 3 2 3 7" xfId="35544"/>
    <cellStyle name="Assumptions 0 dp 3 2 4" xfId="7927"/>
    <cellStyle name="Assumptions 0 dp 3 2 4 2" xfId="32880"/>
    <cellStyle name="Assumptions 0 dp 3 2 5" xfId="30111"/>
    <cellStyle name="Assumptions 0 dp 3 3" xfId="4847"/>
    <cellStyle name="Assumptions 0 dp 3 3 2" xfId="11175"/>
    <cellStyle name="Assumptions 0 dp 3 3 2 2" xfId="14373"/>
    <cellStyle name="Assumptions 0 dp 3 3 2 2 2" xfId="39214"/>
    <cellStyle name="Assumptions 0 dp 3 3 2 3" xfId="18871"/>
    <cellStyle name="Assumptions 0 dp 3 3 2 3 2" xfId="43711"/>
    <cellStyle name="Assumptions 0 dp 3 3 2 4" xfId="22141"/>
    <cellStyle name="Assumptions 0 dp 3 3 2 4 2" xfId="46981"/>
    <cellStyle name="Assumptions 0 dp 3 3 2 5" xfId="25364"/>
    <cellStyle name="Assumptions 0 dp 3 3 2 5 2" xfId="50204"/>
    <cellStyle name="Assumptions 0 dp 3 3 2 6" xfId="36090"/>
    <cellStyle name="Assumptions 0 dp 3 3 3" xfId="10736"/>
    <cellStyle name="Assumptions 0 dp 3 3 3 2" xfId="9686"/>
    <cellStyle name="Assumptions 0 dp 3 3 3 2 2" xfId="34635"/>
    <cellStyle name="Assumptions 0 dp 3 3 3 3" xfId="18450"/>
    <cellStyle name="Assumptions 0 dp 3 3 3 3 2" xfId="43290"/>
    <cellStyle name="Assumptions 0 dp 3 3 3 4" xfId="21736"/>
    <cellStyle name="Assumptions 0 dp 3 3 3 4 2" xfId="46576"/>
    <cellStyle name="Assumptions 0 dp 3 3 3 5" xfId="24962"/>
    <cellStyle name="Assumptions 0 dp 3 3 3 5 2" xfId="49802"/>
    <cellStyle name="Assumptions 0 dp 3 3 3 6" xfId="27771"/>
    <cellStyle name="Assumptions 0 dp 3 3 3 6 2" xfId="52611"/>
    <cellStyle name="Assumptions 0 dp 3 3 3 7" xfId="35665"/>
    <cellStyle name="Assumptions 0 dp 3 3 4" xfId="8030"/>
    <cellStyle name="Assumptions 0 dp 3 3 4 2" xfId="32983"/>
    <cellStyle name="Assumptions 0 dp 3 3 5" xfId="29962"/>
    <cellStyle name="Assumptions 0 dp 3 4" xfId="5053"/>
    <cellStyle name="Assumptions 0 dp 3 4 2" xfId="11295"/>
    <cellStyle name="Assumptions 0 dp 3 4 2 2" xfId="6450"/>
    <cellStyle name="Assumptions 0 dp 3 4 2 2 2" xfId="31423"/>
    <cellStyle name="Assumptions 0 dp 3 4 2 3" xfId="18990"/>
    <cellStyle name="Assumptions 0 dp 3 4 2 3 2" xfId="43830"/>
    <cellStyle name="Assumptions 0 dp 3 4 2 4" xfId="22260"/>
    <cellStyle name="Assumptions 0 dp 3 4 2 4 2" xfId="47100"/>
    <cellStyle name="Assumptions 0 dp 3 4 2 5" xfId="25483"/>
    <cellStyle name="Assumptions 0 dp 3 4 2 5 2" xfId="50323"/>
    <cellStyle name="Assumptions 0 dp 3 4 2 6" xfId="36210"/>
    <cellStyle name="Assumptions 0 dp 3 4 3" xfId="10574"/>
    <cellStyle name="Assumptions 0 dp 3 4 3 2" xfId="14788"/>
    <cellStyle name="Assumptions 0 dp 3 4 3 2 2" xfId="39629"/>
    <cellStyle name="Assumptions 0 dp 3 4 3 3" xfId="18288"/>
    <cellStyle name="Assumptions 0 dp 3 4 3 3 2" xfId="43128"/>
    <cellStyle name="Assumptions 0 dp 3 4 3 4" xfId="21575"/>
    <cellStyle name="Assumptions 0 dp 3 4 3 4 2" xfId="46415"/>
    <cellStyle name="Assumptions 0 dp 3 4 3 5" xfId="24801"/>
    <cellStyle name="Assumptions 0 dp 3 4 3 5 2" xfId="49641"/>
    <cellStyle name="Assumptions 0 dp 3 4 3 6" xfId="27658"/>
    <cellStyle name="Assumptions 0 dp 3 4 3 6 2" xfId="52498"/>
    <cellStyle name="Assumptions 0 dp 3 4 3 7" xfId="35503"/>
    <cellStyle name="Assumptions 0 dp 3 4 4" xfId="7884"/>
    <cellStyle name="Assumptions 0 dp 3 4 4 2" xfId="32837"/>
    <cellStyle name="Assumptions 0 dp 3 4 5" xfId="30155"/>
    <cellStyle name="Assumptions 0 dp 3 5" xfId="4876"/>
    <cellStyle name="Assumptions 0 dp 3 5 2" xfId="11202"/>
    <cellStyle name="Assumptions 0 dp 3 5 2 2" xfId="13534"/>
    <cellStyle name="Assumptions 0 dp 3 5 2 2 2" xfId="38376"/>
    <cellStyle name="Assumptions 0 dp 3 5 2 3" xfId="18898"/>
    <cellStyle name="Assumptions 0 dp 3 5 2 3 2" xfId="43738"/>
    <cellStyle name="Assumptions 0 dp 3 5 2 4" xfId="22168"/>
    <cellStyle name="Assumptions 0 dp 3 5 2 4 2" xfId="47008"/>
    <cellStyle name="Assumptions 0 dp 3 5 2 5" xfId="25391"/>
    <cellStyle name="Assumptions 0 dp 3 5 2 5 2" xfId="50231"/>
    <cellStyle name="Assumptions 0 dp 3 5 2 6" xfId="36117"/>
    <cellStyle name="Assumptions 0 dp 3 5 3" xfId="10709"/>
    <cellStyle name="Assumptions 0 dp 3 5 3 2" xfId="8128"/>
    <cellStyle name="Assumptions 0 dp 3 5 3 2 2" xfId="33081"/>
    <cellStyle name="Assumptions 0 dp 3 5 3 3" xfId="18423"/>
    <cellStyle name="Assumptions 0 dp 3 5 3 3 2" xfId="43263"/>
    <cellStyle name="Assumptions 0 dp 3 5 3 4" xfId="21709"/>
    <cellStyle name="Assumptions 0 dp 3 5 3 4 2" xfId="46549"/>
    <cellStyle name="Assumptions 0 dp 3 5 3 5" xfId="24935"/>
    <cellStyle name="Assumptions 0 dp 3 5 3 5 2" xfId="49775"/>
    <cellStyle name="Assumptions 0 dp 3 5 3 6" xfId="27744"/>
    <cellStyle name="Assumptions 0 dp 3 5 3 6 2" xfId="52584"/>
    <cellStyle name="Assumptions 0 dp 3 5 3 7" xfId="35638"/>
    <cellStyle name="Assumptions 0 dp 3 5 4" xfId="8002"/>
    <cellStyle name="Assumptions 0 dp 3 5 4 2" xfId="32955"/>
    <cellStyle name="Assumptions 0 dp 3 5 5" xfId="29991"/>
    <cellStyle name="Assumptions 0 dp 3 6" xfId="10997"/>
    <cellStyle name="Assumptions 0 dp 3 6 2" xfId="7183"/>
    <cellStyle name="Assumptions 0 dp 3 6 2 2" xfId="32136"/>
    <cellStyle name="Assumptions 0 dp 3 6 3" xfId="18709"/>
    <cellStyle name="Assumptions 0 dp 3 6 3 2" xfId="43549"/>
    <cellStyle name="Assumptions 0 dp 3 6 4" xfId="21979"/>
    <cellStyle name="Assumptions 0 dp 3 6 4 2" xfId="46819"/>
    <cellStyle name="Assumptions 0 dp 3 6 5" xfId="25203"/>
    <cellStyle name="Assumptions 0 dp 3 6 5 2" xfId="50043"/>
    <cellStyle name="Assumptions 0 dp 3 6 6" xfId="35917"/>
    <cellStyle name="Assumptions 0 dp 3 7" xfId="10929"/>
    <cellStyle name="Assumptions 0 dp 3 7 2" xfId="6616"/>
    <cellStyle name="Assumptions 0 dp 3 7 2 2" xfId="31584"/>
    <cellStyle name="Assumptions 0 dp 3 7 3" xfId="18642"/>
    <cellStyle name="Assumptions 0 dp 3 7 3 2" xfId="43482"/>
    <cellStyle name="Assumptions 0 dp 3 7 4" xfId="21913"/>
    <cellStyle name="Assumptions 0 dp 3 7 4 2" xfId="46753"/>
    <cellStyle name="Assumptions 0 dp 3 7 5" xfId="25137"/>
    <cellStyle name="Assumptions 0 dp 3 7 5 2" xfId="49977"/>
    <cellStyle name="Assumptions 0 dp 3 7 6" xfId="27926"/>
    <cellStyle name="Assumptions 0 dp 3 7 6 2" xfId="52766"/>
    <cellStyle name="Assumptions 0 dp 3 7 7" xfId="35849"/>
    <cellStyle name="Assumptions 0 dp 3 8" xfId="8395"/>
    <cellStyle name="Assumptions 0 dp 3 8 2" xfId="33346"/>
    <cellStyle name="Assumptions 0 dp 3 9" xfId="29744"/>
    <cellStyle name="Assumptions 0 dp 4" xfId="5006"/>
    <cellStyle name="Assumptions 0 dp 4 2" xfId="11252"/>
    <cellStyle name="Assumptions 0 dp 4 2 2" xfId="13123"/>
    <cellStyle name="Assumptions 0 dp 4 2 2 2" xfId="37965"/>
    <cellStyle name="Assumptions 0 dp 4 2 3" xfId="18947"/>
    <cellStyle name="Assumptions 0 dp 4 2 3 2" xfId="43787"/>
    <cellStyle name="Assumptions 0 dp 4 2 4" xfId="22217"/>
    <cellStyle name="Assumptions 0 dp 4 2 4 2" xfId="47057"/>
    <cellStyle name="Assumptions 0 dp 4 2 5" xfId="25440"/>
    <cellStyle name="Assumptions 0 dp 4 2 5 2" xfId="50280"/>
    <cellStyle name="Assumptions 0 dp 4 2 6" xfId="36167"/>
    <cellStyle name="Assumptions 0 dp 4 3" xfId="10618"/>
    <cellStyle name="Assumptions 0 dp 4 3 2" xfId="14199"/>
    <cellStyle name="Assumptions 0 dp 4 3 2 2" xfId="39040"/>
    <cellStyle name="Assumptions 0 dp 4 3 3" xfId="18332"/>
    <cellStyle name="Assumptions 0 dp 4 3 3 2" xfId="43172"/>
    <cellStyle name="Assumptions 0 dp 4 3 4" xfId="21619"/>
    <cellStyle name="Assumptions 0 dp 4 3 4 2" xfId="46459"/>
    <cellStyle name="Assumptions 0 dp 4 3 5" xfId="24845"/>
    <cellStyle name="Assumptions 0 dp 4 3 5 2" xfId="49685"/>
    <cellStyle name="Assumptions 0 dp 4 3 6" xfId="27701"/>
    <cellStyle name="Assumptions 0 dp 4 3 6 2" xfId="52541"/>
    <cellStyle name="Assumptions 0 dp 4 3 7" xfId="35547"/>
    <cellStyle name="Assumptions 0 dp 4 4" xfId="7930"/>
    <cellStyle name="Assumptions 0 dp 4 4 2" xfId="32883"/>
    <cellStyle name="Assumptions 0 dp 4 5" xfId="30108"/>
    <cellStyle name="Assumptions 0 dp 5" xfId="4850"/>
    <cellStyle name="Assumptions 0 dp 5 2" xfId="11178"/>
    <cellStyle name="Assumptions 0 dp 5 2 2" xfId="9734"/>
    <cellStyle name="Assumptions 0 dp 5 2 2 2" xfId="34683"/>
    <cellStyle name="Assumptions 0 dp 5 2 3" xfId="18874"/>
    <cellStyle name="Assumptions 0 dp 5 2 3 2" xfId="43714"/>
    <cellStyle name="Assumptions 0 dp 5 2 4" xfId="22144"/>
    <cellStyle name="Assumptions 0 dp 5 2 4 2" xfId="46984"/>
    <cellStyle name="Assumptions 0 dp 5 2 5" xfId="25367"/>
    <cellStyle name="Assumptions 0 dp 5 2 5 2" xfId="50207"/>
    <cellStyle name="Assumptions 0 dp 5 2 6" xfId="36093"/>
    <cellStyle name="Assumptions 0 dp 5 3" xfId="10733"/>
    <cellStyle name="Assumptions 0 dp 5 3 2" xfId="7321"/>
    <cellStyle name="Assumptions 0 dp 5 3 2 2" xfId="32274"/>
    <cellStyle name="Assumptions 0 dp 5 3 3" xfId="18447"/>
    <cellStyle name="Assumptions 0 dp 5 3 3 2" xfId="43287"/>
    <cellStyle name="Assumptions 0 dp 5 3 4" xfId="21733"/>
    <cellStyle name="Assumptions 0 dp 5 3 4 2" xfId="46573"/>
    <cellStyle name="Assumptions 0 dp 5 3 5" xfId="24959"/>
    <cellStyle name="Assumptions 0 dp 5 3 5 2" xfId="49799"/>
    <cellStyle name="Assumptions 0 dp 5 3 6" xfId="27768"/>
    <cellStyle name="Assumptions 0 dp 5 3 6 2" xfId="52608"/>
    <cellStyle name="Assumptions 0 dp 5 3 7" xfId="35662"/>
    <cellStyle name="Assumptions 0 dp 5 4" xfId="8027"/>
    <cellStyle name="Assumptions 0 dp 5 4 2" xfId="32980"/>
    <cellStyle name="Assumptions 0 dp 5 5" xfId="29965"/>
    <cellStyle name="Assumptions 0 dp 6" xfId="5050"/>
    <cellStyle name="Assumptions 0 dp 6 2" xfId="11292"/>
    <cellStyle name="Assumptions 0 dp 6 2 2" xfId="6704"/>
    <cellStyle name="Assumptions 0 dp 6 2 2 2" xfId="31672"/>
    <cellStyle name="Assumptions 0 dp 6 2 3" xfId="18987"/>
    <cellStyle name="Assumptions 0 dp 6 2 3 2" xfId="43827"/>
    <cellStyle name="Assumptions 0 dp 6 2 4" xfId="22257"/>
    <cellStyle name="Assumptions 0 dp 6 2 4 2" xfId="47097"/>
    <cellStyle name="Assumptions 0 dp 6 2 5" xfId="25480"/>
    <cellStyle name="Assumptions 0 dp 6 2 5 2" xfId="50320"/>
    <cellStyle name="Assumptions 0 dp 6 2 6" xfId="36207"/>
    <cellStyle name="Assumptions 0 dp 6 3" xfId="10577"/>
    <cellStyle name="Assumptions 0 dp 6 3 2" xfId="13552"/>
    <cellStyle name="Assumptions 0 dp 6 3 2 2" xfId="38394"/>
    <cellStyle name="Assumptions 0 dp 6 3 3" xfId="18291"/>
    <cellStyle name="Assumptions 0 dp 6 3 3 2" xfId="43131"/>
    <cellStyle name="Assumptions 0 dp 6 3 4" xfId="21578"/>
    <cellStyle name="Assumptions 0 dp 6 3 4 2" xfId="46418"/>
    <cellStyle name="Assumptions 0 dp 6 3 5" xfId="24804"/>
    <cellStyle name="Assumptions 0 dp 6 3 5 2" xfId="49644"/>
    <cellStyle name="Assumptions 0 dp 6 3 6" xfId="27661"/>
    <cellStyle name="Assumptions 0 dp 6 3 6 2" xfId="52501"/>
    <cellStyle name="Assumptions 0 dp 6 3 7" xfId="35506"/>
    <cellStyle name="Assumptions 0 dp 6 4" xfId="7887"/>
    <cellStyle name="Assumptions 0 dp 6 4 2" xfId="32840"/>
    <cellStyle name="Assumptions 0 dp 6 5" xfId="30152"/>
    <cellStyle name="Assumptions 0 dp 7" xfId="4715"/>
    <cellStyle name="Assumptions 0 dp 7 2" xfId="11091"/>
    <cellStyle name="Assumptions 0 dp 7 2 2" xfId="13507"/>
    <cellStyle name="Assumptions 0 dp 7 2 2 2" xfId="38349"/>
    <cellStyle name="Assumptions 0 dp 7 2 3" xfId="18787"/>
    <cellStyle name="Assumptions 0 dp 7 2 3 2" xfId="43627"/>
    <cellStyle name="Assumptions 0 dp 7 2 4" xfId="22058"/>
    <cellStyle name="Assumptions 0 dp 7 2 4 2" xfId="46898"/>
    <cellStyle name="Assumptions 0 dp 7 2 5" xfId="25281"/>
    <cellStyle name="Assumptions 0 dp 7 2 5 2" xfId="50121"/>
    <cellStyle name="Assumptions 0 dp 7 2 6" xfId="36008"/>
    <cellStyle name="Assumptions 0 dp 7 3" xfId="10830"/>
    <cellStyle name="Assumptions 0 dp 7 3 2" xfId="9043"/>
    <cellStyle name="Assumptions 0 dp 7 3 2 2" xfId="33993"/>
    <cellStyle name="Assumptions 0 dp 7 3 3" xfId="18544"/>
    <cellStyle name="Assumptions 0 dp 7 3 3 2" xfId="43384"/>
    <cellStyle name="Assumptions 0 dp 7 3 4" xfId="21829"/>
    <cellStyle name="Assumptions 0 dp 7 3 4 2" xfId="46669"/>
    <cellStyle name="Assumptions 0 dp 7 3 5" xfId="25055"/>
    <cellStyle name="Assumptions 0 dp 7 3 5 2" xfId="49895"/>
    <cellStyle name="Assumptions 0 dp 7 3 6" xfId="27852"/>
    <cellStyle name="Assumptions 0 dp 7 3 6 2" xfId="52692"/>
    <cellStyle name="Assumptions 0 dp 7 3 7" xfId="35755"/>
    <cellStyle name="Assumptions 0 dp 7 4" xfId="8110"/>
    <cellStyle name="Assumptions 0 dp 7 4 2" xfId="33063"/>
    <cellStyle name="Assumptions 0 dp 7 5" xfId="29842"/>
    <cellStyle name="Assumptions 0 dp 8" xfId="10994"/>
    <cellStyle name="Assumptions 0 dp 8 2" xfId="7456"/>
    <cellStyle name="Assumptions 0 dp 8 2 2" xfId="32409"/>
    <cellStyle name="Assumptions 0 dp 8 3" xfId="18706"/>
    <cellStyle name="Assumptions 0 dp 8 3 2" xfId="43546"/>
    <cellStyle name="Assumptions 0 dp 8 4" xfId="21976"/>
    <cellStyle name="Assumptions 0 dp 8 4 2" xfId="46816"/>
    <cellStyle name="Assumptions 0 dp 8 5" xfId="25200"/>
    <cellStyle name="Assumptions 0 dp 8 5 2" xfId="50040"/>
    <cellStyle name="Assumptions 0 dp 8 6" xfId="35914"/>
    <cellStyle name="Assumptions 0 dp 9" xfId="10932"/>
    <cellStyle name="Assumptions 0 dp 9 2" xfId="9469"/>
    <cellStyle name="Assumptions 0 dp 9 2 2" xfId="34419"/>
    <cellStyle name="Assumptions 0 dp 9 3" xfId="18645"/>
    <cellStyle name="Assumptions 0 dp 9 3 2" xfId="43485"/>
    <cellStyle name="Assumptions 0 dp 9 4" xfId="21916"/>
    <cellStyle name="Assumptions 0 dp 9 4 2" xfId="46756"/>
    <cellStyle name="Assumptions 0 dp 9 5" xfId="25140"/>
    <cellStyle name="Assumptions 0 dp 9 5 2" xfId="49980"/>
    <cellStyle name="Assumptions 0 dp 9 6" xfId="27929"/>
    <cellStyle name="Assumptions 0 dp 9 6 2" xfId="52769"/>
    <cellStyle name="Assumptions 0 dp 9 7" xfId="35852"/>
    <cellStyle name="Assumptions 1 dp" xfId="4172"/>
    <cellStyle name="Assumptions 1 dp 10" xfId="8394"/>
    <cellStyle name="Assumptions 1 dp 10 2" xfId="33345"/>
    <cellStyle name="Assumptions 1 dp 11" xfId="29745"/>
    <cellStyle name="Assumptions 1 dp 2" xfId="4173"/>
    <cellStyle name="Assumptions 1 dp 2 10" xfId="29746"/>
    <cellStyle name="Assumptions 1 dp 2 2" xfId="4174"/>
    <cellStyle name="Assumptions 1 dp 2 2 2" xfId="5012"/>
    <cellStyle name="Assumptions 1 dp 2 2 2 2" xfId="11258"/>
    <cellStyle name="Assumptions 1 dp 2 2 2 2 2" xfId="9649"/>
    <cellStyle name="Assumptions 1 dp 2 2 2 2 2 2" xfId="34598"/>
    <cellStyle name="Assumptions 1 dp 2 2 2 2 3" xfId="18953"/>
    <cellStyle name="Assumptions 1 dp 2 2 2 2 3 2" xfId="43793"/>
    <cellStyle name="Assumptions 1 dp 2 2 2 2 4" xfId="22223"/>
    <cellStyle name="Assumptions 1 dp 2 2 2 2 4 2" xfId="47063"/>
    <cellStyle name="Assumptions 1 dp 2 2 2 2 5" xfId="25446"/>
    <cellStyle name="Assumptions 1 dp 2 2 2 2 5 2" xfId="50286"/>
    <cellStyle name="Assumptions 1 dp 2 2 2 2 6" xfId="36173"/>
    <cellStyle name="Assumptions 1 dp 2 2 2 3" xfId="10612"/>
    <cellStyle name="Assumptions 1 dp 2 2 2 3 2" xfId="14151"/>
    <cellStyle name="Assumptions 1 dp 2 2 2 3 2 2" xfId="38992"/>
    <cellStyle name="Assumptions 1 dp 2 2 2 3 3" xfId="18326"/>
    <cellStyle name="Assumptions 1 dp 2 2 2 3 3 2" xfId="43166"/>
    <cellStyle name="Assumptions 1 dp 2 2 2 3 4" xfId="21613"/>
    <cellStyle name="Assumptions 1 dp 2 2 2 3 4 2" xfId="46453"/>
    <cellStyle name="Assumptions 1 dp 2 2 2 3 5" xfId="24839"/>
    <cellStyle name="Assumptions 1 dp 2 2 2 3 5 2" xfId="49679"/>
    <cellStyle name="Assumptions 1 dp 2 2 2 3 6" xfId="27695"/>
    <cellStyle name="Assumptions 1 dp 2 2 2 3 6 2" xfId="52535"/>
    <cellStyle name="Assumptions 1 dp 2 2 2 3 7" xfId="35541"/>
    <cellStyle name="Assumptions 1 dp 2 2 2 4" xfId="7924"/>
    <cellStyle name="Assumptions 1 dp 2 2 2 4 2" xfId="32877"/>
    <cellStyle name="Assumptions 1 dp 2 2 2 5" xfId="30114"/>
    <cellStyle name="Assumptions 1 dp 2 2 3" xfId="4844"/>
    <cellStyle name="Assumptions 1 dp 2 2 3 2" xfId="11172"/>
    <cellStyle name="Assumptions 1 dp 2 2 3 2 2" xfId="13593"/>
    <cellStyle name="Assumptions 1 dp 2 2 3 2 2 2" xfId="38435"/>
    <cellStyle name="Assumptions 1 dp 2 2 3 2 3" xfId="18868"/>
    <cellStyle name="Assumptions 1 dp 2 2 3 2 3 2" xfId="43708"/>
    <cellStyle name="Assumptions 1 dp 2 2 3 2 4" xfId="22138"/>
    <cellStyle name="Assumptions 1 dp 2 2 3 2 4 2" xfId="46978"/>
    <cellStyle name="Assumptions 1 dp 2 2 3 2 5" xfId="25361"/>
    <cellStyle name="Assumptions 1 dp 2 2 3 2 5 2" xfId="50201"/>
    <cellStyle name="Assumptions 1 dp 2 2 3 2 6" xfId="36087"/>
    <cellStyle name="Assumptions 1 dp 2 2 3 3" xfId="10739"/>
    <cellStyle name="Assumptions 1 dp 2 2 3 3 2" xfId="9700"/>
    <cellStyle name="Assumptions 1 dp 2 2 3 3 2 2" xfId="34649"/>
    <cellStyle name="Assumptions 1 dp 2 2 3 3 3" xfId="18453"/>
    <cellStyle name="Assumptions 1 dp 2 2 3 3 3 2" xfId="43293"/>
    <cellStyle name="Assumptions 1 dp 2 2 3 3 4" xfId="21739"/>
    <cellStyle name="Assumptions 1 dp 2 2 3 3 4 2" xfId="46579"/>
    <cellStyle name="Assumptions 1 dp 2 2 3 3 5" xfId="24965"/>
    <cellStyle name="Assumptions 1 dp 2 2 3 3 5 2" xfId="49805"/>
    <cellStyle name="Assumptions 1 dp 2 2 3 3 6" xfId="27774"/>
    <cellStyle name="Assumptions 1 dp 2 2 3 3 6 2" xfId="52614"/>
    <cellStyle name="Assumptions 1 dp 2 2 3 3 7" xfId="35668"/>
    <cellStyle name="Assumptions 1 dp 2 2 3 4" xfId="8033"/>
    <cellStyle name="Assumptions 1 dp 2 2 3 4 2" xfId="32986"/>
    <cellStyle name="Assumptions 1 dp 2 2 3 5" xfId="29959"/>
    <cellStyle name="Assumptions 1 dp 2 2 4" xfId="5056"/>
    <cellStyle name="Assumptions 1 dp 2 2 4 2" xfId="11298"/>
    <cellStyle name="Assumptions 1 dp 2 2 4 2 2" xfId="14860"/>
    <cellStyle name="Assumptions 1 dp 2 2 4 2 2 2" xfId="39701"/>
    <cellStyle name="Assumptions 1 dp 2 2 4 2 3" xfId="18993"/>
    <cellStyle name="Assumptions 1 dp 2 2 4 2 3 2" xfId="43833"/>
    <cellStyle name="Assumptions 1 dp 2 2 4 2 4" xfId="22263"/>
    <cellStyle name="Assumptions 1 dp 2 2 4 2 4 2" xfId="47103"/>
    <cellStyle name="Assumptions 1 dp 2 2 4 2 5" xfId="25486"/>
    <cellStyle name="Assumptions 1 dp 2 2 4 2 5 2" xfId="50326"/>
    <cellStyle name="Assumptions 1 dp 2 2 4 2 6" xfId="36213"/>
    <cellStyle name="Assumptions 1 dp 2 2 4 3" xfId="10571"/>
    <cellStyle name="Assumptions 1 dp 2 2 4 3 2" xfId="9322"/>
    <cellStyle name="Assumptions 1 dp 2 2 4 3 2 2" xfId="34272"/>
    <cellStyle name="Assumptions 1 dp 2 2 4 3 3" xfId="18285"/>
    <cellStyle name="Assumptions 1 dp 2 2 4 3 3 2" xfId="43125"/>
    <cellStyle name="Assumptions 1 dp 2 2 4 3 4" xfId="21572"/>
    <cellStyle name="Assumptions 1 dp 2 2 4 3 4 2" xfId="46412"/>
    <cellStyle name="Assumptions 1 dp 2 2 4 3 5" xfId="24798"/>
    <cellStyle name="Assumptions 1 dp 2 2 4 3 5 2" xfId="49638"/>
    <cellStyle name="Assumptions 1 dp 2 2 4 3 6" xfId="27655"/>
    <cellStyle name="Assumptions 1 dp 2 2 4 3 6 2" xfId="52495"/>
    <cellStyle name="Assumptions 1 dp 2 2 4 3 7" xfId="35500"/>
    <cellStyle name="Assumptions 1 dp 2 2 4 4" xfId="7881"/>
    <cellStyle name="Assumptions 1 dp 2 2 4 4 2" xfId="32834"/>
    <cellStyle name="Assumptions 1 dp 2 2 4 5" xfId="30158"/>
    <cellStyle name="Assumptions 1 dp 2 2 5" xfId="4873"/>
    <cellStyle name="Assumptions 1 dp 2 2 5 2" xfId="11200"/>
    <cellStyle name="Assumptions 1 dp 2 2 5 2 2" xfId="7412"/>
    <cellStyle name="Assumptions 1 dp 2 2 5 2 2 2" xfId="32365"/>
    <cellStyle name="Assumptions 1 dp 2 2 5 2 3" xfId="18896"/>
    <cellStyle name="Assumptions 1 dp 2 2 5 2 3 2" xfId="43736"/>
    <cellStyle name="Assumptions 1 dp 2 2 5 2 4" xfId="22166"/>
    <cellStyle name="Assumptions 1 dp 2 2 5 2 4 2" xfId="47006"/>
    <cellStyle name="Assumptions 1 dp 2 2 5 2 5" xfId="25389"/>
    <cellStyle name="Assumptions 1 dp 2 2 5 2 5 2" xfId="50229"/>
    <cellStyle name="Assumptions 1 dp 2 2 5 2 6" xfId="36115"/>
    <cellStyle name="Assumptions 1 dp 2 2 5 3" xfId="10711"/>
    <cellStyle name="Assumptions 1 dp 2 2 5 3 2" xfId="8126"/>
    <cellStyle name="Assumptions 1 dp 2 2 5 3 2 2" xfId="33079"/>
    <cellStyle name="Assumptions 1 dp 2 2 5 3 3" xfId="18425"/>
    <cellStyle name="Assumptions 1 dp 2 2 5 3 3 2" xfId="43265"/>
    <cellStyle name="Assumptions 1 dp 2 2 5 3 4" xfId="21711"/>
    <cellStyle name="Assumptions 1 dp 2 2 5 3 4 2" xfId="46551"/>
    <cellStyle name="Assumptions 1 dp 2 2 5 3 5" xfId="24937"/>
    <cellStyle name="Assumptions 1 dp 2 2 5 3 5 2" xfId="49777"/>
    <cellStyle name="Assumptions 1 dp 2 2 5 3 6" xfId="27746"/>
    <cellStyle name="Assumptions 1 dp 2 2 5 3 6 2" xfId="52586"/>
    <cellStyle name="Assumptions 1 dp 2 2 5 3 7" xfId="35640"/>
    <cellStyle name="Assumptions 1 dp 2 2 5 4" xfId="8005"/>
    <cellStyle name="Assumptions 1 dp 2 2 5 4 2" xfId="32958"/>
    <cellStyle name="Assumptions 1 dp 2 2 5 5" xfId="29988"/>
    <cellStyle name="Assumptions 1 dp 2 2 6" xfId="11000"/>
    <cellStyle name="Assumptions 1 dp 2 2 6 2" xfId="9681"/>
    <cellStyle name="Assumptions 1 dp 2 2 6 2 2" xfId="34630"/>
    <cellStyle name="Assumptions 1 dp 2 2 6 3" xfId="18712"/>
    <cellStyle name="Assumptions 1 dp 2 2 6 3 2" xfId="43552"/>
    <cellStyle name="Assumptions 1 dp 2 2 6 4" xfId="21982"/>
    <cellStyle name="Assumptions 1 dp 2 2 6 4 2" xfId="46822"/>
    <cellStyle name="Assumptions 1 dp 2 2 6 5" xfId="25206"/>
    <cellStyle name="Assumptions 1 dp 2 2 6 5 2" xfId="50046"/>
    <cellStyle name="Assumptions 1 dp 2 2 6 6" xfId="35920"/>
    <cellStyle name="Assumptions 1 dp 2 2 7" xfId="11228"/>
    <cellStyle name="Assumptions 1 dp 2 2 7 2" xfId="13260"/>
    <cellStyle name="Assumptions 1 dp 2 2 7 2 2" xfId="38102"/>
    <cellStyle name="Assumptions 1 dp 2 2 7 3" xfId="18923"/>
    <cellStyle name="Assumptions 1 dp 2 2 7 3 2" xfId="43763"/>
    <cellStyle name="Assumptions 1 dp 2 2 7 4" xfId="22193"/>
    <cellStyle name="Assumptions 1 dp 2 2 7 4 2" xfId="47033"/>
    <cellStyle name="Assumptions 1 dp 2 2 7 5" xfId="25416"/>
    <cellStyle name="Assumptions 1 dp 2 2 7 5 2" xfId="50256"/>
    <cellStyle name="Assumptions 1 dp 2 2 7 6" xfId="27984"/>
    <cellStyle name="Assumptions 1 dp 2 2 7 6 2" xfId="52824"/>
    <cellStyle name="Assumptions 1 dp 2 2 7 7" xfId="36143"/>
    <cellStyle name="Assumptions 1 dp 2 2 8" xfId="8392"/>
    <cellStyle name="Assumptions 1 dp 2 2 8 2" xfId="33343"/>
    <cellStyle name="Assumptions 1 dp 2 2 9" xfId="29747"/>
    <cellStyle name="Assumptions 1 dp 2 3" xfId="5011"/>
    <cellStyle name="Assumptions 1 dp 2 3 2" xfId="11257"/>
    <cellStyle name="Assumptions 1 dp 2 3 2 2" xfId="13433"/>
    <cellStyle name="Assumptions 1 dp 2 3 2 2 2" xfId="38275"/>
    <cellStyle name="Assumptions 1 dp 2 3 2 3" xfId="18952"/>
    <cellStyle name="Assumptions 1 dp 2 3 2 3 2" xfId="43792"/>
    <cellStyle name="Assumptions 1 dp 2 3 2 4" xfId="22222"/>
    <cellStyle name="Assumptions 1 dp 2 3 2 4 2" xfId="47062"/>
    <cellStyle name="Assumptions 1 dp 2 3 2 5" xfId="25445"/>
    <cellStyle name="Assumptions 1 dp 2 3 2 5 2" xfId="50285"/>
    <cellStyle name="Assumptions 1 dp 2 3 2 6" xfId="36172"/>
    <cellStyle name="Assumptions 1 dp 2 3 3" xfId="10613"/>
    <cellStyle name="Assumptions 1 dp 2 3 3 2" xfId="13783"/>
    <cellStyle name="Assumptions 1 dp 2 3 3 2 2" xfId="38625"/>
    <cellStyle name="Assumptions 1 dp 2 3 3 3" xfId="18327"/>
    <cellStyle name="Assumptions 1 dp 2 3 3 3 2" xfId="43167"/>
    <cellStyle name="Assumptions 1 dp 2 3 3 4" xfId="21614"/>
    <cellStyle name="Assumptions 1 dp 2 3 3 4 2" xfId="46454"/>
    <cellStyle name="Assumptions 1 dp 2 3 3 5" xfId="24840"/>
    <cellStyle name="Assumptions 1 dp 2 3 3 5 2" xfId="49680"/>
    <cellStyle name="Assumptions 1 dp 2 3 3 6" xfId="27696"/>
    <cellStyle name="Assumptions 1 dp 2 3 3 6 2" xfId="52536"/>
    <cellStyle name="Assumptions 1 dp 2 3 3 7" xfId="35542"/>
    <cellStyle name="Assumptions 1 dp 2 3 4" xfId="7925"/>
    <cellStyle name="Assumptions 1 dp 2 3 4 2" xfId="32878"/>
    <cellStyle name="Assumptions 1 dp 2 3 5" xfId="30113"/>
    <cellStyle name="Assumptions 1 dp 2 4" xfId="4845"/>
    <cellStyle name="Assumptions 1 dp 2 4 2" xfId="11173"/>
    <cellStyle name="Assumptions 1 dp 2 4 2 2" xfId="6605"/>
    <cellStyle name="Assumptions 1 dp 2 4 2 2 2" xfId="31574"/>
    <cellStyle name="Assumptions 1 dp 2 4 2 3" xfId="18869"/>
    <cellStyle name="Assumptions 1 dp 2 4 2 3 2" xfId="43709"/>
    <cellStyle name="Assumptions 1 dp 2 4 2 4" xfId="22139"/>
    <cellStyle name="Assumptions 1 dp 2 4 2 4 2" xfId="46979"/>
    <cellStyle name="Assumptions 1 dp 2 4 2 5" xfId="25362"/>
    <cellStyle name="Assumptions 1 dp 2 4 2 5 2" xfId="50202"/>
    <cellStyle name="Assumptions 1 dp 2 4 2 6" xfId="36088"/>
    <cellStyle name="Assumptions 1 dp 2 4 3" xfId="10738"/>
    <cellStyle name="Assumptions 1 dp 2 4 3 2" xfId="9552"/>
    <cellStyle name="Assumptions 1 dp 2 4 3 2 2" xfId="34502"/>
    <cellStyle name="Assumptions 1 dp 2 4 3 3" xfId="18452"/>
    <cellStyle name="Assumptions 1 dp 2 4 3 3 2" xfId="43292"/>
    <cellStyle name="Assumptions 1 dp 2 4 3 4" xfId="21738"/>
    <cellStyle name="Assumptions 1 dp 2 4 3 4 2" xfId="46578"/>
    <cellStyle name="Assumptions 1 dp 2 4 3 5" xfId="24964"/>
    <cellStyle name="Assumptions 1 dp 2 4 3 5 2" xfId="49804"/>
    <cellStyle name="Assumptions 1 dp 2 4 3 6" xfId="27773"/>
    <cellStyle name="Assumptions 1 dp 2 4 3 6 2" xfId="52613"/>
    <cellStyle name="Assumptions 1 dp 2 4 3 7" xfId="35667"/>
    <cellStyle name="Assumptions 1 dp 2 4 4" xfId="8032"/>
    <cellStyle name="Assumptions 1 dp 2 4 4 2" xfId="32985"/>
    <cellStyle name="Assumptions 1 dp 2 4 5" xfId="29960"/>
    <cellStyle name="Assumptions 1 dp 2 5" xfId="5055"/>
    <cellStyle name="Assumptions 1 dp 2 5 2" xfId="11297"/>
    <cellStyle name="Assumptions 1 dp 2 5 2 2" xfId="13136"/>
    <cellStyle name="Assumptions 1 dp 2 5 2 2 2" xfId="37978"/>
    <cellStyle name="Assumptions 1 dp 2 5 2 3" xfId="18992"/>
    <cellStyle name="Assumptions 1 dp 2 5 2 3 2" xfId="43832"/>
    <cellStyle name="Assumptions 1 dp 2 5 2 4" xfId="22262"/>
    <cellStyle name="Assumptions 1 dp 2 5 2 4 2" xfId="47102"/>
    <cellStyle name="Assumptions 1 dp 2 5 2 5" xfId="25485"/>
    <cellStyle name="Assumptions 1 dp 2 5 2 5 2" xfId="50325"/>
    <cellStyle name="Assumptions 1 dp 2 5 2 6" xfId="36212"/>
    <cellStyle name="Assumptions 1 dp 2 5 3" xfId="10572"/>
    <cellStyle name="Assumptions 1 dp 2 5 3 2" xfId="7185"/>
    <cellStyle name="Assumptions 1 dp 2 5 3 2 2" xfId="32138"/>
    <cellStyle name="Assumptions 1 dp 2 5 3 3" xfId="18286"/>
    <cellStyle name="Assumptions 1 dp 2 5 3 3 2" xfId="43126"/>
    <cellStyle name="Assumptions 1 dp 2 5 3 4" xfId="21573"/>
    <cellStyle name="Assumptions 1 dp 2 5 3 4 2" xfId="46413"/>
    <cellStyle name="Assumptions 1 dp 2 5 3 5" xfId="24799"/>
    <cellStyle name="Assumptions 1 dp 2 5 3 5 2" xfId="49639"/>
    <cellStyle name="Assumptions 1 dp 2 5 3 6" xfId="27656"/>
    <cellStyle name="Assumptions 1 dp 2 5 3 6 2" xfId="52496"/>
    <cellStyle name="Assumptions 1 dp 2 5 3 7" xfId="35501"/>
    <cellStyle name="Assumptions 1 dp 2 5 4" xfId="7882"/>
    <cellStyle name="Assumptions 1 dp 2 5 4 2" xfId="32835"/>
    <cellStyle name="Assumptions 1 dp 2 5 5" xfId="30157"/>
    <cellStyle name="Assumptions 1 dp 2 6" xfId="4874"/>
    <cellStyle name="Assumptions 1 dp 2 6 2" xfId="11201"/>
    <cellStyle name="Assumptions 1 dp 2 6 2 2" xfId="14762"/>
    <cellStyle name="Assumptions 1 dp 2 6 2 2 2" xfId="39603"/>
    <cellStyle name="Assumptions 1 dp 2 6 2 3" xfId="18897"/>
    <cellStyle name="Assumptions 1 dp 2 6 2 3 2" xfId="43737"/>
    <cellStyle name="Assumptions 1 dp 2 6 2 4" xfId="22167"/>
    <cellStyle name="Assumptions 1 dp 2 6 2 4 2" xfId="47007"/>
    <cellStyle name="Assumptions 1 dp 2 6 2 5" xfId="25390"/>
    <cellStyle name="Assumptions 1 dp 2 6 2 5 2" xfId="50230"/>
    <cellStyle name="Assumptions 1 dp 2 6 2 6" xfId="36116"/>
    <cellStyle name="Assumptions 1 dp 2 6 3" xfId="10710"/>
    <cellStyle name="Assumptions 1 dp 2 6 3 2" xfId="8127"/>
    <cellStyle name="Assumptions 1 dp 2 6 3 2 2" xfId="33080"/>
    <cellStyle name="Assumptions 1 dp 2 6 3 3" xfId="18424"/>
    <cellStyle name="Assumptions 1 dp 2 6 3 3 2" xfId="43264"/>
    <cellStyle name="Assumptions 1 dp 2 6 3 4" xfId="21710"/>
    <cellStyle name="Assumptions 1 dp 2 6 3 4 2" xfId="46550"/>
    <cellStyle name="Assumptions 1 dp 2 6 3 5" xfId="24936"/>
    <cellStyle name="Assumptions 1 dp 2 6 3 5 2" xfId="49776"/>
    <cellStyle name="Assumptions 1 dp 2 6 3 6" xfId="27745"/>
    <cellStyle name="Assumptions 1 dp 2 6 3 6 2" xfId="52585"/>
    <cellStyle name="Assumptions 1 dp 2 6 3 7" xfId="35639"/>
    <cellStyle name="Assumptions 1 dp 2 6 4" xfId="8004"/>
    <cellStyle name="Assumptions 1 dp 2 6 4 2" xfId="32957"/>
    <cellStyle name="Assumptions 1 dp 2 6 5" xfId="29989"/>
    <cellStyle name="Assumptions 1 dp 2 7" xfId="10999"/>
    <cellStyle name="Assumptions 1 dp 2 7 2" xfId="14671"/>
    <cellStyle name="Assumptions 1 dp 2 7 2 2" xfId="39512"/>
    <cellStyle name="Assumptions 1 dp 2 7 3" xfId="18711"/>
    <cellStyle name="Assumptions 1 dp 2 7 3 2" xfId="43551"/>
    <cellStyle name="Assumptions 1 dp 2 7 4" xfId="21981"/>
    <cellStyle name="Assumptions 1 dp 2 7 4 2" xfId="46821"/>
    <cellStyle name="Assumptions 1 dp 2 7 5" xfId="25205"/>
    <cellStyle name="Assumptions 1 dp 2 7 5 2" xfId="50045"/>
    <cellStyle name="Assumptions 1 dp 2 7 6" xfId="35919"/>
    <cellStyle name="Assumptions 1 dp 2 8" xfId="11231"/>
    <cellStyle name="Assumptions 1 dp 2 8 2" xfId="7430"/>
    <cellStyle name="Assumptions 1 dp 2 8 2 2" xfId="32383"/>
    <cellStyle name="Assumptions 1 dp 2 8 3" xfId="18926"/>
    <cellStyle name="Assumptions 1 dp 2 8 3 2" xfId="43766"/>
    <cellStyle name="Assumptions 1 dp 2 8 4" xfId="22196"/>
    <cellStyle name="Assumptions 1 dp 2 8 4 2" xfId="47036"/>
    <cellStyle name="Assumptions 1 dp 2 8 5" xfId="25419"/>
    <cellStyle name="Assumptions 1 dp 2 8 5 2" xfId="50259"/>
    <cellStyle name="Assumptions 1 dp 2 8 6" xfId="27986"/>
    <cellStyle name="Assumptions 1 dp 2 8 6 2" xfId="52826"/>
    <cellStyle name="Assumptions 1 dp 2 8 7" xfId="36146"/>
    <cellStyle name="Assumptions 1 dp 2 9" xfId="8393"/>
    <cellStyle name="Assumptions 1 dp 2 9 2" xfId="33344"/>
    <cellStyle name="Assumptions 1 dp 3" xfId="4175"/>
    <cellStyle name="Assumptions 1 dp 3 2" xfId="5013"/>
    <cellStyle name="Assumptions 1 dp 3 2 2" xfId="11259"/>
    <cellStyle name="Assumptions 1 dp 3 2 2 2" xfId="7697"/>
    <cellStyle name="Assumptions 1 dp 3 2 2 2 2" xfId="32650"/>
    <cellStyle name="Assumptions 1 dp 3 2 2 3" xfId="18954"/>
    <cellStyle name="Assumptions 1 dp 3 2 2 3 2" xfId="43794"/>
    <cellStyle name="Assumptions 1 dp 3 2 2 4" xfId="22224"/>
    <cellStyle name="Assumptions 1 dp 3 2 2 4 2" xfId="47064"/>
    <cellStyle name="Assumptions 1 dp 3 2 2 5" xfId="25447"/>
    <cellStyle name="Assumptions 1 dp 3 2 2 5 2" xfId="50287"/>
    <cellStyle name="Assumptions 1 dp 3 2 2 6" xfId="36174"/>
    <cellStyle name="Assumptions 1 dp 3 2 3" xfId="10611"/>
    <cellStyle name="Assumptions 1 dp 3 2 3 2" xfId="14929"/>
    <cellStyle name="Assumptions 1 dp 3 2 3 2 2" xfId="39770"/>
    <cellStyle name="Assumptions 1 dp 3 2 3 3" xfId="18325"/>
    <cellStyle name="Assumptions 1 dp 3 2 3 3 2" xfId="43165"/>
    <cellStyle name="Assumptions 1 dp 3 2 3 4" xfId="21612"/>
    <cellStyle name="Assumptions 1 dp 3 2 3 4 2" xfId="46452"/>
    <cellStyle name="Assumptions 1 dp 3 2 3 5" xfId="24838"/>
    <cellStyle name="Assumptions 1 dp 3 2 3 5 2" xfId="49678"/>
    <cellStyle name="Assumptions 1 dp 3 2 3 6" xfId="27694"/>
    <cellStyle name="Assumptions 1 dp 3 2 3 6 2" xfId="52534"/>
    <cellStyle name="Assumptions 1 dp 3 2 3 7" xfId="35540"/>
    <cellStyle name="Assumptions 1 dp 3 2 4" xfId="7923"/>
    <cellStyle name="Assumptions 1 dp 3 2 4 2" xfId="32876"/>
    <cellStyle name="Assumptions 1 dp 3 2 5" xfId="30115"/>
    <cellStyle name="Assumptions 1 dp 3 3" xfId="4843"/>
    <cellStyle name="Assumptions 1 dp 3 3 2" xfId="11171"/>
    <cellStyle name="Assumptions 1 dp 3 3 2 2" xfId="7588"/>
    <cellStyle name="Assumptions 1 dp 3 3 2 2 2" xfId="32541"/>
    <cellStyle name="Assumptions 1 dp 3 3 2 3" xfId="18867"/>
    <cellStyle name="Assumptions 1 dp 3 3 2 3 2" xfId="43707"/>
    <cellStyle name="Assumptions 1 dp 3 3 2 4" xfId="22137"/>
    <cellStyle name="Assumptions 1 dp 3 3 2 4 2" xfId="46977"/>
    <cellStyle name="Assumptions 1 dp 3 3 2 5" xfId="25360"/>
    <cellStyle name="Assumptions 1 dp 3 3 2 5 2" xfId="50200"/>
    <cellStyle name="Assumptions 1 dp 3 3 2 6" xfId="36086"/>
    <cellStyle name="Assumptions 1 dp 3 3 3" xfId="10740"/>
    <cellStyle name="Assumptions 1 dp 3 3 3 2" xfId="7319"/>
    <cellStyle name="Assumptions 1 dp 3 3 3 2 2" xfId="32272"/>
    <cellStyle name="Assumptions 1 dp 3 3 3 3" xfId="18454"/>
    <cellStyle name="Assumptions 1 dp 3 3 3 3 2" xfId="43294"/>
    <cellStyle name="Assumptions 1 dp 3 3 3 4" xfId="21740"/>
    <cellStyle name="Assumptions 1 dp 3 3 3 4 2" xfId="46580"/>
    <cellStyle name="Assumptions 1 dp 3 3 3 5" xfId="24966"/>
    <cellStyle name="Assumptions 1 dp 3 3 3 5 2" xfId="49806"/>
    <cellStyle name="Assumptions 1 dp 3 3 3 6" xfId="27775"/>
    <cellStyle name="Assumptions 1 dp 3 3 3 6 2" xfId="52615"/>
    <cellStyle name="Assumptions 1 dp 3 3 3 7" xfId="35669"/>
    <cellStyle name="Assumptions 1 dp 3 3 4" xfId="8034"/>
    <cellStyle name="Assumptions 1 dp 3 3 4 2" xfId="32987"/>
    <cellStyle name="Assumptions 1 dp 3 3 5" xfId="29958"/>
    <cellStyle name="Assumptions 1 dp 3 4" xfId="5057"/>
    <cellStyle name="Assumptions 1 dp 3 4 2" xfId="11299"/>
    <cellStyle name="Assumptions 1 dp 3 4 2 2" xfId="14348"/>
    <cellStyle name="Assumptions 1 dp 3 4 2 2 2" xfId="39189"/>
    <cellStyle name="Assumptions 1 dp 3 4 2 3" xfId="18994"/>
    <cellStyle name="Assumptions 1 dp 3 4 2 3 2" xfId="43834"/>
    <cellStyle name="Assumptions 1 dp 3 4 2 4" xfId="22264"/>
    <cellStyle name="Assumptions 1 dp 3 4 2 4 2" xfId="47104"/>
    <cellStyle name="Assumptions 1 dp 3 4 2 5" xfId="25487"/>
    <cellStyle name="Assumptions 1 dp 3 4 2 5 2" xfId="50327"/>
    <cellStyle name="Assumptions 1 dp 3 4 2 6" xfId="36214"/>
    <cellStyle name="Assumptions 1 dp 3 4 3" xfId="10570"/>
    <cellStyle name="Assumptions 1 dp 3 4 3 2" xfId="14397"/>
    <cellStyle name="Assumptions 1 dp 3 4 3 2 2" xfId="39238"/>
    <cellStyle name="Assumptions 1 dp 3 4 3 3" xfId="18284"/>
    <cellStyle name="Assumptions 1 dp 3 4 3 3 2" xfId="43124"/>
    <cellStyle name="Assumptions 1 dp 3 4 3 4" xfId="21571"/>
    <cellStyle name="Assumptions 1 dp 3 4 3 4 2" xfId="46411"/>
    <cellStyle name="Assumptions 1 dp 3 4 3 5" xfId="24797"/>
    <cellStyle name="Assumptions 1 dp 3 4 3 5 2" xfId="49637"/>
    <cellStyle name="Assumptions 1 dp 3 4 3 6" xfId="27654"/>
    <cellStyle name="Assumptions 1 dp 3 4 3 6 2" xfId="52494"/>
    <cellStyle name="Assumptions 1 dp 3 4 3 7" xfId="35499"/>
    <cellStyle name="Assumptions 1 dp 3 4 4" xfId="7880"/>
    <cellStyle name="Assumptions 1 dp 3 4 4 2" xfId="32833"/>
    <cellStyle name="Assumptions 1 dp 3 4 5" xfId="30159"/>
    <cellStyle name="Assumptions 1 dp 3 5" xfId="4872"/>
    <cellStyle name="Assumptions 1 dp 3 5 2" xfId="11199"/>
    <cellStyle name="Assumptions 1 dp 3 5 2 2" xfId="13700"/>
    <cellStyle name="Assumptions 1 dp 3 5 2 2 2" xfId="38542"/>
    <cellStyle name="Assumptions 1 dp 3 5 2 3" xfId="18895"/>
    <cellStyle name="Assumptions 1 dp 3 5 2 3 2" xfId="43735"/>
    <cellStyle name="Assumptions 1 dp 3 5 2 4" xfId="22165"/>
    <cellStyle name="Assumptions 1 dp 3 5 2 4 2" xfId="47005"/>
    <cellStyle name="Assumptions 1 dp 3 5 2 5" xfId="25388"/>
    <cellStyle name="Assumptions 1 dp 3 5 2 5 2" xfId="50228"/>
    <cellStyle name="Assumptions 1 dp 3 5 2 6" xfId="36114"/>
    <cellStyle name="Assumptions 1 dp 3 5 3" xfId="10712"/>
    <cellStyle name="Assumptions 1 dp 3 5 3 2" xfId="6504"/>
    <cellStyle name="Assumptions 1 dp 3 5 3 2 2" xfId="31476"/>
    <cellStyle name="Assumptions 1 dp 3 5 3 3" xfId="18426"/>
    <cellStyle name="Assumptions 1 dp 3 5 3 3 2" xfId="43266"/>
    <cellStyle name="Assumptions 1 dp 3 5 3 4" xfId="21712"/>
    <cellStyle name="Assumptions 1 dp 3 5 3 4 2" xfId="46552"/>
    <cellStyle name="Assumptions 1 dp 3 5 3 5" xfId="24938"/>
    <cellStyle name="Assumptions 1 dp 3 5 3 5 2" xfId="49778"/>
    <cellStyle name="Assumptions 1 dp 3 5 3 6" xfId="27747"/>
    <cellStyle name="Assumptions 1 dp 3 5 3 6 2" xfId="52587"/>
    <cellStyle name="Assumptions 1 dp 3 5 3 7" xfId="35641"/>
    <cellStyle name="Assumptions 1 dp 3 5 4" xfId="8006"/>
    <cellStyle name="Assumptions 1 dp 3 5 4 2" xfId="32959"/>
    <cellStyle name="Assumptions 1 dp 3 5 5" xfId="29987"/>
    <cellStyle name="Assumptions 1 dp 3 6" xfId="11001"/>
    <cellStyle name="Assumptions 1 dp 3 6 2" xfId="7571"/>
    <cellStyle name="Assumptions 1 dp 3 6 2 2" xfId="32524"/>
    <cellStyle name="Assumptions 1 dp 3 6 3" xfId="18713"/>
    <cellStyle name="Assumptions 1 dp 3 6 3 2" xfId="43553"/>
    <cellStyle name="Assumptions 1 dp 3 6 4" xfId="21983"/>
    <cellStyle name="Assumptions 1 dp 3 6 4 2" xfId="46823"/>
    <cellStyle name="Assumptions 1 dp 3 6 5" xfId="25207"/>
    <cellStyle name="Assumptions 1 dp 3 6 5 2" xfId="50047"/>
    <cellStyle name="Assumptions 1 dp 3 6 6" xfId="35921"/>
    <cellStyle name="Assumptions 1 dp 3 7" xfId="11229"/>
    <cellStyle name="Assumptions 1 dp 3 7 2" xfId="14974"/>
    <cellStyle name="Assumptions 1 dp 3 7 2 2" xfId="39815"/>
    <cellStyle name="Assumptions 1 dp 3 7 3" xfId="18924"/>
    <cellStyle name="Assumptions 1 dp 3 7 3 2" xfId="43764"/>
    <cellStyle name="Assumptions 1 dp 3 7 4" xfId="22194"/>
    <cellStyle name="Assumptions 1 dp 3 7 4 2" xfId="47034"/>
    <cellStyle name="Assumptions 1 dp 3 7 5" xfId="25417"/>
    <cellStyle name="Assumptions 1 dp 3 7 5 2" xfId="50257"/>
    <cellStyle name="Assumptions 1 dp 3 7 6" xfId="27985"/>
    <cellStyle name="Assumptions 1 dp 3 7 6 2" xfId="52825"/>
    <cellStyle name="Assumptions 1 dp 3 7 7" xfId="36144"/>
    <cellStyle name="Assumptions 1 dp 3 8" xfId="8391"/>
    <cellStyle name="Assumptions 1 dp 3 8 2" xfId="33342"/>
    <cellStyle name="Assumptions 1 dp 3 9" xfId="29748"/>
    <cellStyle name="Assumptions 1 dp 4" xfId="5010"/>
    <cellStyle name="Assumptions 1 dp 4 2" xfId="11256"/>
    <cellStyle name="Assumptions 1 dp 4 2 2" xfId="14726"/>
    <cellStyle name="Assumptions 1 dp 4 2 2 2" xfId="39567"/>
    <cellStyle name="Assumptions 1 dp 4 2 3" xfId="18951"/>
    <cellStyle name="Assumptions 1 dp 4 2 3 2" xfId="43791"/>
    <cellStyle name="Assumptions 1 dp 4 2 4" xfId="22221"/>
    <cellStyle name="Assumptions 1 dp 4 2 4 2" xfId="47061"/>
    <cellStyle name="Assumptions 1 dp 4 2 5" xfId="25444"/>
    <cellStyle name="Assumptions 1 dp 4 2 5 2" xfId="50284"/>
    <cellStyle name="Assumptions 1 dp 4 2 6" xfId="36171"/>
    <cellStyle name="Assumptions 1 dp 4 3" xfId="10614"/>
    <cellStyle name="Assumptions 1 dp 4 3 2" xfId="7758"/>
    <cellStyle name="Assumptions 1 dp 4 3 2 2" xfId="32711"/>
    <cellStyle name="Assumptions 1 dp 4 3 3" xfId="18328"/>
    <cellStyle name="Assumptions 1 dp 4 3 3 2" xfId="43168"/>
    <cellStyle name="Assumptions 1 dp 4 3 4" xfId="21615"/>
    <cellStyle name="Assumptions 1 dp 4 3 4 2" xfId="46455"/>
    <cellStyle name="Assumptions 1 dp 4 3 5" xfId="24841"/>
    <cellStyle name="Assumptions 1 dp 4 3 5 2" xfId="49681"/>
    <cellStyle name="Assumptions 1 dp 4 3 6" xfId="27697"/>
    <cellStyle name="Assumptions 1 dp 4 3 6 2" xfId="52537"/>
    <cellStyle name="Assumptions 1 dp 4 3 7" xfId="35543"/>
    <cellStyle name="Assumptions 1 dp 4 4" xfId="7926"/>
    <cellStyle name="Assumptions 1 dp 4 4 2" xfId="32879"/>
    <cellStyle name="Assumptions 1 dp 4 5" xfId="30112"/>
    <cellStyle name="Assumptions 1 dp 5" xfId="4846"/>
    <cellStyle name="Assumptions 1 dp 5 2" xfId="11174"/>
    <cellStyle name="Assumptions 1 dp 5 2 2" xfId="6654"/>
    <cellStyle name="Assumptions 1 dp 5 2 2 2" xfId="31622"/>
    <cellStyle name="Assumptions 1 dp 5 2 3" xfId="18870"/>
    <cellStyle name="Assumptions 1 dp 5 2 3 2" xfId="43710"/>
    <cellStyle name="Assumptions 1 dp 5 2 4" xfId="22140"/>
    <cellStyle name="Assumptions 1 dp 5 2 4 2" xfId="46980"/>
    <cellStyle name="Assumptions 1 dp 5 2 5" xfId="25363"/>
    <cellStyle name="Assumptions 1 dp 5 2 5 2" xfId="50203"/>
    <cellStyle name="Assumptions 1 dp 5 2 6" xfId="36089"/>
    <cellStyle name="Assumptions 1 dp 5 3" xfId="10737"/>
    <cellStyle name="Assumptions 1 dp 5 3 2" xfId="7174"/>
    <cellStyle name="Assumptions 1 dp 5 3 2 2" xfId="32127"/>
    <cellStyle name="Assumptions 1 dp 5 3 3" xfId="18451"/>
    <cellStyle name="Assumptions 1 dp 5 3 3 2" xfId="43291"/>
    <cellStyle name="Assumptions 1 dp 5 3 4" xfId="21737"/>
    <cellStyle name="Assumptions 1 dp 5 3 4 2" xfId="46577"/>
    <cellStyle name="Assumptions 1 dp 5 3 5" xfId="24963"/>
    <cellStyle name="Assumptions 1 dp 5 3 5 2" xfId="49803"/>
    <cellStyle name="Assumptions 1 dp 5 3 6" xfId="27772"/>
    <cellStyle name="Assumptions 1 dp 5 3 6 2" xfId="52612"/>
    <cellStyle name="Assumptions 1 dp 5 3 7" xfId="35666"/>
    <cellStyle name="Assumptions 1 dp 5 4" xfId="8031"/>
    <cellStyle name="Assumptions 1 dp 5 4 2" xfId="32984"/>
    <cellStyle name="Assumptions 1 dp 5 5" xfId="29961"/>
    <cellStyle name="Assumptions 1 dp 6" xfId="5054"/>
    <cellStyle name="Assumptions 1 dp 6 2" xfId="11296"/>
    <cellStyle name="Assumptions 1 dp 6 2 2" xfId="6518"/>
    <cellStyle name="Assumptions 1 dp 6 2 2 2" xfId="31487"/>
    <cellStyle name="Assumptions 1 dp 6 2 3" xfId="18991"/>
    <cellStyle name="Assumptions 1 dp 6 2 3 2" xfId="43831"/>
    <cellStyle name="Assumptions 1 dp 6 2 4" xfId="22261"/>
    <cellStyle name="Assumptions 1 dp 6 2 4 2" xfId="47101"/>
    <cellStyle name="Assumptions 1 dp 6 2 5" xfId="25484"/>
    <cellStyle name="Assumptions 1 dp 6 2 5 2" xfId="50324"/>
    <cellStyle name="Assumptions 1 dp 6 2 6" xfId="36211"/>
    <cellStyle name="Assumptions 1 dp 6 3" xfId="10573"/>
    <cellStyle name="Assumptions 1 dp 6 3 2" xfId="7386"/>
    <cellStyle name="Assumptions 1 dp 6 3 2 2" xfId="32339"/>
    <cellStyle name="Assumptions 1 dp 6 3 3" xfId="18287"/>
    <cellStyle name="Assumptions 1 dp 6 3 3 2" xfId="43127"/>
    <cellStyle name="Assumptions 1 dp 6 3 4" xfId="21574"/>
    <cellStyle name="Assumptions 1 dp 6 3 4 2" xfId="46414"/>
    <cellStyle name="Assumptions 1 dp 6 3 5" xfId="24800"/>
    <cellStyle name="Assumptions 1 dp 6 3 5 2" xfId="49640"/>
    <cellStyle name="Assumptions 1 dp 6 3 6" xfId="27657"/>
    <cellStyle name="Assumptions 1 dp 6 3 6 2" xfId="52497"/>
    <cellStyle name="Assumptions 1 dp 6 3 7" xfId="35502"/>
    <cellStyle name="Assumptions 1 dp 6 4" xfId="7883"/>
    <cellStyle name="Assumptions 1 dp 6 4 2" xfId="32836"/>
    <cellStyle name="Assumptions 1 dp 6 5" xfId="30156"/>
    <cellStyle name="Assumptions 1 dp 7" xfId="4713"/>
    <cellStyle name="Assumptions 1 dp 7 2" xfId="11089"/>
    <cellStyle name="Assumptions 1 dp 7 2 2" xfId="7462"/>
    <cellStyle name="Assumptions 1 dp 7 2 2 2" xfId="32415"/>
    <cellStyle name="Assumptions 1 dp 7 2 3" xfId="18785"/>
    <cellStyle name="Assumptions 1 dp 7 2 3 2" xfId="43625"/>
    <cellStyle name="Assumptions 1 dp 7 2 4" xfId="22056"/>
    <cellStyle name="Assumptions 1 dp 7 2 4 2" xfId="46896"/>
    <cellStyle name="Assumptions 1 dp 7 2 5" xfId="25279"/>
    <cellStyle name="Assumptions 1 dp 7 2 5 2" xfId="50119"/>
    <cellStyle name="Assumptions 1 dp 7 2 6" xfId="36006"/>
    <cellStyle name="Assumptions 1 dp 7 3" xfId="10832"/>
    <cellStyle name="Assumptions 1 dp 7 3 2" xfId="9041"/>
    <cellStyle name="Assumptions 1 dp 7 3 2 2" xfId="33991"/>
    <cellStyle name="Assumptions 1 dp 7 3 3" xfId="18546"/>
    <cellStyle name="Assumptions 1 dp 7 3 3 2" xfId="43386"/>
    <cellStyle name="Assumptions 1 dp 7 3 4" xfId="21831"/>
    <cellStyle name="Assumptions 1 dp 7 3 4 2" xfId="46671"/>
    <cellStyle name="Assumptions 1 dp 7 3 5" xfId="25057"/>
    <cellStyle name="Assumptions 1 dp 7 3 5 2" xfId="49897"/>
    <cellStyle name="Assumptions 1 dp 7 3 6" xfId="27854"/>
    <cellStyle name="Assumptions 1 dp 7 3 6 2" xfId="52694"/>
    <cellStyle name="Assumptions 1 dp 7 3 7" xfId="35757"/>
    <cellStyle name="Assumptions 1 dp 7 4" xfId="8112"/>
    <cellStyle name="Assumptions 1 dp 7 4 2" xfId="33065"/>
    <cellStyle name="Assumptions 1 dp 7 5" xfId="29840"/>
    <cellStyle name="Assumptions 1 dp 8" xfId="10998"/>
    <cellStyle name="Assumptions 1 dp 8 2" xfId="7482"/>
    <cellStyle name="Assumptions 1 dp 8 2 2" xfId="32435"/>
    <cellStyle name="Assumptions 1 dp 8 3" xfId="18710"/>
    <cellStyle name="Assumptions 1 dp 8 3 2" xfId="43550"/>
    <cellStyle name="Assumptions 1 dp 8 4" xfId="21980"/>
    <cellStyle name="Assumptions 1 dp 8 4 2" xfId="46820"/>
    <cellStyle name="Assumptions 1 dp 8 5" xfId="25204"/>
    <cellStyle name="Assumptions 1 dp 8 5 2" xfId="50044"/>
    <cellStyle name="Assumptions 1 dp 8 6" xfId="35918"/>
    <cellStyle name="Assumptions 1 dp 9" xfId="10928"/>
    <cellStyle name="Assumptions 1 dp 9 2" xfId="7057"/>
    <cellStyle name="Assumptions 1 dp 9 2 2" xfId="32011"/>
    <cellStyle name="Assumptions 1 dp 9 3" xfId="18641"/>
    <cellStyle name="Assumptions 1 dp 9 3 2" xfId="43481"/>
    <cellStyle name="Assumptions 1 dp 9 4" xfId="21912"/>
    <cellStyle name="Assumptions 1 dp 9 4 2" xfId="46752"/>
    <cellStyle name="Assumptions 1 dp 9 5" xfId="25136"/>
    <cellStyle name="Assumptions 1 dp 9 5 2" xfId="49976"/>
    <cellStyle name="Assumptions 1 dp 9 6" xfId="27925"/>
    <cellStyle name="Assumptions 1 dp 9 6 2" xfId="52765"/>
    <cellStyle name="Assumptions 1 dp 9 7" xfId="35848"/>
    <cellStyle name="Assumptions 2 dp" xfId="4176"/>
    <cellStyle name="Assumptions 2 dp 10" xfId="8390"/>
    <cellStyle name="Assumptions 2 dp 10 2" xfId="33341"/>
    <cellStyle name="Assumptions 2 dp 11" xfId="29749"/>
    <cellStyle name="Assumptions 2 dp 2" xfId="4177"/>
    <cellStyle name="Assumptions 2 dp 2 10" xfId="29750"/>
    <cellStyle name="Assumptions 2 dp 2 2" xfId="4178"/>
    <cellStyle name="Assumptions 2 dp 2 2 2" xfId="5016"/>
    <cellStyle name="Assumptions 2 dp 2 2 2 2" xfId="11262"/>
    <cellStyle name="Assumptions 2 dp 2 2 2 2 2" xfId="13684"/>
    <cellStyle name="Assumptions 2 dp 2 2 2 2 2 2" xfId="38526"/>
    <cellStyle name="Assumptions 2 dp 2 2 2 2 3" xfId="18957"/>
    <cellStyle name="Assumptions 2 dp 2 2 2 2 3 2" xfId="43797"/>
    <cellStyle name="Assumptions 2 dp 2 2 2 2 4" xfId="22227"/>
    <cellStyle name="Assumptions 2 dp 2 2 2 2 4 2" xfId="47067"/>
    <cellStyle name="Assumptions 2 dp 2 2 2 2 5" xfId="25450"/>
    <cellStyle name="Assumptions 2 dp 2 2 2 2 5 2" xfId="50290"/>
    <cellStyle name="Assumptions 2 dp 2 2 2 2 6" xfId="36177"/>
    <cellStyle name="Assumptions 2 dp 2 2 2 3" xfId="10608"/>
    <cellStyle name="Assumptions 2 dp 2 2 2 3 2" xfId="7828"/>
    <cellStyle name="Assumptions 2 dp 2 2 2 3 2 2" xfId="32781"/>
    <cellStyle name="Assumptions 2 dp 2 2 2 3 3" xfId="18322"/>
    <cellStyle name="Assumptions 2 dp 2 2 2 3 3 2" xfId="43162"/>
    <cellStyle name="Assumptions 2 dp 2 2 2 3 4" xfId="21609"/>
    <cellStyle name="Assumptions 2 dp 2 2 2 3 4 2" xfId="46449"/>
    <cellStyle name="Assumptions 2 dp 2 2 2 3 5" xfId="24835"/>
    <cellStyle name="Assumptions 2 dp 2 2 2 3 5 2" xfId="49675"/>
    <cellStyle name="Assumptions 2 dp 2 2 2 3 6" xfId="27691"/>
    <cellStyle name="Assumptions 2 dp 2 2 2 3 6 2" xfId="52531"/>
    <cellStyle name="Assumptions 2 dp 2 2 2 3 7" xfId="35537"/>
    <cellStyle name="Assumptions 2 dp 2 2 2 4" xfId="7920"/>
    <cellStyle name="Assumptions 2 dp 2 2 2 4 2" xfId="32873"/>
    <cellStyle name="Assumptions 2 dp 2 2 2 5" xfId="30118"/>
    <cellStyle name="Assumptions 2 dp 2 2 3" xfId="4840"/>
    <cellStyle name="Assumptions 2 dp 2 2 3 2" xfId="11168"/>
    <cellStyle name="Assumptions 2 dp 2 2 3 2 2" xfId="7690"/>
    <cellStyle name="Assumptions 2 dp 2 2 3 2 2 2" xfId="32643"/>
    <cellStyle name="Assumptions 2 dp 2 2 3 2 3" xfId="18864"/>
    <cellStyle name="Assumptions 2 dp 2 2 3 2 3 2" xfId="43704"/>
    <cellStyle name="Assumptions 2 dp 2 2 3 2 4" xfId="22134"/>
    <cellStyle name="Assumptions 2 dp 2 2 3 2 4 2" xfId="46974"/>
    <cellStyle name="Assumptions 2 dp 2 2 3 2 5" xfId="25357"/>
    <cellStyle name="Assumptions 2 dp 2 2 3 2 5 2" xfId="50197"/>
    <cellStyle name="Assumptions 2 dp 2 2 3 2 6" xfId="36083"/>
    <cellStyle name="Assumptions 2 dp 2 2 3 3" xfId="10743"/>
    <cellStyle name="Assumptions 2 dp 2 2 3 3 2" xfId="7316"/>
    <cellStyle name="Assumptions 2 dp 2 2 3 3 2 2" xfId="32269"/>
    <cellStyle name="Assumptions 2 dp 2 2 3 3 3" xfId="18457"/>
    <cellStyle name="Assumptions 2 dp 2 2 3 3 3 2" xfId="43297"/>
    <cellStyle name="Assumptions 2 dp 2 2 3 3 4" xfId="21743"/>
    <cellStyle name="Assumptions 2 dp 2 2 3 3 4 2" xfId="46583"/>
    <cellStyle name="Assumptions 2 dp 2 2 3 3 5" xfId="24969"/>
    <cellStyle name="Assumptions 2 dp 2 2 3 3 5 2" xfId="49809"/>
    <cellStyle name="Assumptions 2 dp 2 2 3 3 6" xfId="27778"/>
    <cellStyle name="Assumptions 2 dp 2 2 3 3 6 2" xfId="52618"/>
    <cellStyle name="Assumptions 2 dp 2 2 3 3 7" xfId="35672"/>
    <cellStyle name="Assumptions 2 dp 2 2 3 4" xfId="8037"/>
    <cellStyle name="Assumptions 2 dp 2 2 3 4 2" xfId="32990"/>
    <cellStyle name="Assumptions 2 dp 2 2 3 5" xfId="29955"/>
    <cellStyle name="Assumptions 2 dp 2 2 4" xfId="5060"/>
    <cellStyle name="Assumptions 2 dp 2 2 4 2" xfId="11302"/>
    <cellStyle name="Assumptions 2 dp 2 2 4 2 2" xfId="6668"/>
    <cellStyle name="Assumptions 2 dp 2 2 4 2 2 2" xfId="31636"/>
    <cellStyle name="Assumptions 2 dp 2 2 4 2 3" xfId="18997"/>
    <cellStyle name="Assumptions 2 dp 2 2 4 2 3 2" xfId="43837"/>
    <cellStyle name="Assumptions 2 dp 2 2 4 2 4" xfId="22267"/>
    <cellStyle name="Assumptions 2 dp 2 2 4 2 4 2" xfId="47107"/>
    <cellStyle name="Assumptions 2 dp 2 2 4 2 5" xfId="25490"/>
    <cellStyle name="Assumptions 2 dp 2 2 4 2 5 2" xfId="50330"/>
    <cellStyle name="Assumptions 2 dp 2 2 4 2 6" xfId="36217"/>
    <cellStyle name="Assumptions 2 dp 2 2 4 3" xfId="10567"/>
    <cellStyle name="Assumptions 2 dp 2 2 4 3 2" xfId="13524"/>
    <cellStyle name="Assumptions 2 dp 2 2 4 3 2 2" xfId="38366"/>
    <cellStyle name="Assumptions 2 dp 2 2 4 3 3" xfId="18281"/>
    <cellStyle name="Assumptions 2 dp 2 2 4 3 3 2" xfId="43121"/>
    <cellStyle name="Assumptions 2 dp 2 2 4 3 4" xfId="21568"/>
    <cellStyle name="Assumptions 2 dp 2 2 4 3 4 2" xfId="46408"/>
    <cellStyle name="Assumptions 2 dp 2 2 4 3 5" xfId="24794"/>
    <cellStyle name="Assumptions 2 dp 2 2 4 3 5 2" xfId="49634"/>
    <cellStyle name="Assumptions 2 dp 2 2 4 3 6" xfId="27651"/>
    <cellStyle name="Assumptions 2 dp 2 2 4 3 6 2" xfId="52491"/>
    <cellStyle name="Assumptions 2 dp 2 2 4 3 7" xfId="35496"/>
    <cellStyle name="Assumptions 2 dp 2 2 4 4" xfId="7877"/>
    <cellStyle name="Assumptions 2 dp 2 2 4 4 2" xfId="32830"/>
    <cellStyle name="Assumptions 2 dp 2 2 4 5" xfId="30162"/>
    <cellStyle name="Assumptions 2 dp 2 2 5" xfId="4869"/>
    <cellStyle name="Assumptions 2 dp 2 2 5 2" xfId="11197"/>
    <cellStyle name="Assumptions 2 dp 2 2 5 2 2" xfId="13226"/>
    <cellStyle name="Assumptions 2 dp 2 2 5 2 2 2" xfId="38068"/>
    <cellStyle name="Assumptions 2 dp 2 2 5 2 3" xfId="18893"/>
    <cellStyle name="Assumptions 2 dp 2 2 5 2 3 2" xfId="43733"/>
    <cellStyle name="Assumptions 2 dp 2 2 5 2 4" xfId="22163"/>
    <cellStyle name="Assumptions 2 dp 2 2 5 2 4 2" xfId="47003"/>
    <cellStyle name="Assumptions 2 dp 2 2 5 2 5" xfId="25386"/>
    <cellStyle name="Assumptions 2 dp 2 2 5 2 5 2" xfId="50226"/>
    <cellStyle name="Assumptions 2 dp 2 2 5 2 6" xfId="36112"/>
    <cellStyle name="Assumptions 2 dp 2 2 5 3" xfId="10714"/>
    <cellStyle name="Assumptions 2 dp 2 2 5 3 2" xfId="8125"/>
    <cellStyle name="Assumptions 2 dp 2 2 5 3 2 2" xfId="33078"/>
    <cellStyle name="Assumptions 2 dp 2 2 5 3 3" xfId="18428"/>
    <cellStyle name="Assumptions 2 dp 2 2 5 3 3 2" xfId="43268"/>
    <cellStyle name="Assumptions 2 dp 2 2 5 3 4" xfId="21714"/>
    <cellStyle name="Assumptions 2 dp 2 2 5 3 4 2" xfId="46554"/>
    <cellStyle name="Assumptions 2 dp 2 2 5 3 5" xfId="24940"/>
    <cellStyle name="Assumptions 2 dp 2 2 5 3 5 2" xfId="49780"/>
    <cellStyle name="Assumptions 2 dp 2 2 5 3 6" xfId="27749"/>
    <cellStyle name="Assumptions 2 dp 2 2 5 3 6 2" xfId="52589"/>
    <cellStyle name="Assumptions 2 dp 2 2 5 3 7" xfId="35643"/>
    <cellStyle name="Assumptions 2 dp 2 2 5 4" xfId="8008"/>
    <cellStyle name="Assumptions 2 dp 2 2 5 4 2" xfId="32961"/>
    <cellStyle name="Assumptions 2 dp 2 2 5 5" xfId="29984"/>
    <cellStyle name="Assumptions 2 dp 2 2 6" xfId="11004"/>
    <cellStyle name="Assumptions 2 dp 2 2 6 2" xfId="7285"/>
    <cellStyle name="Assumptions 2 dp 2 2 6 2 2" xfId="32238"/>
    <cellStyle name="Assumptions 2 dp 2 2 6 3" xfId="18716"/>
    <cellStyle name="Assumptions 2 dp 2 2 6 3 2" xfId="43556"/>
    <cellStyle name="Assumptions 2 dp 2 2 6 4" xfId="21986"/>
    <cellStyle name="Assumptions 2 dp 2 2 6 4 2" xfId="46826"/>
    <cellStyle name="Assumptions 2 dp 2 2 6 5" xfId="25210"/>
    <cellStyle name="Assumptions 2 dp 2 2 6 5 2" xfId="50050"/>
    <cellStyle name="Assumptions 2 dp 2 2 6 6" xfId="35924"/>
    <cellStyle name="Assumptions 2 dp 2 2 7" xfId="10926"/>
    <cellStyle name="Assumptions 2 dp 2 2 7 2" xfId="9605"/>
    <cellStyle name="Assumptions 2 dp 2 2 7 2 2" xfId="34555"/>
    <cellStyle name="Assumptions 2 dp 2 2 7 3" xfId="18639"/>
    <cellStyle name="Assumptions 2 dp 2 2 7 3 2" xfId="43479"/>
    <cellStyle name="Assumptions 2 dp 2 2 7 4" xfId="21910"/>
    <cellStyle name="Assumptions 2 dp 2 2 7 4 2" xfId="46750"/>
    <cellStyle name="Assumptions 2 dp 2 2 7 5" xfId="25134"/>
    <cellStyle name="Assumptions 2 dp 2 2 7 5 2" xfId="49974"/>
    <cellStyle name="Assumptions 2 dp 2 2 7 6" xfId="27923"/>
    <cellStyle name="Assumptions 2 dp 2 2 7 6 2" xfId="52763"/>
    <cellStyle name="Assumptions 2 dp 2 2 7 7" xfId="35846"/>
    <cellStyle name="Assumptions 2 dp 2 2 8" xfId="8388"/>
    <cellStyle name="Assumptions 2 dp 2 2 8 2" xfId="33339"/>
    <cellStyle name="Assumptions 2 dp 2 2 9" xfId="29751"/>
    <cellStyle name="Assumptions 2 dp 2 3" xfId="5015"/>
    <cellStyle name="Assumptions 2 dp 2 3 2" xfId="11261"/>
    <cellStyle name="Assumptions 2 dp 2 3 2 2" xfId="14951"/>
    <cellStyle name="Assumptions 2 dp 2 3 2 2 2" xfId="39792"/>
    <cellStyle name="Assumptions 2 dp 2 3 2 3" xfId="18956"/>
    <cellStyle name="Assumptions 2 dp 2 3 2 3 2" xfId="43796"/>
    <cellStyle name="Assumptions 2 dp 2 3 2 4" xfId="22226"/>
    <cellStyle name="Assumptions 2 dp 2 3 2 4 2" xfId="47066"/>
    <cellStyle name="Assumptions 2 dp 2 3 2 5" xfId="25449"/>
    <cellStyle name="Assumptions 2 dp 2 3 2 5 2" xfId="50289"/>
    <cellStyle name="Assumptions 2 dp 2 3 2 6" xfId="36176"/>
    <cellStyle name="Assumptions 2 dp 2 3 3" xfId="10609"/>
    <cellStyle name="Assumptions 2 dp 2 3 3 2" xfId="13209"/>
    <cellStyle name="Assumptions 2 dp 2 3 3 2 2" xfId="38051"/>
    <cellStyle name="Assumptions 2 dp 2 3 3 3" xfId="18323"/>
    <cellStyle name="Assumptions 2 dp 2 3 3 3 2" xfId="43163"/>
    <cellStyle name="Assumptions 2 dp 2 3 3 4" xfId="21610"/>
    <cellStyle name="Assumptions 2 dp 2 3 3 4 2" xfId="46450"/>
    <cellStyle name="Assumptions 2 dp 2 3 3 5" xfId="24836"/>
    <cellStyle name="Assumptions 2 dp 2 3 3 5 2" xfId="49676"/>
    <cellStyle name="Assumptions 2 dp 2 3 3 6" xfId="27692"/>
    <cellStyle name="Assumptions 2 dp 2 3 3 6 2" xfId="52532"/>
    <cellStyle name="Assumptions 2 dp 2 3 3 7" xfId="35538"/>
    <cellStyle name="Assumptions 2 dp 2 3 4" xfId="7921"/>
    <cellStyle name="Assumptions 2 dp 2 3 4 2" xfId="32874"/>
    <cellStyle name="Assumptions 2 dp 2 3 5" xfId="30117"/>
    <cellStyle name="Assumptions 2 dp 2 4" xfId="4841"/>
    <cellStyle name="Assumptions 2 dp 2 4 2" xfId="11169"/>
    <cellStyle name="Assumptions 2 dp 2 4 2 2" xfId="6425"/>
    <cellStyle name="Assumptions 2 dp 2 4 2 2 2" xfId="31399"/>
    <cellStyle name="Assumptions 2 dp 2 4 2 3" xfId="18865"/>
    <cellStyle name="Assumptions 2 dp 2 4 2 3 2" xfId="43705"/>
    <cellStyle name="Assumptions 2 dp 2 4 2 4" xfId="22135"/>
    <cellStyle name="Assumptions 2 dp 2 4 2 4 2" xfId="46975"/>
    <cellStyle name="Assumptions 2 dp 2 4 2 5" xfId="25358"/>
    <cellStyle name="Assumptions 2 dp 2 4 2 5 2" xfId="50198"/>
    <cellStyle name="Assumptions 2 dp 2 4 2 6" xfId="36084"/>
    <cellStyle name="Assumptions 2 dp 2 4 3" xfId="10742"/>
    <cellStyle name="Assumptions 2 dp 2 4 3 2" xfId="7317"/>
    <cellStyle name="Assumptions 2 dp 2 4 3 2 2" xfId="32270"/>
    <cellStyle name="Assumptions 2 dp 2 4 3 3" xfId="18456"/>
    <cellStyle name="Assumptions 2 dp 2 4 3 3 2" xfId="43296"/>
    <cellStyle name="Assumptions 2 dp 2 4 3 4" xfId="21742"/>
    <cellStyle name="Assumptions 2 dp 2 4 3 4 2" xfId="46582"/>
    <cellStyle name="Assumptions 2 dp 2 4 3 5" xfId="24968"/>
    <cellStyle name="Assumptions 2 dp 2 4 3 5 2" xfId="49808"/>
    <cellStyle name="Assumptions 2 dp 2 4 3 6" xfId="27777"/>
    <cellStyle name="Assumptions 2 dp 2 4 3 6 2" xfId="52617"/>
    <cellStyle name="Assumptions 2 dp 2 4 3 7" xfId="35671"/>
    <cellStyle name="Assumptions 2 dp 2 4 4" xfId="8036"/>
    <cellStyle name="Assumptions 2 dp 2 4 4 2" xfId="32989"/>
    <cellStyle name="Assumptions 2 dp 2 4 5" xfId="29956"/>
    <cellStyle name="Assumptions 2 dp 2 5" xfId="5059"/>
    <cellStyle name="Assumptions 2 dp 2 5 2" xfId="11301"/>
    <cellStyle name="Assumptions 2 dp 2 5 2 2" xfId="14657"/>
    <cellStyle name="Assumptions 2 dp 2 5 2 2 2" xfId="39498"/>
    <cellStyle name="Assumptions 2 dp 2 5 2 3" xfId="18996"/>
    <cellStyle name="Assumptions 2 dp 2 5 2 3 2" xfId="43836"/>
    <cellStyle name="Assumptions 2 dp 2 5 2 4" xfId="22266"/>
    <cellStyle name="Assumptions 2 dp 2 5 2 4 2" xfId="47106"/>
    <cellStyle name="Assumptions 2 dp 2 5 2 5" xfId="25489"/>
    <cellStyle name="Assumptions 2 dp 2 5 2 5 2" xfId="50329"/>
    <cellStyle name="Assumptions 2 dp 2 5 2 6" xfId="36216"/>
    <cellStyle name="Assumptions 2 dp 2 5 3" xfId="10568"/>
    <cellStyle name="Assumptions 2 dp 2 5 3 2" xfId="7584"/>
    <cellStyle name="Assumptions 2 dp 2 5 3 2 2" xfId="32537"/>
    <cellStyle name="Assumptions 2 dp 2 5 3 3" xfId="18282"/>
    <cellStyle name="Assumptions 2 dp 2 5 3 3 2" xfId="43122"/>
    <cellStyle name="Assumptions 2 dp 2 5 3 4" xfId="21569"/>
    <cellStyle name="Assumptions 2 dp 2 5 3 4 2" xfId="46409"/>
    <cellStyle name="Assumptions 2 dp 2 5 3 5" xfId="24795"/>
    <cellStyle name="Assumptions 2 dp 2 5 3 5 2" xfId="49635"/>
    <cellStyle name="Assumptions 2 dp 2 5 3 6" xfId="27652"/>
    <cellStyle name="Assumptions 2 dp 2 5 3 6 2" xfId="52492"/>
    <cellStyle name="Assumptions 2 dp 2 5 3 7" xfId="35497"/>
    <cellStyle name="Assumptions 2 dp 2 5 4" xfId="7878"/>
    <cellStyle name="Assumptions 2 dp 2 5 4 2" xfId="32831"/>
    <cellStyle name="Assumptions 2 dp 2 5 5" xfId="30161"/>
    <cellStyle name="Assumptions 2 dp 2 6" xfId="4870"/>
    <cellStyle name="Assumptions 2 dp 2 6 2" xfId="11198"/>
    <cellStyle name="Assumptions 2 dp 2 6 2 2" xfId="14942"/>
    <cellStyle name="Assumptions 2 dp 2 6 2 2 2" xfId="39783"/>
    <cellStyle name="Assumptions 2 dp 2 6 2 3" xfId="18894"/>
    <cellStyle name="Assumptions 2 dp 2 6 2 3 2" xfId="43734"/>
    <cellStyle name="Assumptions 2 dp 2 6 2 4" xfId="22164"/>
    <cellStyle name="Assumptions 2 dp 2 6 2 4 2" xfId="47004"/>
    <cellStyle name="Assumptions 2 dp 2 6 2 5" xfId="25387"/>
    <cellStyle name="Assumptions 2 dp 2 6 2 5 2" xfId="50227"/>
    <cellStyle name="Assumptions 2 dp 2 6 2 6" xfId="36113"/>
    <cellStyle name="Assumptions 2 dp 2 6 3" xfId="10713"/>
    <cellStyle name="Assumptions 2 dp 2 6 3 2" xfId="9513"/>
    <cellStyle name="Assumptions 2 dp 2 6 3 2 2" xfId="34463"/>
    <cellStyle name="Assumptions 2 dp 2 6 3 3" xfId="18427"/>
    <cellStyle name="Assumptions 2 dp 2 6 3 3 2" xfId="43267"/>
    <cellStyle name="Assumptions 2 dp 2 6 3 4" xfId="21713"/>
    <cellStyle name="Assumptions 2 dp 2 6 3 4 2" xfId="46553"/>
    <cellStyle name="Assumptions 2 dp 2 6 3 5" xfId="24939"/>
    <cellStyle name="Assumptions 2 dp 2 6 3 5 2" xfId="49779"/>
    <cellStyle name="Assumptions 2 dp 2 6 3 6" xfId="27748"/>
    <cellStyle name="Assumptions 2 dp 2 6 3 6 2" xfId="52588"/>
    <cellStyle name="Assumptions 2 dp 2 6 3 7" xfId="35642"/>
    <cellStyle name="Assumptions 2 dp 2 6 4" xfId="8007"/>
    <cellStyle name="Assumptions 2 dp 2 6 4 2" xfId="32960"/>
    <cellStyle name="Assumptions 2 dp 2 6 5" xfId="29985"/>
    <cellStyle name="Assumptions 2 dp 2 7" xfId="11003"/>
    <cellStyle name="Assumptions 2 dp 2 7 2" xfId="9531"/>
    <cellStyle name="Assumptions 2 dp 2 7 2 2" xfId="34481"/>
    <cellStyle name="Assumptions 2 dp 2 7 3" xfId="18715"/>
    <cellStyle name="Assumptions 2 dp 2 7 3 2" xfId="43555"/>
    <cellStyle name="Assumptions 2 dp 2 7 4" xfId="21985"/>
    <cellStyle name="Assumptions 2 dp 2 7 4 2" xfId="46825"/>
    <cellStyle name="Assumptions 2 dp 2 7 5" xfId="25209"/>
    <cellStyle name="Assumptions 2 dp 2 7 5 2" xfId="50049"/>
    <cellStyle name="Assumptions 2 dp 2 7 6" xfId="35923"/>
    <cellStyle name="Assumptions 2 dp 2 8" xfId="10927"/>
    <cellStyle name="Assumptions 2 dp 2 8 2" xfId="6641"/>
    <cellStyle name="Assumptions 2 dp 2 8 2 2" xfId="31609"/>
    <cellStyle name="Assumptions 2 dp 2 8 3" xfId="18640"/>
    <cellStyle name="Assumptions 2 dp 2 8 3 2" xfId="43480"/>
    <cellStyle name="Assumptions 2 dp 2 8 4" xfId="21911"/>
    <cellStyle name="Assumptions 2 dp 2 8 4 2" xfId="46751"/>
    <cellStyle name="Assumptions 2 dp 2 8 5" xfId="25135"/>
    <cellStyle name="Assumptions 2 dp 2 8 5 2" xfId="49975"/>
    <cellStyle name="Assumptions 2 dp 2 8 6" xfId="27924"/>
    <cellStyle name="Assumptions 2 dp 2 8 6 2" xfId="52764"/>
    <cellStyle name="Assumptions 2 dp 2 8 7" xfId="35847"/>
    <cellStyle name="Assumptions 2 dp 2 9" xfId="8389"/>
    <cellStyle name="Assumptions 2 dp 2 9 2" xfId="33340"/>
    <cellStyle name="Assumptions 2 dp 3" xfId="4179"/>
    <cellStyle name="Assumptions 2 dp 3 2" xfId="5017"/>
    <cellStyle name="Assumptions 2 dp 3 2 2" xfId="11263"/>
    <cellStyle name="Assumptions 2 dp 3 2 2 2" xfId="7421"/>
    <cellStyle name="Assumptions 2 dp 3 2 2 2 2" xfId="32374"/>
    <cellStyle name="Assumptions 2 dp 3 2 2 3" xfId="18958"/>
    <cellStyle name="Assumptions 2 dp 3 2 2 3 2" xfId="43798"/>
    <cellStyle name="Assumptions 2 dp 3 2 2 4" xfId="22228"/>
    <cellStyle name="Assumptions 2 dp 3 2 2 4 2" xfId="47068"/>
    <cellStyle name="Assumptions 2 dp 3 2 2 5" xfId="25451"/>
    <cellStyle name="Assumptions 2 dp 3 2 2 5 2" xfId="50291"/>
    <cellStyle name="Assumptions 2 dp 3 2 2 6" xfId="36178"/>
    <cellStyle name="Assumptions 2 dp 3 2 3" xfId="10607"/>
    <cellStyle name="Assumptions 2 dp 3 2 3 2" xfId="13902"/>
    <cellStyle name="Assumptions 2 dp 3 2 3 2 2" xfId="38743"/>
    <cellStyle name="Assumptions 2 dp 3 2 3 3" xfId="18321"/>
    <cellStyle name="Assumptions 2 dp 3 2 3 3 2" xfId="43161"/>
    <cellStyle name="Assumptions 2 dp 3 2 3 4" xfId="21608"/>
    <cellStyle name="Assumptions 2 dp 3 2 3 4 2" xfId="46448"/>
    <cellStyle name="Assumptions 2 dp 3 2 3 5" xfId="24834"/>
    <cellStyle name="Assumptions 2 dp 3 2 3 5 2" xfId="49674"/>
    <cellStyle name="Assumptions 2 dp 3 2 3 6" xfId="27690"/>
    <cellStyle name="Assumptions 2 dp 3 2 3 6 2" xfId="52530"/>
    <cellStyle name="Assumptions 2 dp 3 2 3 7" xfId="35536"/>
    <cellStyle name="Assumptions 2 dp 3 2 4" xfId="7919"/>
    <cellStyle name="Assumptions 2 dp 3 2 4 2" xfId="32872"/>
    <cellStyle name="Assumptions 2 dp 3 2 5" xfId="30119"/>
    <cellStyle name="Assumptions 2 dp 3 3" xfId="4839"/>
    <cellStyle name="Assumptions 2 dp 3 3 2" xfId="11167"/>
    <cellStyle name="Assumptions 2 dp 3 3 2 2" xfId="9486"/>
    <cellStyle name="Assumptions 2 dp 3 3 2 2 2" xfId="34436"/>
    <cellStyle name="Assumptions 2 dp 3 3 2 3" xfId="18863"/>
    <cellStyle name="Assumptions 2 dp 3 3 2 3 2" xfId="43703"/>
    <cellStyle name="Assumptions 2 dp 3 3 2 4" xfId="22133"/>
    <cellStyle name="Assumptions 2 dp 3 3 2 4 2" xfId="46973"/>
    <cellStyle name="Assumptions 2 dp 3 3 2 5" xfId="25356"/>
    <cellStyle name="Assumptions 2 dp 3 3 2 5 2" xfId="50196"/>
    <cellStyle name="Assumptions 2 dp 3 3 2 6" xfId="36082"/>
    <cellStyle name="Assumptions 2 dp 3 3 3" xfId="10744"/>
    <cellStyle name="Assumptions 2 dp 3 3 3 2" xfId="6721"/>
    <cellStyle name="Assumptions 2 dp 3 3 3 2 2" xfId="31689"/>
    <cellStyle name="Assumptions 2 dp 3 3 3 3" xfId="18458"/>
    <cellStyle name="Assumptions 2 dp 3 3 3 3 2" xfId="43298"/>
    <cellStyle name="Assumptions 2 dp 3 3 3 4" xfId="21744"/>
    <cellStyle name="Assumptions 2 dp 3 3 3 4 2" xfId="46584"/>
    <cellStyle name="Assumptions 2 dp 3 3 3 5" xfId="24970"/>
    <cellStyle name="Assumptions 2 dp 3 3 3 5 2" xfId="49810"/>
    <cellStyle name="Assumptions 2 dp 3 3 3 6" xfId="27779"/>
    <cellStyle name="Assumptions 2 dp 3 3 3 6 2" xfId="52619"/>
    <cellStyle name="Assumptions 2 dp 3 3 3 7" xfId="35673"/>
    <cellStyle name="Assumptions 2 dp 3 3 4" xfId="8038"/>
    <cellStyle name="Assumptions 2 dp 3 3 4 2" xfId="32991"/>
    <cellStyle name="Assumptions 2 dp 3 3 5" xfId="29954"/>
    <cellStyle name="Assumptions 2 dp 3 4" xfId="5061"/>
    <cellStyle name="Assumptions 2 dp 3 4 2" xfId="11303"/>
    <cellStyle name="Assumptions 2 dp 3 4 2 2" xfId="6449"/>
    <cellStyle name="Assumptions 2 dp 3 4 2 2 2" xfId="31422"/>
    <cellStyle name="Assumptions 2 dp 3 4 2 3" xfId="18998"/>
    <cellStyle name="Assumptions 2 dp 3 4 2 3 2" xfId="43838"/>
    <cellStyle name="Assumptions 2 dp 3 4 2 4" xfId="22268"/>
    <cellStyle name="Assumptions 2 dp 3 4 2 4 2" xfId="47108"/>
    <cellStyle name="Assumptions 2 dp 3 4 2 5" xfId="25491"/>
    <cellStyle name="Assumptions 2 dp 3 4 2 5 2" xfId="50331"/>
    <cellStyle name="Assumptions 2 dp 3 4 2 6" xfId="36218"/>
    <cellStyle name="Assumptions 2 dp 3 4 3" xfId="10566"/>
    <cellStyle name="Assumptions 2 dp 3 4 3 2" xfId="14665"/>
    <cellStyle name="Assumptions 2 dp 3 4 3 2 2" xfId="39506"/>
    <cellStyle name="Assumptions 2 dp 3 4 3 3" xfId="18280"/>
    <cellStyle name="Assumptions 2 dp 3 4 3 3 2" xfId="43120"/>
    <cellStyle name="Assumptions 2 dp 3 4 3 4" xfId="21567"/>
    <cellStyle name="Assumptions 2 dp 3 4 3 4 2" xfId="46407"/>
    <cellStyle name="Assumptions 2 dp 3 4 3 5" xfId="24793"/>
    <cellStyle name="Assumptions 2 dp 3 4 3 5 2" xfId="49633"/>
    <cellStyle name="Assumptions 2 dp 3 4 3 6" xfId="27650"/>
    <cellStyle name="Assumptions 2 dp 3 4 3 6 2" xfId="52490"/>
    <cellStyle name="Assumptions 2 dp 3 4 3 7" xfId="35495"/>
    <cellStyle name="Assumptions 2 dp 3 4 4" xfId="7876"/>
    <cellStyle name="Assumptions 2 dp 3 4 4 2" xfId="32829"/>
    <cellStyle name="Assumptions 2 dp 3 4 5" xfId="30163"/>
    <cellStyle name="Assumptions 2 dp 3 5" xfId="4868"/>
    <cellStyle name="Assumptions 2 dp 3 5 2" xfId="11196"/>
    <cellStyle name="Assumptions 2 dp 3 5 2 2" xfId="7723"/>
    <cellStyle name="Assumptions 2 dp 3 5 2 2 2" xfId="32676"/>
    <cellStyle name="Assumptions 2 dp 3 5 2 3" xfId="18892"/>
    <cellStyle name="Assumptions 2 dp 3 5 2 3 2" xfId="43732"/>
    <cellStyle name="Assumptions 2 dp 3 5 2 4" xfId="22162"/>
    <cellStyle name="Assumptions 2 dp 3 5 2 4 2" xfId="47002"/>
    <cellStyle name="Assumptions 2 dp 3 5 2 5" xfId="25385"/>
    <cellStyle name="Assumptions 2 dp 3 5 2 5 2" xfId="50225"/>
    <cellStyle name="Assumptions 2 dp 3 5 2 6" xfId="36111"/>
    <cellStyle name="Assumptions 2 dp 3 5 3" xfId="10715"/>
    <cellStyle name="Assumptions 2 dp 3 5 3 2" xfId="9604"/>
    <cellStyle name="Assumptions 2 dp 3 5 3 2 2" xfId="34554"/>
    <cellStyle name="Assumptions 2 dp 3 5 3 3" xfId="18429"/>
    <cellStyle name="Assumptions 2 dp 3 5 3 3 2" xfId="43269"/>
    <cellStyle name="Assumptions 2 dp 3 5 3 4" xfId="21715"/>
    <cellStyle name="Assumptions 2 dp 3 5 3 4 2" xfId="46555"/>
    <cellStyle name="Assumptions 2 dp 3 5 3 5" xfId="24941"/>
    <cellStyle name="Assumptions 2 dp 3 5 3 5 2" xfId="49781"/>
    <cellStyle name="Assumptions 2 dp 3 5 3 6" xfId="27750"/>
    <cellStyle name="Assumptions 2 dp 3 5 3 6 2" xfId="52590"/>
    <cellStyle name="Assumptions 2 dp 3 5 3 7" xfId="35644"/>
    <cellStyle name="Assumptions 2 dp 3 5 4" xfId="8009"/>
    <cellStyle name="Assumptions 2 dp 3 5 4 2" xfId="32962"/>
    <cellStyle name="Assumptions 2 dp 3 5 5" xfId="29983"/>
    <cellStyle name="Assumptions 2 dp 3 6" xfId="11005"/>
    <cellStyle name="Assumptions 2 dp 3 6 2" xfId="9690"/>
    <cellStyle name="Assumptions 2 dp 3 6 2 2" xfId="34639"/>
    <cellStyle name="Assumptions 2 dp 3 6 3" xfId="18717"/>
    <cellStyle name="Assumptions 2 dp 3 6 3 2" xfId="43557"/>
    <cellStyle name="Assumptions 2 dp 3 6 4" xfId="21987"/>
    <cellStyle name="Assumptions 2 dp 3 6 4 2" xfId="46827"/>
    <cellStyle name="Assumptions 2 dp 3 6 5" xfId="25211"/>
    <cellStyle name="Assumptions 2 dp 3 6 5 2" xfId="50051"/>
    <cellStyle name="Assumptions 2 dp 3 6 6" xfId="35925"/>
    <cellStyle name="Assumptions 2 dp 3 7" xfId="10925"/>
    <cellStyle name="Assumptions 2 dp 3 7 2" xfId="7203"/>
    <cellStyle name="Assumptions 2 dp 3 7 2 2" xfId="32156"/>
    <cellStyle name="Assumptions 2 dp 3 7 3" xfId="18638"/>
    <cellStyle name="Assumptions 2 dp 3 7 3 2" xfId="43478"/>
    <cellStyle name="Assumptions 2 dp 3 7 4" xfId="21909"/>
    <cellStyle name="Assumptions 2 dp 3 7 4 2" xfId="46749"/>
    <cellStyle name="Assumptions 2 dp 3 7 5" xfId="25133"/>
    <cellStyle name="Assumptions 2 dp 3 7 5 2" xfId="49973"/>
    <cellStyle name="Assumptions 2 dp 3 7 6" xfId="27922"/>
    <cellStyle name="Assumptions 2 dp 3 7 6 2" xfId="52762"/>
    <cellStyle name="Assumptions 2 dp 3 7 7" xfId="35845"/>
    <cellStyle name="Assumptions 2 dp 3 8" xfId="8387"/>
    <cellStyle name="Assumptions 2 dp 3 8 2" xfId="33338"/>
    <cellStyle name="Assumptions 2 dp 3 9" xfId="29752"/>
    <cellStyle name="Assumptions 2 dp 4" xfId="5014"/>
    <cellStyle name="Assumptions 2 dp 4 2" xfId="11260"/>
    <cellStyle name="Assumptions 2 dp 4 2 2" xfId="13238"/>
    <cellStyle name="Assumptions 2 dp 4 2 2 2" xfId="38080"/>
    <cellStyle name="Assumptions 2 dp 4 2 3" xfId="18955"/>
    <cellStyle name="Assumptions 2 dp 4 2 3 2" xfId="43795"/>
    <cellStyle name="Assumptions 2 dp 4 2 4" xfId="22225"/>
    <cellStyle name="Assumptions 2 dp 4 2 4 2" xfId="47065"/>
    <cellStyle name="Assumptions 2 dp 4 2 5" xfId="25448"/>
    <cellStyle name="Assumptions 2 dp 4 2 5 2" xfId="50288"/>
    <cellStyle name="Assumptions 2 dp 4 2 6" xfId="36175"/>
    <cellStyle name="Assumptions 2 dp 4 3" xfId="10610"/>
    <cellStyle name="Assumptions 2 dp 4 3 2" xfId="14441"/>
    <cellStyle name="Assumptions 2 dp 4 3 2 2" xfId="39282"/>
    <cellStyle name="Assumptions 2 dp 4 3 3" xfId="18324"/>
    <cellStyle name="Assumptions 2 dp 4 3 3 2" xfId="43164"/>
    <cellStyle name="Assumptions 2 dp 4 3 4" xfId="21611"/>
    <cellStyle name="Assumptions 2 dp 4 3 4 2" xfId="46451"/>
    <cellStyle name="Assumptions 2 dp 4 3 5" xfId="24837"/>
    <cellStyle name="Assumptions 2 dp 4 3 5 2" xfId="49677"/>
    <cellStyle name="Assumptions 2 dp 4 3 6" xfId="27693"/>
    <cellStyle name="Assumptions 2 dp 4 3 6 2" xfId="52533"/>
    <cellStyle name="Assumptions 2 dp 4 3 7" xfId="35539"/>
    <cellStyle name="Assumptions 2 dp 4 4" xfId="7922"/>
    <cellStyle name="Assumptions 2 dp 4 4 2" xfId="32875"/>
    <cellStyle name="Assumptions 2 dp 4 5" xfId="30116"/>
    <cellStyle name="Assumptions 2 dp 5" xfId="4842"/>
    <cellStyle name="Assumptions 2 dp 5 2" xfId="11170"/>
    <cellStyle name="Assumptions 2 dp 5 2 2" xfId="6709"/>
    <cellStyle name="Assumptions 2 dp 5 2 2 2" xfId="31677"/>
    <cellStyle name="Assumptions 2 dp 5 2 3" xfId="18866"/>
    <cellStyle name="Assumptions 2 dp 5 2 3 2" xfId="43706"/>
    <cellStyle name="Assumptions 2 dp 5 2 4" xfId="22136"/>
    <cellStyle name="Assumptions 2 dp 5 2 4 2" xfId="46976"/>
    <cellStyle name="Assumptions 2 dp 5 2 5" xfId="25359"/>
    <cellStyle name="Assumptions 2 dp 5 2 5 2" xfId="50199"/>
    <cellStyle name="Assumptions 2 dp 5 2 6" xfId="36085"/>
    <cellStyle name="Assumptions 2 dp 5 3" xfId="10741"/>
    <cellStyle name="Assumptions 2 dp 5 3 2" xfId="7318"/>
    <cellStyle name="Assumptions 2 dp 5 3 2 2" xfId="32271"/>
    <cellStyle name="Assumptions 2 dp 5 3 3" xfId="18455"/>
    <cellStyle name="Assumptions 2 dp 5 3 3 2" xfId="43295"/>
    <cellStyle name="Assumptions 2 dp 5 3 4" xfId="21741"/>
    <cellStyle name="Assumptions 2 dp 5 3 4 2" xfId="46581"/>
    <cellStyle name="Assumptions 2 dp 5 3 5" xfId="24967"/>
    <cellStyle name="Assumptions 2 dp 5 3 5 2" xfId="49807"/>
    <cellStyle name="Assumptions 2 dp 5 3 6" xfId="27776"/>
    <cellStyle name="Assumptions 2 dp 5 3 6 2" xfId="52616"/>
    <cellStyle name="Assumptions 2 dp 5 3 7" xfId="35670"/>
    <cellStyle name="Assumptions 2 dp 5 4" xfId="8035"/>
    <cellStyle name="Assumptions 2 dp 5 4 2" xfId="32988"/>
    <cellStyle name="Assumptions 2 dp 5 5" xfId="29957"/>
    <cellStyle name="Assumptions 2 dp 6" xfId="5058"/>
    <cellStyle name="Assumptions 2 dp 6 2" xfId="11300"/>
    <cellStyle name="Assumptions 2 dp 6 2 2" xfId="7495"/>
    <cellStyle name="Assumptions 2 dp 6 2 2 2" xfId="32448"/>
    <cellStyle name="Assumptions 2 dp 6 2 3" xfId="18995"/>
    <cellStyle name="Assumptions 2 dp 6 2 3 2" xfId="43835"/>
    <cellStyle name="Assumptions 2 dp 6 2 4" xfId="22265"/>
    <cellStyle name="Assumptions 2 dp 6 2 4 2" xfId="47105"/>
    <cellStyle name="Assumptions 2 dp 6 2 5" xfId="25488"/>
    <cellStyle name="Assumptions 2 dp 6 2 5 2" xfId="50328"/>
    <cellStyle name="Assumptions 2 dp 6 2 6" xfId="36215"/>
    <cellStyle name="Assumptions 2 dp 6 3" xfId="10569"/>
    <cellStyle name="Assumptions 2 dp 6 3 2" xfId="13589"/>
    <cellStyle name="Assumptions 2 dp 6 3 2 2" xfId="38431"/>
    <cellStyle name="Assumptions 2 dp 6 3 3" xfId="18283"/>
    <cellStyle name="Assumptions 2 dp 6 3 3 2" xfId="43123"/>
    <cellStyle name="Assumptions 2 dp 6 3 4" xfId="21570"/>
    <cellStyle name="Assumptions 2 dp 6 3 4 2" xfId="46410"/>
    <cellStyle name="Assumptions 2 dp 6 3 5" xfId="24796"/>
    <cellStyle name="Assumptions 2 dp 6 3 5 2" xfId="49636"/>
    <cellStyle name="Assumptions 2 dp 6 3 6" xfId="27653"/>
    <cellStyle name="Assumptions 2 dp 6 3 6 2" xfId="52493"/>
    <cellStyle name="Assumptions 2 dp 6 3 7" xfId="35498"/>
    <cellStyle name="Assumptions 2 dp 6 4" xfId="7879"/>
    <cellStyle name="Assumptions 2 dp 6 4 2" xfId="32832"/>
    <cellStyle name="Assumptions 2 dp 6 5" xfId="30160"/>
    <cellStyle name="Assumptions 2 dp 7" xfId="4712"/>
    <cellStyle name="Assumptions 2 dp 7 2" xfId="11088"/>
    <cellStyle name="Assumptions 2 dp 7 2 2" xfId="6713"/>
    <cellStyle name="Assumptions 2 dp 7 2 2 2" xfId="31681"/>
    <cellStyle name="Assumptions 2 dp 7 2 3" xfId="18784"/>
    <cellStyle name="Assumptions 2 dp 7 2 3 2" xfId="43624"/>
    <cellStyle name="Assumptions 2 dp 7 2 4" xfId="22055"/>
    <cellStyle name="Assumptions 2 dp 7 2 4 2" xfId="46895"/>
    <cellStyle name="Assumptions 2 dp 7 2 5" xfId="25278"/>
    <cellStyle name="Assumptions 2 dp 7 2 5 2" xfId="50118"/>
    <cellStyle name="Assumptions 2 dp 7 2 6" xfId="36005"/>
    <cellStyle name="Assumptions 2 dp 7 3" xfId="10833"/>
    <cellStyle name="Assumptions 2 dp 7 3 2" xfId="9040"/>
    <cellStyle name="Assumptions 2 dp 7 3 2 2" xfId="33990"/>
    <cellStyle name="Assumptions 2 dp 7 3 3" xfId="18547"/>
    <cellStyle name="Assumptions 2 dp 7 3 3 2" xfId="43387"/>
    <cellStyle name="Assumptions 2 dp 7 3 4" xfId="21832"/>
    <cellStyle name="Assumptions 2 dp 7 3 4 2" xfId="46672"/>
    <cellStyle name="Assumptions 2 dp 7 3 5" xfId="25058"/>
    <cellStyle name="Assumptions 2 dp 7 3 5 2" xfId="49898"/>
    <cellStyle name="Assumptions 2 dp 7 3 6" xfId="27855"/>
    <cellStyle name="Assumptions 2 dp 7 3 6 2" xfId="52695"/>
    <cellStyle name="Assumptions 2 dp 7 3 7" xfId="35758"/>
    <cellStyle name="Assumptions 2 dp 7 4" xfId="8113"/>
    <cellStyle name="Assumptions 2 dp 7 4 2" xfId="33066"/>
    <cellStyle name="Assumptions 2 dp 7 5" xfId="29839"/>
    <cellStyle name="Assumptions 2 dp 8" xfId="11002"/>
    <cellStyle name="Assumptions 2 dp 8 2" xfId="13576"/>
    <cellStyle name="Assumptions 2 dp 8 2 2" xfId="38418"/>
    <cellStyle name="Assumptions 2 dp 8 3" xfId="18714"/>
    <cellStyle name="Assumptions 2 dp 8 3 2" xfId="43554"/>
    <cellStyle name="Assumptions 2 dp 8 4" xfId="21984"/>
    <cellStyle name="Assumptions 2 dp 8 4 2" xfId="46824"/>
    <cellStyle name="Assumptions 2 dp 8 5" xfId="25208"/>
    <cellStyle name="Assumptions 2 dp 8 5 2" xfId="50048"/>
    <cellStyle name="Assumptions 2 dp 8 6" xfId="35922"/>
    <cellStyle name="Assumptions 2 dp 9" xfId="11227"/>
    <cellStyle name="Assumptions 2 dp 9 2" xfId="7667"/>
    <cellStyle name="Assumptions 2 dp 9 2 2" xfId="32620"/>
    <cellStyle name="Assumptions 2 dp 9 3" xfId="18922"/>
    <cellStyle name="Assumptions 2 dp 9 3 2" xfId="43762"/>
    <cellStyle name="Assumptions 2 dp 9 4" xfId="22192"/>
    <cellStyle name="Assumptions 2 dp 9 4 2" xfId="47032"/>
    <cellStyle name="Assumptions 2 dp 9 5" xfId="25415"/>
    <cellStyle name="Assumptions 2 dp 9 5 2" xfId="50255"/>
    <cellStyle name="Assumptions 2 dp 9 6" xfId="27983"/>
    <cellStyle name="Assumptions 2 dp 9 6 2" xfId="52823"/>
    <cellStyle name="Assumptions 2 dp 9 7" xfId="36142"/>
    <cellStyle name="Assumptions 3 dp" xfId="4180"/>
    <cellStyle name="Assumptions 3 dp 10" xfId="8386"/>
    <cellStyle name="Assumptions 3 dp 10 2" xfId="33337"/>
    <cellStyle name="Assumptions 3 dp 11" xfId="29753"/>
    <cellStyle name="Assumptions 3 dp 2" xfId="4181"/>
    <cellStyle name="Assumptions 3 dp 2 10" xfId="29754"/>
    <cellStyle name="Assumptions 3 dp 2 2" xfId="4182"/>
    <cellStyle name="Assumptions 3 dp 2 2 2" xfId="5020"/>
    <cellStyle name="Assumptions 3 dp 2 2 2 2" xfId="11266"/>
    <cellStyle name="Assumptions 3 dp 2 2 2 2 2" xfId="9603"/>
    <cellStyle name="Assumptions 3 dp 2 2 2 2 2 2" xfId="34553"/>
    <cellStyle name="Assumptions 3 dp 2 2 2 2 3" xfId="18961"/>
    <cellStyle name="Assumptions 3 dp 2 2 2 2 3 2" xfId="43801"/>
    <cellStyle name="Assumptions 3 dp 2 2 2 2 4" xfId="22231"/>
    <cellStyle name="Assumptions 3 dp 2 2 2 2 4 2" xfId="47071"/>
    <cellStyle name="Assumptions 3 dp 2 2 2 2 5" xfId="25454"/>
    <cellStyle name="Assumptions 3 dp 2 2 2 2 5 2" xfId="50294"/>
    <cellStyle name="Assumptions 3 dp 2 2 2 2 6" xfId="36181"/>
    <cellStyle name="Assumptions 3 dp 2 2 2 3" xfId="10604"/>
    <cellStyle name="Assumptions 3 dp 2 2 2 3 2" xfId="14440"/>
    <cellStyle name="Assumptions 3 dp 2 2 2 3 2 2" xfId="39281"/>
    <cellStyle name="Assumptions 3 dp 2 2 2 3 3" xfId="18318"/>
    <cellStyle name="Assumptions 3 dp 2 2 2 3 3 2" xfId="43158"/>
    <cellStyle name="Assumptions 3 dp 2 2 2 3 4" xfId="21605"/>
    <cellStyle name="Assumptions 3 dp 2 2 2 3 4 2" xfId="46445"/>
    <cellStyle name="Assumptions 3 dp 2 2 2 3 5" xfId="24831"/>
    <cellStyle name="Assumptions 3 dp 2 2 2 3 5 2" xfId="49671"/>
    <cellStyle name="Assumptions 3 dp 2 2 2 3 6" xfId="27687"/>
    <cellStyle name="Assumptions 3 dp 2 2 2 3 6 2" xfId="52527"/>
    <cellStyle name="Assumptions 3 dp 2 2 2 3 7" xfId="35533"/>
    <cellStyle name="Assumptions 3 dp 2 2 2 4" xfId="7916"/>
    <cellStyle name="Assumptions 3 dp 2 2 2 4 2" xfId="32869"/>
    <cellStyle name="Assumptions 3 dp 2 2 2 5" xfId="30122"/>
    <cellStyle name="Assumptions 3 dp 2 2 3" xfId="4836"/>
    <cellStyle name="Assumptions 3 dp 2 2 3 2" xfId="11164"/>
    <cellStyle name="Assumptions 3 dp 2 2 3 2 2" xfId="6677"/>
    <cellStyle name="Assumptions 3 dp 2 2 3 2 2 2" xfId="31645"/>
    <cellStyle name="Assumptions 3 dp 2 2 3 2 3" xfId="18860"/>
    <cellStyle name="Assumptions 3 dp 2 2 3 2 3 2" xfId="43700"/>
    <cellStyle name="Assumptions 3 dp 2 2 3 2 4" xfId="22130"/>
    <cellStyle name="Assumptions 3 dp 2 2 3 2 4 2" xfId="46970"/>
    <cellStyle name="Assumptions 3 dp 2 2 3 2 5" xfId="25353"/>
    <cellStyle name="Assumptions 3 dp 2 2 3 2 5 2" xfId="50193"/>
    <cellStyle name="Assumptions 3 dp 2 2 3 2 6" xfId="36079"/>
    <cellStyle name="Assumptions 3 dp 2 2 3 3" xfId="10747"/>
    <cellStyle name="Assumptions 3 dp 2 2 3 3 2" xfId="7315"/>
    <cellStyle name="Assumptions 3 dp 2 2 3 3 2 2" xfId="32268"/>
    <cellStyle name="Assumptions 3 dp 2 2 3 3 3" xfId="18461"/>
    <cellStyle name="Assumptions 3 dp 2 2 3 3 3 2" xfId="43301"/>
    <cellStyle name="Assumptions 3 dp 2 2 3 3 4" xfId="21747"/>
    <cellStyle name="Assumptions 3 dp 2 2 3 3 4 2" xfId="46587"/>
    <cellStyle name="Assumptions 3 dp 2 2 3 3 5" xfId="24973"/>
    <cellStyle name="Assumptions 3 dp 2 2 3 3 5 2" xfId="49813"/>
    <cellStyle name="Assumptions 3 dp 2 2 3 3 6" xfId="27782"/>
    <cellStyle name="Assumptions 3 dp 2 2 3 3 6 2" xfId="52622"/>
    <cellStyle name="Assumptions 3 dp 2 2 3 3 7" xfId="35676"/>
    <cellStyle name="Assumptions 3 dp 2 2 3 4" xfId="8041"/>
    <cellStyle name="Assumptions 3 dp 2 2 3 4 2" xfId="32994"/>
    <cellStyle name="Assumptions 3 dp 2 2 3 5" xfId="29951"/>
    <cellStyle name="Assumptions 3 dp 2 2 4" xfId="5064"/>
    <cellStyle name="Assumptions 3 dp 2 2 4 2" xfId="11306"/>
    <cellStyle name="Assumptions 3 dp 2 2 4 2 2" xfId="14868"/>
    <cellStyle name="Assumptions 3 dp 2 2 4 2 2 2" xfId="39709"/>
    <cellStyle name="Assumptions 3 dp 2 2 4 2 3" xfId="19001"/>
    <cellStyle name="Assumptions 3 dp 2 2 4 2 3 2" xfId="43841"/>
    <cellStyle name="Assumptions 3 dp 2 2 4 2 4" xfId="22271"/>
    <cellStyle name="Assumptions 3 dp 2 2 4 2 4 2" xfId="47111"/>
    <cellStyle name="Assumptions 3 dp 2 2 4 2 5" xfId="25494"/>
    <cellStyle name="Assumptions 3 dp 2 2 4 2 5 2" xfId="50334"/>
    <cellStyle name="Assumptions 3 dp 2 2 4 2 6" xfId="36221"/>
    <cellStyle name="Assumptions 3 dp 2 2 4 3" xfId="10563"/>
    <cellStyle name="Assumptions 3 dp 2 2 4 3 2" xfId="9710"/>
    <cellStyle name="Assumptions 3 dp 2 2 4 3 2 2" xfId="34659"/>
    <cellStyle name="Assumptions 3 dp 2 2 4 3 3" xfId="18277"/>
    <cellStyle name="Assumptions 3 dp 2 2 4 3 3 2" xfId="43117"/>
    <cellStyle name="Assumptions 3 dp 2 2 4 3 4" xfId="21564"/>
    <cellStyle name="Assumptions 3 dp 2 2 4 3 4 2" xfId="46404"/>
    <cellStyle name="Assumptions 3 dp 2 2 4 3 5" xfId="24790"/>
    <cellStyle name="Assumptions 3 dp 2 2 4 3 5 2" xfId="49630"/>
    <cellStyle name="Assumptions 3 dp 2 2 4 3 6" xfId="27647"/>
    <cellStyle name="Assumptions 3 dp 2 2 4 3 6 2" xfId="52487"/>
    <cellStyle name="Assumptions 3 dp 2 2 4 3 7" xfId="35492"/>
    <cellStyle name="Assumptions 3 dp 2 2 4 4" xfId="7873"/>
    <cellStyle name="Assumptions 3 dp 2 2 4 4 2" xfId="32826"/>
    <cellStyle name="Assumptions 3 dp 2 2 4 5" xfId="30166"/>
    <cellStyle name="Assumptions 3 dp 2 2 5" xfId="4825"/>
    <cellStyle name="Assumptions 3 dp 2 2 5 2" xfId="11153"/>
    <cellStyle name="Assumptions 3 dp 2 2 5 2 2" xfId="6476"/>
    <cellStyle name="Assumptions 3 dp 2 2 5 2 2 2" xfId="31448"/>
    <cellStyle name="Assumptions 3 dp 2 2 5 2 3" xfId="18849"/>
    <cellStyle name="Assumptions 3 dp 2 2 5 2 3 2" xfId="43689"/>
    <cellStyle name="Assumptions 3 dp 2 2 5 2 4" xfId="22119"/>
    <cellStyle name="Assumptions 3 dp 2 2 5 2 4 2" xfId="46959"/>
    <cellStyle name="Assumptions 3 dp 2 2 5 2 5" xfId="25342"/>
    <cellStyle name="Assumptions 3 dp 2 2 5 2 5 2" xfId="50182"/>
    <cellStyle name="Assumptions 3 dp 2 2 5 2 6" xfId="36068"/>
    <cellStyle name="Assumptions 3 dp 2 2 5 3" xfId="10758"/>
    <cellStyle name="Assumptions 3 dp 2 2 5 3 2" xfId="9051"/>
    <cellStyle name="Assumptions 3 dp 2 2 5 3 2 2" xfId="34001"/>
    <cellStyle name="Assumptions 3 dp 2 2 5 3 3" xfId="18472"/>
    <cellStyle name="Assumptions 3 dp 2 2 5 3 3 2" xfId="43312"/>
    <cellStyle name="Assumptions 3 dp 2 2 5 3 4" xfId="21758"/>
    <cellStyle name="Assumptions 3 dp 2 2 5 3 4 2" xfId="46598"/>
    <cellStyle name="Assumptions 3 dp 2 2 5 3 5" xfId="24984"/>
    <cellStyle name="Assumptions 3 dp 2 2 5 3 5 2" xfId="49824"/>
    <cellStyle name="Assumptions 3 dp 2 2 5 3 6" xfId="27793"/>
    <cellStyle name="Assumptions 3 dp 2 2 5 3 6 2" xfId="52633"/>
    <cellStyle name="Assumptions 3 dp 2 2 5 3 7" xfId="35687"/>
    <cellStyle name="Assumptions 3 dp 2 2 5 4" xfId="8052"/>
    <cellStyle name="Assumptions 3 dp 2 2 5 4 2" xfId="33005"/>
    <cellStyle name="Assumptions 3 dp 2 2 5 5" xfId="29940"/>
    <cellStyle name="Assumptions 3 dp 2 2 6" xfId="11008"/>
    <cellStyle name="Assumptions 3 dp 2 2 6 2" xfId="14246"/>
    <cellStyle name="Assumptions 3 dp 2 2 6 2 2" xfId="39087"/>
    <cellStyle name="Assumptions 3 dp 2 2 6 3" xfId="18720"/>
    <cellStyle name="Assumptions 3 dp 2 2 6 3 2" xfId="43560"/>
    <cellStyle name="Assumptions 3 dp 2 2 6 4" xfId="21990"/>
    <cellStyle name="Assumptions 3 dp 2 2 6 4 2" xfId="46830"/>
    <cellStyle name="Assumptions 3 dp 2 2 6 5" xfId="25214"/>
    <cellStyle name="Assumptions 3 dp 2 2 6 5 2" xfId="50054"/>
    <cellStyle name="Assumptions 3 dp 2 2 6 6" xfId="35928"/>
    <cellStyle name="Assumptions 3 dp 2 2 7" xfId="10922"/>
    <cellStyle name="Assumptions 3 dp 2 2 7 2" xfId="9450"/>
    <cellStyle name="Assumptions 3 dp 2 2 7 2 2" xfId="34400"/>
    <cellStyle name="Assumptions 3 dp 2 2 7 3" xfId="18635"/>
    <cellStyle name="Assumptions 3 dp 2 2 7 3 2" xfId="43475"/>
    <cellStyle name="Assumptions 3 dp 2 2 7 4" xfId="21906"/>
    <cellStyle name="Assumptions 3 dp 2 2 7 4 2" xfId="46746"/>
    <cellStyle name="Assumptions 3 dp 2 2 7 5" xfId="25130"/>
    <cellStyle name="Assumptions 3 dp 2 2 7 5 2" xfId="49970"/>
    <cellStyle name="Assumptions 3 dp 2 2 7 6" xfId="27919"/>
    <cellStyle name="Assumptions 3 dp 2 2 7 6 2" xfId="52759"/>
    <cellStyle name="Assumptions 3 dp 2 2 7 7" xfId="35842"/>
    <cellStyle name="Assumptions 3 dp 2 2 8" xfId="8384"/>
    <cellStyle name="Assumptions 3 dp 2 2 8 2" xfId="33335"/>
    <cellStyle name="Assumptions 3 dp 2 2 9" xfId="29755"/>
    <cellStyle name="Assumptions 3 dp 2 3" xfId="5019"/>
    <cellStyle name="Assumptions 3 dp 2 3 2" xfId="11265"/>
    <cellStyle name="Assumptions 3 dp 2 3 2 2" xfId="7166"/>
    <cellStyle name="Assumptions 3 dp 2 3 2 2 2" xfId="32119"/>
    <cellStyle name="Assumptions 3 dp 2 3 2 3" xfId="18960"/>
    <cellStyle name="Assumptions 3 dp 2 3 2 3 2" xfId="43800"/>
    <cellStyle name="Assumptions 3 dp 2 3 2 4" xfId="22230"/>
    <cellStyle name="Assumptions 3 dp 2 3 2 4 2" xfId="47070"/>
    <cellStyle name="Assumptions 3 dp 2 3 2 5" xfId="25453"/>
    <cellStyle name="Assumptions 3 dp 2 3 2 5 2" xfId="50293"/>
    <cellStyle name="Assumptions 3 dp 2 3 2 6" xfId="36180"/>
    <cellStyle name="Assumptions 3 dp 2 3 3" xfId="10605"/>
    <cellStyle name="Assumptions 3 dp 2 3 3 2" xfId="14909"/>
    <cellStyle name="Assumptions 3 dp 2 3 3 2 2" xfId="39750"/>
    <cellStyle name="Assumptions 3 dp 2 3 3 3" xfId="18319"/>
    <cellStyle name="Assumptions 3 dp 2 3 3 3 2" xfId="43159"/>
    <cellStyle name="Assumptions 3 dp 2 3 3 4" xfId="21606"/>
    <cellStyle name="Assumptions 3 dp 2 3 3 4 2" xfId="46446"/>
    <cellStyle name="Assumptions 3 dp 2 3 3 5" xfId="24832"/>
    <cellStyle name="Assumptions 3 dp 2 3 3 5 2" xfId="49672"/>
    <cellStyle name="Assumptions 3 dp 2 3 3 6" xfId="27688"/>
    <cellStyle name="Assumptions 3 dp 2 3 3 6 2" xfId="52528"/>
    <cellStyle name="Assumptions 3 dp 2 3 3 7" xfId="35534"/>
    <cellStyle name="Assumptions 3 dp 2 3 4" xfId="7917"/>
    <cellStyle name="Assumptions 3 dp 2 3 4 2" xfId="32870"/>
    <cellStyle name="Assumptions 3 dp 2 3 5" xfId="30121"/>
    <cellStyle name="Assumptions 3 dp 2 4" xfId="4837"/>
    <cellStyle name="Assumptions 3 dp 2 4 2" xfId="11165"/>
    <cellStyle name="Assumptions 3 dp 2 4 2 2" xfId="9470"/>
    <cellStyle name="Assumptions 3 dp 2 4 2 2 2" xfId="34420"/>
    <cellStyle name="Assumptions 3 dp 2 4 2 3" xfId="18861"/>
    <cellStyle name="Assumptions 3 dp 2 4 2 3 2" xfId="43701"/>
    <cellStyle name="Assumptions 3 dp 2 4 2 4" xfId="22131"/>
    <cellStyle name="Assumptions 3 dp 2 4 2 4 2" xfId="46971"/>
    <cellStyle name="Assumptions 3 dp 2 4 2 5" xfId="25354"/>
    <cellStyle name="Assumptions 3 dp 2 4 2 5 2" xfId="50194"/>
    <cellStyle name="Assumptions 3 dp 2 4 2 6" xfId="36080"/>
    <cellStyle name="Assumptions 3 dp 2 4 3" xfId="10746"/>
    <cellStyle name="Assumptions 3 dp 2 4 3 2" xfId="9685"/>
    <cellStyle name="Assumptions 3 dp 2 4 3 2 2" xfId="34634"/>
    <cellStyle name="Assumptions 3 dp 2 4 3 3" xfId="18460"/>
    <cellStyle name="Assumptions 3 dp 2 4 3 3 2" xfId="43300"/>
    <cellStyle name="Assumptions 3 dp 2 4 3 4" xfId="21746"/>
    <cellStyle name="Assumptions 3 dp 2 4 3 4 2" xfId="46586"/>
    <cellStyle name="Assumptions 3 dp 2 4 3 5" xfId="24972"/>
    <cellStyle name="Assumptions 3 dp 2 4 3 5 2" xfId="49812"/>
    <cellStyle name="Assumptions 3 dp 2 4 3 6" xfId="27781"/>
    <cellStyle name="Assumptions 3 dp 2 4 3 6 2" xfId="52621"/>
    <cellStyle name="Assumptions 3 dp 2 4 3 7" xfId="35675"/>
    <cellStyle name="Assumptions 3 dp 2 4 4" xfId="8040"/>
    <cellStyle name="Assumptions 3 dp 2 4 4 2" xfId="32993"/>
    <cellStyle name="Assumptions 3 dp 2 4 5" xfId="29952"/>
    <cellStyle name="Assumptions 3 dp 2 5" xfId="5063"/>
    <cellStyle name="Assumptions 3 dp 2 5 2" xfId="11305"/>
    <cellStyle name="Assumptions 3 dp 2 5 2 2" xfId="13142"/>
    <cellStyle name="Assumptions 3 dp 2 5 2 2 2" xfId="37984"/>
    <cellStyle name="Assumptions 3 dp 2 5 2 3" xfId="19000"/>
    <cellStyle name="Assumptions 3 dp 2 5 2 3 2" xfId="43840"/>
    <cellStyle name="Assumptions 3 dp 2 5 2 4" xfId="22270"/>
    <cellStyle name="Assumptions 3 dp 2 5 2 4 2" xfId="47110"/>
    <cellStyle name="Assumptions 3 dp 2 5 2 5" xfId="25493"/>
    <cellStyle name="Assumptions 3 dp 2 5 2 5 2" xfId="50333"/>
    <cellStyle name="Assumptions 3 dp 2 5 2 6" xfId="36220"/>
    <cellStyle name="Assumptions 3 dp 2 5 3" xfId="10564"/>
    <cellStyle name="Assumptions 3 dp 2 5 3 2" xfId="6948"/>
    <cellStyle name="Assumptions 3 dp 2 5 3 2 2" xfId="31904"/>
    <cellStyle name="Assumptions 3 dp 2 5 3 3" xfId="18278"/>
    <cellStyle name="Assumptions 3 dp 2 5 3 3 2" xfId="43118"/>
    <cellStyle name="Assumptions 3 dp 2 5 3 4" xfId="21565"/>
    <cellStyle name="Assumptions 3 dp 2 5 3 4 2" xfId="46405"/>
    <cellStyle name="Assumptions 3 dp 2 5 3 5" xfId="24791"/>
    <cellStyle name="Assumptions 3 dp 2 5 3 5 2" xfId="49631"/>
    <cellStyle name="Assumptions 3 dp 2 5 3 6" xfId="27648"/>
    <cellStyle name="Assumptions 3 dp 2 5 3 6 2" xfId="52488"/>
    <cellStyle name="Assumptions 3 dp 2 5 3 7" xfId="35493"/>
    <cellStyle name="Assumptions 3 dp 2 5 4" xfId="7874"/>
    <cellStyle name="Assumptions 3 dp 2 5 4 2" xfId="32827"/>
    <cellStyle name="Assumptions 3 dp 2 5 5" xfId="30165"/>
    <cellStyle name="Assumptions 3 dp 2 6" xfId="4826"/>
    <cellStyle name="Assumptions 3 dp 2 6 2" xfId="11154"/>
    <cellStyle name="Assumptions 3 dp 2 6 2 2" xfId="7830"/>
    <cellStyle name="Assumptions 3 dp 2 6 2 2 2" xfId="32783"/>
    <cellStyle name="Assumptions 3 dp 2 6 2 3" xfId="18850"/>
    <cellStyle name="Assumptions 3 dp 2 6 2 3 2" xfId="43690"/>
    <cellStyle name="Assumptions 3 dp 2 6 2 4" xfId="22120"/>
    <cellStyle name="Assumptions 3 dp 2 6 2 4 2" xfId="46960"/>
    <cellStyle name="Assumptions 3 dp 2 6 2 5" xfId="25343"/>
    <cellStyle name="Assumptions 3 dp 2 6 2 5 2" xfId="50183"/>
    <cellStyle name="Assumptions 3 dp 2 6 2 6" xfId="36069"/>
    <cellStyle name="Assumptions 3 dp 2 6 3" xfId="10757"/>
    <cellStyle name="Assumptions 3 dp 2 6 3 2" xfId="9052"/>
    <cellStyle name="Assumptions 3 dp 2 6 3 2 2" xfId="34002"/>
    <cellStyle name="Assumptions 3 dp 2 6 3 3" xfId="18471"/>
    <cellStyle name="Assumptions 3 dp 2 6 3 3 2" xfId="43311"/>
    <cellStyle name="Assumptions 3 dp 2 6 3 4" xfId="21757"/>
    <cellStyle name="Assumptions 3 dp 2 6 3 4 2" xfId="46597"/>
    <cellStyle name="Assumptions 3 dp 2 6 3 5" xfId="24983"/>
    <cellStyle name="Assumptions 3 dp 2 6 3 5 2" xfId="49823"/>
    <cellStyle name="Assumptions 3 dp 2 6 3 6" xfId="27792"/>
    <cellStyle name="Assumptions 3 dp 2 6 3 6 2" xfId="52632"/>
    <cellStyle name="Assumptions 3 dp 2 6 3 7" xfId="35686"/>
    <cellStyle name="Assumptions 3 dp 2 6 4" xfId="8051"/>
    <cellStyle name="Assumptions 3 dp 2 6 4 2" xfId="33004"/>
    <cellStyle name="Assumptions 3 dp 2 6 5" xfId="29941"/>
    <cellStyle name="Assumptions 3 dp 2 7" xfId="11007"/>
    <cellStyle name="Assumptions 3 dp 2 7 2" xfId="14812"/>
    <cellStyle name="Assumptions 3 dp 2 7 2 2" xfId="39653"/>
    <cellStyle name="Assumptions 3 dp 2 7 3" xfId="18719"/>
    <cellStyle name="Assumptions 3 dp 2 7 3 2" xfId="43559"/>
    <cellStyle name="Assumptions 3 dp 2 7 4" xfId="21989"/>
    <cellStyle name="Assumptions 3 dp 2 7 4 2" xfId="46829"/>
    <cellStyle name="Assumptions 3 dp 2 7 5" xfId="25213"/>
    <cellStyle name="Assumptions 3 dp 2 7 5 2" xfId="50053"/>
    <cellStyle name="Assumptions 3 dp 2 7 6" xfId="35927"/>
    <cellStyle name="Assumptions 3 dp 2 8" xfId="10923"/>
    <cellStyle name="Assumptions 3 dp 2 8 2" xfId="6591"/>
    <cellStyle name="Assumptions 3 dp 2 8 2 2" xfId="31560"/>
    <cellStyle name="Assumptions 3 dp 2 8 3" xfId="18636"/>
    <cellStyle name="Assumptions 3 dp 2 8 3 2" xfId="43476"/>
    <cellStyle name="Assumptions 3 dp 2 8 4" xfId="21907"/>
    <cellStyle name="Assumptions 3 dp 2 8 4 2" xfId="46747"/>
    <cellStyle name="Assumptions 3 dp 2 8 5" xfId="25131"/>
    <cellStyle name="Assumptions 3 dp 2 8 5 2" xfId="49971"/>
    <cellStyle name="Assumptions 3 dp 2 8 6" xfId="27920"/>
    <cellStyle name="Assumptions 3 dp 2 8 6 2" xfId="52760"/>
    <cellStyle name="Assumptions 3 dp 2 8 7" xfId="35843"/>
    <cellStyle name="Assumptions 3 dp 2 9" xfId="8385"/>
    <cellStyle name="Assumptions 3 dp 2 9 2" xfId="33336"/>
    <cellStyle name="Assumptions 3 dp 3" xfId="4183"/>
    <cellStyle name="Assumptions 3 dp 3 2" xfId="5021"/>
    <cellStyle name="Assumptions 3 dp 3 2 2" xfId="11267"/>
    <cellStyle name="Assumptions 3 dp 3 2 2 2" xfId="7401"/>
    <cellStyle name="Assumptions 3 dp 3 2 2 2 2" xfId="32354"/>
    <cellStyle name="Assumptions 3 dp 3 2 2 3" xfId="18962"/>
    <cellStyle name="Assumptions 3 dp 3 2 2 3 2" xfId="43802"/>
    <cellStyle name="Assumptions 3 dp 3 2 2 4" xfId="22232"/>
    <cellStyle name="Assumptions 3 dp 3 2 2 4 2" xfId="47072"/>
    <cellStyle name="Assumptions 3 dp 3 2 2 5" xfId="25455"/>
    <cellStyle name="Assumptions 3 dp 3 2 2 5 2" xfId="50295"/>
    <cellStyle name="Assumptions 3 dp 3 2 2 6" xfId="36182"/>
    <cellStyle name="Assumptions 3 dp 3 2 3" xfId="10603"/>
    <cellStyle name="Assumptions 3 dp 3 2 3 2" xfId="13185"/>
    <cellStyle name="Assumptions 3 dp 3 2 3 2 2" xfId="38027"/>
    <cellStyle name="Assumptions 3 dp 3 2 3 3" xfId="18317"/>
    <cellStyle name="Assumptions 3 dp 3 2 3 3 2" xfId="43157"/>
    <cellStyle name="Assumptions 3 dp 3 2 3 4" xfId="21604"/>
    <cellStyle name="Assumptions 3 dp 3 2 3 4 2" xfId="46444"/>
    <cellStyle name="Assumptions 3 dp 3 2 3 5" xfId="24830"/>
    <cellStyle name="Assumptions 3 dp 3 2 3 5 2" xfId="49670"/>
    <cellStyle name="Assumptions 3 dp 3 2 3 6" xfId="27686"/>
    <cellStyle name="Assumptions 3 dp 3 2 3 6 2" xfId="52526"/>
    <cellStyle name="Assumptions 3 dp 3 2 3 7" xfId="35532"/>
    <cellStyle name="Assumptions 3 dp 3 2 4" xfId="7915"/>
    <cellStyle name="Assumptions 3 dp 3 2 4 2" xfId="32868"/>
    <cellStyle name="Assumptions 3 dp 3 2 5" xfId="30123"/>
    <cellStyle name="Assumptions 3 dp 3 3" xfId="4835"/>
    <cellStyle name="Assumptions 3 dp 3 3 2" xfId="11163"/>
    <cellStyle name="Assumptions 3 dp 3 3 2 2" xfId="7158"/>
    <cellStyle name="Assumptions 3 dp 3 3 2 2 2" xfId="32111"/>
    <cellStyle name="Assumptions 3 dp 3 3 2 3" xfId="18859"/>
    <cellStyle name="Assumptions 3 dp 3 3 2 3 2" xfId="43699"/>
    <cellStyle name="Assumptions 3 dp 3 3 2 4" xfId="22129"/>
    <cellStyle name="Assumptions 3 dp 3 3 2 4 2" xfId="46969"/>
    <cellStyle name="Assumptions 3 dp 3 3 2 5" xfId="25352"/>
    <cellStyle name="Assumptions 3 dp 3 3 2 5 2" xfId="50192"/>
    <cellStyle name="Assumptions 3 dp 3 3 2 6" xfId="36078"/>
    <cellStyle name="Assumptions 3 dp 3 3 3" xfId="10748"/>
    <cellStyle name="Assumptions 3 dp 3 3 3 2" xfId="6924"/>
    <cellStyle name="Assumptions 3 dp 3 3 3 2 2" xfId="31882"/>
    <cellStyle name="Assumptions 3 dp 3 3 3 3" xfId="18462"/>
    <cellStyle name="Assumptions 3 dp 3 3 3 3 2" xfId="43302"/>
    <cellStyle name="Assumptions 3 dp 3 3 3 4" xfId="21748"/>
    <cellStyle name="Assumptions 3 dp 3 3 3 4 2" xfId="46588"/>
    <cellStyle name="Assumptions 3 dp 3 3 3 5" xfId="24974"/>
    <cellStyle name="Assumptions 3 dp 3 3 3 5 2" xfId="49814"/>
    <cellStyle name="Assumptions 3 dp 3 3 3 6" xfId="27783"/>
    <cellStyle name="Assumptions 3 dp 3 3 3 6 2" xfId="52623"/>
    <cellStyle name="Assumptions 3 dp 3 3 3 7" xfId="35677"/>
    <cellStyle name="Assumptions 3 dp 3 3 4" xfId="8042"/>
    <cellStyle name="Assumptions 3 dp 3 3 4 2" xfId="32995"/>
    <cellStyle name="Assumptions 3 dp 3 3 5" xfId="29950"/>
    <cellStyle name="Assumptions 3 dp 3 4" xfId="5065"/>
    <cellStyle name="Assumptions 3 dp 3 4 2" xfId="11307"/>
    <cellStyle name="Assumptions 3 dp 3 4 2 2" xfId="14361"/>
    <cellStyle name="Assumptions 3 dp 3 4 2 2 2" xfId="39202"/>
    <cellStyle name="Assumptions 3 dp 3 4 2 3" xfId="19002"/>
    <cellStyle name="Assumptions 3 dp 3 4 2 3 2" xfId="43842"/>
    <cellStyle name="Assumptions 3 dp 3 4 2 4" xfId="22272"/>
    <cellStyle name="Assumptions 3 dp 3 4 2 4 2" xfId="47112"/>
    <cellStyle name="Assumptions 3 dp 3 4 2 5" xfId="25495"/>
    <cellStyle name="Assumptions 3 dp 3 4 2 5 2" xfId="50335"/>
    <cellStyle name="Assumptions 3 dp 3 4 2 6" xfId="36222"/>
    <cellStyle name="Assumptions 3 dp 3 4 3" xfId="10562"/>
    <cellStyle name="Assumptions 3 dp 3 4 3 2" xfId="14661"/>
    <cellStyle name="Assumptions 3 dp 3 4 3 2 2" xfId="39502"/>
    <cellStyle name="Assumptions 3 dp 3 4 3 3" xfId="18276"/>
    <cellStyle name="Assumptions 3 dp 3 4 3 3 2" xfId="43116"/>
    <cellStyle name="Assumptions 3 dp 3 4 3 4" xfId="21563"/>
    <cellStyle name="Assumptions 3 dp 3 4 3 4 2" xfId="46403"/>
    <cellStyle name="Assumptions 3 dp 3 4 3 5" xfId="24789"/>
    <cellStyle name="Assumptions 3 dp 3 4 3 5 2" xfId="49629"/>
    <cellStyle name="Assumptions 3 dp 3 4 3 6" xfId="27646"/>
    <cellStyle name="Assumptions 3 dp 3 4 3 6 2" xfId="52486"/>
    <cellStyle name="Assumptions 3 dp 3 4 3 7" xfId="35491"/>
    <cellStyle name="Assumptions 3 dp 3 4 4" xfId="7872"/>
    <cellStyle name="Assumptions 3 dp 3 4 4 2" xfId="32825"/>
    <cellStyle name="Assumptions 3 dp 3 4 5" xfId="30167"/>
    <cellStyle name="Assumptions 3 dp 3 5" xfId="4824"/>
    <cellStyle name="Assumptions 3 dp 3 5 2" xfId="11152"/>
    <cellStyle name="Assumptions 3 dp 3 5 2 2" xfId="7265"/>
    <cellStyle name="Assumptions 3 dp 3 5 2 2 2" xfId="32218"/>
    <cellStyle name="Assumptions 3 dp 3 5 2 3" xfId="18848"/>
    <cellStyle name="Assumptions 3 dp 3 5 2 3 2" xfId="43688"/>
    <cellStyle name="Assumptions 3 dp 3 5 2 4" xfId="22118"/>
    <cellStyle name="Assumptions 3 dp 3 5 2 4 2" xfId="46958"/>
    <cellStyle name="Assumptions 3 dp 3 5 2 5" xfId="25341"/>
    <cellStyle name="Assumptions 3 dp 3 5 2 5 2" xfId="50181"/>
    <cellStyle name="Assumptions 3 dp 3 5 2 6" xfId="36067"/>
    <cellStyle name="Assumptions 3 dp 3 5 3" xfId="10759"/>
    <cellStyle name="Assumptions 3 dp 3 5 3 2" xfId="7313"/>
    <cellStyle name="Assumptions 3 dp 3 5 3 2 2" xfId="32266"/>
    <cellStyle name="Assumptions 3 dp 3 5 3 3" xfId="18473"/>
    <cellStyle name="Assumptions 3 dp 3 5 3 3 2" xfId="43313"/>
    <cellStyle name="Assumptions 3 dp 3 5 3 4" xfId="21759"/>
    <cellStyle name="Assumptions 3 dp 3 5 3 4 2" xfId="46599"/>
    <cellStyle name="Assumptions 3 dp 3 5 3 5" xfId="24985"/>
    <cellStyle name="Assumptions 3 dp 3 5 3 5 2" xfId="49825"/>
    <cellStyle name="Assumptions 3 dp 3 5 3 6" xfId="27794"/>
    <cellStyle name="Assumptions 3 dp 3 5 3 6 2" xfId="52634"/>
    <cellStyle name="Assumptions 3 dp 3 5 3 7" xfId="35688"/>
    <cellStyle name="Assumptions 3 dp 3 5 4" xfId="8053"/>
    <cellStyle name="Assumptions 3 dp 3 5 4 2" xfId="33006"/>
    <cellStyle name="Assumptions 3 dp 3 5 5" xfId="29939"/>
    <cellStyle name="Assumptions 3 dp 3 6" xfId="11009"/>
    <cellStyle name="Assumptions 3 dp 3 6 2" xfId="7541"/>
    <cellStyle name="Assumptions 3 dp 3 6 2 2" xfId="32494"/>
    <cellStyle name="Assumptions 3 dp 3 6 3" xfId="18721"/>
    <cellStyle name="Assumptions 3 dp 3 6 3 2" xfId="43561"/>
    <cellStyle name="Assumptions 3 dp 3 6 4" xfId="21991"/>
    <cellStyle name="Assumptions 3 dp 3 6 4 2" xfId="46831"/>
    <cellStyle name="Assumptions 3 dp 3 6 5" xfId="25215"/>
    <cellStyle name="Assumptions 3 dp 3 6 5 2" xfId="50055"/>
    <cellStyle name="Assumptions 3 dp 3 6 6" xfId="35929"/>
    <cellStyle name="Assumptions 3 dp 3 7" xfId="10921"/>
    <cellStyle name="Assumptions 3 dp 3 7 2" xfId="9625"/>
    <cellStyle name="Assumptions 3 dp 3 7 2 2" xfId="34575"/>
    <cellStyle name="Assumptions 3 dp 3 7 3" xfId="18634"/>
    <cellStyle name="Assumptions 3 dp 3 7 3 2" xfId="43474"/>
    <cellStyle name="Assumptions 3 dp 3 7 4" xfId="21905"/>
    <cellStyle name="Assumptions 3 dp 3 7 4 2" xfId="46745"/>
    <cellStyle name="Assumptions 3 dp 3 7 5" xfId="25129"/>
    <cellStyle name="Assumptions 3 dp 3 7 5 2" xfId="49969"/>
    <cellStyle name="Assumptions 3 dp 3 7 6" xfId="27918"/>
    <cellStyle name="Assumptions 3 dp 3 7 6 2" xfId="52758"/>
    <cellStyle name="Assumptions 3 dp 3 7 7" xfId="35841"/>
    <cellStyle name="Assumptions 3 dp 3 8" xfId="8383"/>
    <cellStyle name="Assumptions 3 dp 3 8 2" xfId="33334"/>
    <cellStyle name="Assumptions 3 dp 3 9" xfId="29756"/>
    <cellStyle name="Assumptions 3 dp 4" xfId="5018"/>
    <cellStyle name="Assumptions 3 dp 4 2" xfId="11264"/>
    <cellStyle name="Assumptions 3 dp 4 2 2" xfId="14754"/>
    <cellStyle name="Assumptions 3 dp 4 2 2 2" xfId="39595"/>
    <cellStyle name="Assumptions 3 dp 4 2 3" xfId="18959"/>
    <cellStyle name="Assumptions 3 dp 4 2 3 2" xfId="43799"/>
    <cellStyle name="Assumptions 3 dp 4 2 4" xfId="22229"/>
    <cellStyle name="Assumptions 3 dp 4 2 4 2" xfId="47069"/>
    <cellStyle name="Assumptions 3 dp 4 2 5" xfId="25452"/>
    <cellStyle name="Assumptions 3 dp 4 2 5 2" xfId="50292"/>
    <cellStyle name="Assumptions 3 dp 4 2 6" xfId="36179"/>
    <cellStyle name="Assumptions 3 dp 4 3" xfId="10606"/>
    <cellStyle name="Assumptions 3 dp 4 3 2" xfId="14051"/>
    <cellStyle name="Assumptions 3 dp 4 3 2 2" xfId="38892"/>
    <cellStyle name="Assumptions 3 dp 4 3 3" xfId="18320"/>
    <cellStyle name="Assumptions 3 dp 4 3 3 2" xfId="43160"/>
    <cellStyle name="Assumptions 3 dp 4 3 4" xfId="21607"/>
    <cellStyle name="Assumptions 3 dp 4 3 4 2" xfId="46447"/>
    <cellStyle name="Assumptions 3 dp 4 3 5" xfId="24833"/>
    <cellStyle name="Assumptions 3 dp 4 3 5 2" xfId="49673"/>
    <cellStyle name="Assumptions 3 dp 4 3 6" xfId="27689"/>
    <cellStyle name="Assumptions 3 dp 4 3 6 2" xfId="52529"/>
    <cellStyle name="Assumptions 3 dp 4 3 7" xfId="35535"/>
    <cellStyle name="Assumptions 3 dp 4 4" xfId="7918"/>
    <cellStyle name="Assumptions 3 dp 4 4 2" xfId="32871"/>
    <cellStyle name="Assumptions 3 dp 4 5" xfId="30120"/>
    <cellStyle name="Assumptions 3 dp 5" xfId="4838"/>
    <cellStyle name="Assumptions 3 dp 5 2" xfId="11166"/>
    <cellStyle name="Assumptions 3 dp 5 2 2" xfId="7163"/>
    <cellStyle name="Assumptions 3 dp 5 2 2 2" xfId="32116"/>
    <cellStyle name="Assumptions 3 dp 5 2 3" xfId="18862"/>
    <cellStyle name="Assumptions 3 dp 5 2 3 2" xfId="43702"/>
    <cellStyle name="Assumptions 3 dp 5 2 4" xfId="22132"/>
    <cellStyle name="Assumptions 3 dp 5 2 4 2" xfId="46972"/>
    <cellStyle name="Assumptions 3 dp 5 2 5" xfId="25355"/>
    <cellStyle name="Assumptions 3 dp 5 2 5 2" xfId="50195"/>
    <cellStyle name="Assumptions 3 dp 5 2 6" xfId="36081"/>
    <cellStyle name="Assumptions 3 dp 5 3" xfId="10745"/>
    <cellStyle name="Assumptions 3 dp 5 3 2" xfId="9521"/>
    <cellStyle name="Assumptions 3 dp 5 3 2 2" xfId="34471"/>
    <cellStyle name="Assumptions 3 dp 5 3 3" xfId="18459"/>
    <cellStyle name="Assumptions 3 dp 5 3 3 2" xfId="43299"/>
    <cellStyle name="Assumptions 3 dp 5 3 4" xfId="21745"/>
    <cellStyle name="Assumptions 3 dp 5 3 4 2" xfId="46585"/>
    <cellStyle name="Assumptions 3 dp 5 3 5" xfId="24971"/>
    <cellStyle name="Assumptions 3 dp 5 3 5 2" xfId="49811"/>
    <cellStyle name="Assumptions 3 dp 5 3 6" xfId="27780"/>
    <cellStyle name="Assumptions 3 dp 5 3 6 2" xfId="52620"/>
    <cellStyle name="Assumptions 3 dp 5 3 7" xfId="35674"/>
    <cellStyle name="Assumptions 3 dp 5 4" xfId="8039"/>
    <cellStyle name="Assumptions 3 dp 5 4 2" xfId="32992"/>
    <cellStyle name="Assumptions 3 dp 5 5" xfId="29953"/>
    <cellStyle name="Assumptions 3 dp 6" xfId="5062"/>
    <cellStyle name="Assumptions 3 dp 6 2" xfId="11304"/>
    <cellStyle name="Assumptions 3 dp 6 2 2" xfId="6673"/>
    <cellStyle name="Assumptions 3 dp 6 2 2 2" xfId="31641"/>
    <cellStyle name="Assumptions 3 dp 6 2 3" xfId="18999"/>
    <cellStyle name="Assumptions 3 dp 6 2 3 2" xfId="43839"/>
    <cellStyle name="Assumptions 3 dp 6 2 4" xfId="22269"/>
    <cellStyle name="Assumptions 3 dp 6 2 4 2" xfId="47109"/>
    <cellStyle name="Assumptions 3 dp 6 2 5" xfId="25492"/>
    <cellStyle name="Assumptions 3 dp 6 2 5 2" xfId="50332"/>
    <cellStyle name="Assumptions 3 dp 6 2 6" xfId="36219"/>
    <cellStyle name="Assumptions 3 dp 6 3" xfId="10565"/>
    <cellStyle name="Assumptions 3 dp 6 3 2" xfId="7487"/>
    <cellStyle name="Assumptions 3 dp 6 3 2 2" xfId="32440"/>
    <cellStyle name="Assumptions 3 dp 6 3 3" xfId="18279"/>
    <cellStyle name="Assumptions 3 dp 6 3 3 2" xfId="43119"/>
    <cellStyle name="Assumptions 3 dp 6 3 4" xfId="21566"/>
    <cellStyle name="Assumptions 3 dp 6 3 4 2" xfId="46406"/>
    <cellStyle name="Assumptions 3 dp 6 3 5" xfId="24792"/>
    <cellStyle name="Assumptions 3 dp 6 3 5 2" xfId="49632"/>
    <cellStyle name="Assumptions 3 dp 6 3 6" xfId="27649"/>
    <cellStyle name="Assumptions 3 dp 6 3 6 2" xfId="52489"/>
    <cellStyle name="Assumptions 3 dp 6 3 7" xfId="35494"/>
    <cellStyle name="Assumptions 3 dp 6 4" xfId="7875"/>
    <cellStyle name="Assumptions 3 dp 6 4 2" xfId="32828"/>
    <cellStyle name="Assumptions 3 dp 6 5" xfId="30164"/>
    <cellStyle name="Assumptions 3 dp 7" xfId="4867"/>
    <cellStyle name="Assumptions 3 dp 7 2" xfId="11195"/>
    <cellStyle name="Assumptions 3 dp 7 2 2" xfId="9510"/>
    <cellStyle name="Assumptions 3 dp 7 2 2 2" xfId="34460"/>
    <cellStyle name="Assumptions 3 dp 7 2 3" xfId="18891"/>
    <cellStyle name="Assumptions 3 dp 7 2 3 2" xfId="43731"/>
    <cellStyle name="Assumptions 3 dp 7 2 4" xfId="22161"/>
    <cellStyle name="Assumptions 3 dp 7 2 4 2" xfId="47001"/>
    <cellStyle name="Assumptions 3 dp 7 2 5" xfId="25384"/>
    <cellStyle name="Assumptions 3 dp 7 2 5 2" xfId="50224"/>
    <cellStyle name="Assumptions 3 dp 7 2 6" xfId="36110"/>
    <cellStyle name="Assumptions 3 dp 7 3" xfId="10716"/>
    <cellStyle name="Assumptions 3 dp 7 3 2" xfId="8124"/>
    <cellStyle name="Assumptions 3 dp 7 3 2 2" xfId="33077"/>
    <cellStyle name="Assumptions 3 dp 7 3 3" xfId="18430"/>
    <cellStyle name="Assumptions 3 dp 7 3 3 2" xfId="43270"/>
    <cellStyle name="Assumptions 3 dp 7 3 4" xfId="21716"/>
    <cellStyle name="Assumptions 3 dp 7 3 4 2" xfId="46556"/>
    <cellStyle name="Assumptions 3 dp 7 3 5" xfId="24942"/>
    <cellStyle name="Assumptions 3 dp 7 3 5 2" xfId="49782"/>
    <cellStyle name="Assumptions 3 dp 7 3 6" xfId="27751"/>
    <cellStyle name="Assumptions 3 dp 7 3 6 2" xfId="52591"/>
    <cellStyle name="Assumptions 3 dp 7 3 7" xfId="35645"/>
    <cellStyle name="Assumptions 3 dp 7 4" xfId="8010"/>
    <cellStyle name="Assumptions 3 dp 7 4 2" xfId="32963"/>
    <cellStyle name="Assumptions 3 dp 7 5" xfId="29982"/>
    <cellStyle name="Assumptions 3 dp 8" xfId="11006"/>
    <cellStyle name="Assumptions 3 dp 8 2" xfId="13087"/>
    <cellStyle name="Assumptions 3 dp 8 2 2" xfId="37930"/>
    <cellStyle name="Assumptions 3 dp 8 3" xfId="18718"/>
    <cellStyle name="Assumptions 3 dp 8 3 2" xfId="43558"/>
    <cellStyle name="Assumptions 3 dp 8 4" xfId="21988"/>
    <cellStyle name="Assumptions 3 dp 8 4 2" xfId="46828"/>
    <cellStyle name="Assumptions 3 dp 8 5" xfId="25212"/>
    <cellStyle name="Assumptions 3 dp 8 5 2" xfId="50052"/>
    <cellStyle name="Assumptions 3 dp 8 6" xfId="35926"/>
    <cellStyle name="Assumptions 3 dp 9" xfId="10924"/>
    <cellStyle name="Assumptions 3 dp 9 2" xfId="6460"/>
    <cellStyle name="Assumptions 3 dp 9 2 2" xfId="31433"/>
    <cellStyle name="Assumptions 3 dp 9 3" xfId="18637"/>
    <cellStyle name="Assumptions 3 dp 9 3 2" xfId="43477"/>
    <cellStyle name="Assumptions 3 dp 9 4" xfId="21908"/>
    <cellStyle name="Assumptions 3 dp 9 4 2" xfId="46748"/>
    <cellStyle name="Assumptions 3 dp 9 5" xfId="25132"/>
    <cellStyle name="Assumptions 3 dp 9 5 2" xfId="49972"/>
    <cellStyle name="Assumptions 3 dp 9 6" xfId="27921"/>
    <cellStyle name="Assumptions 3 dp 9 6 2" xfId="52761"/>
    <cellStyle name="Assumptions 3 dp 9 7" xfId="35844"/>
    <cellStyle name="Assumptions x 1 dp" xfId="4184"/>
    <cellStyle name="Assumptions x 1 dp 10" xfId="8382"/>
    <cellStyle name="Assumptions x 1 dp 10 2" xfId="33333"/>
    <cellStyle name="Assumptions x 1 dp 11" xfId="29757"/>
    <cellStyle name="Assumptions x 1 dp 2" xfId="4185"/>
    <cellStyle name="Assumptions x 1 dp 2 10" xfId="29758"/>
    <cellStyle name="Assumptions x 1 dp 2 2" xfId="4186"/>
    <cellStyle name="Assumptions x 1 dp 2 2 2" xfId="5024"/>
    <cellStyle name="Assumptions x 1 dp 2 2 2 2" xfId="11270"/>
    <cellStyle name="Assumptions x 1 dp 2 2 2 2 2" xfId="7556"/>
    <cellStyle name="Assumptions x 1 dp 2 2 2 2 2 2" xfId="32509"/>
    <cellStyle name="Assumptions x 1 dp 2 2 2 2 3" xfId="18965"/>
    <cellStyle name="Assumptions x 1 dp 2 2 2 2 3 2" xfId="43805"/>
    <cellStyle name="Assumptions x 1 dp 2 2 2 2 4" xfId="22235"/>
    <cellStyle name="Assumptions x 1 dp 2 2 2 2 4 2" xfId="47075"/>
    <cellStyle name="Assumptions x 1 dp 2 2 2 2 5" xfId="25458"/>
    <cellStyle name="Assumptions x 1 dp 2 2 2 2 5 2" xfId="50298"/>
    <cellStyle name="Assumptions x 1 dp 2 2 2 2 6" xfId="36185"/>
    <cellStyle name="Assumptions x 1 dp 2 2 2 3" xfId="10600"/>
    <cellStyle name="Assumptions x 1 dp 2 2 2 3 2" xfId="9714"/>
    <cellStyle name="Assumptions x 1 dp 2 2 2 3 2 2" xfId="34663"/>
    <cellStyle name="Assumptions x 1 dp 2 2 2 3 3" xfId="18314"/>
    <cellStyle name="Assumptions x 1 dp 2 2 2 3 3 2" xfId="43154"/>
    <cellStyle name="Assumptions x 1 dp 2 2 2 3 4" xfId="21601"/>
    <cellStyle name="Assumptions x 1 dp 2 2 2 3 4 2" xfId="46441"/>
    <cellStyle name="Assumptions x 1 dp 2 2 2 3 5" xfId="24827"/>
    <cellStyle name="Assumptions x 1 dp 2 2 2 3 5 2" xfId="49667"/>
    <cellStyle name="Assumptions x 1 dp 2 2 2 3 6" xfId="27683"/>
    <cellStyle name="Assumptions x 1 dp 2 2 2 3 6 2" xfId="52523"/>
    <cellStyle name="Assumptions x 1 dp 2 2 2 3 7" xfId="35529"/>
    <cellStyle name="Assumptions x 1 dp 2 2 2 4" xfId="7912"/>
    <cellStyle name="Assumptions x 1 dp 2 2 2 4 2" xfId="32865"/>
    <cellStyle name="Assumptions x 1 dp 2 2 2 5" xfId="30126"/>
    <cellStyle name="Assumptions x 1 dp 2 2 3" xfId="4832"/>
    <cellStyle name="Assumptions x 1 dp 2 2 3 2" xfId="11160"/>
    <cellStyle name="Assumptions x 1 dp 2 2 3 2 2" xfId="7002"/>
    <cellStyle name="Assumptions x 1 dp 2 2 3 2 2 2" xfId="31958"/>
    <cellStyle name="Assumptions x 1 dp 2 2 3 2 3" xfId="18856"/>
    <cellStyle name="Assumptions x 1 dp 2 2 3 2 3 2" xfId="43696"/>
    <cellStyle name="Assumptions x 1 dp 2 2 3 2 4" xfId="22126"/>
    <cellStyle name="Assumptions x 1 dp 2 2 3 2 4 2" xfId="46966"/>
    <cellStyle name="Assumptions x 1 dp 2 2 3 2 5" xfId="25349"/>
    <cellStyle name="Assumptions x 1 dp 2 2 3 2 5 2" xfId="50189"/>
    <cellStyle name="Assumptions x 1 dp 2 2 3 2 6" xfId="36075"/>
    <cellStyle name="Assumptions x 1 dp 2 2 3 3" xfId="10751"/>
    <cellStyle name="Assumptions x 1 dp 2 2 3 3 2" xfId="7314"/>
    <cellStyle name="Assumptions x 1 dp 2 2 3 3 2 2" xfId="32267"/>
    <cellStyle name="Assumptions x 1 dp 2 2 3 3 3" xfId="18465"/>
    <cellStyle name="Assumptions x 1 dp 2 2 3 3 3 2" xfId="43305"/>
    <cellStyle name="Assumptions x 1 dp 2 2 3 3 4" xfId="21751"/>
    <cellStyle name="Assumptions x 1 dp 2 2 3 3 4 2" xfId="46591"/>
    <cellStyle name="Assumptions x 1 dp 2 2 3 3 5" xfId="24977"/>
    <cellStyle name="Assumptions x 1 dp 2 2 3 3 5 2" xfId="49817"/>
    <cellStyle name="Assumptions x 1 dp 2 2 3 3 6" xfId="27786"/>
    <cellStyle name="Assumptions x 1 dp 2 2 3 3 6 2" xfId="52626"/>
    <cellStyle name="Assumptions x 1 dp 2 2 3 3 7" xfId="35680"/>
    <cellStyle name="Assumptions x 1 dp 2 2 3 4" xfId="8045"/>
    <cellStyle name="Assumptions x 1 dp 2 2 3 4 2" xfId="32998"/>
    <cellStyle name="Assumptions x 1 dp 2 2 3 5" xfId="29947"/>
    <cellStyle name="Assumptions x 1 dp 2 2 4" xfId="5068"/>
    <cellStyle name="Assumptions x 1 dp 2 2 4 2" xfId="11310"/>
    <cellStyle name="Assumptions x 1 dp 2 2 4 2 2" xfId="13503"/>
    <cellStyle name="Assumptions x 1 dp 2 2 4 2 2 2" xfId="38345"/>
    <cellStyle name="Assumptions x 1 dp 2 2 4 2 3" xfId="19005"/>
    <cellStyle name="Assumptions x 1 dp 2 2 4 2 3 2" xfId="43845"/>
    <cellStyle name="Assumptions x 1 dp 2 2 4 2 4" xfId="22275"/>
    <cellStyle name="Assumptions x 1 dp 2 2 4 2 4 2" xfId="47115"/>
    <cellStyle name="Assumptions x 1 dp 2 2 4 2 5" xfId="25498"/>
    <cellStyle name="Assumptions x 1 dp 2 2 4 2 5 2" xfId="50338"/>
    <cellStyle name="Assumptions x 1 dp 2 2 4 2 6" xfId="36225"/>
    <cellStyle name="Assumptions x 1 dp 2 2 4 3" xfId="10559"/>
    <cellStyle name="Assumptions x 1 dp 2 2 4 3 2" xfId="14958"/>
    <cellStyle name="Assumptions x 1 dp 2 2 4 3 2 2" xfId="39799"/>
    <cellStyle name="Assumptions x 1 dp 2 2 4 3 3" xfId="18273"/>
    <cellStyle name="Assumptions x 1 dp 2 2 4 3 3 2" xfId="43113"/>
    <cellStyle name="Assumptions x 1 dp 2 2 4 3 4" xfId="21560"/>
    <cellStyle name="Assumptions x 1 dp 2 2 4 3 4 2" xfId="46400"/>
    <cellStyle name="Assumptions x 1 dp 2 2 4 3 5" xfId="24786"/>
    <cellStyle name="Assumptions x 1 dp 2 2 4 3 5 2" xfId="49626"/>
    <cellStyle name="Assumptions x 1 dp 2 2 4 3 6" xfId="27643"/>
    <cellStyle name="Assumptions x 1 dp 2 2 4 3 6 2" xfId="52483"/>
    <cellStyle name="Assumptions x 1 dp 2 2 4 3 7" xfId="35488"/>
    <cellStyle name="Assumptions x 1 dp 2 2 4 4" xfId="7869"/>
    <cellStyle name="Assumptions x 1 dp 2 2 4 4 2" xfId="32822"/>
    <cellStyle name="Assumptions x 1 dp 2 2 4 5" xfId="30170"/>
    <cellStyle name="Assumptions x 1 dp 2 2 5" xfId="4821"/>
    <cellStyle name="Assumptions x 1 dp 2 2 5 2" xfId="11149"/>
    <cellStyle name="Assumptions x 1 dp 2 2 5 2 2" xfId="9320"/>
    <cellStyle name="Assumptions x 1 dp 2 2 5 2 2 2" xfId="34270"/>
    <cellStyle name="Assumptions x 1 dp 2 2 5 2 3" xfId="18845"/>
    <cellStyle name="Assumptions x 1 dp 2 2 5 2 3 2" xfId="43685"/>
    <cellStyle name="Assumptions x 1 dp 2 2 5 2 4" xfId="22115"/>
    <cellStyle name="Assumptions x 1 dp 2 2 5 2 4 2" xfId="46955"/>
    <cellStyle name="Assumptions x 1 dp 2 2 5 2 5" xfId="25338"/>
    <cellStyle name="Assumptions x 1 dp 2 2 5 2 5 2" xfId="50178"/>
    <cellStyle name="Assumptions x 1 dp 2 2 5 2 6" xfId="36064"/>
    <cellStyle name="Assumptions x 1 dp 2 2 5 3" xfId="10762"/>
    <cellStyle name="Assumptions x 1 dp 2 2 5 3 2" xfId="7123"/>
    <cellStyle name="Assumptions x 1 dp 2 2 5 3 2 2" xfId="32076"/>
    <cellStyle name="Assumptions x 1 dp 2 2 5 3 3" xfId="18476"/>
    <cellStyle name="Assumptions x 1 dp 2 2 5 3 3 2" xfId="43316"/>
    <cellStyle name="Assumptions x 1 dp 2 2 5 3 4" xfId="21762"/>
    <cellStyle name="Assumptions x 1 dp 2 2 5 3 4 2" xfId="46602"/>
    <cellStyle name="Assumptions x 1 dp 2 2 5 3 5" xfId="24988"/>
    <cellStyle name="Assumptions x 1 dp 2 2 5 3 5 2" xfId="49828"/>
    <cellStyle name="Assumptions x 1 dp 2 2 5 3 6" xfId="27797"/>
    <cellStyle name="Assumptions x 1 dp 2 2 5 3 6 2" xfId="52637"/>
    <cellStyle name="Assumptions x 1 dp 2 2 5 3 7" xfId="35691"/>
    <cellStyle name="Assumptions x 1 dp 2 2 5 4" xfId="8056"/>
    <cellStyle name="Assumptions x 1 dp 2 2 5 4 2" xfId="33009"/>
    <cellStyle name="Assumptions x 1 dp 2 2 5 5" xfId="29936"/>
    <cellStyle name="Assumptions x 1 dp 2 2 6" xfId="11012"/>
    <cellStyle name="Assumptions x 1 dp 2 2 6 2" xfId="7288"/>
    <cellStyle name="Assumptions x 1 dp 2 2 6 2 2" xfId="32241"/>
    <cellStyle name="Assumptions x 1 dp 2 2 6 3" xfId="18724"/>
    <cellStyle name="Assumptions x 1 dp 2 2 6 3 2" xfId="43564"/>
    <cellStyle name="Assumptions x 1 dp 2 2 6 4" xfId="21994"/>
    <cellStyle name="Assumptions x 1 dp 2 2 6 4 2" xfId="46834"/>
    <cellStyle name="Assumptions x 1 dp 2 2 6 5" xfId="25218"/>
    <cellStyle name="Assumptions x 1 dp 2 2 6 5 2" xfId="50058"/>
    <cellStyle name="Assumptions x 1 dp 2 2 6 6" xfId="35932"/>
    <cellStyle name="Assumptions x 1 dp 2 2 7" xfId="10918"/>
    <cellStyle name="Assumptions x 1 dp 2 2 7 2" xfId="6599"/>
    <cellStyle name="Assumptions x 1 dp 2 2 7 2 2" xfId="31568"/>
    <cellStyle name="Assumptions x 1 dp 2 2 7 3" xfId="18631"/>
    <cellStyle name="Assumptions x 1 dp 2 2 7 3 2" xfId="43471"/>
    <cellStyle name="Assumptions x 1 dp 2 2 7 4" xfId="21902"/>
    <cellStyle name="Assumptions x 1 dp 2 2 7 4 2" xfId="46742"/>
    <cellStyle name="Assumptions x 1 dp 2 2 7 5" xfId="25126"/>
    <cellStyle name="Assumptions x 1 dp 2 2 7 5 2" xfId="49966"/>
    <cellStyle name="Assumptions x 1 dp 2 2 7 6" xfId="27915"/>
    <cellStyle name="Assumptions x 1 dp 2 2 7 6 2" xfId="52755"/>
    <cellStyle name="Assumptions x 1 dp 2 2 7 7" xfId="35838"/>
    <cellStyle name="Assumptions x 1 dp 2 2 8" xfId="8380"/>
    <cellStyle name="Assumptions x 1 dp 2 2 8 2" xfId="33331"/>
    <cellStyle name="Assumptions x 1 dp 2 2 9" xfId="29759"/>
    <cellStyle name="Assumptions x 1 dp 2 3" xfId="5023"/>
    <cellStyle name="Assumptions x 1 dp 2 3 2" xfId="11269"/>
    <cellStyle name="Assumptions x 1 dp 2 3 2 2" xfId="13500"/>
    <cellStyle name="Assumptions x 1 dp 2 3 2 2 2" xfId="38342"/>
    <cellStyle name="Assumptions x 1 dp 2 3 2 3" xfId="18964"/>
    <cellStyle name="Assumptions x 1 dp 2 3 2 3 2" xfId="43804"/>
    <cellStyle name="Assumptions x 1 dp 2 3 2 4" xfId="22234"/>
    <cellStyle name="Assumptions x 1 dp 2 3 2 4 2" xfId="47074"/>
    <cellStyle name="Assumptions x 1 dp 2 3 2 5" xfId="25457"/>
    <cellStyle name="Assumptions x 1 dp 2 3 2 5 2" xfId="50297"/>
    <cellStyle name="Assumptions x 1 dp 2 3 2 6" xfId="36184"/>
    <cellStyle name="Assumptions x 1 dp 2 3 3" xfId="10601"/>
    <cellStyle name="Assumptions x 1 dp 2 3 3 2" xfId="9735"/>
    <cellStyle name="Assumptions x 1 dp 2 3 3 2 2" xfId="34684"/>
    <cellStyle name="Assumptions x 1 dp 2 3 3 3" xfId="18315"/>
    <cellStyle name="Assumptions x 1 dp 2 3 3 3 2" xfId="43155"/>
    <cellStyle name="Assumptions x 1 dp 2 3 3 4" xfId="21602"/>
    <cellStyle name="Assumptions x 1 dp 2 3 3 4 2" xfId="46442"/>
    <cellStyle name="Assumptions x 1 dp 2 3 3 5" xfId="24828"/>
    <cellStyle name="Assumptions x 1 dp 2 3 3 5 2" xfId="49668"/>
    <cellStyle name="Assumptions x 1 dp 2 3 3 6" xfId="27684"/>
    <cellStyle name="Assumptions x 1 dp 2 3 3 6 2" xfId="52524"/>
    <cellStyle name="Assumptions x 1 dp 2 3 3 7" xfId="35530"/>
    <cellStyle name="Assumptions x 1 dp 2 3 4" xfId="7913"/>
    <cellStyle name="Assumptions x 1 dp 2 3 4 2" xfId="32866"/>
    <cellStyle name="Assumptions x 1 dp 2 3 5" xfId="30125"/>
    <cellStyle name="Assumptions x 1 dp 2 4" xfId="4833"/>
    <cellStyle name="Assumptions x 1 dp 2 4 2" xfId="11161"/>
    <cellStyle name="Assumptions x 1 dp 2 4 2 2" xfId="7133"/>
    <cellStyle name="Assumptions x 1 dp 2 4 2 2 2" xfId="32086"/>
    <cellStyle name="Assumptions x 1 dp 2 4 2 3" xfId="18857"/>
    <cellStyle name="Assumptions x 1 dp 2 4 2 3 2" xfId="43697"/>
    <cellStyle name="Assumptions x 1 dp 2 4 2 4" xfId="22127"/>
    <cellStyle name="Assumptions x 1 dp 2 4 2 4 2" xfId="46967"/>
    <cellStyle name="Assumptions x 1 dp 2 4 2 5" xfId="25350"/>
    <cellStyle name="Assumptions x 1 dp 2 4 2 5 2" xfId="50190"/>
    <cellStyle name="Assumptions x 1 dp 2 4 2 6" xfId="36076"/>
    <cellStyle name="Assumptions x 1 dp 2 4 3" xfId="10750"/>
    <cellStyle name="Assumptions x 1 dp 2 4 3 2" xfId="9624"/>
    <cellStyle name="Assumptions x 1 dp 2 4 3 2 2" xfId="34574"/>
    <cellStyle name="Assumptions x 1 dp 2 4 3 3" xfId="18464"/>
    <cellStyle name="Assumptions x 1 dp 2 4 3 3 2" xfId="43304"/>
    <cellStyle name="Assumptions x 1 dp 2 4 3 4" xfId="21750"/>
    <cellStyle name="Assumptions x 1 dp 2 4 3 4 2" xfId="46590"/>
    <cellStyle name="Assumptions x 1 dp 2 4 3 5" xfId="24976"/>
    <cellStyle name="Assumptions x 1 dp 2 4 3 5 2" xfId="49816"/>
    <cellStyle name="Assumptions x 1 dp 2 4 3 6" xfId="27785"/>
    <cellStyle name="Assumptions x 1 dp 2 4 3 6 2" xfId="52625"/>
    <cellStyle name="Assumptions x 1 dp 2 4 3 7" xfId="35679"/>
    <cellStyle name="Assumptions x 1 dp 2 4 4" xfId="8044"/>
    <cellStyle name="Assumptions x 1 dp 2 4 4 2" xfId="32997"/>
    <cellStyle name="Assumptions x 1 dp 2 4 5" xfId="29948"/>
    <cellStyle name="Assumptions x 1 dp 2 5" xfId="5067"/>
    <cellStyle name="Assumptions x 1 dp 2 5 2" xfId="11309"/>
    <cellStyle name="Assumptions x 1 dp 2 5 2 2" xfId="14737"/>
    <cellStyle name="Assumptions x 1 dp 2 5 2 2 2" xfId="39578"/>
    <cellStyle name="Assumptions x 1 dp 2 5 2 3" xfId="19004"/>
    <cellStyle name="Assumptions x 1 dp 2 5 2 3 2" xfId="43844"/>
    <cellStyle name="Assumptions x 1 dp 2 5 2 4" xfId="22274"/>
    <cellStyle name="Assumptions x 1 dp 2 5 2 4 2" xfId="47114"/>
    <cellStyle name="Assumptions x 1 dp 2 5 2 5" xfId="25497"/>
    <cellStyle name="Assumptions x 1 dp 2 5 2 5 2" xfId="50337"/>
    <cellStyle name="Assumptions x 1 dp 2 5 2 6" xfId="36224"/>
    <cellStyle name="Assumptions x 1 dp 2 5 3" xfId="10560"/>
    <cellStyle name="Assumptions x 1 dp 2 5 3 2" xfId="13676"/>
    <cellStyle name="Assumptions x 1 dp 2 5 3 2 2" xfId="38518"/>
    <cellStyle name="Assumptions x 1 dp 2 5 3 3" xfId="18274"/>
    <cellStyle name="Assumptions x 1 dp 2 5 3 3 2" xfId="43114"/>
    <cellStyle name="Assumptions x 1 dp 2 5 3 4" xfId="21561"/>
    <cellStyle name="Assumptions x 1 dp 2 5 3 4 2" xfId="46401"/>
    <cellStyle name="Assumptions x 1 dp 2 5 3 5" xfId="24787"/>
    <cellStyle name="Assumptions x 1 dp 2 5 3 5 2" xfId="49627"/>
    <cellStyle name="Assumptions x 1 dp 2 5 3 6" xfId="27644"/>
    <cellStyle name="Assumptions x 1 dp 2 5 3 6 2" xfId="52484"/>
    <cellStyle name="Assumptions x 1 dp 2 5 3 7" xfId="35489"/>
    <cellStyle name="Assumptions x 1 dp 2 5 4" xfId="7870"/>
    <cellStyle name="Assumptions x 1 dp 2 5 4 2" xfId="32823"/>
    <cellStyle name="Assumptions x 1 dp 2 5 5" xfId="30169"/>
    <cellStyle name="Assumptions x 1 dp 2 6" xfId="4822"/>
    <cellStyle name="Assumptions x 1 dp 2 6 2" xfId="11150"/>
    <cellStyle name="Assumptions x 1 dp 2 6 2 2" xfId="6660"/>
    <cellStyle name="Assumptions x 1 dp 2 6 2 2 2" xfId="31628"/>
    <cellStyle name="Assumptions x 1 dp 2 6 2 3" xfId="18846"/>
    <cellStyle name="Assumptions x 1 dp 2 6 2 3 2" xfId="43686"/>
    <cellStyle name="Assumptions x 1 dp 2 6 2 4" xfId="22116"/>
    <cellStyle name="Assumptions x 1 dp 2 6 2 4 2" xfId="46956"/>
    <cellStyle name="Assumptions x 1 dp 2 6 2 5" xfId="25339"/>
    <cellStyle name="Assumptions x 1 dp 2 6 2 5 2" xfId="50179"/>
    <cellStyle name="Assumptions x 1 dp 2 6 2 6" xfId="36065"/>
    <cellStyle name="Assumptions x 1 dp 2 6 3" xfId="10761"/>
    <cellStyle name="Assumptions x 1 dp 2 6 3 2" xfId="9693"/>
    <cellStyle name="Assumptions x 1 dp 2 6 3 2 2" xfId="34642"/>
    <cellStyle name="Assumptions x 1 dp 2 6 3 3" xfId="18475"/>
    <cellStyle name="Assumptions x 1 dp 2 6 3 3 2" xfId="43315"/>
    <cellStyle name="Assumptions x 1 dp 2 6 3 4" xfId="21761"/>
    <cellStyle name="Assumptions x 1 dp 2 6 3 4 2" xfId="46601"/>
    <cellStyle name="Assumptions x 1 dp 2 6 3 5" xfId="24987"/>
    <cellStyle name="Assumptions x 1 dp 2 6 3 5 2" xfId="49827"/>
    <cellStyle name="Assumptions x 1 dp 2 6 3 6" xfId="27796"/>
    <cellStyle name="Assumptions x 1 dp 2 6 3 6 2" xfId="52636"/>
    <cellStyle name="Assumptions x 1 dp 2 6 3 7" xfId="35690"/>
    <cellStyle name="Assumptions x 1 dp 2 6 4" xfId="8055"/>
    <cellStyle name="Assumptions x 1 dp 2 6 4 2" xfId="33008"/>
    <cellStyle name="Assumptions x 1 dp 2 6 5" xfId="29937"/>
    <cellStyle name="Assumptions x 1 dp 2 7" xfId="11011"/>
    <cellStyle name="Assumptions x 1 dp 2 7 2" xfId="13474"/>
    <cellStyle name="Assumptions x 1 dp 2 7 2 2" xfId="38316"/>
    <cellStyle name="Assumptions x 1 dp 2 7 3" xfId="18723"/>
    <cellStyle name="Assumptions x 1 dp 2 7 3 2" xfId="43563"/>
    <cellStyle name="Assumptions x 1 dp 2 7 4" xfId="21993"/>
    <cellStyle name="Assumptions x 1 dp 2 7 4 2" xfId="46833"/>
    <cellStyle name="Assumptions x 1 dp 2 7 5" xfId="25217"/>
    <cellStyle name="Assumptions x 1 dp 2 7 5 2" xfId="50057"/>
    <cellStyle name="Assumptions x 1 dp 2 7 6" xfId="35931"/>
    <cellStyle name="Assumptions x 1 dp 2 8" xfId="10919"/>
    <cellStyle name="Assumptions x 1 dp 2 8 2" xfId="9629"/>
    <cellStyle name="Assumptions x 1 dp 2 8 2 2" xfId="34579"/>
    <cellStyle name="Assumptions x 1 dp 2 8 3" xfId="18632"/>
    <cellStyle name="Assumptions x 1 dp 2 8 3 2" xfId="43472"/>
    <cellStyle name="Assumptions x 1 dp 2 8 4" xfId="21903"/>
    <cellStyle name="Assumptions x 1 dp 2 8 4 2" xfId="46743"/>
    <cellStyle name="Assumptions x 1 dp 2 8 5" xfId="25127"/>
    <cellStyle name="Assumptions x 1 dp 2 8 5 2" xfId="49967"/>
    <cellStyle name="Assumptions x 1 dp 2 8 6" xfId="27916"/>
    <cellStyle name="Assumptions x 1 dp 2 8 6 2" xfId="52756"/>
    <cellStyle name="Assumptions x 1 dp 2 8 7" xfId="35839"/>
    <cellStyle name="Assumptions x 1 dp 2 9" xfId="8381"/>
    <cellStyle name="Assumptions x 1 dp 2 9 2" xfId="33332"/>
    <cellStyle name="Assumptions x 1 dp 3" xfId="4187"/>
    <cellStyle name="Assumptions x 1 dp 3 2" xfId="5025"/>
    <cellStyle name="Assumptions x 1 dp 3 2 2" xfId="11271"/>
    <cellStyle name="Assumptions x 1 dp 3 2 2 2" xfId="13563"/>
    <cellStyle name="Assumptions x 1 dp 3 2 2 2 2" xfId="38405"/>
    <cellStyle name="Assumptions x 1 dp 3 2 2 3" xfId="18966"/>
    <cellStyle name="Assumptions x 1 dp 3 2 2 3 2" xfId="43806"/>
    <cellStyle name="Assumptions x 1 dp 3 2 2 4" xfId="22236"/>
    <cellStyle name="Assumptions x 1 dp 3 2 2 4 2" xfId="47076"/>
    <cellStyle name="Assumptions x 1 dp 3 2 2 5" xfId="25459"/>
    <cellStyle name="Assumptions x 1 dp 3 2 2 5 2" xfId="50299"/>
    <cellStyle name="Assumptions x 1 dp 3 2 2 6" xfId="36186"/>
    <cellStyle name="Assumptions x 1 dp 3 2 3" xfId="10599"/>
    <cellStyle name="Assumptions x 1 dp 3 2 3 2" xfId="7772"/>
    <cellStyle name="Assumptions x 1 dp 3 2 3 2 2" xfId="32725"/>
    <cellStyle name="Assumptions x 1 dp 3 2 3 3" xfId="18313"/>
    <cellStyle name="Assumptions x 1 dp 3 2 3 3 2" xfId="43153"/>
    <cellStyle name="Assumptions x 1 dp 3 2 3 4" xfId="21600"/>
    <cellStyle name="Assumptions x 1 dp 3 2 3 4 2" xfId="46440"/>
    <cellStyle name="Assumptions x 1 dp 3 2 3 5" xfId="24826"/>
    <cellStyle name="Assumptions x 1 dp 3 2 3 5 2" xfId="49666"/>
    <cellStyle name="Assumptions x 1 dp 3 2 3 6" xfId="27682"/>
    <cellStyle name="Assumptions x 1 dp 3 2 3 6 2" xfId="52522"/>
    <cellStyle name="Assumptions x 1 dp 3 2 3 7" xfId="35528"/>
    <cellStyle name="Assumptions x 1 dp 3 2 4" xfId="7911"/>
    <cellStyle name="Assumptions x 1 dp 3 2 4 2" xfId="32864"/>
    <cellStyle name="Assumptions x 1 dp 3 2 5" xfId="30127"/>
    <cellStyle name="Assumptions x 1 dp 3 3" xfId="4831"/>
    <cellStyle name="Assumptions x 1 dp 3 3 2" xfId="11159"/>
    <cellStyle name="Assumptions x 1 dp 3 3 2 2" xfId="6588"/>
    <cellStyle name="Assumptions x 1 dp 3 3 2 2 2" xfId="31557"/>
    <cellStyle name="Assumptions x 1 dp 3 3 2 3" xfId="18855"/>
    <cellStyle name="Assumptions x 1 dp 3 3 2 3 2" xfId="43695"/>
    <cellStyle name="Assumptions x 1 dp 3 3 2 4" xfId="22125"/>
    <cellStyle name="Assumptions x 1 dp 3 3 2 4 2" xfId="46965"/>
    <cellStyle name="Assumptions x 1 dp 3 3 2 5" xfId="25348"/>
    <cellStyle name="Assumptions x 1 dp 3 3 2 5 2" xfId="50188"/>
    <cellStyle name="Assumptions x 1 dp 3 3 2 6" xfId="36074"/>
    <cellStyle name="Assumptions x 1 dp 3 3 3" xfId="10752"/>
    <cellStyle name="Assumptions x 1 dp 3 3 3 2" xfId="6952"/>
    <cellStyle name="Assumptions x 1 dp 3 3 3 2 2" xfId="31908"/>
    <cellStyle name="Assumptions x 1 dp 3 3 3 3" xfId="18466"/>
    <cellStyle name="Assumptions x 1 dp 3 3 3 3 2" xfId="43306"/>
    <cellStyle name="Assumptions x 1 dp 3 3 3 4" xfId="21752"/>
    <cellStyle name="Assumptions x 1 dp 3 3 3 4 2" xfId="46592"/>
    <cellStyle name="Assumptions x 1 dp 3 3 3 5" xfId="24978"/>
    <cellStyle name="Assumptions x 1 dp 3 3 3 5 2" xfId="49818"/>
    <cellStyle name="Assumptions x 1 dp 3 3 3 6" xfId="27787"/>
    <cellStyle name="Assumptions x 1 dp 3 3 3 6 2" xfId="52627"/>
    <cellStyle name="Assumptions x 1 dp 3 3 3 7" xfId="35681"/>
    <cellStyle name="Assumptions x 1 dp 3 3 4" xfId="8046"/>
    <cellStyle name="Assumptions x 1 dp 3 3 4 2" xfId="32999"/>
    <cellStyle name="Assumptions x 1 dp 3 3 5" xfId="29946"/>
    <cellStyle name="Assumptions x 1 dp 3 4" xfId="5069"/>
    <cellStyle name="Assumptions x 1 dp 3 4 2" xfId="11311"/>
    <cellStyle name="Assumptions x 1 dp 3 4 2 2" xfId="7160"/>
    <cellStyle name="Assumptions x 1 dp 3 4 2 2 2" xfId="32113"/>
    <cellStyle name="Assumptions x 1 dp 3 4 2 3" xfId="19006"/>
    <cellStyle name="Assumptions x 1 dp 3 4 2 3 2" xfId="43846"/>
    <cellStyle name="Assumptions x 1 dp 3 4 2 4" xfId="22276"/>
    <cellStyle name="Assumptions x 1 dp 3 4 2 4 2" xfId="47116"/>
    <cellStyle name="Assumptions x 1 dp 3 4 2 5" xfId="25499"/>
    <cellStyle name="Assumptions x 1 dp 3 4 2 5 2" xfId="50339"/>
    <cellStyle name="Assumptions x 1 dp 3 4 2 6" xfId="36226"/>
    <cellStyle name="Assumptions x 1 dp 3 4 3" xfId="10558"/>
    <cellStyle name="Assumptions x 1 dp 3 4 3 2" xfId="13243"/>
    <cellStyle name="Assumptions x 1 dp 3 4 3 2 2" xfId="38085"/>
    <cellStyle name="Assumptions x 1 dp 3 4 3 3" xfId="18272"/>
    <cellStyle name="Assumptions x 1 dp 3 4 3 3 2" xfId="43112"/>
    <cellStyle name="Assumptions x 1 dp 3 4 3 4" xfId="21559"/>
    <cellStyle name="Assumptions x 1 dp 3 4 3 4 2" xfId="46399"/>
    <cellStyle name="Assumptions x 1 dp 3 4 3 5" xfId="24785"/>
    <cellStyle name="Assumptions x 1 dp 3 4 3 5 2" xfId="49625"/>
    <cellStyle name="Assumptions x 1 dp 3 4 3 6" xfId="27642"/>
    <cellStyle name="Assumptions x 1 dp 3 4 3 6 2" xfId="52482"/>
    <cellStyle name="Assumptions x 1 dp 3 4 3 7" xfId="35487"/>
    <cellStyle name="Assumptions x 1 dp 3 4 4" xfId="7868"/>
    <cellStyle name="Assumptions x 1 dp 3 4 4 2" xfId="32821"/>
    <cellStyle name="Assumptions x 1 dp 3 4 5" xfId="30171"/>
    <cellStyle name="Assumptions x 1 dp 3 5" xfId="4819"/>
    <cellStyle name="Assumptions x 1 dp 3 5 2" xfId="11148"/>
    <cellStyle name="Assumptions x 1 dp 3 5 2 2" xfId="9786"/>
    <cellStyle name="Assumptions x 1 dp 3 5 2 2 2" xfId="34735"/>
    <cellStyle name="Assumptions x 1 dp 3 5 2 3" xfId="18844"/>
    <cellStyle name="Assumptions x 1 dp 3 5 2 3 2" xfId="43684"/>
    <cellStyle name="Assumptions x 1 dp 3 5 2 4" xfId="22114"/>
    <cellStyle name="Assumptions x 1 dp 3 5 2 4 2" xfId="46954"/>
    <cellStyle name="Assumptions x 1 dp 3 5 2 5" xfId="25337"/>
    <cellStyle name="Assumptions x 1 dp 3 5 2 5 2" xfId="50177"/>
    <cellStyle name="Assumptions x 1 dp 3 5 2 6" xfId="36063"/>
    <cellStyle name="Assumptions x 1 dp 3 5 3" xfId="10764"/>
    <cellStyle name="Assumptions x 1 dp 3 5 3 2" xfId="9506"/>
    <cellStyle name="Assumptions x 1 dp 3 5 3 2 2" xfId="34456"/>
    <cellStyle name="Assumptions x 1 dp 3 5 3 3" xfId="18478"/>
    <cellStyle name="Assumptions x 1 dp 3 5 3 3 2" xfId="43318"/>
    <cellStyle name="Assumptions x 1 dp 3 5 3 4" xfId="21764"/>
    <cellStyle name="Assumptions x 1 dp 3 5 3 4 2" xfId="46604"/>
    <cellStyle name="Assumptions x 1 dp 3 5 3 5" xfId="24990"/>
    <cellStyle name="Assumptions x 1 dp 3 5 3 5 2" xfId="49830"/>
    <cellStyle name="Assumptions x 1 dp 3 5 3 6" xfId="27798"/>
    <cellStyle name="Assumptions x 1 dp 3 5 3 6 2" xfId="52638"/>
    <cellStyle name="Assumptions x 1 dp 3 5 3 7" xfId="35693"/>
    <cellStyle name="Assumptions x 1 dp 3 5 4" xfId="8058"/>
    <cellStyle name="Assumptions x 1 dp 3 5 4 2" xfId="33011"/>
    <cellStyle name="Assumptions x 1 dp 3 5 5" xfId="29934"/>
    <cellStyle name="Assumptions x 1 dp 3 6" xfId="11013"/>
    <cellStyle name="Assumptions x 1 dp 3 6 2" xfId="9698"/>
    <cellStyle name="Assumptions x 1 dp 3 6 2 2" xfId="34647"/>
    <cellStyle name="Assumptions x 1 dp 3 6 3" xfId="18725"/>
    <cellStyle name="Assumptions x 1 dp 3 6 3 2" xfId="43565"/>
    <cellStyle name="Assumptions x 1 dp 3 6 4" xfId="21995"/>
    <cellStyle name="Assumptions x 1 dp 3 6 4 2" xfId="46835"/>
    <cellStyle name="Assumptions x 1 dp 3 6 5" xfId="25219"/>
    <cellStyle name="Assumptions x 1 dp 3 6 5 2" xfId="50059"/>
    <cellStyle name="Assumptions x 1 dp 3 6 6" xfId="35933"/>
    <cellStyle name="Assumptions x 1 dp 3 7" xfId="10917"/>
    <cellStyle name="Assumptions x 1 dp 3 7 2" xfId="7103"/>
    <cellStyle name="Assumptions x 1 dp 3 7 2 2" xfId="32056"/>
    <cellStyle name="Assumptions x 1 dp 3 7 3" xfId="18630"/>
    <cellStyle name="Assumptions x 1 dp 3 7 3 2" xfId="43470"/>
    <cellStyle name="Assumptions x 1 dp 3 7 4" xfId="21901"/>
    <cellStyle name="Assumptions x 1 dp 3 7 4 2" xfId="46741"/>
    <cellStyle name="Assumptions x 1 dp 3 7 5" xfId="25125"/>
    <cellStyle name="Assumptions x 1 dp 3 7 5 2" xfId="49965"/>
    <cellStyle name="Assumptions x 1 dp 3 7 6" xfId="27914"/>
    <cellStyle name="Assumptions x 1 dp 3 7 6 2" xfId="52754"/>
    <cellStyle name="Assumptions x 1 dp 3 7 7" xfId="35837"/>
    <cellStyle name="Assumptions x 1 dp 3 8" xfId="8379"/>
    <cellStyle name="Assumptions x 1 dp 3 8 2" xfId="33330"/>
    <cellStyle name="Assumptions x 1 dp 3 9" xfId="29760"/>
    <cellStyle name="Assumptions x 1 dp 4" xfId="5022"/>
    <cellStyle name="Assumptions x 1 dp 4 2" xfId="11268"/>
    <cellStyle name="Assumptions x 1 dp 4 2 2" xfId="14773"/>
    <cellStyle name="Assumptions x 1 dp 4 2 2 2" xfId="39614"/>
    <cellStyle name="Assumptions x 1 dp 4 2 3" xfId="18963"/>
    <cellStyle name="Assumptions x 1 dp 4 2 3 2" xfId="43803"/>
    <cellStyle name="Assumptions x 1 dp 4 2 4" xfId="22233"/>
    <cellStyle name="Assumptions x 1 dp 4 2 4 2" xfId="47073"/>
    <cellStyle name="Assumptions x 1 dp 4 2 5" xfId="25456"/>
    <cellStyle name="Assumptions x 1 dp 4 2 5 2" xfId="50296"/>
    <cellStyle name="Assumptions x 1 dp 4 2 6" xfId="36183"/>
    <cellStyle name="Assumptions x 1 dp 4 3" xfId="10602"/>
    <cellStyle name="Assumptions x 1 dp 4 3 2" xfId="8099"/>
    <cellStyle name="Assumptions x 1 dp 4 3 2 2" xfId="33052"/>
    <cellStyle name="Assumptions x 1 dp 4 3 3" xfId="18316"/>
    <cellStyle name="Assumptions x 1 dp 4 3 3 2" xfId="43156"/>
    <cellStyle name="Assumptions x 1 dp 4 3 4" xfId="21603"/>
    <cellStyle name="Assumptions x 1 dp 4 3 4 2" xfId="46443"/>
    <cellStyle name="Assumptions x 1 dp 4 3 5" xfId="24829"/>
    <cellStyle name="Assumptions x 1 dp 4 3 5 2" xfId="49669"/>
    <cellStyle name="Assumptions x 1 dp 4 3 6" xfId="27685"/>
    <cellStyle name="Assumptions x 1 dp 4 3 6 2" xfId="52525"/>
    <cellStyle name="Assumptions x 1 dp 4 3 7" xfId="35531"/>
    <cellStyle name="Assumptions x 1 dp 4 4" xfId="7914"/>
    <cellStyle name="Assumptions x 1 dp 4 4 2" xfId="32867"/>
    <cellStyle name="Assumptions x 1 dp 4 5" xfId="30124"/>
    <cellStyle name="Assumptions x 1 dp 5" xfId="4834"/>
    <cellStyle name="Assumptions x 1 dp 5 2" xfId="11162"/>
    <cellStyle name="Assumptions x 1 dp 5 2 2" xfId="9300"/>
    <cellStyle name="Assumptions x 1 dp 5 2 2 2" xfId="34250"/>
    <cellStyle name="Assumptions x 1 dp 5 2 3" xfId="18858"/>
    <cellStyle name="Assumptions x 1 dp 5 2 3 2" xfId="43698"/>
    <cellStyle name="Assumptions x 1 dp 5 2 4" xfId="22128"/>
    <cellStyle name="Assumptions x 1 dp 5 2 4 2" xfId="46968"/>
    <cellStyle name="Assumptions x 1 dp 5 2 5" xfId="25351"/>
    <cellStyle name="Assumptions x 1 dp 5 2 5 2" xfId="50191"/>
    <cellStyle name="Assumptions x 1 dp 5 2 6" xfId="36077"/>
    <cellStyle name="Assumptions x 1 dp 5 3" xfId="10749"/>
    <cellStyle name="Assumptions x 1 dp 5 3 2" xfId="9677"/>
    <cellStyle name="Assumptions x 1 dp 5 3 2 2" xfId="34626"/>
    <cellStyle name="Assumptions x 1 dp 5 3 3" xfId="18463"/>
    <cellStyle name="Assumptions x 1 dp 5 3 3 2" xfId="43303"/>
    <cellStyle name="Assumptions x 1 dp 5 3 4" xfId="21749"/>
    <cellStyle name="Assumptions x 1 dp 5 3 4 2" xfId="46589"/>
    <cellStyle name="Assumptions x 1 dp 5 3 5" xfId="24975"/>
    <cellStyle name="Assumptions x 1 dp 5 3 5 2" xfId="49815"/>
    <cellStyle name="Assumptions x 1 dp 5 3 6" xfId="27784"/>
    <cellStyle name="Assumptions x 1 dp 5 3 6 2" xfId="52624"/>
    <cellStyle name="Assumptions x 1 dp 5 3 7" xfId="35678"/>
    <cellStyle name="Assumptions x 1 dp 5 4" xfId="8043"/>
    <cellStyle name="Assumptions x 1 dp 5 4 2" xfId="32996"/>
    <cellStyle name="Assumptions x 1 dp 5 5" xfId="29949"/>
    <cellStyle name="Assumptions x 1 dp 6" xfId="5066"/>
    <cellStyle name="Assumptions x 1 dp 6 2" xfId="11308"/>
    <cellStyle name="Assumptions x 1 dp 6 2 2" xfId="7434"/>
    <cellStyle name="Assumptions x 1 dp 6 2 2 2" xfId="32387"/>
    <cellStyle name="Assumptions x 1 dp 6 2 3" xfId="19003"/>
    <cellStyle name="Assumptions x 1 dp 6 2 3 2" xfId="43843"/>
    <cellStyle name="Assumptions x 1 dp 6 2 4" xfId="22273"/>
    <cellStyle name="Assumptions x 1 dp 6 2 4 2" xfId="47113"/>
    <cellStyle name="Assumptions x 1 dp 6 2 5" xfId="25496"/>
    <cellStyle name="Assumptions x 1 dp 6 2 5 2" xfId="50336"/>
    <cellStyle name="Assumptions x 1 dp 6 2 6" xfId="36223"/>
    <cellStyle name="Assumptions x 1 dp 6 3" xfId="10561"/>
    <cellStyle name="Assumptions x 1 dp 6 3 2" xfId="7491"/>
    <cellStyle name="Assumptions x 1 dp 6 3 2 2" xfId="32444"/>
    <cellStyle name="Assumptions x 1 dp 6 3 3" xfId="18275"/>
    <cellStyle name="Assumptions x 1 dp 6 3 3 2" xfId="43115"/>
    <cellStyle name="Assumptions x 1 dp 6 3 4" xfId="21562"/>
    <cellStyle name="Assumptions x 1 dp 6 3 4 2" xfId="46402"/>
    <cellStyle name="Assumptions x 1 dp 6 3 5" xfId="24788"/>
    <cellStyle name="Assumptions x 1 dp 6 3 5 2" xfId="49628"/>
    <cellStyle name="Assumptions x 1 dp 6 3 6" xfId="27645"/>
    <cellStyle name="Assumptions x 1 dp 6 3 6 2" xfId="52485"/>
    <cellStyle name="Assumptions x 1 dp 6 3 7" xfId="35490"/>
    <cellStyle name="Assumptions x 1 dp 6 4" xfId="7871"/>
    <cellStyle name="Assumptions x 1 dp 6 4 2" xfId="32824"/>
    <cellStyle name="Assumptions x 1 dp 6 5" xfId="30168"/>
    <cellStyle name="Assumptions x 1 dp 7" xfId="4823"/>
    <cellStyle name="Assumptions x 1 dp 7 2" xfId="11151"/>
    <cellStyle name="Assumptions x 1 dp 7 2 2" xfId="9502"/>
    <cellStyle name="Assumptions x 1 dp 7 2 2 2" xfId="34452"/>
    <cellStyle name="Assumptions x 1 dp 7 2 3" xfId="18847"/>
    <cellStyle name="Assumptions x 1 dp 7 2 3 2" xfId="43687"/>
    <cellStyle name="Assumptions x 1 dp 7 2 4" xfId="22117"/>
    <cellStyle name="Assumptions x 1 dp 7 2 4 2" xfId="46957"/>
    <cellStyle name="Assumptions x 1 dp 7 2 5" xfId="25340"/>
    <cellStyle name="Assumptions x 1 dp 7 2 5 2" xfId="50180"/>
    <cellStyle name="Assumptions x 1 dp 7 2 6" xfId="36066"/>
    <cellStyle name="Assumptions x 1 dp 7 3" xfId="10760"/>
    <cellStyle name="Assumptions x 1 dp 7 3 2" xfId="6676"/>
    <cellStyle name="Assumptions x 1 dp 7 3 2 2" xfId="31644"/>
    <cellStyle name="Assumptions x 1 dp 7 3 3" xfId="18474"/>
    <cellStyle name="Assumptions x 1 dp 7 3 3 2" xfId="43314"/>
    <cellStyle name="Assumptions x 1 dp 7 3 4" xfId="21760"/>
    <cellStyle name="Assumptions x 1 dp 7 3 4 2" xfId="46600"/>
    <cellStyle name="Assumptions x 1 dp 7 3 5" xfId="24986"/>
    <cellStyle name="Assumptions x 1 dp 7 3 5 2" xfId="49826"/>
    <cellStyle name="Assumptions x 1 dp 7 3 6" xfId="27795"/>
    <cellStyle name="Assumptions x 1 dp 7 3 6 2" xfId="52635"/>
    <cellStyle name="Assumptions x 1 dp 7 3 7" xfId="35689"/>
    <cellStyle name="Assumptions x 1 dp 7 4" xfId="8054"/>
    <cellStyle name="Assumptions x 1 dp 7 4 2" xfId="33007"/>
    <cellStyle name="Assumptions x 1 dp 7 5" xfId="29938"/>
    <cellStyle name="Assumptions x 1 dp 8" xfId="11010"/>
    <cellStyle name="Assumptions x 1 dp 8 2" xfId="13548"/>
    <cellStyle name="Assumptions x 1 dp 8 2 2" xfId="38390"/>
    <cellStyle name="Assumptions x 1 dp 8 3" xfId="18722"/>
    <cellStyle name="Assumptions x 1 dp 8 3 2" xfId="43562"/>
    <cellStyle name="Assumptions x 1 dp 8 4" xfId="21992"/>
    <cellStyle name="Assumptions x 1 dp 8 4 2" xfId="46832"/>
    <cellStyle name="Assumptions x 1 dp 8 5" xfId="25216"/>
    <cellStyle name="Assumptions x 1 dp 8 5 2" xfId="50056"/>
    <cellStyle name="Assumptions x 1 dp 8 6" xfId="35930"/>
    <cellStyle name="Assumptions x 1 dp 9" xfId="10920"/>
    <cellStyle name="Assumptions x 1 dp 9 2" xfId="7046"/>
    <cellStyle name="Assumptions x 1 dp 9 2 2" xfId="32001"/>
    <cellStyle name="Assumptions x 1 dp 9 3" xfId="18633"/>
    <cellStyle name="Assumptions x 1 dp 9 3 2" xfId="43473"/>
    <cellStyle name="Assumptions x 1 dp 9 4" xfId="21904"/>
    <cellStyle name="Assumptions x 1 dp 9 4 2" xfId="46744"/>
    <cellStyle name="Assumptions x 1 dp 9 5" xfId="25128"/>
    <cellStyle name="Assumptions x 1 dp 9 5 2" xfId="49968"/>
    <cellStyle name="Assumptions x 1 dp 9 6" xfId="27917"/>
    <cellStyle name="Assumptions x 1 dp 9 6 2" xfId="52757"/>
    <cellStyle name="Assumptions x 1 dp 9 7" xfId="35840"/>
    <cellStyle name="Assumptions x 2 dp" xfId="4188"/>
    <cellStyle name="Assumptions x 2 dp 10" xfId="8378"/>
    <cellStyle name="Assumptions x 2 dp 10 2" xfId="33329"/>
    <cellStyle name="Assumptions x 2 dp 11" xfId="29761"/>
    <cellStyle name="Assumptions x 2 dp 2" xfId="4189"/>
    <cellStyle name="Assumptions x 2 dp 2 10" xfId="29762"/>
    <cellStyle name="Assumptions x 2 dp 2 2" xfId="4190"/>
    <cellStyle name="Assumptions x 2 dp 2 2 2" xfId="5028"/>
    <cellStyle name="Assumptions x 2 dp 2 2 2 2" xfId="11274"/>
    <cellStyle name="Assumptions x 2 dp 2 2 2 2 2" xfId="7358"/>
    <cellStyle name="Assumptions x 2 dp 2 2 2 2 2 2" xfId="32311"/>
    <cellStyle name="Assumptions x 2 dp 2 2 2 2 3" xfId="18969"/>
    <cellStyle name="Assumptions x 2 dp 2 2 2 2 3 2" xfId="43809"/>
    <cellStyle name="Assumptions x 2 dp 2 2 2 2 4" xfId="22239"/>
    <cellStyle name="Assumptions x 2 dp 2 2 2 2 4 2" xfId="47079"/>
    <cellStyle name="Assumptions x 2 dp 2 2 2 2 5" xfId="25462"/>
    <cellStyle name="Assumptions x 2 dp 2 2 2 2 5 2" xfId="50302"/>
    <cellStyle name="Assumptions x 2 dp 2 2 2 2 6" xfId="36189"/>
    <cellStyle name="Assumptions x 2 dp 2 2 2 3" xfId="10596"/>
    <cellStyle name="Assumptions x 2 dp 2 2 2 3 2" xfId="7364"/>
    <cellStyle name="Assumptions x 2 dp 2 2 2 3 2 2" xfId="32317"/>
    <cellStyle name="Assumptions x 2 dp 2 2 2 3 3" xfId="18310"/>
    <cellStyle name="Assumptions x 2 dp 2 2 2 3 3 2" xfId="43150"/>
    <cellStyle name="Assumptions x 2 dp 2 2 2 3 4" xfId="21597"/>
    <cellStyle name="Assumptions x 2 dp 2 2 2 3 4 2" xfId="46437"/>
    <cellStyle name="Assumptions x 2 dp 2 2 2 3 5" xfId="24823"/>
    <cellStyle name="Assumptions x 2 dp 2 2 2 3 5 2" xfId="49663"/>
    <cellStyle name="Assumptions x 2 dp 2 2 2 3 6" xfId="27679"/>
    <cellStyle name="Assumptions x 2 dp 2 2 2 3 6 2" xfId="52519"/>
    <cellStyle name="Assumptions x 2 dp 2 2 2 3 7" xfId="35525"/>
    <cellStyle name="Assumptions x 2 dp 2 2 2 4" xfId="7908"/>
    <cellStyle name="Assumptions x 2 dp 2 2 2 4 2" xfId="32861"/>
    <cellStyle name="Assumptions x 2 dp 2 2 2 5" xfId="30130"/>
    <cellStyle name="Assumptions x 2 dp 2 2 3" xfId="4828"/>
    <cellStyle name="Assumptions x 2 dp 2 2 3 2" xfId="11156"/>
    <cellStyle name="Assumptions x 2 dp 2 2 3 2 2" xfId="9663"/>
    <cellStyle name="Assumptions x 2 dp 2 2 3 2 2 2" xfId="34612"/>
    <cellStyle name="Assumptions x 2 dp 2 2 3 2 3" xfId="18852"/>
    <cellStyle name="Assumptions x 2 dp 2 2 3 2 3 2" xfId="43692"/>
    <cellStyle name="Assumptions x 2 dp 2 2 3 2 4" xfId="22122"/>
    <cellStyle name="Assumptions x 2 dp 2 2 3 2 4 2" xfId="46962"/>
    <cellStyle name="Assumptions x 2 dp 2 2 3 2 5" xfId="25345"/>
    <cellStyle name="Assumptions x 2 dp 2 2 3 2 5 2" xfId="50185"/>
    <cellStyle name="Assumptions x 2 dp 2 2 3 2 6" xfId="36071"/>
    <cellStyle name="Assumptions x 2 dp 2 2 3 3" xfId="10755"/>
    <cellStyle name="Assumptions x 2 dp 2 2 3 3 2" xfId="7312"/>
    <cellStyle name="Assumptions x 2 dp 2 2 3 3 2 2" xfId="32265"/>
    <cellStyle name="Assumptions x 2 dp 2 2 3 3 3" xfId="18469"/>
    <cellStyle name="Assumptions x 2 dp 2 2 3 3 3 2" xfId="43309"/>
    <cellStyle name="Assumptions x 2 dp 2 2 3 3 4" xfId="21755"/>
    <cellStyle name="Assumptions x 2 dp 2 2 3 3 4 2" xfId="46595"/>
    <cellStyle name="Assumptions x 2 dp 2 2 3 3 5" xfId="24981"/>
    <cellStyle name="Assumptions x 2 dp 2 2 3 3 5 2" xfId="49821"/>
    <cellStyle name="Assumptions x 2 dp 2 2 3 3 6" xfId="27790"/>
    <cellStyle name="Assumptions x 2 dp 2 2 3 3 6 2" xfId="52630"/>
    <cellStyle name="Assumptions x 2 dp 2 2 3 3 7" xfId="35684"/>
    <cellStyle name="Assumptions x 2 dp 2 2 3 4" xfId="8049"/>
    <cellStyle name="Assumptions x 2 dp 2 2 3 4 2" xfId="33002"/>
    <cellStyle name="Assumptions x 2 dp 2 2 3 5" xfId="29943"/>
    <cellStyle name="Assumptions x 2 dp 2 2 4" xfId="5072"/>
    <cellStyle name="Assumptions x 2 dp 2 2 4 2" xfId="11314"/>
    <cellStyle name="Assumptions x 2 dp 2 2 4 2 2" xfId="14961"/>
    <cellStyle name="Assumptions x 2 dp 2 2 4 2 2 2" xfId="39802"/>
    <cellStyle name="Assumptions x 2 dp 2 2 4 2 3" xfId="19009"/>
    <cellStyle name="Assumptions x 2 dp 2 2 4 2 3 2" xfId="43849"/>
    <cellStyle name="Assumptions x 2 dp 2 2 4 2 4" xfId="22279"/>
    <cellStyle name="Assumptions x 2 dp 2 2 4 2 4 2" xfId="47119"/>
    <cellStyle name="Assumptions x 2 dp 2 2 4 2 5" xfId="25502"/>
    <cellStyle name="Assumptions x 2 dp 2 2 4 2 5 2" xfId="50342"/>
    <cellStyle name="Assumptions x 2 dp 2 2 4 2 6" xfId="36229"/>
    <cellStyle name="Assumptions x 2 dp 2 2 4 3" xfId="10555"/>
    <cellStyle name="Assumptions x 2 dp 2 2 4 3 2" xfId="13510"/>
    <cellStyle name="Assumptions x 2 dp 2 2 4 3 2 2" xfId="38352"/>
    <cellStyle name="Assumptions x 2 dp 2 2 4 3 3" xfId="18269"/>
    <cellStyle name="Assumptions x 2 dp 2 2 4 3 3 2" xfId="43109"/>
    <cellStyle name="Assumptions x 2 dp 2 2 4 3 4" xfId="21556"/>
    <cellStyle name="Assumptions x 2 dp 2 2 4 3 4 2" xfId="46396"/>
    <cellStyle name="Assumptions x 2 dp 2 2 4 3 5" xfId="24782"/>
    <cellStyle name="Assumptions x 2 dp 2 2 4 3 5 2" xfId="49622"/>
    <cellStyle name="Assumptions x 2 dp 2 2 4 3 6" xfId="27639"/>
    <cellStyle name="Assumptions x 2 dp 2 2 4 3 6 2" xfId="52479"/>
    <cellStyle name="Assumptions x 2 dp 2 2 4 3 7" xfId="35484"/>
    <cellStyle name="Assumptions x 2 dp 2 2 4 4" xfId="7865"/>
    <cellStyle name="Assumptions x 2 dp 2 2 4 4 2" xfId="32818"/>
    <cellStyle name="Assumptions x 2 dp 2 2 4 5" xfId="30174"/>
    <cellStyle name="Assumptions x 2 dp 2 2 5" xfId="4816"/>
    <cellStyle name="Assumptions x 2 dp 2 2 5 2" xfId="11145"/>
    <cellStyle name="Assumptions x 2 dp 2 2 5 2 2" xfId="9067"/>
    <cellStyle name="Assumptions x 2 dp 2 2 5 2 2 2" xfId="34017"/>
    <cellStyle name="Assumptions x 2 dp 2 2 5 2 3" xfId="18841"/>
    <cellStyle name="Assumptions x 2 dp 2 2 5 2 3 2" xfId="43681"/>
    <cellStyle name="Assumptions x 2 dp 2 2 5 2 4" xfId="22111"/>
    <cellStyle name="Assumptions x 2 dp 2 2 5 2 4 2" xfId="46951"/>
    <cellStyle name="Assumptions x 2 dp 2 2 5 2 5" xfId="25334"/>
    <cellStyle name="Assumptions x 2 dp 2 2 5 2 5 2" xfId="50174"/>
    <cellStyle name="Assumptions x 2 dp 2 2 5 2 6" xfId="36060"/>
    <cellStyle name="Assumptions x 2 dp 2 2 5 3" xfId="10767"/>
    <cellStyle name="Assumptions x 2 dp 2 2 5 3 2" xfId="7260"/>
    <cellStyle name="Assumptions x 2 dp 2 2 5 3 2 2" xfId="32213"/>
    <cellStyle name="Assumptions x 2 dp 2 2 5 3 3" xfId="18481"/>
    <cellStyle name="Assumptions x 2 dp 2 2 5 3 3 2" xfId="43321"/>
    <cellStyle name="Assumptions x 2 dp 2 2 5 3 4" xfId="21767"/>
    <cellStyle name="Assumptions x 2 dp 2 2 5 3 4 2" xfId="46607"/>
    <cellStyle name="Assumptions x 2 dp 2 2 5 3 5" xfId="24993"/>
    <cellStyle name="Assumptions x 2 dp 2 2 5 3 5 2" xfId="49833"/>
    <cellStyle name="Assumptions x 2 dp 2 2 5 3 6" xfId="27801"/>
    <cellStyle name="Assumptions x 2 dp 2 2 5 3 6 2" xfId="52641"/>
    <cellStyle name="Assumptions x 2 dp 2 2 5 3 7" xfId="35696"/>
    <cellStyle name="Assumptions x 2 dp 2 2 5 4" xfId="8061"/>
    <cellStyle name="Assumptions x 2 dp 2 2 5 4 2" xfId="33014"/>
    <cellStyle name="Assumptions x 2 dp 2 2 5 5" xfId="29931"/>
    <cellStyle name="Assumptions x 2 dp 2 2 6" xfId="11016"/>
    <cellStyle name="Assumptions x 2 dp 2 2 6 2" xfId="14366"/>
    <cellStyle name="Assumptions x 2 dp 2 2 6 2 2" xfId="39207"/>
    <cellStyle name="Assumptions x 2 dp 2 2 6 3" xfId="18728"/>
    <cellStyle name="Assumptions x 2 dp 2 2 6 3 2" xfId="43568"/>
    <cellStyle name="Assumptions x 2 dp 2 2 6 4" xfId="21998"/>
    <cellStyle name="Assumptions x 2 dp 2 2 6 4 2" xfId="46838"/>
    <cellStyle name="Assumptions x 2 dp 2 2 6 5" xfId="25222"/>
    <cellStyle name="Assumptions x 2 dp 2 2 6 5 2" xfId="50062"/>
    <cellStyle name="Assumptions x 2 dp 2 2 6 6" xfId="35936"/>
    <cellStyle name="Assumptions x 2 dp 2 2 7" xfId="10914"/>
    <cellStyle name="Assumptions x 2 dp 2 2 7 2" xfId="6624"/>
    <cellStyle name="Assumptions x 2 dp 2 2 7 2 2" xfId="31592"/>
    <cellStyle name="Assumptions x 2 dp 2 2 7 3" xfId="18627"/>
    <cellStyle name="Assumptions x 2 dp 2 2 7 3 2" xfId="43467"/>
    <cellStyle name="Assumptions x 2 dp 2 2 7 4" xfId="21898"/>
    <cellStyle name="Assumptions x 2 dp 2 2 7 4 2" xfId="46738"/>
    <cellStyle name="Assumptions x 2 dp 2 2 7 5" xfId="25122"/>
    <cellStyle name="Assumptions x 2 dp 2 2 7 5 2" xfId="49962"/>
    <cellStyle name="Assumptions x 2 dp 2 2 7 6" xfId="27911"/>
    <cellStyle name="Assumptions x 2 dp 2 2 7 6 2" xfId="52751"/>
    <cellStyle name="Assumptions x 2 dp 2 2 7 7" xfId="35834"/>
    <cellStyle name="Assumptions x 2 dp 2 2 8" xfId="8376"/>
    <cellStyle name="Assumptions x 2 dp 2 2 8 2" xfId="33327"/>
    <cellStyle name="Assumptions x 2 dp 2 2 9" xfId="29763"/>
    <cellStyle name="Assumptions x 2 dp 2 3" xfId="5027"/>
    <cellStyle name="Assumptions x 2 dp 2 3 2" xfId="11273"/>
    <cellStyle name="Assumptions x 2 dp 2 3 2 2" xfId="6577"/>
    <cellStyle name="Assumptions x 2 dp 2 3 2 2 2" xfId="31546"/>
    <cellStyle name="Assumptions x 2 dp 2 3 2 3" xfId="18968"/>
    <cellStyle name="Assumptions x 2 dp 2 3 2 3 2" xfId="43808"/>
    <cellStyle name="Assumptions x 2 dp 2 3 2 4" xfId="22238"/>
    <cellStyle name="Assumptions x 2 dp 2 3 2 4 2" xfId="47078"/>
    <cellStyle name="Assumptions x 2 dp 2 3 2 5" xfId="25461"/>
    <cellStyle name="Assumptions x 2 dp 2 3 2 5 2" xfId="50301"/>
    <cellStyle name="Assumptions x 2 dp 2 3 2 6" xfId="36188"/>
    <cellStyle name="Assumptions x 2 dp 2 3 3" xfId="10597"/>
    <cellStyle name="Assumptions x 2 dp 2 3 3 2" xfId="8097"/>
    <cellStyle name="Assumptions x 2 dp 2 3 3 2 2" xfId="33050"/>
    <cellStyle name="Assumptions x 2 dp 2 3 3 3" xfId="18311"/>
    <cellStyle name="Assumptions x 2 dp 2 3 3 3 2" xfId="43151"/>
    <cellStyle name="Assumptions x 2 dp 2 3 3 4" xfId="21598"/>
    <cellStyle name="Assumptions x 2 dp 2 3 3 4 2" xfId="46438"/>
    <cellStyle name="Assumptions x 2 dp 2 3 3 5" xfId="24824"/>
    <cellStyle name="Assumptions x 2 dp 2 3 3 5 2" xfId="49664"/>
    <cellStyle name="Assumptions x 2 dp 2 3 3 6" xfId="27680"/>
    <cellStyle name="Assumptions x 2 dp 2 3 3 6 2" xfId="52520"/>
    <cellStyle name="Assumptions x 2 dp 2 3 3 7" xfId="35526"/>
    <cellStyle name="Assumptions x 2 dp 2 3 4" xfId="7909"/>
    <cellStyle name="Assumptions x 2 dp 2 3 4 2" xfId="32862"/>
    <cellStyle name="Assumptions x 2 dp 2 3 5" xfId="30129"/>
    <cellStyle name="Assumptions x 2 dp 2 4" xfId="4829"/>
    <cellStyle name="Assumptions x 2 dp 2 4 2" xfId="11157"/>
    <cellStyle name="Assumptions x 2 dp 2 4 2 2" xfId="7213"/>
    <cellStyle name="Assumptions x 2 dp 2 4 2 2 2" xfId="32166"/>
    <cellStyle name="Assumptions x 2 dp 2 4 2 3" xfId="18853"/>
    <cellStyle name="Assumptions x 2 dp 2 4 2 3 2" xfId="43693"/>
    <cellStyle name="Assumptions x 2 dp 2 4 2 4" xfId="22123"/>
    <cellStyle name="Assumptions x 2 dp 2 4 2 4 2" xfId="46963"/>
    <cellStyle name="Assumptions x 2 dp 2 4 2 5" xfId="25346"/>
    <cellStyle name="Assumptions x 2 dp 2 4 2 5 2" xfId="50186"/>
    <cellStyle name="Assumptions x 2 dp 2 4 2 6" xfId="36072"/>
    <cellStyle name="Assumptions x 2 dp 2 4 3" xfId="10754"/>
    <cellStyle name="Assumptions x 2 dp 2 4 3 2" xfId="6458"/>
    <cellStyle name="Assumptions x 2 dp 2 4 3 2 2" xfId="31431"/>
    <cellStyle name="Assumptions x 2 dp 2 4 3 3" xfId="18468"/>
    <cellStyle name="Assumptions x 2 dp 2 4 3 3 2" xfId="43308"/>
    <cellStyle name="Assumptions x 2 dp 2 4 3 4" xfId="21754"/>
    <cellStyle name="Assumptions x 2 dp 2 4 3 4 2" xfId="46594"/>
    <cellStyle name="Assumptions x 2 dp 2 4 3 5" xfId="24980"/>
    <cellStyle name="Assumptions x 2 dp 2 4 3 5 2" xfId="49820"/>
    <cellStyle name="Assumptions x 2 dp 2 4 3 6" xfId="27789"/>
    <cellStyle name="Assumptions x 2 dp 2 4 3 6 2" xfId="52629"/>
    <cellStyle name="Assumptions x 2 dp 2 4 3 7" xfId="35683"/>
    <cellStyle name="Assumptions x 2 dp 2 4 4" xfId="8048"/>
    <cellStyle name="Assumptions x 2 dp 2 4 4 2" xfId="33001"/>
    <cellStyle name="Assumptions x 2 dp 2 4 5" xfId="29944"/>
    <cellStyle name="Assumptions x 2 dp 2 5" xfId="5071"/>
    <cellStyle name="Assumptions x 2 dp 2 5 2" xfId="11313"/>
    <cellStyle name="Assumptions x 2 dp 2 5 2 2" xfId="13248"/>
    <cellStyle name="Assumptions x 2 dp 2 5 2 2 2" xfId="38090"/>
    <cellStyle name="Assumptions x 2 dp 2 5 2 3" xfId="19008"/>
    <cellStyle name="Assumptions x 2 dp 2 5 2 3 2" xfId="43848"/>
    <cellStyle name="Assumptions x 2 dp 2 5 2 4" xfId="22278"/>
    <cellStyle name="Assumptions x 2 dp 2 5 2 4 2" xfId="47118"/>
    <cellStyle name="Assumptions x 2 dp 2 5 2 5" xfId="25501"/>
    <cellStyle name="Assumptions x 2 dp 2 5 2 5 2" xfId="50341"/>
    <cellStyle name="Assumptions x 2 dp 2 5 2 6" xfId="36228"/>
    <cellStyle name="Assumptions x 2 dp 2 5 3" xfId="10556"/>
    <cellStyle name="Assumptions x 2 dp 2 5 3 2" xfId="9676"/>
    <cellStyle name="Assumptions x 2 dp 2 5 3 2 2" xfId="34625"/>
    <cellStyle name="Assumptions x 2 dp 2 5 3 3" xfId="18270"/>
    <cellStyle name="Assumptions x 2 dp 2 5 3 3 2" xfId="43110"/>
    <cellStyle name="Assumptions x 2 dp 2 5 3 4" xfId="21557"/>
    <cellStyle name="Assumptions x 2 dp 2 5 3 4 2" xfId="46397"/>
    <cellStyle name="Assumptions x 2 dp 2 5 3 5" xfId="24783"/>
    <cellStyle name="Assumptions x 2 dp 2 5 3 5 2" xfId="49623"/>
    <cellStyle name="Assumptions x 2 dp 2 5 3 6" xfId="27640"/>
    <cellStyle name="Assumptions x 2 dp 2 5 3 6 2" xfId="52480"/>
    <cellStyle name="Assumptions x 2 dp 2 5 3 7" xfId="35485"/>
    <cellStyle name="Assumptions x 2 dp 2 5 4" xfId="7866"/>
    <cellStyle name="Assumptions x 2 dp 2 5 4 2" xfId="32819"/>
    <cellStyle name="Assumptions x 2 dp 2 5 5" xfId="30173"/>
    <cellStyle name="Assumptions x 2 dp 2 6" xfId="4817"/>
    <cellStyle name="Assumptions x 2 dp 2 6 2" xfId="11146"/>
    <cellStyle name="Assumptions x 2 dp 2 6 2 2" xfId="7356"/>
    <cellStyle name="Assumptions x 2 dp 2 6 2 2 2" xfId="32309"/>
    <cellStyle name="Assumptions x 2 dp 2 6 2 3" xfId="18842"/>
    <cellStyle name="Assumptions x 2 dp 2 6 2 3 2" xfId="43682"/>
    <cellStyle name="Assumptions x 2 dp 2 6 2 4" xfId="22112"/>
    <cellStyle name="Assumptions x 2 dp 2 6 2 4 2" xfId="46952"/>
    <cellStyle name="Assumptions x 2 dp 2 6 2 5" xfId="25335"/>
    <cellStyle name="Assumptions x 2 dp 2 6 2 5 2" xfId="50175"/>
    <cellStyle name="Assumptions x 2 dp 2 6 2 6" xfId="36061"/>
    <cellStyle name="Assumptions x 2 dp 2 6 3" xfId="10766"/>
    <cellStyle name="Assumptions x 2 dp 2 6 3 2" xfId="9439"/>
    <cellStyle name="Assumptions x 2 dp 2 6 3 2 2" xfId="34389"/>
    <cellStyle name="Assumptions x 2 dp 2 6 3 3" xfId="18480"/>
    <cellStyle name="Assumptions x 2 dp 2 6 3 3 2" xfId="43320"/>
    <cellStyle name="Assumptions x 2 dp 2 6 3 4" xfId="21766"/>
    <cellStyle name="Assumptions x 2 dp 2 6 3 4 2" xfId="46606"/>
    <cellStyle name="Assumptions x 2 dp 2 6 3 5" xfId="24992"/>
    <cellStyle name="Assumptions x 2 dp 2 6 3 5 2" xfId="49832"/>
    <cellStyle name="Assumptions x 2 dp 2 6 3 6" xfId="27800"/>
    <cellStyle name="Assumptions x 2 dp 2 6 3 6 2" xfId="52640"/>
    <cellStyle name="Assumptions x 2 dp 2 6 3 7" xfId="35695"/>
    <cellStyle name="Assumptions x 2 dp 2 6 4" xfId="8060"/>
    <cellStyle name="Assumptions x 2 dp 2 6 4 2" xfId="33013"/>
    <cellStyle name="Assumptions x 2 dp 2 6 5" xfId="29932"/>
    <cellStyle name="Assumptions x 2 dp 2 7" xfId="11015"/>
    <cellStyle name="Assumptions x 2 dp 2 7 2" xfId="14809"/>
    <cellStyle name="Assumptions x 2 dp 2 7 2 2" xfId="39650"/>
    <cellStyle name="Assumptions x 2 dp 2 7 3" xfId="18727"/>
    <cellStyle name="Assumptions x 2 dp 2 7 3 2" xfId="43567"/>
    <cellStyle name="Assumptions x 2 dp 2 7 4" xfId="21997"/>
    <cellStyle name="Assumptions x 2 dp 2 7 4 2" xfId="46837"/>
    <cellStyle name="Assumptions x 2 dp 2 7 5" xfId="25221"/>
    <cellStyle name="Assumptions x 2 dp 2 7 5 2" xfId="50061"/>
    <cellStyle name="Assumptions x 2 dp 2 7 6" xfId="35935"/>
    <cellStyle name="Assumptions x 2 dp 2 8" xfId="10915"/>
    <cellStyle name="Assumptions x 2 dp 2 8 2" xfId="9480"/>
    <cellStyle name="Assumptions x 2 dp 2 8 2 2" xfId="34430"/>
    <cellStyle name="Assumptions x 2 dp 2 8 3" xfId="18628"/>
    <cellStyle name="Assumptions x 2 dp 2 8 3 2" xfId="43468"/>
    <cellStyle name="Assumptions x 2 dp 2 8 4" xfId="21899"/>
    <cellStyle name="Assumptions x 2 dp 2 8 4 2" xfId="46739"/>
    <cellStyle name="Assumptions x 2 dp 2 8 5" xfId="25123"/>
    <cellStyle name="Assumptions x 2 dp 2 8 5 2" xfId="49963"/>
    <cellStyle name="Assumptions x 2 dp 2 8 6" xfId="27912"/>
    <cellStyle name="Assumptions x 2 dp 2 8 6 2" xfId="52752"/>
    <cellStyle name="Assumptions x 2 dp 2 8 7" xfId="35835"/>
    <cellStyle name="Assumptions x 2 dp 2 9" xfId="8377"/>
    <cellStyle name="Assumptions x 2 dp 2 9 2" xfId="33328"/>
    <cellStyle name="Assumptions x 2 dp 3" xfId="4191"/>
    <cellStyle name="Assumptions x 2 dp 3 2" xfId="5029"/>
    <cellStyle name="Assumptions x 2 dp 3 2 2" xfId="11275"/>
    <cellStyle name="Assumptions x 2 dp 3 2 2 2" xfId="13100"/>
    <cellStyle name="Assumptions x 2 dp 3 2 2 2 2" xfId="37942"/>
    <cellStyle name="Assumptions x 2 dp 3 2 2 3" xfId="18970"/>
    <cellStyle name="Assumptions x 2 dp 3 2 2 3 2" xfId="43810"/>
    <cellStyle name="Assumptions x 2 dp 3 2 2 4" xfId="22240"/>
    <cellStyle name="Assumptions x 2 dp 3 2 2 4 2" xfId="47080"/>
    <cellStyle name="Assumptions x 2 dp 3 2 2 5" xfId="25463"/>
    <cellStyle name="Assumptions x 2 dp 3 2 2 5 2" xfId="50303"/>
    <cellStyle name="Assumptions x 2 dp 3 2 2 6" xfId="36190"/>
    <cellStyle name="Assumptions x 2 dp 3 2 3" xfId="10595"/>
    <cellStyle name="Assumptions x 2 dp 3 2 3 2" xfId="7348"/>
    <cellStyle name="Assumptions x 2 dp 3 2 3 2 2" xfId="32301"/>
    <cellStyle name="Assumptions x 2 dp 3 2 3 3" xfId="18309"/>
    <cellStyle name="Assumptions x 2 dp 3 2 3 3 2" xfId="43149"/>
    <cellStyle name="Assumptions x 2 dp 3 2 3 4" xfId="21596"/>
    <cellStyle name="Assumptions x 2 dp 3 2 3 4 2" xfId="46436"/>
    <cellStyle name="Assumptions x 2 dp 3 2 3 5" xfId="24822"/>
    <cellStyle name="Assumptions x 2 dp 3 2 3 5 2" xfId="49662"/>
    <cellStyle name="Assumptions x 2 dp 3 2 3 6" xfId="27678"/>
    <cellStyle name="Assumptions x 2 dp 3 2 3 6 2" xfId="52518"/>
    <cellStyle name="Assumptions x 2 dp 3 2 3 7" xfId="35524"/>
    <cellStyle name="Assumptions x 2 dp 3 2 4" xfId="7907"/>
    <cellStyle name="Assumptions x 2 dp 3 2 4 2" xfId="32860"/>
    <cellStyle name="Assumptions x 2 dp 3 2 5" xfId="30131"/>
    <cellStyle name="Assumptions x 2 dp 3 3" xfId="4827"/>
    <cellStyle name="Assumptions x 2 dp 3 3 2" xfId="11155"/>
    <cellStyle name="Assumptions x 2 dp 3 3 2 2" xfId="7793"/>
    <cellStyle name="Assumptions x 2 dp 3 3 2 2 2" xfId="32746"/>
    <cellStyle name="Assumptions x 2 dp 3 3 2 3" xfId="18851"/>
    <cellStyle name="Assumptions x 2 dp 3 3 2 3 2" xfId="43691"/>
    <cellStyle name="Assumptions x 2 dp 3 3 2 4" xfId="22121"/>
    <cellStyle name="Assumptions x 2 dp 3 3 2 4 2" xfId="46961"/>
    <cellStyle name="Assumptions x 2 dp 3 3 2 5" xfId="25344"/>
    <cellStyle name="Assumptions x 2 dp 3 3 2 5 2" xfId="50184"/>
    <cellStyle name="Assumptions x 2 dp 3 3 2 6" xfId="36070"/>
    <cellStyle name="Assumptions x 2 dp 3 3 3" xfId="10756"/>
    <cellStyle name="Assumptions x 2 dp 3 3 3 2" xfId="9526"/>
    <cellStyle name="Assumptions x 2 dp 3 3 3 2 2" xfId="34476"/>
    <cellStyle name="Assumptions x 2 dp 3 3 3 3" xfId="18470"/>
    <cellStyle name="Assumptions x 2 dp 3 3 3 3 2" xfId="43310"/>
    <cellStyle name="Assumptions x 2 dp 3 3 3 4" xfId="21756"/>
    <cellStyle name="Assumptions x 2 dp 3 3 3 4 2" xfId="46596"/>
    <cellStyle name="Assumptions x 2 dp 3 3 3 5" xfId="24982"/>
    <cellStyle name="Assumptions x 2 dp 3 3 3 5 2" xfId="49822"/>
    <cellStyle name="Assumptions x 2 dp 3 3 3 6" xfId="27791"/>
    <cellStyle name="Assumptions x 2 dp 3 3 3 6 2" xfId="52631"/>
    <cellStyle name="Assumptions x 2 dp 3 3 3 7" xfId="35685"/>
    <cellStyle name="Assumptions x 2 dp 3 3 4" xfId="8050"/>
    <cellStyle name="Assumptions x 2 dp 3 3 4 2" xfId="33003"/>
    <cellStyle name="Assumptions x 2 dp 3 3 5" xfId="29942"/>
    <cellStyle name="Assumptions x 2 dp 3 4" xfId="5073"/>
    <cellStyle name="Assumptions x 2 dp 3 4 2" xfId="11315"/>
    <cellStyle name="Assumptions x 2 dp 3 4 2 2" xfId="13671"/>
    <cellStyle name="Assumptions x 2 dp 3 4 2 2 2" xfId="38513"/>
    <cellStyle name="Assumptions x 2 dp 3 4 2 3" xfId="19010"/>
    <cellStyle name="Assumptions x 2 dp 3 4 2 3 2" xfId="43850"/>
    <cellStyle name="Assumptions x 2 dp 3 4 2 4" xfId="22280"/>
    <cellStyle name="Assumptions x 2 dp 3 4 2 4 2" xfId="47120"/>
    <cellStyle name="Assumptions x 2 dp 3 4 2 5" xfId="25503"/>
    <cellStyle name="Assumptions x 2 dp 3 4 2 5 2" xfId="50343"/>
    <cellStyle name="Assumptions x 2 dp 3 4 2 6" xfId="36230"/>
    <cellStyle name="Assumptions x 2 dp 3 4 3" xfId="10554"/>
    <cellStyle name="Assumptions x 2 dp 3 4 3 2" xfId="14690"/>
    <cellStyle name="Assumptions x 2 dp 3 4 3 2 2" xfId="39531"/>
    <cellStyle name="Assumptions x 2 dp 3 4 3 3" xfId="18268"/>
    <cellStyle name="Assumptions x 2 dp 3 4 3 3 2" xfId="43108"/>
    <cellStyle name="Assumptions x 2 dp 3 4 3 4" xfId="21555"/>
    <cellStyle name="Assumptions x 2 dp 3 4 3 4 2" xfId="46395"/>
    <cellStyle name="Assumptions x 2 dp 3 4 3 5" xfId="24781"/>
    <cellStyle name="Assumptions x 2 dp 3 4 3 5 2" xfId="49621"/>
    <cellStyle name="Assumptions x 2 dp 3 4 3 6" xfId="27638"/>
    <cellStyle name="Assumptions x 2 dp 3 4 3 6 2" xfId="52478"/>
    <cellStyle name="Assumptions x 2 dp 3 4 3 7" xfId="35483"/>
    <cellStyle name="Assumptions x 2 dp 3 4 4" xfId="7864"/>
    <cellStyle name="Assumptions x 2 dp 3 4 4 2" xfId="32817"/>
    <cellStyle name="Assumptions x 2 dp 3 4 5" xfId="30175"/>
    <cellStyle name="Assumptions x 2 dp 3 5" xfId="4815"/>
    <cellStyle name="Assumptions x 2 dp 3 5 2" xfId="11144"/>
    <cellStyle name="Assumptions x 2 dp 3 5 2 2" xfId="7210"/>
    <cellStyle name="Assumptions x 2 dp 3 5 2 2 2" xfId="32163"/>
    <cellStyle name="Assumptions x 2 dp 3 5 2 3" xfId="18840"/>
    <cellStyle name="Assumptions x 2 dp 3 5 2 3 2" xfId="43680"/>
    <cellStyle name="Assumptions x 2 dp 3 5 2 4" xfId="22110"/>
    <cellStyle name="Assumptions x 2 dp 3 5 2 4 2" xfId="46950"/>
    <cellStyle name="Assumptions x 2 dp 3 5 2 5" xfId="25333"/>
    <cellStyle name="Assumptions x 2 dp 3 5 2 5 2" xfId="50173"/>
    <cellStyle name="Assumptions x 2 dp 3 5 2 6" xfId="36059"/>
    <cellStyle name="Assumptions x 2 dp 3 5 3" xfId="10768"/>
    <cellStyle name="Assumptions x 2 dp 3 5 3 2" xfId="7027"/>
    <cellStyle name="Assumptions x 2 dp 3 5 3 2 2" xfId="31983"/>
    <cellStyle name="Assumptions x 2 dp 3 5 3 3" xfId="18482"/>
    <cellStyle name="Assumptions x 2 dp 3 5 3 3 2" xfId="43322"/>
    <cellStyle name="Assumptions x 2 dp 3 5 3 4" xfId="21768"/>
    <cellStyle name="Assumptions x 2 dp 3 5 3 4 2" xfId="46608"/>
    <cellStyle name="Assumptions x 2 dp 3 5 3 5" xfId="24994"/>
    <cellStyle name="Assumptions x 2 dp 3 5 3 5 2" xfId="49834"/>
    <cellStyle name="Assumptions x 2 dp 3 5 3 6" xfId="27802"/>
    <cellStyle name="Assumptions x 2 dp 3 5 3 6 2" xfId="52642"/>
    <cellStyle name="Assumptions x 2 dp 3 5 3 7" xfId="35697"/>
    <cellStyle name="Assumptions x 2 dp 3 5 4" xfId="8062"/>
    <cellStyle name="Assumptions x 2 dp 3 5 4 2" xfId="33015"/>
    <cellStyle name="Assumptions x 2 dp 3 5 5" xfId="29930"/>
    <cellStyle name="Assumptions x 2 dp 3 6" xfId="11017"/>
    <cellStyle name="Assumptions x 2 dp 3 6 2" xfId="7467"/>
    <cellStyle name="Assumptions x 2 dp 3 6 2 2" xfId="32420"/>
    <cellStyle name="Assumptions x 2 dp 3 6 3" xfId="18729"/>
    <cellStyle name="Assumptions x 2 dp 3 6 3 2" xfId="43569"/>
    <cellStyle name="Assumptions x 2 dp 3 6 4" xfId="21999"/>
    <cellStyle name="Assumptions x 2 dp 3 6 4 2" xfId="46839"/>
    <cellStyle name="Assumptions x 2 dp 3 6 5" xfId="25223"/>
    <cellStyle name="Assumptions x 2 dp 3 6 5 2" xfId="50063"/>
    <cellStyle name="Assumptions x 2 dp 3 6 6" xfId="35937"/>
    <cellStyle name="Assumptions x 2 dp 3 7" xfId="10913"/>
    <cellStyle name="Assumptions x 2 dp 3 7 2" xfId="6700"/>
    <cellStyle name="Assumptions x 2 dp 3 7 2 2" xfId="31668"/>
    <cellStyle name="Assumptions x 2 dp 3 7 3" xfId="18626"/>
    <cellStyle name="Assumptions x 2 dp 3 7 3 2" xfId="43466"/>
    <cellStyle name="Assumptions x 2 dp 3 7 4" xfId="21897"/>
    <cellStyle name="Assumptions x 2 dp 3 7 4 2" xfId="46737"/>
    <cellStyle name="Assumptions x 2 dp 3 7 5" xfId="25121"/>
    <cellStyle name="Assumptions x 2 dp 3 7 5 2" xfId="49961"/>
    <cellStyle name="Assumptions x 2 dp 3 7 6" xfId="27910"/>
    <cellStyle name="Assumptions x 2 dp 3 7 6 2" xfId="52750"/>
    <cellStyle name="Assumptions x 2 dp 3 7 7" xfId="35833"/>
    <cellStyle name="Assumptions x 2 dp 3 8" xfId="8375"/>
    <cellStyle name="Assumptions x 2 dp 3 8 2" xfId="33326"/>
    <cellStyle name="Assumptions x 2 dp 3 9" xfId="29764"/>
    <cellStyle name="Assumptions x 2 dp 4" xfId="5026"/>
    <cellStyle name="Assumptions x 2 dp 4 2" xfId="11272"/>
    <cellStyle name="Assumptions x 2 dp 4 2 2" xfId="14371"/>
    <cellStyle name="Assumptions x 2 dp 4 2 2 2" xfId="39212"/>
    <cellStyle name="Assumptions x 2 dp 4 2 3" xfId="18967"/>
    <cellStyle name="Assumptions x 2 dp 4 2 3 2" xfId="43807"/>
    <cellStyle name="Assumptions x 2 dp 4 2 4" xfId="22237"/>
    <cellStyle name="Assumptions x 2 dp 4 2 4 2" xfId="47077"/>
    <cellStyle name="Assumptions x 2 dp 4 2 5" xfId="25460"/>
    <cellStyle name="Assumptions x 2 dp 4 2 5 2" xfId="50300"/>
    <cellStyle name="Assumptions x 2 dp 4 2 6" xfId="36187"/>
    <cellStyle name="Assumptions x 2 dp 4 3" xfId="10598"/>
    <cellStyle name="Assumptions x 2 dp 4 3 2" xfId="7346"/>
    <cellStyle name="Assumptions x 2 dp 4 3 2 2" xfId="32299"/>
    <cellStyle name="Assumptions x 2 dp 4 3 3" xfId="18312"/>
    <cellStyle name="Assumptions x 2 dp 4 3 3 2" xfId="43152"/>
    <cellStyle name="Assumptions x 2 dp 4 3 4" xfId="21599"/>
    <cellStyle name="Assumptions x 2 dp 4 3 4 2" xfId="46439"/>
    <cellStyle name="Assumptions x 2 dp 4 3 5" xfId="24825"/>
    <cellStyle name="Assumptions x 2 dp 4 3 5 2" xfId="49665"/>
    <cellStyle name="Assumptions x 2 dp 4 3 6" xfId="27681"/>
    <cellStyle name="Assumptions x 2 dp 4 3 6 2" xfId="52521"/>
    <cellStyle name="Assumptions x 2 dp 4 3 7" xfId="35527"/>
    <cellStyle name="Assumptions x 2 dp 4 4" xfId="7910"/>
    <cellStyle name="Assumptions x 2 dp 4 4 2" xfId="32863"/>
    <cellStyle name="Assumptions x 2 dp 4 5" xfId="30128"/>
    <cellStyle name="Assumptions x 2 dp 5" xfId="4830"/>
    <cellStyle name="Assumptions x 2 dp 5 2" xfId="11158"/>
    <cellStyle name="Assumptions x 2 dp 5 2 2" xfId="6636"/>
    <cellStyle name="Assumptions x 2 dp 5 2 2 2" xfId="31604"/>
    <cellStyle name="Assumptions x 2 dp 5 2 3" xfId="18854"/>
    <cellStyle name="Assumptions x 2 dp 5 2 3 2" xfId="43694"/>
    <cellStyle name="Assumptions x 2 dp 5 2 4" xfId="22124"/>
    <cellStyle name="Assumptions x 2 dp 5 2 4 2" xfId="46964"/>
    <cellStyle name="Assumptions x 2 dp 5 2 5" xfId="25347"/>
    <cellStyle name="Assumptions x 2 dp 5 2 5 2" xfId="50187"/>
    <cellStyle name="Assumptions x 2 dp 5 2 6" xfId="36073"/>
    <cellStyle name="Assumptions x 2 dp 5 3" xfId="10753"/>
    <cellStyle name="Assumptions x 2 dp 5 3 2" xfId="7130"/>
    <cellStyle name="Assumptions x 2 dp 5 3 2 2" xfId="32083"/>
    <cellStyle name="Assumptions x 2 dp 5 3 3" xfId="18467"/>
    <cellStyle name="Assumptions x 2 dp 5 3 3 2" xfId="43307"/>
    <cellStyle name="Assumptions x 2 dp 5 3 4" xfId="21753"/>
    <cellStyle name="Assumptions x 2 dp 5 3 4 2" xfId="46593"/>
    <cellStyle name="Assumptions x 2 dp 5 3 5" xfId="24979"/>
    <cellStyle name="Assumptions x 2 dp 5 3 5 2" xfId="49819"/>
    <cellStyle name="Assumptions x 2 dp 5 3 6" xfId="27788"/>
    <cellStyle name="Assumptions x 2 dp 5 3 6 2" xfId="52628"/>
    <cellStyle name="Assumptions x 2 dp 5 3 7" xfId="35682"/>
    <cellStyle name="Assumptions x 2 dp 5 4" xfId="8047"/>
    <cellStyle name="Assumptions x 2 dp 5 4 2" xfId="33000"/>
    <cellStyle name="Assumptions x 2 dp 5 5" xfId="29945"/>
    <cellStyle name="Assumptions x 2 dp 6" xfId="5070"/>
    <cellStyle name="Assumptions x 2 dp 6 2" xfId="11312"/>
    <cellStyle name="Assumptions x 2 dp 6 2 2" xfId="7687"/>
    <cellStyle name="Assumptions x 2 dp 6 2 2 2" xfId="32640"/>
    <cellStyle name="Assumptions x 2 dp 6 2 3" xfId="19007"/>
    <cellStyle name="Assumptions x 2 dp 6 2 3 2" xfId="43847"/>
    <cellStyle name="Assumptions x 2 dp 6 2 4" xfId="22277"/>
    <cellStyle name="Assumptions x 2 dp 6 2 4 2" xfId="47117"/>
    <cellStyle name="Assumptions x 2 dp 6 2 5" xfId="25500"/>
    <cellStyle name="Assumptions x 2 dp 6 2 5 2" xfId="50340"/>
    <cellStyle name="Assumptions x 2 dp 6 2 6" xfId="36227"/>
    <cellStyle name="Assumptions x 2 dp 6 3" xfId="10557"/>
    <cellStyle name="Assumptions x 2 dp 6 3 2" xfId="7692"/>
    <cellStyle name="Assumptions x 2 dp 6 3 2 2" xfId="32645"/>
    <cellStyle name="Assumptions x 2 dp 6 3 3" xfId="18271"/>
    <cellStyle name="Assumptions x 2 dp 6 3 3 2" xfId="43111"/>
    <cellStyle name="Assumptions x 2 dp 6 3 4" xfId="21558"/>
    <cellStyle name="Assumptions x 2 dp 6 3 4 2" xfId="46398"/>
    <cellStyle name="Assumptions x 2 dp 6 3 5" xfId="24784"/>
    <cellStyle name="Assumptions x 2 dp 6 3 5 2" xfId="49624"/>
    <cellStyle name="Assumptions x 2 dp 6 3 6" xfId="27641"/>
    <cellStyle name="Assumptions x 2 dp 6 3 6 2" xfId="52481"/>
    <cellStyle name="Assumptions x 2 dp 6 3 7" xfId="35486"/>
    <cellStyle name="Assumptions x 2 dp 6 4" xfId="7867"/>
    <cellStyle name="Assumptions x 2 dp 6 4 2" xfId="32820"/>
    <cellStyle name="Assumptions x 2 dp 6 5" xfId="30172"/>
    <cellStyle name="Assumptions x 2 dp 7" xfId="4818"/>
    <cellStyle name="Assumptions x 2 dp 7 2" xfId="11147"/>
    <cellStyle name="Assumptions x 2 dp 7 2 2" xfId="9529"/>
    <cellStyle name="Assumptions x 2 dp 7 2 2 2" xfId="34479"/>
    <cellStyle name="Assumptions x 2 dp 7 2 3" xfId="18843"/>
    <cellStyle name="Assumptions x 2 dp 7 2 3 2" xfId="43683"/>
    <cellStyle name="Assumptions x 2 dp 7 2 4" xfId="22113"/>
    <cellStyle name="Assumptions x 2 dp 7 2 4 2" xfId="46953"/>
    <cellStyle name="Assumptions x 2 dp 7 2 5" xfId="25336"/>
    <cellStyle name="Assumptions x 2 dp 7 2 5 2" xfId="50176"/>
    <cellStyle name="Assumptions x 2 dp 7 2 6" xfId="36062"/>
    <cellStyle name="Assumptions x 2 dp 7 3" xfId="10765"/>
    <cellStyle name="Assumptions x 2 dp 7 3 2" xfId="7179"/>
    <cellStyle name="Assumptions x 2 dp 7 3 2 2" xfId="32132"/>
    <cellStyle name="Assumptions x 2 dp 7 3 3" xfId="18479"/>
    <cellStyle name="Assumptions x 2 dp 7 3 3 2" xfId="43319"/>
    <cellStyle name="Assumptions x 2 dp 7 3 4" xfId="21765"/>
    <cellStyle name="Assumptions x 2 dp 7 3 4 2" xfId="46605"/>
    <cellStyle name="Assumptions x 2 dp 7 3 5" xfId="24991"/>
    <cellStyle name="Assumptions x 2 dp 7 3 5 2" xfId="49831"/>
    <cellStyle name="Assumptions x 2 dp 7 3 6" xfId="27799"/>
    <cellStyle name="Assumptions x 2 dp 7 3 6 2" xfId="52639"/>
    <cellStyle name="Assumptions x 2 dp 7 3 7" xfId="35694"/>
    <cellStyle name="Assumptions x 2 dp 7 4" xfId="8059"/>
    <cellStyle name="Assumptions x 2 dp 7 4 2" xfId="33012"/>
    <cellStyle name="Assumptions x 2 dp 7 5" xfId="29933"/>
    <cellStyle name="Assumptions x 2 dp 8" xfId="11014"/>
    <cellStyle name="Assumptions x 2 dp 8 2" xfId="13084"/>
    <cellStyle name="Assumptions x 2 dp 8 2 2" xfId="37927"/>
    <cellStyle name="Assumptions x 2 dp 8 3" xfId="18726"/>
    <cellStyle name="Assumptions x 2 dp 8 3 2" xfId="43566"/>
    <cellStyle name="Assumptions x 2 dp 8 4" xfId="21996"/>
    <cellStyle name="Assumptions x 2 dp 8 4 2" xfId="46836"/>
    <cellStyle name="Assumptions x 2 dp 8 5" xfId="25220"/>
    <cellStyle name="Assumptions x 2 dp 8 5 2" xfId="50060"/>
    <cellStyle name="Assumptions x 2 dp 8 6" xfId="35934"/>
    <cellStyle name="Assumptions x 2 dp 9" xfId="10916"/>
    <cellStyle name="Assumptions x 2 dp 9 2" xfId="6615"/>
    <cellStyle name="Assumptions x 2 dp 9 2 2" xfId="31583"/>
    <cellStyle name="Assumptions x 2 dp 9 3" xfId="18629"/>
    <cellStyle name="Assumptions x 2 dp 9 3 2" xfId="43469"/>
    <cellStyle name="Assumptions x 2 dp 9 4" xfId="21900"/>
    <cellStyle name="Assumptions x 2 dp 9 4 2" xfId="46740"/>
    <cellStyle name="Assumptions x 2 dp 9 5" xfId="25124"/>
    <cellStyle name="Assumptions x 2 dp 9 5 2" xfId="49964"/>
    <cellStyle name="Assumptions x 2 dp 9 6" xfId="27913"/>
    <cellStyle name="Assumptions x 2 dp 9 6 2" xfId="52753"/>
    <cellStyle name="Assumptions x 2 dp 9 7" xfId="35836"/>
    <cellStyle name="Attention" xfId="4192"/>
    <cellStyle name="Attention 2" xfId="4193"/>
    <cellStyle name="Attention 2 2" xfId="4194"/>
    <cellStyle name="Attention 3" xfId="4195"/>
    <cellStyle name="att-pass" xfId="4196"/>
    <cellStyle name="att-pass num" xfId="4197"/>
    <cellStyle name="Ausgabe" xfId="4198"/>
    <cellStyle name="Ausgabe 2" xfId="5030"/>
    <cellStyle name="Ausgabe 2 2" xfId="6156"/>
    <cellStyle name="Ausgabe 2 2 2" xfId="12531"/>
    <cellStyle name="Ausgabe 2 2 2 2" xfId="16941"/>
    <cellStyle name="Ausgabe 2 2 2 2 2" xfId="41781"/>
    <cellStyle name="Ausgabe 2 2 2 3" xfId="20204"/>
    <cellStyle name="Ausgabe 2 2 2 3 2" xfId="45044"/>
    <cellStyle name="Ausgabe 2 2 2 4" xfId="23474"/>
    <cellStyle name="Ausgabe 2 2 2 4 2" xfId="48314"/>
    <cellStyle name="Ausgabe 2 2 2 5" xfId="26687"/>
    <cellStyle name="Ausgabe 2 2 2 5 2" xfId="51527"/>
    <cellStyle name="Ausgabe 2 2 2 6" xfId="37383"/>
    <cellStyle name="Ausgabe 2 2 3" xfId="31141"/>
    <cellStyle name="Ausgabe 2 3" xfId="10594"/>
    <cellStyle name="Ausgabe 2 3 2" xfId="6468"/>
    <cellStyle name="Ausgabe 2 3 2 2" xfId="31441"/>
    <cellStyle name="Ausgabe 2 3 3" xfId="18308"/>
    <cellStyle name="Ausgabe 2 3 3 2" xfId="43148"/>
    <cellStyle name="Ausgabe 2 3 4" xfId="21595"/>
    <cellStyle name="Ausgabe 2 3 4 2" xfId="46435"/>
    <cellStyle name="Ausgabe 2 3 5" xfId="24821"/>
    <cellStyle name="Ausgabe 2 3 5 2" xfId="49661"/>
    <cellStyle name="Ausgabe 2 3 6" xfId="35523"/>
    <cellStyle name="Ausgabe 2 4" xfId="30132"/>
    <cellStyle name="Ausgabe 3" xfId="4820"/>
    <cellStyle name="Ausgabe 3 2" xfId="6107"/>
    <cellStyle name="Ausgabe 3 2 2" xfId="12482"/>
    <cellStyle name="Ausgabe 3 2 2 2" xfId="16892"/>
    <cellStyle name="Ausgabe 3 2 2 2 2" xfId="41732"/>
    <cellStyle name="Ausgabe 3 2 2 3" xfId="20155"/>
    <cellStyle name="Ausgabe 3 2 2 3 2" xfId="44995"/>
    <cellStyle name="Ausgabe 3 2 2 4" xfId="23425"/>
    <cellStyle name="Ausgabe 3 2 2 4 2" xfId="48265"/>
    <cellStyle name="Ausgabe 3 2 2 5" xfId="26638"/>
    <cellStyle name="Ausgabe 3 2 2 5 2" xfId="51478"/>
    <cellStyle name="Ausgabe 3 2 2 6" xfId="37334"/>
    <cellStyle name="Ausgabe 3 2 3" xfId="31092"/>
    <cellStyle name="Ausgabe 3 3" xfId="10763"/>
    <cellStyle name="Ausgabe 3 3 2" xfId="6596"/>
    <cellStyle name="Ausgabe 3 3 2 2" xfId="31565"/>
    <cellStyle name="Ausgabe 3 3 3" xfId="18477"/>
    <cellStyle name="Ausgabe 3 3 3 2" xfId="43317"/>
    <cellStyle name="Ausgabe 3 3 4" xfId="21763"/>
    <cellStyle name="Ausgabe 3 3 4 2" xfId="46603"/>
    <cellStyle name="Ausgabe 3 3 5" xfId="24989"/>
    <cellStyle name="Ausgabe 3 3 5 2" xfId="49829"/>
    <cellStyle name="Ausgabe 3 3 6" xfId="35692"/>
    <cellStyle name="Ausgabe 3 4" xfId="29935"/>
    <cellStyle name="Ausgabe 4" xfId="4814"/>
    <cellStyle name="Ausgabe 4 2" xfId="6106"/>
    <cellStyle name="Ausgabe 4 2 2" xfId="12481"/>
    <cellStyle name="Ausgabe 4 2 2 2" xfId="16891"/>
    <cellStyle name="Ausgabe 4 2 2 2 2" xfId="41731"/>
    <cellStyle name="Ausgabe 4 2 2 3" xfId="20154"/>
    <cellStyle name="Ausgabe 4 2 2 3 2" xfId="44994"/>
    <cellStyle name="Ausgabe 4 2 2 4" xfId="23424"/>
    <cellStyle name="Ausgabe 4 2 2 4 2" xfId="48264"/>
    <cellStyle name="Ausgabe 4 2 2 5" xfId="26637"/>
    <cellStyle name="Ausgabe 4 2 2 5 2" xfId="51477"/>
    <cellStyle name="Ausgabe 4 2 2 6" xfId="37333"/>
    <cellStyle name="Ausgabe 4 2 3" xfId="31091"/>
    <cellStyle name="Ausgabe 4 3" xfId="10769"/>
    <cellStyle name="Ausgabe 4 3 2" xfId="7259"/>
    <cellStyle name="Ausgabe 4 3 2 2" xfId="32212"/>
    <cellStyle name="Ausgabe 4 3 3" xfId="18483"/>
    <cellStyle name="Ausgabe 4 3 3 2" xfId="43323"/>
    <cellStyle name="Ausgabe 4 3 4" xfId="21769"/>
    <cellStyle name="Ausgabe 4 3 4 2" xfId="46609"/>
    <cellStyle name="Ausgabe 4 3 5" xfId="24995"/>
    <cellStyle name="Ausgabe 4 3 5 2" xfId="49835"/>
    <cellStyle name="Ausgabe 4 3 6" xfId="35698"/>
    <cellStyle name="Ausgabe 4 4" xfId="29929"/>
    <cellStyle name="Ausgabe 5" xfId="6076"/>
    <cellStyle name="Ausgabe 5 2" xfId="12452"/>
    <cellStyle name="Ausgabe 5 2 2" xfId="16862"/>
    <cellStyle name="Ausgabe 5 2 2 2" xfId="41702"/>
    <cellStyle name="Ausgabe 5 2 3" xfId="20125"/>
    <cellStyle name="Ausgabe 5 2 3 2" xfId="44965"/>
    <cellStyle name="Ausgabe 5 2 4" xfId="23395"/>
    <cellStyle name="Ausgabe 5 2 4 2" xfId="48235"/>
    <cellStyle name="Ausgabe 5 2 5" xfId="26608"/>
    <cellStyle name="Ausgabe 5 2 5 2" xfId="51448"/>
    <cellStyle name="Ausgabe 5 2 6" xfId="37309"/>
    <cellStyle name="Ausgabe 5 3" xfId="31067"/>
    <cellStyle name="Ausgabe 6" xfId="11230"/>
    <cellStyle name="Ausgabe 6 2" xfId="13657"/>
    <cellStyle name="Ausgabe 6 2 2" xfId="38499"/>
    <cellStyle name="Ausgabe 6 3" xfId="18925"/>
    <cellStyle name="Ausgabe 6 3 2" xfId="43765"/>
    <cellStyle name="Ausgabe 6 4" xfId="22195"/>
    <cellStyle name="Ausgabe 6 4 2" xfId="47035"/>
    <cellStyle name="Ausgabe 6 5" xfId="25418"/>
    <cellStyle name="Ausgabe 6 5 2" xfId="50258"/>
    <cellStyle name="Ausgabe 6 6" xfId="36145"/>
    <cellStyle name="Ausgabe 7" xfId="29765"/>
    <cellStyle name="Auto" xfId="4199"/>
    <cellStyle name="Auto 2" xfId="4200"/>
    <cellStyle name="Auto input abs" xfId="49"/>
    <cellStyle name="Auto input abs 2" xfId="259"/>
    <cellStyle name="Auto input abs 2 2" xfId="944"/>
    <cellStyle name="Auto input abs 3" xfId="245"/>
    <cellStyle name="Auto input abs 3 2" xfId="939"/>
    <cellStyle name="Auto input abs 4" xfId="133"/>
    <cellStyle name="Auto input abs 4 2" xfId="5388"/>
    <cellStyle name="Auto input IR£'000" xfId="50"/>
    <cellStyle name="Auto input IR£'000 2" xfId="260"/>
    <cellStyle name="Auto input IR£'000 2 2" xfId="945"/>
    <cellStyle name="Auto input IR£'000 3" xfId="294"/>
    <cellStyle name="Auto input IR£'000 3 2" xfId="955"/>
    <cellStyle name="Auto input IR£'000 4" xfId="132"/>
    <cellStyle name="Auto input IR£'000 4 2" xfId="5303"/>
    <cellStyle name="B" xfId="4201"/>
    <cellStyle name="B 2" xfId="4202"/>
    <cellStyle name="B_BLENHEIM Merger Model Full Blown Transaction CH002" xfId="4203"/>
    <cellStyle name="B_BLENHEIM Merger Model Full Blown Transaction CH002 2" xfId="4204"/>
    <cellStyle name="b_Boheme sub debt capacity_draft" xfId="4205"/>
    <cellStyle name="b_Boheme sub debt capacity_draft 2" xfId="4206"/>
    <cellStyle name="b_Boheme sub debt capacity_v2" xfId="4207"/>
    <cellStyle name="b_Boheme sub debt capacity_v2 2" xfId="4208"/>
    <cellStyle name="b_Boheme sub debt capacity_v3" xfId="4209"/>
    <cellStyle name="b_Boheme sub debt capacity_v3 2" xfId="4210"/>
    <cellStyle name="b_Boheme sub debt capacity_v3_(i) holdco loan no swap" xfId="4211"/>
    <cellStyle name="b_Boheme sub debt capacity_v3_(i) holdco loan no swap 2" xfId="4212"/>
    <cellStyle name="b_Cleves model_Challenger Base Case  Final" xfId="4213"/>
    <cellStyle name="b_Cleves model_Challenger Base Case  Final 2" xfId="4214"/>
    <cellStyle name="b_Cleves model_Challenger Base Case  Final_1. Consolidated Top Down" xfId="4215"/>
    <cellStyle name="b_Cleves model_Challenger Base Case  Final_1. Consolidated Top Down 2" xfId="4216"/>
    <cellStyle name="b_Cleves model_Challenger Base Case  Final_BP top down scenarios" xfId="4217"/>
    <cellStyle name="b_Cleves model_Challenger Base Case  Final_BP top down scenarios 2" xfId="4218"/>
    <cellStyle name="b_Cleves model_Challenger Base Case  Final_BP top down summary - Consolidated" xfId="4219"/>
    <cellStyle name="b_Cleves model_Challenger Base Case  Final_BP top down summary - Consolidated 2" xfId="4220"/>
    <cellStyle name="b_Cleves model_Challenger Base Case  Final_CX meeting template" xfId="4221"/>
    <cellStyle name="b_Cleves model_Challenger Base Case  Final_CX meeting template 2" xfId="4222"/>
    <cellStyle name="b_Cleves model_Challenger Base Case  Final_FM base Tom" xfId="4223"/>
    <cellStyle name="b_Cleves model_Challenger Base Case  Final_FM base Tom 2" xfId="4224"/>
    <cellStyle name="b_Cleves model_Challenger Base Case  Final_FM Mid Case Detail 2" xfId="4225"/>
    <cellStyle name="b_Cleves model_Challenger Base Case  Final_FM Mid Case Detail 2 2" xfId="4226"/>
    <cellStyle name="b_Cleves model_Challenger Base Case  Final_MAG FM 3.4.09 Tom" xfId="4227"/>
    <cellStyle name="b_Cleves model_Challenger Base Case  Final_MAG FM 3.4.09 Tom 2" xfId="4228"/>
    <cellStyle name="b_Cleves model_Challenger Base Case  Final_MAG LTFF 1011 01.06.10" xfId="4229"/>
    <cellStyle name="b_Cleves model_Challenger Base Case  Final_Scenario 2" xfId="4230"/>
    <cellStyle name="b_Cleves model_Challenger Base Case  Final_Scenario 2 2" xfId="4231"/>
    <cellStyle name="B_Company profile 271106 v7" xfId="4232"/>
    <cellStyle name="B_Company profile 271106 v7 2" xfId="4233"/>
    <cellStyle name="b_GHG standalone 180705" xfId="4234"/>
    <cellStyle name="b_GHG standalone 180705 2" xfId="4235"/>
    <cellStyle name="b_GHG standalone 220705" xfId="4236"/>
    <cellStyle name="b_GHG standalone 220705 2" xfId="4237"/>
    <cellStyle name="B_IMP sizing model v5" xfId="4238"/>
    <cellStyle name="B_IMP sizing model v5 2" xfId="4239"/>
    <cellStyle name="B_Rumba merger model" xfId="4240"/>
    <cellStyle name="B_Rumba merger model 2" xfId="4241"/>
    <cellStyle name="B_Rumba merger model_1. Consolidated Top Down" xfId="4242"/>
    <cellStyle name="B_Rumba merger model_1. Consolidated Top Down 2" xfId="4243"/>
    <cellStyle name="B_Rumba merger model_BP top down scenarios" xfId="4244"/>
    <cellStyle name="B_Rumba merger model_BP top down scenarios 2" xfId="4245"/>
    <cellStyle name="B_Rumba merger model_BP top down summary - Consolidated" xfId="4246"/>
    <cellStyle name="B_Rumba merger model_BP top down summary - Consolidated 2" xfId="4247"/>
    <cellStyle name="B_Rumba merger model_CX meeting template" xfId="4248"/>
    <cellStyle name="B_Rumba merger model_CX meeting template 2" xfId="4249"/>
    <cellStyle name="B_Rumba merger model_FM base Tom" xfId="4250"/>
    <cellStyle name="B_Rumba merger model_FM base Tom 2" xfId="4251"/>
    <cellStyle name="B_Rumba merger model_FM Mid Case Detail 2" xfId="4252"/>
    <cellStyle name="B_Rumba merger model_FM Mid Case Detail 2 2" xfId="4253"/>
    <cellStyle name="B_Rumba merger model_MAG FM 3.4.09 Tom" xfId="4254"/>
    <cellStyle name="B_Rumba merger model_MAG FM 3.4.09 Tom 2" xfId="4255"/>
    <cellStyle name="B_Rumba merger model_MAG LTFF 1011 01.06.10" xfId="4256"/>
    <cellStyle name="B_Rumba merger model_Scenario 2" xfId="4257"/>
    <cellStyle name="B_Rumba merger model_Scenario 2 2" xfId="4258"/>
    <cellStyle name="B_Share price" xfId="4259"/>
    <cellStyle name="B_Share price 2" xfId="4260"/>
    <cellStyle name="B_Support services comps" xfId="4261"/>
    <cellStyle name="B_Support services comps 2" xfId="4262"/>
    <cellStyle name="b_Takeoff DCF v2.2 with synergies" xfId="4263"/>
    <cellStyle name="b_Takeoff DCF v2.2 with synergies 2" xfId="4264"/>
    <cellStyle name="B_Valuation" xfId="4265"/>
    <cellStyle name="B_Valuation 2" xfId="4266"/>
    <cellStyle name="b_WACC analysis" xfId="4267"/>
    <cellStyle name="b_WACC analysis 2" xfId="4268"/>
    <cellStyle name="Background" xfId="4269"/>
    <cellStyle name="Bad" xfId="8" builtinId="27" customBuiltin="1"/>
    <cellStyle name="Bad 2" xfId="182"/>
    <cellStyle name="Basis points" xfId="4270"/>
    <cellStyle name="Bemærk! 10" xfId="4271"/>
    <cellStyle name="Bemærk! 10 10" xfId="8876"/>
    <cellStyle name="Bemærk! 10 10 2" xfId="33827"/>
    <cellStyle name="Bemærk! 10 11" xfId="14884"/>
    <cellStyle name="Bemærk! 10 11 2" xfId="39725"/>
    <cellStyle name="Bemærk! 10 12" xfId="29766"/>
    <cellStyle name="Bemærk! 10 2" xfId="5074"/>
    <cellStyle name="Bemærk! 10 2 2" xfId="11316"/>
    <cellStyle name="Bemærk! 10 2 2 2" xfId="7411"/>
    <cellStyle name="Bemærk! 10 2 2 2 2" xfId="32364"/>
    <cellStyle name="Bemærk! 10 2 2 3" xfId="19011"/>
    <cellStyle name="Bemærk! 10 2 2 3 2" xfId="43851"/>
    <cellStyle name="Bemærk! 10 2 2 4" xfId="22281"/>
    <cellStyle name="Bemærk! 10 2 2 4 2" xfId="47121"/>
    <cellStyle name="Bemærk! 10 2 2 5" xfId="25504"/>
    <cellStyle name="Bemærk! 10 2 2 5 2" xfId="50344"/>
    <cellStyle name="Bemærk! 10 2 2 6" xfId="36231"/>
    <cellStyle name="Bemærk! 10 2 3" xfId="10553"/>
    <cellStyle name="Bemærk! 10 2 3 2" xfId="7464"/>
    <cellStyle name="Bemærk! 10 2 3 2 2" xfId="32417"/>
    <cellStyle name="Bemærk! 10 2 3 3" xfId="18267"/>
    <cellStyle name="Bemærk! 10 2 3 3 2" xfId="43107"/>
    <cellStyle name="Bemærk! 10 2 3 4" xfId="21554"/>
    <cellStyle name="Bemærk! 10 2 3 4 2" xfId="46394"/>
    <cellStyle name="Bemærk! 10 2 3 5" xfId="24780"/>
    <cellStyle name="Bemærk! 10 2 3 5 2" xfId="49620"/>
    <cellStyle name="Bemærk! 10 2 3 6" xfId="27637"/>
    <cellStyle name="Bemærk! 10 2 3 6 2" xfId="52477"/>
    <cellStyle name="Bemærk! 10 2 3 7" xfId="35482"/>
    <cellStyle name="Bemærk! 10 2 4" xfId="8003"/>
    <cellStyle name="Bemærk! 10 2 4 2" xfId="32956"/>
    <cellStyle name="Bemærk! 10 2 5" xfId="6428"/>
    <cellStyle name="Bemærk! 10 2 5 2" xfId="31402"/>
    <cellStyle name="Bemærk! 10 2 6" xfId="13471"/>
    <cellStyle name="Bemærk! 10 2 6 2" xfId="38313"/>
    <cellStyle name="Bemærk! 10 2 7" xfId="8366"/>
    <cellStyle name="Bemærk! 10 2 7 2" xfId="33318"/>
    <cellStyle name="Bemærk! 10 2 8" xfId="14097"/>
    <cellStyle name="Bemærk! 10 2 8 2" xfId="38938"/>
    <cellStyle name="Bemærk! 10 2 9" xfId="30176"/>
    <cellStyle name="Bemærk! 10 3" xfId="4813"/>
    <cellStyle name="Bemærk! 10 3 2" xfId="11143"/>
    <cellStyle name="Bemærk! 10 3 2 2" xfId="7116"/>
    <cellStyle name="Bemærk! 10 3 2 2 2" xfId="32069"/>
    <cellStyle name="Bemærk! 10 3 2 3" xfId="18839"/>
    <cellStyle name="Bemærk! 10 3 2 3 2" xfId="43679"/>
    <cellStyle name="Bemærk! 10 3 2 4" xfId="22109"/>
    <cellStyle name="Bemærk! 10 3 2 4 2" xfId="46949"/>
    <cellStyle name="Bemærk! 10 3 2 5" xfId="25332"/>
    <cellStyle name="Bemærk! 10 3 2 5 2" xfId="50172"/>
    <cellStyle name="Bemærk! 10 3 2 6" xfId="36058"/>
    <cellStyle name="Bemærk! 10 3 3" xfId="10770"/>
    <cellStyle name="Bemærk! 10 3 3 2" xfId="9588"/>
    <cellStyle name="Bemærk! 10 3 3 2 2" xfId="34538"/>
    <cellStyle name="Bemærk! 10 3 3 3" xfId="18484"/>
    <cellStyle name="Bemærk! 10 3 3 3 2" xfId="43324"/>
    <cellStyle name="Bemærk! 10 3 3 4" xfId="21770"/>
    <cellStyle name="Bemærk! 10 3 3 4 2" xfId="46610"/>
    <cellStyle name="Bemærk! 10 3 3 5" xfId="24996"/>
    <cellStyle name="Bemærk! 10 3 3 5 2" xfId="49836"/>
    <cellStyle name="Bemærk! 10 3 3 6" xfId="27803"/>
    <cellStyle name="Bemærk! 10 3 3 6 2" xfId="52643"/>
    <cellStyle name="Bemærk! 10 3 3 7" xfId="35699"/>
    <cellStyle name="Bemærk! 10 3 4" xfId="13803"/>
    <cellStyle name="Bemærk! 10 3 4 2" xfId="38645"/>
    <cellStyle name="Bemærk! 10 3 5" xfId="8838"/>
    <cellStyle name="Bemærk! 10 3 5 2" xfId="33789"/>
    <cellStyle name="Bemærk! 10 3 6" xfId="8910"/>
    <cellStyle name="Bemærk! 10 3 6 2" xfId="33861"/>
    <cellStyle name="Bemærk! 10 3 7" xfId="13835"/>
    <cellStyle name="Bemærk! 10 3 7 2" xfId="38677"/>
    <cellStyle name="Bemærk! 10 3 8" xfId="21889"/>
    <cellStyle name="Bemærk! 10 3 8 2" xfId="46729"/>
    <cellStyle name="Bemærk! 10 3 9" xfId="29928"/>
    <cellStyle name="Bemærk! 10 4" xfId="4807"/>
    <cellStyle name="Bemærk! 10 4 2" xfId="11138"/>
    <cellStyle name="Bemærk! 10 4 2 2" xfId="8096"/>
    <cellStyle name="Bemærk! 10 4 2 2 2" xfId="33049"/>
    <cellStyle name="Bemærk! 10 4 2 3" xfId="18834"/>
    <cellStyle name="Bemærk! 10 4 2 3 2" xfId="43674"/>
    <cellStyle name="Bemærk! 10 4 2 4" xfId="22104"/>
    <cellStyle name="Bemærk! 10 4 2 4 2" xfId="46944"/>
    <cellStyle name="Bemærk! 10 4 2 5" xfId="25327"/>
    <cellStyle name="Bemærk! 10 4 2 5 2" xfId="50167"/>
    <cellStyle name="Bemærk! 10 4 2 6" xfId="36053"/>
    <cellStyle name="Bemærk! 10 4 3" xfId="10776"/>
    <cellStyle name="Bemærk! 10 4 3 2" xfId="9050"/>
    <cellStyle name="Bemærk! 10 4 3 2 2" xfId="34000"/>
    <cellStyle name="Bemærk! 10 4 3 3" xfId="18490"/>
    <cellStyle name="Bemærk! 10 4 3 3 2" xfId="43330"/>
    <cellStyle name="Bemærk! 10 4 3 4" xfId="21776"/>
    <cellStyle name="Bemærk! 10 4 3 4 2" xfId="46616"/>
    <cellStyle name="Bemærk! 10 4 3 5" xfId="25002"/>
    <cellStyle name="Bemærk! 10 4 3 5 2" xfId="49842"/>
    <cellStyle name="Bemærk! 10 4 3 6" xfId="27808"/>
    <cellStyle name="Bemærk! 10 4 3 6 2" xfId="52648"/>
    <cellStyle name="Bemærk! 10 4 3 7" xfId="35705"/>
    <cellStyle name="Bemærk! 10 4 4" xfId="13818"/>
    <cellStyle name="Bemærk! 10 4 4 2" xfId="38660"/>
    <cellStyle name="Bemærk! 10 4 5" xfId="7352"/>
    <cellStyle name="Bemærk! 10 4 5 2" xfId="32305"/>
    <cellStyle name="Bemærk! 10 4 6" xfId="15754"/>
    <cellStyle name="Bemærk! 10 4 6 2" xfId="40594"/>
    <cellStyle name="Bemærk! 10 4 7" xfId="8365"/>
    <cellStyle name="Bemærk! 10 4 7 2" xfId="33317"/>
    <cellStyle name="Bemærk! 10 4 8" xfId="8637"/>
    <cellStyle name="Bemærk! 10 4 8 2" xfId="33588"/>
    <cellStyle name="Bemærk! 10 4 9" xfId="29922"/>
    <cellStyle name="Bemærk! 10 5" xfId="11018"/>
    <cellStyle name="Bemærk! 10 5 2" xfId="14687"/>
    <cellStyle name="Bemærk! 10 5 2 2" xfId="39528"/>
    <cellStyle name="Bemærk! 10 5 3" xfId="18730"/>
    <cellStyle name="Bemærk! 10 5 3 2" xfId="43570"/>
    <cellStyle name="Bemærk! 10 5 4" xfId="22000"/>
    <cellStyle name="Bemærk! 10 5 4 2" xfId="46840"/>
    <cellStyle name="Bemærk! 10 5 5" xfId="25224"/>
    <cellStyle name="Bemærk! 10 5 5 2" xfId="50064"/>
    <cellStyle name="Bemærk! 10 5 6" xfId="35938"/>
    <cellStyle name="Bemærk! 10 6" xfId="10912"/>
    <cellStyle name="Bemærk! 10 6 2" xfId="7224"/>
    <cellStyle name="Bemærk! 10 6 2 2" xfId="32177"/>
    <cellStyle name="Bemærk! 10 6 3" xfId="18625"/>
    <cellStyle name="Bemærk! 10 6 3 2" xfId="43465"/>
    <cellStyle name="Bemærk! 10 6 4" xfId="21896"/>
    <cellStyle name="Bemærk! 10 6 4 2" xfId="46736"/>
    <cellStyle name="Bemærk! 10 6 5" xfId="25120"/>
    <cellStyle name="Bemærk! 10 6 5 2" xfId="49960"/>
    <cellStyle name="Bemærk! 10 6 6" xfId="27909"/>
    <cellStyle name="Bemærk! 10 6 6 2" xfId="52749"/>
    <cellStyle name="Bemærk! 10 6 7" xfId="35832"/>
    <cellStyle name="Bemærk! 10 7" xfId="14355"/>
    <cellStyle name="Bemærk! 10 7 2" xfId="39196"/>
    <cellStyle name="Bemærk! 10 8" xfId="8360"/>
    <cellStyle name="Bemærk! 10 8 2" xfId="33312"/>
    <cellStyle name="Bemærk! 10 9" xfId="13820"/>
    <cellStyle name="Bemærk! 10 9 2" xfId="38662"/>
    <cellStyle name="Bemærk! 8" xfId="4272"/>
    <cellStyle name="Bemærk! 8 10" xfId="9053"/>
    <cellStyle name="Bemærk! 8 10 2" xfId="34003"/>
    <cellStyle name="Bemærk! 8 11" xfId="15594"/>
    <cellStyle name="Bemærk! 8 11 2" xfId="40435"/>
    <cellStyle name="Bemærk! 8 12" xfId="29767"/>
    <cellStyle name="Bemærk! 8 2" xfId="5075"/>
    <cellStyle name="Bemærk! 8 2 2" xfId="11317"/>
    <cellStyle name="Bemærk! 8 2 2 2" xfId="14764"/>
    <cellStyle name="Bemærk! 8 2 2 2 2" xfId="39605"/>
    <cellStyle name="Bemærk! 8 2 2 3" xfId="19012"/>
    <cellStyle name="Bemærk! 8 2 2 3 2" xfId="43852"/>
    <cellStyle name="Bemærk! 8 2 2 4" xfId="22282"/>
    <cellStyle name="Bemærk! 8 2 2 4 2" xfId="47122"/>
    <cellStyle name="Bemærk! 8 2 2 5" xfId="25505"/>
    <cellStyle name="Bemærk! 8 2 2 5 2" xfId="50345"/>
    <cellStyle name="Bemærk! 8 2 2 6" xfId="36232"/>
    <cellStyle name="Bemærk! 8 2 3" xfId="10552"/>
    <cellStyle name="Bemærk! 8 2 3 2" xfId="6447"/>
    <cellStyle name="Bemærk! 8 2 3 2 2" xfId="31420"/>
    <cellStyle name="Bemærk! 8 2 3 3" xfId="18266"/>
    <cellStyle name="Bemærk! 8 2 3 3 2" xfId="43106"/>
    <cellStyle name="Bemærk! 8 2 3 4" xfId="21553"/>
    <cellStyle name="Bemærk! 8 2 3 4 2" xfId="46393"/>
    <cellStyle name="Bemærk! 8 2 3 5" xfId="24779"/>
    <cellStyle name="Bemærk! 8 2 3 5 2" xfId="49619"/>
    <cellStyle name="Bemærk! 8 2 3 6" xfId="27636"/>
    <cellStyle name="Bemærk! 8 2 3 6 2" xfId="52476"/>
    <cellStyle name="Bemærk! 8 2 3 7" xfId="35481"/>
    <cellStyle name="Bemærk! 8 2 4" xfId="7947"/>
    <cellStyle name="Bemærk! 8 2 4 2" xfId="32900"/>
    <cellStyle name="Bemærk! 8 2 5" xfId="9497"/>
    <cellStyle name="Bemærk! 8 2 5 2" xfId="34447"/>
    <cellStyle name="Bemærk! 8 2 6" xfId="9793"/>
    <cellStyle name="Bemærk! 8 2 6 2" xfId="34742"/>
    <cellStyle name="Bemærk! 8 2 7" xfId="14922"/>
    <cellStyle name="Bemærk! 8 2 7 2" xfId="39763"/>
    <cellStyle name="Bemærk! 8 2 8" xfId="9593"/>
    <cellStyle name="Bemærk! 8 2 8 2" xfId="34543"/>
    <cellStyle name="Bemærk! 8 2 9" xfId="30177"/>
    <cellStyle name="Bemærk! 8 3" xfId="4812"/>
    <cellStyle name="Bemærk! 8 3 2" xfId="11142"/>
    <cellStyle name="Bemærk! 8 3 2 2" xfId="9638"/>
    <cellStyle name="Bemærk! 8 3 2 2 2" xfId="34588"/>
    <cellStyle name="Bemærk! 8 3 2 3" xfId="18838"/>
    <cellStyle name="Bemærk! 8 3 2 3 2" xfId="43678"/>
    <cellStyle name="Bemærk! 8 3 2 4" xfId="22108"/>
    <cellStyle name="Bemærk! 8 3 2 4 2" xfId="46948"/>
    <cellStyle name="Bemærk! 8 3 2 5" xfId="25331"/>
    <cellStyle name="Bemærk! 8 3 2 5 2" xfId="50171"/>
    <cellStyle name="Bemærk! 8 3 2 6" xfId="36057"/>
    <cellStyle name="Bemærk! 8 3 3" xfId="10771"/>
    <cellStyle name="Bemærk! 8 3 3 2" xfId="7171"/>
    <cellStyle name="Bemærk! 8 3 3 2 2" xfId="32124"/>
    <cellStyle name="Bemærk! 8 3 3 3" xfId="18485"/>
    <cellStyle name="Bemærk! 8 3 3 3 2" xfId="43325"/>
    <cellStyle name="Bemærk! 8 3 3 4" xfId="21771"/>
    <cellStyle name="Bemærk! 8 3 3 4 2" xfId="46611"/>
    <cellStyle name="Bemærk! 8 3 3 5" xfId="24997"/>
    <cellStyle name="Bemærk! 8 3 3 5 2" xfId="49837"/>
    <cellStyle name="Bemærk! 8 3 3 6" xfId="27804"/>
    <cellStyle name="Bemærk! 8 3 3 6 2" xfId="52644"/>
    <cellStyle name="Bemærk! 8 3 3 7" xfId="35700"/>
    <cellStyle name="Bemærk! 8 3 4" xfId="14091"/>
    <cellStyle name="Bemærk! 8 3 4 2" xfId="38932"/>
    <cellStyle name="Bemærk! 8 3 5" xfId="15613"/>
    <cellStyle name="Bemærk! 8 3 5 2" xfId="40454"/>
    <cellStyle name="Bemærk! 8 3 6" xfId="9227"/>
    <cellStyle name="Bemærk! 8 3 6 2" xfId="34177"/>
    <cellStyle name="Bemærk! 8 3 7" xfId="6548"/>
    <cellStyle name="Bemærk! 8 3 7 2" xfId="31517"/>
    <cellStyle name="Bemærk! 8 3 8" xfId="22006"/>
    <cellStyle name="Bemærk! 8 3 8 2" xfId="46846"/>
    <cellStyle name="Bemærk! 8 3 9" xfId="29927"/>
    <cellStyle name="Bemærk! 8 4" xfId="4806"/>
    <cellStyle name="Bemærk! 8 4 2" xfId="11137"/>
    <cellStyle name="Bemærk! 8 4 2 2" xfId="7263"/>
    <cellStyle name="Bemærk! 8 4 2 2 2" xfId="32216"/>
    <cellStyle name="Bemærk! 8 4 2 3" xfId="18833"/>
    <cellStyle name="Bemærk! 8 4 2 3 2" xfId="43673"/>
    <cellStyle name="Bemærk! 8 4 2 4" xfId="22103"/>
    <cellStyle name="Bemærk! 8 4 2 4 2" xfId="46943"/>
    <cellStyle name="Bemærk! 8 4 2 5" xfId="25326"/>
    <cellStyle name="Bemærk! 8 4 2 5 2" xfId="50166"/>
    <cellStyle name="Bemærk! 8 4 2 6" xfId="36052"/>
    <cellStyle name="Bemærk! 8 4 3" xfId="10777"/>
    <cellStyle name="Bemærk! 8 4 3 2" xfId="9716"/>
    <cellStyle name="Bemærk! 8 4 3 2 2" xfId="34665"/>
    <cellStyle name="Bemærk! 8 4 3 3" xfId="18491"/>
    <cellStyle name="Bemærk! 8 4 3 3 2" xfId="43331"/>
    <cellStyle name="Bemærk! 8 4 3 4" xfId="21777"/>
    <cellStyle name="Bemærk! 8 4 3 4 2" xfId="46617"/>
    <cellStyle name="Bemærk! 8 4 3 5" xfId="25003"/>
    <cellStyle name="Bemærk! 8 4 3 5 2" xfId="49843"/>
    <cellStyle name="Bemærk! 8 4 3 6" xfId="27809"/>
    <cellStyle name="Bemærk! 8 4 3 6 2" xfId="52649"/>
    <cellStyle name="Bemærk! 8 4 3 7" xfId="35706"/>
    <cellStyle name="Bemærk! 8 4 4" xfId="14082"/>
    <cellStyle name="Bemærk! 8 4 4 2" xfId="38923"/>
    <cellStyle name="Bemærk! 8 4 5" xfId="9203"/>
    <cellStyle name="Bemærk! 8 4 5 2" xfId="34153"/>
    <cellStyle name="Bemærk! 8 4 6" xfId="8878"/>
    <cellStyle name="Bemærk! 8 4 6 2" xfId="33829"/>
    <cellStyle name="Bemærk! 8 4 7" xfId="14351"/>
    <cellStyle name="Bemærk! 8 4 7 2" xfId="39192"/>
    <cellStyle name="Bemærk! 8 4 8" xfId="15736"/>
    <cellStyle name="Bemærk! 8 4 8 2" xfId="40576"/>
    <cellStyle name="Bemærk! 8 4 9" xfId="29921"/>
    <cellStyle name="Bemærk! 8 5" xfId="11019"/>
    <cellStyle name="Bemærk! 8 5 2" xfId="13512"/>
    <cellStyle name="Bemærk! 8 5 2 2" xfId="38354"/>
    <cellStyle name="Bemærk! 8 5 3" xfId="18731"/>
    <cellStyle name="Bemærk! 8 5 3 2" xfId="43571"/>
    <cellStyle name="Bemærk! 8 5 4" xfId="22001"/>
    <cellStyle name="Bemærk! 8 5 4 2" xfId="46841"/>
    <cellStyle name="Bemærk! 8 5 5" xfId="25225"/>
    <cellStyle name="Bemærk! 8 5 5 2" xfId="50065"/>
    <cellStyle name="Bemærk! 8 5 6" xfId="35939"/>
    <cellStyle name="Bemærk! 8 6" xfId="10911"/>
    <cellStyle name="Bemærk! 8 6 2" xfId="9024"/>
    <cellStyle name="Bemærk! 8 6 2 2" xfId="33974"/>
    <cellStyle name="Bemærk! 8 6 3" xfId="18624"/>
    <cellStyle name="Bemærk! 8 6 3 2" xfId="43464"/>
    <cellStyle name="Bemærk! 8 6 4" xfId="21895"/>
    <cellStyle name="Bemærk! 8 6 4 2" xfId="46735"/>
    <cellStyle name="Bemærk! 8 6 5" xfId="25119"/>
    <cellStyle name="Bemærk! 8 6 5 2" xfId="49959"/>
    <cellStyle name="Bemærk! 8 6 6" xfId="27908"/>
    <cellStyle name="Bemærk! 8 6 6 2" xfId="52748"/>
    <cellStyle name="Bemærk! 8 6 7" xfId="35831"/>
    <cellStyle name="Bemærk! 8 7" xfId="14827"/>
    <cellStyle name="Bemærk! 8 7 2" xfId="39668"/>
    <cellStyle name="Bemærk! 8 8" xfId="9263"/>
    <cellStyle name="Bemærk! 8 8 2" xfId="34213"/>
    <cellStyle name="Bemærk! 8 9" xfId="14121"/>
    <cellStyle name="Bemærk! 8 9 2" xfId="38962"/>
    <cellStyle name="Bemærk! 9" xfId="4273"/>
    <cellStyle name="Bemærk! 9 10" xfId="8285"/>
    <cellStyle name="Bemærk! 9 10 2" xfId="33238"/>
    <cellStyle name="Bemærk! 9 11" xfId="13204"/>
    <cellStyle name="Bemærk! 9 11 2" xfId="38046"/>
    <cellStyle name="Bemærk! 9 12" xfId="29768"/>
    <cellStyle name="Bemærk! 9 2" xfId="5076"/>
    <cellStyle name="Bemærk! 9 2 2" xfId="11318"/>
    <cellStyle name="Bemærk! 9 2 2 2" xfId="6712"/>
    <cellStyle name="Bemærk! 9 2 2 2 2" xfId="31680"/>
    <cellStyle name="Bemærk! 9 2 2 3" xfId="19013"/>
    <cellStyle name="Bemærk! 9 2 2 3 2" xfId="43853"/>
    <cellStyle name="Bemærk! 9 2 2 4" xfId="22283"/>
    <cellStyle name="Bemærk! 9 2 2 4 2" xfId="47123"/>
    <cellStyle name="Bemærk! 9 2 2 5" xfId="25506"/>
    <cellStyle name="Bemærk! 9 2 2 5 2" xfId="50346"/>
    <cellStyle name="Bemærk! 9 2 2 6" xfId="36233"/>
    <cellStyle name="Bemærk! 9 2 3" xfId="10551"/>
    <cellStyle name="Bemærk! 9 2 3 2" xfId="14791"/>
    <cellStyle name="Bemærk! 9 2 3 2 2" xfId="39632"/>
    <cellStyle name="Bemærk! 9 2 3 3" xfId="18265"/>
    <cellStyle name="Bemærk! 9 2 3 3 2" xfId="43105"/>
    <cellStyle name="Bemærk! 9 2 3 4" xfId="21552"/>
    <cellStyle name="Bemærk! 9 2 3 4 2" xfId="46392"/>
    <cellStyle name="Bemærk! 9 2 3 5" xfId="24778"/>
    <cellStyle name="Bemærk! 9 2 3 5 2" xfId="49618"/>
    <cellStyle name="Bemærk! 9 2 3 6" xfId="27635"/>
    <cellStyle name="Bemærk! 9 2 3 6 2" xfId="52475"/>
    <cellStyle name="Bemærk! 9 2 3 7" xfId="35480"/>
    <cellStyle name="Bemærk! 9 2 4" xfId="8417"/>
    <cellStyle name="Bemærk! 9 2 4 2" xfId="33368"/>
    <cellStyle name="Bemærk! 9 2 5" xfId="7807"/>
    <cellStyle name="Bemærk! 9 2 5 2" xfId="32760"/>
    <cellStyle name="Bemærk! 9 2 6" xfId="14110"/>
    <cellStyle name="Bemærk! 9 2 6 2" xfId="38951"/>
    <cellStyle name="Bemærk! 9 2 7" xfId="8821"/>
    <cellStyle name="Bemærk! 9 2 7 2" xfId="33772"/>
    <cellStyle name="Bemærk! 9 2 8" xfId="9617"/>
    <cellStyle name="Bemærk! 9 2 8 2" xfId="34567"/>
    <cellStyle name="Bemærk! 9 2 9" xfId="30178"/>
    <cellStyle name="Bemærk! 9 3" xfId="4811"/>
    <cellStyle name="Bemærk! 9 3 2" xfId="11141"/>
    <cellStyle name="Bemærk! 9 3 2 2" xfId="9262"/>
    <cellStyle name="Bemærk! 9 3 2 2 2" xfId="34212"/>
    <cellStyle name="Bemærk! 9 3 2 3" xfId="18837"/>
    <cellStyle name="Bemærk! 9 3 2 3 2" xfId="43677"/>
    <cellStyle name="Bemærk! 9 3 2 4" xfId="22107"/>
    <cellStyle name="Bemærk! 9 3 2 4 2" xfId="46947"/>
    <cellStyle name="Bemærk! 9 3 2 5" xfId="25330"/>
    <cellStyle name="Bemærk! 9 3 2 5 2" xfId="50170"/>
    <cellStyle name="Bemærk! 9 3 2 6" xfId="36056"/>
    <cellStyle name="Bemærk! 9 3 3" xfId="10772"/>
    <cellStyle name="Bemærk! 9 3 3 2" xfId="6733"/>
    <cellStyle name="Bemærk! 9 3 3 2 2" xfId="31701"/>
    <cellStyle name="Bemærk! 9 3 3 3" xfId="18486"/>
    <cellStyle name="Bemærk! 9 3 3 3 2" xfId="43326"/>
    <cellStyle name="Bemærk! 9 3 3 4" xfId="21772"/>
    <cellStyle name="Bemærk! 9 3 3 4 2" xfId="46612"/>
    <cellStyle name="Bemærk! 9 3 3 5" xfId="24998"/>
    <cellStyle name="Bemærk! 9 3 3 5 2" xfId="49838"/>
    <cellStyle name="Bemærk! 9 3 3 6" xfId="27805"/>
    <cellStyle name="Bemærk! 9 3 3 6 2" xfId="52645"/>
    <cellStyle name="Bemærk! 9 3 3 7" xfId="35701"/>
    <cellStyle name="Bemærk! 9 3 4" xfId="13858"/>
    <cellStyle name="Bemærk! 9 3 4 2" xfId="38700"/>
    <cellStyle name="Bemærk! 9 3 5" xfId="8576"/>
    <cellStyle name="Bemærk! 9 3 5 2" xfId="33527"/>
    <cellStyle name="Bemærk! 9 3 6" xfId="9532"/>
    <cellStyle name="Bemærk! 9 3 6 2" xfId="34482"/>
    <cellStyle name="Bemærk! 9 3 7" xfId="9492"/>
    <cellStyle name="Bemærk! 9 3 7 2" xfId="34442"/>
    <cellStyle name="Bemærk! 9 3 8" xfId="13829"/>
    <cellStyle name="Bemærk! 9 3 8 2" xfId="38671"/>
    <cellStyle name="Bemærk! 9 3 9" xfId="29926"/>
    <cellStyle name="Bemærk! 9 4" xfId="4805"/>
    <cellStyle name="Bemærk! 9 4 2" xfId="11136"/>
    <cellStyle name="Bemærk! 9 4 2 2" xfId="7806"/>
    <cellStyle name="Bemærk! 9 4 2 2 2" xfId="32759"/>
    <cellStyle name="Bemærk! 9 4 2 3" xfId="18832"/>
    <cellStyle name="Bemærk! 9 4 2 3 2" xfId="43672"/>
    <cellStyle name="Bemærk! 9 4 2 4" xfId="22102"/>
    <cellStyle name="Bemærk! 9 4 2 4 2" xfId="46942"/>
    <cellStyle name="Bemærk! 9 4 2 5" xfId="25325"/>
    <cellStyle name="Bemærk! 9 4 2 5 2" xfId="50165"/>
    <cellStyle name="Bemærk! 9 4 2 6" xfId="36051"/>
    <cellStyle name="Bemærk! 9 4 3" xfId="10778"/>
    <cellStyle name="Bemærk! 9 4 3 2" xfId="6643"/>
    <cellStyle name="Bemærk! 9 4 3 2 2" xfId="31611"/>
    <cellStyle name="Bemærk! 9 4 3 3" xfId="18492"/>
    <cellStyle name="Bemærk! 9 4 3 3 2" xfId="43332"/>
    <cellStyle name="Bemærk! 9 4 3 4" xfId="21778"/>
    <cellStyle name="Bemærk! 9 4 3 4 2" xfId="46618"/>
    <cellStyle name="Bemærk! 9 4 3 5" xfId="25004"/>
    <cellStyle name="Bemærk! 9 4 3 5 2" xfId="49844"/>
    <cellStyle name="Bemærk! 9 4 3 6" xfId="27810"/>
    <cellStyle name="Bemærk! 9 4 3 6 2" xfId="52650"/>
    <cellStyle name="Bemærk! 9 4 3 7" xfId="35707"/>
    <cellStyle name="Bemærk! 9 4 4" xfId="13870"/>
    <cellStyle name="Bemærk! 9 4 4 2" xfId="38712"/>
    <cellStyle name="Bemærk! 9 4 5" xfId="15771"/>
    <cellStyle name="Bemærk! 9 4 5 2" xfId="40611"/>
    <cellStyle name="Bemærk! 9 4 6" xfId="13988"/>
    <cellStyle name="Bemærk! 9 4 6 2" xfId="38829"/>
    <cellStyle name="Bemærk! 9 4 7" xfId="13526"/>
    <cellStyle name="Bemærk! 9 4 7 2" xfId="38368"/>
    <cellStyle name="Bemærk! 9 4 8" xfId="7305"/>
    <cellStyle name="Bemærk! 9 4 8 2" xfId="32258"/>
    <cellStyle name="Bemærk! 9 4 9" xfId="29920"/>
    <cellStyle name="Bemærk! 9 5" xfId="11020"/>
    <cellStyle name="Bemærk! 9 5 2" xfId="9666"/>
    <cellStyle name="Bemærk! 9 5 2 2" xfId="34615"/>
    <cellStyle name="Bemærk! 9 5 3" xfId="18732"/>
    <cellStyle name="Bemærk! 9 5 3 2" xfId="43572"/>
    <cellStyle name="Bemærk! 9 5 4" xfId="22002"/>
    <cellStyle name="Bemærk! 9 5 4 2" xfId="46842"/>
    <cellStyle name="Bemærk! 9 5 5" xfId="25226"/>
    <cellStyle name="Bemærk! 9 5 5 2" xfId="50066"/>
    <cellStyle name="Bemærk! 9 5 6" xfId="35940"/>
    <cellStyle name="Bemærk! 9 6" xfId="10910"/>
    <cellStyle name="Bemærk! 9 6 2" xfId="9025"/>
    <cellStyle name="Bemærk! 9 6 2 2" xfId="33975"/>
    <cellStyle name="Bemærk! 9 6 3" xfId="18623"/>
    <cellStyle name="Bemærk! 9 6 3 2" xfId="43463"/>
    <cellStyle name="Bemærk! 9 6 4" xfId="21894"/>
    <cellStyle name="Bemærk! 9 6 4 2" xfId="46734"/>
    <cellStyle name="Bemærk! 9 6 5" xfId="25118"/>
    <cellStyle name="Bemærk! 9 6 5 2" xfId="49958"/>
    <cellStyle name="Bemærk! 9 6 6" xfId="27907"/>
    <cellStyle name="Bemærk! 9 6 6 2" xfId="52747"/>
    <cellStyle name="Bemærk! 9 6 7" xfId="35830"/>
    <cellStyle name="Bemærk! 9 7" xfId="13101"/>
    <cellStyle name="Bemærk! 9 7 2" xfId="37943"/>
    <cellStyle name="Bemærk! 9 8" xfId="8873"/>
    <cellStyle name="Bemærk! 9 8 2" xfId="33824"/>
    <cellStyle name="Bemærk! 9 9" xfId="8941"/>
    <cellStyle name="Bemærk! 9 9 2" xfId="33891"/>
    <cellStyle name="Berechnung" xfId="4274"/>
    <cellStyle name="Berechnung 2" xfId="5077"/>
    <cellStyle name="Berechnung 2 2" xfId="6157"/>
    <cellStyle name="Berechnung 2 2 2" xfId="12532"/>
    <cellStyle name="Berechnung 2 2 2 2" xfId="16942"/>
    <cellStyle name="Berechnung 2 2 2 2 2" xfId="41782"/>
    <cellStyle name="Berechnung 2 2 2 3" xfId="20205"/>
    <cellStyle name="Berechnung 2 2 2 3 2" xfId="45045"/>
    <cellStyle name="Berechnung 2 2 2 4" xfId="23475"/>
    <cellStyle name="Berechnung 2 2 2 4 2" xfId="48315"/>
    <cellStyle name="Berechnung 2 2 2 5" xfId="26688"/>
    <cellStyle name="Berechnung 2 2 2 5 2" xfId="51528"/>
    <cellStyle name="Berechnung 2 2 2 6" xfId="37384"/>
    <cellStyle name="Berechnung 2 2 3" xfId="31142"/>
    <cellStyle name="Berechnung 2 3" xfId="10550"/>
    <cellStyle name="Berechnung 2 3 2" xfId="7381"/>
    <cellStyle name="Berechnung 2 3 2 2" xfId="32334"/>
    <cellStyle name="Berechnung 2 3 3" xfId="18264"/>
    <cellStyle name="Berechnung 2 3 3 2" xfId="43104"/>
    <cellStyle name="Berechnung 2 3 4" xfId="21551"/>
    <cellStyle name="Berechnung 2 3 4 2" xfId="46391"/>
    <cellStyle name="Berechnung 2 3 5" xfId="24777"/>
    <cellStyle name="Berechnung 2 3 5 2" xfId="49617"/>
    <cellStyle name="Berechnung 2 3 6" xfId="35479"/>
    <cellStyle name="Berechnung 2 4" xfId="30179"/>
    <cellStyle name="Berechnung 3" xfId="4810"/>
    <cellStyle name="Berechnung 3 2" xfId="6105"/>
    <cellStyle name="Berechnung 3 2 2" xfId="12480"/>
    <cellStyle name="Berechnung 3 2 2 2" xfId="16890"/>
    <cellStyle name="Berechnung 3 2 2 2 2" xfId="41730"/>
    <cellStyle name="Berechnung 3 2 2 3" xfId="20153"/>
    <cellStyle name="Berechnung 3 2 2 3 2" xfId="44993"/>
    <cellStyle name="Berechnung 3 2 2 4" xfId="23423"/>
    <cellStyle name="Berechnung 3 2 2 4 2" xfId="48263"/>
    <cellStyle name="Berechnung 3 2 2 5" xfId="26636"/>
    <cellStyle name="Berechnung 3 2 2 5 2" xfId="51476"/>
    <cellStyle name="Berechnung 3 2 2 6" xfId="37332"/>
    <cellStyle name="Berechnung 3 2 3" xfId="31090"/>
    <cellStyle name="Berechnung 3 3" xfId="10773"/>
    <cellStyle name="Berechnung 3 3 2" xfId="7195"/>
    <cellStyle name="Berechnung 3 3 2 2" xfId="32148"/>
    <cellStyle name="Berechnung 3 3 3" xfId="18487"/>
    <cellStyle name="Berechnung 3 3 3 2" xfId="43327"/>
    <cellStyle name="Berechnung 3 3 4" xfId="21773"/>
    <cellStyle name="Berechnung 3 3 4 2" xfId="46613"/>
    <cellStyle name="Berechnung 3 3 5" xfId="24999"/>
    <cellStyle name="Berechnung 3 3 5 2" xfId="49839"/>
    <cellStyle name="Berechnung 3 3 6" xfId="35702"/>
    <cellStyle name="Berechnung 3 4" xfId="29925"/>
    <cellStyle name="Berechnung 4" xfId="6077"/>
    <cellStyle name="Berechnung 4 2" xfId="12453"/>
    <cellStyle name="Berechnung 4 2 2" xfId="16863"/>
    <cellStyle name="Berechnung 4 2 2 2" xfId="41703"/>
    <cellStyle name="Berechnung 4 2 3" xfId="20126"/>
    <cellStyle name="Berechnung 4 2 3 2" xfId="44966"/>
    <cellStyle name="Berechnung 4 2 4" xfId="23396"/>
    <cellStyle name="Berechnung 4 2 4 2" xfId="48236"/>
    <cellStyle name="Berechnung 4 2 5" xfId="26609"/>
    <cellStyle name="Berechnung 4 2 5 2" xfId="51449"/>
    <cellStyle name="Berechnung 4 2 6" xfId="37310"/>
    <cellStyle name="Berechnung 4 3" xfId="31068"/>
    <cellStyle name="Berechnung 5" xfId="10909"/>
    <cellStyle name="Berechnung 5 2" xfId="9261"/>
    <cellStyle name="Berechnung 5 2 2" xfId="34211"/>
    <cellStyle name="Berechnung 5 3" xfId="18622"/>
    <cellStyle name="Berechnung 5 3 2" xfId="43462"/>
    <cellStyle name="Berechnung 5 4" xfId="21893"/>
    <cellStyle name="Berechnung 5 4 2" xfId="46733"/>
    <cellStyle name="Berechnung 5 5" xfId="25117"/>
    <cellStyle name="Berechnung 5 5 2" xfId="49957"/>
    <cellStyle name="Berechnung 5 6" xfId="35829"/>
    <cellStyle name="Berechnung 6" xfId="29769"/>
    <cellStyle name="Beregning 8" xfId="4275"/>
    <cellStyle name="Beregning 8 10" xfId="9211"/>
    <cellStyle name="Beregning 8 10 2" xfId="34161"/>
    <cellStyle name="Beregning 8 11" xfId="15691"/>
    <cellStyle name="Beregning 8 11 2" xfId="40531"/>
    <cellStyle name="Beregning 8 12" xfId="29770"/>
    <cellStyle name="Beregning 8 2" xfId="5078"/>
    <cellStyle name="Beregning 8 2 2" xfId="11319"/>
    <cellStyle name="Beregning 8 2 2 2" xfId="9705"/>
    <cellStyle name="Beregning 8 2 2 2 2" xfId="34654"/>
    <cellStyle name="Beregning 8 2 2 3" xfId="19014"/>
    <cellStyle name="Beregning 8 2 2 3 2" xfId="43854"/>
    <cellStyle name="Beregning 8 2 2 4" xfId="22284"/>
    <cellStyle name="Beregning 8 2 2 4 2" xfId="47124"/>
    <cellStyle name="Beregning 8 2 2 5" xfId="25507"/>
    <cellStyle name="Beregning 8 2 2 5 2" xfId="50347"/>
    <cellStyle name="Beregning 8 2 2 6" xfId="36234"/>
    <cellStyle name="Beregning 8 2 3" xfId="10549"/>
    <cellStyle name="Beregning 8 2 3 2" xfId="7165"/>
    <cellStyle name="Beregning 8 2 3 2 2" xfId="32118"/>
    <cellStyle name="Beregning 8 2 3 3" xfId="18263"/>
    <cellStyle name="Beregning 8 2 3 3 2" xfId="43103"/>
    <cellStyle name="Beregning 8 2 3 4" xfId="21550"/>
    <cellStyle name="Beregning 8 2 3 4 2" xfId="46390"/>
    <cellStyle name="Beregning 8 2 3 5" xfId="24776"/>
    <cellStyle name="Beregning 8 2 3 5 2" xfId="49616"/>
    <cellStyle name="Beregning 8 2 3 6" xfId="27634"/>
    <cellStyle name="Beregning 8 2 3 6 2" xfId="52474"/>
    <cellStyle name="Beregning 8 2 3 7" xfId="35478"/>
    <cellStyle name="Beregning 8 2 4" xfId="8418"/>
    <cellStyle name="Beregning 8 2 4 2" xfId="33369"/>
    <cellStyle name="Beregning 8 2 5" xfId="7671"/>
    <cellStyle name="Beregning 8 2 5 2" xfId="32624"/>
    <cellStyle name="Beregning 8 2 6" xfId="8947"/>
    <cellStyle name="Beregning 8 2 6 2" xfId="33897"/>
    <cellStyle name="Beregning 8 2 7" xfId="8979"/>
    <cellStyle name="Beregning 8 2 7 2" xfId="33929"/>
    <cellStyle name="Beregning 8 2 8" xfId="13431"/>
    <cellStyle name="Beregning 8 2 8 2" xfId="38273"/>
    <cellStyle name="Beregning 8 2 9" xfId="30180"/>
    <cellStyle name="Beregning 8 3" xfId="4809"/>
    <cellStyle name="Beregning 8 3 2" xfId="11140"/>
    <cellStyle name="Beregning 8 3 2 2" xfId="8091"/>
    <cellStyle name="Beregning 8 3 2 2 2" xfId="33044"/>
    <cellStyle name="Beregning 8 3 2 3" xfId="18836"/>
    <cellStyle name="Beregning 8 3 2 3 2" xfId="43676"/>
    <cellStyle name="Beregning 8 3 2 4" xfId="22106"/>
    <cellStyle name="Beregning 8 3 2 4 2" xfId="46946"/>
    <cellStyle name="Beregning 8 3 2 5" xfId="25329"/>
    <cellStyle name="Beregning 8 3 2 5 2" xfId="50169"/>
    <cellStyle name="Beregning 8 3 2 6" xfId="36055"/>
    <cellStyle name="Beregning 8 3 3" xfId="10774"/>
    <cellStyle name="Beregning 8 3 3 2" xfId="9346"/>
    <cellStyle name="Beregning 8 3 3 2 2" xfId="34296"/>
    <cellStyle name="Beregning 8 3 3 3" xfId="18488"/>
    <cellStyle name="Beregning 8 3 3 3 2" xfId="43328"/>
    <cellStyle name="Beregning 8 3 3 4" xfId="21774"/>
    <cellStyle name="Beregning 8 3 3 4 2" xfId="46614"/>
    <cellStyle name="Beregning 8 3 3 5" xfId="25000"/>
    <cellStyle name="Beregning 8 3 3 5 2" xfId="49840"/>
    <cellStyle name="Beregning 8 3 3 6" xfId="27806"/>
    <cellStyle name="Beregning 8 3 3 6 2" xfId="52646"/>
    <cellStyle name="Beregning 8 3 3 7" xfId="35703"/>
    <cellStyle name="Beregning 8 3 4" xfId="13965"/>
    <cellStyle name="Beregning 8 3 4 2" xfId="38806"/>
    <cellStyle name="Beregning 8 3 5" xfId="8796"/>
    <cellStyle name="Beregning 8 3 5 2" xfId="33747"/>
    <cellStyle name="Beregning 8 3 6" xfId="7248"/>
    <cellStyle name="Beregning 8 3 6 2" xfId="32201"/>
    <cellStyle name="Beregning 8 3 7" xfId="6507"/>
    <cellStyle name="Beregning 8 3 7 2" xfId="31478"/>
    <cellStyle name="Beregning 8 3 8" xfId="8903"/>
    <cellStyle name="Beregning 8 3 8 2" xfId="33854"/>
    <cellStyle name="Beregning 8 3 9" xfId="29924"/>
    <cellStyle name="Beregning 8 4" xfId="4804"/>
    <cellStyle name="Beregning 8 4 2" xfId="11135"/>
    <cellStyle name="Beregning 8 4 2 2" xfId="8116"/>
    <cellStyle name="Beregning 8 4 2 2 2" xfId="33069"/>
    <cellStyle name="Beregning 8 4 2 3" xfId="18831"/>
    <cellStyle name="Beregning 8 4 2 3 2" xfId="43671"/>
    <cellStyle name="Beregning 8 4 2 4" xfId="22101"/>
    <cellStyle name="Beregning 8 4 2 4 2" xfId="46941"/>
    <cellStyle name="Beregning 8 4 2 5" xfId="25324"/>
    <cellStyle name="Beregning 8 4 2 5 2" xfId="50164"/>
    <cellStyle name="Beregning 8 4 2 6" xfId="36050"/>
    <cellStyle name="Beregning 8 4 3" xfId="10779"/>
    <cellStyle name="Beregning 8 4 3 2" xfId="6502"/>
    <cellStyle name="Beregning 8 4 3 2 2" xfId="31474"/>
    <cellStyle name="Beregning 8 4 3 3" xfId="18493"/>
    <cellStyle name="Beregning 8 4 3 3 2" xfId="43333"/>
    <cellStyle name="Beregning 8 4 3 4" xfId="21779"/>
    <cellStyle name="Beregning 8 4 3 4 2" xfId="46619"/>
    <cellStyle name="Beregning 8 4 3 5" xfId="25005"/>
    <cellStyle name="Beregning 8 4 3 5 2" xfId="49845"/>
    <cellStyle name="Beregning 8 4 3 6" xfId="27811"/>
    <cellStyle name="Beregning 8 4 3 6 2" xfId="52651"/>
    <cellStyle name="Beregning 8 4 3 7" xfId="35708"/>
    <cellStyle name="Beregning 8 4 4" xfId="14129"/>
    <cellStyle name="Beregning 8 4 4 2" xfId="38970"/>
    <cellStyle name="Beregning 8 4 5" xfId="8647"/>
    <cellStyle name="Beregning 8 4 5 2" xfId="33598"/>
    <cellStyle name="Beregning 8 4 6" xfId="8638"/>
    <cellStyle name="Beregning 8 4 6 2" xfId="33589"/>
    <cellStyle name="Beregning 8 4 7" xfId="14906"/>
    <cellStyle name="Beregning 8 4 7 2" xfId="39747"/>
    <cellStyle name="Beregning 8 4 8" xfId="7104"/>
    <cellStyle name="Beregning 8 4 8 2" xfId="32057"/>
    <cellStyle name="Beregning 8 4 9" xfId="29919"/>
    <cellStyle name="Beregning 8 5" xfId="11021"/>
    <cellStyle name="Beregning 8 5 2" xfId="7473"/>
    <cellStyle name="Beregning 8 5 2 2" xfId="32426"/>
    <cellStyle name="Beregning 8 5 3" xfId="18733"/>
    <cellStyle name="Beregning 8 5 3 2" xfId="43573"/>
    <cellStyle name="Beregning 8 5 4" xfId="22003"/>
    <cellStyle name="Beregning 8 5 4 2" xfId="46843"/>
    <cellStyle name="Beregning 8 5 5" xfId="25227"/>
    <cellStyle name="Beregning 8 5 5 2" xfId="50067"/>
    <cellStyle name="Beregning 8 5 6" xfId="35941"/>
    <cellStyle name="Beregning 8 6" xfId="10908"/>
    <cellStyle name="Beregning 8 6 2" xfId="9352"/>
    <cellStyle name="Beregning 8 6 2 2" xfId="34302"/>
    <cellStyle name="Beregning 8 6 3" xfId="18621"/>
    <cellStyle name="Beregning 8 6 3 2" xfId="43461"/>
    <cellStyle name="Beregning 8 6 4" xfId="21892"/>
    <cellStyle name="Beregning 8 6 4 2" xfId="46732"/>
    <cellStyle name="Beregning 8 6 5" xfId="25116"/>
    <cellStyle name="Beregning 8 6 5 2" xfId="49956"/>
    <cellStyle name="Beregning 8 6 6" xfId="27906"/>
    <cellStyle name="Beregning 8 6 6 2" xfId="52746"/>
    <cellStyle name="Beregning 8 6 7" xfId="35828"/>
    <cellStyle name="Beregning 8 7" xfId="7217"/>
    <cellStyle name="Beregning 8 7 2" xfId="32170"/>
    <cellStyle name="Beregning 8 8" xfId="8872"/>
    <cellStyle name="Beregning 8 8 2" xfId="33823"/>
    <cellStyle name="Beregning 8 9" xfId="14880"/>
    <cellStyle name="Beregning 8 9 2" xfId="39721"/>
    <cellStyle name="Billion" xfId="4276"/>
    <cellStyle name="Billion 2" xfId="5079"/>
    <cellStyle name="Billion 2 2" xfId="11320"/>
    <cellStyle name="Billion 2 2 2" xfId="7394"/>
    <cellStyle name="Billion 2 2 2 2" xfId="32347"/>
    <cellStyle name="Billion 2 2 3" xfId="19015"/>
    <cellStyle name="Billion 2 2 3 2" xfId="43855"/>
    <cellStyle name="Billion 2 2 4" xfId="22285"/>
    <cellStyle name="Billion 2 2 4 2" xfId="47125"/>
    <cellStyle name="Billion 2 2 5" xfId="25508"/>
    <cellStyle name="Billion 2 2 5 2" xfId="50348"/>
    <cellStyle name="Billion 2 2 6" xfId="36235"/>
    <cellStyle name="Billion 2 3" xfId="10548"/>
    <cellStyle name="Billion 2 3 2" xfId="7220"/>
    <cellStyle name="Billion 2 3 2 2" xfId="32173"/>
    <cellStyle name="Billion 2 3 3" xfId="18262"/>
    <cellStyle name="Billion 2 3 3 2" xfId="43102"/>
    <cellStyle name="Billion 2 3 4" xfId="21549"/>
    <cellStyle name="Billion 2 3 4 2" xfId="46389"/>
    <cellStyle name="Billion 2 3 5" xfId="24775"/>
    <cellStyle name="Billion 2 3 5 2" xfId="49615"/>
    <cellStyle name="Billion 2 3 6" xfId="27633"/>
    <cellStyle name="Billion 2 3 6 2" xfId="52473"/>
    <cellStyle name="Billion 2 3 7" xfId="35477"/>
    <cellStyle name="Billion 2 4" xfId="7863"/>
    <cellStyle name="Billion 2 4 2" xfId="32816"/>
    <cellStyle name="Billion 2 5" xfId="30181"/>
    <cellStyle name="Billion 3" xfId="4808"/>
    <cellStyle name="Billion 3 2" xfId="11139"/>
    <cellStyle name="Billion 3 2 2" xfId="7832"/>
    <cellStyle name="Billion 3 2 2 2" xfId="32785"/>
    <cellStyle name="Billion 3 2 3" xfId="18835"/>
    <cellStyle name="Billion 3 2 3 2" xfId="43675"/>
    <cellStyle name="Billion 3 2 4" xfId="22105"/>
    <cellStyle name="Billion 3 2 4 2" xfId="46945"/>
    <cellStyle name="Billion 3 2 5" xfId="25328"/>
    <cellStyle name="Billion 3 2 5 2" xfId="50168"/>
    <cellStyle name="Billion 3 2 6" xfId="36054"/>
    <cellStyle name="Billion 3 3" xfId="10775"/>
    <cellStyle name="Billion 3 3 2" xfId="9561"/>
    <cellStyle name="Billion 3 3 2 2" xfId="34511"/>
    <cellStyle name="Billion 3 3 3" xfId="18489"/>
    <cellStyle name="Billion 3 3 3 2" xfId="43329"/>
    <cellStyle name="Billion 3 3 4" xfId="21775"/>
    <cellStyle name="Billion 3 3 4 2" xfId="46615"/>
    <cellStyle name="Billion 3 3 5" xfId="25001"/>
    <cellStyle name="Billion 3 3 5 2" xfId="49841"/>
    <cellStyle name="Billion 3 3 6" xfId="27807"/>
    <cellStyle name="Billion 3 3 6 2" xfId="52647"/>
    <cellStyle name="Billion 3 3 7" xfId="35704"/>
    <cellStyle name="Billion 3 4" xfId="8064"/>
    <cellStyle name="Billion 3 4 2" xfId="33017"/>
    <cellStyle name="Billion 3 5" xfId="29923"/>
    <cellStyle name="Billion 4" xfId="5084"/>
    <cellStyle name="Billion 4 2" xfId="11321"/>
    <cellStyle name="Billion 4 2 2" xfId="14783"/>
    <cellStyle name="Billion 4 2 2 2" xfId="39624"/>
    <cellStyle name="Billion 4 2 3" xfId="19016"/>
    <cellStyle name="Billion 4 2 3 2" xfId="43856"/>
    <cellStyle name="Billion 4 2 4" xfId="22286"/>
    <cellStyle name="Billion 4 2 4 2" xfId="47126"/>
    <cellStyle name="Billion 4 2 5" xfId="25509"/>
    <cellStyle name="Billion 4 2 5 2" xfId="50349"/>
    <cellStyle name="Billion 4 2 6" xfId="36236"/>
    <cellStyle name="Billion 4 3" xfId="10547"/>
    <cellStyle name="Billion 4 3 2" xfId="14402"/>
    <cellStyle name="Billion 4 3 2 2" xfId="39243"/>
    <cellStyle name="Billion 4 3 3" xfId="18261"/>
    <cellStyle name="Billion 4 3 3 2" xfId="43101"/>
    <cellStyle name="Billion 4 3 4" xfId="21548"/>
    <cellStyle name="Billion 4 3 4 2" xfId="46388"/>
    <cellStyle name="Billion 4 3 5" xfId="24774"/>
    <cellStyle name="Billion 4 3 5 2" xfId="49614"/>
    <cellStyle name="Billion 4 3 6" xfId="27632"/>
    <cellStyle name="Billion 4 3 6 2" xfId="52472"/>
    <cellStyle name="Billion 4 3 7" xfId="35476"/>
    <cellStyle name="Billion 4 4" xfId="7862"/>
    <cellStyle name="Billion 4 4 2" xfId="32815"/>
    <cellStyle name="Billion 4 5" xfId="30182"/>
    <cellStyle name="Billion 5" xfId="4803"/>
    <cellStyle name="Billion 5 2" xfId="11134"/>
    <cellStyle name="Billion 5 2 2" xfId="7831"/>
    <cellStyle name="Billion 5 2 2 2" xfId="32784"/>
    <cellStyle name="Billion 5 2 3" xfId="18830"/>
    <cellStyle name="Billion 5 2 3 2" xfId="43670"/>
    <cellStyle name="Billion 5 2 4" xfId="22100"/>
    <cellStyle name="Billion 5 2 4 2" xfId="46940"/>
    <cellStyle name="Billion 5 2 5" xfId="25323"/>
    <cellStyle name="Billion 5 2 5 2" xfId="50163"/>
    <cellStyle name="Billion 5 2 6" xfId="36049"/>
    <cellStyle name="Billion 5 3" xfId="10780"/>
    <cellStyle name="Billion 5 3 2" xfId="6619"/>
    <cellStyle name="Billion 5 3 2 2" xfId="31587"/>
    <cellStyle name="Billion 5 3 3" xfId="18494"/>
    <cellStyle name="Billion 5 3 3 2" xfId="43334"/>
    <cellStyle name="Billion 5 3 4" xfId="21780"/>
    <cellStyle name="Billion 5 3 4 2" xfId="46620"/>
    <cellStyle name="Billion 5 3 5" xfId="25006"/>
    <cellStyle name="Billion 5 3 5 2" xfId="49846"/>
    <cellStyle name="Billion 5 3 6" xfId="27812"/>
    <cellStyle name="Billion 5 3 6 2" xfId="52652"/>
    <cellStyle name="Billion 5 3 7" xfId="35709"/>
    <cellStyle name="Billion 5 4" xfId="8067"/>
    <cellStyle name="Billion 5 4 2" xfId="33020"/>
    <cellStyle name="Billion 5 5" xfId="29918"/>
    <cellStyle name="Billion 6" xfId="11022"/>
    <cellStyle name="Billion 6 2" xfId="14680"/>
    <cellStyle name="Billion 6 2 2" xfId="39521"/>
    <cellStyle name="Billion 6 3" xfId="18734"/>
    <cellStyle name="Billion 6 3 2" xfId="43574"/>
    <cellStyle name="Billion 6 4" xfId="22004"/>
    <cellStyle name="Billion 6 4 2" xfId="46844"/>
    <cellStyle name="Billion 6 5" xfId="25228"/>
    <cellStyle name="Billion 6 5 2" xfId="50068"/>
    <cellStyle name="Billion 6 6" xfId="35942"/>
    <cellStyle name="Billion 7" xfId="10907"/>
    <cellStyle name="Billion 7 2" xfId="7012"/>
    <cellStyle name="Billion 7 2 2" xfId="31968"/>
    <cellStyle name="Billion 7 3" xfId="18620"/>
    <cellStyle name="Billion 7 3 2" xfId="43460"/>
    <cellStyle name="Billion 7 4" xfId="21891"/>
    <cellStyle name="Billion 7 4 2" xfId="46731"/>
    <cellStyle name="Billion 7 5" xfId="25115"/>
    <cellStyle name="Billion 7 5 2" xfId="49955"/>
    <cellStyle name="Billion 7 6" xfId="27905"/>
    <cellStyle name="Billion 7 6 2" xfId="52745"/>
    <cellStyle name="Billion 7 7" xfId="35827"/>
    <cellStyle name="Billion 8" xfId="8356"/>
    <cellStyle name="Billion 8 2" xfId="33308"/>
    <cellStyle name="Billion 9" xfId="29771"/>
    <cellStyle name="Black block" xfId="4277"/>
    <cellStyle name="Black block 2" xfId="5080"/>
    <cellStyle name="Black block 2 2" xfId="5380"/>
    <cellStyle name="Black block 2 2 2" xfId="11492"/>
    <cellStyle name="Black_AIM_Valutation_Model_2007.08.05_Bain_v1" xfId="4278"/>
    <cellStyle name="BlackStrike" xfId="4279"/>
    <cellStyle name="BlackText" xfId="4280"/>
    <cellStyle name="Blank" xfId="1179"/>
    <cellStyle name="Blank 2" xfId="4281"/>
    <cellStyle name="BlankRow" xfId="803"/>
    <cellStyle name="Blue" xfId="4282"/>
    <cellStyle name="Body" xfId="4283"/>
    <cellStyle name="bold" xfId="4284"/>
    <cellStyle name="Bold/Border" xfId="4285"/>
    <cellStyle name="Bold/Border 2" xfId="4286"/>
    <cellStyle name="Bold/Border 2 2" xfId="5082"/>
    <cellStyle name="Bold/Border 2 2 2" xfId="5382"/>
    <cellStyle name="Bold/Border 2 2 2 2" xfId="11494"/>
    <cellStyle name="Bold/Border 3" xfId="5081"/>
    <cellStyle name="Bold/Border 3 2" xfId="5381"/>
    <cellStyle name="Bold/Border 3 2 2" xfId="11493"/>
    <cellStyle name="BoldText" xfId="4287"/>
    <cellStyle name="Border" xfId="4288"/>
    <cellStyle name="Border 2" xfId="5083"/>
    <cellStyle name="Border 2 2" xfId="5383"/>
    <cellStyle name="Border 2 2 2" xfId="11495"/>
    <cellStyle name="Border Heavy" xfId="4289"/>
    <cellStyle name="Border Heavy 2" xfId="4290"/>
    <cellStyle name="Border Thin" xfId="4291"/>
    <cellStyle name="Border Thin 2" xfId="4292"/>
    <cellStyle name="Bottom bold border" xfId="4293"/>
    <cellStyle name="Bottom single border" xfId="4294"/>
    <cellStyle name="Bottom single border 2" xfId="4802"/>
    <cellStyle name="Bottom single border 2 2" xfId="5378"/>
    <cellStyle name="Bottom single border 2 2 2" xfId="11490"/>
    <cellStyle name="brakcomma" xfId="4295"/>
    <cellStyle name="Branch" xfId="4296"/>
    <cellStyle name="Branch 2" xfId="4297"/>
    <cellStyle name="British Pound" xfId="4298"/>
    <cellStyle name="Budget Values" xfId="4299"/>
    <cellStyle name="Budget Values 2" xfId="5363"/>
    <cellStyle name="Budget Values 2 2" xfId="5439"/>
    <cellStyle name="Budget Values 2 2 2" xfId="11532"/>
    <cellStyle name="Budget Values 2 2 2 2" xfId="9000"/>
    <cellStyle name="Budget Values 2 2 2 2 2" xfId="33950"/>
    <cellStyle name="Budget Values 2 2 2 3" xfId="19209"/>
    <cellStyle name="Budget Values 2 2 2 3 2" xfId="44049"/>
    <cellStyle name="Budget Values 2 2 2 4" xfId="22476"/>
    <cellStyle name="Budget Values 2 2 2 4 2" xfId="47316"/>
    <cellStyle name="Budget Values 2 2 2 5" xfId="25694"/>
    <cellStyle name="Budget Values 2 2 2 5 2" xfId="50534"/>
    <cellStyle name="Budget Values 2 2 2 6" xfId="28059"/>
    <cellStyle name="Budget Values 2 2 2 6 2" xfId="52899"/>
    <cellStyle name="Budget Values 2 2 2 7" xfId="36421"/>
    <cellStyle name="Budget Values 2 2 3" xfId="10327"/>
    <cellStyle name="Budget Values 2 2 3 2" xfId="8100"/>
    <cellStyle name="Budget Values 2 2 3 2 2" xfId="33053"/>
    <cellStyle name="Budget Values 2 2 3 3" xfId="18041"/>
    <cellStyle name="Budget Values 2 2 3 3 2" xfId="42881"/>
    <cellStyle name="Budget Values 2 2 3 4" xfId="21335"/>
    <cellStyle name="Budget Values 2 2 3 4 2" xfId="46175"/>
    <cellStyle name="Budget Values 2 2 3 5" xfId="24561"/>
    <cellStyle name="Budget Values 2 2 3 5 2" xfId="49401"/>
    <cellStyle name="Budget Values 2 2 3 6" xfId="27496"/>
    <cellStyle name="Budget Values 2 2 3 6 2" xfId="52336"/>
    <cellStyle name="Budget Values 2 2 3 7" xfId="35269"/>
    <cellStyle name="Budget Values 2 2 4" xfId="30441"/>
    <cellStyle name="Budget Values 2 3" xfId="10356"/>
    <cellStyle name="Budget Values 2 3 2" xfId="14211"/>
    <cellStyle name="Budget Values 2 3 2 2" xfId="39052"/>
    <cellStyle name="Budget Values 2 3 3" xfId="18070"/>
    <cellStyle name="Budget Values 2 3 3 2" xfId="42910"/>
    <cellStyle name="Budget Values 2 3 4" xfId="21360"/>
    <cellStyle name="Budget Values 2 3 4 2" xfId="46200"/>
    <cellStyle name="Budget Values 2 3 5" xfId="24586"/>
    <cellStyle name="Budget Values 2 3 5 2" xfId="49426"/>
    <cellStyle name="Budget Values 3" xfId="11023"/>
    <cellStyle name="Budget Values 3 2" xfId="6533"/>
    <cellStyle name="Budget Values 3 2 2" xfId="31502"/>
    <cellStyle name="Budget Values 3 3" xfId="18735"/>
    <cellStyle name="Budget Values 3 3 2" xfId="43575"/>
    <cellStyle name="Budget Values 3 4" xfId="22005"/>
    <cellStyle name="Budget Values 3 4 2" xfId="46845"/>
    <cellStyle name="Budget Values 3 5" xfId="25229"/>
    <cellStyle name="Budget Values 3 5 2" xfId="50069"/>
    <cellStyle name="Budget Values 3 6" xfId="27950"/>
    <cellStyle name="Budget Values 3 6 2" xfId="52790"/>
    <cellStyle name="Budget Values 3 7" xfId="35943"/>
    <cellStyle name="Budget Values 4" xfId="10906"/>
    <cellStyle name="Budget Values 4 2" xfId="6650"/>
    <cellStyle name="Budget Values 4 2 2" xfId="31618"/>
    <cellStyle name="Budget Values 4 3" xfId="18619"/>
    <cellStyle name="Budget Values 4 3 2" xfId="43459"/>
    <cellStyle name="Budget Values 4 4" xfId="21890"/>
    <cellStyle name="Budget Values 4 4 2" xfId="46730"/>
    <cellStyle name="Budget Values 4 5" xfId="25114"/>
    <cellStyle name="Budget Values 4 5 2" xfId="49954"/>
    <cellStyle name="Budget Values 4 6" xfId="27904"/>
    <cellStyle name="Budget Values 4 6 2" xfId="52744"/>
    <cellStyle name="Budget Values 4 7" xfId="35826"/>
    <cellStyle name="Budget Values 5" xfId="29772"/>
    <cellStyle name="Buena" xfId="4300"/>
    <cellStyle name="bullet" xfId="804"/>
    <cellStyle name="Cabecera 1" xfId="4301"/>
    <cellStyle name="Cabecera 2" xfId="4302"/>
    <cellStyle name="Calander_heading" xfId="805"/>
    <cellStyle name="Calc" xfId="806"/>
    <cellStyle name="Calc - Blue" xfId="807"/>
    <cellStyle name="Calc - Blue 2" xfId="1401"/>
    <cellStyle name="Calc - Blue 3" xfId="4303"/>
    <cellStyle name="Calc - Feed" xfId="808"/>
    <cellStyle name="Calc - Feed 2" xfId="1402"/>
    <cellStyle name="Calc - Feed 3" xfId="4304"/>
    <cellStyle name="Calc - Green" xfId="809"/>
    <cellStyle name="Calc - Green 2" xfId="1403"/>
    <cellStyle name="Calc - Green 3" xfId="4305"/>
    <cellStyle name="Calc - Green 4" xfId="1142"/>
    <cellStyle name="Calc - Grey" xfId="810"/>
    <cellStyle name="Calc - Grey 2" xfId="1404"/>
    <cellStyle name="Calc - Grey 3" xfId="4306"/>
    <cellStyle name="Calc - Grey 4" xfId="1143"/>
    <cellStyle name="Calc - Index" xfId="811"/>
    <cellStyle name="Calc - White" xfId="812"/>
    <cellStyle name="Calc - White 2" xfId="1405"/>
    <cellStyle name="Calc - White 3" xfId="4307"/>
    <cellStyle name="Calc - yellow" xfId="813"/>
    <cellStyle name="Calc 10" xfId="4729"/>
    <cellStyle name="Calc 11" xfId="4704"/>
    <cellStyle name="Calc 12" xfId="5266"/>
    <cellStyle name="Calc 13" xfId="5285"/>
    <cellStyle name="Calc 14" xfId="5386"/>
    <cellStyle name="Calc 15" xfId="5281"/>
    <cellStyle name="Calc 16" xfId="5360"/>
    <cellStyle name="Calc 17" xfId="28808"/>
    <cellStyle name="Calc 18" xfId="28823"/>
    <cellStyle name="Calc 19" xfId="28865"/>
    <cellStyle name="Calc 2" xfId="1400"/>
    <cellStyle name="Calc 20" xfId="28836"/>
    <cellStyle name="Calc 21" xfId="28876"/>
    <cellStyle name="Calc 22" xfId="29060"/>
    <cellStyle name="Calc 23" xfId="28885"/>
    <cellStyle name="Calc 24" xfId="28869"/>
    <cellStyle name="Calc 25" xfId="29092"/>
    <cellStyle name="Calc 26" xfId="28817"/>
    <cellStyle name="Calc 27" xfId="29083"/>
    <cellStyle name="Calc 28" xfId="29111"/>
    <cellStyle name="Calc 29" xfId="28847"/>
    <cellStyle name="Calc 3" xfId="1427"/>
    <cellStyle name="Calc 30" xfId="28837"/>
    <cellStyle name="Calc 31" xfId="28900"/>
    <cellStyle name="Calc 32" xfId="29113"/>
    <cellStyle name="Calc 4" xfId="1417"/>
    <cellStyle name="Calc 5" xfId="1432"/>
    <cellStyle name="Calc 6" xfId="1414"/>
    <cellStyle name="Calc 7" xfId="1140"/>
    <cellStyle name="Calc 8" xfId="1415"/>
    <cellStyle name="Calc 9" xfId="1139"/>
    <cellStyle name="CALC Amount" xfId="4308"/>
    <cellStyle name="CALC Amount [1]" xfId="4309"/>
    <cellStyle name="CALC Amount [2]" xfId="4310"/>
    <cellStyle name="CALC Amount Total" xfId="4311"/>
    <cellStyle name="CALC Amount Total [1]" xfId="4312"/>
    <cellStyle name="CALC Amount Total [1] 2" xfId="11025"/>
    <cellStyle name="CALC Amount Total [1] 2 2" xfId="6534"/>
    <cellStyle name="CALC Amount Total [1] 2 2 2" xfId="31503"/>
    <cellStyle name="CALC Amount Total [1] 2 3" xfId="27952"/>
    <cellStyle name="CALC Amount Total [1] 2 3 2" xfId="52792"/>
    <cellStyle name="CALC Amount Total [1] 2 4" xfId="35945"/>
    <cellStyle name="CALC Amount Total [1] 3" xfId="10904"/>
    <cellStyle name="CALC Amount Total [1] 3 2" xfId="9779"/>
    <cellStyle name="CALC Amount Total [1] 3 2 2" xfId="34728"/>
    <cellStyle name="CALC Amount Total [1] 3 3" xfId="18617"/>
    <cellStyle name="CALC Amount Total [1] 3 3 2" xfId="43457"/>
    <cellStyle name="CALC Amount Total [1] 3 4" xfId="35824"/>
    <cellStyle name="CALC Amount Total [1] 4" xfId="12794"/>
    <cellStyle name="CALC Amount Total [1] 4 2" xfId="17204"/>
    <cellStyle name="CALC Amount Total [1] 4 2 2" xfId="42044"/>
    <cellStyle name="CALC Amount Total [1] 4 3" xfId="20467"/>
    <cellStyle name="CALC Amount Total [1] 4 3 2" xfId="45307"/>
    <cellStyle name="CALC Amount Total [1] 4 4" xfId="23737"/>
    <cellStyle name="CALC Amount Total [1] 4 4 2" xfId="48577"/>
    <cellStyle name="CALC Amount Total [1] 4 5" xfId="26950"/>
    <cellStyle name="CALC Amount Total [1] 4 5 2" xfId="51790"/>
    <cellStyle name="CALC Amount Total [1] 4 6" xfId="28517"/>
    <cellStyle name="CALC Amount Total [1] 4 6 2" xfId="53357"/>
    <cellStyle name="CALC Amount Total [1] 4 7" xfId="37638"/>
    <cellStyle name="CALC Amount Total [1] 5" xfId="29027"/>
    <cellStyle name="CALC Amount Total [1] 5 2" xfId="53798"/>
    <cellStyle name="CALC Amount Total [2]" xfId="4313"/>
    <cellStyle name="CALC Amount Total [2] 2" xfId="11026"/>
    <cellStyle name="CALC Amount Total [2] 2 2" xfId="7207"/>
    <cellStyle name="CALC Amount Total [2] 2 2 2" xfId="32160"/>
    <cellStyle name="CALC Amount Total [2] 2 3" xfId="27953"/>
    <cellStyle name="CALC Amount Total [2] 2 3 2" xfId="52793"/>
    <cellStyle name="CALC Amount Total [2] 2 4" xfId="35946"/>
    <cellStyle name="CALC Amount Total [2] 3" xfId="10903"/>
    <cellStyle name="CALC Amount Total [2] 3 2" xfId="6436"/>
    <cellStyle name="CALC Amount Total [2] 3 2 2" xfId="31409"/>
    <cellStyle name="CALC Amount Total [2] 3 3" xfId="18616"/>
    <cellStyle name="CALC Amount Total [2] 3 3 2" xfId="43456"/>
    <cellStyle name="CALC Amount Total [2] 3 4" xfId="35823"/>
    <cellStyle name="CALC Amount Total [2] 4" xfId="12795"/>
    <cellStyle name="CALC Amount Total [2] 4 2" xfId="17205"/>
    <cellStyle name="CALC Amount Total [2] 4 2 2" xfId="42045"/>
    <cellStyle name="CALC Amount Total [2] 4 3" xfId="20468"/>
    <cellStyle name="CALC Amount Total [2] 4 3 2" xfId="45308"/>
    <cellStyle name="CALC Amount Total [2] 4 4" xfId="23738"/>
    <cellStyle name="CALC Amount Total [2] 4 4 2" xfId="48578"/>
    <cellStyle name="CALC Amount Total [2] 4 5" xfId="26951"/>
    <cellStyle name="CALC Amount Total [2] 4 5 2" xfId="51791"/>
    <cellStyle name="CALC Amount Total [2] 4 6" xfId="28518"/>
    <cellStyle name="CALC Amount Total [2] 4 6 2" xfId="53358"/>
    <cellStyle name="CALC Amount Total [2] 4 7" xfId="37639"/>
    <cellStyle name="CALC Amount Total [2] 5" xfId="29028"/>
    <cellStyle name="CALC Amount Total [2] 5 2" xfId="53799"/>
    <cellStyle name="CALC Amount Total 10" xfId="28833"/>
    <cellStyle name="CALC Amount Total 10 2" xfId="53663"/>
    <cellStyle name="CALC Amount Total 11" xfId="29014"/>
    <cellStyle name="CALC Amount Total 11 2" xfId="53786"/>
    <cellStyle name="CALC Amount Total 12" xfId="29059"/>
    <cellStyle name="CALC Amount Total 12 2" xfId="53826"/>
    <cellStyle name="CALC Amount Total 13" xfId="28875"/>
    <cellStyle name="CALC Amount Total 13 2" xfId="53697"/>
    <cellStyle name="CALC Amount Total 14" xfId="28909"/>
    <cellStyle name="CALC Amount Total 14 2" xfId="53726"/>
    <cellStyle name="CALC Amount Total 15" xfId="29005"/>
    <cellStyle name="CALC Amount Total 15 2" xfId="53777"/>
    <cellStyle name="CALC Amount Total 16" xfId="29110"/>
    <cellStyle name="CALC Amount Total 16 2" xfId="53869"/>
    <cellStyle name="CALC Amount Total 17" xfId="29002"/>
    <cellStyle name="CALC Amount Total 17 2" xfId="53774"/>
    <cellStyle name="CALC Amount Total 18" xfId="28911"/>
    <cellStyle name="CALC Amount Total 18 2" xfId="53728"/>
    <cellStyle name="CALC Amount Total 19" xfId="28999"/>
    <cellStyle name="CALC Amount Total 19 2" xfId="53771"/>
    <cellStyle name="CALC Amount Total 2" xfId="11024"/>
    <cellStyle name="CALC Amount Total 2 2" xfId="7206"/>
    <cellStyle name="CALC Amount Total 2 2 2" xfId="32159"/>
    <cellStyle name="CALC Amount Total 2 3" xfId="27951"/>
    <cellStyle name="CALC Amount Total 2 3 2" xfId="52791"/>
    <cellStyle name="CALC Amount Total 2 4" xfId="35944"/>
    <cellStyle name="CALC Amount Total 20" xfId="29109"/>
    <cellStyle name="CALC Amount Total 20 2" xfId="53868"/>
    <cellStyle name="CALC Amount Total 21" xfId="28997"/>
    <cellStyle name="CALC Amount Total 21 2" xfId="53769"/>
    <cellStyle name="CALC Amount Total 22" xfId="28860"/>
    <cellStyle name="CALC Amount Total 22 2" xfId="53684"/>
    <cellStyle name="CALC Amount Total 23" xfId="29773"/>
    <cellStyle name="CALC Amount Total 3" xfId="10905"/>
    <cellStyle name="CALC Amount Total 3 2" xfId="7153"/>
    <cellStyle name="CALC Amount Total 3 2 2" xfId="32106"/>
    <cellStyle name="CALC Amount Total 3 3" xfId="18618"/>
    <cellStyle name="CALC Amount Total 3 3 2" xfId="43458"/>
    <cellStyle name="CALC Amount Total 3 4" xfId="35825"/>
    <cellStyle name="CALC Amount Total 4" xfId="12793"/>
    <cellStyle name="CALC Amount Total 4 2" xfId="17203"/>
    <cellStyle name="CALC Amount Total 4 2 2" xfId="42043"/>
    <cellStyle name="CALC Amount Total 4 3" xfId="20466"/>
    <cellStyle name="CALC Amount Total 4 3 2" xfId="45306"/>
    <cellStyle name="CALC Amount Total 4 4" xfId="23736"/>
    <cellStyle name="CALC Amount Total 4 4 2" xfId="48576"/>
    <cellStyle name="CALC Amount Total 4 5" xfId="26949"/>
    <cellStyle name="CALC Amount Total 4 5 2" xfId="51789"/>
    <cellStyle name="CALC Amount Total 4 6" xfId="28516"/>
    <cellStyle name="CALC Amount Total 4 6 2" xfId="53356"/>
    <cellStyle name="CALC Amount Total 4 7" xfId="37637"/>
    <cellStyle name="CALC Amount Total 5" xfId="8352"/>
    <cellStyle name="CALC Amount Total 5 2" xfId="33304"/>
    <cellStyle name="CALC Amount Total 6" xfId="14955"/>
    <cellStyle name="CALC Amount Total 6 2" xfId="39796"/>
    <cellStyle name="CALC Amount Total 7" xfId="29026"/>
    <cellStyle name="CALC Amount Total 7 2" xfId="53797"/>
    <cellStyle name="CALC Amount Total 8" xfId="28906"/>
    <cellStyle name="CALC Amount Total 8 2" xfId="53723"/>
    <cellStyle name="CALC Amount Total 9" xfId="29020"/>
    <cellStyle name="CALC Amount Total 9 2" xfId="53792"/>
    <cellStyle name="CALC Currency" xfId="4314"/>
    <cellStyle name="Calc Currency (0)" xfId="4315"/>
    <cellStyle name="Calc Currency (0) 2" xfId="4316"/>
    <cellStyle name="Calc Currency (2)" xfId="4317"/>
    <cellStyle name="Calc Currency (2) 2" xfId="4318"/>
    <cellStyle name="CALC Currency [1]" xfId="4319"/>
    <cellStyle name="CALC Currency [2]" xfId="4320"/>
    <cellStyle name="CALC Currency Total" xfId="4321"/>
    <cellStyle name="CALC Currency Total [1]" xfId="4322"/>
    <cellStyle name="CALC Currency Total [1] 2" xfId="11028"/>
    <cellStyle name="CALC Currency Total [1] 2 2" xfId="9303"/>
    <cellStyle name="CALC Currency Total [1] 2 2 2" xfId="34253"/>
    <cellStyle name="CALC Currency Total [1] 2 3" xfId="27955"/>
    <cellStyle name="CALC Currency Total [1] 2 3 2" xfId="52795"/>
    <cellStyle name="CALC Currency Total [1] 2 4" xfId="35948"/>
    <cellStyle name="CALC Currency Total [1] 3" xfId="10901"/>
    <cellStyle name="CALC Currency Total [1] 3 2" xfId="9498"/>
    <cellStyle name="CALC Currency Total [1] 3 2 2" xfId="34448"/>
    <cellStyle name="CALC Currency Total [1] 3 3" xfId="18614"/>
    <cellStyle name="CALC Currency Total [1] 3 3 2" xfId="43454"/>
    <cellStyle name="CALC Currency Total [1] 3 4" xfId="35821"/>
    <cellStyle name="CALC Currency Total [1] 4" xfId="12797"/>
    <cellStyle name="CALC Currency Total [1] 4 2" xfId="17207"/>
    <cellStyle name="CALC Currency Total [1] 4 2 2" xfId="42047"/>
    <cellStyle name="CALC Currency Total [1] 4 3" xfId="20470"/>
    <cellStyle name="CALC Currency Total [1] 4 3 2" xfId="45310"/>
    <cellStyle name="CALC Currency Total [1] 4 4" xfId="23740"/>
    <cellStyle name="CALC Currency Total [1] 4 4 2" xfId="48580"/>
    <cellStyle name="CALC Currency Total [1] 4 5" xfId="26953"/>
    <cellStyle name="CALC Currency Total [1] 4 5 2" xfId="51793"/>
    <cellStyle name="CALC Currency Total [1] 4 6" xfId="28520"/>
    <cellStyle name="CALC Currency Total [1] 4 6 2" xfId="53360"/>
    <cellStyle name="CALC Currency Total [1] 4 7" xfId="37641"/>
    <cellStyle name="CALC Currency Total [1] 5" xfId="29030"/>
    <cellStyle name="CALC Currency Total [1] 5 2" xfId="53801"/>
    <cellStyle name="CALC Currency Total [2]" xfId="4323"/>
    <cellStyle name="CALC Currency Total [2] 2" xfId="11029"/>
    <cellStyle name="CALC Currency Total [2] 2 2" xfId="8924"/>
    <cellStyle name="CALC Currency Total [2] 2 2 2" xfId="33874"/>
    <cellStyle name="CALC Currency Total [2] 2 3" xfId="27956"/>
    <cellStyle name="CALC Currency Total [2] 2 3 2" xfId="52796"/>
    <cellStyle name="CALC Currency Total [2] 2 4" xfId="35949"/>
    <cellStyle name="CALC Currency Total [2] 3" xfId="10900"/>
    <cellStyle name="CALC Currency Total [2] 3 2" xfId="9462"/>
    <cellStyle name="CALC Currency Total [2] 3 2 2" xfId="34412"/>
    <cellStyle name="CALC Currency Total [2] 3 3" xfId="18613"/>
    <cellStyle name="CALC Currency Total [2] 3 3 2" xfId="43453"/>
    <cellStyle name="CALC Currency Total [2] 3 4" xfId="35820"/>
    <cellStyle name="CALC Currency Total [2] 4" xfId="12798"/>
    <cellStyle name="CALC Currency Total [2] 4 2" xfId="17208"/>
    <cellStyle name="CALC Currency Total [2] 4 2 2" xfId="42048"/>
    <cellStyle name="CALC Currency Total [2] 4 3" xfId="20471"/>
    <cellStyle name="CALC Currency Total [2] 4 3 2" xfId="45311"/>
    <cellStyle name="CALC Currency Total [2] 4 4" xfId="23741"/>
    <cellStyle name="CALC Currency Total [2] 4 4 2" xfId="48581"/>
    <cellStyle name="CALC Currency Total [2] 4 5" xfId="26954"/>
    <cellStyle name="CALC Currency Total [2] 4 5 2" xfId="51794"/>
    <cellStyle name="CALC Currency Total [2] 4 6" xfId="28521"/>
    <cellStyle name="CALC Currency Total [2] 4 6 2" xfId="53361"/>
    <cellStyle name="CALC Currency Total [2] 4 7" xfId="37642"/>
    <cellStyle name="CALC Currency Total [2] 5" xfId="29031"/>
    <cellStyle name="CALC Currency Total [2] 5 2" xfId="53802"/>
    <cellStyle name="CALC Currency Total 10" xfId="28905"/>
    <cellStyle name="CALC Currency Total 10 2" xfId="53722"/>
    <cellStyle name="CALC Currency Total 11" xfId="29015"/>
    <cellStyle name="CALC Currency Total 11 2" xfId="53787"/>
    <cellStyle name="CALC Currency Total 12" xfId="29087"/>
    <cellStyle name="CALC Currency Total 12 2" xfId="53850"/>
    <cellStyle name="CALC Currency Total 13" xfId="29012"/>
    <cellStyle name="CALC Currency Total 13 2" xfId="53784"/>
    <cellStyle name="CALC Currency Total 14" xfId="28908"/>
    <cellStyle name="CALC Currency Total 14 2" xfId="53725"/>
    <cellStyle name="CALC Currency Total 15" xfId="29006"/>
    <cellStyle name="CALC Currency Total 15 2" xfId="53778"/>
    <cellStyle name="CALC Currency Total 16" xfId="28910"/>
    <cellStyle name="CALC Currency Total 16 2" xfId="53727"/>
    <cellStyle name="CALC Currency Total 17" xfId="29003"/>
    <cellStyle name="CALC Currency Total 17 2" xfId="53775"/>
    <cellStyle name="CALC Currency Total 18" xfId="28859"/>
    <cellStyle name="CALC Currency Total 18 2" xfId="53683"/>
    <cellStyle name="CALC Currency Total 19" xfId="29000"/>
    <cellStyle name="CALC Currency Total 19 2" xfId="53772"/>
    <cellStyle name="CALC Currency Total 2" xfId="11027"/>
    <cellStyle name="CALC Currency Total 2 2" xfId="9308"/>
    <cellStyle name="CALC Currency Total 2 2 2" xfId="34258"/>
    <cellStyle name="CALC Currency Total 2 3" xfId="27954"/>
    <cellStyle name="CALC Currency Total 2 3 2" xfId="52794"/>
    <cellStyle name="CALC Currency Total 2 4" xfId="35947"/>
    <cellStyle name="CALC Currency Total 20" xfId="28912"/>
    <cellStyle name="CALC Currency Total 20 2" xfId="53729"/>
    <cellStyle name="CALC Currency Total 21" xfId="28998"/>
    <cellStyle name="CALC Currency Total 21 2" xfId="53770"/>
    <cellStyle name="CALC Currency Total 22" xfId="28819"/>
    <cellStyle name="CALC Currency Total 22 2" xfId="53651"/>
    <cellStyle name="CALC Currency Total 23" xfId="29774"/>
    <cellStyle name="CALC Currency Total 3" xfId="10902"/>
    <cellStyle name="CALC Currency Total 3 2" xfId="9461"/>
    <cellStyle name="CALC Currency Total 3 2 2" xfId="34411"/>
    <cellStyle name="CALC Currency Total 3 3" xfId="18615"/>
    <cellStyle name="CALC Currency Total 3 3 2" xfId="43455"/>
    <cellStyle name="CALC Currency Total 3 4" xfId="35822"/>
    <cellStyle name="CALC Currency Total 4" xfId="12796"/>
    <cellStyle name="CALC Currency Total 4 2" xfId="17206"/>
    <cellStyle name="CALC Currency Total 4 2 2" xfId="42046"/>
    <cellStyle name="CALC Currency Total 4 3" xfId="20469"/>
    <cellStyle name="CALC Currency Total 4 3 2" xfId="45309"/>
    <cellStyle name="CALC Currency Total 4 4" xfId="23739"/>
    <cellStyle name="CALC Currency Total 4 4 2" xfId="48579"/>
    <cellStyle name="CALC Currency Total 4 5" xfId="26952"/>
    <cellStyle name="CALC Currency Total 4 5 2" xfId="51792"/>
    <cellStyle name="CALC Currency Total 4 6" xfId="28519"/>
    <cellStyle name="CALC Currency Total 4 6 2" xfId="53359"/>
    <cellStyle name="CALC Currency Total 4 7" xfId="37640"/>
    <cellStyle name="CALC Currency Total 5" xfId="8351"/>
    <cellStyle name="CALC Currency Total 5 2" xfId="33303"/>
    <cellStyle name="CALC Currency Total 6" xfId="13515"/>
    <cellStyle name="CALC Currency Total 6 2" xfId="38357"/>
    <cellStyle name="CALC Currency Total 7" xfId="29029"/>
    <cellStyle name="CALC Currency Total 7 2" xfId="53800"/>
    <cellStyle name="CALC Currency Total 8" xfId="28903"/>
    <cellStyle name="CALC Currency Total 8 2" xfId="53720"/>
    <cellStyle name="CALC Currency Total 9" xfId="29021"/>
    <cellStyle name="CALC Currency Total 9 2" xfId="53793"/>
    <cellStyle name="CALC Date Long" xfId="4324"/>
    <cellStyle name="CALC Date Short" xfId="4325"/>
    <cellStyle name="CALC Percent" xfId="4326"/>
    <cellStyle name="Calc Percent (0)" xfId="4327"/>
    <cellStyle name="Calc Percent (1)" xfId="4328"/>
    <cellStyle name="Calc Percent (1) 2" xfId="4329"/>
    <cellStyle name="Calc Percent (1) 3" xfId="4330"/>
    <cellStyle name="Calc Percent (2)" xfId="4331"/>
    <cellStyle name="Calc Percent (2) 2" xfId="4332"/>
    <cellStyle name="CALC Percent [1]" xfId="4333"/>
    <cellStyle name="CALC Percent [2]" xfId="4334"/>
    <cellStyle name="CALC Percent Total" xfId="4335"/>
    <cellStyle name="CALC Percent Total [1]" xfId="4336"/>
    <cellStyle name="CALC Percent Total [1] 2" xfId="11031"/>
    <cellStyle name="CALC Percent Total [1] 2 2" xfId="8926"/>
    <cellStyle name="CALC Percent Total [1] 2 2 2" xfId="33876"/>
    <cellStyle name="CALC Percent Total [1] 2 3" xfId="27958"/>
    <cellStyle name="CALC Percent Total [1] 2 3 2" xfId="52798"/>
    <cellStyle name="CALC Percent Total [1] 2 4" xfId="35951"/>
    <cellStyle name="CALC Percent Total [1] 3" xfId="10898"/>
    <cellStyle name="CALC Percent Total [1] 3 2" xfId="6462"/>
    <cellStyle name="CALC Percent Total [1] 3 2 2" xfId="31435"/>
    <cellStyle name="CALC Percent Total [1] 3 3" xfId="18611"/>
    <cellStyle name="CALC Percent Total [1] 3 3 2" xfId="43451"/>
    <cellStyle name="CALC Percent Total [1] 3 4" xfId="35818"/>
    <cellStyle name="CALC Percent Total [1] 4" xfId="12800"/>
    <cellStyle name="CALC Percent Total [1] 4 2" xfId="17210"/>
    <cellStyle name="CALC Percent Total [1] 4 2 2" xfId="42050"/>
    <cellStyle name="CALC Percent Total [1] 4 3" xfId="20473"/>
    <cellStyle name="CALC Percent Total [1] 4 3 2" xfId="45313"/>
    <cellStyle name="CALC Percent Total [1] 4 4" xfId="23743"/>
    <cellStyle name="CALC Percent Total [1] 4 4 2" xfId="48583"/>
    <cellStyle name="CALC Percent Total [1] 4 5" xfId="26956"/>
    <cellStyle name="CALC Percent Total [1] 4 5 2" xfId="51796"/>
    <cellStyle name="CALC Percent Total [1] 4 6" xfId="28523"/>
    <cellStyle name="CALC Percent Total [1] 4 6 2" xfId="53363"/>
    <cellStyle name="CALC Percent Total [1] 4 7" xfId="37644"/>
    <cellStyle name="CALC Percent Total [1] 5" xfId="29037"/>
    <cellStyle name="CALC Percent Total [1] 5 2" xfId="53808"/>
    <cellStyle name="CALC Percent Total [2]" xfId="4337"/>
    <cellStyle name="CALC Percent Total [2] 2" xfId="11032"/>
    <cellStyle name="CALC Percent Total [2] 2 2" xfId="7232"/>
    <cellStyle name="CALC Percent Total [2] 2 2 2" xfId="32185"/>
    <cellStyle name="CALC Percent Total [2] 2 3" xfId="27959"/>
    <cellStyle name="CALC Percent Total [2] 2 3 2" xfId="52799"/>
    <cellStyle name="CALC Percent Total [2] 2 4" xfId="35952"/>
    <cellStyle name="CALC Percent Total [2] 3" xfId="10897"/>
    <cellStyle name="CALC Percent Total [2] 3 2" xfId="9328"/>
    <cellStyle name="CALC Percent Total [2] 3 2 2" xfId="34278"/>
    <cellStyle name="CALC Percent Total [2] 3 3" xfId="18610"/>
    <cellStyle name="CALC Percent Total [2] 3 3 2" xfId="43450"/>
    <cellStyle name="CALC Percent Total [2] 3 4" xfId="35817"/>
    <cellStyle name="CALC Percent Total [2] 4" xfId="12801"/>
    <cellStyle name="CALC Percent Total [2] 4 2" xfId="17211"/>
    <cellStyle name="CALC Percent Total [2] 4 2 2" xfId="42051"/>
    <cellStyle name="CALC Percent Total [2] 4 3" xfId="20474"/>
    <cellStyle name="CALC Percent Total [2] 4 3 2" xfId="45314"/>
    <cellStyle name="CALC Percent Total [2] 4 4" xfId="23744"/>
    <cellStyle name="CALC Percent Total [2] 4 4 2" xfId="48584"/>
    <cellStyle name="CALC Percent Total [2] 4 5" xfId="26957"/>
    <cellStyle name="CALC Percent Total [2] 4 5 2" xfId="51797"/>
    <cellStyle name="CALC Percent Total [2] 4 6" xfId="28524"/>
    <cellStyle name="CALC Percent Total [2] 4 6 2" xfId="53364"/>
    <cellStyle name="CALC Percent Total [2] 4 7" xfId="37645"/>
    <cellStyle name="CALC Percent Total [2] 5" xfId="29038"/>
    <cellStyle name="CALC Percent Total [2] 5 2" xfId="53809"/>
    <cellStyle name="CALC Percent Total 10" xfId="28902"/>
    <cellStyle name="CALC Percent Total 10 2" xfId="53719"/>
    <cellStyle name="CALC Percent Total 11" xfId="29017"/>
    <cellStyle name="CALC Percent Total 11 2" xfId="53789"/>
    <cellStyle name="CALC Percent Total 12" xfId="28907"/>
    <cellStyle name="CALC Percent Total 12 2" xfId="53724"/>
    <cellStyle name="CALC Percent Total 13" xfId="28866"/>
    <cellStyle name="CALC Percent Total 13 2" xfId="53689"/>
    <cellStyle name="CALC Percent Total 14" xfId="28832"/>
    <cellStyle name="CALC Percent Total 14 2" xfId="53662"/>
    <cellStyle name="CALC Percent Total 15" xfId="29007"/>
    <cellStyle name="CALC Percent Total 15 2" xfId="53779"/>
    <cellStyle name="CALC Percent Total 16" xfId="29091"/>
    <cellStyle name="CALC Percent Total 16 2" xfId="53854"/>
    <cellStyle name="CALC Percent Total 17" xfId="28893"/>
    <cellStyle name="CALC Percent Total 17 2" xfId="53712"/>
    <cellStyle name="CALC Percent Total 18" xfId="29055"/>
    <cellStyle name="CALC Percent Total 18 2" xfId="53823"/>
    <cellStyle name="CALC Percent Total 19" xfId="29001"/>
    <cellStyle name="CALC Percent Total 19 2" xfId="53773"/>
    <cellStyle name="CALC Percent Total 2" xfId="11030"/>
    <cellStyle name="CALC Percent Total 2 2" xfId="8925"/>
    <cellStyle name="CALC Percent Total 2 2 2" xfId="33875"/>
    <cellStyle name="CALC Percent Total 2 3" xfId="27957"/>
    <cellStyle name="CALC Percent Total 2 3 2" xfId="52797"/>
    <cellStyle name="CALC Percent Total 2 4" xfId="35950"/>
    <cellStyle name="CALC Percent Total 20" xfId="29093"/>
    <cellStyle name="CALC Percent Total 20 2" xfId="53855"/>
    <cellStyle name="CALC Percent Total 21" xfId="29070"/>
    <cellStyle name="CALC Percent Total 21 2" xfId="53835"/>
    <cellStyle name="CALC Percent Total 22" xfId="28884"/>
    <cellStyle name="CALC Percent Total 22 2" xfId="53704"/>
    <cellStyle name="CALC Percent Total 23" xfId="29775"/>
    <cellStyle name="CALC Percent Total 3" xfId="10899"/>
    <cellStyle name="CALC Percent Total 3 2" xfId="9790"/>
    <cellStyle name="CALC Percent Total 3 2 2" xfId="34739"/>
    <cellStyle name="CALC Percent Total 3 3" xfId="18612"/>
    <cellStyle name="CALC Percent Total 3 3 2" xfId="43452"/>
    <cellStyle name="CALC Percent Total 3 4" xfId="35819"/>
    <cellStyle name="CALC Percent Total 4" xfId="12799"/>
    <cellStyle name="CALC Percent Total 4 2" xfId="17209"/>
    <cellStyle name="CALC Percent Total 4 2 2" xfId="42049"/>
    <cellStyle name="CALC Percent Total 4 3" xfId="20472"/>
    <cellStyle name="CALC Percent Total 4 3 2" xfId="45312"/>
    <cellStyle name="CALC Percent Total 4 4" xfId="23742"/>
    <cellStyle name="CALC Percent Total 4 4 2" xfId="48582"/>
    <cellStyle name="CALC Percent Total 4 5" xfId="26955"/>
    <cellStyle name="CALC Percent Total 4 5 2" xfId="51795"/>
    <cellStyle name="CALC Percent Total 4 6" xfId="28522"/>
    <cellStyle name="CALC Percent Total 4 6 2" xfId="53362"/>
    <cellStyle name="CALC Percent Total 4 7" xfId="37643"/>
    <cellStyle name="CALC Percent Total 5" xfId="8350"/>
    <cellStyle name="CALC Percent Total 5 2" xfId="33302"/>
    <cellStyle name="CALC Percent Total 6" xfId="6532"/>
    <cellStyle name="CALC Percent Total 6 2" xfId="31501"/>
    <cellStyle name="CALC Percent Total 7" xfId="29036"/>
    <cellStyle name="CALC Percent Total 7 2" xfId="53807"/>
    <cellStyle name="CALC Percent Total 8" xfId="28901"/>
    <cellStyle name="CALC Percent Total 8 2" xfId="53718"/>
    <cellStyle name="CALC Percent Total 9" xfId="29023"/>
    <cellStyle name="CALC Percent Total 9 2" xfId="53794"/>
    <cellStyle name="Calc rule" xfId="51"/>
    <cellStyle name="Calc Units (0)" xfId="4338"/>
    <cellStyle name="Calc Units (0) 2" xfId="4339"/>
    <cellStyle name="Calc Units (1)" xfId="4340"/>
    <cellStyle name="Calc Units (1) 2" xfId="4341"/>
    <cellStyle name="Calc Units (2)" xfId="4342"/>
    <cellStyle name="Calc Units (2) 2" xfId="4343"/>
    <cellStyle name="Calc%" xfId="4344"/>
    <cellStyle name="Calc_0dp" xfId="4345"/>
    <cellStyle name="Calc0" xfId="4346"/>
    <cellStyle name="Calc1" xfId="4347"/>
    <cellStyle name="Calc2" xfId="4348"/>
    <cellStyle name="Calc4" xfId="4349"/>
    <cellStyle name="Calcolo" xfId="4350"/>
    <cellStyle name="Calcolo 2" xfId="5085"/>
    <cellStyle name="Calcolo 2 2" xfId="6158"/>
    <cellStyle name="Calcolo 2 2 2" xfId="12533"/>
    <cellStyle name="Calcolo 2 2 2 2" xfId="16943"/>
    <cellStyle name="Calcolo 2 2 2 2 2" xfId="41783"/>
    <cellStyle name="Calcolo 2 2 2 3" xfId="20206"/>
    <cellStyle name="Calcolo 2 2 2 3 2" xfId="45046"/>
    <cellStyle name="Calcolo 2 2 2 4" xfId="23476"/>
    <cellStyle name="Calcolo 2 2 2 4 2" xfId="48316"/>
    <cellStyle name="Calcolo 2 2 2 5" xfId="26689"/>
    <cellStyle name="Calcolo 2 2 2 5 2" xfId="51529"/>
    <cellStyle name="Calcolo 2 2 2 6" xfId="37385"/>
    <cellStyle name="Calcolo 2 2 3" xfId="31143"/>
    <cellStyle name="Calcolo 2 3" xfId="10546"/>
    <cellStyle name="Calcolo 2 3 2" xfId="13546"/>
    <cellStyle name="Calcolo 2 3 2 2" xfId="38388"/>
    <cellStyle name="Calcolo 2 3 3" xfId="18260"/>
    <cellStyle name="Calcolo 2 3 3 2" xfId="43100"/>
    <cellStyle name="Calcolo 2 3 4" xfId="21547"/>
    <cellStyle name="Calcolo 2 3 4 2" xfId="46387"/>
    <cellStyle name="Calcolo 2 3 5" xfId="24773"/>
    <cellStyle name="Calcolo 2 3 5 2" xfId="49613"/>
    <cellStyle name="Calcolo 2 3 6" xfId="35475"/>
    <cellStyle name="Calcolo 2 4" xfId="30183"/>
    <cellStyle name="Calcolo 3" xfId="4801"/>
    <cellStyle name="Calcolo 3 2" xfId="6104"/>
    <cellStyle name="Calcolo 3 2 2" xfId="12479"/>
    <cellStyle name="Calcolo 3 2 2 2" xfId="16889"/>
    <cellStyle name="Calcolo 3 2 2 2 2" xfId="41729"/>
    <cellStyle name="Calcolo 3 2 2 3" xfId="20152"/>
    <cellStyle name="Calcolo 3 2 2 3 2" xfId="44992"/>
    <cellStyle name="Calcolo 3 2 2 4" xfId="23422"/>
    <cellStyle name="Calcolo 3 2 2 4 2" xfId="48262"/>
    <cellStyle name="Calcolo 3 2 2 5" xfId="26635"/>
    <cellStyle name="Calcolo 3 2 2 5 2" xfId="51475"/>
    <cellStyle name="Calcolo 3 2 2 6" xfId="37331"/>
    <cellStyle name="Calcolo 3 2 3" xfId="31089"/>
    <cellStyle name="Calcolo 3 3" xfId="10781"/>
    <cellStyle name="Calcolo 3 3 2" xfId="9460"/>
    <cellStyle name="Calcolo 3 3 2 2" xfId="34410"/>
    <cellStyle name="Calcolo 3 3 3" xfId="18495"/>
    <cellStyle name="Calcolo 3 3 3 2" xfId="43335"/>
    <cellStyle name="Calcolo 3 3 4" xfId="21781"/>
    <cellStyle name="Calcolo 3 3 4 2" xfId="46621"/>
    <cellStyle name="Calcolo 3 3 5" xfId="25007"/>
    <cellStyle name="Calcolo 3 3 5 2" xfId="49847"/>
    <cellStyle name="Calcolo 3 3 6" xfId="35710"/>
    <cellStyle name="Calcolo 3 4" xfId="29917"/>
    <cellStyle name="Calcolo 4" xfId="6078"/>
    <cellStyle name="Calcolo 4 2" xfId="12454"/>
    <cellStyle name="Calcolo 4 2 2" xfId="16864"/>
    <cellStyle name="Calcolo 4 2 2 2" xfId="41704"/>
    <cellStyle name="Calcolo 4 2 3" xfId="20127"/>
    <cellStyle name="Calcolo 4 2 3 2" xfId="44967"/>
    <cellStyle name="Calcolo 4 2 4" xfId="23397"/>
    <cellStyle name="Calcolo 4 2 4 2" xfId="48237"/>
    <cellStyle name="Calcolo 4 2 5" xfId="26610"/>
    <cellStyle name="Calcolo 4 2 5 2" xfId="51450"/>
    <cellStyle name="Calcolo 4 2 6" xfId="37311"/>
    <cellStyle name="Calcolo 4 3" xfId="31069"/>
    <cellStyle name="Calcolo 5" xfId="10896"/>
    <cellStyle name="Calcolo 5 2" xfId="6991"/>
    <cellStyle name="Calcolo 5 2 2" xfId="31947"/>
    <cellStyle name="Calcolo 5 3" xfId="18609"/>
    <cellStyle name="Calcolo 5 3 2" xfId="43449"/>
    <cellStyle name="Calcolo 5 4" xfId="21888"/>
    <cellStyle name="Calcolo 5 4 2" xfId="46728"/>
    <cellStyle name="Calcolo 5 5" xfId="25113"/>
    <cellStyle name="Calcolo 5 5 2" xfId="49953"/>
    <cellStyle name="Calcolo 5 6" xfId="35816"/>
    <cellStyle name="Calcolo 6" xfId="29776"/>
    <cellStyle name="Calculation" xfId="12" builtinId="22" customBuiltin="1"/>
    <cellStyle name="Calculation 2" xfId="183"/>
    <cellStyle name="Calculation 2 2" xfId="229"/>
    <cellStyle name="Calculation 2 2 10" xfId="11639"/>
    <cellStyle name="Calculation 2 2 10 2" xfId="9059"/>
    <cellStyle name="Calculation 2 2 10 2 2" xfId="34009"/>
    <cellStyle name="Calculation 2 2 10 3" xfId="19313"/>
    <cellStyle name="Calculation 2 2 10 3 2" xfId="44153"/>
    <cellStyle name="Calculation 2 2 10 4" xfId="22583"/>
    <cellStyle name="Calculation 2 2 10 4 2" xfId="47423"/>
    <cellStyle name="Calculation 2 2 10 5" xfId="25798"/>
    <cellStyle name="Calculation 2 2 10 5 2" xfId="50638"/>
    <cellStyle name="Calculation 2 2 10 6" xfId="36523"/>
    <cellStyle name="Calculation 2 2 11" xfId="29120"/>
    <cellStyle name="Calculation 2 2 2" xfId="305"/>
    <cellStyle name="Calculation 2 2 2 2" xfId="432"/>
    <cellStyle name="Calculation 2 2 2 2 2" xfId="1023"/>
    <cellStyle name="Calculation 2 2 2 2 2 2" xfId="5938"/>
    <cellStyle name="Calculation 2 2 2 2 2 2 2" xfId="12314"/>
    <cellStyle name="Calculation 2 2 2 2 2 2 2 2" xfId="16724"/>
    <cellStyle name="Calculation 2 2 2 2 2 2 2 2 2" xfId="41564"/>
    <cellStyle name="Calculation 2 2 2 2 2 2 2 3" xfId="19987"/>
    <cellStyle name="Calculation 2 2 2 2 2 2 2 3 2" xfId="44827"/>
    <cellStyle name="Calculation 2 2 2 2 2 2 2 4" xfId="23257"/>
    <cellStyle name="Calculation 2 2 2 2 2 2 2 4 2" xfId="48097"/>
    <cellStyle name="Calculation 2 2 2 2 2 2 2 5" xfId="26470"/>
    <cellStyle name="Calculation 2 2 2 2 2 2 2 5 2" xfId="51310"/>
    <cellStyle name="Calculation 2 2 2 2 2 2 2 6" xfId="37174"/>
    <cellStyle name="Calculation 2 2 2 2 2 2 3" xfId="30934"/>
    <cellStyle name="Calculation 2 2 2 2 2 3" xfId="11593"/>
    <cellStyle name="Calculation 2 2 2 2 2 3 2" xfId="14416"/>
    <cellStyle name="Calculation 2 2 2 2 2 3 2 2" xfId="39257"/>
    <cellStyle name="Calculation 2 2 2 2 2 3 3" xfId="19267"/>
    <cellStyle name="Calculation 2 2 2 2 2 3 3 2" xfId="44107"/>
    <cellStyle name="Calculation 2 2 2 2 2 3 4" xfId="22537"/>
    <cellStyle name="Calculation 2 2 2 2 2 3 4 2" xfId="47377"/>
    <cellStyle name="Calculation 2 2 2 2 2 3 5" xfId="25752"/>
    <cellStyle name="Calculation 2 2 2 2 2 3 5 2" xfId="50592"/>
    <cellStyle name="Calculation 2 2 2 2 2 3 6" xfId="36479"/>
    <cellStyle name="Calculation 2 2 2 2 2 4" xfId="29569"/>
    <cellStyle name="Calculation 2 2 2 2 3" xfId="5602"/>
    <cellStyle name="Calculation 2 2 2 2 3 2" xfId="10169"/>
    <cellStyle name="Calculation 2 2 2 2 3 2 2" xfId="7751"/>
    <cellStyle name="Calculation 2 2 2 2 3 2 2 2" xfId="32704"/>
    <cellStyle name="Calculation 2 2 2 2 3 2 3" xfId="17883"/>
    <cellStyle name="Calculation 2 2 2 2 3 2 3 2" xfId="42723"/>
    <cellStyle name="Calculation 2 2 2 2 3 2 4" xfId="21177"/>
    <cellStyle name="Calculation 2 2 2 2 3 2 4 2" xfId="46017"/>
    <cellStyle name="Calculation 2 2 2 2 3 2 5" xfId="24403"/>
    <cellStyle name="Calculation 2 2 2 2 3 2 5 2" xfId="49243"/>
    <cellStyle name="Calculation 2 2 2 2 3 2 6" xfId="35111"/>
    <cellStyle name="Calculation 2 2 2 2 3 3" xfId="30601"/>
    <cellStyle name="Calculation 2 2 2 2 4" xfId="7093"/>
    <cellStyle name="Calculation 2 2 2 2 4 2" xfId="7560"/>
    <cellStyle name="Calculation 2 2 2 2 4 2 2" xfId="32513"/>
    <cellStyle name="Calculation 2 2 2 2 4 3" xfId="13899"/>
    <cellStyle name="Calculation 2 2 2 2 4 3 2" xfId="38740"/>
    <cellStyle name="Calculation 2 2 2 2 4 4" xfId="8587"/>
    <cellStyle name="Calculation 2 2 2 2 4 4 2" xfId="33538"/>
    <cellStyle name="Calculation 2 2 2 2 4 5" xfId="14815"/>
    <cellStyle name="Calculation 2 2 2 2 4 5 2" xfId="39656"/>
    <cellStyle name="Calculation 2 2 2 2 4 6" xfId="32046"/>
    <cellStyle name="Calculation 2 2 2 2 5" xfId="29226"/>
    <cellStyle name="Calculation 2 2 2 3" xfId="582"/>
    <cellStyle name="Calculation 2 2 2 3 2" xfId="1110"/>
    <cellStyle name="Calculation 2 2 2 3 2 2" xfId="6025"/>
    <cellStyle name="Calculation 2 2 2 3 2 2 2" xfId="12401"/>
    <cellStyle name="Calculation 2 2 2 3 2 2 2 2" xfId="16811"/>
    <cellStyle name="Calculation 2 2 2 3 2 2 2 2 2" xfId="41651"/>
    <cellStyle name="Calculation 2 2 2 3 2 2 2 3" xfId="20074"/>
    <cellStyle name="Calculation 2 2 2 3 2 2 2 3 2" xfId="44914"/>
    <cellStyle name="Calculation 2 2 2 3 2 2 2 4" xfId="23344"/>
    <cellStyle name="Calculation 2 2 2 3 2 2 2 4 2" xfId="48184"/>
    <cellStyle name="Calculation 2 2 2 3 2 2 2 5" xfId="26557"/>
    <cellStyle name="Calculation 2 2 2 3 2 2 2 5 2" xfId="51397"/>
    <cellStyle name="Calculation 2 2 2 3 2 2 2 6" xfId="37261"/>
    <cellStyle name="Calculation 2 2 2 3 2 2 3" xfId="31021"/>
    <cellStyle name="Calculation 2 2 2 3 2 3" xfId="11788"/>
    <cellStyle name="Calculation 2 2 2 3 2 3 2" xfId="6597"/>
    <cellStyle name="Calculation 2 2 2 3 2 3 2 2" xfId="31566"/>
    <cellStyle name="Calculation 2 2 2 3 2 3 3" xfId="19461"/>
    <cellStyle name="Calculation 2 2 2 3 2 3 3 2" xfId="44301"/>
    <cellStyle name="Calculation 2 2 2 3 2 3 4" xfId="22731"/>
    <cellStyle name="Calculation 2 2 2 3 2 3 4 2" xfId="47571"/>
    <cellStyle name="Calculation 2 2 2 3 2 3 5" xfId="25945"/>
    <cellStyle name="Calculation 2 2 2 3 2 3 5 2" xfId="50785"/>
    <cellStyle name="Calculation 2 2 2 3 2 3 6" xfId="36653"/>
    <cellStyle name="Calculation 2 2 2 3 2 4" xfId="29656"/>
    <cellStyle name="Calculation 2 2 2 3 3" xfId="5726"/>
    <cellStyle name="Calculation 2 2 2 3 3 2" xfId="12102"/>
    <cellStyle name="Calculation 2 2 2 3 3 2 2" xfId="16512"/>
    <cellStyle name="Calculation 2 2 2 3 3 2 2 2" xfId="41352"/>
    <cellStyle name="Calculation 2 2 2 3 3 2 3" xfId="19775"/>
    <cellStyle name="Calculation 2 2 2 3 3 2 3 2" xfId="44615"/>
    <cellStyle name="Calculation 2 2 2 3 3 2 4" xfId="23045"/>
    <cellStyle name="Calculation 2 2 2 3 3 2 4 2" xfId="47885"/>
    <cellStyle name="Calculation 2 2 2 3 3 2 5" xfId="26258"/>
    <cellStyle name="Calculation 2 2 2 3 3 2 5 2" xfId="51098"/>
    <cellStyle name="Calculation 2 2 2 3 3 2 6" xfId="36965"/>
    <cellStyle name="Calculation 2 2 2 3 3 3" xfId="30725"/>
    <cellStyle name="Calculation 2 2 2 3 4" xfId="6962"/>
    <cellStyle name="Calculation 2 2 2 3 4 2" xfId="13971"/>
    <cellStyle name="Calculation 2 2 2 3 4 2 2" xfId="38812"/>
    <cellStyle name="Calculation 2 2 2 3 4 3" xfId="15738"/>
    <cellStyle name="Calculation 2 2 2 3 4 3 2" xfId="40578"/>
    <cellStyle name="Calculation 2 2 2 3 4 4" xfId="9012"/>
    <cellStyle name="Calculation 2 2 2 3 4 4 2" xfId="33962"/>
    <cellStyle name="Calculation 2 2 2 3 4 5" xfId="8464"/>
    <cellStyle name="Calculation 2 2 2 3 4 5 2" xfId="33415"/>
    <cellStyle name="Calculation 2 2 2 3 4 6" xfId="31918"/>
    <cellStyle name="Calculation 2 2 2 3 5" xfId="29356"/>
    <cellStyle name="Calculation 2 2 2 4" xfId="536"/>
    <cellStyle name="Calculation 2 2 2 4 2" xfId="5335"/>
    <cellStyle name="Calculation 2 2 2 4 2 2" xfId="6212"/>
    <cellStyle name="Calculation 2 2 2 4 2 2 2" xfId="12587"/>
    <cellStyle name="Calculation 2 2 2 4 2 2 2 2" xfId="16997"/>
    <cellStyle name="Calculation 2 2 2 4 2 2 2 2 2" xfId="41837"/>
    <cellStyle name="Calculation 2 2 2 4 2 2 2 3" xfId="20260"/>
    <cellStyle name="Calculation 2 2 2 4 2 2 2 3 2" xfId="45100"/>
    <cellStyle name="Calculation 2 2 2 4 2 2 2 4" xfId="23530"/>
    <cellStyle name="Calculation 2 2 2 4 2 2 2 4 2" xfId="48370"/>
    <cellStyle name="Calculation 2 2 2 4 2 2 2 5" xfId="26743"/>
    <cellStyle name="Calculation 2 2 2 4 2 2 2 5 2" xfId="51583"/>
    <cellStyle name="Calculation 2 2 2 4 2 2 2 6" xfId="37433"/>
    <cellStyle name="Calculation 2 2 2 4 2 2 3" xfId="31191"/>
    <cellStyle name="Calculation 2 2 2 4 2 3" xfId="10378"/>
    <cellStyle name="Calculation 2 2 2 4 2 3 2" xfId="14186"/>
    <cellStyle name="Calculation 2 2 2 4 2 3 2 2" xfId="39027"/>
    <cellStyle name="Calculation 2 2 2 4 2 3 3" xfId="18092"/>
    <cellStyle name="Calculation 2 2 2 4 2 3 3 2" xfId="42932"/>
    <cellStyle name="Calculation 2 2 2 4 2 3 4" xfId="21382"/>
    <cellStyle name="Calculation 2 2 2 4 2 3 4 2" xfId="46222"/>
    <cellStyle name="Calculation 2 2 2 4 2 3 5" xfId="24608"/>
    <cellStyle name="Calculation 2 2 2 4 2 3 5 2" xfId="49448"/>
    <cellStyle name="Calculation 2 2 2 4 2 3 6" xfId="35319"/>
    <cellStyle name="Calculation 2 2 2 4 2 4" xfId="30386"/>
    <cellStyle name="Calculation 2 2 2 4 3" xfId="5685"/>
    <cellStyle name="Calculation 2 2 2 4 3 2" xfId="12061"/>
    <cellStyle name="Calculation 2 2 2 4 3 2 2" xfId="16471"/>
    <cellStyle name="Calculation 2 2 2 4 3 2 2 2" xfId="41311"/>
    <cellStyle name="Calculation 2 2 2 4 3 2 3" xfId="19734"/>
    <cellStyle name="Calculation 2 2 2 4 3 2 3 2" xfId="44574"/>
    <cellStyle name="Calculation 2 2 2 4 3 2 4" xfId="23004"/>
    <cellStyle name="Calculation 2 2 2 4 3 2 4 2" xfId="47844"/>
    <cellStyle name="Calculation 2 2 2 4 3 2 5" xfId="26217"/>
    <cellStyle name="Calculation 2 2 2 4 3 2 5 2" xfId="51057"/>
    <cellStyle name="Calculation 2 2 2 4 3 2 6" xfId="36924"/>
    <cellStyle name="Calculation 2 2 2 4 3 3" xfId="30684"/>
    <cellStyle name="Calculation 2 2 2 4 4" xfId="10139"/>
    <cellStyle name="Calculation 2 2 2 4 4 2" xfId="7753"/>
    <cellStyle name="Calculation 2 2 2 4 4 2 2" xfId="32706"/>
    <cellStyle name="Calculation 2 2 2 4 4 3" xfId="17854"/>
    <cellStyle name="Calculation 2 2 2 4 4 3 2" xfId="42694"/>
    <cellStyle name="Calculation 2 2 2 4 4 4" xfId="21148"/>
    <cellStyle name="Calculation 2 2 2 4 4 4 2" xfId="45988"/>
    <cellStyle name="Calculation 2 2 2 4 4 5" xfId="24374"/>
    <cellStyle name="Calculation 2 2 2 4 4 5 2" xfId="49214"/>
    <cellStyle name="Calculation 2 2 2 4 4 6" xfId="35083"/>
    <cellStyle name="Calculation 2 2 2 4 5" xfId="29310"/>
    <cellStyle name="Calculation 2 2 2 5" xfId="553"/>
    <cellStyle name="Calculation 2 2 2 5 2" xfId="5700"/>
    <cellStyle name="Calculation 2 2 2 5 2 2" xfId="12076"/>
    <cellStyle name="Calculation 2 2 2 5 2 2 2" xfId="16486"/>
    <cellStyle name="Calculation 2 2 2 5 2 2 2 2" xfId="41326"/>
    <cellStyle name="Calculation 2 2 2 5 2 2 3" xfId="19749"/>
    <cellStyle name="Calculation 2 2 2 5 2 2 3 2" xfId="44589"/>
    <cellStyle name="Calculation 2 2 2 5 2 2 4" xfId="23019"/>
    <cellStyle name="Calculation 2 2 2 5 2 2 4 2" xfId="47859"/>
    <cellStyle name="Calculation 2 2 2 5 2 2 5" xfId="26232"/>
    <cellStyle name="Calculation 2 2 2 5 2 2 5 2" xfId="51072"/>
    <cellStyle name="Calculation 2 2 2 5 2 2 6" xfId="36939"/>
    <cellStyle name="Calculation 2 2 2 5 2 3" xfId="30699"/>
    <cellStyle name="Calculation 2 2 2 5 3" xfId="7095"/>
    <cellStyle name="Calculation 2 2 2 5 3 2" xfId="7728"/>
    <cellStyle name="Calculation 2 2 2 5 3 2 2" xfId="32681"/>
    <cellStyle name="Calculation 2 2 2 5 3 3" xfId="8626"/>
    <cellStyle name="Calculation 2 2 2 5 3 3 2" xfId="33577"/>
    <cellStyle name="Calculation 2 2 2 5 3 4" xfId="7977"/>
    <cellStyle name="Calculation 2 2 2 5 3 4 2" xfId="32930"/>
    <cellStyle name="Calculation 2 2 2 5 3 5" xfId="20764"/>
    <cellStyle name="Calculation 2 2 2 5 3 5 2" xfId="45604"/>
    <cellStyle name="Calculation 2 2 2 5 3 6" xfId="32048"/>
    <cellStyle name="Calculation 2 2 2 5 4" xfId="29327"/>
    <cellStyle name="Calculation 2 2 2 6" xfId="5518"/>
    <cellStyle name="Calculation 2 2 2 6 2" xfId="10251"/>
    <cellStyle name="Calculation 2 2 2 6 2 2" xfId="8191"/>
    <cellStyle name="Calculation 2 2 2 6 2 2 2" xfId="33144"/>
    <cellStyle name="Calculation 2 2 2 6 2 3" xfId="17965"/>
    <cellStyle name="Calculation 2 2 2 6 2 3 2" xfId="42805"/>
    <cellStyle name="Calculation 2 2 2 6 2 4" xfId="21259"/>
    <cellStyle name="Calculation 2 2 2 6 2 4 2" xfId="46099"/>
    <cellStyle name="Calculation 2 2 2 6 2 5" xfId="24485"/>
    <cellStyle name="Calculation 2 2 2 6 2 5 2" xfId="49325"/>
    <cellStyle name="Calculation 2 2 2 6 2 6" xfId="35193"/>
    <cellStyle name="Calculation 2 2 2 6 3" xfId="30517"/>
    <cellStyle name="Calculation 2 2 2 7" xfId="11795"/>
    <cellStyle name="Calculation 2 2 2 7 2" xfId="14383"/>
    <cellStyle name="Calculation 2 2 2 7 2 2" xfId="39224"/>
    <cellStyle name="Calculation 2 2 2 7 3" xfId="19468"/>
    <cellStyle name="Calculation 2 2 2 7 3 2" xfId="44308"/>
    <cellStyle name="Calculation 2 2 2 7 4" xfId="22738"/>
    <cellStyle name="Calculation 2 2 2 7 4 2" xfId="47578"/>
    <cellStyle name="Calculation 2 2 2 7 5" xfId="25952"/>
    <cellStyle name="Calculation 2 2 2 7 5 2" xfId="50792"/>
    <cellStyle name="Calculation 2 2 2 7 6" xfId="36660"/>
    <cellStyle name="Calculation 2 2 2 8" xfId="29140"/>
    <cellStyle name="Calculation 2 2 3" xfId="310"/>
    <cellStyle name="Calculation 2 2 3 2" xfId="437"/>
    <cellStyle name="Calculation 2 2 3 2 2" xfId="1028"/>
    <cellStyle name="Calculation 2 2 3 2 2 2" xfId="5943"/>
    <cellStyle name="Calculation 2 2 3 2 2 2 2" xfId="12319"/>
    <cellStyle name="Calculation 2 2 3 2 2 2 2 2" xfId="16729"/>
    <cellStyle name="Calculation 2 2 3 2 2 2 2 2 2" xfId="41569"/>
    <cellStyle name="Calculation 2 2 3 2 2 2 2 3" xfId="19992"/>
    <cellStyle name="Calculation 2 2 3 2 2 2 2 3 2" xfId="44832"/>
    <cellStyle name="Calculation 2 2 3 2 2 2 2 4" xfId="23262"/>
    <cellStyle name="Calculation 2 2 3 2 2 2 2 4 2" xfId="48102"/>
    <cellStyle name="Calculation 2 2 3 2 2 2 2 5" xfId="26475"/>
    <cellStyle name="Calculation 2 2 3 2 2 2 2 5 2" xfId="51315"/>
    <cellStyle name="Calculation 2 2 3 2 2 2 2 6" xfId="37179"/>
    <cellStyle name="Calculation 2 2 3 2 2 2 3" xfId="30939"/>
    <cellStyle name="Calculation 2 2 3 2 2 3" xfId="11619"/>
    <cellStyle name="Calculation 2 2 3 2 2 3 2" xfId="8514"/>
    <cellStyle name="Calculation 2 2 3 2 2 3 2 2" xfId="33465"/>
    <cellStyle name="Calculation 2 2 3 2 2 3 3" xfId="19293"/>
    <cellStyle name="Calculation 2 2 3 2 2 3 3 2" xfId="44133"/>
    <cellStyle name="Calculation 2 2 3 2 2 3 4" xfId="22563"/>
    <cellStyle name="Calculation 2 2 3 2 2 3 4 2" xfId="47403"/>
    <cellStyle name="Calculation 2 2 3 2 2 3 5" xfId="25778"/>
    <cellStyle name="Calculation 2 2 3 2 2 3 5 2" xfId="50618"/>
    <cellStyle name="Calculation 2 2 3 2 2 3 6" xfId="36503"/>
    <cellStyle name="Calculation 2 2 3 2 2 4" xfId="29574"/>
    <cellStyle name="Calculation 2 2 3 2 3" xfId="5607"/>
    <cellStyle name="Calculation 2 2 3 2 3 2" xfId="11983"/>
    <cellStyle name="Calculation 2 2 3 2 3 2 2" xfId="16393"/>
    <cellStyle name="Calculation 2 2 3 2 3 2 2 2" xfId="41233"/>
    <cellStyle name="Calculation 2 2 3 2 3 2 3" xfId="19656"/>
    <cellStyle name="Calculation 2 2 3 2 3 2 3 2" xfId="44496"/>
    <cellStyle name="Calculation 2 2 3 2 3 2 4" xfId="22926"/>
    <cellStyle name="Calculation 2 2 3 2 3 2 4 2" xfId="47766"/>
    <cellStyle name="Calculation 2 2 3 2 3 2 5" xfId="26139"/>
    <cellStyle name="Calculation 2 2 3 2 3 2 5 2" xfId="50979"/>
    <cellStyle name="Calculation 2 2 3 2 3 2 6" xfId="36846"/>
    <cellStyle name="Calculation 2 2 3 2 3 3" xfId="30606"/>
    <cellStyle name="Calculation 2 2 3 2 4" xfId="10081"/>
    <cellStyle name="Calculation 2 2 3 2 4 2" xfId="8234"/>
    <cellStyle name="Calculation 2 2 3 2 4 2 2" xfId="33187"/>
    <cellStyle name="Calculation 2 2 3 2 4 3" xfId="17796"/>
    <cellStyle name="Calculation 2 2 3 2 4 3 2" xfId="42636"/>
    <cellStyle name="Calculation 2 2 3 2 4 4" xfId="21090"/>
    <cellStyle name="Calculation 2 2 3 2 4 4 2" xfId="45930"/>
    <cellStyle name="Calculation 2 2 3 2 4 5" xfId="24316"/>
    <cellStyle name="Calculation 2 2 3 2 4 5 2" xfId="49156"/>
    <cellStyle name="Calculation 2 2 3 2 4 6" xfId="35027"/>
    <cellStyle name="Calculation 2 2 3 2 5" xfId="29231"/>
    <cellStyle name="Calculation 2 2 3 3" xfId="587"/>
    <cellStyle name="Calculation 2 2 3 3 2" xfId="1067"/>
    <cellStyle name="Calculation 2 2 3 3 2 2" xfId="5982"/>
    <cellStyle name="Calculation 2 2 3 3 2 2 2" xfId="12358"/>
    <cellStyle name="Calculation 2 2 3 3 2 2 2 2" xfId="16768"/>
    <cellStyle name="Calculation 2 2 3 3 2 2 2 2 2" xfId="41608"/>
    <cellStyle name="Calculation 2 2 3 3 2 2 2 3" xfId="20031"/>
    <cellStyle name="Calculation 2 2 3 3 2 2 2 3 2" xfId="44871"/>
    <cellStyle name="Calculation 2 2 3 3 2 2 2 4" xfId="23301"/>
    <cellStyle name="Calculation 2 2 3 3 2 2 2 4 2" xfId="48141"/>
    <cellStyle name="Calculation 2 2 3 3 2 2 2 5" xfId="26514"/>
    <cellStyle name="Calculation 2 2 3 3 2 2 2 5 2" xfId="51354"/>
    <cellStyle name="Calculation 2 2 3 3 2 2 2 6" xfId="37218"/>
    <cellStyle name="Calculation 2 2 3 3 2 2 3" xfId="30978"/>
    <cellStyle name="Calculation 2 2 3 3 2 3" xfId="11789"/>
    <cellStyle name="Calculation 2 2 3 3 2 3 2" xfId="9556"/>
    <cellStyle name="Calculation 2 2 3 3 2 3 2 2" xfId="34506"/>
    <cellStyle name="Calculation 2 2 3 3 2 3 3" xfId="19462"/>
    <cellStyle name="Calculation 2 2 3 3 2 3 3 2" xfId="44302"/>
    <cellStyle name="Calculation 2 2 3 3 2 3 4" xfId="22732"/>
    <cellStyle name="Calculation 2 2 3 3 2 3 4 2" xfId="47572"/>
    <cellStyle name="Calculation 2 2 3 3 2 3 5" xfId="25946"/>
    <cellStyle name="Calculation 2 2 3 3 2 3 5 2" xfId="50786"/>
    <cellStyle name="Calculation 2 2 3 3 2 3 6" xfId="36654"/>
    <cellStyle name="Calculation 2 2 3 3 2 4" xfId="29613"/>
    <cellStyle name="Calculation 2 2 3 3 3" xfId="5731"/>
    <cellStyle name="Calculation 2 2 3 3 3 2" xfId="12107"/>
    <cellStyle name="Calculation 2 2 3 3 3 2 2" xfId="16517"/>
    <cellStyle name="Calculation 2 2 3 3 3 2 2 2" xfId="41357"/>
    <cellStyle name="Calculation 2 2 3 3 3 2 3" xfId="19780"/>
    <cellStyle name="Calculation 2 2 3 3 3 2 3 2" xfId="44620"/>
    <cellStyle name="Calculation 2 2 3 3 3 2 4" xfId="23050"/>
    <cellStyle name="Calculation 2 2 3 3 3 2 4 2" xfId="47890"/>
    <cellStyle name="Calculation 2 2 3 3 3 2 5" xfId="26263"/>
    <cellStyle name="Calculation 2 2 3 3 3 2 5 2" xfId="51103"/>
    <cellStyle name="Calculation 2 2 3 3 3 2 6" xfId="36970"/>
    <cellStyle name="Calculation 2 2 3 3 3 3" xfId="30730"/>
    <cellStyle name="Calculation 2 2 3 3 4" xfId="10113"/>
    <cellStyle name="Calculation 2 2 3 3 4 2" xfId="8208"/>
    <cellStyle name="Calculation 2 2 3 3 4 2 2" xfId="33161"/>
    <cellStyle name="Calculation 2 2 3 3 4 3" xfId="17828"/>
    <cellStyle name="Calculation 2 2 3 3 4 3 2" xfId="42668"/>
    <cellStyle name="Calculation 2 2 3 3 4 4" xfId="21122"/>
    <cellStyle name="Calculation 2 2 3 3 4 4 2" xfId="45962"/>
    <cellStyle name="Calculation 2 2 3 3 4 5" xfId="24348"/>
    <cellStyle name="Calculation 2 2 3 3 4 5 2" xfId="49188"/>
    <cellStyle name="Calculation 2 2 3 3 4 6" xfId="35057"/>
    <cellStyle name="Calculation 2 2 3 3 5" xfId="29361"/>
    <cellStyle name="Calculation 2 2 3 4" xfId="533"/>
    <cellStyle name="Calculation 2 2 3 4 2" xfId="5336"/>
    <cellStyle name="Calculation 2 2 3 4 2 2" xfId="6213"/>
    <cellStyle name="Calculation 2 2 3 4 2 2 2" xfId="12588"/>
    <cellStyle name="Calculation 2 2 3 4 2 2 2 2" xfId="16998"/>
    <cellStyle name="Calculation 2 2 3 4 2 2 2 2 2" xfId="41838"/>
    <cellStyle name="Calculation 2 2 3 4 2 2 2 3" xfId="20261"/>
    <cellStyle name="Calculation 2 2 3 4 2 2 2 3 2" xfId="45101"/>
    <cellStyle name="Calculation 2 2 3 4 2 2 2 4" xfId="23531"/>
    <cellStyle name="Calculation 2 2 3 4 2 2 2 4 2" xfId="48371"/>
    <cellStyle name="Calculation 2 2 3 4 2 2 2 5" xfId="26744"/>
    <cellStyle name="Calculation 2 2 3 4 2 2 2 5 2" xfId="51584"/>
    <cellStyle name="Calculation 2 2 3 4 2 2 2 6" xfId="37434"/>
    <cellStyle name="Calculation 2 2 3 4 2 2 3" xfId="31192"/>
    <cellStyle name="Calculation 2 2 3 4 2 3" xfId="10377"/>
    <cellStyle name="Calculation 2 2 3 4 2 3 2" xfId="13771"/>
    <cellStyle name="Calculation 2 2 3 4 2 3 2 2" xfId="38613"/>
    <cellStyle name="Calculation 2 2 3 4 2 3 3" xfId="18091"/>
    <cellStyle name="Calculation 2 2 3 4 2 3 3 2" xfId="42931"/>
    <cellStyle name="Calculation 2 2 3 4 2 3 4" xfId="21381"/>
    <cellStyle name="Calculation 2 2 3 4 2 3 4 2" xfId="46221"/>
    <cellStyle name="Calculation 2 2 3 4 2 3 5" xfId="24607"/>
    <cellStyle name="Calculation 2 2 3 4 2 3 5 2" xfId="49447"/>
    <cellStyle name="Calculation 2 2 3 4 2 3 6" xfId="35318"/>
    <cellStyle name="Calculation 2 2 3 4 2 4" xfId="30387"/>
    <cellStyle name="Calculation 2 2 3 4 3" xfId="5682"/>
    <cellStyle name="Calculation 2 2 3 4 3 2" xfId="12058"/>
    <cellStyle name="Calculation 2 2 3 4 3 2 2" xfId="16468"/>
    <cellStyle name="Calculation 2 2 3 4 3 2 2 2" xfId="41308"/>
    <cellStyle name="Calculation 2 2 3 4 3 2 3" xfId="19731"/>
    <cellStyle name="Calculation 2 2 3 4 3 2 3 2" xfId="44571"/>
    <cellStyle name="Calculation 2 2 3 4 3 2 4" xfId="23001"/>
    <cellStyle name="Calculation 2 2 3 4 3 2 4 2" xfId="47841"/>
    <cellStyle name="Calculation 2 2 3 4 3 2 5" xfId="26214"/>
    <cellStyle name="Calculation 2 2 3 4 3 2 5 2" xfId="51054"/>
    <cellStyle name="Calculation 2 2 3 4 3 2 6" xfId="36921"/>
    <cellStyle name="Calculation 2 2 3 4 3 3" xfId="30681"/>
    <cellStyle name="Calculation 2 2 3 4 4" xfId="10142"/>
    <cellStyle name="Calculation 2 2 3 4 4 2" xfId="7740"/>
    <cellStyle name="Calculation 2 2 3 4 4 2 2" xfId="32693"/>
    <cellStyle name="Calculation 2 2 3 4 4 3" xfId="17857"/>
    <cellStyle name="Calculation 2 2 3 4 4 3 2" xfId="42697"/>
    <cellStyle name="Calculation 2 2 3 4 4 4" xfId="21151"/>
    <cellStyle name="Calculation 2 2 3 4 4 4 2" xfId="45991"/>
    <cellStyle name="Calculation 2 2 3 4 4 5" xfId="24377"/>
    <cellStyle name="Calculation 2 2 3 4 4 5 2" xfId="49217"/>
    <cellStyle name="Calculation 2 2 3 4 4 6" xfId="35086"/>
    <cellStyle name="Calculation 2 2 3 4 5" xfId="29307"/>
    <cellStyle name="Calculation 2 2 3 5" xfId="516"/>
    <cellStyle name="Calculation 2 2 3 5 2" xfId="5666"/>
    <cellStyle name="Calculation 2 2 3 5 2 2" xfId="12042"/>
    <cellStyle name="Calculation 2 2 3 5 2 2 2" xfId="16452"/>
    <cellStyle name="Calculation 2 2 3 5 2 2 2 2" xfId="41292"/>
    <cellStyle name="Calculation 2 2 3 5 2 2 3" xfId="19715"/>
    <cellStyle name="Calculation 2 2 3 5 2 2 3 2" xfId="44555"/>
    <cellStyle name="Calculation 2 2 3 5 2 2 4" xfId="22985"/>
    <cellStyle name="Calculation 2 2 3 5 2 2 4 2" xfId="47825"/>
    <cellStyle name="Calculation 2 2 3 5 2 2 5" xfId="26198"/>
    <cellStyle name="Calculation 2 2 3 5 2 2 5 2" xfId="51038"/>
    <cellStyle name="Calculation 2 2 3 5 2 2 6" xfId="36905"/>
    <cellStyle name="Calculation 2 2 3 5 2 3" xfId="30665"/>
    <cellStyle name="Calculation 2 2 3 5 3" xfId="6919"/>
    <cellStyle name="Calculation 2 2 3 5 3 2" xfId="8852"/>
    <cellStyle name="Calculation 2 2 3 5 3 2 2" xfId="33803"/>
    <cellStyle name="Calculation 2 2 3 5 3 3" xfId="9163"/>
    <cellStyle name="Calculation 2 2 3 5 3 3 2" xfId="34113"/>
    <cellStyle name="Calculation 2 2 3 5 3 4" xfId="17508"/>
    <cellStyle name="Calculation 2 2 3 5 3 4 2" xfId="42348"/>
    <cellStyle name="Calculation 2 2 3 5 3 5" xfId="20771"/>
    <cellStyle name="Calculation 2 2 3 5 3 5 2" xfId="45611"/>
    <cellStyle name="Calculation 2 2 3 5 3 6" xfId="31879"/>
    <cellStyle name="Calculation 2 2 3 5 4" xfId="29290"/>
    <cellStyle name="Calculation 2 2 3 6" xfId="5523"/>
    <cellStyle name="Calculation 2 2 3 6 2" xfId="10246"/>
    <cellStyle name="Calculation 2 2 3 6 2 2" xfId="7032"/>
    <cellStyle name="Calculation 2 2 3 6 2 2 2" xfId="31988"/>
    <cellStyle name="Calculation 2 2 3 6 2 3" xfId="17960"/>
    <cellStyle name="Calculation 2 2 3 6 2 3 2" xfId="42800"/>
    <cellStyle name="Calculation 2 2 3 6 2 4" xfId="21254"/>
    <cellStyle name="Calculation 2 2 3 6 2 4 2" xfId="46094"/>
    <cellStyle name="Calculation 2 2 3 6 2 5" xfId="24480"/>
    <cellStyle name="Calculation 2 2 3 6 2 5 2" xfId="49320"/>
    <cellStyle name="Calculation 2 2 3 6 2 6" xfId="35188"/>
    <cellStyle name="Calculation 2 2 3 6 3" xfId="30522"/>
    <cellStyle name="Calculation 2 2 3 7" xfId="10062"/>
    <cellStyle name="Calculation 2 2 3 7 2" xfId="14201"/>
    <cellStyle name="Calculation 2 2 3 7 2 2" xfId="39042"/>
    <cellStyle name="Calculation 2 2 3 7 3" xfId="17777"/>
    <cellStyle name="Calculation 2 2 3 7 3 2" xfId="42617"/>
    <cellStyle name="Calculation 2 2 3 7 4" xfId="21071"/>
    <cellStyle name="Calculation 2 2 3 7 4 2" xfId="45911"/>
    <cellStyle name="Calculation 2 2 3 7 5" xfId="24297"/>
    <cellStyle name="Calculation 2 2 3 7 5 2" xfId="49137"/>
    <cellStyle name="Calculation 2 2 3 7 6" xfId="35008"/>
    <cellStyle name="Calculation 2 2 3 8" xfId="29145"/>
    <cellStyle name="Calculation 2 2 4" xfId="315"/>
    <cellStyle name="Calculation 2 2 4 2" xfId="442"/>
    <cellStyle name="Calculation 2 2 4 2 2" xfId="1033"/>
    <cellStyle name="Calculation 2 2 4 2 2 2" xfId="5948"/>
    <cellStyle name="Calculation 2 2 4 2 2 2 2" xfId="12324"/>
    <cellStyle name="Calculation 2 2 4 2 2 2 2 2" xfId="16734"/>
    <cellStyle name="Calculation 2 2 4 2 2 2 2 2 2" xfId="41574"/>
    <cellStyle name="Calculation 2 2 4 2 2 2 2 3" xfId="19997"/>
    <cellStyle name="Calculation 2 2 4 2 2 2 2 3 2" xfId="44837"/>
    <cellStyle name="Calculation 2 2 4 2 2 2 2 4" xfId="23267"/>
    <cellStyle name="Calculation 2 2 4 2 2 2 2 4 2" xfId="48107"/>
    <cellStyle name="Calculation 2 2 4 2 2 2 2 5" xfId="26480"/>
    <cellStyle name="Calculation 2 2 4 2 2 2 2 5 2" xfId="51320"/>
    <cellStyle name="Calculation 2 2 4 2 2 2 2 6" xfId="37184"/>
    <cellStyle name="Calculation 2 2 4 2 2 2 3" xfId="30944"/>
    <cellStyle name="Calculation 2 2 4 2 2 3" xfId="11698"/>
    <cellStyle name="Calculation 2 2 4 2 2 3 2" xfId="7551"/>
    <cellStyle name="Calculation 2 2 4 2 2 3 2 2" xfId="32504"/>
    <cellStyle name="Calculation 2 2 4 2 2 3 3" xfId="19372"/>
    <cellStyle name="Calculation 2 2 4 2 2 3 3 2" xfId="44212"/>
    <cellStyle name="Calculation 2 2 4 2 2 3 4" xfId="22641"/>
    <cellStyle name="Calculation 2 2 4 2 2 3 4 2" xfId="47481"/>
    <cellStyle name="Calculation 2 2 4 2 2 3 5" xfId="25856"/>
    <cellStyle name="Calculation 2 2 4 2 2 3 5 2" xfId="50696"/>
    <cellStyle name="Calculation 2 2 4 2 2 3 6" xfId="36581"/>
    <cellStyle name="Calculation 2 2 4 2 2 4" xfId="29579"/>
    <cellStyle name="Calculation 2 2 4 2 3" xfId="5612"/>
    <cellStyle name="Calculation 2 2 4 2 3 2" xfId="11988"/>
    <cellStyle name="Calculation 2 2 4 2 3 2 2" xfId="16398"/>
    <cellStyle name="Calculation 2 2 4 2 3 2 2 2" xfId="41238"/>
    <cellStyle name="Calculation 2 2 4 2 3 2 3" xfId="19661"/>
    <cellStyle name="Calculation 2 2 4 2 3 2 3 2" xfId="44501"/>
    <cellStyle name="Calculation 2 2 4 2 3 2 4" xfId="22931"/>
    <cellStyle name="Calculation 2 2 4 2 3 2 4 2" xfId="47771"/>
    <cellStyle name="Calculation 2 2 4 2 3 2 5" xfId="26144"/>
    <cellStyle name="Calculation 2 2 4 2 3 2 5 2" xfId="50984"/>
    <cellStyle name="Calculation 2 2 4 2 3 2 6" xfId="36851"/>
    <cellStyle name="Calculation 2 2 4 2 3 3" xfId="30611"/>
    <cellStyle name="Calculation 2 2 4 2 4" xfId="7085"/>
    <cellStyle name="Calculation 2 2 4 2 4 2" xfId="13437"/>
    <cellStyle name="Calculation 2 2 4 2 4 2 2" xfId="38279"/>
    <cellStyle name="Calculation 2 2 4 2 4 3" xfId="8639"/>
    <cellStyle name="Calculation 2 2 4 2 4 3 2" xfId="33590"/>
    <cellStyle name="Calculation 2 2 4 2 4 4" xfId="15623"/>
    <cellStyle name="Calculation 2 2 4 2 4 4 2" xfId="40464"/>
    <cellStyle name="Calculation 2 2 4 2 4 5" xfId="14901"/>
    <cellStyle name="Calculation 2 2 4 2 4 5 2" xfId="39742"/>
    <cellStyle name="Calculation 2 2 4 2 4 6" xfId="32039"/>
    <cellStyle name="Calculation 2 2 4 2 5" xfId="29236"/>
    <cellStyle name="Calculation 2 2 4 3" xfId="592"/>
    <cellStyle name="Calculation 2 2 4 3 2" xfId="1002"/>
    <cellStyle name="Calculation 2 2 4 3 2 2" xfId="5919"/>
    <cellStyle name="Calculation 2 2 4 3 2 2 2" xfId="12295"/>
    <cellStyle name="Calculation 2 2 4 3 2 2 2 2" xfId="16705"/>
    <cellStyle name="Calculation 2 2 4 3 2 2 2 2 2" xfId="41545"/>
    <cellStyle name="Calculation 2 2 4 3 2 2 2 3" xfId="19968"/>
    <cellStyle name="Calculation 2 2 4 3 2 2 2 3 2" xfId="44808"/>
    <cellStyle name="Calculation 2 2 4 3 2 2 2 4" xfId="23238"/>
    <cellStyle name="Calculation 2 2 4 3 2 2 2 4 2" xfId="48078"/>
    <cellStyle name="Calculation 2 2 4 3 2 2 2 5" xfId="26451"/>
    <cellStyle name="Calculation 2 2 4 3 2 2 2 5 2" xfId="51291"/>
    <cellStyle name="Calculation 2 2 4 3 2 2 2 6" xfId="37155"/>
    <cellStyle name="Calculation 2 2 4 3 2 2 3" xfId="30915"/>
    <cellStyle name="Calculation 2 2 4 3 2 3" xfId="11621"/>
    <cellStyle name="Calculation 2 2 4 3 2 3 2" xfId="14748"/>
    <cellStyle name="Calculation 2 2 4 3 2 3 2 2" xfId="39589"/>
    <cellStyle name="Calculation 2 2 4 3 2 3 3" xfId="19295"/>
    <cellStyle name="Calculation 2 2 4 3 2 3 3 2" xfId="44135"/>
    <cellStyle name="Calculation 2 2 4 3 2 3 4" xfId="22565"/>
    <cellStyle name="Calculation 2 2 4 3 2 3 4 2" xfId="47405"/>
    <cellStyle name="Calculation 2 2 4 3 2 3 5" xfId="25780"/>
    <cellStyle name="Calculation 2 2 4 3 2 3 5 2" xfId="50620"/>
    <cellStyle name="Calculation 2 2 4 3 2 3 6" xfId="36505"/>
    <cellStyle name="Calculation 2 2 4 3 2 4" xfId="29548"/>
    <cellStyle name="Calculation 2 2 4 3 3" xfId="5736"/>
    <cellStyle name="Calculation 2 2 4 3 3 2" xfId="12112"/>
    <cellStyle name="Calculation 2 2 4 3 3 2 2" xfId="16522"/>
    <cellStyle name="Calculation 2 2 4 3 3 2 2 2" xfId="41362"/>
    <cellStyle name="Calculation 2 2 4 3 3 2 3" xfId="19785"/>
    <cellStyle name="Calculation 2 2 4 3 3 2 3 2" xfId="44625"/>
    <cellStyle name="Calculation 2 2 4 3 3 2 4" xfId="23055"/>
    <cellStyle name="Calculation 2 2 4 3 3 2 4 2" xfId="47895"/>
    <cellStyle name="Calculation 2 2 4 3 3 2 5" xfId="26268"/>
    <cellStyle name="Calculation 2 2 4 3 3 2 5 2" xfId="51108"/>
    <cellStyle name="Calculation 2 2 4 3 3 2 6" xfId="36975"/>
    <cellStyle name="Calculation 2 2 4 3 3 3" xfId="30735"/>
    <cellStyle name="Calculation 2 2 4 3 4" xfId="6961"/>
    <cellStyle name="Calculation 2 2 4 3 4 2" xfId="15600"/>
    <cellStyle name="Calculation 2 2 4 3 4 2 2" xfId="40441"/>
    <cellStyle name="Calculation 2 2 4 3 4 3" xfId="15710"/>
    <cellStyle name="Calculation 2 2 4 3 4 3 2" xfId="40550"/>
    <cellStyle name="Calculation 2 2 4 3 4 4" xfId="15616"/>
    <cellStyle name="Calculation 2 2 4 3 4 4 2" xfId="40457"/>
    <cellStyle name="Calculation 2 2 4 3 4 5" xfId="20765"/>
    <cellStyle name="Calculation 2 2 4 3 4 5 2" xfId="45605"/>
    <cellStyle name="Calculation 2 2 4 3 4 6" xfId="31917"/>
    <cellStyle name="Calculation 2 2 4 3 5" xfId="29366"/>
    <cellStyle name="Calculation 2 2 4 4" xfId="530"/>
    <cellStyle name="Calculation 2 2 4 4 2" xfId="5337"/>
    <cellStyle name="Calculation 2 2 4 4 2 2" xfId="6214"/>
    <cellStyle name="Calculation 2 2 4 4 2 2 2" xfId="12589"/>
    <cellStyle name="Calculation 2 2 4 4 2 2 2 2" xfId="16999"/>
    <cellStyle name="Calculation 2 2 4 4 2 2 2 2 2" xfId="41839"/>
    <cellStyle name="Calculation 2 2 4 4 2 2 2 3" xfId="20262"/>
    <cellStyle name="Calculation 2 2 4 4 2 2 2 3 2" xfId="45102"/>
    <cellStyle name="Calculation 2 2 4 4 2 2 2 4" xfId="23532"/>
    <cellStyle name="Calculation 2 2 4 4 2 2 2 4 2" xfId="48372"/>
    <cellStyle name="Calculation 2 2 4 4 2 2 2 5" xfId="26745"/>
    <cellStyle name="Calculation 2 2 4 4 2 2 2 5 2" xfId="51585"/>
    <cellStyle name="Calculation 2 2 4 4 2 2 2 6" xfId="37435"/>
    <cellStyle name="Calculation 2 2 4 4 2 2 3" xfId="31193"/>
    <cellStyle name="Calculation 2 2 4 4 2 3" xfId="10376"/>
    <cellStyle name="Calculation 2 2 4 4 2 3 2" xfId="14162"/>
    <cellStyle name="Calculation 2 2 4 4 2 3 2 2" xfId="39003"/>
    <cellStyle name="Calculation 2 2 4 4 2 3 3" xfId="18090"/>
    <cellStyle name="Calculation 2 2 4 4 2 3 3 2" xfId="42930"/>
    <cellStyle name="Calculation 2 2 4 4 2 3 4" xfId="21380"/>
    <cellStyle name="Calculation 2 2 4 4 2 3 4 2" xfId="46220"/>
    <cellStyle name="Calculation 2 2 4 4 2 3 5" xfId="24606"/>
    <cellStyle name="Calculation 2 2 4 4 2 3 5 2" xfId="49446"/>
    <cellStyle name="Calculation 2 2 4 4 2 3 6" xfId="35317"/>
    <cellStyle name="Calculation 2 2 4 4 2 4" xfId="30388"/>
    <cellStyle name="Calculation 2 2 4 4 3" xfId="5679"/>
    <cellStyle name="Calculation 2 2 4 4 3 2" xfId="12055"/>
    <cellStyle name="Calculation 2 2 4 4 3 2 2" xfId="16465"/>
    <cellStyle name="Calculation 2 2 4 4 3 2 2 2" xfId="41305"/>
    <cellStyle name="Calculation 2 2 4 4 3 2 3" xfId="19728"/>
    <cellStyle name="Calculation 2 2 4 4 3 2 3 2" xfId="44568"/>
    <cellStyle name="Calculation 2 2 4 4 3 2 4" xfId="22998"/>
    <cellStyle name="Calculation 2 2 4 4 3 2 4 2" xfId="47838"/>
    <cellStyle name="Calculation 2 2 4 4 3 2 5" xfId="26211"/>
    <cellStyle name="Calculation 2 2 4 4 3 2 5 2" xfId="51051"/>
    <cellStyle name="Calculation 2 2 4 4 3 2 6" xfId="36918"/>
    <cellStyle name="Calculation 2 2 4 4 3 3" xfId="30678"/>
    <cellStyle name="Calculation 2 2 4 4 4" xfId="6809"/>
    <cellStyle name="Calculation 2 2 4 4 4 2" xfId="13132"/>
    <cellStyle name="Calculation 2 2 4 4 4 2 2" xfId="37974"/>
    <cellStyle name="Calculation 2 2 4 4 4 3" xfId="7706"/>
    <cellStyle name="Calculation 2 2 4 4 4 3 2" xfId="32659"/>
    <cellStyle name="Calculation 2 2 4 4 4 4" xfId="13157"/>
    <cellStyle name="Calculation 2 2 4 4 4 4 2" xfId="37999"/>
    <cellStyle name="Calculation 2 2 4 4 4 5" xfId="9309"/>
    <cellStyle name="Calculation 2 2 4 4 4 5 2" xfId="34259"/>
    <cellStyle name="Calculation 2 2 4 4 4 6" xfId="31775"/>
    <cellStyle name="Calculation 2 2 4 4 5" xfId="29304"/>
    <cellStyle name="Calculation 2 2 4 5" xfId="523"/>
    <cellStyle name="Calculation 2 2 4 5 2" xfId="5672"/>
    <cellStyle name="Calculation 2 2 4 5 2 2" xfId="12048"/>
    <cellStyle name="Calculation 2 2 4 5 2 2 2" xfId="16458"/>
    <cellStyle name="Calculation 2 2 4 5 2 2 2 2" xfId="41298"/>
    <cellStyle name="Calculation 2 2 4 5 2 2 3" xfId="19721"/>
    <cellStyle name="Calculation 2 2 4 5 2 2 3 2" xfId="44561"/>
    <cellStyle name="Calculation 2 2 4 5 2 2 4" xfId="22991"/>
    <cellStyle name="Calculation 2 2 4 5 2 2 4 2" xfId="47831"/>
    <cellStyle name="Calculation 2 2 4 5 2 2 5" xfId="26204"/>
    <cellStyle name="Calculation 2 2 4 5 2 2 5 2" xfId="51044"/>
    <cellStyle name="Calculation 2 2 4 5 2 2 6" xfId="36911"/>
    <cellStyle name="Calculation 2 2 4 5 2 3" xfId="30671"/>
    <cellStyle name="Calculation 2 2 4 5 3" xfId="10149"/>
    <cellStyle name="Calculation 2 2 4 5 3 2" xfId="14157"/>
    <cellStyle name="Calculation 2 2 4 5 3 2 2" xfId="38998"/>
    <cellStyle name="Calculation 2 2 4 5 3 3" xfId="17864"/>
    <cellStyle name="Calculation 2 2 4 5 3 3 2" xfId="42704"/>
    <cellStyle name="Calculation 2 2 4 5 3 4" xfId="21158"/>
    <cellStyle name="Calculation 2 2 4 5 3 4 2" xfId="45998"/>
    <cellStyle name="Calculation 2 2 4 5 3 5" xfId="24384"/>
    <cellStyle name="Calculation 2 2 4 5 3 5 2" xfId="49224"/>
    <cellStyle name="Calculation 2 2 4 5 3 6" xfId="35093"/>
    <cellStyle name="Calculation 2 2 4 5 4" xfId="29297"/>
    <cellStyle name="Calculation 2 2 4 6" xfId="5528"/>
    <cellStyle name="Calculation 2 2 4 6 2" xfId="10241"/>
    <cellStyle name="Calculation 2 2 4 6 2 2" xfId="6416"/>
    <cellStyle name="Calculation 2 2 4 6 2 2 2" xfId="31391"/>
    <cellStyle name="Calculation 2 2 4 6 2 3" xfId="17955"/>
    <cellStyle name="Calculation 2 2 4 6 2 3 2" xfId="42795"/>
    <cellStyle name="Calculation 2 2 4 6 2 4" xfId="21249"/>
    <cellStyle name="Calculation 2 2 4 6 2 4 2" xfId="46089"/>
    <cellStyle name="Calculation 2 2 4 6 2 5" xfId="24475"/>
    <cellStyle name="Calculation 2 2 4 6 2 5 2" xfId="49315"/>
    <cellStyle name="Calculation 2 2 4 6 2 6" xfId="35183"/>
    <cellStyle name="Calculation 2 2 4 6 3" xfId="30527"/>
    <cellStyle name="Calculation 2 2 4 7" xfId="6845"/>
    <cellStyle name="Calculation 2 2 4 7 2" xfId="15605"/>
    <cellStyle name="Calculation 2 2 4 7 2 2" xfId="40446"/>
    <cellStyle name="Calculation 2 2 4 7 3" xfId="7292"/>
    <cellStyle name="Calculation 2 2 4 7 3 2" xfId="32245"/>
    <cellStyle name="Calculation 2 2 4 7 4" xfId="14742"/>
    <cellStyle name="Calculation 2 2 4 7 4 2" xfId="39583"/>
    <cellStyle name="Calculation 2 2 4 7 5" xfId="8288"/>
    <cellStyle name="Calculation 2 2 4 7 5 2" xfId="33241"/>
    <cellStyle name="Calculation 2 2 4 7 6" xfId="31808"/>
    <cellStyle name="Calculation 2 2 4 8" xfId="29150"/>
    <cellStyle name="Calculation 2 2 5" xfId="412"/>
    <cellStyle name="Calculation 2 2 5 2" xfId="993"/>
    <cellStyle name="Calculation 2 2 5 2 2" xfId="5910"/>
    <cellStyle name="Calculation 2 2 5 2 2 2" xfId="12286"/>
    <cellStyle name="Calculation 2 2 5 2 2 2 2" xfId="16696"/>
    <cellStyle name="Calculation 2 2 5 2 2 2 2 2" xfId="41536"/>
    <cellStyle name="Calculation 2 2 5 2 2 2 3" xfId="19959"/>
    <cellStyle name="Calculation 2 2 5 2 2 2 3 2" xfId="44799"/>
    <cellStyle name="Calculation 2 2 5 2 2 2 4" xfId="23229"/>
    <cellStyle name="Calculation 2 2 5 2 2 2 4 2" xfId="48069"/>
    <cellStyle name="Calculation 2 2 5 2 2 2 5" xfId="26442"/>
    <cellStyle name="Calculation 2 2 5 2 2 2 5 2" xfId="51282"/>
    <cellStyle name="Calculation 2 2 5 2 2 2 6" xfId="37146"/>
    <cellStyle name="Calculation 2 2 5 2 2 3" xfId="30906"/>
    <cellStyle name="Calculation 2 2 5 2 3" xfId="7079"/>
    <cellStyle name="Calculation 2 2 5 2 3 2" xfId="8488"/>
    <cellStyle name="Calculation 2 2 5 2 3 2 2" xfId="33439"/>
    <cellStyle name="Calculation 2 2 5 2 3 3" xfId="6444"/>
    <cellStyle name="Calculation 2 2 5 2 3 3 2" xfId="31417"/>
    <cellStyle name="Calculation 2 2 5 2 3 4" xfId="7254"/>
    <cellStyle name="Calculation 2 2 5 2 3 4 2" xfId="32207"/>
    <cellStyle name="Calculation 2 2 5 2 3 5" xfId="20775"/>
    <cellStyle name="Calculation 2 2 5 2 3 5 2" xfId="45615"/>
    <cellStyle name="Calculation 2 2 5 2 3 6" xfId="32033"/>
    <cellStyle name="Calculation 2 2 5 2 4" xfId="29539"/>
    <cellStyle name="Calculation 2 2 5 3" xfId="5584"/>
    <cellStyle name="Calculation 2 2 5 3 2" xfId="10187"/>
    <cellStyle name="Calculation 2 2 5 3 2 2" xfId="7737"/>
    <cellStyle name="Calculation 2 2 5 3 2 2 2" xfId="32690"/>
    <cellStyle name="Calculation 2 2 5 3 2 3" xfId="17901"/>
    <cellStyle name="Calculation 2 2 5 3 2 3 2" xfId="42741"/>
    <cellStyle name="Calculation 2 2 5 3 2 4" xfId="21195"/>
    <cellStyle name="Calculation 2 2 5 3 2 4 2" xfId="46035"/>
    <cellStyle name="Calculation 2 2 5 3 2 5" xfId="24421"/>
    <cellStyle name="Calculation 2 2 5 3 2 5 2" xfId="49261"/>
    <cellStyle name="Calculation 2 2 5 3 2 6" xfId="35129"/>
    <cellStyle name="Calculation 2 2 5 3 3" xfId="30583"/>
    <cellStyle name="Calculation 2 2 5 4" xfId="11625"/>
    <cellStyle name="Calculation 2 2 5 4 2" xfId="8487"/>
    <cellStyle name="Calculation 2 2 5 4 2 2" xfId="33438"/>
    <cellStyle name="Calculation 2 2 5 4 3" xfId="19299"/>
    <cellStyle name="Calculation 2 2 5 4 3 2" xfId="44139"/>
    <cellStyle name="Calculation 2 2 5 4 4" xfId="22569"/>
    <cellStyle name="Calculation 2 2 5 4 4 2" xfId="47409"/>
    <cellStyle name="Calculation 2 2 5 4 5" xfId="25784"/>
    <cellStyle name="Calculation 2 2 5 4 5 2" xfId="50624"/>
    <cellStyle name="Calculation 2 2 5 4 6" xfId="36509"/>
    <cellStyle name="Calculation 2 2 5 5" xfId="29206"/>
    <cellStyle name="Calculation 2 2 6" xfId="554"/>
    <cellStyle name="Calculation 2 2 6 2" xfId="1013"/>
    <cellStyle name="Calculation 2 2 6 2 2" xfId="5929"/>
    <cellStyle name="Calculation 2 2 6 2 2 2" xfId="12305"/>
    <cellStyle name="Calculation 2 2 6 2 2 2 2" xfId="16715"/>
    <cellStyle name="Calculation 2 2 6 2 2 2 2 2" xfId="41555"/>
    <cellStyle name="Calculation 2 2 6 2 2 2 3" xfId="19978"/>
    <cellStyle name="Calculation 2 2 6 2 2 2 3 2" xfId="44818"/>
    <cellStyle name="Calculation 2 2 6 2 2 2 4" xfId="23248"/>
    <cellStyle name="Calculation 2 2 6 2 2 2 4 2" xfId="48088"/>
    <cellStyle name="Calculation 2 2 6 2 2 2 5" xfId="26461"/>
    <cellStyle name="Calculation 2 2 6 2 2 2 5 2" xfId="51301"/>
    <cellStyle name="Calculation 2 2 6 2 2 2 6" xfId="37165"/>
    <cellStyle name="Calculation 2 2 6 2 2 3" xfId="30925"/>
    <cellStyle name="Calculation 2 2 6 2 3" xfId="11664"/>
    <cellStyle name="Calculation 2 2 6 2 3 2" xfId="13447"/>
    <cellStyle name="Calculation 2 2 6 2 3 2 2" xfId="38289"/>
    <cellStyle name="Calculation 2 2 6 2 3 3" xfId="19338"/>
    <cellStyle name="Calculation 2 2 6 2 3 3 2" xfId="44178"/>
    <cellStyle name="Calculation 2 2 6 2 3 4" xfId="22607"/>
    <cellStyle name="Calculation 2 2 6 2 3 4 2" xfId="47447"/>
    <cellStyle name="Calculation 2 2 6 2 3 5" xfId="25822"/>
    <cellStyle name="Calculation 2 2 6 2 3 5 2" xfId="50662"/>
    <cellStyle name="Calculation 2 2 6 2 3 6" xfId="36547"/>
    <cellStyle name="Calculation 2 2 6 2 4" xfId="29559"/>
    <cellStyle name="Calculation 2 2 6 3" xfId="5701"/>
    <cellStyle name="Calculation 2 2 6 3 2" xfId="12077"/>
    <cellStyle name="Calculation 2 2 6 3 2 2" xfId="16487"/>
    <cellStyle name="Calculation 2 2 6 3 2 2 2" xfId="41327"/>
    <cellStyle name="Calculation 2 2 6 3 2 3" xfId="19750"/>
    <cellStyle name="Calculation 2 2 6 3 2 3 2" xfId="44590"/>
    <cellStyle name="Calculation 2 2 6 3 2 4" xfId="23020"/>
    <cellStyle name="Calculation 2 2 6 3 2 4 2" xfId="47860"/>
    <cellStyle name="Calculation 2 2 6 3 2 5" xfId="26233"/>
    <cellStyle name="Calculation 2 2 6 3 2 5 2" xfId="51073"/>
    <cellStyle name="Calculation 2 2 6 3 2 6" xfId="36940"/>
    <cellStyle name="Calculation 2 2 6 3 3" xfId="30700"/>
    <cellStyle name="Calculation 2 2 6 4" xfId="10095"/>
    <cellStyle name="Calculation 2 2 6 4 2" xfId="8224"/>
    <cellStyle name="Calculation 2 2 6 4 2 2" xfId="33177"/>
    <cellStyle name="Calculation 2 2 6 4 3" xfId="17810"/>
    <cellStyle name="Calculation 2 2 6 4 3 2" xfId="42650"/>
    <cellStyle name="Calculation 2 2 6 4 4" xfId="21104"/>
    <cellStyle name="Calculation 2 2 6 4 4 2" xfId="45944"/>
    <cellStyle name="Calculation 2 2 6 4 5" xfId="24330"/>
    <cellStyle name="Calculation 2 2 6 4 5 2" xfId="49170"/>
    <cellStyle name="Calculation 2 2 6 4 6" xfId="35039"/>
    <cellStyle name="Calculation 2 2 6 5" xfId="29328"/>
    <cellStyle name="Calculation 2 2 7" xfId="568"/>
    <cellStyle name="Calculation 2 2 7 2" xfId="5328"/>
    <cellStyle name="Calculation 2 2 7 2 2" xfId="6207"/>
    <cellStyle name="Calculation 2 2 7 2 2 2" xfId="12582"/>
    <cellStyle name="Calculation 2 2 7 2 2 2 2" xfId="16992"/>
    <cellStyle name="Calculation 2 2 7 2 2 2 2 2" xfId="41832"/>
    <cellStyle name="Calculation 2 2 7 2 2 2 3" xfId="20255"/>
    <cellStyle name="Calculation 2 2 7 2 2 2 3 2" xfId="45095"/>
    <cellStyle name="Calculation 2 2 7 2 2 2 4" xfId="23525"/>
    <cellStyle name="Calculation 2 2 7 2 2 2 4 2" xfId="48365"/>
    <cellStyle name="Calculation 2 2 7 2 2 2 5" xfId="26738"/>
    <cellStyle name="Calculation 2 2 7 2 2 2 5 2" xfId="51578"/>
    <cellStyle name="Calculation 2 2 7 2 2 2 6" xfId="37428"/>
    <cellStyle name="Calculation 2 2 7 2 2 3" xfId="31186"/>
    <cellStyle name="Calculation 2 2 7 2 3" xfId="10385"/>
    <cellStyle name="Calculation 2 2 7 2 3 2" xfId="13723"/>
    <cellStyle name="Calculation 2 2 7 2 3 2 2" xfId="38565"/>
    <cellStyle name="Calculation 2 2 7 2 3 3" xfId="18099"/>
    <cellStyle name="Calculation 2 2 7 2 3 3 2" xfId="42939"/>
    <cellStyle name="Calculation 2 2 7 2 3 4" xfId="21389"/>
    <cellStyle name="Calculation 2 2 7 2 3 4 2" xfId="46229"/>
    <cellStyle name="Calculation 2 2 7 2 3 5" xfId="24615"/>
    <cellStyle name="Calculation 2 2 7 2 3 5 2" xfId="49455"/>
    <cellStyle name="Calculation 2 2 7 2 3 6" xfId="35326"/>
    <cellStyle name="Calculation 2 2 7 2 4" xfId="30379"/>
    <cellStyle name="Calculation 2 2 7 3" xfId="5713"/>
    <cellStyle name="Calculation 2 2 7 3 2" xfId="12089"/>
    <cellStyle name="Calculation 2 2 7 3 2 2" xfId="16499"/>
    <cellStyle name="Calculation 2 2 7 3 2 2 2" xfId="41339"/>
    <cellStyle name="Calculation 2 2 7 3 2 3" xfId="19762"/>
    <cellStyle name="Calculation 2 2 7 3 2 3 2" xfId="44602"/>
    <cellStyle name="Calculation 2 2 7 3 2 4" xfId="23032"/>
    <cellStyle name="Calculation 2 2 7 3 2 4 2" xfId="47872"/>
    <cellStyle name="Calculation 2 2 7 3 2 5" xfId="26245"/>
    <cellStyle name="Calculation 2 2 7 3 2 5 2" xfId="51085"/>
    <cellStyle name="Calculation 2 2 7 3 2 6" xfId="36952"/>
    <cellStyle name="Calculation 2 2 7 3 3" xfId="30712"/>
    <cellStyle name="Calculation 2 2 7 4" xfId="10120"/>
    <cellStyle name="Calculation 2 2 7 4 2" xfId="8204"/>
    <cellStyle name="Calculation 2 2 7 4 2 2" xfId="33157"/>
    <cellStyle name="Calculation 2 2 7 4 3" xfId="17835"/>
    <cellStyle name="Calculation 2 2 7 4 3 2" xfId="42675"/>
    <cellStyle name="Calculation 2 2 7 4 4" xfId="21129"/>
    <cellStyle name="Calculation 2 2 7 4 4 2" xfId="45969"/>
    <cellStyle name="Calculation 2 2 7 4 5" xfId="24355"/>
    <cellStyle name="Calculation 2 2 7 4 5 2" xfId="49195"/>
    <cellStyle name="Calculation 2 2 7 4 6" xfId="35064"/>
    <cellStyle name="Calculation 2 2 7 5" xfId="29342"/>
    <cellStyle name="Calculation 2 2 8" xfId="519"/>
    <cellStyle name="Calculation 2 2 8 2" xfId="5669"/>
    <cellStyle name="Calculation 2 2 8 2 2" xfId="12045"/>
    <cellStyle name="Calculation 2 2 8 2 2 2" xfId="16455"/>
    <cellStyle name="Calculation 2 2 8 2 2 2 2" xfId="41295"/>
    <cellStyle name="Calculation 2 2 8 2 2 3" xfId="19718"/>
    <cellStyle name="Calculation 2 2 8 2 2 3 2" xfId="44558"/>
    <cellStyle name="Calculation 2 2 8 2 2 4" xfId="22988"/>
    <cellStyle name="Calculation 2 2 8 2 2 4 2" xfId="47828"/>
    <cellStyle name="Calculation 2 2 8 2 2 5" xfId="26201"/>
    <cellStyle name="Calculation 2 2 8 2 2 5 2" xfId="51041"/>
    <cellStyle name="Calculation 2 2 8 2 2 6" xfId="36908"/>
    <cellStyle name="Calculation 2 2 8 2 3" xfId="30668"/>
    <cellStyle name="Calculation 2 2 8 3" xfId="10015"/>
    <cellStyle name="Calculation 2 2 8 3 2" xfId="13782"/>
    <cellStyle name="Calculation 2 2 8 3 2 2" xfId="38624"/>
    <cellStyle name="Calculation 2 2 8 3 3" xfId="17730"/>
    <cellStyle name="Calculation 2 2 8 3 3 2" xfId="42570"/>
    <cellStyle name="Calculation 2 2 8 3 4" xfId="21025"/>
    <cellStyle name="Calculation 2 2 8 3 4 2" xfId="45865"/>
    <cellStyle name="Calculation 2 2 8 3 5" xfId="24251"/>
    <cellStyle name="Calculation 2 2 8 3 5 2" xfId="49091"/>
    <cellStyle name="Calculation 2 2 8 3 6" xfId="34962"/>
    <cellStyle name="Calculation 2 2 8 4" xfId="29293"/>
    <cellStyle name="Calculation 2 2 9" xfId="5500"/>
    <cellStyle name="Calculation 2 2 9 2" xfId="10269"/>
    <cellStyle name="Calculation 2 2 9 2 2" xfId="8178"/>
    <cellStyle name="Calculation 2 2 9 2 2 2" xfId="33131"/>
    <cellStyle name="Calculation 2 2 9 2 3" xfId="17983"/>
    <cellStyle name="Calculation 2 2 9 2 3 2" xfId="42823"/>
    <cellStyle name="Calculation 2 2 9 2 4" xfId="21277"/>
    <cellStyle name="Calculation 2 2 9 2 4 2" xfId="46117"/>
    <cellStyle name="Calculation 2 2 9 2 5" xfId="24503"/>
    <cellStyle name="Calculation 2 2 9 2 5 2" xfId="49343"/>
    <cellStyle name="Calculation 2 2 9 2 6" xfId="35211"/>
    <cellStyle name="Calculation 2 2 9 3" xfId="30499"/>
    <cellStyle name="Calculation 2 3" xfId="303"/>
    <cellStyle name="Calculation 2 3 2" xfId="430"/>
    <cellStyle name="Calculation 2 3 2 2" xfId="1021"/>
    <cellStyle name="Calculation 2 3 2 2 2" xfId="5936"/>
    <cellStyle name="Calculation 2 3 2 2 2 2" xfId="12312"/>
    <cellStyle name="Calculation 2 3 2 2 2 2 2" xfId="16722"/>
    <cellStyle name="Calculation 2 3 2 2 2 2 2 2" xfId="41562"/>
    <cellStyle name="Calculation 2 3 2 2 2 2 3" xfId="19985"/>
    <cellStyle name="Calculation 2 3 2 2 2 2 3 2" xfId="44825"/>
    <cellStyle name="Calculation 2 3 2 2 2 2 4" xfId="23255"/>
    <cellStyle name="Calculation 2 3 2 2 2 2 4 2" xfId="48095"/>
    <cellStyle name="Calculation 2 3 2 2 2 2 5" xfId="26468"/>
    <cellStyle name="Calculation 2 3 2 2 2 2 5 2" xfId="51308"/>
    <cellStyle name="Calculation 2 3 2 2 2 2 6" xfId="37172"/>
    <cellStyle name="Calculation 2 3 2 2 2 3" xfId="30932"/>
    <cellStyle name="Calculation 2 3 2 2 3" xfId="7102"/>
    <cellStyle name="Calculation 2 3 2 2 3 2" xfId="6695"/>
    <cellStyle name="Calculation 2 3 2 2 3 2 2" xfId="31663"/>
    <cellStyle name="Calculation 2 3 2 2 3 3" xfId="6473"/>
    <cellStyle name="Calculation 2 3 2 2 3 3 2" xfId="31445"/>
    <cellStyle name="Calculation 2 3 2 2 3 4" xfId="14782"/>
    <cellStyle name="Calculation 2 3 2 2 3 4 2" xfId="39623"/>
    <cellStyle name="Calculation 2 3 2 2 3 5" xfId="20809"/>
    <cellStyle name="Calculation 2 3 2 2 3 5 2" xfId="45649"/>
    <cellStyle name="Calculation 2 3 2 2 3 6" xfId="32055"/>
    <cellStyle name="Calculation 2 3 2 2 4" xfId="29567"/>
    <cellStyle name="Calculation 2 3 2 3" xfId="5600"/>
    <cellStyle name="Calculation 2 3 2 3 2" xfId="10171"/>
    <cellStyle name="Calculation 2 3 2 3 2 2" xfId="13726"/>
    <cellStyle name="Calculation 2 3 2 3 2 2 2" xfId="38568"/>
    <cellStyle name="Calculation 2 3 2 3 2 3" xfId="17885"/>
    <cellStyle name="Calculation 2 3 2 3 2 3 2" xfId="42725"/>
    <cellStyle name="Calculation 2 3 2 3 2 4" xfId="21179"/>
    <cellStyle name="Calculation 2 3 2 3 2 4 2" xfId="46019"/>
    <cellStyle name="Calculation 2 3 2 3 2 5" xfId="24405"/>
    <cellStyle name="Calculation 2 3 2 3 2 5 2" xfId="49245"/>
    <cellStyle name="Calculation 2 3 2 3 2 6" xfId="35113"/>
    <cellStyle name="Calculation 2 3 2 3 3" xfId="30599"/>
    <cellStyle name="Calculation 2 3 2 4" xfId="6856"/>
    <cellStyle name="Calculation 2 3 2 4 2" xfId="13127"/>
    <cellStyle name="Calculation 2 3 2 4 2 2" xfId="37969"/>
    <cellStyle name="Calculation 2 3 2 4 3" xfId="15679"/>
    <cellStyle name="Calculation 2 3 2 4 3 2" xfId="40519"/>
    <cellStyle name="Calculation 2 3 2 4 4" xfId="14139"/>
    <cellStyle name="Calculation 2 3 2 4 4 2" xfId="38980"/>
    <cellStyle name="Calculation 2 3 2 4 5" xfId="15770"/>
    <cellStyle name="Calculation 2 3 2 4 5 2" xfId="40610"/>
    <cellStyle name="Calculation 2 3 2 4 6" xfId="31818"/>
    <cellStyle name="Calculation 2 3 2 5" xfId="29224"/>
    <cellStyle name="Calculation 2 3 3" xfId="580"/>
    <cellStyle name="Calculation 2 3 3 2" xfId="974"/>
    <cellStyle name="Calculation 2 3 3 2 2" xfId="5893"/>
    <cellStyle name="Calculation 2 3 3 2 2 2" xfId="12269"/>
    <cellStyle name="Calculation 2 3 3 2 2 2 2" xfId="16679"/>
    <cellStyle name="Calculation 2 3 3 2 2 2 2 2" xfId="41519"/>
    <cellStyle name="Calculation 2 3 3 2 2 2 3" xfId="19942"/>
    <cellStyle name="Calculation 2 3 3 2 2 2 3 2" xfId="44782"/>
    <cellStyle name="Calculation 2 3 3 2 2 2 4" xfId="23212"/>
    <cellStyle name="Calculation 2 3 3 2 2 2 4 2" xfId="48052"/>
    <cellStyle name="Calculation 2 3 3 2 2 2 5" xfId="26425"/>
    <cellStyle name="Calculation 2 3 3 2 2 2 5 2" xfId="51265"/>
    <cellStyle name="Calculation 2 3 3 2 2 2 6" xfId="37129"/>
    <cellStyle name="Calculation 2 3 3 2 2 3" xfId="30889"/>
    <cellStyle name="Calculation 2 3 3 2 3" xfId="6820"/>
    <cellStyle name="Calculation 2 3 3 2 3 2" xfId="7008"/>
    <cellStyle name="Calculation 2 3 3 2 3 2 2" xfId="31964"/>
    <cellStyle name="Calculation 2 3 3 2 3 3" xfId="9156"/>
    <cellStyle name="Calculation 2 3 3 2 3 3 2" xfId="34106"/>
    <cellStyle name="Calculation 2 3 3 2 3 4" xfId="7856"/>
    <cellStyle name="Calculation 2 3 3 2 3 4 2" xfId="32809"/>
    <cellStyle name="Calculation 2 3 3 2 3 5" xfId="8620"/>
    <cellStyle name="Calculation 2 3 3 2 3 5 2" xfId="33571"/>
    <cellStyle name="Calculation 2 3 3 2 3 6" xfId="31785"/>
    <cellStyle name="Calculation 2 3 3 2 4" xfId="29520"/>
    <cellStyle name="Calculation 2 3 3 3" xfId="5724"/>
    <cellStyle name="Calculation 2 3 3 3 2" xfId="12100"/>
    <cellStyle name="Calculation 2 3 3 3 2 2" xfId="16510"/>
    <cellStyle name="Calculation 2 3 3 3 2 2 2" xfId="41350"/>
    <cellStyle name="Calculation 2 3 3 3 2 3" xfId="19773"/>
    <cellStyle name="Calculation 2 3 3 3 2 3 2" xfId="44613"/>
    <cellStyle name="Calculation 2 3 3 3 2 4" xfId="23043"/>
    <cellStyle name="Calculation 2 3 3 3 2 4 2" xfId="47883"/>
    <cellStyle name="Calculation 2 3 3 3 2 5" xfId="26256"/>
    <cellStyle name="Calculation 2 3 3 3 2 5 2" xfId="51096"/>
    <cellStyle name="Calculation 2 3 3 3 2 6" xfId="36963"/>
    <cellStyle name="Calculation 2 3 3 3 3" xfId="30723"/>
    <cellStyle name="Calculation 2 3 3 4" xfId="6979"/>
    <cellStyle name="Calculation 2 3 3 4 2" xfId="15763"/>
    <cellStyle name="Calculation 2 3 3 4 2 2" xfId="40603"/>
    <cellStyle name="Calculation 2 3 3 4 3" xfId="15747"/>
    <cellStyle name="Calculation 2 3 3 4 3 2" xfId="40587"/>
    <cellStyle name="Calculation 2 3 3 4 4" xfId="15668"/>
    <cellStyle name="Calculation 2 3 3 4 4 2" xfId="40508"/>
    <cellStyle name="Calculation 2 3 3 4 5" xfId="15663"/>
    <cellStyle name="Calculation 2 3 3 4 5 2" xfId="40503"/>
    <cellStyle name="Calculation 2 3 3 4 6" xfId="31935"/>
    <cellStyle name="Calculation 2 3 3 5" xfId="29354"/>
    <cellStyle name="Calculation 2 3 4" xfId="537"/>
    <cellStyle name="Calculation 2 3 4 2" xfId="5334"/>
    <cellStyle name="Calculation 2 3 4 2 2" xfId="6211"/>
    <cellStyle name="Calculation 2 3 4 2 2 2" xfId="12586"/>
    <cellStyle name="Calculation 2 3 4 2 2 2 2" xfId="16996"/>
    <cellStyle name="Calculation 2 3 4 2 2 2 2 2" xfId="41836"/>
    <cellStyle name="Calculation 2 3 4 2 2 2 3" xfId="20259"/>
    <cellStyle name="Calculation 2 3 4 2 2 2 3 2" xfId="45099"/>
    <cellStyle name="Calculation 2 3 4 2 2 2 4" xfId="23529"/>
    <cellStyle name="Calculation 2 3 4 2 2 2 4 2" xfId="48369"/>
    <cellStyle name="Calculation 2 3 4 2 2 2 5" xfId="26742"/>
    <cellStyle name="Calculation 2 3 4 2 2 2 5 2" xfId="51582"/>
    <cellStyle name="Calculation 2 3 4 2 2 2 6" xfId="37432"/>
    <cellStyle name="Calculation 2 3 4 2 2 3" xfId="31190"/>
    <cellStyle name="Calculation 2 3 4 2 3" xfId="10379"/>
    <cellStyle name="Calculation 2 3 4 2 3 2" xfId="13747"/>
    <cellStyle name="Calculation 2 3 4 2 3 2 2" xfId="38589"/>
    <cellStyle name="Calculation 2 3 4 2 3 3" xfId="18093"/>
    <cellStyle name="Calculation 2 3 4 2 3 3 2" xfId="42933"/>
    <cellStyle name="Calculation 2 3 4 2 3 4" xfId="21383"/>
    <cellStyle name="Calculation 2 3 4 2 3 4 2" xfId="46223"/>
    <cellStyle name="Calculation 2 3 4 2 3 5" xfId="24609"/>
    <cellStyle name="Calculation 2 3 4 2 3 5 2" xfId="49449"/>
    <cellStyle name="Calculation 2 3 4 2 3 6" xfId="35320"/>
    <cellStyle name="Calculation 2 3 4 2 4" xfId="30385"/>
    <cellStyle name="Calculation 2 3 4 3" xfId="5686"/>
    <cellStyle name="Calculation 2 3 4 3 2" xfId="12062"/>
    <cellStyle name="Calculation 2 3 4 3 2 2" xfId="16472"/>
    <cellStyle name="Calculation 2 3 4 3 2 2 2" xfId="41312"/>
    <cellStyle name="Calculation 2 3 4 3 2 3" xfId="19735"/>
    <cellStyle name="Calculation 2 3 4 3 2 3 2" xfId="44575"/>
    <cellStyle name="Calculation 2 3 4 3 2 4" xfId="23005"/>
    <cellStyle name="Calculation 2 3 4 3 2 4 2" xfId="47845"/>
    <cellStyle name="Calculation 2 3 4 3 2 5" xfId="26218"/>
    <cellStyle name="Calculation 2 3 4 3 2 5 2" xfId="51058"/>
    <cellStyle name="Calculation 2 3 4 3 2 6" xfId="36925"/>
    <cellStyle name="Calculation 2 3 4 3 3" xfId="30685"/>
    <cellStyle name="Calculation 2 3 4 4" xfId="10138"/>
    <cellStyle name="Calculation 2 3 4 4 2" xfId="13752"/>
    <cellStyle name="Calculation 2 3 4 4 2 2" xfId="38594"/>
    <cellStyle name="Calculation 2 3 4 4 3" xfId="17853"/>
    <cellStyle name="Calculation 2 3 4 4 3 2" xfId="42693"/>
    <cellStyle name="Calculation 2 3 4 4 4" xfId="21147"/>
    <cellStyle name="Calculation 2 3 4 4 4 2" xfId="45987"/>
    <cellStyle name="Calculation 2 3 4 4 5" xfId="24373"/>
    <cellStyle name="Calculation 2 3 4 4 5 2" xfId="49213"/>
    <cellStyle name="Calculation 2 3 4 4 6" xfId="35082"/>
    <cellStyle name="Calculation 2 3 4 5" xfId="29311"/>
    <cellStyle name="Calculation 2 3 5" xfId="552"/>
    <cellStyle name="Calculation 2 3 5 2" xfId="5699"/>
    <cellStyle name="Calculation 2 3 5 2 2" xfId="12075"/>
    <cellStyle name="Calculation 2 3 5 2 2 2" xfId="16485"/>
    <cellStyle name="Calculation 2 3 5 2 2 2 2" xfId="41325"/>
    <cellStyle name="Calculation 2 3 5 2 2 3" xfId="19748"/>
    <cellStyle name="Calculation 2 3 5 2 2 3 2" xfId="44588"/>
    <cellStyle name="Calculation 2 3 5 2 2 4" xfId="23018"/>
    <cellStyle name="Calculation 2 3 5 2 2 4 2" xfId="47858"/>
    <cellStyle name="Calculation 2 3 5 2 2 5" xfId="26231"/>
    <cellStyle name="Calculation 2 3 5 2 2 5 2" xfId="51071"/>
    <cellStyle name="Calculation 2 3 5 2 2 6" xfId="36938"/>
    <cellStyle name="Calculation 2 3 5 2 3" xfId="30698"/>
    <cellStyle name="Calculation 2 3 5 3" xfId="10007"/>
    <cellStyle name="Calculation 2 3 5 3 2" xfId="9266"/>
    <cellStyle name="Calculation 2 3 5 3 2 2" xfId="34216"/>
    <cellStyle name="Calculation 2 3 5 3 3" xfId="17723"/>
    <cellStyle name="Calculation 2 3 5 3 3 2" xfId="42563"/>
    <cellStyle name="Calculation 2 3 5 3 4" xfId="21018"/>
    <cellStyle name="Calculation 2 3 5 3 4 2" xfId="45858"/>
    <cellStyle name="Calculation 2 3 5 3 5" xfId="24244"/>
    <cellStyle name="Calculation 2 3 5 3 5 2" xfId="49084"/>
    <cellStyle name="Calculation 2 3 5 3 6" xfId="34955"/>
    <cellStyle name="Calculation 2 3 5 4" xfId="29326"/>
    <cellStyle name="Calculation 2 3 6" xfId="5516"/>
    <cellStyle name="Calculation 2 3 6 2" xfId="10253"/>
    <cellStyle name="Calculation 2 3 6 2 2" xfId="8189"/>
    <cellStyle name="Calculation 2 3 6 2 2 2" xfId="33142"/>
    <cellStyle name="Calculation 2 3 6 2 3" xfId="17967"/>
    <cellStyle name="Calculation 2 3 6 2 3 2" xfId="42807"/>
    <cellStyle name="Calculation 2 3 6 2 4" xfId="21261"/>
    <cellStyle name="Calculation 2 3 6 2 4 2" xfId="46101"/>
    <cellStyle name="Calculation 2 3 6 2 5" xfId="24487"/>
    <cellStyle name="Calculation 2 3 6 2 5 2" xfId="49327"/>
    <cellStyle name="Calculation 2 3 6 2 6" xfId="35195"/>
    <cellStyle name="Calculation 2 3 6 3" xfId="30515"/>
    <cellStyle name="Calculation 2 3 7" xfId="9973"/>
    <cellStyle name="Calculation 2 3 7 2" xfId="14058"/>
    <cellStyle name="Calculation 2 3 7 2 2" xfId="38899"/>
    <cellStyle name="Calculation 2 3 7 3" xfId="17689"/>
    <cellStyle name="Calculation 2 3 7 3 2" xfId="42529"/>
    <cellStyle name="Calculation 2 3 7 4" xfId="20984"/>
    <cellStyle name="Calculation 2 3 7 4 2" xfId="45824"/>
    <cellStyle name="Calculation 2 3 7 5" xfId="24210"/>
    <cellStyle name="Calculation 2 3 7 5 2" xfId="49050"/>
    <cellStyle name="Calculation 2 3 7 6" xfId="34922"/>
    <cellStyle name="Calculation 2 3 8" xfId="29138"/>
    <cellStyle name="Calculation 2 4" xfId="407"/>
    <cellStyle name="Calculation 2 4 2" xfId="983"/>
    <cellStyle name="Calculation 2 4 2 2" xfId="5900"/>
    <cellStyle name="Calculation 2 4 2 2 2" xfId="12276"/>
    <cellStyle name="Calculation 2 4 2 2 2 2" xfId="16686"/>
    <cellStyle name="Calculation 2 4 2 2 2 2 2" xfId="41526"/>
    <cellStyle name="Calculation 2 4 2 2 2 3" xfId="19949"/>
    <cellStyle name="Calculation 2 4 2 2 2 3 2" xfId="44789"/>
    <cellStyle name="Calculation 2 4 2 2 2 4" xfId="23219"/>
    <cellStyle name="Calculation 2 4 2 2 2 4 2" xfId="48059"/>
    <cellStyle name="Calculation 2 4 2 2 2 5" xfId="26432"/>
    <cellStyle name="Calculation 2 4 2 2 2 5 2" xfId="51272"/>
    <cellStyle name="Calculation 2 4 2 2 2 6" xfId="37136"/>
    <cellStyle name="Calculation 2 4 2 2 3" xfId="30896"/>
    <cellStyle name="Calculation 2 4 2 3" xfId="11752"/>
    <cellStyle name="Calculation 2 4 2 3 2" xfId="7681"/>
    <cellStyle name="Calculation 2 4 2 3 2 2" xfId="32634"/>
    <cellStyle name="Calculation 2 4 2 3 3" xfId="19426"/>
    <cellStyle name="Calculation 2 4 2 3 3 2" xfId="44266"/>
    <cellStyle name="Calculation 2 4 2 3 4" xfId="22695"/>
    <cellStyle name="Calculation 2 4 2 3 4 2" xfId="47535"/>
    <cellStyle name="Calculation 2 4 2 3 5" xfId="25910"/>
    <cellStyle name="Calculation 2 4 2 3 5 2" xfId="50750"/>
    <cellStyle name="Calculation 2 4 2 3 6" xfId="36632"/>
    <cellStyle name="Calculation 2 4 2 4" xfId="29529"/>
    <cellStyle name="Calculation 2 4 3" xfId="5579"/>
    <cellStyle name="Calculation 2 4 3 2" xfId="10192"/>
    <cellStyle name="Calculation 2 4 3 2 2" xfId="8194"/>
    <cellStyle name="Calculation 2 4 3 2 2 2" xfId="33147"/>
    <cellStyle name="Calculation 2 4 3 2 3" xfId="17906"/>
    <cellStyle name="Calculation 2 4 3 2 3 2" xfId="42746"/>
    <cellStyle name="Calculation 2 4 3 2 4" xfId="21200"/>
    <cellStyle name="Calculation 2 4 3 2 4 2" xfId="46040"/>
    <cellStyle name="Calculation 2 4 3 2 5" xfId="24426"/>
    <cellStyle name="Calculation 2 4 3 2 5 2" xfId="49266"/>
    <cellStyle name="Calculation 2 4 3 2 6" xfId="35134"/>
    <cellStyle name="Calculation 2 4 3 3" xfId="30578"/>
    <cellStyle name="Calculation 2 4 4" xfId="6790"/>
    <cellStyle name="Calculation 2 4 4 2" xfId="7388"/>
    <cellStyle name="Calculation 2 4 4 2 2" xfId="32341"/>
    <cellStyle name="Calculation 2 4 4 3" xfId="8987"/>
    <cellStyle name="Calculation 2 4 4 3 2" xfId="33937"/>
    <cellStyle name="Calculation 2 4 4 4" xfId="7144"/>
    <cellStyle name="Calculation 2 4 4 4 2" xfId="32097"/>
    <cellStyle name="Calculation 2 4 4 5" xfId="7115"/>
    <cellStyle name="Calculation 2 4 4 5 2" xfId="32068"/>
    <cellStyle name="Calculation 2 4 4 6" xfId="31758"/>
    <cellStyle name="Calculation 2 4 5" xfId="29201"/>
    <cellStyle name="Calculation 2 5" xfId="542"/>
    <cellStyle name="Calculation 2 5 2" xfId="1062"/>
    <cellStyle name="Calculation 2 5 2 2" xfId="5977"/>
    <cellStyle name="Calculation 2 5 2 2 2" xfId="12353"/>
    <cellStyle name="Calculation 2 5 2 2 2 2" xfId="16763"/>
    <cellStyle name="Calculation 2 5 2 2 2 2 2" xfId="41603"/>
    <cellStyle name="Calculation 2 5 2 2 2 3" xfId="20026"/>
    <cellStyle name="Calculation 2 5 2 2 2 3 2" xfId="44866"/>
    <cellStyle name="Calculation 2 5 2 2 2 4" xfId="23296"/>
    <cellStyle name="Calculation 2 5 2 2 2 4 2" xfId="48136"/>
    <cellStyle name="Calculation 2 5 2 2 2 5" xfId="26509"/>
    <cellStyle name="Calculation 2 5 2 2 2 5 2" xfId="51349"/>
    <cellStyle name="Calculation 2 5 2 2 2 6" xfId="37213"/>
    <cellStyle name="Calculation 2 5 2 2 3" xfId="30973"/>
    <cellStyle name="Calculation 2 5 2 3" xfId="6853"/>
    <cellStyle name="Calculation 2 5 2 3 2" xfId="13451"/>
    <cellStyle name="Calculation 2 5 2 3 2 2" xfId="38293"/>
    <cellStyle name="Calculation 2 5 2 3 3" xfId="6443"/>
    <cellStyle name="Calculation 2 5 2 3 3 2" xfId="31416"/>
    <cellStyle name="Calculation 2 5 2 3 4" xfId="8553"/>
    <cellStyle name="Calculation 2 5 2 3 4 2" xfId="33504"/>
    <cellStyle name="Calculation 2 5 2 3 5" xfId="13798"/>
    <cellStyle name="Calculation 2 5 2 3 5 2" xfId="38640"/>
    <cellStyle name="Calculation 2 5 2 3 6" xfId="31816"/>
    <cellStyle name="Calculation 2 5 2 4" xfId="29608"/>
    <cellStyle name="Calculation 2 5 3" xfId="5690"/>
    <cellStyle name="Calculation 2 5 3 2" xfId="12066"/>
    <cellStyle name="Calculation 2 5 3 2 2" xfId="16476"/>
    <cellStyle name="Calculation 2 5 3 2 2 2" xfId="41316"/>
    <cellStyle name="Calculation 2 5 3 2 3" xfId="19739"/>
    <cellStyle name="Calculation 2 5 3 2 3 2" xfId="44579"/>
    <cellStyle name="Calculation 2 5 3 2 4" xfId="23009"/>
    <cellStyle name="Calculation 2 5 3 2 4 2" xfId="47849"/>
    <cellStyle name="Calculation 2 5 3 2 5" xfId="26222"/>
    <cellStyle name="Calculation 2 5 3 2 5 2" xfId="51062"/>
    <cellStyle name="Calculation 2 5 3 2 6" xfId="36929"/>
    <cellStyle name="Calculation 2 5 3 3" xfId="30689"/>
    <cellStyle name="Calculation 2 5 4" xfId="10088"/>
    <cellStyle name="Calculation 2 5 4 2" xfId="8229"/>
    <cellStyle name="Calculation 2 5 4 2 2" xfId="33182"/>
    <cellStyle name="Calculation 2 5 4 3" xfId="17803"/>
    <cellStyle name="Calculation 2 5 4 3 2" xfId="42643"/>
    <cellStyle name="Calculation 2 5 4 4" xfId="21097"/>
    <cellStyle name="Calculation 2 5 4 4 2" xfId="45937"/>
    <cellStyle name="Calculation 2 5 4 5" xfId="24323"/>
    <cellStyle name="Calculation 2 5 4 5 2" xfId="49163"/>
    <cellStyle name="Calculation 2 5 4 6" xfId="35032"/>
    <cellStyle name="Calculation 2 5 5" xfId="29316"/>
    <cellStyle name="Calculation 2 6" xfId="5495"/>
    <cellStyle name="Calculation 2 6 2" xfId="10274"/>
    <cellStyle name="Calculation 2 6 2 2" xfId="9601"/>
    <cellStyle name="Calculation 2 6 2 2 2" xfId="34551"/>
    <cellStyle name="Calculation 2 6 2 3" xfId="17988"/>
    <cellStyle name="Calculation 2 6 2 3 2" xfId="42828"/>
    <cellStyle name="Calculation 2 6 2 4" xfId="21282"/>
    <cellStyle name="Calculation 2 6 2 4 2" xfId="46122"/>
    <cellStyle name="Calculation 2 6 2 5" xfId="24508"/>
    <cellStyle name="Calculation 2 6 2 5 2" xfId="49348"/>
    <cellStyle name="Calculation 2 6 2 6" xfId="35216"/>
    <cellStyle name="Calculation 2 6 3" xfId="30494"/>
    <cellStyle name="Calculation 2 7" xfId="10045"/>
    <cellStyle name="Calculation 2 7 2" xfId="14339"/>
    <cellStyle name="Calculation 2 7 2 2" xfId="39180"/>
    <cellStyle name="Calculation 2 7 3" xfId="17760"/>
    <cellStyle name="Calculation 2 7 3 2" xfId="42600"/>
    <cellStyle name="Calculation 2 7 4" xfId="21054"/>
    <cellStyle name="Calculation 2 7 4 2" xfId="45894"/>
    <cellStyle name="Calculation 2 7 5" xfId="24280"/>
    <cellStyle name="Calculation 2 7 5 2" xfId="49120"/>
    <cellStyle name="Calculation 2 7 6" xfId="34991"/>
    <cellStyle name="Calculation 2 8" xfId="29115"/>
    <cellStyle name="Calculation abs" xfId="52"/>
    <cellStyle name="Calculation abs 2" xfId="261"/>
    <cellStyle name="Calculation abs 2 2" xfId="946"/>
    <cellStyle name="Calculation abs 3" xfId="287"/>
    <cellStyle name="Calculation abs 3 2" xfId="954"/>
    <cellStyle name="Calculation abs 4" xfId="131"/>
    <cellStyle name="Calculation abs 4 2" xfId="5282"/>
    <cellStyle name="Calculation IR£'000" xfId="53"/>
    <cellStyle name="Calculation IR£'000 2" xfId="262"/>
    <cellStyle name="Calculation IR£'000 2 2" xfId="947"/>
    <cellStyle name="Calculation IR£'000 3" xfId="244"/>
    <cellStyle name="Calculation IR£'000 3 2" xfId="938"/>
    <cellStyle name="Calculation IR£'000 4" xfId="130"/>
    <cellStyle name="Calculation IR£'000 4 2" xfId="5276"/>
    <cellStyle name="Calculation year" xfId="54"/>
    <cellStyle name="Calculation year 2" xfId="55"/>
    <cellStyle name="Calculation year 2 2" xfId="238"/>
    <cellStyle name="Calculation year 2 2 2" xfId="765"/>
    <cellStyle name="Calculation year 2 3" xfId="727"/>
    <cellStyle name="Cálculo" xfId="4351"/>
    <cellStyle name="Cálculo 2" xfId="5086"/>
    <cellStyle name="Cálculo 2 2" xfId="6159"/>
    <cellStyle name="Cálculo 2 2 2" xfId="12534"/>
    <cellStyle name="Cálculo 2 2 2 2" xfId="16944"/>
    <cellStyle name="Cálculo 2 2 2 2 2" xfId="41784"/>
    <cellStyle name="Cálculo 2 2 2 3" xfId="20207"/>
    <cellStyle name="Cálculo 2 2 2 3 2" xfId="45047"/>
    <cellStyle name="Cálculo 2 2 2 4" xfId="23477"/>
    <cellStyle name="Cálculo 2 2 2 4 2" xfId="48317"/>
    <cellStyle name="Cálculo 2 2 2 5" xfId="26690"/>
    <cellStyle name="Cálculo 2 2 2 5 2" xfId="51530"/>
    <cellStyle name="Cálculo 2 2 2 6" xfId="37386"/>
    <cellStyle name="Cálculo 2 2 3" xfId="31144"/>
    <cellStyle name="Cálculo 2 3" xfId="10545"/>
    <cellStyle name="Cálculo 2 3 2" xfId="7539"/>
    <cellStyle name="Cálculo 2 3 2 2" xfId="32492"/>
    <cellStyle name="Cálculo 2 3 3" xfId="18259"/>
    <cellStyle name="Cálculo 2 3 3 2" xfId="43099"/>
    <cellStyle name="Cálculo 2 3 4" xfId="21546"/>
    <cellStyle name="Cálculo 2 3 4 2" xfId="46386"/>
    <cellStyle name="Cálculo 2 3 5" xfId="24772"/>
    <cellStyle name="Cálculo 2 3 5 2" xfId="49612"/>
    <cellStyle name="Cálculo 2 3 6" xfId="35474"/>
    <cellStyle name="Cálculo 2 4" xfId="30184"/>
    <cellStyle name="Cálculo 3" xfId="4800"/>
    <cellStyle name="Cálculo 3 2" xfId="6103"/>
    <cellStyle name="Cálculo 3 2 2" xfId="12478"/>
    <cellStyle name="Cálculo 3 2 2 2" xfId="16888"/>
    <cellStyle name="Cálculo 3 2 2 2 2" xfId="41728"/>
    <cellStyle name="Cálculo 3 2 2 3" xfId="20151"/>
    <cellStyle name="Cálculo 3 2 2 3 2" xfId="44991"/>
    <cellStyle name="Cálculo 3 2 2 4" xfId="23421"/>
    <cellStyle name="Cálculo 3 2 2 4 2" xfId="48261"/>
    <cellStyle name="Cálculo 3 2 2 5" xfId="26634"/>
    <cellStyle name="Cálculo 3 2 2 5 2" xfId="51474"/>
    <cellStyle name="Cálculo 3 2 2 6" xfId="37330"/>
    <cellStyle name="Cálculo 3 2 3" xfId="31088"/>
    <cellStyle name="Cálculo 3 3" xfId="10782"/>
    <cellStyle name="Cálculo 3 3 2" xfId="9671"/>
    <cellStyle name="Cálculo 3 3 2 2" xfId="34620"/>
    <cellStyle name="Cálculo 3 3 3" xfId="18496"/>
    <cellStyle name="Cálculo 3 3 3 2" xfId="43336"/>
    <cellStyle name="Cálculo 3 3 4" xfId="21782"/>
    <cellStyle name="Cálculo 3 3 4 2" xfId="46622"/>
    <cellStyle name="Cálculo 3 3 5" xfId="25008"/>
    <cellStyle name="Cálculo 3 3 5 2" xfId="49848"/>
    <cellStyle name="Cálculo 3 3 6" xfId="35711"/>
    <cellStyle name="Cálculo 3 4" xfId="29916"/>
    <cellStyle name="Cálculo 4" xfId="6079"/>
    <cellStyle name="Cálculo 4 2" xfId="12455"/>
    <cellStyle name="Cálculo 4 2 2" xfId="16865"/>
    <cellStyle name="Cálculo 4 2 2 2" xfId="41705"/>
    <cellStyle name="Cálculo 4 2 3" xfId="20128"/>
    <cellStyle name="Cálculo 4 2 3 2" xfId="44968"/>
    <cellStyle name="Cálculo 4 2 4" xfId="23398"/>
    <cellStyle name="Cálculo 4 2 4 2" xfId="48238"/>
    <cellStyle name="Cálculo 4 2 5" xfId="26611"/>
    <cellStyle name="Cálculo 4 2 5 2" xfId="51451"/>
    <cellStyle name="Cálculo 4 2 6" xfId="37312"/>
    <cellStyle name="Cálculo 4 3" xfId="31070"/>
    <cellStyle name="Cálculo 5" xfId="10895"/>
    <cellStyle name="Cálculo 5 2" xfId="6586"/>
    <cellStyle name="Cálculo 5 2 2" xfId="31555"/>
    <cellStyle name="Cálculo 5 3" xfId="18608"/>
    <cellStyle name="Cálculo 5 3 2" xfId="43448"/>
    <cellStyle name="Cálculo 5 4" xfId="21887"/>
    <cellStyle name="Cálculo 5 4 2" xfId="46727"/>
    <cellStyle name="Cálculo 5 5" xfId="25112"/>
    <cellStyle name="Cálculo 5 5 2" xfId="49952"/>
    <cellStyle name="Cálculo 5 6" xfId="35815"/>
    <cellStyle name="Cálculo 6" xfId="29777"/>
    <cellStyle name="Case" xfId="4352"/>
    <cellStyle name="Cash" xfId="4353"/>
    <cellStyle name="Cash 2" xfId="4354"/>
    <cellStyle name="Celda de comprobación" xfId="4355"/>
    <cellStyle name="Celda de comprobación 2" xfId="5364"/>
    <cellStyle name="Celda de comprobación 2 10" xfId="12823"/>
    <cellStyle name="Celda de comprobación 2 10 2" xfId="15160"/>
    <cellStyle name="Celda de comprobación 2 10 2 2" xfId="40001"/>
    <cellStyle name="Celda de comprobación 2 10 3" xfId="15971"/>
    <cellStyle name="Celda de comprobación 2 10 3 2" xfId="40811"/>
    <cellStyle name="Celda de comprobación 2 10 4" xfId="17232"/>
    <cellStyle name="Celda de comprobación 2 10 4 2" xfId="42072"/>
    <cellStyle name="Celda de comprobación 2 10 5" xfId="20495"/>
    <cellStyle name="Celda de comprobación 2 10 5 2" xfId="45335"/>
    <cellStyle name="Celda de comprobación 2 10 6" xfId="23765"/>
    <cellStyle name="Celda de comprobación 2 10 6 2" xfId="48605"/>
    <cellStyle name="Celda de comprobación 2 10 7" xfId="26978"/>
    <cellStyle name="Celda de comprobación 2 10 7 2" xfId="51818"/>
    <cellStyle name="Celda de comprobación 2 10 8" xfId="28545"/>
    <cellStyle name="Celda de comprobación 2 10 8 2" xfId="53385"/>
    <cellStyle name="Celda de comprobación 2 10 9" xfId="37666"/>
    <cellStyle name="Celda de comprobación 2 11" xfId="9337"/>
    <cellStyle name="Celda de comprobación 2 11 2" xfId="34287"/>
    <cellStyle name="Celda de comprobación 2 12" xfId="6694"/>
    <cellStyle name="Celda de comprobación 2 12 2" xfId="31662"/>
    <cellStyle name="Celda de comprobación 2 13" xfId="15673"/>
    <cellStyle name="Celda de comprobación 2 13 2" xfId="40513"/>
    <cellStyle name="Celda de comprobación 2 14" xfId="14777"/>
    <cellStyle name="Celda de comprobación 2 14 2" xfId="39618"/>
    <cellStyle name="Celda de comprobación 2 15" xfId="30408"/>
    <cellStyle name="Celda de comprobación 2 2" xfId="5397"/>
    <cellStyle name="Celda de comprobación 2 2 10" xfId="9356"/>
    <cellStyle name="Celda de comprobación 2 2 10 2" xfId="34306"/>
    <cellStyle name="Celda de comprobación 2 2 11" xfId="7664"/>
    <cellStyle name="Celda de comprobación 2 2 11 2" xfId="32617"/>
    <cellStyle name="Celda de comprobación 2 2 12" xfId="8494"/>
    <cellStyle name="Celda de comprobación 2 2 12 2" xfId="33445"/>
    <cellStyle name="Celda de comprobación 2 2 13" xfId="7673"/>
    <cellStyle name="Celda de comprobación 2 2 13 2" xfId="32626"/>
    <cellStyle name="Celda de comprobación 2 2 14" xfId="9095"/>
    <cellStyle name="Celda de comprobación 2 2 14 2" xfId="34045"/>
    <cellStyle name="Celda de comprobación 2 2 15" xfId="9231"/>
    <cellStyle name="Celda de comprobación 2 2 15 2" xfId="34181"/>
    <cellStyle name="Celda de comprobación 2 2 16" xfId="14711"/>
    <cellStyle name="Celda de comprobación 2 2 16 2" xfId="39552"/>
    <cellStyle name="Celda de comprobación 2 2 17" xfId="8938"/>
    <cellStyle name="Celda de comprobación 2 2 17 2" xfId="33888"/>
    <cellStyle name="Celda de comprobación 2 2 18" xfId="30426"/>
    <cellStyle name="Celda de comprobación 2 2 2" xfId="5489"/>
    <cellStyle name="Celda de comprobación 2 2 2 10" xfId="8548"/>
    <cellStyle name="Celda de comprobación 2 2 2 10 2" xfId="33499"/>
    <cellStyle name="Celda de comprobación 2 2 2 11" xfId="8311"/>
    <cellStyle name="Celda de comprobación 2 2 2 11 2" xfId="33264"/>
    <cellStyle name="Celda de comprobación 2 2 2 12" xfId="8609"/>
    <cellStyle name="Celda de comprobación 2 2 2 12 2" xfId="33560"/>
    <cellStyle name="Celda de comprobación 2 2 2 13" xfId="8913"/>
    <cellStyle name="Celda de comprobación 2 2 2 13 2" xfId="33864"/>
    <cellStyle name="Celda de comprobación 2 2 2 14" xfId="15964"/>
    <cellStyle name="Celda de comprobación 2 2 2 14 2" xfId="40804"/>
    <cellStyle name="Celda de comprobación 2 2 2 15" xfId="15627"/>
    <cellStyle name="Celda de comprobación 2 2 2 15 2" xfId="40468"/>
    <cellStyle name="Celda de comprobación 2 2 2 16" xfId="30488"/>
    <cellStyle name="Celda de comprobación 2 2 2 2" xfId="6268"/>
    <cellStyle name="Celda de comprobación 2 2 2 2 10" xfId="17543"/>
    <cellStyle name="Celda de comprobación 2 2 2 2 10 2" xfId="42383"/>
    <cellStyle name="Celda de comprobación 2 2 2 2 11" xfId="20838"/>
    <cellStyle name="Celda de comprobación 2 2 2 2 11 2" xfId="45678"/>
    <cellStyle name="Celda de comprobación 2 2 2 2 12" xfId="24065"/>
    <cellStyle name="Celda de comprobación 2 2 2 2 12 2" xfId="48905"/>
    <cellStyle name="Celda de comprobación 2 2 2 2 13" xfId="27274"/>
    <cellStyle name="Celda de comprobación 2 2 2 2 13 2" xfId="52114"/>
    <cellStyle name="Celda de comprobación 2 2 2 2 14" xfId="31247"/>
    <cellStyle name="Celda de comprobación 2 2 2 2 2" xfId="6412"/>
    <cellStyle name="Celda de comprobación 2 2 2 2 2 10" xfId="20979"/>
    <cellStyle name="Celda de comprobación 2 2 2 2 2 10 2" xfId="45819"/>
    <cellStyle name="Celda de comprobación 2 2 2 2 2 11" xfId="24205"/>
    <cellStyle name="Celda de comprobación 2 2 2 2 2 11 2" xfId="49045"/>
    <cellStyle name="Celda de comprobación 2 2 2 2 2 12" xfId="27414"/>
    <cellStyle name="Celda de comprobación 2 2 2 2 2 12 2" xfId="52254"/>
    <cellStyle name="Celda de comprobación 2 2 2 2 2 13" xfId="31387"/>
    <cellStyle name="Celda de comprobación 2 2 2 2 2 2" xfId="11977"/>
    <cellStyle name="Celda de comprobación 2 2 2 2 2 2 2" xfId="14628"/>
    <cellStyle name="Celda de comprobación 2 2 2 2 2 2 2 2" xfId="39469"/>
    <cellStyle name="Celda de comprobación 2 2 2 2 2 2 3" xfId="15587"/>
    <cellStyle name="Celda de comprobación 2 2 2 2 2 2 3 2" xfId="40428"/>
    <cellStyle name="Celda de comprobación 2 2 2 2 2 2 4" xfId="16387"/>
    <cellStyle name="Celda de comprobación 2 2 2 2 2 2 4 2" xfId="41227"/>
    <cellStyle name="Celda de comprobación 2 2 2 2 2 2 5" xfId="19650"/>
    <cellStyle name="Celda de comprobación 2 2 2 2 2 2 5 2" xfId="44490"/>
    <cellStyle name="Celda de comprobación 2 2 2 2 2 2 6" xfId="22920"/>
    <cellStyle name="Celda de comprobación 2 2 2 2 2 2 6 2" xfId="47760"/>
    <cellStyle name="Celda de comprobación 2 2 2 2 2 2 7" xfId="26133"/>
    <cellStyle name="Celda de comprobación 2 2 2 2 2 2 7 2" xfId="50973"/>
    <cellStyle name="Celda de comprobación 2 2 2 2 2 2 8" xfId="28305"/>
    <cellStyle name="Celda de comprobación 2 2 2 2 2 2 8 2" xfId="53145"/>
    <cellStyle name="Celda de comprobación 2 2 2 2 2 2 9" xfId="36840"/>
    <cellStyle name="Celda de comprobación 2 2 2 2 2 3" xfId="12786"/>
    <cellStyle name="Celda de comprobación 2 2 2 2 2 3 2" xfId="15138"/>
    <cellStyle name="Celda de comprobación 2 2 2 2 2 3 2 2" xfId="39979"/>
    <cellStyle name="Celda de comprobación 2 2 2 2 2 3 3" xfId="15948"/>
    <cellStyle name="Celda de comprobación 2 2 2 2 2 3 3 2" xfId="40788"/>
    <cellStyle name="Celda de comprobación 2 2 2 2 2 3 4" xfId="17196"/>
    <cellStyle name="Celda de comprobación 2 2 2 2 2 3 4 2" xfId="42036"/>
    <cellStyle name="Celda de comprobación 2 2 2 2 2 3 5" xfId="20459"/>
    <cellStyle name="Celda de comprobación 2 2 2 2 2 3 5 2" xfId="45299"/>
    <cellStyle name="Celda de comprobación 2 2 2 2 2 3 6" xfId="23729"/>
    <cellStyle name="Celda de comprobación 2 2 2 2 2 3 6 2" xfId="48569"/>
    <cellStyle name="Celda de comprobación 2 2 2 2 2 3 7" xfId="26942"/>
    <cellStyle name="Celda de comprobación 2 2 2 2 2 3 7 2" xfId="51782"/>
    <cellStyle name="Celda de comprobación 2 2 2 2 2 3 8" xfId="28509"/>
    <cellStyle name="Celda de comprobación 2 2 2 2 2 3 8 2" xfId="53349"/>
    <cellStyle name="Celda de comprobación 2 2 2 2 2 3 9" xfId="37630"/>
    <cellStyle name="Celda de comprobación 2 2 2 2 2 4" xfId="13077"/>
    <cellStyle name="Celda de comprobación 2 2 2 2 2 4 2" xfId="15411"/>
    <cellStyle name="Celda de comprobación 2 2 2 2 2 4 2 2" xfId="40252"/>
    <cellStyle name="Celda de comprobación 2 2 2 2 2 4 3" xfId="16221"/>
    <cellStyle name="Celda de comprobación 2 2 2 2 2 4 3 2" xfId="41061"/>
    <cellStyle name="Celda de comprobación 2 2 2 2 2 4 4" xfId="17486"/>
    <cellStyle name="Celda de comprobación 2 2 2 2 2 4 4 2" xfId="42326"/>
    <cellStyle name="Celda de comprobación 2 2 2 2 2 4 5" xfId="20749"/>
    <cellStyle name="Celda de comprobación 2 2 2 2 2 4 5 2" xfId="45589"/>
    <cellStyle name="Celda de comprobación 2 2 2 2 2 4 6" xfId="24019"/>
    <cellStyle name="Celda de comprobación 2 2 2 2 2 4 6 2" xfId="48859"/>
    <cellStyle name="Celda de comprobación 2 2 2 2 2 4 7" xfId="27232"/>
    <cellStyle name="Celda de comprobación 2 2 2 2 2 4 7 2" xfId="52072"/>
    <cellStyle name="Celda de comprobación 2 2 2 2 2 4 8" xfId="28799"/>
    <cellStyle name="Celda de comprobación 2 2 2 2 2 4 8 2" xfId="53639"/>
    <cellStyle name="Celda de comprobación 2 2 2 2 2 4 9" xfId="37920"/>
    <cellStyle name="Celda de comprobación 2 2 2 2 2 5" xfId="9968"/>
    <cellStyle name="Celda de comprobación 2 2 2 2 2 5 2" xfId="34917"/>
    <cellStyle name="Celda de comprobación 2 2 2 2 2 6" xfId="13424"/>
    <cellStyle name="Celda de comprobación 2 2 2 2 2 6 2" xfId="38266"/>
    <cellStyle name="Celda de comprobación 2 2 2 2 2 7" xfId="8783"/>
    <cellStyle name="Celda de comprobación 2 2 2 2 2 7 2" xfId="33734"/>
    <cellStyle name="Celda de comprobación 2 2 2 2 2 8" xfId="13758"/>
    <cellStyle name="Celda de comprobación 2 2 2 2 2 8 2" xfId="38600"/>
    <cellStyle name="Celda de comprobación 2 2 2 2 2 9" xfId="17684"/>
    <cellStyle name="Celda de comprobación 2 2 2 2 2 9 2" xfId="42524"/>
    <cellStyle name="Celda de comprobación 2 2 2 2 3" xfId="11833"/>
    <cellStyle name="Celda de comprobación 2 2 2 2 3 2" xfId="14485"/>
    <cellStyle name="Celda de comprobación 2 2 2 2 3 2 2" xfId="39326"/>
    <cellStyle name="Celda de comprobación 2 2 2 2 3 3" xfId="15446"/>
    <cellStyle name="Celda de comprobación 2 2 2 2 3 3 2" xfId="40287"/>
    <cellStyle name="Celda de comprobación 2 2 2 2 3 4" xfId="16245"/>
    <cellStyle name="Celda de comprobación 2 2 2 2 3 4 2" xfId="41085"/>
    <cellStyle name="Celda de comprobación 2 2 2 2 3 5" xfId="19506"/>
    <cellStyle name="Celda de comprobación 2 2 2 2 3 5 2" xfId="44346"/>
    <cellStyle name="Celda de comprobación 2 2 2 2 3 6" xfId="22776"/>
    <cellStyle name="Celda de comprobación 2 2 2 2 3 6 2" xfId="47616"/>
    <cellStyle name="Celda de comprobación 2 2 2 2 3 7" xfId="25990"/>
    <cellStyle name="Celda de comprobación 2 2 2 2 3 7 2" xfId="50830"/>
    <cellStyle name="Celda de comprobación 2 2 2 2 3 8" xfId="28162"/>
    <cellStyle name="Celda de comprobación 2 2 2 2 3 8 2" xfId="53002"/>
    <cellStyle name="Celda de comprobación 2 2 2 2 3 9" xfId="36697"/>
    <cellStyle name="Celda de comprobación 2 2 2 2 4" xfId="12643"/>
    <cellStyle name="Celda de comprobación 2 2 2 2 4 2" xfId="14997"/>
    <cellStyle name="Celda de comprobación 2 2 2 2 4 2 2" xfId="39838"/>
    <cellStyle name="Celda de comprobación 2 2 2 2 4 3" xfId="15808"/>
    <cellStyle name="Celda de comprobación 2 2 2 2 4 3 2" xfId="40648"/>
    <cellStyle name="Celda de comprobación 2 2 2 2 4 4" xfId="17053"/>
    <cellStyle name="Celda de comprobación 2 2 2 2 4 4 2" xfId="41893"/>
    <cellStyle name="Celda de comprobación 2 2 2 2 4 5" xfId="20316"/>
    <cellStyle name="Celda de comprobación 2 2 2 2 4 5 2" xfId="45156"/>
    <cellStyle name="Celda de comprobación 2 2 2 2 4 6" xfId="23586"/>
    <cellStyle name="Celda de comprobación 2 2 2 2 4 6 2" xfId="48426"/>
    <cellStyle name="Celda de comprobación 2 2 2 2 4 7" xfId="26799"/>
    <cellStyle name="Celda de comprobación 2 2 2 2 4 7 2" xfId="51639"/>
    <cellStyle name="Celda de comprobación 2 2 2 2 4 8" xfId="28366"/>
    <cellStyle name="Celda de comprobación 2 2 2 2 4 8 2" xfId="53206"/>
    <cellStyle name="Celda de comprobación 2 2 2 2 4 9" xfId="37489"/>
    <cellStyle name="Celda de comprobación 2 2 2 2 5" xfId="12935"/>
    <cellStyle name="Celda de comprobación 2 2 2 2 5 2" xfId="15269"/>
    <cellStyle name="Celda de comprobación 2 2 2 2 5 2 2" xfId="40110"/>
    <cellStyle name="Celda de comprobación 2 2 2 2 5 3" xfId="16081"/>
    <cellStyle name="Celda de comprobación 2 2 2 2 5 3 2" xfId="40921"/>
    <cellStyle name="Celda de comprobación 2 2 2 2 5 4" xfId="17344"/>
    <cellStyle name="Celda de comprobación 2 2 2 2 5 4 2" xfId="42184"/>
    <cellStyle name="Celda de comprobación 2 2 2 2 5 5" xfId="20607"/>
    <cellStyle name="Celda de comprobación 2 2 2 2 5 5 2" xfId="45447"/>
    <cellStyle name="Celda de comprobación 2 2 2 2 5 6" xfId="23877"/>
    <cellStyle name="Celda de comprobación 2 2 2 2 5 6 2" xfId="48717"/>
    <cellStyle name="Celda de comprobación 2 2 2 2 5 7" xfId="27090"/>
    <cellStyle name="Celda de comprobación 2 2 2 2 5 7 2" xfId="51930"/>
    <cellStyle name="Celda de comprobación 2 2 2 2 5 8" xfId="28657"/>
    <cellStyle name="Celda de comprobación 2 2 2 2 5 8 2" xfId="53497"/>
    <cellStyle name="Celda de comprobación 2 2 2 2 5 9" xfId="37778"/>
    <cellStyle name="Celda de comprobación 2 2 2 2 6" xfId="9825"/>
    <cellStyle name="Celda de comprobación 2 2 2 2 6 2" xfId="34774"/>
    <cellStyle name="Celda de comprobación 2 2 2 2 7" xfId="13283"/>
    <cellStyle name="Celda de comprobación 2 2 2 2 7 2" xfId="38125"/>
    <cellStyle name="Celda de comprobación 2 2 2 2 8" xfId="8680"/>
    <cellStyle name="Celda de comprobación 2 2 2 2 8 2" xfId="33631"/>
    <cellStyle name="Celda de comprobación 2 2 2 2 9" xfId="13791"/>
    <cellStyle name="Celda de comprobación 2 2 2 2 9 2" xfId="38633"/>
    <cellStyle name="Celda de comprobación 2 2 2 3" xfId="6369"/>
    <cellStyle name="Celda de comprobación 2 2 2 3 10" xfId="20936"/>
    <cellStyle name="Celda de comprobación 2 2 2 3 10 2" xfId="45776"/>
    <cellStyle name="Celda de comprobación 2 2 2 3 11" xfId="24162"/>
    <cellStyle name="Celda de comprobación 2 2 2 3 11 2" xfId="49002"/>
    <cellStyle name="Celda de comprobación 2 2 2 3 12" xfId="27371"/>
    <cellStyle name="Celda de comprobación 2 2 2 3 12 2" xfId="52211"/>
    <cellStyle name="Celda de comprobación 2 2 2 3 13" xfId="31344"/>
    <cellStyle name="Celda de comprobación 2 2 2 3 2" xfId="11934"/>
    <cellStyle name="Celda de comprobación 2 2 2 3 2 2" xfId="14585"/>
    <cellStyle name="Celda de comprobación 2 2 2 3 2 2 2" xfId="39426"/>
    <cellStyle name="Celda de comprobación 2 2 2 3 2 3" xfId="15544"/>
    <cellStyle name="Celda de comprobación 2 2 2 3 2 3 2" xfId="40385"/>
    <cellStyle name="Celda de comprobación 2 2 2 3 2 4" xfId="16344"/>
    <cellStyle name="Celda de comprobación 2 2 2 3 2 4 2" xfId="41184"/>
    <cellStyle name="Celda de comprobación 2 2 2 3 2 5" xfId="19607"/>
    <cellStyle name="Celda de comprobación 2 2 2 3 2 5 2" xfId="44447"/>
    <cellStyle name="Celda de comprobación 2 2 2 3 2 6" xfId="22877"/>
    <cellStyle name="Celda de comprobación 2 2 2 3 2 6 2" xfId="47717"/>
    <cellStyle name="Celda de comprobación 2 2 2 3 2 7" xfId="26090"/>
    <cellStyle name="Celda de comprobación 2 2 2 3 2 7 2" xfId="50930"/>
    <cellStyle name="Celda de comprobación 2 2 2 3 2 8" xfId="28262"/>
    <cellStyle name="Celda de comprobación 2 2 2 3 2 8 2" xfId="53102"/>
    <cellStyle name="Celda de comprobación 2 2 2 3 2 9" xfId="36797"/>
    <cellStyle name="Celda de comprobación 2 2 2 3 3" xfId="12743"/>
    <cellStyle name="Celda de comprobación 2 2 2 3 3 2" xfId="15095"/>
    <cellStyle name="Celda de comprobación 2 2 2 3 3 2 2" xfId="39936"/>
    <cellStyle name="Celda de comprobación 2 2 2 3 3 3" xfId="15905"/>
    <cellStyle name="Celda de comprobación 2 2 2 3 3 3 2" xfId="40745"/>
    <cellStyle name="Celda de comprobación 2 2 2 3 3 4" xfId="17153"/>
    <cellStyle name="Celda de comprobación 2 2 2 3 3 4 2" xfId="41993"/>
    <cellStyle name="Celda de comprobación 2 2 2 3 3 5" xfId="20416"/>
    <cellStyle name="Celda de comprobación 2 2 2 3 3 5 2" xfId="45256"/>
    <cellStyle name="Celda de comprobación 2 2 2 3 3 6" xfId="23686"/>
    <cellStyle name="Celda de comprobación 2 2 2 3 3 6 2" xfId="48526"/>
    <cellStyle name="Celda de comprobación 2 2 2 3 3 7" xfId="26899"/>
    <cellStyle name="Celda de comprobación 2 2 2 3 3 7 2" xfId="51739"/>
    <cellStyle name="Celda de comprobación 2 2 2 3 3 8" xfId="28466"/>
    <cellStyle name="Celda de comprobación 2 2 2 3 3 8 2" xfId="53306"/>
    <cellStyle name="Celda de comprobación 2 2 2 3 3 9" xfId="37587"/>
    <cellStyle name="Celda de comprobación 2 2 2 3 4" xfId="13034"/>
    <cellStyle name="Celda de comprobación 2 2 2 3 4 2" xfId="15368"/>
    <cellStyle name="Celda de comprobación 2 2 2 3 4 2 2" xfId="40209"/>
    <cellStyle name="Celda de comprobación 2 2 2 3 4 3" xfId="16178"/>
    <cellStyle name="Celda de comprobación 2 2 2 3 4 3 2" xfId="41018"/>
    <cellStyle name="Celda de comprobación 2 2 2 3 4 4" xfId="17443"/>
    <cellStyle name="Celda de comprobación 2 2 2 3 4 4 2" xfId="42283"/>
    <cellStyle name="Celda de comprobación 2 2 2 3 4 5" xfId="20706"/>
    <cellStyle name="Celda de comprobación 2 2 2 3 4 5 2" xfId="45546"/>
    <cellStyle name="Celda de comprobación 2 2 2 3 4 6" xfId="23976"/>
    <cellStyle name="Celda de comprobación 2 2 2 3 4 6 2" xfId="48816"/>
    <cellStyle name="Celda de comprobación 2 2 2 3 4 7" xfId="27189"/>
    <cellStyle name="Celda de comprobación 2 2 2 3 4 7 2" xfId="52029"/>
    <cellStyle name="Celda de comprobación 2 2 2 3 4 8" xfId="28756"/>
    <cellStyle name="Celda de comprobación 2 2 2 3 4 8 2" xfId="53596"/>
    <cellStyle name="Celda de comprobación 2 2 2 3 4 9" xfId="37877"/>
    <cellStyle name="Celda de comprobación 2 2 2 3 5" xfId="9925"/>
    <cellStyle name="Celda de comprobación 2 2 2 3 5 2" xfId="34874"/>
    <cellStyle name="Celda de comprobación 2 2 2 3 6" xfId="13381"/>
    <cellStyle name="Celda de comprobación 2 2 2 3 6 2" xfId="38223"/>
    <cellStyle name="Celda de comprobación 2 2 2 3 7" xfId="8741"/>
    <cellStyle name="Celda de comprobación 2 2 2 3 7 2" xfId="33692"/>
    <cellStyle name="Celda de comprobación 2 2 2 3 8" xfId="13760"/>
    <cellStyle name="Celda de comprobación 2 2 2 3 8 2" xfId="38602"/>
    <cellStyle name="Celda de comprobación 2 2 2 3 9" xfId="17641"/>
    <cellStyle name="Celda de comprobación 2 2 2 3 9 2" xfId="42481"/>
    <cellStyle name="Celda de comprobación 2 2 2 4" xfId="6318"/>
    <cellStyle name="Celda de comprobación 2 2 2 4 10" xfId="20885"/>
    <cellStyle name="Celda de comprobación 2 2 2 4 10 2" xfId="45725"/>
    <cellStyle name="Celda de comprobación 2 2 2 4 11" xfId="24111"/>
    <cellStyle name="Celda de comprobación 2 2 2 4 11 2" xfId="48951"/>
    <cellStyle name="Celda de comprobación 2 2 2 4 12" xfId="27320"/>
    <cellStyle name="Celda de comprobación 2 2 2 4 12 2" xfId="52160"/>
    <cellStyle name="Celda de comprobación 2 2 2 4 13" xfId="31293"/>
    <cellStyle name="Celda de comprobación 2 2 2 4 2" xfId="11883"/>
    <cellStyle name="Celda de comprobación 2 2 2 4 2 2" xfId="14534"/>
    <cellStyle name="Celda de comprobación 2 2 2 4 2 2 2" xfId="39375"/>
    <cellStyle name="Celda de comprobación 2 2 2 4 2 3" xfId="15493"/>
    <cellStyle name="Celda de comprobación 2 2 2 4 2 3 2" xfId="40334"/>
    <cellStyle name="Celda de comprobación 2 2 2 4 2 4" xfId="16293"/>
    <cellStyle name="Celda de comprobación 2 2 2 4 2 4 2" xfId="41133"/>
    <cellStyle name="Celda de comprobación 2 2 2 4 2 5" xfId="19556"/>
    <cellStyle name="Celda de comprobación 2 2 2 4 2 5 2" xfId="44396"/>
    <cellStyle name="Celda de comprobación 2 2 2 4 2 6" xfId="22826"/>
    <cellStyle name="Celda de comprobación 2 2 2 4 2 6 2" xfId="47666"/>
    <cellStyle name="Celda de comprobación 2 2 2 4 2 7" xfId="26039"/>
    <cellStyle name="Celda de comprobación 2 2 2 4 2 7 2" xfId="50879"/>
    <cellStyle name="Celda de comprobación 2 2 2 4 2 8" xfId="28211"/>
    <cellStyle name="Celda de comprobación 2 2 2 4 2 8 2" xfId="53051"/>
    <cellStyle name="Celda de comprobación 2 2 2 4 2 9" xfId="36746"/>
    <cellStyle name="Celda de comprobación 2 2 2 4 3" xfId="12692"/>
    <cellStyle name="Celda de comprobación 2 2 2 4 3 2" xfId="15044"/>
    <cellStyle name="Celda de comprobación 2 2 2 4 3 2 2" xfId="39885"/>
    <cellStyle name="Celda de comprobación 2 2 2 4 3 3" xfId="15854"/>
    <cellStyle name="Celda de comprobación 2 2 2 4 3 3 2" xfId="40694"/>
    <cellStyle name="Celda de comprobación 2 2 2 4 3 4" xfId="17102"/>
    <cellStyle name="Celda de comprobación 2 2 2 4 3 4 2" xfId="41942"/>
    <cellStyle name="Celda de comprobación 2 2 2 4 3 5" xfId="20365"/>
    <cellStyle name="Celda de comprobación 2 2 2 4 3 5 2" xfId="45205"/>
    <cellStyle name="Celda de comprobación 2 2 2 4 3 6" xfId="23635"/>
    <cellStyle name="Celda de comprobación 2 2 2 4 3 6 2" xfId="48475"/>
    <cellStyle name="Celda de comprobación 2 2 2 4 3 7" xfId="26848"/>
    <cellStyle name="Celda de comprobación 2 2 2 4 3 7 2" xfId="51688"/>
    <cellStyle name="Celda de comprobación 2 2 2 4 3 8" xfId="28415"/>
    <cellStyle name="Celda de comprobación 2 2 2 4 3 8 2" xfId="53255"/>
    <cellStyle name="Celda de comprobación 2 2 2 4 3 9" xfId="37536"/>
    <cellStyle name="Celda de comprobación 2 2 2 4 4" xfId="12983"/>
    <cellStyle name="Celda de comprobación 2 2 2 4 4 2" xfId="15317"/>
    <cellStyle name="Celda de comprobación 2 2 2 4 4 2 2" xfId="40158"/>
    <cellStyle name="Celda de comprobación 2 2 2 4 4 3" xfId="16127"/>
    <cellStyle name="Celda de comprobación 2 2 2 4 4 3 2" xfId="40967"/>
    <cellStyle name="Celda de comprobación 2 2 2 4 4 4" xfId="17392"/>
    <cellStyle name="Celda de comprobación 2 2 2 4 4 4 2" xfId="42232"/>
    <cellStyle name="Celda de comprobación 2 2 2 4 4 5" xfId="20655"/>
    <cellStyle name="Celda de comprobación 2 2 2 4 4 5 2" xfId="45495"/>
    <cellStyle name="Celda de comprobación 2 2 2 4 4 6" xfId="23925"/>
    <cellStyle name="Celda de comprobación 2 2 2 4 4 6 2" xfId="48765"/>
    <cellStyle name="Celda de comprobación 2 2 2 4 4 7" xfId="27138"/>
    <cellStyle name="Celda de comprobación 2 2 2 4 4 7 2" xfId="51978"/>
    <cellStyle name="Celda de comprobación 2 2 2 4 4 8" xfId="28705"/>
    <cellStyle name="Celda de comprobación 2 2 2 4 4 8 2" xfId="53545"/>
    <cellStyle name="Celda de comprobación 2 2 2 4 4 9" xfId="37826"/>
    <cellStyle name="Celda de comprobación 2 2 2 4 5" xfId="9874"/>
    <cellStyle name="Celda de comprobación 2 2 2 4 5 2" xfId="34823"/>
    <cellStyle name="Celda de comprobación 2 2 2 4 6" xfId="13330"/>
    <cellStyle name="Celda de comprobación 2 2 2 4 6 2" xfId="38172"/>
    <cellStyle name="Celda de comprobación 2 2 2 4 7" xfId="8716"/>
    <cellStyle name="Celda de comprobación 2 2 2 4 7 2" xfId="33667"/>
    <cellStyle name="Celda de comprobación 2 2 2 4 8" xfId="8266"/>
    <cellStyle name="Celda de comprobación 2 2 2 4 8 2" xfId="33219"/>
    <cellStyle name="Celda de comprobación 2 2 2 4 9" xfId="17590"/>
    <cellStyle name="Celda de comprobación 2 2 2 4 9 2" xfId="42430"/>
    <cellStyle name="Celda de comprobación 2 2 2 5" xfId="11582"/>
    <cellStyle name="Celda de comprobación 2 2 2 5 2" xfId="14333"/>
    <cellStyle name="Celda de comprobación 2 2 2 5 2 2" xfId="39174"/>
    <cellStyle name="Celda de comprobación 2 2 2 5 3" xfId="9010"/>
    <cellStyle name="Celda de comprobación 2 2 2 5 3 2" xfId="33960"/>
    <cellStyle name="Celda de comprobación 2 2 2 5 4" xfId="7485"/>
    <cellStyle name="Celda de comprobación 2 2 2 5 4 2" xfId="32438"/>
    <cellStyle name="Celda de comprobación 2 2 2 5 5" xfId="19256"/>
    <cellStyle name="Celda de comprobación 2 2 2 5 5 2" xfId="44096"/>
    <cellStyle name="Celda de comprobación 2 2 2 5 6" xfId="22526"/>
    <cellStyle name="Celda de comprobación 2 2 2 5 6 2" xfId="47366"/>
    <cellStyle name="Celda de comprobación 2 2 2 5 7" xfId="25741"/>
    <cellStyle name="Celda de comprobación 2 2 2 5 7 2" xfId="50581"/>
    <cellStyle name="Celda de comprobación 2 2 2 5 8" xfId="28106"/>
    <cellStyle name="Celda de comprobación 2 2 2 5 8 2" xfId="52946"/>
    <cellStyle name="Celda de comprobación 2 2 2 5 9" xfId="36468"/>
    <cellStyle name="Celda de comprobación 2 2 2 6" xfId="10280"/>
    <cellStyle name="Celda de comprobación 2 2 2 6 2" xfId="13602"/>
    <cellStyle name="Celda de comprobación 2 2 2 6 2 2" xfId="38444"/>
    <cellStyle name="Celda de comprobación 2 2 2 6 3" xfId="9120"/>
    <cellStyle name="Celda de comprobación 2 2 2 6 3 2" xfId="34070"/>
    <cellStyle name="Celda de comprobación 2 2 2 6 4" xfId="15149"/>
    <cellStyle name="Celda de comprobación 2 2 2 6 4 2" xfId="39990"/>
    <cellStyle name="Celda de comprobación 2 2 2 6 5" xfId="17994"/>
    <cellStyle name="Celda de comprobación 2 2 2 6 5 2" xfId="42834"/>
    <cellStyle name="Celda de comprobación 2 2 2 6 6" xfId="21288"/>
    <cellStyle name="Celda de comprobación 2 2 2 6 6 2" xfId="46128"/>
    <cellStyle name="Celda de comprobación 2 2 2 6 7" xfId="24514"/>
    <cellStyle name="Celda de comprobación 2 2 2 6 7 2" xfId="49354"/>
    <cellStyle name="Celda de comprobación 2 2 2 6 8" xfId="27449"/>
    <cellStyle name="Celda de comprobación 2 2 2 6 8 2" xfId="52289"/>
    <cellStyle name="Celda de comprobación 2 2 2 6 9" xfId="35222"/>
    <cellStyle name="Celda de comprobación 2 2 2 7" xfId="12892"/>
    <cellStyle name="Celda de comprobación 2 2 2 7 2" xfId="15226"/>
    <cellStyle name="Celda de comprobación 2 2 2 7 2 2" xfId="40067"/>
    <cellStyle name="Celda de comprobación 2 2 2 7 3" xfId="16038"/>
    <cellStyle name="Celda de comprobación 2 2 2 7 3 2" xfId="40878"/>
    <cellStyle name="Celda de comprobación 2 2 2 7 4" xfId="17301"/>
    <cellStyle name="Celda de comprobación 2 2 2 7 4 2" xfId="42141"/>
    <cellStyle name="Celda de comprobación 2 2 2 7 5" xfId="20564"/>
    <cellStyle name="Celda de comprobación 2 2 2 7 5 2" xfId="45404"/>
    <cellStyle name="Celda de comprobación 2 2 2 7 6" xfId="23834"/>
    <cellStyle name="Celda de comprobación 2 2 2 7 6 2" xfId="48674"/>
    <cellStyle name="Celda de comprobación 2 2 2 7 7" xfId="27047"/>
    <cellStyle name="Celda de comprobación 2 2 2 7 7 2" xfId="51887"/>
    <cellStyle name="Celda de comprobación 2 2 2 7 8" xfId="28614"/>
    <cellStyle name="Celda de comprobación 2 2 2 7 8 2" xfId="53454"/>
    <cellStyle name="Celda de comprobación 2 2 2 7 9" xfId="37735"/>
    <cellStyle name="Celda de comprobación 2 2 2 8" xfId="9428"/>
    <cellStyle name="Celda de comprobación 2 2 2 8 2" xfId="34378"/>
    <cellStyle name="Celda de comprobación 2 2 2 9" xfId="7597"/>
    <cellStyle name="Celda de comprobación 2 2 2 9 2" xfId="32550"/>
    <cellStyle name="Celda de comprobación 2 2 3" xfId="6248"/>
    <cellStyle name="Celda de comprobación 2 2 3 10" xfId="13943"/>
    <cellStyle name="Celda de comprobación 2 2 3 10 2" xfId="38784"/>
    <cellStyle name="Celda de comprobación 2 2 3 11" xfId="17523"/>
    <cellStyle name="Celda de comprobación 2 2 3 11 2" xfId="42363"/>
    <cellStyle name="Celda de comprobación 2 2 3 12" xfId="20818"/>
    <cellStyle name="Celda de comprobación 2 2 3 12 2" xfId="45658"/>
    <cellStyle name="Celda de comprobación 2 2 3 13" xfId="24045"/>
    <cellStyle name="Celda de comprobación 2 2 3 13 2" xfId="48885"/>
    <cellStyle name="Celda de comprobación 2 2 3 14" xfId="27254"/>
    <cellStyle name="Celda de comprobación 2 2 3 14 2" xfId="52094"/>
    <cellStyle name="Celda de comprobación 2 2 3 15" xfId="31227"/>
    <cellStyle name="Celda de comprobación 2 2 3 2" xfId="6392"/>
    <cellStyle name="Celda de comprobación 2 2 3 2 10" xfId="20959"/>
    <cellStyle name="Celda de comprobación 2 2 3 2 10 2" xfId="45799"/>
    <cellStyle name="Celda de comprobación 2 2 3 2 11" xfId="24185"/>
    <cellStyle name="Celda de comprobación 2 2 3 2 11 2" xfId="49025"/>
    <cellStyle name="Celda de comprobación 2 2 3 2 12" xfId="27394"/>
    <cellStyle name="Celda de comprobación 2 2 3 2 12 2" xfId="52234"/>
    <cellStyle name="Celda de comprobación 2 2 3 2 13" xfId="31367"/>
    <cellStyle name="Celda de comprobación 2 2 3 2 2" xfId="11957"/>
    <cellStyle name="Celda de comprobación 2 2 3 2 2 2" xfId="14608"/>
    <cellStyle name="Celda de comprobación 2 2 3 2 2 2 2" xfId="39449"/>
    <cellStyle name="Celda de comprobación 2 2 3 2 2 3" xfId="15567"/>
    <cellStyle name="Celda de comprobación 2 2 3 2 2 3 2" xfId="40408"/>
    <cellStyle name="Celda de comprobación 2 2 3 2 2 4" xfId="16367"/>
    <cellStyle name="Celda de comprobación 2 2 3 2 2 4 2" xfId="41207"/>
    <cellStyle name="Celda de comprobación 2 2 3 2 2 5" xfId="19630"/>
    <cellStyle name="Celda de comprobación 2 2 3 2 2 5 2" xfId="44470"/>
    <cellStyle name="Celda de comprobación 2 2 3 2 2 6" xfId="22900"/>
    <cellStyle name="Celda de comprobación 2 2 3 2 2 6 2" xfId="47740"/>
    <cellStyle name="Celda de comprobación 2 2 3 2 2 7" xfId="26113"/>
    <cellStyle name="Celda de comprobación 2 2 3 2 2 7 2" xfId="50953"/>
    <cellStyle name="Celda de comprobación 2 2 3 2 2 8" xfId="28285"/>
    <cellStyle name="Celda de comprobación 2 2 3 2 2 8 2" xfId="53125"/>
    <cellStyle name="Celda de comprobación 2 2 3 2 2 9" xfId="36820"/>
    <cellStyle name="Celda de comprobación 2 2 3 2 3" xfId="12766"/>
    <cellStyle name="Celda de comprobación 2 2 3 2 3 2" xfId="15118"/>
    <cellStyle name="Celda de comprobación 2 2 3 2 3 2 2" xfId="39959"/>
    <cellStyle name="Celda de comprobación 2 2 3 2 3 3" xfId="15928"/>
    <cellStyle name="Celda de comprobación 2 2 3 2 3 3 2" xfId="40768"/>
    <cellStyle name="Celda de comprobación 2 2 3 2 3 4" xfId="17176"/>
    <cellStyle name="Celda de comprobación 2 2 3 2 3 4 2" xfId="42016"/>
    <cellStyle name="Celda de comprobación 2 2 3 2 3 5" xfId="20439"/>
    <cellStyle name="Celda de comprobación 2 2 3 2 3 5 2" xfId="45279"/>
    <cellStyle name="Celda de comprobación 2 2 3 2 3 6" xfId="23709"/>
    <cellStyle name="Celda de comprobación 2 2 3 2 3 6 2" xfId="48549"/>
    <cellStyle name="Celda de comprobación 2 2 3 2 3 7" xfId="26922"/>
    <cellStyle name="Celda de comprobación 2 2 3 2 3 7 2" xfId="51762"/>
    <cellStyle name="Celda de comprobación 2 2 3 2 3 8" xfId="28489"/>
    <cellStyle name="Celda de comprobación 2 2 3 2 3 8 2" xfId="53329"/>
    <cellStyle name="Celda de comprobación 2 2 3 2 3 9" xfId="37610"/>
    <cellStyle name="Celda de comprobación 2 2 3 2 4" xfId="13057"/>
    <cellStyle name="Celda de comprobación 2 2 3 2 4 2" xfId="15391"/>
    <cellStyle name="Celda de comprobación 2 2 3 2 4 2 2" xfId="40232"/>
    <cellStyle name="Celda de comprobación 2 2 3 2 4 3" xfId="16201"/>
    <cellStyle name="Celda de comprobación 2 2 3 2 4 3 2" xfId="41041"/>
    <cellStyle name="Celda de comprobación 2 2 3 2 4 4" xfId="17466"/>
    <cellStyle name="Celda de comprobación 2 2 3 2 4 4 2" xfId="42306"/>
    <cellStyle name="Celda de comprobación 2 2 3 2 4 5" xfId="20729"/>
    <cellStyle name="Celda de comprobación 2 2 3 2 4 5 2" xfId="45569"/>
    <cellStyle name="Celda de comprobación 2 2 3 2 4 6" xfId="23999"/>
    <cellStyle name="Celda de comprobación 2 2 3 2 4 6 2" xfId="48839"/>
    <cellStyle name="Celda de comprobación 2 2 3 2 4 7" xfId="27212"/>
    <cellStyle name="Celda de comprobación 2 2 3 2 4 7 2" xfId="52052"/>
    <cellStyle name="Celda de comprobación 2 2 3 2 4 8" xfId="28779"/>
    <cellStyle name="Celda de comprobación 2 2 3 2 4 8 2" xfId="53619"/>
    <cellStyle name="Celda de comprobación 2 2 3 2 4 9" xfId="37900"/>
    <cellStyle name="Celda de comprobación 2 2 3 2 5" xfId="9948"/>
    <cellStyle name="Celda de comprobación 2 2 3 2 5 2" xfId="34897"/>
    <cellStyle name="Celda de comprobación 2 2 3 2 6" xfId="13404"/>
    <cellStyle name="Celda de comprobación 2 2 3 2 6 2" xfId="38246"/>
    <cellStyle name="Celda de comprobación 2 2 3 2 7" xfId="8763"/>
    <cellStyle name="Celda de comprobación 2 2 3 2 7 2" xfId="33714"/>
    <cellStyle name="Celda de comprobación 2 2 3 2 8" xfId="9305"/>
    <cellStyle name="Celda de comprobación 2 2 3 2 8 2" xfId="34255"/>
    <cellStyle name="Celda de comprobación 2 2 3 2 9" xfId="17664"/>
    <cellStyle name="Celda de comprobación 2 2 3 2 9 2" xfId="42504"/>
    <cellStyle name="Celda de comprobación 2 2 3 3" xfId="6298"/>
    <cellStyle name="Celda de comprobación 2 2 3 3 10" xfId="20865"/>
    <cellStyle name="Celda de comprobación 2 2 3 3 10 2" xfId="45705"/>
    <cellStyle name="Celda de comprobación 2 2 3 3 11" xfId="24091"/>
    <cellStyle name="Celda de comprobación 2 2 3 3 11 2" xfId="48931"/>
    <cellStyle name="Celda de comprobación 2 2 3 3 12" xfId="27300"/>
    <cellStyle name="Celda de comprobación 2 2 3 3 12 2" xfId="52140"/>
    <cellStyle name="Celda de comprobación 2 2 3 3 13" xfId="31273"/>
    <cellStyle name="Celda de comprobación 2 2 3 3 2" xfId="11863"/>
    <cellStyle name="Celda de comprobación 2 2 3 3 2 2" xfId="14514"/>
    <cellStyle name="Celda de comprobación 2 2 3 3 2 2 2" xfId="39355"/>
    <cellStyle name="Celda de comprobación 2 2 3 3 2 3" xfId="15473"/>
    <cellStyle name="Celda de comprobación 2 2 3 3 2 3 2" xfId="40314"/>
    <cellStyle name="Celda de comprobación 2 2 3 3 2 4" xfId="16273"/>
    <cellStyle name="Celda de comprobación 2 2 3 3 2 4 2" xfId="41113"/>
    <cellStyle name="Celda de comprobación 2 2 3 3 2 5" xfId="19536"/>
    <cellStyle name="Celda de comprobación 2 2 3 3 2 5 2" xfId="44376"/>
    <cellStyle name="Celda de comprobación 2 2 3 3 2 6" xfId="22806"/>
    <cellStyle name="Celda de comprobación 2 2 3 3 2 6 2" xfId="47646"/>
    <cellStyle name="Celda de comprobación 2 2 3 3 2 7" xfId="26019"/>
    <cellStyle name="Celda de comprobación 2 2 3 3 2 7 2" xfId="50859"/>
    <cellStyle name="Celda de comprobación 2 2 3 3 2 8" xfId="28191"/>
    <cellStyle name="Celda de comprobación 2 2 3 3 2 8 2" xfId="53031"/>
    <cellStyle name="Celda de comprobación 2 2 3 3 2 9" xfId="36726"/>
    <cellStyle name="Celda de comprobación 2 2 3 3 3" xfId="12672"/>
    <cellStyle name="Celda de comprobación 2 2 3 3 3 2" xfId="15024"/>
    <cellStyle name="Celda de comprobación 2 2 3 3 3 2 2" xfId="39865"/>
    <cellStyle name="Celda de comprobación 2 2 3 3 3 3" xfId="15834"/>
    <cellStyle name="Celda de comprobación 2 2 3 3 3 3 2" xfId="40674"/>
    <cellStyle name="Celda de comprobación 2 2 3 3 3 4" xfId="17082"/>
    <cellStyle name="Celda de comprobación 2 2 3 3 3 4 2" xfId="41922"/>
    <cellStyle name="Celda de comprobación 2 2 3 3 3 5" xfId="20345"/>
    <cellStyle name="Celda de comprobación 2 2 3 3 3 5 2" xfId="45185"/>
    <cellStyle name="Celda de comprobación 2 2 3 3 3 6" xfId="23615"/>
    <cellStyle name="Celda de comprobación 2 2 3 3 3 6 2" xfId="48455"/>
    <cellStyle name="Celda de comprobación 2 2 3 3 3 7" xfId="26828"/>
    <cellStyle name="Celda de comprobación 2 2 3 3 3 7 2" xfId="51668"/>
    <cellStyle name="Celda de comprobación 2 2 3 3 3 8" xfId="28395"/>
    <cellStyle name="Celda de comprobación 2 2 3 3 3 8 2" xfId="53235"/>
    <cellStyle name="Celda de comprobación 2 2 3 3 3 9" xfId="37516"/>
    <cellStyle name="Celda de comprobación 2 2 3 3 4" xfId="12963"/>
    <cellStyle name="Celda de comprobación 2 2 3 3 4 2" xfId="15297"/>
    <cellStyle name="Celda de comprobación 2 2 3 3 4 2 2" xfId="40138"/>
    <cellStyle name="Celda de comprobación 2 2 3 3 4 3" xfId="16107"/>
    <cellStyle name="Celda de comprobación 2 2 3 3 4 3 2" xfId="40947"/>
    <cellStyle name="Celda de comprobación 2 2 3 3 4 4" xfId="17372"/>
    <cellStyle name="Celda de comprobación 2 2 3 3 4 4 2" xfId="42212"/>
    <cellStyle name="Celda de comprobación 2 2 3 3 4 5" xfId="20635"/>
    <cellStyle name="Celda de comprobación 2 2 3 3 4 5 2" xfId="45475"/>
    <cellStyle name="Celda de comprobación 2 2 3 3 4 6" xfId="23905"/>
    <cellStyle name="Celda de comprobación 2 2 3 3 4 6 2" xfId="48745"/>
    <cellStyle name="Celda de comprobación 2 2 3 3 4 7" xfId="27118"/>
    <cellStyle name="Celda de comprobación 2 2 3 3 4 7 2" xfId="51958"/>
    <cellStyle name="Celda de comprobación 2 2 3 3 4 8" xfId="28685"/>
    <cellStyle name="Celda de comprobación 2 2 3 3 4 8 2" xfId="53525"/>
    <cellStyle name="Celda de comprobación 2 2 3 3 4 9" xfId="37806"/>
    <cellStyle name="Celda de comprobación 2 2 3 3 5" xfId="9854"/>
    <cellStyle name="Celda de comprobación 2 2 3 3 5 2" xfId="34803"/>
    <cellStyle name="Celda de comprobación 2 2 3 3 6" xfId="13310"/>
    <cellStyle name="Celda de comprobación 2 2 3 3 6 2" xfId="38152"/>
    <cellStyle name="Celda de comprobación 2 2 3 3 7" xfId="8696"/>
    <cellStyle name="Celda de comprobación 2 2 3 3 7 2" xfId="33647"/>
    <cellStyle name="Celda de comprobación 2 2 3 3 8" xfId="7766"/>
    <cellStyle name="Celda de comprobación 2 2 3 3 8 2" xfId="32719"/>
    <cellStyle name="Celda de comprobación 2 2 3 3 9" xfId="17570"/>
    <cellStyle name="Celda de comprobación 2 2 3 3 9 2" xfId="42410"/>
    <cellStyle name="Celda de comprobación 2 2 3 4" xfId="11813"/>
    <cellStyle name="Celda de comprobación 2 2 3 4 2" xfId="14465"/>
    <cellStyle name="Celda de comprobación 2 2 3 4 2 2" xfId="39306"/>
    <cellStyle name="Celda de comprobación 2 2 3 4 3" xfId="15426"/>
    <cellStyle name="Celda de comprobación 2 2 3 4 3 2" xfId="40267"/>
    <cellStyle name="Celda de comprobación 2 2 3 4 4" xfId="16225"/>
    <cellStyle name="Celda de comprobación 2 2 3 4 4 2" xfId="41065"/>
    <cellStyle name="Celda de comprobación 2 2 3 4 5" xfId="19486"/>
    <cellStyle name="Celda de comprobación 2 2 3 4 5 2" xfId="44326"/>
    <cellStyle name="Celda de comprobación 2 2 3 4 6" xfId="22756"/>
    <cellStyle name="Celda de comprobación 2 2 3 4 6 2" xfId="47596"/>
    <cellStyle name="Celda de comprobación 2 2 3 4 7" xfId="25970"/>
    <cellStyle name="Celda de comprobación 2 2 3 4 7 2" xfId="50810"/>
    <cellStyle name="Celda de comprobación 2 2 3 4 8" xfId="28142"/>
    <cellStyle name="Celda de comprobación 2 2 3 4 8 2" xfId="52982"/>
    <cellStyle name="Celda de comprobación 2 2 3 4 9" xfId="36677"/>
    <cellStyle name="Celda de comprobación 2 2 3 5" xfId="12623"/>
    <cellStyle name="Celda de comprobación 2 2 3 5 2" xfId="14977"/>
    <cellStyle name="Celda de comprobación 2 2 3 5 2 2" xfId="39818"/>
    <cellStyle name="Celda de comprobación 2 2 3 5 3" xfId="15788"/>
    <cellStyle name="Celda de comprobación 2 2 3 5 3 2" xfId="40628"/>
    <cellStyle name="Celda de comprobación 2 2 3 5 4" xfId="17033"/>
    <cellStyle name="Celda de comprobación 2 2 3 5 4 2" xfId="41873"/>
    <cellStyle name="Celda de comprobación 2 2 3 5 5" xfId="20296"/>
    <cellStyle name="Celda de comprobación 2 2 3 5 5 2" xfId="45136"/>
    <cellStyle name="Celda de comprobación 2 2 3 5 6" xfId="23566"/>
    <cellStyle name="Celda de comprobación 2 2 3 5 6 2" xfId="48406"/>
    <cellStyle name="Celda de comprobación 2 2 3 5 7" xfId="26779"/>
    <cellStyle name="Celda de comprobación 2 2 3 5 7 2" xfId="51619"/>
    <cellStyle name="Celda de comprobación 2 2 3 5 8" xfId="28346"/>
    <cellStyle name="Celda de comprobación 2 2 3 5 8 2" xfId="53186"/>
    <cellStyle name="Celda de comprobación 2 2 3 5 9" xfId="37469"/>
    <cellStyle name="Celda de comprobación 2 2 3 6" xfId="12915"/>
    <cellStyle name="Celda de comprobación 2 2 3 6 2" xfId="15249"/>
    <cellStyle name="Celda de comprobación 2 2 3 6 2 2" xfId="40090"/>
    <cellStyle name="Celda de comprobación 2 2 3 6 3" xfId="16061"/>
    <cellStyle name="Celda de comprobación 2 2 3 6 3 2" xfId="40901"/>
    <cellStyle name="Celda de comprobación 2 2 3 6 4" xfId="17324"/>
    <cellStyle name="Celda de comprobación 2 2 3 6 4 2" xfId="42164"/>
    <cellStyle name="Celda de comprobación 2 2 3 6 5" xfId="20587"/>
    <cellStyle name="Celda de comprobación 2 2 3 6 5 2" xfId="45427"/>
    <cellStyle name="Celda de comprobación 2 2 3 6 6" xfId="23857"/>
    <cellStyle name="Celda de comprobación 2 2 3 6 6 2" xfId="48697"/>
    <cellStyle name="Celda de comprobación 2 2 3 6 7" xfId="27070"/>
    <cellStyle name="Celda de comprobación 2 2 3 6 7 2" xfId="51910"/>
    <cellStyle name="Celda de comprobación 2 2 3 6 8" xfId="28637"/>
    <cellStyle name="Celda de comprobación 2 2 3 6 8 2" xfId="53477"/>
    <cellStyle name="Celda de comprobación 2 2 3 6 9" xfId="37758"/>
    <cellStyle name="Celda de comprobación 2 2 3 7" xfId="9805"/>
    <cellStyle name="Celda de comprobación 2 2 3 7 2" xfId="34754"/>
    <cellStyle name="Celda de comprobación 2 2 3 8" xfId="13263"/>
    <cellStyle name="Celda de comprobación 2 2 3 8 2" xfId="38105"/>
    <cellStyle name="Celda de comprobación 2 2 3 9" xfId="8663"/>
    <cellStyle name="Celda de comprobación 2 2 3 9 2" xfId="33614"/>
    <cellStyle name="Celda de comprobación 2 2 4" xfId="5492"/>
    <cellStyle name="Celda de comprobación 2 2 4 10" xfId="7951"/>
    <cellStyle name="Celda de comprobación 2 2 4 10 2" xfId="32904"/>
    <cellStyle name="Celda de comprobación 2 2 4 11" xfId="9078"/>
    <cellStyle name="Celda de comprobación 2 2 4 11 2" xfId="34028"/>
    <cellStyle name="Celda de comprobación 2 2 4 12" xfId="15965"/>
    <cellStyle name="Celda de comprobación 2 2 4 12 2" xfId="40805"/>
    <cellStyle name="Celda de comprobación 2 2 4 13" xfId="20794"/>
    <cellStyle name="Celda de comprobación 2 2 4 13 2" xfId="45634"/>
    <cellStyle name="Celda de comprobación 2 2 4 14" xfId="30491"/>
    <cellStyle name="Celda de comprobación 2 2 4 2" xfId="6372"/>
    <cellStyle name="Celda de comprobación 2 2 4 2 10" xfId="20939"/>
    <cellStyle name="Celda de comprobación 2 2 4 2 10 2" xfId="45779"/>
    <cellStyle name="Celda de comprobación 2 2 4 2 11" xfId="24165"/>
    <cellStyle name="Celda de comprobación 2 2 4 2 11 2" xfId="49005"/>
    <cellStyle name="Celda de comprobación 2 2 4 2 12" xfId="27374"/>
    <cellStyle name="Celda de comprobación 2 2 4 2 12 2" xfId="52214"/>
    <cellStyle name="Celda de comprobación 2 2 4 2 13" xfId="31347"/>
    <cellStyle name="Celda de comprobación 2 2 4 2 2" xfId="11937"/>
    <cellStyle name="Celda de comprobación 2 2 4 2 2 2" xfId="14588"/>
    <cellStyle name="Celda de comprobación 2 2 4 2 2 2 2" xfId="39429"/>
    <cellStyle name="Celda de comprobación 2 2 4 2 2 3" xfId="15547"/>
    <cellStyle name="Celda de comprobación 2 2 4 2 2 3 2" xfId="40388"/>
    <cellStyle name="Celda de comprobación 2 2 4 2 2 4" xfId="16347"/>
    <cellStyle name="Celda de comprobación 2 2 4 2 2 4 2" xfId="41187"/>
    <cellStyle name="Celda de comprobación 2 2 4 2 2 5" xfId="19610"/>
    <cellStyle name="Celda de comprobación 2 2 4 2 2 5 2" xfId="44450"/>
    <cellStyle name="Celda de comprobación 2 2 4 2 2 6" xfId="22880"/>
    <cellStyle name="Celda de comprobación 2 2 4 2 2 6 2" xfId="47720"/>
    <cellStyle name="Celda de comprobación 2 2 4 2 2 7" xfId="26093"/>
    <cellStyle name="Celda de comprobación 2 2 4 2 2 7 2" xfId="50933"/>
    <cellStyle name="Celda de comprobación 2 2 4 2 2 8" xfId="28265"/>
    <cellStyle name="Celda de comprobación 2 2 4 2 2 8 2" xfId="53105"/>
    <cellStyle name="Celda de comprobación 2 2 4 2 2 9" xfId="36800"/>
    <cellStyle name="Celda de comprobación 2 2 4 2 3" xfId="12746"/>
    <cellStyle name="Celda de comprobación 2 2 4 2 3 2" xfId="15098"/>
    <cellStyle name="Celda de comprobación 2 2 4 2 3 2 2" xfId="39939"/>
    <cellStyle name="Celda de comprobación 2 2 4 2 3 3" xfId="15908"/>
    <cellStyle name="Celda de comprobación 2 2 4 2 3 3 2" xfId="40748"/>
    <cellStyle name="Celda de comprobación 2 2 4 2 3 4" xfId="17156"/>
    <cellStyle name="Celda de comprobación 2 2 4 2 3 4 2" xfId="41996"/>
    <cellStyle name="Celda de comprobación 2 2 4 2 3 5" xfId="20419"/>
    <cellStyle name="Celda de comprobación 2 2 4 2 3 5 2" xfId="45259"/>
    <cellStyle name="Celda de comprobación 2 2 4 2 3 6" xfId="23689"/>
    <cellStyle name="Celda de comprobación 2 2 4 2 3 6 2" xfId="48529"/>
    <cellStyle name="Celda de comprobación 2 2 4 2 3 7" xfId="26902"/>
    <cellStyle name="Celda de comprobación 2 2 4 2 3 7 2" xfId="51742"/>
    <cellStyle name="Celda de comprobación 2 2 4 2 3 8" xfId="28469"/>
    <cellStyle name="Celda de comprobación 2 2 4 2 3 8 2" xfId="53309"/>
    <cellStyle name="Celda de comprobación 2 2 4 2 3 9" xfId="37590"/>
    <cellStyle name="Celda de comprobación 2 2 4 2 4" xfId="13037"/>
    <cellStyle name="Celda de comprobación 2 2 4 2 4 2" xfId="15371"/>
    <cellStyle name="Celda de comprobación 2 2 4 2 4 2 2" xfId="40212"/>
    <cellStyle name="Celda de comprobación 2 2 4 2 4 3" xfId="16181"/>
    <cellStyle name="Celda de comprobación 2 2 4 2 4 3 2" xfId="41021"/>
    <cellStyle name="Celda de comprobación 2 2 4 2 4 4" xfId="17446"/>
    <cellStyle name="Celda de comprobación 2 2 4 2 4 4 2" xfId="42286"/>
    <cellStyle name="Celda de comprobación 2 2 4 2 4 5" xfId="20709"/>
    <cellStyle name="Celda de comprobación 2 2 4 2 4 5 2" xfId="45549"/>
    <cellStyle name="Celda de comprobación 2 2 4 2 4 6" xfId="23979"/>
    <cellStyle name="Celda de comprobación 2 2 4 2 4 6 2" xfId="48819"/>
    <cellStyle name="Celda de comprobación 2 2 4 2 4 7" xfId="27192"/>
    <cellStyle name="Celda de comprobación 2 2 4 2 4 7 2" xfId="52032"/>
    <cellStyle name="Celda de comprobación 2 2 4 2 4 8" xfId="28759"/>
    <cellStyle name="Celda de comprobación 2 2 4 2 4 8 2" xfId="53599"/>
    <cellStyle name="Celda de comprobación 2 2 4 2 4 9" xfId="37880"/>
    <cellStyle name="Celda de comprobación 2 2 4 2 5" xfId="9928"/>
    <cellStyle name="Celda de comprobación 2 2 4 2 5 2" xfId="34877"/>
    <cellStyle name="Celda de comprobación 2 2 4 2 6" xfId="13384"/>
    <cellStyle name="Celda de comprobación 2 2 4 2 6 2" xfId="38226"/>
    <cellStyle name="Celda de comprobación 2 2 4 2 7" xfId="8744"/>
    <cellStyle name="Celda de comprobación 2 2 4 2 7 2" xfId="33695"/>
    <cellStyle name="Celda de comprobación 2 2 4 2 8" xfId="13736"/>
    <cellStyle name="Celda de comprobación 2 2 4 2 8 2" xfId="38578"/>
    <cellStyle name="Celda de comprobación 2 2 4 2 9" xfId="17644"/>
    <cellStyle name="Celda de comprobación 2 2 4 2 9 2" xfId="42484"/>
    <cellStyle name="Celda de comprobación 2 2 4 3" xfId="11585"/>
    <cellStyle name="Celda de comprobación 2 2 4 3 2" xfId="14336"/>
    <cellStyle name="Celda de comprobación 2 2 4 3 2 2" xfId="39177"/>
    <cellStyle name="Celda de comprobación 2 2 4 3 3" xfId="13697"/>
    <cellStyle name="Celda de comprobación 2 2 4 3 3 2" xfId="38539"/>
    <cellStyle name="Celda de comprobación 2 2 4 3 4" xfId="7569"/>
    <cellStyle name="Celda de comprobación 2 2 4 3 4 2" xfId="32522"/>
    <cellStyle name="Celda de comprobación 2 2 4 3 5" xfId="19259"/>
    <cellStyle name="Celda de comprobación 2 2 4 3 5 2" xfId="44099"/>
    <cellStyle name="Celda de comprobación 2 2 4 3 6" xfId="22529"/>
    <cellStyle name="Celda de comprobación 2 2 4 3 6 2" xfId="47369"/>
    <cellStyle name="Celda de comprobación 2 2 4 3 7" xfId="25744"/>
    <cellStyle name="Celda de comprobación 2 2 4 3 7 2" xfId="50584"/>
    <cellStyle name="Celda de comprobación 2 2 4 3 8" xfId="28109"/>
    <cellStyle name="Celda de comprobación 2 2 4 3 8 2" xfId="52949"/>
    <cellStyle name="Celda de comprobación 2 2 4 3 9" xfId="36471"/>
    <cellStyle name="Celda de comprobación 2 2 4 4" xfId="10277"/>
    <cellStyle name="Celda de comprobación 2 2 4 4 2" xfId="13599"/>
    <cellStyle name="Celda de comprobación 2 2 4 4 2 2" xfId="38441"/>
    <cellStyle name="Celda de comprobación 2 2 4 4 3" xfId="9166"/>
    <cellStyle name="Celda de comprobación 2 2 4 4 3 2" xfId="34116"/>
    <cellStyle name="Celda de comprobación 2 2 4 4 4" xfId="6717"/>
    <cellStyle name="Celda de comprobación 2 2 4 4 4 2" xfId="31685"/>
    <cellStyle name="Celda de comprobación 2 2 4 4 5" xfId="17991"/>
    <cellStyle name="Celda de comprobación 2 2 4 4 5 2" xfId="42831"/>
    <cellStyle name="Celda de comprobación 2 2 4 4 6" xfId="21285"/>
    <cellStyle name="Celda de comprobación 2 2 4 4 6 2" xfId="46125"/>
    <cellStyle name="Celda de comprobación 2 2 4 4 7" xfId="24511"/>
    <cellStyle name="Celda de comprobación 2 2 4 4 7 2" xfId="49351"/>
    <cellStyle name="Celda de comprobación 2 2 4 4 8" xfId="27446"/>
    <cellStyle name="Celda de comprobación 2 2 4 4 8 2" xfId="52286"/>
    <cellStyle name="Celda de comprobación 2 2 4 4 9" xfId="35219"/>
    <cellStyle name="Celda de comprobación 2 2 4 5" xfId="12895"/>
    <cellStyle name="Celda de comprobación 2 2 4 5 2" xfId="15229"/>
    <cellStyle name="Celda de comprobación 2 2 4 5 2 2" xfId="40070"/>
    <cellStyle name="Celda de comprobación 2 2 4 5 3" xfId="16041"/>
    <cellStyle name="Celda de comprobación 2 2 4 5 3 2" xfId="40881"/>
    <cellStyle name="Celda de comprobación 2 2 4 5 4" xfId="17304"/>
    <cellStyle name="Celda de comprobación 2 2 4 5 4 2" xfId="42144"/>
    <cellStyle name="Celda de comprobación 2 2 4 5 5" xfId="20567"/>
    <cellStyle name="Celda de comprobación 2 2 4 5 5 2" xfId="45407"/>
    <cellStyle name="Celda de comprobación 2 2 4 5 6" xfId="23837"/>
    <cellStyle name="Celda de comprobación 2 2 4 5 6 2" xfId="48677"/>
    <cellStyle name="Celda de comprobación 2 2 4 5 7" xfId="27050"/>
    <cellStyle name="Celda de comprobación 2 2 4 5 7 2" xfId="51890"/>
    <cellStyle name="Celda de comprobación 2 2 4 5 8" xfId="28617"/>
    <cellStyle name="Celda de comprobación 2 2 4 5 8 2" xfId="53457"/>
    <cellStyle name="Celda de comprobación 2 2 4 5 9" xfId="37738"/>
    <cellStyle name="Celda de comprobación 2 2 4 6" xfId="9431"/>
    <cellStyle name="Celda de comprobación 2 2 4 6 2" xfId="34381"/>
    <cellStyle name="Celda de comprobación 2 2 4 7" xfId="7594"/>
    <cellStyle name="Celda de comprobación 2 2 4 7 2" xfId="32547"/>
    <cellStyle name="Celda de comprobación 2 2 4 8" xfId="8551"/>
    <cellStyle name="Celda de comprobación 2 2 4 8 2" xfId="33502"/>
    <cellStyle name="Celda de comprobación 2 2 4 9" xfId="13952"/>
    <cellStyle name="Celda de comprobación 2 2 4 9 2" xfId="38793"/>
    <cellStyle name="Celda de comprobación 2 2 5" xfId="6332"/>
    <cellStyle name="Celda de comprobación 2 2 5 10" xfId="20899"/>
    <cellStyle name="Celda de comprobación 2 2 5 10 2" xfId="45739"/>
    <cellStyle name="Celda de comprobación 2 2 5 11" xfId="24125"/>
    <cellStyle name="Celda de comprobación 2 2 5 11 2" xfId="48965"/>
    <cellStyle name="Celda de comprobación 2 2 5 12" xfId="27334"/>
    <cellStyle name="Celda de comprobación 2 2 5 12 2" xfId="52174"/>
    <cellStyle name="Celda de comprobación 2 2 5 13" xfId="31307"/>
    <cellStyle name="Celda de comprobación 2 2 5 2" xfId="11897"/>
    <cellStyle name="Celda de comprobación 2 2 5 2 2" xfId="14548"/>
    <cellStyle name="Celda de comprobación 2 2 5 2 2 2" xfId="39389"/>
    <cellStyle name="Celda de comprobación 2 2 5 2 3" xfId="15507"/>
    <cellStyle name="Celda de comprobación 2 2 5 2 3 2" xfId="40348"/>
    <cellStyle name="Celda de comprobación 2 2 5 2 4" xfId="16307"/>
    <cellStyle name="Celda de comprobación 2 2 5 2 4 2" xfId="41147"/>
    <cellStyle name="Celda de comprobación 2 2 5 2 5" xfId="19570"/>
    <cellStyle name="Celda de comprobación 2 2 5 2 5 2" xfId="44410"/>
    <cellStyle name="Celda de comprobación 2 2 5 2 6" xfId="22840"/>
    <cellStyle name="Celda de comprobación 2 2 5 2 6 2" xfId="47680"/>
    <cellStyle name="Celda de comprobación 2 2 5 2 7" xfId="26053"/>
    <cellStyle name="Celda de comprobación 2 2 5 2 7 2" xfId="50893"/>
    <cellStyle name="Celda de comprobación 2 2 5 2 8" xfId="28225"/>
    <cellStyle name="Celda de comprobación 2 2 5 2 8 2" xfId="53065"/>
    <cellStyle name="Celda de comprobación 2 2 5 2 9" xfId="36760"/>
    <cellStyle name="Celda de comprobación 2 2 5 3" xfId="12706"/>
    <cellStyle name="Celda de comprobación 2 2 5 3 2" xfId="15058"/>
    <cellStyle name="Celda de comprobación 2 2 5 3 2 2" xfId="39899"/>
    <cellStyle name="Celda de comprobación 2 2 5 3 3" xfId="15868"/>
    <cellStyle name="Celda de comprobación 2 2 5 3 3 2" xfId="40708"/>
    <cellStyle name="Celda de comprobación 2 2 5 3 4" xfId="17116"/>
    <cellStyle name="Celda de comprobación 2 2 5 3 4 2" xfId="41956"/>
    <cellStyle name="Celda de comprobación 2 2 5 3 5" xfId="20379"/>
    <cellStyle name="Celda de comprobación 2 2 5 3 5 2" xfId="45219"/>
    <cellStyle name="Celda de comprobación 2 2 5 3 6" xfId="23649"/>
    <cellStyle name="Celda de comprobación 2 2 5 3 6 2" xfId="48489"/>
    <cellStyle name="Celda de comprobación 2 2 5 3 7" xfId="26862"/>
    <cellStyle name="Celda de comprobación 2 2 5 3 7 2" xfId="51702"/>
    <cellStyle name="Celda de comprobación 2 2 5 3 8" xfId="28429"/>
    <cellStyle name="Celda de comprobación 2 2 5 3 8 2" xfId="53269"/>
    <cellStyle name="Celda de comprobación 2 2 5 3 9" xfId="37550"/>
    <cellStyle name="Celda de comprobación 2 2 5 4" xfId="12997"/>
    <cellStyle name="Celda de comprobación 2 2 5 4 2" xfId="15331"/>
    <cellStyle name="Celda de comprobación 2 2 5 4 2 2" xfId="40172"/>
    <cellStyle name="Celda de comprobación 2 2 5 4 3" xfId="16141"/>
    <cellStyle name="Celda de comprobación 2 2 5 4 3 2" xfId="40981"/>
    <cellStyle name="Celda de comprobación 2 2 5 4 4" xfId="17406"/>
    <cellStyle name="Celda de comprobación 2 2 5 4 4 2" xfId="42246"/>
    <cellStyle name="Celda de comprobación 2 2 5 4 5" xfId="20669"/>
    <cellStyle name="Celda de comprobación 2 2 5 4 5 2" xfId="45509"/>
    <cellStyle name="Celda de comprobación 2 2 5 4 6" xfId="23939"/>
    <cellStyle name="Celda de comprobación 2 2 5 4 6 2" xfId="48779"/>
    <cellStyle name="Celda de comprobación 2 2 5 4 7" xfId="27152"/>
    <cellStyle name="Celda de comprobación 2 2 5 4 7 2" xfId="51992"/>
    <cellStyle name="Celda de comprobación 2 2 5 4 8" xfId="28719"/>
    <cellStyle name="Celda de comprobación 2 2 5 4 8 2" xfId="53559"/>
    <cellStyle name="Celda de comprobación 2 2 5 4 9" xfId="37840"/>
    <cellStyle name="Celda de comprobación 2 2 5 5" xfId="9888"/>
    <cellStyle name="Celda de comprobación 2 2 5 5 2" xfId="34837"/>
    <cellStyle name="Celda de comprobación 2 2 5 6" xfId="13344"/>
    <cellStyle name="Celda de comprobación 2 2 5 6 2" xfId="38186"/>
    <cellStyle name="Celda de comprobación 2 2 5 7" xfId="6772"/>
    <cellStyle name="Celda de comprobación 2 2 5 7 2" xfId="31740"/>
    <cellStyle name="Celda de comprobación 2 2 5 8" xfId="13939"/>
    <cellStyle name="Celda de comprobación 2 2 5 8 2" xfId="38780"/>
    <cellStyle name="Celda de comprobación 2 2 5 9" xfId="17604"/>
    <cellStyle name="Celda de comprobación 2 2 5 9 2" xfId="42444"/>
    <cellStyle name="Celda de comprobación 2 2 6" xfId="5477"/>
    <cellStyle name="Celda de comprobación 2 2 6 10" xfId="9530"/>
    <cellStyle name="Celda de comprobación 2 2 6 10 2" xfId="34480"/>
    <cellStyle name="Celda de comprobación 2 2 6 11" xfId="8063"/>
    <cellStyle name="Celda de comprobación 2 2 6 11 2" xfId="33016"/>
    <cellStyle name="Celda de comprobación 2 2 6 12" xfId="9365"/>
    <cellStyle name="Celda de comprobación 2 2 6 12 2" xfId="34315"/>
    <cellStyle name="Celda de comprobación 2 2 6 13" xfId="30476"/>
    <cellStyle name="Celda de comprobación 2 2 6 2" xfId="11570"/>
    <cellStyle name="Celda de comprobación 2 2 6 2 2" xfId="14321"/>
    <cellStyle name="Celda de comprobación 2 2 6 2 2 2" xfId="39162"/>
    <cellStyle name="Celda de comprobación 2 2 6 2 3" xfId="9297"/>
    <cellStyle name="Celda de comprobación 2 2 6 2 3 2" xfId="34247"/>
    <cellStyle name="Celda de comprobación 2 2 6 2 4" xfId="7454"/>
    <cellStyle name="Celda de comprobación 2 2 6 2 4 2" xfId="32407"/>
    <cellStyle name="Celda de comprobación 2 2 6 2 5" xfId="19244"/>
    <cellStyle name="Celda de comprobación 2 2 6 2 5 2" xfId="44084"/>
    <cellStyle name="Celda de comprobación 2 2 6 2 6" xfId="22514"/>
    <cellStyle name="Celda de comprobación 2 2 6 2 6 2" xfId="47354"/>
    <cellStyle name="Celda de comprobación 2 2 6 2 7" xfId="25729"/>
    <cellStyle name="Celda de comprobación 2 2 6 2 7 2" xfId="50569"/>
    <cellStyle name="Celda de comprobación 2 2 6 2 8" xfId="28094"/>
    <cellStyle name="Celda de comprobación 2 2 6 2 8 2" xfId="52934"/>
    <cellStyle name="Celda de comprobación 2 2 6 2 9" xfId="36456"/>
    <cellStyle name="Celda de comprobación 2 2 6 3" xfId="10292"/>
    <cellStyle name="Celda de comprobación 2 2 6 3 2" xfId="13614"/>
    <cellStyle name="Celda de comprobación 2 2 6 3 2 2" xfId="38456"/>
    <cellStyle name="Celda de comprobación 2 2 6 3 3" xfId="9168"/>
    <cellStyle name="Celda de comprobación 2 2 6 3 3 2" xfId="34118"/>
    <cellStyle name="Celda de comprobación 2 2 6 3 4" xfId="15152"/>
    <cellStyle name="Celda de comprobación 2 2 6 3 4 2" xfId="39993"/>
    <cellStyle name="Celda de comprobación 2 2 6 3 5" xfId="18006"/>
    <cellStyle name="Celda de comprobación 2 2 6 3 5 2" xfId="42846"/>
    <cellStyle name="Celda de comprobación 2 2 6 3 6" xfId="21300"/>
    <cellStyle name="Celda de comprobación 2 2 6 3 6 2" xfId="46140"/>
    <cellStyle name="Celda de comprobación 2 2 6 3 7" xfId="24526"/>
    <cellStyle name="Celda de comprobación 2 2 6 3 7 2" xfId="49366"/>
    <cellStyle name="Celda de comprobación 2 2 6 3 8" xfId="27461"/>
    <cellStyle name="Celda de comprobación 2 2 6 3 8 2" xfId="52301"/>
    <cellStyle name="Celda de comprobación 2 2 6 3 9" xfId="35234"/>
    <cellStyle name="Celda de comprobación 2 2 6 4" xfId="12880"/>
    <cellStyle name="Celda de comprobación 2 2 6 4 2" xfId="15214"/>
    <cellStyle name="Celda de comprobación 2 2 6 4 2 2" xfId="40055"/>
    <cellStyle name="Celda de comprobación 2 2 6 4 3" xfId="16026"/>
    <cellStyle name="Celda de comprobación 2 2 6 4 3 2" xfId="40866"/>
    <cellStyle name="Celda de comprobación 2 2 6 4 4" xfId="17289"/>
    <cellStyle name="Celda de comprobación 2 2 6 4 4 2" xfId="42129"/>
    <cellStyle name="Celda de comprobación 2 2 6 4 5" xfId="20552"/>
    <cellStyle name="Celda de comprobación 2 2 6 4 5 2" xfId="45392"/>
    <cellStyle name="Celda de comprobación 2 2 6 4 6" xfId="23822"/>
    <cellStyle name="Celda de comprobación 2 2 6 4 6 2" xfId="48662"/>
    <cellStyle name="Celda de comprobación 2 2 6 4 7" xfId="27035"/>
    <cellStyle name="Celda de comprobación 2 2 6 4 7 2" xfId="51875"/>
    <cellStyle name="Celda de comprobación 2 2 6 4 8" xfId="28602"/>
    <cellStyle name="Celda de comprobación 2 2 6 4 8 2" xfId="53442"/>
    <cellStyle name="Celda de comprobación 2 2 6 4 9" xfId="37723"/>
    <cellStyle name="Celda de comprobación 2 2 6 5" xfId="9416"/>
    <cellStyle name="Celda de comprobación 2 2 6 5 2" xfId="34366"/>
    <cellStyle name="Celda de comprobación 2 2 6 6" xfId="7609"/>
    <cellStyle name="Celda de comprobación 2 2 6 6 2" xfId="32562"/>
    <cellStyle name="Celda de comprobación 2 2 6 7" xfId="8536"/>
    <cellStyle name="Celda de comprobación 2 2 6 7 2" xfId="33487"/>
    <cellStyle name="Celda de comprobación 2 2 6 8" xfId="14660"/>
    <cellStyle name="Celda de comprobación 2 2 6 8 2" xfId="39501"/>
    <cellStyle name="Celda de comprobación 2 2 6 9" xfId="9723"/>
    <cellStyle name="Celda de comprobación 2 2 6 9 2" xfId="34672"/>
    <cellStyle name="Celda de comprobación 2 2 7" xfId="11503"/>
    <cellStyle name="Celda de comprobación 2 2 7 2" xfId="14264"/>
    <cellStyle name="Celda de comprobación 2 2 7 2 2" xfId="39105"/>
    <cellStyle name="Celda de comprobación 2 2 7 3" xfId="7242"/>
    <cellStyle name="Celda de comprobación 2 2 7 3 2" xfId="32195"/>
    <cellStyle name="Celda de comprobación 2 2 7 4" xfId="13560"/>
    <cellStyle name="Celda de comprobación 2 2 7 4 2" xfId="38402"/>
    <cellStyle name="Celda de comprobación 2 2 7 5" xfId="19180"/>
    <cellStyle name="Celda de comprobación 2 2 7 5 2" xfId="44020"/>
    <cellStyle name="Celda de comprobación 2 2 7 6" xfId="22447"/>
    <cellStyle name="Celda de comprobación 2 2 7 6 2" xfId="47287"/>
    <cellStyle name="Celda de comprobación 2 2 7 7" xfId="25665"/>
    <cellStyle name="Celda de comprobación 2 2 7 7 2" xfId="50505"/>
    <cellStyle name="Celda de comprobación 2 2 7 8" xfId="28044"/>
    <cellStyle name="Celda de comprobación 2 2 7 8 2" xfId="52884"/>
    <cellStyle name="Celda de comprobación 2 2 7 9" xfId="36392"/>
    <cellStyle name="Celda de comprobación 2 2 8" xfId="10337"/>
    <cellStyle name="Celda de comprobación 2 2 8 2" xfId="13653"/>
    <cellStyle name="Celda de comprobación 2 2 8 2 2" xfId="38495"/>
    <cellStyle name="Celda de comprobación 2 2 8 3" xfId="9097"/>
    <cellStyle name="Celda de comprobación 2 2 8 3 2" xfId="34047"/>
    <cellStyle name="Celda de comprobación 2 2 8 4" xfId="13722"/>
    <cellStyle name="Celda de comprobación 2 2 8 4 2" xfId="38564"/>
    <cellStyle name="Celda de comprobación 2 2 8 5" xfId="18051"/>
    <cellStyle name="Celda de comprobación 2 2 8 5 2" xfId="42891"/>
    <cellStyle name="Celda de comprobación 2 2 8 6" xfId="21345"/>
    <cellStyle name="Celda de comprobación 2 2 8 6 2" xfId="46185"/>
    <cellStyle name="Celda de comprobación 2 2 8 7" xfId="24571"/>
    <cellStyle name="Celda de comprobación 2 2 8 7 2" xfId="49411"/>
    <cellStyle name="Celda de comprobación 2 2 8 8" xfId="27506"/>
    <cellStyle name="Celda de comprobación 2 2 8 8 2" xfId="52346"/>
    <cellStyle name="Celda de comprobación 2 2 8 9" xfId="35279"/>
    <cellStyle name="Celda de comprobación 2 2 9" xfId="12835"/>
    <cellStyle name="Celda de comprobación 2 2 9 2" xfId="15169"/>
    <cellStyle name="Celda de comprobación 2 2 9 2 2" xfId="40010"/>
    <cellStyle name="Celda de comprobación 2 2 9 3" xfId="15981"/>
    <cellStyle name="Celda de comprobación 2 2 9 3 2" xfId="40821"/>
    <cellStyle name="Celda de comprobación 2 2 9 4" xfId="17244"/>
    <cellStyle name="Celda de comprobación 2 2 9 4 2" xfId="42084"/>
    <cellStyle name="Celda de comprobación 2 2 9 5" xfId="20507"/>
    <cellStyle name="Celda de comprobación 2 2 9 5 2" xfId="45347"/>
    <cellStyle name="Celda de comprobación 2 2 9 6" xfId="23777"/>
    <cellStyle name="Celda de comprobación 2 2 9 6 2" xfId="48617"/>
    <cellStyle name="Celda de comprobación 2 2 9 7" xfId="26990"/>
    <cellStyle name="Celda de comprobación 2 2 9 7 2" xfId="51830"/>
    <cellStyle name="Celda de comprobación 2 2 9 8" xfId="28557"/>
    <cellStyle name="Celda de comprobación 2 2 9 8 2" xfId="53397"/>
    <cellStyle name="Celda de comprobación 2 2 9 9" xfId="37678"/>
    <cellStyle name="Celda de comprobación 2 3" xfId="5481"/>
    <cellStyle name="Celda de comprobación 2 3 10" xfId="8540"/>
    <cellStyle name="Celda de comprobación 2 3 10 2" xfId="33491"/>
    <cellStyle name="Celda de comprobación 2 3 11" xfId="9557"/>
    <cellStyle name="Celda de comprobación 2 3 11 2" xfId="34507"/>
    <cellStyle name="Celda de comprobación 2 3 12" xfId="8598"/>
    <cellStyle name="Celda de comprobación 2 3 12 2" xfId="33549"/>
    <cellStyle name="Celda de comprobación 2 3 13" xfId="8952"/>
    <cellStyle name="Celda de comprobación 2 3 13 2" xfId="33902"/>
    <cellStyle name="Celda de comprobación 2 3 14" xfId="8906"/>
    <cellStyle name="Celda de comprobación 2 3 14 2" xfId="33857"/>
    <cellStyle name="Celda de comprobación 2 3 15" xfId="8864"/>
    <cellStyle name="Celda de comprobación 2 3 15 2" xfId="33815"/>
    <cellStyle name="Celda de comprobación 2 3 16" xfId="30480"/>
    <cellStyle name="Celda de comprobación 2 3 2" xfId="6260"/>
    <cellStyle name="Celda de comprobación 2 3 2 10" xfId="17535"/>
    <cellStyle name="Celda de comprobación 2 3 2 10 2" xfId="42375"/>
    <cellStyle name="Celda de comprobación 2 3 2 11" xfId="20830"/>
    <cellStyle name="Celda de comprobación 2 3 2 11 2" xfId="45670"/>
    <cellStyle name="Celda de comprobación 2 3 2 12" xfId="24057"/>
    <cellStyle name="Celda de comprobación 2 3 2 12 2" xfId="48897"/>
    <cellStyle name="Celda de comprobación 2 3 2 13" xfId="27266"/>
    <cellStyle name="Celda de comprobación 2 3 2 13 2" xfId="52106"/>
    <cellStyle name="Celda de comprobación 2 3 2 14" xfId="31239"/>
    <cellStyle name="Celda de comprobación 2 3 2 2" xfId="6404"/>
    <cellStyle name="Celda de comprobación 2 3 2 2 10" xfId="20971"/>
    <cellStyle name="Celda de comprobación 2 3 2 2 10 2" xfId="45811"/>
    <cellStyle name="Celda de comprobación 2 3 2 2 11" xfId="24197"/>
    <cellStyle name="Celda de comprobación 2 3 2 2 11 2" xfId="49037"/>
    <cellStyle name="Celda de comprobación 2 3 2 2 12" xfId="27406"/>
    <cellStyle name="Celda de comprobación 2 3 2 2 12 2" xfId="52246"/>
    <cellStyle name="Celda de comprobación 2 3 2 2 13" xfId="31379"/>
    <cellStyle name="Celda de comprobación 2 3 2 2 2" xfId="11969"/>
    <cellStyle name="Celda de comprobación 2 3 2 2 2 2" xfId="14620"/>
    <cellStyle name="Celda de comprobación 2 3 2 2 2 2 2" xfId="39461"/>
    <cellStyle name="Celda de comprobación 2 3 2 2 2 3" xfId="15579"/>
    <cellStyle name="Celda de comprobación 2 3 2 2 2 3 2" xfId="40420"/>
    <cellStyle name="Celda de comprobación 2 3 2 2 2 4" xfId="16379"/>
    <cellStyle name="Celda de comprobación 2 3 2 2 2 4 2" xfId="41219"/>
    <cellStyle name="Celda de comprobación 2 3 2 2 2 5" xfId="19642"/>
    <cellStyle name="Celda de comprobación 2 3 2 2 2 5 2" xfId="44482"/>
    <cellStyle name="Celda de comprobación 2 3 2 2 2 6" xfId="22912"/>
    <cellStyle name="Celda de comprobación 2 3 2 2 2 6 2" xfId="47752"/>
    <cellStyle name="Celda de comprobación 2 3 2 2 2 7" xfId="26125"/>
    <cellStyle name="Celda de comprobación 2 3 2 2 2 7 2" xfId="50965"/>
    <cellStyle name="Celda de comprobación 2 3 2 2 2 8" xfId="28297"/>
    <cellStyle name="Celda de comprobación 2 3 2 2 2 8 2" xfId="53137"/>
    <cellStyle name="Celda de comprobación 2 3 2 2 2 9" xfId="36832"/>
    <cellStyle name="Celda de comprobación 2 3 2 2 3" xfId="12778"/>
    <cellStyle name="Celda de comprobación 2 3 2 2 3 2" xfId="15130"/>
    <cellStyle name="Celda de comprobación 2 3 2 2 3 2 2" xfId="39971"/>
    <cellStyle name="Celda de comprobación 2 3 2 2 3 3" xfId="15940"/>
    <cellStyle name="Celda de comprobación 2 3 2 2 3 3 2" xfId="40780"/>
    <cellStyle name="Celda de comprobación 2 3 2 2 3 4" xfId="17188"/>
    <cellStyle name="Celda de comprobación 2 3 2 2 3 4 2" xfId="42028"/>
    <cellStyle name="Celda de comprobación 2 3 2 2 3 5" xfId="20451"/>
    <cellStyle name="Celda de comprobación 2 3 2 2 3 5 2" xfId="45291"/>
    <cellStyle name="Celda de comprobación 2 3 2 2 3 6" xfId="23721"/>
    <cellStyle name="Celda de comprobación 2 3 2 2 3 6 2" xfId="48561"/>
    <cellStyle name="Celda de comprobación 2 3 2 2 3 7" xfId="26934"/>
    <cellStyle name="Celda de comprobación 2 3 2 2 3 7 2" xfId="51774"/>
    <cellStyle name="Celda de comprobación 2 3 2 2 3 8" xfId="28501"/>
    <cellStyle name="Celda de comprobación 2 3 2 2 3 8 2" xfId="53341"/>
    <cellStyle name="Celda de comprobación 2 3 2 2 3 9" xfId="37622"/>
    <cellStyle name="Celda de comprobación 2 3 2 2 4" xfId="13069"/>
    <cellStyle name="Celda de comprobación 2 3 2 2 4 2" xfId="15403"/>
    <cellStyle name="Celda de comprobación 2 3 2 2 4 2 2" xfId="40244"/>
    <cellStyle name="Celda de comprobación 2 3 2 2 4 3" xfId="16213"/>
    <cellStyle name="Celda de comprobación 2 3 2 2 4 3 2" xfId="41053"/>
    <cellStyle name="Celda de comprobación 2 3 2 2 4 4" xfId="17478"/>
    <cellStyle name="Celda de comprobación 2 3 2 2 4 4 2" xfId="42318"/>
    <cellStyle name="Celda de comprobación 2 3 2 2 4 5" xfId="20741"/>
    <cellStyle name="Celda de comprobación 2 3 2 2 4 5 2" xfId="45581"/>
    <cellStyle name="Celda de comprobación 2 3 2 2 4 6" xfId="24011"/>
    <cellStyle name="Celda de comprobación 2 3 2 2 4 6 2" xfId="48851"/>
    <cellStyle name="Celda de comprobación 2 3 2 2 4 7" xfId="27224"/>
    <cellStyle name="Celda de comprobación 2 3 2 2 4 7 2" xfId="52064"/>
    <cellStyle name="Celda de comprobación 2 3 2 2 4 8" xfId="28791"/>
    <cellStyle name="Celda de comprobación 2 3 2 2 4 8 2" xfId="53631"/>
    <cellStyle name="Celda de comprobación 2 3 2 2 4 9" xfId="37912"/>
    <cellStyle name="Celda de comprobación 2 3 2 2 5" xfId="9960"/>
    <cellStyle name="Celda de comprobación 2 3 2 2 5 2" xfId="34909"/>
    <cellStyle name="Celda de comprobación 2 3 2 2 6" xfId="13416"/>
    <cellStyle name="Celda de comprobación 2 3 2 2 6 2" xfId="38258"/>
    <cellStyle name="Celda de comprobación 2 3 2 2 7" xfId="8775"/>
    <cellStyle name="Celda de comprobación 2 3 2 2 7 2" xfId="33726"/>
    <cellStyle name="Celda de comprobación 2 3 2 2 8" xfId="8258"/>
    <cellStyle name="Celda de comprobación 2 3 2 2 8 2" xfId="33211"/>
    <cellStyle name="Celda de comprobación 2 3 2 2 9" xfId="17676"/>
    <cellStyle name="Celda de comprobación 2 3 2 2 9 2" xfId="42516"/>
    <cellStyle name="Celda de comprobación 2 3 2 3" xfId="11825"/>
    <cellStyle name="Celda de comprobación 2 3 2 3 2" xfId="14477"/>
    <cellStyle name="Celda de comprobación 2 3 2 3 2 2" xfId="39318"/>
    <cellStyle name="Celda de comprobación 2 3 2 3 3" xfId="15438"/>
    <cellStyle name="Celda de comprobación 2 3 2 3 3 2" xfId="40279"/>
    <cellStyle name="Celda de comprobación 2 3 2 3 4" xfId="16237"/>
    <cellStyle name="Celda de comprobación 2 3 2 3 4 2" xfId="41077"/>
    <cellStyle name="Celda de comprobación 2 3 2 3 5" xfId="19498"/>
    <cellStyle name="Celda de comprobación 2 3 2 3 5 2" xfId="44338"/>
    <cellStyle name="Celda de comprobación 2 3 2 3 6" xfId="22768"/>
    <cellStyle name="Celda de comprobación 2 3 2 3 6 2" xfId="47608"/>
    <cellStyle name="Celda de comprobación 2 3 2 3 7" xfId="25982"/>
    <cellStyle name="Celda de comprobación 2 3 2 3 7 2" xfId="50822"/>
    <cellStyle name="Celda de comprobación 2 3 2 3 8" xfId="28154"/>
    <cellStyle name="Celda de comprobación 2 3 2 3 8 2" xfId="52994"/>
    <cellStyle name="Celda de comprobación 2 3 2 3 9" xfId="36689"/>
    <cellStyle name="Celda de comprobación 2 3 2 4" xfId="12635"/>
    <cellStyle name="Celda de comprobación 2 3 2 4 2" xfId="14989"/>
    <cellStyle name="Celda de comprobación 2 3 2 4 2 2" xfId="39830"/>
    <cellStyle name="Celda de comprobación 2 3 2 4 3" xfId="15800"/>
    <cellStyle name="Celda de comprobación 2 3 2 4 3 2" xfId="40640"/>
    <cellStyle name="Celda de comprobación 2 3 2 4 4" xfId="17045"/>
    <cellStyle name="Celda de comprobación 2 3 2 4 4 2" xfId="41885"/>
    <cellStyle name="Celda de comprobación 2 3 2 4 5" xfId="20308"/>
    <cellStyle name="Celda de comprobación 2 3 2 4 5 2" xfId="45148"/>
    <cellStyle name="Celda de comprobación 2 3 2 4 6" xfId="23578"/>
    <cellStyle name="Celda de comprobación 2 3 2 4 6 2" xfId="48418"/>
    <cellStyle name="Celda de comprobación 2 3 2 4 7" xfId="26791"/>
    <cellStyle name="Celda de comprobación 2 3 2 4 7 2" xfId="51631"/>
    <cellStyle name="Celda de comprobación 2 3 2 4 8" xfId="28358"/>
    <cellStyle name="Celda de comprobación 2 3 2 4 8 2" xfId="53198"/>
    <cellStyle name="Celda de comprobación 2 3 2 4 9" xfId="37481"/>
    <cellStyle name="Celda de comprobación 2 3 2 5" xfId="12927"/>
    <cellStyle name="Celda de comprobación 2 3 2 5 2" xfId="15261"/>
    <cellStyle name="Celda de comprobación 2 3 2 5 2 2" xfId="40102"/>
    <cellStyle name="Celda de comprobación 2 3 2 5 3" xfId="16073"/>
    <cellStyle name="Celda de comprobación 2 3 2 5 3 2" xfId="40913"/>
    <cellStyle name="Celda de comprobación 2 3 2 5 4" xfId="17336"/>
    <cellStyle name="Celda de comprobación 2 3 2 5 4 2" xfId="42176"/>
    <cellStyle name="Celda de comprobación 2 3 2 5 5" xfId="20599"/>
    <cellStyle name="Celda de comprobación 2 3 2 5 5 2" xfId="45439"/>
    <cellStyle name="Celda de comprobación 2 3 2 5 6" xfId="23869"/>
    <cellStyle name="Celda de comprobación 2 3 2 5 6 2" xfId="48709"/>
    <cellStyle name="Celda de comprobación 2 3 2 5 7" xfId="27082"/>
    <cellStyle name="Celda de comprobación 2 3 2 5 7 2" xfId="51922"/>
    <cellStyle name="Celda de comprobación 2 3 2 5 8" xfId="28649"/>
    <cellStyle name="Celda de comprobación 2 3 2 5 8 2" xfId="53489"/>
    <cellStyle name="Celda de comprobación 2 3 2 5 9" xfId="37770"/>
    <cellStyle name="Celda de comprobación 2 3 2 6" xfId="9817"/>
    <cellStyle name="Celda de comprobación 2 3 2 6 2" xfId="34766"/>
    <cellStyle name="Celda de comprobación 2 3 2 7" xfId="13275"/>
    <cellStyle name="Celda de comprobación 2 3 2 7 2" xfId="38117"/>
    <cellStyle name="Celda de comprobación 2 3 2 8" xfId="8674"/>
    <cellStyle name="Celda de comprobación 2 3 2 8 2" xfId="33625"/>
    <cellStyle name="Celda de comprobación 2 3 2 9" xfId="13910"/>
    <cellStyle name="Celda de comprobación 2 3 2 9 2" xfId="38751"/>
    <cellStyle name="Celda de comprobación 2 3 3" xfId="6361"/>
    <cellStyle name="Celda de comprobación 2 3 3 10" xfId="20928"/>
    <cellStyle name="Celda de comprobación 2 3 3 10 2" xfId="45768"/>
    <cellStyle name="Celda de comprobación 2 3 3 11" xfId="24154"/>
    <cellStyle name="Celda de comprobación 2 3 3 11 2" xfId="48994"/>
    <cellStyle name="Celda de comprobación 2 3 3 12" xfId="27363"/>
    <cellStyle name="Celda de comprobación 2 3 3 12 2" xfId="52203"/>
    <cellStyle name="Celda de comprobación 2 3 3 13" xfId="31336"/>
    <cellStyle name="Celda de comprobación 2 3 3 2" xfId="11926"/>
    <cellStyle name="Celda de comprobación 2 3 3 2 2" xfId="14577"/>
    <cellStyle name="Celda de comprobación 2 3 3 2 2 2" xfId="39418"/>
    <cellStyle name="Celda de comprobación 2 3 3 2 3" xfId="15536"/>
    <cellStyle name="Celda de comprobación 2 3 3 2 3 2" xfId="40377"/>
    <cellStyle name="Celda de comprobación 2 3 3 2 4" xfId="16336"/>
    <cellStyle name="Celda de comprobación 2 3 3 2 4 2" xfId="41176"/>
    <cellStyle name="Celda de comprobación 2 3 3 2 5" xfId="19599"/>
    <cellStyle name="Celda de comprobación 2 3 3 2 5 2" xfId="44439"/>
    <cellStyle name="Celda de comprobación 2 3 3 2 6" xfId="22869"/>
    <cellStyle name="Celda de comprobación 2 3 3 2 6 2" xfId="47709"/>
    <cellStyle name="Celda de comprobación 2 3 3 2 7" xfId="26082"/>
    <cellStyle name="Celda de comprobación 2 3 3 2 7 2" xfId="50922"/>
    <cellStyle name="Celda de comprobación 2 3 3 2 8" xfId="28254"/>
    <cellStyle name="Celda de comprobación 2 3 3 2 8 2" xfId="53094"/>
    <cellStyle name="Celda de comprobación 2 3 3 2 9" xfId="36789"/>
    <cellStyle name="Celda de comprobación 2 3 3 3" xfId="12735"/>
    <cellStyle name="Celda de comprobación 2 3 3 3 2" xfId="15087"/>
    <cellStyle name="Celda de comprobación 2 3 3 3 2 2" xfId="39928"/>
    <cellStyle name="Celda de comprobación 2 3 3 3 3" xfId="15897"/>
    <cellStyle name="Celda de comprobación 2 3 3 3 3 2" xfId="40737"/>
    <cellStyle name="Celda de comprobación 2 3 3 3 4" xfId="17145"/>
    <cellStyle name="Celda de comprobación 2 3 3 3 4 2" xfId="41985"/>
    <cellStyle name="Celda de comprobación 2 3 3 3 5" xfId="20408"/>
    <cellStyle name="Celda de comprobación 2 3 3 3 5 2" xfId="45248"/>
    <cellStyle name="Celda de comprobación 2 3 3 3 6" xfId="23678"/>
    <cellStyle name="Celda de comprobación 2 3 3 3 6 2" xfId="48518"/>
    <cellStyle name="Celda de comprobación 2 3 3 3 7" xfId="26891"/>
    <cellStyle name="Celda de comprobación 2 3 3 3 7 2" xfId="51731"/>
    <cellStyle name="Celda de comprobación 2 3 3 3 8" xfId="28458"/>
    <cellStyle name="Celda de comprobación 2 3 3 3 8 2" xfId="53298"/>
    <cellStyle name="Celda de comprobación 2 3 3 3 9" xfId="37579"/>
    <cellStyle name="Celda de comprobación 2 3 3 4" xfId="13026"/>
    <cellStyle name="Celda de comprobación 2 3 3 4 2" xfId="15360"/>
    <cellStyle name="Celda de comprobación 2 3 3 4 2 2" xfId="40201"/>
    <cellStyle name="Celda de comprobación 2 3 3 4 3" xfId="16170"/>
    <cellStyle name="Celda de comprobación 2 3 3 4 3 2" xfId="41010"/>
    <cellStyle name="Celda de comprobación 2 3 3 4 4" xfId="17435"/>
    <cellStyle name="Celda de comprobación 2 3 3 4 4 2" xfId="42275"/>
    <cellStyle name="Celda de comprobación 2 3 3 4 5" xfId="20698"/>
    <cellStyle name="Celda de comprobación 2 3 3 4 5 2" xfId="45538"/>
    <cellStyle name="Celda de comprobación 2 3 3 4 6" xfId="23968"/>
    <cellStyle name="Celda de comprobación 2 3 3 4 6 2" xfId="48808"/>
    <cellStyle name="Celda de comprobación 2 3 3 4 7" xfId="27181"/>
    <cellStyle name="Celda de comprobación 2 3 3 4 7 2" xfId="52021"/>
    <cellStyle name="Celda de comprobación 2 3 3 4 8" xfId="28748"/>
    <cellStyle name="Celda de comprobación 2 3 3 4 8 2" xfId="53588"/>
    <cellStyle name="Celda de comprobación 2 3 3 4 9" xfId="37869"/>
    <cellStyle name="Celda de comprobación 2 3 3 5" xfId="9917"/>
    <cellStyle name="Celda de comprobación 2 3 3 5 2" xfId="34866"/>
    <cellStyle name="Celda de comprobación 2 3 3 6" xfId="13373"/>
    <cellStyle name="Celda de comprobación 2 3 3 6 2" xfId="38215"/>
    <cellStyle name="Celda de comprobación 2 3 3 7" xfId="6491"/>
    <cellStyle name="Celda de comprobación 2 3 3 7 2" xfId="31463"/>
    <cellStyle name="Celda de comprobación 2 3 3 8" xfId="14014"/>
    <cellStyle name="Celda de comprobación 2 3 3 8 2" xfId="38855"/>
    <cellStyle name="Celda de comprobación 2 3 3 9" xfId="17633"/>
    <cellStyle name="Celda de comprobación 2 3 3 9 2" xfId="42473"/>
    <cellStyle name="Celda de comprobación 2 3 4" xfId="6310"/>
    <cellStyle name="Celda de comprobación 2 3 4 10" xfId="20877"/>
    <cellStyle name="Celda de comprobación 2 3 4 10 2" xfId="45717"/>
    <cellStyle name="Celda de comprobación 2 3 4 11" xfId="24103"/>
    <cellStyle name="Celda de comprobación 2 3 4 11 2" xfId="48943"/>
    <cellStyle name="Celda de comprobación 2 3 4 12" xfId="27312"/>
    <cellStyle name="Celda de comprobación 2 3 4 12 2" xfId="52152"/>
    <cellStyle name="Celda de comprobación 2 3 4 13" xfId="31285"/>
    <cellStyle name="Celda de comprobación 2 3 4 2" xfId="11875"/>
    <cellStyle name="Celda de comprobación 2 3 4 2 2" xfId="14526"/>
    <cellStyle name="Celda de comprobación 2 3 4 2 2 2" xfId="39367"/>
    <cellStyle name="Celda de comprobación 2 3 4 2 3" xfId="15485"/>
    <cellStyle name="Celda de comprobación 2 3 4 2 3 2" xfId="40326"/>
    <cellStyle name="Celda de comprobación 2 3 4 2 4" xfId="16285"/>
    <cellStyle name="Celda de comprobación 2 3 4 2 4 2" xfId="41125"/>
    <cellStyle name="Celda de comprobación 2 3 4 2 5" xfId="19548"/>
    <cellStyle name="Celda de comprobación 2 3 4 2 5 2" xfId="44388"/>
    <cellStyle name="Celda de comprobación 2 3 4 2 6" xfId="22818"/>
    <cellStyle name="Celda de comprobación 2 3 4 2 6 2" xfId="47658"/>
    <cellStyle name="Celda de comprobación 2 3 4 2 7" xfId="26031"/>
    <cellStyle name="Celda de comprobación 2 3 4 2 7 2" xfId="50871"/>
    <cellStyle name="Celda de comprobación 2 3 4 2 8" xfId="28203"/>
    <cellStyle name="Celda de comprobación 2 3 4 2 8 2" xfId="53043"/>
    <cellStyle name="Celda de comprobación 2 3 4 2 9" xfId="36738"/>
    <cellStyle name="Celda de comprobación 2 3 4 3" xfId="12684"/>
    <cellStyle name="Celda de comprobación 2 3 4 3 2" xfId="15036"/>
    <cellStyle name="Celda de comprobación 2 3 4 3 2 2" xfId="39877"/>
    <cellStyle name="Celda de comprobación 2 3 4 3 3" xfId="15846"/>
    <cellStyle name="Celda de comprobación 2 3 4 3 3 2" xfId="40686"/>
    <cellStyle name="Celda de comprobación 2 3 4 3 4" xfId="17094"/>
    <cellStyle name="Celda de comprobación 2 3 4 3 4 2" xfId="41934"/>
    <cellStyle name="Celda de comprobación 2 3 4 3 5" xfId="20357"/>
    <cellStyle name="Celda de comprobación 2 3 4 3 5 2" xfId="45197"/>
    <cellStyle name="Celda de comprobación 2 3 4 3 6" xfId="23627"/>
    <cellStyle name="Celda de comprobación 2 3 4 3 6 2" xfId="48467"/>
    <cellStyle name="Celda de comprobación 2 3 4 3 7" xfId="26840"/>
    <cellStyle name="Celda de comprobación 2 3 4 3 7 2" xfId="51680"/>
    <cellStyle name="Celda de comprobación 2 3 4 3 8" xfId="28407"/>
    <cellStyle name="Celda de comprobación 2 3 4 3 8 2" xfId="53247"/>
    <cellStyle name="Celda de comprobación 2 3 4 3 9" xfId="37528"/>
    <cellStyle name="Celda de comprobación 2 3 4 4" xfId="12975"/>
    <cellStyle name="Celda de comprobación 2 3 4 4 2" xfId="15309"/>
    <cellStyle name="Celda de comprobación 2 3 4 4 2 2" xfId="40150"/>
    <cellStyle name="Celda de comprobación 2 3 4 4 3" xfId="16119"/>
    <cellStyle name="Celda de comprobación 2 3 4 4 3 2" xfId="40959"/>
    <cellStyle name="Celda de comprobación 2 3 4 4 4" xfId="17384"/>
    <cellStyle name="Celda de comprobación 2 3 4 4 4 2" xfId="42224"/>
    <cellStyle name="Celda de comprobación 2 3 4 4 5" xfId="20647"/>
    <cellStyle name="Celda de comprobación 2 3 4 4 5 2" xfId="45487"/>
    <cellStyle name="Celda de comprobación 2 3 4 4 6" xfId="23917"/>
    <cellStyle name="Celda de comprobación 2 3 4 4 6 2" xfId="48757"/>
    <cellStyle name="Celda de comprobación 2 3 4 4 7" xfId="27130"/>
    <cellStyle name="Celda de comprobación 2 3 4 4 7 2" xfId="51970"/>
    <cellStyle name="Celda de comprobación 2 3 4 4 8" xfId="28697"/>
    <cellStyle name="Celda de comprobación 2 3 4 4 8 2" xfId="53537"/>
    <cellStyle name="Celda de comprobación 2 3 4 4 9" xfId="37818"/>
    <cellStyle name="Celda de comprobación 2 3 4 5" xfId="9866"/>
    <cellStyle name="Celda de comprobación 2 3 4 5 2" xfId="34815"/>
    <cellStyle name="Celda de comprobación 2 3 4 6" xfId="13322"/>
    <cellStyle name="Celda de comprobación 2 3 4 6 2" xfId="38164"/>
    <cellStyle name="Celda de comprobación 2 3 4 7" xfId="8708"/>
    <cellStyle name="Celda de comprobación 2 3 4 7 2" xfId="33659"/>
    <cellStyle name="Celda de comprobación 2 3 4 8" xfId="7764"/>
    <cellStyle name="Celda de comprobación 2 3 4 8 2" xfId="32717"/>
    <cellStyle name="Celda de comprobación 2 3 4 9" xfId="17582"/>
    <cellStyle name="Celda de comprobación 2 3 4 9 2" xfId="42422"/>
    <cellStyle name="Celda de comprobación 2 3 5" xfId="11574"/>
    <cellStyle name="Celda de comprobación 2 3 5 2" xfId="14325"/>
    <cellStyle name="Celda de comprobación 2 3 5 2 2" xfId="39166"/>
    <cellStyle name="Celda de comprobación 2 3 5 3" xfId="9249"/>
    <cellStyle name="Celda de comprobación 2 3 5 3 2" xfId="34199"/>
    <cellStyle name="Celda de comprobación 2 3 5 4" xfId="7689"/>
    <cellStyle name="Celda de comprobación 2 3 5 4 2" xfId="32642"/>
    <cellStyle name="Celda de comprobación 2 3 5 5" xfId="19248"/>
    <cellStyle name="Celda de comprobación 2 3 5 5 2" xfId="44088"/>
    <cellStyle name="Celda de comprobación 2 3 5 6" xfId="22518"/>
    <cellStyle name="Celda de comprobación 2 3 5 6 2" xfId="47358"/>
    <cellStyle name="Celda de comprobación 2 3 5 7" xfId="25733"/>
    <cellStyle name="Celda de comprobación 2 3 5 7 2" xfId="50573"/>
    <cellStyle name="Celda de comprobación 2 3 5 8" xfId="28098"/>
    <cellStyle name="Celda de comprobación 2 3 5 8 2" xfId="52938"/>
    <cellStyle name="Celda de comprobación 2 3 5 9" xfId="36460"/>
    <cellStyle name="Celda de comprobación 2 3 6" xfId="10288"/>
    <cellStyle name="Celda de comprobación 2 3 6 2" xfId="13610"/>
    <cellStyle name="Celda de comprobación 2 3 6 2 2" xfId="38452"/>
    <cellStyle name="Celda de comprobación 2 3 6 3" xfId="9169"/>
    <cellStyle name="Celda de comprobación 2 3 6 3 2" xfId="34119"/>
    <cellStyle name="Celda de comprobación 2 3 6 4" xfId="15151"/>
    <cellStyle name="Celda de comprobación 2 3 6 4 2" xfId="39992"/>
    <cellStyle name="Celda de comprobación 2 3 6 5" xfId="18002"/>
    <cellStyle name="Celda de comprobación 2 3 6 5 2" xfId="42842"/>
    <cellStyle name="Celda de comprobación 2 3 6 6" xfId="21296"/>
    <cellStyle name="Celda de comprobación 2 3 6 6 2" xfId="46136"/>
    <cellStyle name="Celda de comprobación 2 3 6 7" xfId="24522"/>
    <cellStyle name="Celda de comprobación 2 3 6 7 2" xfId="49362"/>
    <cellStyle name="Celda de comprobación 2 3 6 8" xfId="27457"/>
    <cellStyle name="Celda de comprobación 2 3 6 8 2" xfId="52297"/>
    <cellStyle name="Celda de comprobación 2 3 6 9" xfId="35230"/>
    <cellStyle name="Celda de comprobación 2 3 7" xfId="12884"/>
    <cellStyle name="Celda de comprobación 2 3 7 2" xfId="15218"/>
    <cellStyle name="Celda de comprobación 2 3 7 2 2" xfId="40059"/>
    <cellStyle name="Celda de comprobación 2 3 7 3" xfId="16030"/>
    <cellStyle name="Celda de comprobación 2 3 7 3 2" xfId="40870"/>
    <cellStyle name="Celda de comprobación 2 3 7 4" xfId="17293"/>
    <cellStyle name="Celda de comprobación 2 3 7 4 2" xfId="42133"/>
    <cellStyle name="Celda de comprobación 2 3 7 5" xfId="20556"/>
    <cellStyle name="Celda de comprobación 2 3 7 5 2" xfId="45396"/>
    <cellStyle name="Celda de comprobación 2 3 7 6" xfId="23826"/>
    <cellStyle name="Celda de comprobación 2 3 7 6 2" xfId="48666"/>
    <cellStyle name="Celda de comprobación 2 3 7 7" xfId="27039"/>
    <cellStyle name="Celda de comprobación 2 3 7 7 2" xfId="51879"/>
    <cellStyle name="Celda de comprobación 2 3 7 8" xfId="28606"/>
    <cellStyle name="Celda de comprobación 2 3 7 8 2" xfId="53446"/>
    <cellStyle name="Celda de comprobación 2 3 7 9" xfId="37727"/>
    <cellStyle name="Celda de comprobación 2 3 8" xfId="9420"/>
    <cellStyle name="Celda de comprobación 2 3 8 2" xfId="34370"/>
    <cellStyle name="Celda de comprobación 2 3 9" xfId="7605"/>
    <cellStyle name="Celda de comprobación 2 3 9 2" xfId="32558"/>
    <cellStyle name="Celda de comprobación 2 4" xfId="6234"/>
    <cellStyle name="Celda de comprobación 2 4 10" xfId="8278"/>
    <cellStyle name="Celda de comprobación 2 4 10 2" xfId="33231"/>
    <cellStyle name="Celda de comprobación 2 4 11" xfId="17515"/>
    <cellStyle name="Celda de comprobación 2 4 11 2" xfId="42355"/>
    <cellStyle name="Celda de comprobación 2 4 12" xfId="20810"/>
    <cellStyle name="Celda de comprobación 2 4 12 2" xfId="45650"/>
    <cellStyle name="Celda de comprobación 2 4 13" xfId="24037"/>
    <cellStyle name="Celda de comprobación 2 4 13 2" xfId="48877"/>
    <cellStyle name="Celda de comprobación 2 4 14" xfId="27246"/>
    <cellStyle name="Celda de comprobación 2 4 14 2" xfId="52086"/>
    <cellStyle name="Celda de comprobación 2 4 15" xfId="31213"/>
    <cellStyle name="Celda de comprobación 2 4 2" xfId="6384"/>
    <cellStyle name="Celda de comprobación 2 4 2 10" xfId="20951"/>
    <cellStyle name="Celda de comprobación 2 4 2 10 2" xfId="45791"/>
    <cellStyle name="Celda de comprobación 2 4 2 11" xfId="24177"/>
    <cellStyle name="Celda de comprobación 2 4 2 11 2" xfId="49017"/>
    <cellStyle name="Celda de comprobación 2 4 2 12" xfId="27386"/>
    <cellStyle name="Celda de comprobación 2 4 2 12 2" xfId="52226"/>
    <cellStyle name="Celda de comprobación 2 4 2 13" xfId="31359"/>
    <cellStyle name="Celda de comprobación 2 4 2 2" xfId="11949"/>
    <cellStyle name="Celda de comprobación 2 4 2 2 2" xfId="14600"/>
    <cellStyle name="Celda de comprobación 2 4 2 2 2 2" xfId="39441"/>
    <cellStyle name="Celda de comprobación 2 4 2 2 3" xfId="15559"/>
    <cellStyle name="Celda de comprobación 2 4 2 2 3 2" xfId="40400"/>
    <cellStyle name="Celda de comprobación 2 4 2 2 4" xfId="16359"/>
    <cellStyle name="Celda de comprobación 2 4 2 2 4 2" xfId="41199"/>
    <cellStyle name="Celda de comprobación 2 4 2 2 5" xfId="19622"/>
    <cellStyle name="Celda de comprobación 2 4 2 2 5 2" xfId="44462"/>
    <cellStyle name="Celda de comprobación 2 4 2 2 6" xfId="22892"/>
    <cellStyle name="Celda de comprobación 2 4 2 2 6 2" xfId="47732"/>
    <cellStyle name="Celda de comprobación 2 4 2 2 7" xfId="26105"/>
    <cellStyle name="Celda de comprobación 2 4 2 2 7 2" xfId="50945"/>
    <cellStyle name="Celda de comprobación 2 4 2 2 8" xfId="28277"/>
    <cellStyle name="Celda de comprobación 2 4 2 2 8 2" xfId="53117"/>
    <cellStyle name="Celda de comprobación 2 4 2 2 9" xfId="36812"/>
    <cellStyle name="Celda de comprobación 2 4 2 3" xfId="12758"/>
    <cellStyle name="Celda de comprobación 2 4 2 3 2" xfId="15110"/>
    <cellStyle name="Celda de comprobación 2 4 2 3 2 2" xfId="39951"/>
    <cellStyle name="Celda de comprobación 2 4 2 3 3" xfId="15920"/>
    <cellStyle name="Celda de comprobación 2 4 2 3 3 2" xfId="40760"/>
    <cellStyle name="Celda de comprobación 2 4 2 3 4" xfId="17168"/>
    <cellStyle name="Celda de comprobación 2 4 2 3 4 2" xfId="42008"/>
    <cellStyle name="Celda de comprobación 2 4 2 3 5" xfId="20431"/>
    <cellStyle name="Celda de comprobación 2 4 2 3 5 2" xfId="45271"/>
    <cellStyle name="Celda de comprobación 2 4 2 3 6" xfId="23701"/>
    <cellStyle name="Celda de comprobación 2 4 2 3 6 2" xfId="48541"/>
    <cellStyle name="Celda de comprobación 2 4 2 3 7" xfId="26914"/>
    <cellStyle name="Celda de comprobación 2 4 2 3 7 2" xfId="51754"/>
    <cellStyle name="Celda de comprobación 2 4 2 3 8" xfId="28481"/>
    <cellStyle name="Celda de comprobación 2 4 2 3 8 2" xfId="53321"/>
    <cellStyle name="Celda de comprobación 2 4 2 3 9" xfId="37602"/>
    <cellStyle name="Celda de comprobación 2 4 2 4" xfId="13049"/>
    <cellStyle name="Celda de comprobación 2 4 2 4 2" xfId="15383"/>
    <cellStyle name="Celda de comprobación 2 4 2 4 2 2" xfId="40224"/>
    <cellStyle name="Celda de comprobación 2 4 2 4 3" xfId="16193"/>
    <cellStyle name="Celda de comprobación 2 4 2 4 3 2" xfId="41033"/>
    <cellStyle name="Celda de comprobación 2 4 2 4 4" xfId="17458"/>
    <cellStyle name="Celda de comprobación 2 4 2 4 4 2" xfId="42298"/>
    <cellStyle name="Celda de comprobación 2 4 2 4 5" xfId="20721"/>
    <cellStyle name="Celda de comprobación 2 4 2 4 5 2" xfId="45561"/>
    <cellStyle name="Celda de comprobación 2 4 2 4 6" xfId="23991"/>
    <cellStyle name="Celda de comprobación 2 4 2 4 6 2" xfId="48831"/>
    <cellStyle name="Celda de comprobación 2 4 2 4 7" xfId="27204"/>
    <cellStyle name="Celda de comprobación 2 4 2 4 7 2" xfId="52044"/>
    <cellStyle name="Celda de comprobación 2 4 2 4 8" xfId="28771"/>
    <cellStyle name="Celda de comprobación 2 4 2 4 8 2" xfId="53611"/>
    <cellStyle name="Celda de comprobación 2 4 2 4 9" xfId="37892"/>
    <cellStyle name="Celda de comprobación 2 4 2 5" xfId="9940"/>
    <cellStyle name="Celda de comprobación 2 4 2 5 2" xfId="34889"/>
    <cellStyle name="Celda de comprobación 2 4 2 6" xfId="13396"/>
    <cellStyle name="Celda de comprobación 2 4 2 6 2" xfId="38238"/>
    <cellStyle name="Celda de comprobación 2 4 2 7" xfId="8756"/>
    <cellStyle name="Celda de comprobación 2 4 2 7 2" xfId="33707"/>
    <cellStyle name="Celda de comprobación 2 4 2 8" xfId="13759"/>
    <cellStyle name="Celda de comprobación 2 4 2 8 2" xfId="38601"/>
    <cellStyle name="Celda de comprobación 2 4 2 9" xfId="17656"/>
    <cellStyle name="Celda de comprobación 2 4 2 9 2" xfId="42496"/>
    <cellStyle name="Celda de comprobación 2 4 3" xfId="6290"/>
    <cellStyle name="Celda de comprobación 2 4 3 10" xfId="20857"/>
    <cellStyle name="Celda de comprobación 2 4 3 10 2" xfId="45697"/>
    <cellStyle name="Celda de comprobación 2 4 3 11" xfId="24083"/>
    <cellStyle name="Celda de comprobación 2 4 3 11 2" xfId="48923"/>
    <cellStyle name="Celda de comprobación 2 4 3 12" xfId="27292"/>
    <cellStyle name="Celda de comprobación 2 4 3 12 2" xfId="52132"/>
    <cellStyle name="Celda de comprobación 2 4 3 13" xfId="31265"/>
    <cellStyle name="Celda de comprobación 2 4 3 2" xfId="11855"/>
    <cellStyle name="Celda de comprobación 2 4 3 2 2" xfId="14506"/>
    <cellStyle name="Celda de comprobación 2 4 3 2 2 2" xfId="39347"/>
    <cellStyle name="Celda de comprobación 2 4 3 2 3" xfId="15465"/>
    <cellStyle name="Celda de comprobación 2 4 3 2 3 2" xfId="40306"/>
    <cellStyle name="Celda de comprobación 2 4 3 2 4" xfId="16265"/>
    <cellStyle name="Celda de comprobación 2 4 3 2 4 2" xfId="41105"/>
    <cellStyle name="Celda de comprobación 2 4 3 2 5" xfId="19528"/>
    <cellStyle name="Celda de comprobación 2 4 3 2 5 2" xfId="44368"/>
    <cellStyle name="Celda de comprobación 2 4 3 2 6" xfId="22798"/>
    <cellStyle name="Celda de comprobación 2 4 3 2 6 2" xfId="47638"/>
    <cellStyle name="Celda de comprobación 2 4 3 2 7" xfId="26011"/>
    <cellStyle name="Celda de comprobación 2 4 3 2 7 2" xfId="50851"/>
    <cellStyle name="Celda de comprobación 2 4 3 2 8" xfId="28183"/>
    <cellStyle name="Celda de comprobación 2 4 3 2 8 2" xfId="53023"/>
    <cellStyle name="Celda de comprobación 2 4 3 2 9" xfId="36718"/>
    <cellStyle name="Celda de comprobación 2 4 3 3" xfId="12664"/>
    <cellStyle name="Celda de comprobación 2 4 3 3 2" xfId="15016"/>
    <cellStyle name="Celda de comprobación 2 4 3 3 2 2" xfId="39857"/>
    <cellStyle name="Celda de comprobación 2 4 3 3 3" xfId="15826"/>
    <cellStyle name="Celda de comprobación 2 4 3 3 3 2" xfId="40666"/>
    <cellStyle name="Celda de comprobación 2 4 3 3 4" xfId="17074"/>
    <cellStyle name="Celda de comprobación 2 4 3 3 4 2" xfId="41914"/>
    <cellStyle name="Celda de comprobación 2 4 3 3 5" xfId="20337"/>
    <cellStyle name="Celda de comprobación 2 4 3 3 5 2" xfId="45177"/>
    <cellStyle name="Celda de comprobación 2 4 3 3 6" xfId="23607"/>
    <cellStyle name="Celda de comprobación 2 4 3 3 6 2" xfId="48447"/>
    <cellStyle name="Celda de comprobación 2 4 3 3 7" xfId="26820"/>
    <cellStyle name="Celda de comprobación 2 4 3 3 7 2" xfId="51660"/>
    <cellStyle name="Celda de comprobación 2 4 3 3 8" xfId="28387"/>
    <cellStyle name="Celda de comprobación 2 4 3 3 8 2" xfId="53227"/>
    <cellStyle name="Celda de comprobación 2 4 3 3 9" xfId="37508"/>
    <cellStyle name="Celda de comprobación 2 4 3 4" xfId="12955"/>
    <cellStyle name="Celda de comprobación 2 4 3 4 2" xfId="15289"/>
    <cellStyle name="Celda de comprobación 2 4 3 4 2 2" xfId="40130"/>
    <cellStyle name="Celda de comprobación 2 4 3 4 3" xfId="16099"/>
    <cellStyle name="Celda de comprobación 2 4 3 4 3 2" xfId="40939"/>
    <cellStyle name="Celda de comprobación 2 4 3 4 4" xfId="17364"/>
    <cellStyle name="Celda de comprobación 2 4 3 4 4 2" xfId="42204"/>
    <cellStyle name="Celda de comprobación 2 4 3 4 5" xfId="20627"/>
    <cellStyle name="Celda de comprobación 2 4 3 4 5 2" xfId="45467"/>
    <cellStyle name="Celda de comprobación 2 4 3 4 6" xfId="23897"/>
    <cellStyle name="Celda de comprobación 2 4 3 4 6 2" xfId="48737"/>
    <cellStyle name="Celda de comprobación 2 4 3 4 7" xfId="27110"/>
    <cellStyle name="Celda de comprobación 2 4 3 4 7 2" xfId="51950"/>
    <cellStyle name="Celda de comprobación 2 4 3 4 8" xfId="28677"/>
    <cellStyle name="Celda de comprobación 2 4 3 4 8 2" xfId="53517"/>
    <cellStyle name="Celda de comprobación 2 4 3 4 9" xfId="37798"/>
    <cellStyle name="Celda de comprobación 2 4 3 5" xfId="9846"/>
    <cellStyle name="Celda de comprobación 2 4 3 5 2" xfId="34795"/>
    <cellStyle name="Celda de comprobación 2 4 3 6" xfId="13302"/>
    <cellStyle name="Celda de comprobación 2 4 3 6 2" xfId="38144"/>
    <cellStyle name="Celda de comprobación 2 4 3 7" xfId="8688"/>
    <cellStyle name="Celda de comprobación 2 4 3 7 2" xfId="33639"/>
    <cellStyle name="Celda de comprobación 2 4 3 8" xfId="8272"/>
    <cellStyle name="Celda de comprobación 2 4 3 8 2" xfId="33225"/>
    <cellStyle name="Celda de comprobación 2 4 3 9" xfId="17562"/>
    <cellStyle name="Celda de comprobación 2 4 3 9 2" xfId="42402"/>
    <cellStyle name="Celda de comprobación 2 4 4" xfId="11805"/>
    <cellStyle name="Celda de comprobación 2 4 4 2" xfId="14457"/>
    <cellStyle name="Celda de comprobación 2 4 4 2 2" xfId="39298"/>
    <cellStyle name="Celda de comprobación 2 4 4 3" xfId="15418"/>
    <cellStyle name="Celda de comprobación 2 4 4 3 2" xfId="40259"/>
    <cellStyle name="Celda de comprobación 2 4 4 4" xfId="7698"/>
    <cellStyle name="Celda de comprobación 2 4 4 4 2" xfId="32651"/>
    <cellStyle name="Celda de comprobación 2 4 4 5" xfId="19478"/>
    <cellStyle name="Celda de comprobación 2 4 4 5 2" xfId="44318"/>
    <cellStyle name="Celda de comprobación 2 4 4 6" xfId="22748"/>
    <cellStyle name="Celda de comprobación 2 4 4 6 2" xfId="47588"/>
    <cellStyle name="Celda de comprobación 2 4 4 7" xfId="25962"/>
    <cellStyle name="Celda de comprobación 2 4 4 7 2" xfId="50802"/>
    <cellStyle name="Celda de comprobación 2 4 4 8" xfId="28134"/>
    <cellStyle name="Celda de comprobación 2 4 4 8 2" xfId="52974"/>
    <cellStyle name="Celda de comprobación 2 4 4 9" xfId="36669"/>
    <cellStyle name="Celda de comprobación 2 4 5" xfId="12609"/>
    <cellStyle name="Celda de comprobación 2 4 5 2" xfId="14966"/>
    <cellStyle name="Celda de comprobación 2 4 5 2 2" xfId="39807"/>
    <cellStyle name="Celda de comprobación 2 4 5 3" xfId="15780"/>
    <cellStyle name="Celda de comprobación 2 4 5 3 2" xfId="40620"/>
    <cellStyle name="Celda de comprobación 2 4 5 4" xfId="17019"/>
    <cellStyle name="Celda de comprobación 2 4 5 4 2" xfId="41859"/>
    <cellStyle name="Celda de comprobación 2 4 5 5" xfId="20282"/>
    <cellStyle name="Celda de comprobación 2 4 5 5 2" xfId="45122"/>
    <cellStyle name="Celda de comprobación 2 4 5 6" xfId="23552"/>
    <cellStyle name="Celda de comprobación 2 4 5 6 2" xfId="48392"/>
    <cellStyle name="Celda de comprobación 2 4 5 7" xfId="26765"/>
    <cellStyle name="Celda de comprobación 2 4 5 7 2" xfId="51605"/>
    <cellStyle name="Celda de comprobación 2 4 5 8" xfId="28338"/>
    <cellStyle name="Celda de comprobación 2 4 5 8 2" xfId="53178"/>
    <cellStyle name="Celda de comprobación 2 4 5 9" xfId="37455"/>
    <cellStyle name="Celda de comprobación 2 4 6" xfId="12907"/>
    <cellStyle name="Celda de comprobación 2 4 6 2" xfId="15241"/>
    <cellStyle name="Celda de comprobación 2 4 6 2 2" xfId="40082"/>
    <cellStyle name="Celda de comprobación 2 4 6 3" xfId="16053"/>
    <cellStyle name="Celda de comprobación 2 4 6 3 2" xfId="40893"/>
    <cellStyle name="Celda de comprobación 2 4 6 4" xfId="17316"/>
    <cellStyle name="Celda de comprobación 2 4 6 4 2" xfId="42156"/>
    <cellStyle name="Celda de comprobación 2 4 6 5" xfId="20579"/>
    <cellStyle name="Celda de comprobación 2 4 6 5 2" xfId="45419"/>
    <cellStyle name="Celda de comprobación 2 4 6 6" xfId="23849"/>
    <cellStyle name="Celda de comprobación 2 4 6 6 2" xfId="48689"/>
    <cellStyle name="Celda de comprobación 2 4 6 7" xfId="27062"/>
    <cellStyle name="Celda de comprobación 2 4 6 7 2" xfId="51902"/>
    <cellStyle name="Celda de comprobación 2 4 6 8" xfId="28629"/>
    <cellStyle name="Celda de comprobación 2 4 6 8 2" xfId="53469"/>
    <cellStyle name="Celda de comprobación 2 4 6 9" xfId="37750"/>
    <cellStyle name="Celda de comprobación 2 4 7" xfId="9796"/>
    <cellStyle name="Celda de comprobación 2 4 7 2" xfId="34745"/>
    <cellStyle name="Celda de comprobación 2 4 8" xfId="13252"/>
    <cellStyle name="Celda de comprobación 2 4 8 2" xfId="38094"/>
    <cellStyle name="Celda de comprobación 2 4 9" xfId="8654"/>
    <cellStyle name="Celda de comprobación 2 4 9 2" xfId="33605"/>
    <cellStyle name="Celda de comprobación 2 5" xfId="5438"/>
    <cellStyle name="Celda de comprobación 2 5 10" xfId="14226"/>
    <cellStyle name="Celda de comprobación 2 5 10 2" xfId="39067"/>
    <cellStyle name="Celda de comprobación 2 5 11" xfId="9325"/>
    <cellStyle name="Celda de comprobación 2 5 11 2" xfId="34275"/>
    <cellStyle name="Celda de comprobación 2 5 12" xfId="7554"/>
    <cellStyle name="Celda de comprobación 2 5 12 2" xfId="32507"/>
    <cellStyle name="Celda de comprobación 2 5 13" xfId="9088"/>
    <cellStyle name="Celda de comprobación 2 5 13 2" xfId="34038"/>
    <cellStyle name="Celda de comprobación 2 5 14" xfId="30440"/>
    <cellStyle name="Celda de comprobación 2 5 2" xfId="6343"/>
    <cellStyle name="Celda de comprobación 2 5 2 10" xfId="20910"/>
    <cellStyle name="Celda de comprobación 2 5 2 10 2" xfId="45750"/>
    <cellStyle name="Celda de comprobación 2 5 2 11" xfId="24136"/>
    <cellStyle name="Celda de comprobación 2 5 2 11 2" xfId="48976"/>
    <cellStyle name="Celda de comprobación 2 5 2 12" xfId="27345"/>
    <cellStyle name="Celda de comprobación 2 5 2 12 2" xfId="52185"/>
    <cellStyle name="Celda de comprobación 2 5 2 13" xfId="31318"/>
    <cellStyle name="Celda de comprobación 2 5 2 2" xfId="11908"/>
    <cellStyle name="Celda de comprobación 2 5 2 2 2" xfId="14559"/>
    <cellStyle name="Celda de comprobación 2 5 2 2 2 2" xfId="39400"/>
    <cellStyle name="Celda de comprobación 2 5 2 2 3" xfId="15518"/>
    <cellStyle name="Celda de comprobación 2 5 2 2 3 2" xfId="40359"/>
    <cellStyle name="Celda de comprobación 2 5 2 2 4" xfId="16318"/>
    <cellStyle name="Celda de comprobación 2 5 2 2 4 2" xfId="41158"/>
    <cellStyle name="Celda de comprobación 2 5 2 2 5" xfId="19581"/>
    <cellStyle name="Celda de comprobación 2 5 2 2 5 2" xfId="44421"/>
    <cellStyle name="Celda de comprobación 2 5 2 2 6" xfId="22851"/>
    <cellStyle name="Celda de comprobación 2 5 2 2 6 2" xfId="47691"/>
    <cellStyle name="Celda de comprobación 2 5 2 2 7" xfId="26064"/>
    <cellStyle name="Celda de comprobación 2 5 2 2 7 2" xfId="50904"/>
    <cellStyle name="Celda de comprobación 2 5 2 2 8" xfId="28236"/>
    <cellStyle name="Celda de comprobación 2 5 2 2 8 2" xfId="53076"/>
    <cellStyle name="Celda de comprobación 2 5 2 2 9" xfId="36771"/>
    <cellStyle name="Celda de comprobación 2 5 2 3" xfId="12717"/>
    <cellStyle name="Celda de comprobación 2 5 2 3 2" xfId="15069"/>
    <cellStyle name="Celda de comprobación 2 5 2 3 2 2" xfId="39910"/>
    <cellStyle name="Celda de comprobación 2 5 2 3 3" xfId="15879"/>
    <cellStyle name="Celda de comprobación 2 5 2 3 3 2" xfId="40719"/>
    <cellStyle name="Celda de comprobación 2 5 2 3 4" xfId="17127"/>
    <cellStyle name="Celda de comprobación 2 5 2 3 4 2" xfId="41967"/>
    <cellStyle name="Celda de comprobación 2 5 2 3 5" xfId="20390"/>
    <cellStyle name="Celda de comprobación 2 5 2 3 5 2" xfId="45230"/>
    <cellStyle name="Celda de comprobación 2 5 2 3 6" xfId="23660"/>
    <cellStyle name="Celda de comprobación 2 5 2 3 6 2" xfId="48500"/>
    <cellStyle name="Celda de comprobación 2 5 2 3 7" xfId="26873"/>
    <cellStyle name="Celda de comprobación 2 5 2 3 7 2" xfId="51713"/>
    <cellStyle name="Celda de comprobación 2 5 2 3 8" xfId="28440"/>
    <cellStyle name="Celda de comprobación 2 5 2 3 8 2" xfId="53280"/>
    <cellStyle name="Celda de comprobación 2 5 2 3 9" xfId="37561"/>
    <cellStyle name="Celda de comprobación 2 5 2 4" xfId="13008"/>
    <cellStyle name="Celda de comprobación 2 5 2 4 2" xfId="15342"/>
    <cellStyle name="Celda de comprobación 2 5 2 4 2 2" xfId="40183"/>
    <cellStyle name="Celda de comprobación 2 5 2 4 3" xfId="16152"/>
    <cellStyle name="Celda de comprobación 2 5 2 4 3 2" xfId="40992"/>
    <cellStyle name="Celda de comprobación 2 5 2 4 4" xfId="17417"/>
    <cellStyle name="Celda de comprobación 2 5 2 4 4 2" xfId="42257"/>
    <cellStyle name="Celda de comprobación 2 5 2 4 5" xfId="20680"/>
    <cellStyle name="Celda de comprobación 2 5 2 4 5 2" xfId="45520"/>
    <cellStyle name="Celda de comprobación 2 5 2 4 6" xfId="23950"/>
    <cellStyle name="Celda de comprobación 2 5 2 4 6 2" xfId="48790"/>
    <cellStyle name="Celda de comprobación 2 5 2 4 7" xfId="27163"/>
    <cellStyle name="Celda de comprobación 2 5 2 4 7 2" xfId="52003"/>
    <cellStyle name="Celda de comprobación 2 5 2 4 8" xfId="28730"/>
    <cellStyle name="Celda de comprobación 2 5 2 4 8 2" xfId="53570"/>
    <cellStyle name="Celda de comprobación 2 5 2 4 9" xfId="37851"/>
    <cellStyle name="Celda de comprobación 2 5 2 5" xfId="9899"/>
    <cellStyle name="Celda de comprobación 2 5 2 5 2" xfId="34848"/>
    <cellStyle name="Celda de comprobación 2 5 2 6" xfId="13355"/>
    <cellStyle name="Celda de comprobación 2 5 2 6 2" xfId="38197"/>
    <cellStyle name="Celda de comprobación 2 5 2 7" xfId="8729"/>
    <cellStyle name="Celda de comprobación 2 5 2 7 2" xfId="33680"/>
    <cellStyle name="Celda de comprobación 2 5 2 8" xfId="14064"/>
    <cellStyle name="Celda de comprobación 2 5 2 8 2" xfId="38905"/>
    <cellStyle name="Celda de comprobación 2 5 2 9" xfId="17615"/>
    <cellStyle name="Celda de comprobación 2 5 2 9 2" xfId="42455"/>
    <cellStyle name="Celda de comprobación 2 5 3" xfId="11531"/>
    <cellStyle name="Celda de comprobación 2 5 3 2" xfId="14287"/>
    <cellStyle name="Celda de comprobación 2 5 3 2 2" xfId="39128"/>
    <cellStyle name="Celda de comprobación 2 5 3 3" xfId="8999"/>
    <cellStyle name="Celda de comprobación 2 5 3 3 2" xfId="33949"/>
    <cellStyle name="Celda de comprobación 2 5 3 4" xfId="7502"/>
    <cellStyle name="Celda de comprobación 2 5 3 4 2" xfId="32455"/>
    <cellStyle name="Celda de comprobación 2 5 3 5" xfId="19208"/>
    <cellStyle name="Celda de comprobación 2 5 3 5 2" xfId="44048"/>
    <cellStyle name="Celda de comprobación 2 5 3 6" xfId="22475"/>
    <cellStyle name="Celda de comprobación 2 5 3 6 2" xfId="47315"/>
    <cellStyle name="Celda de comprobación 2 5 3 7" xfId="25693"/>
    <cellStyle name="Celda de comprobación 2 5 3 7 2" xfId="50533"/>
    <cellStyle name="Celda de comprobación 2 5 3 8" xfId="28058"/>
    <cellStyle name="Celda de comprobación 2 5 3 8 2" xfId="52898"/>
    <cellStyle name="Celda de comprobación 2 5 3 9" xfId="36420"/>
    <cellStyle name="Celda de comprobación 2 5 4" xfId="10328"/>
    <cellStyle name="Celda de comprobación 2 5 4 2" xfId="13646"/>
    <cellStyle name="Celda de comprobación 2 5 4 2 2" xfId="38488"/>
    <cellStyle name="Celda de comprobación 2 5 4 3" xfId="9177"/>
    <cellStyle name="Celda de comprobación 2 5 4 3 2" xfId="34127"/>
    <cellStyle name="Celda de comprobación 2 5 4 4" xfId="7815"/>
    <cellStyle name="Celda de comprobación 2 5 4 4 2" xfId="32768"/>
    <cellStyle name="Celda de comprobación 2 5 4 5" xfId="18042"/>
    <cellStyle name="Celda de comprobación 2 5 4 5 2" xfId="42882"/>
    <cellStyle name="Celda de comprobación 2 5 4 6" xfId="21336"/>
    <cellStyle name="Celda de comprobación 2 5 4 6 2" xfId="46176"/>
    <cellStyle name="Celda de comprobación 2 5 4 7" xfId="24562"/>
    <cellStyle name="Celda de comprobación 2 5 4 7 2" xfId="49402"/>
    <cellStyle name="Celda de comprobación 2 5 4 8" xfId="27497"/>
    <cellStyle name="Celda de comprobación 2 5 4 8 2" xfId="52337"/>
    <cellStyle name="Celda de comprobación 2 5 4 9" xfId="35270"/>
    <cellStyle name="Celda de comprobación 2 5 5" xfId="12849"/>
    <cellStyle name="Celda de comprobación 2 5 5 2" xfId="15183"/>
    <cellStyle name="Celda de comprobación 2 5 5 2 2" xfId="40024"/>
    <cellStyle name="Celda de comprobación 2 5 5 3" xfId="15995"/>
    <cellStyle name="Celda de comprobación 2 5 5 3 2" xfId="40835"/>
    <cellStyle name="Celda de comprobación 2 5 5 4" xfId="17258"/>
    <cellStyle name="Celda de comprobación 2 5 5 4 2" xfId="42098"/>
    <cellStyle name="Celda de comprobación 2 5 5 5" xfId="20521"/>
    <cellStyle name="Celda de comprobación 2 5 5 5 2" xfId="45361"/>
    <cellStyle name="Celda de comprobación 2 5 5 6" xfId="23791"/>
    <cellStyle name="Celda de comprobación 2 5 5 6 2" xfId="48631"/>
    <cellStyle name="Celda de comprobación 2 5 5 7" xfId="27004"/>
    <cellStyle name="Celda de comprobación 2 5 5 7 2" xfId="51844"/>
    <cellStyle name="Celda de comprobación 2 5 5 8" xfId="28571"/>
    <cellStyle name="Celda de comprobación 2 5 5 8 2" xfId="53411"/>
    <cellStyle name="Celda de comprobación 2 5 5 9" xfId="37692"/>
    <cellStyle name="Celda de comprobación 2 5 6" xfId="9380"/>
    <cellStyle name="Celda de comprobación 2 5 6 2" xfId="34330"/>
    <cellStyle name="Celda de comprobación 2 5 7" xfId="7640"/>
    <cellStyle name="Celda de comprobación 2 5 7 2" xfId="32593"/>
    <cellStyle name="Celda de comprobación 2 5 8" xfId="8511"/>
    <cellStyle name="Celda de comprobación 2 5 8 2" xfId="33462"/>
    <cellStyle name="Celda de comprobación 2 5 9" xfId="14502"/>
    <cellStyle name="Celda de comprobación 2 5 9 2" xfId="39343"/>
    <cellStyle name="Celda de comprobación 2 6" xfId="6324"/>
    <cellStyle name="Celda de comprobación 2 6 10" xfId="20891"/>
    <cellStyle name="Celda de comprobación 2 6 10 2" xfId="45731"/>
    <cellStyle name="Celda de comprobación 2 6 11" xfId="24117"/>
    <cellStyle name="Celda de comprobación 2 6 11 2" xfId="48957"/>
    <cellStyle name="Celda de comprobación 2 6 12" xfId="27326"/>
    <cellStyle name="Celda de comprobación 2 6 12 2" xfId="52166"/>
    <cellStyle name="Celda de comprobación 2 6 13" xfId="31299"/>
    <cellStyle name="Celda de comprobación 2 6 2" xfId="11889"/>
    <cellStyle name="Celda de comprobación 2 6 2 2" xfId="14540"/>
    <cellStyle name="Celda de comprobación 2 6 2 2 2" xfId="39381"/>
    <cellStyle name="Celda de comprobación 2 6 2 3" xfId="15499"/>
    <cellStyle name="Celda de comprobación 2 6 2 3 2" xfId="40340"/>
    <cellStyle name="Celda de comprobación 2 6 2 4" xfId="16299"/>
    <cellStyle name="Celda de comprobación 2 6 2 4 2" xfId="41139"/>
    <cellStyle name="Celda de comprobación 2 6 2 5" xfId="19562"/>
    <cellStyle name="Celda de comprobación 2 6 2 5 2" xfId="44402"/>
    <cellStyle name="Celda de comprobación 2 6 2 6" xfId="22832"/>
    <cellStyle name="Celda de comprobación 2 6 2 6 2" xfId="47672"/>
    <cellStyle name="Celda de comprobación 2 6 2 7" xfId="26045"/>
    <cellStyle name="Celda de comprobación 2 6 2 7 2" xfId="50885"/>
    <cellStyle name="Celda de comprobación 2 6 2 8" xfId="28217"/>
    <cellStyle name="Celda de comprobación 2 6 2 8 2" xfId="53057"/>
    <cellStyle name="Celda de comprobación 2 6 2 9" xfId="36752"/>
    <cellStyle name="Celda de comprobación 2 6 3" xfId="12698"/>
    <cellStyle name="Celda de comprobación 2 6 3 2" xfId="15050"/>
    <cellStyle name="Celda de comprobación 2 6 3 2 2" xfId="39891"/>
    <cellStyle name="Celda de comprobación 2 6 3 3" xfId="15860"/>
    <cellStyle name="Celda de comprobación 2 6 3 3 2" xfId="40700"/>
    <cellStyle name="Celda de comprobación 2 6 3 4" xfId="17108"/>
    <cellStyle name="Celda de comprobación 2 6 3 4 2" xfId="41948"/>
    <cellStyle name="Celda de comprobación 2 6 3 5" xfId="20371"/>
    <cellStyle name="Celda de comprobación 2 6 3 5 2" xfId="45211"/>
    <cellStyle name="Celda de comprobación 2 6 3 6" xfId="23641"/>
    <cellStyle name="Celda de comprobación 2 6 3 6 2" xfId="48481"/>
    <cellStyle name="Celda de comprobación 2 6 3 7" xfId="26854"/>
    <cellStyle name="Celda de comprobación 2 6 3 7 2" xfId="51694"/>
    <cellStyle name="Celda de comprobación 2 6 3 8" xfId="28421"/>
    <cellStyle name="Celda de comprobación 2 6 3 8 2" xfId="53261"/>
    <cellStyle name="Celda de comprobación 2 6 3 9" xfId="37542"/>
    <cellStyle name="Celda de comprobación 2 6 4" xfId="12989"/>
    <cellStyle name="Celda de comprobación 2 6 4 2" xfId="15323"/>
    <cellStyle name="Celda de comprobación 2 6 4 2 2" xfId="40164"/>
    <cellStyle name="Celda de comprobación 2 6 4 3" xfId="16133"/>
    <cellStyle name="Celda de comprobación 2 6 4 3 2" xfId="40973"/>
    <cellStyle name="Celda de comprobación 2 6 4 4" xfId="17398"/>
    <cellStyle name="Celda de comprobación 2 6 4 4 2" xfId="42238"/>
    <cellStyle name="Celda de comprobación 2 6 4 5" xfId="20661"/>
    <cellStyle name="Celda de comprobación 2 6 4 5 2" xfId="45501"/>
    <cellStyle name="Celda de comprobación 2 6 4 6" xfId="23931"/>
    <cellStyle name="Celda de comprobación 2 6 4 6 2" xfId="48771"/>
    <cellStyle name="Celda de comprobación 2 6 4 7" xfId="27144"/>
    <cellStyle name="Celda de comprobación 2 6 4 7 2" xfId="51984"/>
    <cellStyle name="Celda de comprobación 2 6 4 8" xfId="28711"/>
    <cellStyle name="Celda de comprobación 2 6 4 8 2" xfId="53551"/>
    <cellStyle name="Celda de comprobación 2 6 4 9" xfId="37832"/>
    <cellStyle name="Celda de comprobación 2 6 5" xfId="9880"/>
    <cellStyle name="Celda de comprobación 2 6 5 2" xfId="34829"/>
    <cellStyle name="Celda de comprobación 2 6 6" xfId="13336"/>
    <cellStyle name="Celda de comprobación 2 6 6 2" xfId="38178"/>
    <cellStyle name="Celda de comprobación 2 6 7" xfId="6761"/>
    <cellStyle name="Celda de comprobación 2 6 7 2" xfId="31729"/>
    <cellStyle name="Celda de comprobación 2 6 8" xfId="13762"/>
    <cellStyle name="Celda de comprobación 2 6 8 2" xfId="38604"/>
    <cellStyle name="Celda de comprobación 2 6 9" xfId="17596"/>
    <cellStyle name="Celda de comprobación 2 6 9 2" xfId="42436"/>
    <cellStyle name="Celda de comprobación 2 7" xfId="5475"/>
    <cellStyle name="Celda de comprobación 2 7 10" xfId="7230"/>
    <cellStyle name="Celda de comprobación 2 7 10 2" xfId="32183"/>
    <cellStyle name="Celda de comprobación 2 7 11" xfId="9792"/>
    <cellStyle name="Celda de comprobación 2 7 11 2" xfId="34741"/>
    <cellStyle name="Celda de comprobación 2 7 12" xfId="8890"/>
    <cellStyle name="Celda de comprobación 2 7 12 2" xfId="33841"/>
    <cellStyle name="Celda de comprobación 2 7 13" xfId="30474"/>
    <cellStyle name="Celda de comprobación 2 7 2" xfId="11568"/>
    <cellStyle name="Celda de comprobación 2 7 2 2" xfId="14319"/>
    <cellStyle name="Celda de comprobación 2 7 2 2 2" xfId="39160"/>
    <cellStyle name="Celda de comprobación 2 7 2 3" xfId="6748"/>
    <cellStyle name="Celda de comprobación 2 7 2 3 2" xfId="31716"/>
    <cellStyle name="Celda de comprobación 2 7 2 4" xfId="14871"/>
    <cellStyle name="Celda de comprobación 2 7 2 4 2" xfId="39712"/>
    <cellStyle name="Celda de comprobación 2 7 2 5" xfId="19242"/>
    <cellStyle name="Celda de comprobación 2 7 2 5 2" xfId="44082"/>
    <cellStyle name="Celda de comprobación 2 7 2 6" xfId="22512"/>
    <cellStyle name="Celda de comprobación 2 7 2 6 2" xfId="47352"/>
    <cellStyle name="Celda de comprobación 2 7 2 7" xfId="25727"/>
    <cellStyle name="Celda de comprobación 2 7 2 7 2" xfId="50567"/>
    <cellStyle name="Celda de comprobación 2 7 2 8" xfId="28092"/>
    <cellStyle name="Celda de comprobación 2 7 2 8 2" xfId="52932"/>
    <cellStyle name="Celda de comprobación 2 7 2 9" xfId="36454"/>
    <cellStyle name="Celda de comprobación 2 7 3" xfId="10294"/>
    <cellStyle name="Celda de comprobación 2 7 3 2" xfId="13616"/>
    <cellStyle name="Celda de comprobación 2 7 3 2 2" xfId="38458"/>
    <cellStyle name="Celda de comprobación 2 7 3 3" xfId="9189"/>
    <cellStyle name="Celda de comprobación 2 7 3 3 2" xfId="34139"/>
    <cellStyle name="Celda de comprobación 2 7 3 4" xfId="14032"/>
    <cellStyle name="Celda de comprobación 2 7 3 4 2" xfId="38873"/>
    <cellStyle name="Celda de comprobación 2 7 3 5" xfId="18008"/>
    <cellStyle name="Celda de comprobación 2 7 3 5 2" xfId="42848"/>
    <cellStyle name="Celda de comprobación 2 7 3 6" xfId="21302"/>
    <cellStyle name="Celda de comprobación 2 7 3 6 2" xfId="46142"/>
    <cellStyle name="Celda de comprobación 2 7 3 7" xfId="24528"/>
    <cellStyle name="Celda de comprobación 2 7 3 7 2" xfId="49368"/>
    <cellStyle name="Celda de comprobación 2 7 3 8" xfId="27463"/>
    <cellStyle name="Celda de comprobación 2 7 3 8 2" xfId="52303"/>
    <cellStyle name="Celda de comprobación 2 7 3 9" xfId="35236"/>
    <cellStyle name="Celda de comprobación 2 7 4" xfId="12878"/>
    <cellStyle name="Celda de comprobación 2 7 4 2" xfId="15212"/>
    <cellStyle name="Celda de comprobación 2 7 4 2 2" xfId="40053"/>
    <cellStyle name="Celda de comprobación 2 7 4 3" xfId="16024"/>
    <cellStyle name="Celda de comprobación 2 7 4 3 2" xfId="40864"/>
    <cellStyle name="Celda de comprobación 2 7 4 4" xfId="17287"/>
    <cellStyle name="Celda de comprobación 2 7 4 4 2" xfId="42127"/>
    <cellStyle name="Celda de comprobación 2 7 4 5" xfId="20550"/>
    <cellStyle name="Celda de comprobación 2 7 4 5 2" xfId="45390"/>
    <cellStyle name="Celda de comprobación 2 7 4 6" xfId="23820"/>
    <cellStyle name="Celda de comprobación 2 7 4 6 2" xfId="48660"/>
    <cellStyle name="Celda de comprobación 2 7 4 7" xfId="27033"/>
    <cellStyle name="Celda de comprobación 2 7 4 7 2" xfId="51873"/>
    <cellStyle name="Celda de comprobación 2 7 4 8" xfId="28600"/>
    <cellStyle name="Celda de comprobación 2 7 4 8 2" xfId="53440"/>
    <cellStyle name="Celda de comprobación 2 7 4 9" xfId="37721"/>
    <cellStyle name="Celda de comprobación 2 7 5" xfId="9414"/>
    <cellStyle name="Celda de comprobación 2 7 5 2" xfId="34364"/>
    <cellStyle name="Celda de comprobación 2 7 6" xfId="7611"/>
    <cellStyle name="Celda de comprobación 2 7 6 2" xfId="32564"/>
    <cellStyle name="Celda de comprobación 2 7 7" xfId="8534"/>
    <cellStyle name="Celda de comprobación 2 7 7 2" xfId="33485"/>
    <cellStyle name="Celda de comprobación 2 7 8" xfId="7492"/>
    <cellStyle name="Celda de comprobación 2 7 8 2" xfId="32445"/>
    <cellStyle name="Celda de comprobación 2 7 9" xfId="15762"/>
    <cellStyle name="Celda de comprobación 2 7 9 2" xfId="40602"/>
    <cellStyle name="Celda de comprobación 2 8" xfId="11479"/>
    <cellStyle name="Celda de comprobación 2 8 2" xfId="14250"/>
    <cellStyle name="Celda de comprobación 2 8 2 2" xfId="39091"/>
    <cellStyle name="Celda de comprobación 2 8 3" xfId="9267"/>
    <cellStyle name="Celda de comprobación 2 8 3 2" xfId="34217"/>
    <cellStyle name="Celda de comprobación 2 8 4" xfId="7504"/>
    <cellStyle name="Celda de comprobación 2 8 4 2" xfId="32457"/>
    <cellStyle name="Celda de comprobación 2 8 5" xfId="19166"/>
    <cellStyle name="Celda de comprobación 2 8 5 2" xfId="44006"/>
    <cellStyle name="Celda de comprobación 2 8 6" xfId="22437"/>
    <cellStyle name="Celda de comprobación 2 8 6 2" xfId="47277"/>
    <cellStyle name="Celda de comprobación 2 8 7" xfId="25656"/>
    <cellStyle name="Celda de comprobación 2 8 7 2" xfId="50496"/>
    <cellStyle name="Celda de comprobación 2 8 8" xfId="28032"/>
    <cellStyle name="Celda de comprobación 2 8 8 2" xfId="52872"/>
    <cellStyle name="Celda de comprobación 2 8 9" xfId="36379"/>
    <cellStyle name="Celda de comprobación 2 9" xfId="10355"/>
    <cellStyle name="Celda de comprobación 2 9 2" xfId="13666"/>
    <cellStyle name="Celda de comprobación 2 9 2 2" xfId="38508"/>
    <cellStyle name="Celda de comprobación 2 9 3" xfId="7968"/>
    <cellStyle name="Celda de comprobación 2 9 3 2" xfId="32921"/>
    <cellStyle name="Celda de comprobación 2 9 4" xfId="13744"/>
    <cellStyle name="Celda de comprobación 2 9 4 2" xfId="38586"/>
    <cellStyle name="Celda de comprobación 2 9 5" xfId="18069"/>
    <cellStyle name="Celda de comprobación 2 9 5 2" xfId="42909"/>
    <cellStyle name="Celda de comprobación 2 9 6" xfId="21359"/>
    <cellStyle name="Celda de comprobación 2 9 6 2" xfId="46199"/>
    <cellStyle name="Celda de comprobación 2 9 7" xfId="24585"/>
    <cellStyle name="Celda de comprobación 2 9 7 2" xfId="49425"/>
    <cellStyle name="Celda de comprobación 2 9 8" xfId="27514"/>
    <cellStyle name="Celda de comprobación 2 9 8 2" xfId="52354"/>
    <cellStyle name="Celda de comprobación 2 9 9" xfId="35297"/>
    <cellStyle name="Celda vinculada" xfId="4356"/>
    <cellStyle name="Cella collegata" xfId="4357"/>
    <cellStyle name="Cella da controllare" xfId="4358"/>
    <cellStyle name="Cella da controllare 2" xfId="5365"/>
    <cellStyle name="Cella da controllare 2 10" xfId="12824"/>
    <cellStyle name="Cella da controllare 2 10 2" xfId="15161"/>
    <cellStyle name="Cella da controllare 2 10 2 2" xfId="40002"/>
    <cellStyle name="Cella da controllare 2 10 3" xfId="15972"/>
    <cellStyle name="Cella da controllare 2 10 3 2" xfId="40812"/>
    <cellStyle name="Cella da controllare 2 10 4" xfId="17233"/>
    <cellStyle name="Cella da controllare 2 10 4 2" xfId="42073"/>
    <cellStyle name="Cella da controllare 2 10 5" xfId="20496"/>
    <cellStyle name="Cella da controllare 2 10 5 2" xfId="45336"/>
    <cellStyle name="Cella da controllare 2 10 6" xfId="23766"/>
    <cellStyle name="Cella da controllare 2 10 6 2" xfId="48606"/>
    <cellStyle name="Cella da controllare 2 10 7" xfId="26979"/>
    <cellStyle name="Cella da controllare 2 10 7 2" xfId="51819"/>
    <cellStyle name="Cella da controllare 2 10 8" xfId="28546"/>
    <cellStyle name="Cella da controllare 2 10 8 2" xfId="53386"/>
    <cellStyle name="Cella da controllare 2 10 9" xfId="37667"/>
    <cellStyle name="Cella da controllare 2 11" xfId="9338"/>
    <cellStyle name="Cella da controllare 2 11 2" xfId="34288"/>
    <cellStyle name="Cella da controllare 2 12" xfId="6467"/>
    <cellStyle name="Cella da controllare 2 12 2" xfId="31440"/>
    <cellStyle name="Cella da controllare 2 13" xfId="6659"/>
    <cellStyle name="Cella da controllare 2 13 2" xfId="31627"/>
    <cellStyle name="Cella da controllare 2 14" xfId="15765"/>
    <cellStyle name="Cella da controllare 2 14 2" xfId="40605"/>
    <cellStyle name="Cella da controllare 2 15" xfId="30409"/>
    <cellStyle name="Cella da controllare 2 2" xfId="5398"/>
    <cellStyle name="Cella da controllare 2 2 10" xfId="9357"/>
    <cellStyle name="Cella da controllare 2 2 10 2" xfId="34307"/>
    <cellStyle name="Cella da controllare 2 2 11" xfId="7663"/>
    <cellStyle name="Cella da controllare 2 2 11 2" xfId="32616"/>
    <cellStyle name="Cella da controllare 2 2 12" xfId="8495"/>
    <cellStyle name="Cella da controllare 2 2 12 2" xfId="33446"/>
    <cellStyle name="Cella da controllare 2 2 13" xfId="14259"/>
    <cellStyle name="Cella da controllare 2 2 13 2" xfId="39100"/>
    <cellStyle name="Cella da controllare 2 2 14" xfId="7980"/>
    <cellStyle name="Cella da controllare 2 2 14 2" xfId="32933"/>
    <cellStyle name="Cella da controllare 2 2 15" xfId="14111"/>
    <cellStyle name="Cella da controllare 2 2 15 2" xfId="38952"/>
    <cellStyle name="Cella da controllare 2 2 16" xfId="17497"/>
    <cellStyle name="Cella da controllare 2 2 16 2" xfId="42337"/>
    <cellStyle name="Cella da controllare 2 2 17" xfId="15641"/>
    <cellStyle name="Cella da controllare 2 2 17 2" xfId="40481"/>
    <cellStyle name="Cella da controllare 2 2 18" xfId="30427"/>
    <cellStyle name="Cella da controllare 2 2 2" xfId="5490"/>
    <cellStyle name="Cella da controllare 2 2 2 10" xfId="8549"/>
    <cellStyle name="Cella da controllare 2 2 2 10 2" xfId="33500"/>
    <cellStyle name="Cella da controllare 2 2 2 11" xfId="8310"/>
    <cellStyle name="Cella da controllare 2 2 2 11 2" xfId="33263"/>
    <cellStyle name="Cella da controllare 2 2 2 12" xfId="15696"/>
    <cellStyle name="Cella da controllare 2 2 2 12 2" xfId="40536"/>
    <cellStyle name="Cella da controllare 2 2 2 13" xfId="7231"/>
    <cellStyle name="Cella da controllare 2 2 2 13 2" xfId="32184"/>
    <cellStyle name="Cella da controllare 2 2 2 14" xfId="7906"/>
    <cellStyle name="Cella da controllare 2 2 2 14 2" xfId="32859"/>
    <cellStyle name="Cella da controllare 2 2 2 15" xfId="20793"/>
    <cellStyle name="Cella da controllare 2 2 2 15 2" xfId="45633"/>
    <cellStyle name="Cella da controllare 2 2 2 16" xfId="30489"/>
    <cellStyle name="Cella da controllare 2 2 2 2" xfId="6269"/>
    <cellStyle name="Cella da controllare 2 2 2 2 10" xfId="17544"/>
    <cellStyle name="Cella da controllare 2 2 2 2 10 2" xfId="42384"/>
    <cellStyle name="Cella da controllare 2 2 2 2 11" xfId="20839"/>
    <cellStyle name="Cella da controllare 2 2 2 2 11 2" xfId="45679"/>
    <cellStyle name="Cella da controllare 2 2 2 2 12" xfId="24066"/>
    <cellStyle name="Cella da controllare 2 2 2 2 12 2" xfId="48906"/>
    <cellStyle name="Cella da controllare 2 2 2 2 13" xfId="27275"/>
    <cellStyle name="Cella da controllare 2 2 2 2 13 2" xfId="52115"/>
    <cellStyle name="Cella da controllare 2 2 2 2 14" xfId="31248"/>
    <cellStyle name="Cella da controllare 2 2 2 2 2" xfId="6413"/>
    <cellStyle name="Cella da controllare 2 2 2 2 2 10" xfId="20980"/>
    <cellStyle name="Cella da controllare 2 2 2 2 2 10 2" xfId="45820"/>
    <cellStyle name="Cella da controllare 2 2 2 2 2 11" xfId="24206"/>
    <cellStyle name="Cella da controllare 2 2 2 2 2 11 2" xfId="49046"/>
    <cellStyle name="Cella da controllare 2 2 2 2 2 12" xfId="27415"/>
    <cellStyle name="Cella da controllare 2 2 2 2 2 12 2" xfId="52255"/>
    <cellStyle name="Cella da controllare 2 2 2 2 2 13" xfId="31388"/>
    <cellStyle name="Cella da controllare 2 2 2 2 2 2" xfId="11978"/>
    <cellStyle name="Cella da controllare 2 2 2 2 2 2 2" xfId="14629"/>
    <cellStyle name="Cella da controllare 2 2 2 2 2 2 2 2" xfId="39470"/>
    <cellStyle name="Cella da controllare 2 2 2 2 2 2 3" xfId="15588"/>
    <cellStyle name="Cella da controllare 2 2 2 2 2 2 3 2" xfId="40429"/>
    <cellStyle name="Cella da controllare 2 2 2 2 2 2 4" xfId="16388"/>
    <cellStyle name="Cella da controllare 2 2 2 2 2 2 4 2" xfId="41228"/>
    <cellStyle name="Cella da controllare 2 2 2 2 2 2 5" xfId="19651"/>
    <cellStyle name="Cella da controllare 2 2 2 2 2 2 5 2" xfId="44491"/>
    <cellStyle name="Cella da controllare 2 2 2 2 2 2 6" xfId="22921"/>
    <cellStyle name="Cella da controllare 2 2 2 2 2 2 6 2" xfId="47761"/>
    <cellStyle name="Cella da controllare 2 2 2 2 2 2 7" xfId="26134"/>
    <cellStyle name="Cella da controllare 2 2 2 2 2 2 7 2" xfId="50974"/>
    <cellStyle name="Cella da controllare 2 2 2 2 2 2 8" xfId="28306"/>
    <cellStyle name="Cella da controllare 2 2 2 2 2 2 8 2" xfId="53146"/>
    <cellStyle name="Cella da controllare 2 2 2 2 2 2 9" xfId="36841"/>
    <cellStyle name="Cella da controllare 2 2 2 2 2 3" xfId="12787"/>
    <cellStyle name="Cella da controllare 2 2 2 2 2 3 2" xfId="15139"/>
    <cellStyle name="Cella da controllare 2 2 2 2 2 3 2 2" xfId="39980"/>
    <cellStyle name="Cella da controllare 2 2 2 2 2 3 3" xfId="15949"/>
    <cellStyle name="Cella da controllare 2 2 2 2 2 3 3 2" xfId="40789"/>
    <cellStyle name="Cella da controllare 2 2 2 2 2 3 4" xfId="17197"/>
    <cellStyle name="Cella da controllare 2 2 2 2 2 3 4 2" xfId="42037"/>
    <cellStyle name="Cella da controllare 2 2 2 2 2 3 5" xfId="20460"/>
    <cellStyle name="Cella da controllare 2 2 2 2 2 3 5 2" xfId="45300"/>
    <cellStyle name="Cella da controllare 2 2 2 2 2 3 6" xfId="23730"/>
    <cellStyle name="Cella da controllare 2 2 2 2 2 3 6 2" xfId="48570"/>
    <cellStyle name="Cella da controllare 2 2 2 2 2 3 7" xfId="26943"/>
    <cellStyle name="Cella da controllare 2 2 2 2 2 3 7 2" xfId="51783"/>
    <cellStyle name="Cella da controllare 2 2 2 2 2 3 8" xfId="28510"/>
    <cellStyle name="Cella da controllare 2 2 2 2 2 3 8 2" xfId="53350"/>
    <cellStyle name="Cella da controllare 2 2 2 2 2 3 9" xfId="37631"/>
    <cellStyle name="Cella da controllare 2 2 2 2 2 4" xfId="13078"/>
    <cellStyle name="Cella da controllare 2 2 2 2 2 4 2" xfId="15412"/>
    <cellStyle name="Cella da controllare 2 2 2 2 2 4 2 2" xfId="40253"/>
    <cellStyle name="Cella da controllare 2 2 2 2 2 4 3" xfId="16222"/>
    <cellStyle name="Cella da controllare 2 2 2 2 2 4 3 2" xfId="41062"/>
    <cellStyle name="Cella da controllare 2 2 2 2 2 4 4" xfId="17487"/>
    <cellStyle name="Cella da controllare 2 2 2 2 2 4 4 2" xfId="42327"/>
    <cellStyle name="Cella da controllare 2 2 2 2 2 4 5" xfId="20750"/>
    <cellStyle name="Cella da controllare 2 2 2 2 2 4 5 2" xfId="45590"/>
    <cellStyle name="Cella da controllare 2 2 2 2 2 4 6" xfId="24020"/>
    <cellStyle name="Cella da controllare 2 2 2 2 2 4 6 2" xfId="48860"/>
    <cellStyle name="Cella da controllare 2 2 2 2 2 4 7" xfId="27233"/>
    <cellStyle name="Cella da controllare 2 2 2 2 2 4 7 2" xfId="52073"/>
    <cellStyle name="Cella da controllare 2 2 2 2 2 4 8" xfId="28800"/>
    <cellStyle name="Cella da controllare 2 2 2 2 2 4 8 2" xfId="53640"/>
    <cellStyle name="Cella da controllare 2 2 2 2 2 4 9" xfId="37921"/>
    <cellStyle name="Cella da controllare 2 2 2 2 2 5" xfId="9969"/>
    <cellStyle name="Cella da controllare 2 2 2 2 2 5 2" xfId="34918"/>
    <cellStyle name="Cella da controllare 2 2 2 2 2 6" xfId="13425"/>
    <cellStyle name="Cella da controllare 2 2 2 2 2 6 2" xfId="38267"/>
    <cellStyle name="Cella da controllare 2 2 2 2 2 7" xfId="8784"/>
    <cellStyle name="Cella da controllare 2 2 2 2 2 7 2" xfId="33735"/>
    <cellStyle name="Cella da controllare 2 2 2 2 2 8" xfId="7759"/>
    <cellStyle name="Cella da controllare 2 2 2 2 2 8 2" xfId="32712"/>
    <cellStyle name="Cella da controllare 2 2 2 2 2 9" xfId="17685"/>
    <cellStyle name="Cella da controllare 2 2 2 2 2 9 2" xfId="42525"/>
    <cellStyle name="Cella da controllare 2 2 2 2 3" xfId="11834"/>
    <cellStyle name="Cella da controllare 2 2 2 2 3 2" xfId="14486"/>
    <cellStyle name="Cella da controllare 2 2 2 2 3 2 2" xfId="39327"/>
    <cellStyle name="Cella da controllare 2 2 2 2 3 3" xfId="15447"/>
    <cellStyle name="Cella da controllare 2 2 2 2 3 3 2" xfId="40288"/>
    <cellStyle name="Cella da controllare 2 2 2 2 3 4" xfId="16246"/>
    <cellStyle name="Cella da controllare 2 2 2 2 3 4 2" xfId="41086"/>
    <cellStyle name="Cella da controllare 2 2 2 2 3 5" xfId="19507"/>
    <cellStyle name="Cella da controllare 2 2 2 2 3 5 2" xfId="44347"/>
    <cellStyle name="Cella da controllare 2 2 2 2 3 6" xfId="22777"/>
    <cellStyle name="Cella da controllare 2 2 2 2 3 6 2" xfId="47617"/>
    <cellStyle name="Cella da controllare 2 2 2 2 3 7" xfId="25991"/>
    <cellStyle name="Cella da controllare 2 2 2 2 3 7 2" xfId="50831"/>
    <cellStyle name="Cella da controllare 2 2 2 2 3 8" xfId="28163"/>
    <cellStyle name="Cella da controllare 2 2 2 2 3 8 2" xfId="53003"/>
    <cellStyle name="Cella da controllare 2 2 2 2 3 9" xfId="36698"/>
    <cellStyle name="Cella da controllare 2 2 2 2 4" xfId="12644"/>
    <cellStyle name="Cella da controllare 2 2 2 2 4 2" xfId="14998"/>
    <cellStyle name="Cella da controllare 2 2 2 2 4 2 2" xfId="39839"/>
    <cellStyle name="Cella da controllare 2 2 2 2 4 3" xfId="15809"/>
    <cellStyle name="Cella da controllare 2 2 2 2 4 3 2" xfId="40649"/>
    <cellStyle name="Cella da controllare 2 2 2 2 4 4" xfId="17054"/>
    <cellStyle name="Cella da controllare 2 2 2 2 4 4 2" xfId="41894"/>
    <cellStyle name="Cella da controllare 2 2 2 2 4 5" xfId="20317"/>
    <cellStyle name="Cella da controllare 2 2 2 2 4 5 2" xfId="45157"/>
    <cellStyle name="Cella da controllare 2 2 2 2 4 6" xfId="23587"/>
    <cellStyle name="Cella da controllare 2 2 2 2 4 6 2" xfId="48427"/>
    <cellStyle name="Cella da controllare 2 2 2 2 4 7" xfId="26800"/>
    <cellStyle name="Cella da controllare 2 2 2 2 4 7 2" xfId="51640"/>
    <cellStyle name="Cella da controllare 2 2 2 2 4 8" xfId="28367"/>
    <cellStyle name="Cella da controllare 2 2 2 2 4 8 2" xfId="53207"/>
    <cellStyle name="Cella da controllare 2 2 2 2 4 9" xfId="37490"/>
    <cellStyle name="Cella da controllare 2 2 2 2 5" xfId="12936"/>
    <cellStyle name="Cella da controllare 2 2 2 2 5 2" xfId="15270"/>
    <cellStyle name="Cella da controllare 2 2 2 2 5 2 2" xfId="40111"/>
    <cellStyle name="Cella da controllare 2 2 2 2 5 3" xfId="16082"/>
    <cellStyle name="Cella da controllare 2 2 2 2 5 3 2" xfId="40922"/>
    <cellStyle name="Cella da controllare 2 2 2 2 5 4" xfId="17345"/>
    <cellStyle name="Cella da controllare 2 2 2 2 5 4 2" xfId="42185"/>
    <cellStyle name="Cella da controllare 2 2 2 2 5 5" xfId="20608"/>
    <cellStyle name="Cella da controllare 2 2 2 2 5 5 2" xfId="45448"/>
    <cellStyle name="Cella da controllare 2 2 2 2 5 6" xfId="23878"/>
    <cellStyle name="Cella da controllare 2 2 2 2 5 6 2" xfId="48718"/>
    <cellStyle name="Cella da controllare 2 2 2 2 5 7" xfId="27091"/>
    <cellStyle name="Cella da controllare 2 2 2 2 5 7 2" xfId="51931"/>
    <cellStyle name="Cella da controllare 2 2 2 2 5 8" xfId="28658"/>
    <cellStyle name="Cella da controllare 2 2 2 2 5 8 2" xfId="53498"/>
    <cellStyle name="Cella da controllare 2 2 2 2 5 9" xfId="37779"/>
    <cellStyle name="Cella da controllare 2 2 2 2 6" xfId="9826"/>
    <cellStyle name="Cella da controllare 2 2 2 2 6 2" xfId="34775"/>
    <cellStyle name="Cella da controllare 2 2 2 2 7" xfId="13284"/>
    <cellStyle name="Cella da controllare 2 2 2 2 7 2" xfId="38126"/>
    <cellStyle name="Cella da controllare 2 2 2 2 8" xfId="8681"/>
    <cellStyle name="Cella da controllare 2 2 2 2 8 2" xfId="33632"/>
    <cellStyle name="Cella da controllare 2 2 2 2 9" xfId="7804"/>
    <cellStyle name="Cella da controllare 2 2 2 2 9 2" xfId="32757"/>
    <cellStyle name="Cella da controllare 2 2 2 3" xfId="6370"/>
    <cellStyle name="Cella da controllare 2 2 2 3 10" xfId="20937"/>
    <cellStyle name="Cella da controllare 2 2 2 3 10 2" xfId="45777"/>
    <cellStyle name="Cella da controllare 2 2 2 3 11" xfId="24163"/>
    <cellStyle name="Cella da controllare 2 2 2 3 11 2" xfId="49003"/>
    <cellStyle name="Cella da controllare 2 2 2 3 12" xfId="27372"/>
    <cellStyle name="Cella da controllare 2 2 2 3 12 2" xfId="52212"/>
    <cellStyle name="Cella da controllare 2 2 2 3 13" xfId="31345"/>
    <cellStyle name="Cella da controllare 2 2 2 3 2" xfId="11935"/>
    <cellStyle name="Cella da controllare 2 2 2 3 2 2" xfId="14586"/>
    <cellStyle name="Cella da controllare 2 2 2 3 2 2 2" xfId="39427"/>
    <cellStyle name="Cella da controllare 2 2 2 3 2 3" xfId="15545"/>
    <cellStyle name="Cella da controllare 2 2 2 3 2 3 2" xfId="40386"/>
    <cellStyle name="Cella da controllare 2 2 2 3 2 4" xfId="16345"/>
    <cellStyle name="Cella da controllare 2 2 2 3 2 4 2" xfId="41185"/>
    <cellStyle name="Cella da controllare 2 2 2 3 2 5" xfId="19608"/>
    <cellStyle name="Cella da controllare 2 2 2 3 2 5 2" xfId="44448"/>
    <cellStyle name="Cella da controllare 2 2 2 3 2 6" xfId="22878"/>
    <cellStyle name="Cella da controllare 2 2 2 3 2 6 2" xfId="47718"/>
    <cellStyle name="Cella da controllare 2 2 2 3 2 7" xfId="26091"/>
    <cellStyle name="Cella da controllare 2 2 2 3 2 7 2" xfId="50931"/>
    <cellStyle name="Cella da controllare 2 2 2 3 2 8" xfId="28263"/>
    <cellStyle name="Cella da controllare 2 2 2 3 2 8 2" xfId="53103"/>
    <cellStyle name="Cella da controllare 2 2 2 3 2 9" xfId="36798"/>
    <cellStyle name="Cella da controllare 2 2 2 3 3" xfId="12744"/>
    <cellStyle name="Cella da controllare 2 2 2 3 3 2" xfId="15096"/>
    <cellStyle name="Cella da controllare 2 2 2 3 3 2 2" xfId="39937"/>
    <cellStyle name="Cella da controllare 2 2 2 3 3 3" xfId="15906"/>
    <cellStyle name="Cella da controllare 2 2 2 3 3 3 2" xfId="40746"/>
    <cellStyle name="Cella da controllare 2 2 2 3 3 4" xfId="17154"/>
    <cellStyle name="Cella da controllare 2 2 2 3 3 4 2" xfId="41994"/>
    <cellStyle name="Cella da controllare 2 2 2 3 3 5" xfId="20417"/>
    <cellStyle name="Cella da controllare 2 2 2 3 3 5 2" xfId="45257"/>
    <cellStyle name="Cella da controllare 2 2 2 3 3 6" xfId="23687"/>
    <cellStyle name="Cella da controllare 2 2 2 3 3 6 2" xfId="48527"/>
    <cellStyle name="Cella da controllare 2 2 2 3 3 7" xfId="26900"/>
    <cellStyle name="Cella da controllare 2 2 2 3 3 7 2" xfId="51740"/>
    <cellStyle name="Cella da controllare 2 2 2 3 3 8" xfId="28467"/>
    <cellStyle name="Cella da controllare 2 2 2 3 3 8 2" xfId="53307"/>
    <cellStyle name="Cella da controllare 2 2 2 3 3 9" xfId="37588"/>
    <cellStyle name="Cella da controllare 2 2 2 3 4" xfId="13035"/>
    <cellStyle name="Cella da controllare 2 2 2 3 4 2" xfId="15369"/>
    <cellStyle name="Cella da controllare 2 2 2 3 4 2 2" xfId="40210"/>
    <cellStyle name="Cella da controllare 2 2 2 3 4 3" xfId="16179"/>
    <cellStyle name="Cella da controllare 2 2 2 3 4 3 2" xfId="41019"/>
    <cellStyle name="Cella da controllare 2 2 2 3 4 4" xfId="17444"/>
    <cellStyle name="Cella da controllare 2 2 2 3 4 4 2" xfId="42284"/>
    <cellStyle name="Cella da controllare 2 2 2 3 4 5" xfId="20707"/>
    <cellStyle name="Cella da controllare 2 2 2 3 4 5 2" xfId="45547"/>
    <cellStyle name="Cella da controllare 2 2 2 3 4 6" xfId="23977"/>
    <cellStyle name="Cella da controllare 2 2 2 3 4 6 2" xfId="48817"/>
    <cellStyle name="Cella da controllare 2 2 2 3 4 7" xfId="27190"/>
    <cellStyle name="Cella da controllare 2 2 2 3 4 7 2" xfId="52030"/>
    <cellStyle name="Cella da controllare 2 2 2 3 4 8" xfId="28757"/>
    <cellStyle name="Cella da controllare 2 2 2 3 4 8 2" xfId="53597"/>
    <cellStyle name="Cella da controllare 2 2 2 3 4 9" xfId="37878"/>
    <cellStyle name="Cella da controllare 2 2 2 3 5" xfId="9926"/>
    <cellStyle name="Cella da controllare 2 2 2 3 5 2" xfId="34875"/>
    <cellStyle name="Cella da controllare 2 2 2 3 6" xfId="13382"/>
    <cellStyle name="Cella da controllare 2 2 2 3 6 2" xfId="38224"/>
    <cellStyle name="Cella da controllare 2 2 2 3 7" xfId="8742"/>
    <cellStyle name="Cella da controllare 2 2 2 3 7 2" xfId="33693"/>
    <cellStyle name="Cella da controllare 2 2 2 3 8" xfId="7761"/>
    <cellStyle name="Cella da controllare 2 2 2 3 8 2" xfId="32714"/>
    <cellStyle name="Cella da controllare 2 2 2 3 9" xfId="17642"/>
    <cellStyle name="Cella da controllare 2 2 2 3 9 2" xfId="42482"/>
    <cellStyle name="Cella da controllare 2 2 2 4" xfId="6319"/>
    <cellStyle name="Cella da controllare 2 2 2 4 10" xfId="20886"/>
    <cellStyle name="Cella da controllare 2 2 2 4 10 2" xfId="45726"/>
    <cellStyle name="Cella da controllare 2 2 2 4 11" xfId="24112"/>
    <cellStyle name="Cella da controllare 2 2 2 4 11 2" xfId="48952"/>
    <cellStyle name="Cella da controllare 2 2 2 4 12" xfId="27321"/>
    <cellStyle name="Cella da controllare 2 2 2 4 12 2" xfId="52161"/>
    <cellStyle name="Cella da controllare 2 2 2 4 13" xfId="31294"/>
    <cellStyle name="Cella da controllare 2 2 2 4 2" xfId="11884"/>
    <cellStyle name="Cella da controllare 2 2 2 4 2 2" xfId="14535"/>
    <cellStyle name="Cella da controllare 2 2 2 4 2 2 2" xfId="39376"/>
    <cellStyle name="Cella da controllare 2 2 2 4 2 3" xfId="15494"/>
    <cellStyle name="Cella da controllare 2 2 2 4 2 3 2" xfId="40335"/>
    <cellStyle name="Cella da controllare 2 2 2 4 2 4" xfId="16294"/>
    <cellStyle name="Cella da controllare 2 2 2 4 2 4 2" xfId="41134"/>
    <cellStyle name="Cella da controllare 2 2 2 4 2 5" xfId="19557"/>
    <cellStyle name="Cella da controllare 2 2 2 4 2 5 2" xfId="44397"/>
    <cellStyle name="Cella da controllare 2 2 2 4 2 6" xfId="22827"/>
    <cellStyle name="Cella da controllare 2 2 2 4 2 6 2" xfId="47667"/>
    <cellStyle name="Cella da controllare 2 2 2 4 2 7" xfId="26040"/>
    <cellStyle name="Cella da controllare 2 2 2 4 2 7 2" xfId="50880"/>
    <cellStyle name="Cella da controllare 2 2 2 4 2 8" xfId="28212"/>
    <cellStyle name="Cella da controllare 2 2 2 4 2 8 2" xfId="53052"/>
    <cellStyle name="Cella da controllare 2 2 2 4 2 9" xfId="36747"/>
    <cellStyle name="Cella da controllare 2 2 2 4 3" xfId="12693"/>
    <cellStyle name="Cella da controllare 2 2 2 4 3 2" xfId="15045"/>
    <cellStyle name="Cella da controllare 2 2 2 4 3 2 2" xfId="39886"/>
    <cellStyle name="Cella da controllare 2 2 2 4 3 3" xfId="15855"/>
    <cellStyle name="Cella da controllare 2 2 2 4 3 3 2" xfId="40695"/>
    <cellStyle name="Cella da controllare 2 2 2 4 3 4" xfId="17103"/>
    <cellStyle name="Cella da controllare 2 2 2 4 3 4 2" xfId="41943"/>
    <cellStyle name="Cella da controllare 2 2 2 4 3 5" xfId="20366"/>
    <cellStyle name="Cella da controllare 2 2 2 4 3 5 2" xfId="45206"/>
    <cellStyle name="Cella da controllare 2 2 2 4 3 6" xfId="23636"/>
    <cellStyle name="Cella da controllare 2 2 2 4 3 6 2" xfId="48476"/>
    <cellStyle name="Cella da controllare 2 2 2 4 3 7" xfId="26849"/>
    <cellStyle name="Cella da controllare 2 2 2 4 3 7 2" xfId="51689"/>
    <cellStyle name="Cella da controllare 2 2 2 4 3 8" xfId="28416"/>
    <cellStyle name="Cella da controllare 2 2 2 4 3 8 2" xfId="53256"/>
    <cellStyle name="Cella da controllare 2 2 2 4 3 9" xfId="37537"/>
    <cellStyle name="Cella da controllare 2 2 2 4 4" xfId="12984"/>
    <cellStyle name="Cella da controllare 2 2 2 4 4 2" xfId="15318"/>
    <cellStyle name="Cella da controllare 2 2 2 4 4 2 2" xfId="40159"/>
    <cellStyle name="Cella da controllare 2 2 2 4 4 3" xfId="16128"/>
    <cellStyle name="Cella da controllare 2 2 2 4 4 3 2" xfId="40968"/>
    <cellStyle name="Cella da controllare 2 2 2 4 4 4" xfId="17393"/>
    <cellStyle name="Cella da controllare 2 2 2 4 4 4 2" xfId="42233"/>
    <cellStyle name="Cella da controllare 2 2 2 4 4 5" xfId="20656"/>
    <cellStyle name="Cella da controllare 2 2 2 4 4 5 2" xfId="45496"/>
    <cellStyle name="Cella da controllare 2 2 2 4 4 6" xfId="23926"/>
    <cellStyle name="Cella da controllare 2 2 2 4 4 6 2" xfId="48766"/>
    <cellStyle name="Cella da controllare 2 2 2 4 4 7" xfId="27139"/>
    <cellStyle name="Cella da controllare 2 2 2 4 4 7 2" xfId="51979"/>
    <cellStyle name="Cella da controllare 2 2 2 4 4 8" xfId="28706"/>
    <cellStyle name="Cella da controllare 2 2 2 4 4 8 2" xfId="53546"/>
    <cellStyle name="Cella da controllare 2 2 2 4 4 9" xfId="37827"/>
    <cellStyle name="Cella da controllare 2 2 2 4 5" xfId="9875"/>
    <cellStyle name="Cella da controllare 2 2 2 4 5 2" xfId="34824"/>
    <cellStyle name="Cella da controllare 2 2 2 4 6" xfId="13331"/>
    <cellStyle name="Cella da controllare 2 2 2 4 6 2" xfId="38173"/>
    <cellStyle name="Cella da controllare 2 2 2 4 7" xfId="8717"/>
    <cellStyle name="Cella da controllare 2 2 2 4 7 2" xfId="33668"/>
    <cellStyle name="Cella da controllare 2 2 2 4 8" xfId="7836"/>
    <cellStyle name="Cella da controllare 2 2 2 4 8 2" xfId="32789"/>
    <cellStyle name="Cella da controllare 2 2 2 4 9" xfId="17591"/>
    <cellStyle name="Cella da controllare 2 2 2 4 9 2" xfId="42431"/>
    <cellStyle name="Cella da controllare 2 2 2 5" xfId="11583"/>
    <cellStyle name="Cella da controllare 2 2 2 5 2" xfId="14334"/>
    <cellStyle name="Cella da controllare 2 2 2 5 2 2" xfId="39175"/>
    <cellStyle name="Cella da controllare 2 2 2 5 3" xfId="13472"/>
    <cellStyle name="Cella da controllare 2 2 2 5 3 2" xfId="38314"/>
    <cellStyle name="Cella da controllare 2 2 2 5 4" xfId="14668"/>
    <cellStyle name="Cella da controllare 2 2 2 5 4 2" xfId="39509"/>
    <cellStyle name="Cella da controllare 2 2 2 5 5" xfId="19257"/>
    <cellStyle name="Cella da controllare 2 2 2 5 5 2" xfId="44097"/>
    <cellStyle name="Cella da controllare 2 2 2 5 6" xfId="22527"/>
    <cellStyle name="Cella da controllare 2 2 2 5 6 2" xfId="47367"/>
    <cellStyle name="Cella da controllare 2 2 2 5 7" xfId="25742"/>
    <cellStyle name="Cella da controllare 2 2 2 5 7 2" xfId="50582"/>
    <cellStyle name="Cella da controllare 2 2 2 5 8" xfId="28107"/>
    <cellStyle name="Cella da controllare 2 2 2 5 8 2" xfId="52947"/>
    <cellStyle name="Cella da controllare 2 2 2 5 9" xfId="36469"/>
    <cellStyle name="Cella da controllare 2 2 2 6" xfId="10279"/>
    <cellStyle name="Cella da controllare 2 2 2 6 2" xfId="13601"/>
    <cellStyle name="Cella da controllare 2 2 2 6 2 2" xfId="38443"/>
    <cellStyle name="Cella da controllare 2 2 2 6 3" xfId="9187"/>
    <cellStyle name="Cella da controllare 2 2 2 6 3 2" xfId="34137"/>
    <cellStyle name="Cella da controllare 2 2 2 6 4" xfId="8173"/>
    <cellStyle name="Cella da controllare 2 2 2 6 4 2" xfId="33126"/>
    <cellStyle name="Cella da controllare 2 2 2 6 5" xfId="17993"/>
    <cellStyle name="Cella da controllare 2 2 2 6 5 2" xfId="42833"/>
    <cellStyle name="Cella da controllare 2 2 2 6 6" xfId="21287"/>
    <cellStyle name="Cella da controllare 2 2 2 6 6 2" xfId="46127"/>
    <cellStyle name="Cella da controllare 2 2 2 6 7" xfId="24513"/>
    <cellStyle name="Cella da controllare 2 2 2 6 7 2" xfId="49353"/>
    <cellStyle name="Cella da controllare 2 2 2 6 8" xfId="27448"/>
    <cellStyle name="Cella da controllare 2 2 2 6 8 2" xfId="52288"/>
    <cellStyle name="Cella da controllare 2 2 2 6 9" xfId="35221"/>
    <cellStyle name="Cella da controllare 2 2 2 7" xfId="12893"/>
    <cellStyle name="Cella da controllare 2 2 2 7 2" xfId="15227"/>
    <cellStyle name="Cella da controllare 2 2 2 7 2 2" xfId="40068"/>
    <cellStyle name="Cella da controllare 2 2 2 7 3" xfId="16039"/>
    <cellStyle name="Cella da controllare 2 2 2 7 3 2" xfId="40879"/>
    <cellStyle name="Cella da controllare 2 2 2 7 4" xfId="17302"/>
    <cellStyle name="Cella da controllare 2 2 2 7 4 2" xfId="42142"/>
    <cellStyle name="Cella da controllare 2 2 2 7 5" xfId="20565"/>
    <cellStyle name="Cella da controllare 2 2 2 7 5 2" xfId="45405"/>
    <cellStyle name="Cella da controllare 2 2 2 7 6" xfId="23835"/>
    <cellStyle name="Cella da controllare 2 2 2 7 6 2" xfId="48675"/>
    <cellStyle name="Cella da controllare 2 2 2 7 7" xfId="27048"/>
    <cellStyle name="Cella da controllare 2 2 2 7 7 2" xfId="51888"/>
    <cellStyle name="Cella da controllare 2 2 2 7 8" xfId="28615"/>
    <cellStyle name="Cella da controllare 2 2 2 7 8 2" xfId="53455"/>
    <cellStyle name="Cella da controllare 2 2 2 7 9" xfId="37736"/>
    <cellStyle name="Cella da controllare 2 2 2 8" xfId="9429"/>
    <cellStyle name="Cella da controllare 2 2 2 8 2" xfId="34379"/>
    <cellStyle name="Cella da controllare 2 2 2 9" xfId="7596"/>
    <cellStyle name="Cella da controllare 2 2 2 9 2" xfId="32549"/>
    <cellStyle name="Cella da controllare 2 2 3" xfId="6249"/>
    <cellStyle name="Cella da controllare 2 2 3 10" xfId="7844"/>
    <cellStyle name="Cella da controllare 2 2 3 10 2" xfId="32797"/>
    <cellStyle name="Cella da controllare 2 2 3 11" xfId="17524"/>
    <cellStyle name="Cella da controllare 2 2 3 11 2" xfId="42364"/>
    <cellStyle name="Cella da controllare 2 2 3 12" xfId="20819"/>
    <cellStyle name="Cella da controllare 2 2 3 12 2" xfId="45659"/>
    <cellStyle name="Cella da controllare 2 2 3 13" xfId="24046"/>
    <cellStyle name="Cella da controllare 2 2 3 13 2" xfId="48886"/>
    <cellStyle name="Cella da controllare 2 2 3 14" xfId="27255"/>
    <cellStyle name="Cella da controllare 2 2 3 14 2" xfId="52095"/>
    <cellStyle name="Cella da controllare 2 2 3 15" xfId="31228"/>
    <cellStyle name="Cella da controllare 2 2 3 2" xfId="6393"/>
    <cellStyle name="Cella da controllare 2 2 3 2 10" xfId="20960"/>
    <cellStyle name="Cella da controllare 2 2 3 2 10 2" xfId="45800"/>
    <cellStyle name="Cella da controllare 2 2 3 2 11" xfId="24186"/>
    <cellStyle name="Cella da controllare 2 2 3 2 11 2" xfId="49026"/>
    <cellStyle name="Cella da controllare 2 2 3 2 12" xfId="27395"/>
    <cellStyle name="Cella da controllare 2 2 3 2 12 2" xfId="52235"/>
    <cellStyle name="Cella da controllare 2 2 3 2 13" xfId="31368"/>
    <cellStyle name="Cella da controllare 2 2 3 2 2" xfId="11958"/>
    <cellStyle name="Cella da controllare 2 2 3 2 2 2" xfId="14609"/>
    <cellStyle name="Cella da controllare 2 2 3 2 2 2 2" xfId="39450"/>
    <cellStyle name="Cella da controllare 2 2 3 2 2 3" xfId="15568"/>
    <cellStyle name="Cella da controllare 2 2 3 2 2 3 2" xfId="40409"/>
    <cellStyle name="Cella da controllare 2 2 3 2 2 4" xfId="16368"/>
    <cellStyle name="Cella da controllare 2 2 3 2 2 4 2" xfId="41208"/>
    <cellStyle name="Cella da controllare 2 2 3 2 2 5" xfId="19631"/>
    <cellStyle name="Cella da controllare 2 2 3 2 2 5 2" xfId="44471"/>
    <cellStyle name="Cella da controllare 2 2 3 2 2 6" xfId="22901"/>
    <cellStyle name="Cella da controllare 2 2 3 2 2 6 2" xfId="47741"/>
    <cellStyle name="Cella da controllare 2 2 3 2 2 7" xfId="26114"/>
    <cellStyle name="Cella da controllare 2 2 3 2 2 7 2" xfId="50954"/>
    <cellStyle name="Cella da controllare 2 2 3 2 2 8" xfId="28286"/>
    <cellStyle name="Cella da controllare 2 2 3 2 2 8 2" xfId="53126"/>
    <cellStyle name="Cella da controllare 2 2 3 2 2 9" xfId="36821"/>
    <cellStyle name="Cella da controllare 2 2 3 2 3" xfId="12767"/>
    <cellStyle name="Cella da controllare 2 2 3 2 3 2" xfId="15119"/>
    <cellStyle name="Cella da controllare 2 2 3 2 3 2 2" xfId="39960"/>
    <cellStyle name="Cella da controllare 2 2 3 2 3 3" xfId="15929"/>
    <cellStyle name="Cella da controllare 2 2 3 2 3 3 2" xfId="40769"/>
    <cellStyle name="Cella da controllare 2 2 3 2 3 4" xfId="17177"/>
    <cellStyle name="Cella da controllare 2 2 3 2 3 4 2" xfId="42017"/>
    <cellStyle name="Cella da controllare 2 2 3 2 3 5" xfId="20440"/>
    <cellStyle name="Cella da controllare 2 2 3 2 3 5 2" xfId="45280"/>
    <cellStyle name="Cella da controllare 2 2 3 2 3 6" xfId="23710"/>
    <cellStyle name="Cella da controllare 2 2 3 2 3 6 2" xfId="48550"/>
    <cellStyle name="Cella da controllare 2 2 3 2 3 7" xfId="26923"/>
    <cellStyle name="Cella da controllare 2 2 3 2 3 7 2" xfId="51763"/>
    <cellStyle name="Cella da controllare 2 2 3 2 3 8" xfId="28490"/>
    <cellStyle name="Cella da controllare 2 2 3 2 3 8 2" xfId="53330"/>
    <cellStyle name="Cella da controllare 2 2 3 2 3 9" xfId="37611"/>
    <cellStyle name="Cella da controllare 2 2 3 2 4" xfId="13058"/>
    <cellStyle name="Cella da controllare 2 2 3 2 4 2" xfId="15392"/>
    <cellStyle name="Cella da controllare 2 2 3 2 4 2 2" xfId="40233"/>
    <cellStyle name="Cella da controllare 2 2 3 2 4 3" xfId="16202"/>
    <cellStyle name="Cella da controllare 2 2 3 2 4 3 2" xfId="41042"/>
    <cellStyle name="Cella da controllare 2 2 3 2 4 4" xfId="17467"/>
    <cellStyle name="Cella da controllare 2 2 3 2 4 4 2" xfId="42307"/>
    <cellStyle name="Cella da controllare 2 2 3 2 4 5" xfId="20730"/>
    <cellStyle name="Cella da controllare 2 2 3 2 4 5 2" xfId="45570"/>
    <cellStyle name="Cella da controllare 2 2 3 2 4 6" xfId="24000"/>
    <cellStyle name="Cella da controllare 2 2 3 2 4 6 2" xfId="48840"/>
    <cellStyle name="Cella da controllare 2 2 3 2 4 7" xfId="27213"/>
    <cellStyle name="Cella da controllare 2 2 3 2 4 7 2" xfId="52053"/>
    <cellStyle name="Cella da controllare 2 2 3 2 4 8" xfId="28780"/>
    <cellStyle name="Cella da controllare 2 2 3 2 4 8 2" xfId="53620"/>
    <cellStyle name="Cella da controllare 2 2 3 2 4 9" xfId="37901"/>
    <cellStyle name="Cella da controllare 2 2 3 2 5" xfId="9949"/>
    <cellStyle name="Cella da controllare 2 2 3 2 5 2" xfId="34898"/>
    <cellStyle name="Cella da controllare 2 2 3 2 6" xfId="13405"/>
    <cellStyle name="Cella da controllare 2 2 3 2 6 2" xfId="38247"/>
    <cellStyle name="Cella da controllare 2 2 3 2 7" xfId="8764"/>
    <cellStyle name="Cella da controllare 2 2 3 2 7 2" xfId="33715"/>
    <cellStyle name="Cella da controllare 2 2 3 2 8" xfId="14016"/>
    <cellStyle name="Cella da controllare 2 2 3 2 8 2" xfId="38857"/>
    <cellStyle name="Cella da controllare 2 2 3 2 9" xfId="17665"/>
    <cellStyle name="Cella da controllare 2 2 3 2 9 2" xfId="42505"/>
    <cellStyle name="Cella da controllare 2 2 3 3" xfId="6299"/>
    <cellStyle name="Cella da controllare 2 2 3 3 10" xfId="20866"/>
    <cellStyle name="Cella da controllare 2 2 3 3 10 2" xfId="45706"/>
    <cellStyle name="Cella da controllare 2 2 3 3 11" xfId="24092"/>
    <cellStyle name="Cella da controllare 2 2 3 3 11 2" xfId="48932"/>
    <cellStyle name="Cella da controllare 2 2 3 3 12" xfId="27301"/>
    <cellStyle name="Cella da controllare 2 2 3 3 12 2" xfId="52141"/>
    <cellStyle name="Cella da controllare 2 2 3 3 13" xfId="31274"/>
    <cellStyle name="Cella da controllare 2 2 3 3 2" xfId="11864"/>
    <cellStyle name="Cella da controllare 2 2 3 3 2 2" xfId="14515"/>
    <cellStyle name="Cella da controllare 2 2 3 3 2 2 2" xfId="39356"/>
    <cellStyle name="Cella da controllare 2 2 3 3 2 3" xfId="15474"/>
    <cellStyle name="Cella da controllare 2 2 3 3 2 3 2" xfId="40315"/>
    <cellStyle name="Cella da controllare 2 2 3 3 2 4" xfId="16274"/>
    <cellStyle name="Cella da controllare 2 2 3 3 2 4 2" xfId="41114"/>
    <cellStyle name="Cella da controllare 2 2 3 3 2 5" xfId="19537"/>
    <cellStyle name="Cella da controllare 2 2 3 3 2 5 2" xfId="44377"/>
    <cellStyle name="Cella da controllare 2 2 3 3 2 6" xfId="22807"/>
    <cellStyle name="Cella da controllare 2 2 3 3 2 6 2" xfId="47647"/>
    <cellStyle name="Cella da controllare 2 2 3 3 2 7" xfId="26020"/>
    <cellStyle name="Cella da controllare 2 2 3 3 2 7 2" xfId="50860"/>
    <cellStyle name="Cella da controllare 2 2 3 3 2 8" xfId="28192"/>
    <cellStyle name="Cella da controllare 2 2 3 3 2 8 2" xfId="53032"/>
    <cellStyle name="Cella da controllare 2 2 3 3 2 9" xfId="36727"/>
    <cellStyle name="Cella da controllare 2 2 3 3 3" xfId="12673"/>
    <cellStyle name="Cella da controllare 2 2 3 3 3 2" xfId="15025"/>
    <cellStyle name="Cella da controllare 2 2 3 3 3 2 2" xfId="39866"/>
    <cellStyle name="Cella da controllare 2 2 3 3 3 3" xfId="15835"/>
    <cellStyle name="Cella da controllare 2 2 3 3 3 3 2" xfId="40675"/>
    <cellStyle name="Cella da controllare 2 2 3 3 3 4" xfId="17083"/>
    <cellStyle name="Cella da controllare 2 2 3 3 3 4 2" xfId="41923"/>
    <cellStyle name="Cella da controllare 2 2 3 3 3 5" xfId="20346"/>
    <cellStyle name="Cella da controllare 2 2 3 3 3 5 2" xfId="45186"/>
    <cellStyle name="Cella da controllare 2 2 3 3 3 6" xfId="23616"/>
    <cellStyle name="Cella da controllare 2 2 3 3 3 6 2" xfId="48456"/>
    <cellStyle name="Cella da controllare 2 2 3 3 3 7" xfId="26829"/>
    <cellStyle name="Cella da controllare 2 2 3 3 3 7 2" xfId="51669"/>
    <cellStyle name="Cella da controllare 2 2 3 3 3 8" xfId="28396"/>
    <cellStyle name="Cella da controllare 2 2 3 3 3 8 2" xfId="53236"/>
    <cellStyle name="Cella da controllare 2 2 3 3 3 9" xfId="37517"/>
    <cellStyle name="Cella da controllare 2 2 3 3 4" xfId="12964"/>
    <cellStyle name="Cella da controllare 2 2 3 3 4 2" xfId="15298"/>
    <cellStyle name="Cella da controllare 2 2 3 3 4 2 2" xfId="40139"/>
    <cellStyle name="Cella da controllare 2 2 3 3 4 3" xfId="16108"/>
    <cellStyle name="Cella da controllare 2 2 3 3 4 3 2" xfId="40948"/>
    <cellStyle name="Cella da controllare 2 2 3 3 4 4" xfId="17373"/>
    <cellStyle name="Cella da controllare 2 2 3 3 4 4 2" xfId="42213"/>
    <cellStyle name="Cella da controllare 2 2 3 3 4 5" xfId="20636"/>
    <cellStyle name="Cella da controllare 2 2 3 3 4 5 2" xfId="45476"/>
    <cellStyle name="Cella da controllare 2 2 3 3 4 6" xfId="23906"/>
    <cellStyle name="Cella da controllare 2 2 3 3 4 6 2" xfId="48746"/>
    <cellStyle name="Cella da controllare 2 2 3 3 4 7" xfId="27119"/>
    <cellStyle name="Cella da controllare 2 2 3 3 4 7 2" xfId="51959"/>
    <cellStyle name="Cella da controllare 2 2 3 3 4 8" xfId="28686"/>
    <cellStyle name="Cella da controllare 2 2 3 3 4 8 2" xfId="53526"/>
    <cellStyle name="Cella da controllare 2 2 3 3 4 9" xfId="37807"/>
    <cellStyle name="Cella da controllare 2 2 3 3 5" xfId="9855"/>
    <cellStyle name="Cella da controllare 2 2 3 3 5 2" xfId="34804"/>
    <cellStyle name="Cella da controllare 2 2 3 3 6" xfId="13311"/>
    <cellStyle name="Cella da controllare 2 2 3 3 6 2" xfId="38153"/>
    <cellStyle name="Cella da controllare 2 2 3 3 7" xfId="8697"/>
    <cellStyle name="Cella da controllare 2 2 3 3 7 2" xfId="33648"/>
    <cellStyle name="Cella da controllare 2 2 3 3 8" xfId="8115"/>
    <cellStyle name="Cella da controllare 2 2 3 3 8 2" xfId="33068"/>
    <cellStyle name="Cella da controllare 2 2 3 3 9" xfId="17571"/>
    <cellStyle name="Cella da controllare 2 2 3 3 9 2" xfId="42411"/>
    <cellStyle name="Cella da controllare 2 2 3 4" xfId="11814"/>
    <cellStyle name="Cella da controllare 2 2 3 4 2" xfId="14466"/>
    <cellStyle name="Cella da controllare 2 2 3 4 2 2" xfId="39307"/>
    <cellStyle name="Cella da controllare 2 2 3 4 3" xfId="15427"/>
    <cellStyle name="Cella da controllare 2 2 3 4 3 2" xfId="40268"/>
    <cellStyle name="Cella da controllare 2 2 3 4 4" xfId="16226"/>
    <cellStyle name="Cella da controllare 2 2 3 4 4 2" xfId="41066"/>
    <cellStyle name="Cella da controllare 2 2 3 4 5" xfId="19487"/>
    <cellStyle name="Cella da controllare 2 2 3 4 5 2" xfId="44327"/>
    <cellStyle name="Cella da controllare 2 2 3 4 6" xfId="22757"/>
    <cellStyle name="Cella da controllare 2 2 3 4 6 2" xfId="47597"/>
    <cellStyle name="Cella da controllare 2 2 3 4 7" xfId="25971"/>
    <cellStyle name="Cella da controllare 2 2 3 4 7 2" xfId="50811"/>
    <cellStyle name="Cella da controllare 2 2 3 4 8" xfId="28143"/>
    <cellStyle name="Cella da controllare 2 2 3 4 8 2" xfId="52983"/>
    <cellStyle name="Cella da controllare 2 2 3 4 9" xfId="36678"/>
    <cellStyle name="Cella da controllare 2 2 3 5" xfId="12624"/>
    <cellStyle name="Cella da controllare 2 2 3 5 2" xfId="14978"/>
    <cellStyle name="Cella da controllare 2 2 3 5 2 2" xfId="39819"/>
    <cellStyle name="Cella da controllare 2 2 3 5 3" xfId="15789"/>
    <cellStyle name="Cella da controllare 2 2 3 5 3 2" xfId="40629"/>
    <cellStyle name="Cella da controllare 2 2 3 5 4" xfId="17034"/>
    <cellStyle name="Cella da controllare 2 2 3 5 4 2" xfId="41874"/>
    <cellStyle name="Cella da controllare 2 2 3 5 5" xfId="20297"/>
    <cellStyle name="Cella da controllare 2 2 3 5 5 2" xfId="45137"/>
    <cellStyle name="Cella da controllare 2 2 3 5 6" xfId="23567"/>
    <cellStyle name="Cella da controllare 2 2 3 5 6 2" xfId="48407"/>
    <cellStyle name="Cella da controllare 2 2 3 5 7" xfId="26780"/>
    <cellStyle name="Cella da controllare 2 2 3 5 7 2" xfId="51620"/>
    <cellStyle name="Cella da controllare 2 2 3 5 8" xfId="28347"/>
    <cellStyle name="Cella da controllare 2 2 3 5 8 2" xfId="53187"/>
    <cellStyle name="Cella da controllare 2 2 3 5 9" xfId="37470"/>
    <cellStyle name="Cella da controllare 2 2 3 6" xfId="12916"/>
    <cellStyle name="Cella da controllare 2 2 3 6 2" xfId="15250"/>
    <cellStyle name="Cella da controllare 2 2 3 6 2 2" xfId="40091"/>
    <cellStyle name="Cella da controllare 2 2 3 6 3" xfId="16062"/>
    <cellStyle name="Cella da controllare 2 2 3 6 3 2" xfId="40902"/>
    <cellStyle name="Cella da controllare 2 2 3 6 4" xfId="17325"/>
    <cellStyle name="Cella da controllare 2 2 3 6 4 2" xfId="42165"/>
    <cellStyle name="Cella da controllare 2 2 3 6 5" xfId="20588"/>
    <cellStyle name="Cella da controllare 2 2 3 6 5 2" xfId="45428"/>
    <cellStyle name="Cella da controllare 2 2 3 6 6" xfId="23858"/>
    <cellStyle name="Cella da controllare 2 2 3 6 6 2" xfId="48698"/>
    <cellStyle name="Cella da controllare 2 2 3 6 7" xfId="27071"/>
    <cellStyle name="Cella da controllare 2 2 3 6 7 2" xfId="51911"/>
    <cellStyle name="Cella da controllare 2 2 3 6 8" xfId="28638"/>
    <cellStyle name="Cella da controllare 2 2 3 6 8 2" xfId="53478"/>
    <cellStyle name="Cella da controllare 2 2 3 6 9" xfId="37759"/>
    <cellStyle name="Cella da controllare 2 2 3 7" xfId="9806"/>
    <cellStyle name="Cella da controllare 2 2 3 7 2" xfId="34755"/>
    <cellStyle name="Cella da controllare 2 2 3 8" xfId="13264"/>
    <cellStyle name="Cella da controllare 2 2 3 8 2" xfId="38106"/>
    <cellStyle name="Cella da controllare 2 2 3 9" xfId="8664"/>
    <cellStyle name="Cella da controllare 2 2 3 9 2" xfId="33615"/>
    <cellStyle name="Cella da controllare 2 2 4" xfId="5493"/>
    <cellStyle name="Cella da controllare 2 2 4 10" xfId="15599"/>
    <cellStyle name="Cella da controllare 2 2 4 10 2" xfId="40440"/>
    <cellStyle name="Cella da controllare 2 2 4 11" xfId="13909"/>
    <cellStyle name="Cella da controllare 2 2 4 11 2" xfId="38750"/>
    <cellStyle name="Cella da controllare 2 2 4 12" xfId="8373"/>
    <cellStyle name="Cella da controllare 2 2 4 12 2" xfId="33324"/>
    <cellStyle name="Cella da controllare 2 2 4 13" xfId="20785"/>
    <cellStyle name="Cella da controllare 2 2 4 13 2" xfId="45625"/>
    <cellStyle name="Cella da controllare 2 2 4 14" xfId="30492"/>
    <cellStyle name="Cella da controllare 2 2 4 2" xfId="6373"/>
    <cellStyle name="Cella da controllare 2 2 4 2 10" xfId="20940"/>
    <cellStyle name="Cella da controllare 2 2 4 2 10 2" xfId="45780"/>
    <cellStyle name="Cella da controllare 2 2 4 2 11" xfId="24166"/>
    <cellStyle name="Cella da controllare 2 2 4 2 11 2" xfId="49006"/>
    <cellStyle name="Cella da controllare 2 2 4 2 12" xfId="27375"/>
    <cellStyle name="Cella da controllare 2 2 4 2 12 2" xfId="52215"/>
    <cellStyle name="Cella da controllare 2 2 4 2 13" xfId="31348"/>
    <cellStyle name="Cella da controllare 2 2 4 2 2" xfId="11938"/>
    <cellStyle name="Cella da controllare 2 2 4 2 2 2" xfId="14589"/>
    <cellStyle name="Cella da controllare 2 2 4 2 2 2 2" xfId="39430"/>
    <cellStyle name="Cella da controllare 2 2 4 2 2 3" xfId="15548"/>
    <cellStyle name="Cella da controllare 2 2 4 2 2 3 2" xfId="40389"/>
    <cellStyle name="Cella da controllare 2 2 4 2 2 4" xfId="16348"/>
    <cellStyle name="Cella da controllare 2 2 4 2 2 4 2" xfId="41188"/>
    <cellStyle name="Cella da controllare 2 2 4 2 2 5" xfId="19611"/>
    <cellStyle name="Cella da controllare 2 2 4 2 2 5 2" xfId="44451"/>
    <cellStyle name="Cella da controllare 2 2 4 2 2 6" xfId="22881"/>
    <cellStyle name="Cella da controllare 2 2 4 2 2 6 2" xfId="47721"/>
    <cellStyle name="Cella da controllare 2 2 4 2 2 7" xfId="26094"/>
    <cellStyle name="Cella da controllare 2 2 4 2 2 7 2" xfId="50934"/>
    <cellStyle name="Cella da controllare 2 2 4 2 2 8" xfId="28266"/>
    <cellStyle name="Cella da controllare 2 2 4 2 2 8 2" xfId="53106"/>
    <cellStyle name="Cella da controllare 2 2 4 2 2 9" xfId="36801"/>
    <cellStyle name="Cella da controllare 2 2 4 2 3" xfId="12747"/>
    <cellStyle name="Cella da controllare 2 2 4 2 3 2" xfId="15099"/>
    <cellStyle name="Cella da controllare 2 2 4 2 3 2 2" xfId="39940"/>
    <cellStyle name="Cella da controllare 2 2 4 2 3 3" xfId="15909"/>
    <cellStyle name="Cella da controllare 2 2 4 2 3 3 2" xfId="40749"/>
    <cellStyle name="Cella da controllare 2 2 4 2 3 4" xfId="17157"/>
    <cellStyle name="Cella da controllare 2 2 4 2 3 4 2" xfId="41997"/>
    <cellStyle name="Cella da controllare 2 2 4 2 3 5" xfId="20420"/>
    <cellStyle name="Cella da controllare 2 2 4 2 3 5 2" xfId="45260"/>
    <cellStyle name="Cella da controllare 2 2 4 2 3 6" xfId="23690"/>
    <cellStyle name="Cella da controllare 2 2 4 2 3 6 2" xfId="48530"/>
    <cellStyle name="Cella da controllare 2 2 4 2 3 7" xfId="26903"/>
    <cellStyle name="Cella da controllare 2 2 4 2 3 7 2" xfId="51743"/>
    <cellStyle name="Cella da controllare 2 2 4 2 3 8" xfId="28470"/>
    <cellStyle name="Cella da controllare 2 2 4 2 3 8 2" xfId="53310"/>
    <cellStyle name="Cella da controllare 2 2 4 2 3 9" xfId="37591"/>
    <cellStyle name="Cella da controllare 2 2 4 2 4" xfId="13038"/>
    <cellStyle name="Cella da controllare 2 2 4 2 4 2" xfId="15372"/>
    <cellStyle name="Cella da controllare 2 2 4 2 4 2 2" xfId="40213"/>
    <cellStyle name="Cella da controllare 2 2 4 2 4 3" xfId="16182"/>
    <cellStyle name="Cella da controllare 2 2 4 2 4 3 2" xfId="41022"/>
    <cellStyle name="Cella da controllare 2 2 4 2 4 4" xfId="17447"/>
    <cellStyle name="Cella da controllare 2 2 4 2 4 4 2" xfId="42287"/>
    <cellStyle name="Cella da controllare 2 2 4 2 4 5" xfId="20710"/>
    <cellStyle name="Cella da controllare 2 2 4 2 4 5 2" xfId="45550"/>
    <cellStyle name="Cella da controllare 2 2 4 2 4 6" xfId="23980"/>
    <cellStyle name="Cella da controllare 2 2 4 2 4 6 2" xfId="48820"/>
    <cellStyle name="Cella da controllare 2 2 4 2 4 7" xfId="27193"/>
    <cellStyle name="Cella da controllare 2 2 4 2 4 7 2" xfId="52033"/>
    <cellStyle name="Cella da controllare 2 2 4 2 4 8" xfId="28760"/>
    <cellStyle name="Cella da controllare 2 2 4 2 4 8 2" xfId="53600"/>
    <cellStyle name="Cella da controllare 2 2 4 2 4 9" xfId="37881"/>
    <cellStyle name="Cella da controllare 2 2 4 2 5" xfId="9929"/>
    <cellStyle name="Cella da controllare 2 2 4 2 5 2" xfId="34878"/>
    <cellStyle name="Cella da controllare 2 2 4 2 6" xfId="13385"/>
    <cellStyle name="Cella da controllare 2 2 4 2 6 2" xfId="38227"/>
    <cellStyle name="Cella da controllare 2 2 4 2 7" xfId="8745"/>
    <cellStyle name="Cella da controllare 2 2 4 2 7 2" xfId="33696"/>
    <cellStyle name="Cella da controllare 2 2 4 2 8" xfId="8086"/>
    <cellStyle name="Cella da controllare 2 2 4 2 8 2" xfId="33039"/>
    <cellStyle name="Cella da controllare 2 2 4 2 9" xfId="17645"/>
    <cellStyle name="Cella da controllare 2 2 4 2 9 2" xfId="42485"/>
    <cellStyle name="Cella da controllare 2 2 4 3" xfId="11586"/>
    <cellStyle name="Cella da controllare 2 2 4 3 2" xfId="14337"/>
    <cellStyle name="Cella da controllare 2 2 4 3 2 2" xfId="39178"/>
    <cellStyle name="Cella da controllare 2 2 4 3 3" xfId="13644"/>
    <cellStyle name="Cella da controllare 2 2 4 3 3 2" xfId="38486"/>
    <cellStyle name="Cella da controllare 2 2 4 3 4" xfId="13574"/>
    <cellStyle name="Cella da controllare 2 2 4 3 4 2" xfId="38416"/>
    <cellStyle name="Cella da controllare 2 2 4 3 5" xfId="19260"/>
    <cellStyle name="Cella da controllare 2 2 4 3 5 2" xfId="44100"/>
    <cellStyle name="Cella da controllare 2 2 4 3 6" xfId="22530"/>
    <cellStyle name="Cella da controllare 2 2 4 3 6 2" xfId="47370"/>
    <cellStyle name="Cella da controllare 2 2 4 3 7" xfId="25745"/>
    <cellStyle name="Cella da controllare 2 2 4 3 7 2" xfId="50585"/>
    <cellStyle name="Cella da controllare 2 2 4 3 8" xfId="28110"/>
    <cellStyle name="Cella da controllare 2 2 4 3 8 2" xfId="52950"/>
    <cellStyle name="Cella da controllare 2 2 4 3 9" xfId="36472"/>
    <cellStyle name="Cella da controllare 2 2 4 4" xfId="10276"/>
    <cellStyle name="Cella da controllare 2 2 4 4 2" xfId="13598"/>
    <cellStyle name="Cella da controllare 2 2 4 4 2 2" xfId="38440"/>
    <cellStyle name="Cella da controllare 2 2 4 4 3" xfId="8853"/>
    <cellStyle name="Cella da controllare 2 2 4 4 3 2" xfId="33804"/>
    <cellStyle name="Cella da controllare 2 2 4 4 4" xfId="8176"/>
    <cellStyle name="Cella da controllare 2 2 4 4 4 2" xfId="33129"/>
    <cellStyle name="Cella da controllare 2 2 4 4 5" xfId="17990"/>
    <cellStyle name="Cella da controllare 2 2 4 4 5 2" xfId="42830"/>
    <cellStyle name="Cella da controllare 2 2 4 4 6" xfId="21284"/>
    <cellStyle name="Cella da controllare 2 2 4 4 6 2" xfId="46124"/>
    <cellStyle name="Cella da controllare 2 2 4 4 7" xfId="24510"/>
    <cellStyle name="Cella da controllare 2 2 4 4 7 2" xfId="49350"/>
    <cellStyle name="Cella da controllare 2 2 4 4 8" xfId="27445"/>
    <cellStyle name="Cella da controllare 2 2 4 4 8 2" xfId="52285"/>
    <cellStyle name="Cella da controllare 2 2 4 4 9" xfId="35218"/>
    <cellStyle name="Cella da controllare 2 2 4 5" xfId="12896"/>
    <cellStyle name="Cella da controllare 2 2 4 5 2" xfId="15230"/>
    <cellStyle name="Cella da controllare 2 2 4 5 2 2" xfId="40071"/>
    <cellStyle name="Cella da controllare 2 2 4 5 3" xfId="16042"/>
    <cellStyle name="Cella da controllare 2 2 4 5 3 2" xfId="40882"/>
    <cellStyle name="Cella da controllare 2 2 4 5 4" xfId="17305"/>
    <cellStyle name="Cella da controllare 2 2 4 5 4 2" xfId="42145"/>
    <cellStyle name="Cella da controllare 2 2 4 5 5" xfId="20568"/>
    <cellStyle name="Cella da controllare 2 2 4 5 5 2" xfId="45408"/>
    <cellStyle name="Cella da controllare 2 2 4 5 6" xfId="23838"/>
    <cellStyle name="Cella da controllare 2 2 4 5 6 2" xfId="48678"/>
    <cellStyle name="Cella da controllare 2 2 4 5 7" xfId="27051"/>
    <cellStyle name="Cella da controllare 2 2 4 5 7 2" xfId="51891"/>
    <cellStyle name="Cella da controllare 2 2 4 5 8" xfId="28618"/>
    <cellStyle name="Cella da controllare 2 2 4 5 8 2" xfId="53458"/>
    <cellStyle name="Cella da controllare 2 2 4 5 9" xfId="37739"/>
    <cellStyle name="Cella da controllare 2 2 4 6" xfId="9432"/>
    <cellStyle name="Cella da controllare 2 2 4 6 2" xfId="34382"/>
    <cellStyle name="Cella da controllare 2 2 4 7" xfId="7593"/>
    <cellStyle name="Cella da controllare 2 2 4 7 2" xfId="32546"/>
    <cellStyle name="Cella da controllare 2 2 4 8" xfId="7190"/>
    <cellStyle name="Cella da controllare 2 2 4 8 2" xfId="32143"/>
    <cellStyle name="Cella da controllare 2 2 4 9" xfId="8309"/>
    <cellStyle name="Cella da controllare 2 2 4 9 2" xfId="33262"/>
    <cellStyle name="Cella da controllare 2 2 5" xfId="6333"/>
    <cellStyle name="Cella da controllare 2 2 5 10" xfId="20900"/>
    <cellStyle name="Cella da controllare 2 2 5 10 2" xfId="45740"/>
    <cellStyle name="Cella da controllare 2 2 5 11" xfId="24126"/>
    <cellStyle name="Cella da controllare 2 2 5 11 2" xfId="48966"/>
    <cellStyle name="Cella da controllare 2 2 5 12" xfId="27335"/>
    <cellStyle name="Cella da controllare 2 2 5 12 2" xfId="52175"/>
    <cellStyle name="Cella da controllare 2 2 5 13" xfId="31308"/>
    <cellStyle name="Cella da controllare 2 2 5 2" xfId="11898"/>
    <cellStyle name="Cella da controllare 2 2 5 2 2" xfId="14549"/>
    <cellStyle name="Cella da controllare 2 2 5 2 2 2" xfId="39390"/>
    <cellStyle name="Cella da controllare 2 2 5 2 3" xfId="15508"/>
    <cellStyle name="Cella da controllare 2 2 5 2 3 2" xfId="40349"/>
    <cellStyle name="Cella da controllare 2 2 5 2 4" xfId="16308"/>
    <cellStyle name="Cella da controllare 2 2 5 2 4 2" xfId="41148"/>
    <cellStyle name="Cella da controllare 2 2 5 2 5" xfId="19571"/>
    <cellStyle name="Cella da controllare 2 2 5 2 5 2" xfId="44411"/>
    <cellStyle name="Cella da controllare 2 2 5 2 6" xfId="22841"/>
    <cellStyle name="Cella da controllare 2 2 5 2 6 2" xfId="47681"/>
    <cellStyle name="Cella da controllare 2 2 5 2 7" xfId="26054"/>
    <cellStyle name="Cella da controllare 2 2 5 2 7 2" xfId="50894"/>
    <cellStyle name="Cella da controllare 2 2 5 2 8" xfId="28226"/>
    <cellStyle name="Cella da controllare 2 2 5 2 8 2" xfId="53066"/>
    <cellStyle name="Cella da controllare 2 2 5 2 9" xfId="36761"/>
    <cellStyle name="Cella da controllare 2 2 5 3" xfId="12707"/>
    <cellStyle name="Cella da controllare 2 2 5 3 2" xfId="15059"/>
    <cellStyle name="Cella da controllare 2 2 5 3 2 2" xfId="39900"/>
    <cellStyle name="Cella da controllare 2 2 5 3 3" xfId="15869"/>
    <cellStyle name="Cella da controllare 2 2 5 3 3 2" xfId="40709"/>
    <cellStyle name="Cella da controllare 2 2 5 3 4" xfId="17117"/>
    <cellStyle name="Cella da controllare 2 2 5 3 4 2" xfId="41957"/>
    <cellStyle name="Cella da controllare 2 2 5 3 5" xfId="20380"/>
    <cellStyle name="Cella da controllare 2 2 5 3 5 2" xfId="45220"/>
    <cellStyle name="Cella da controllare 2 2 5 3 6" xfId="23650"/>
    <cellStyle name="Cella da controllare 2 2 5 3 6 2" xfId="48490"/>
    <cellStyle name="Cella da controllare 2 2 5 3 7" xfId="26863"/>
    <cellStyle name="Cella da controllare 2 2 5 3 7 2" xfId="51703"/>
    <cellStyle name="Cella da controllare 2 2 5 3 8" xfId="28430"/>
    <cellStyle name="Cella da controllare 2 2 5 3 8 2" xfId="53270"/>
    <cellStyle name="Cella da controllare 2 2 5 3 9" xfId="37551"/>
    <cellStyle name="Cella da controllare 2 2 5 4" xfId="12998"/>
    <cellStyle name="Cella da controllare 2 2 5 4 2" xfId="15332"/>
    <cellStyle name="Cella da controllare 2 2 5 4 2 2" xfId="40173"/>
    <cellStyle name="Cella da controllare 2 2 5 4 3" xfId="16142"/>
    <cellStyle name="Cella da controllare 2 2 5 4 3 2" xfId="40982"/>
    <cellStyle name="Cella da controllare 2 2 5 4 4" xfId="17407"/>
    <cellStyle name="Cella da controllare 2 2 5 4 4 2" xfId="42247"/>
    <cellStyle name="Cella da controllare 2 2 5 4 5" xfId="20670"/>
    <cellStyle name="Cella da controllare 2 2 5 4 5 2" xfId="45510"/>
    <cellStyle name="Cella da controllare 2 2 5 4 6" xfId="23940"/>
    <cellStyle name="Cella da controllare 2 2 5 4 6 2" xfId="48780"/>
    <cellStyle name="Cella da controllare 2 2 5 4 7" xfId="27153"/>
    <cellStyle name="Cella da controllare 2 2 5 4 7 2" xfId="51993"/>
    <cellStyle name="Cella da controllare 2 2 5 4 8" xfId="28720"/>
    <cellStyle name="Cella da controllare 2 2 5 4 8 2" xfId="53560"/>
    <cellStyle name="Cella da controllare 2 2 5 4 9" xfId="37841"/>
    <cellStyle name="Cella da controllare 2 2 5 5" xfId="9889"/>
    <cellStyle name="Cella da controllare 2 2 5 5 2" xfId="34838"/>
    <cellStyle name="Cella da controllare 2 2 5 6" xfId="13345"/>
    <cellStyle name="Cella da controllare 2 2 5 6 2" xfId="38187"/>
    <cellStyle name="Cella da controllare 2 2 5 7" xfId="6486"/>
    <cellStyle name="Cella da controllare 2 2 5 7 2" xfId="31458"/>
    <cellStyle name="Cella da controllare 2 2 5 8" xfId="7838"/>
    <cellStyle name="Cella da controllare 2 2 5 8 2" xfId="32791"/>
    <cellStyle name="Cella da controllare 2 2 5 9" xfId="17605"/>
    <cellStyle name="Cella da controllare 2 2 5 9 2" xfId="42445"/>
    <cellStyle name="Cella da controllare 2 2 6" xfId="5466"/>
    <cellStyle name="Cella da controllare 2 2 6 10" xfId="6711"/>
    <cellStyle name="Cella da controllare 2 2 6 10 2" xfId="31679"/>
    <cellStyle name="Cella da controllare 2 2 6 11" xfId="9743"/>
    <cellStyle name="Cella da controllare 2 2 6 11 2" xfId="34692"/>
    <cellStyle name="Cella da controllare 2 2 6 12" xfId="13536"/>
    <cellStyle name="Cella da controllare 2 2 6 12 2" xfId="38378"/>
    <cellStyle name="Cella da controllare 2 2 6 13" xfId="30466"/>
    <cellStyle name="Cella da controllare 2 2 6 2" xfId="11559"/>
    <cellStyle name="Cella da controllare 2 2 6 2 2" xfId="14311"/>
    <cellStyle name="Cella da controllare 2 2 6 2 2 2" xfId="39152"/>
    <cellStyle name="Cella da controllare 2 2 6 2 3" xfId="9009"/>
    <cellStyle name="Cella da controllare 2 2 6 2 3 2" xfId="33959"/>
    <cellStyle name="Cella da controllare 2 2 6 2 4" xfId="13107"/>
    <cellStyle name="Cella da controllare 2 2 6 2 4 2" xfId="37949"/>
    <cellStyle name="Cella da controllare 2 2 6 2 5" xfId="19234"/>
    <cellStyle name="Cella da controllare 2 2 6 2 5 2" xfId="44074"/>
    <cellStyle name="Cella da controllare 2 2 6 2 6" xfId="22503"/>
    <cellStyle name="Cella da controllare 2 2 6 2 6 2" xfId="47343"/>
    <cellStyle name="Cella da controllare 2 2 6 2 7" xfId="25719"/>
    <cellStyle name="Cella da controllare 2 2 6 2 7 2" xfId="50559"/>
    <cellStyle name="Cella da controllare 2 2 6 2 8" xfId="28084"/>
    <cellStyle name="Cella da controllare 2 2 6 2 8 2" xfId="52924"/>
    <cellStyle name="Cella da controllare 2 2 6 2 9" xfId="36446"/>
    <cellStyle name="Cella da controllare 2 2 6 3" xfId="10302"/>
    <cellStyle name="Cella da controllare 2 2 6 3 2" xfId="13624"/>
    <cellStyle name="Cella da controllare 2 2 6 3 2 2" xfId="38466"/>
    <cellStyle name="Cella da controllare 2 2 6 3 3" xfId="9105"/>
    <cellStyle name="Cella da controllare 2 2 6 3 3 2" xfId="34055"/>
    <cellStyle name="Cella da controllare 2 2 6 3 4" xfId="14034"/>
    <cellStyle name="Cella da controllare 2 2 6 3 4 2" xfId="38875"/>
    <cellStyle name="Cella da controllare 2 2 6 3 5" xfId="18016"/>
    <cellStyle name="Cella da controllare 2 2 6 3 5 2" xfId="42856"/>
    <cellStyle name="Cella da controllare 2 2 6 3 6" xfId="21310"/>
    <cellStyle name="Cella da controllare 2 2 6 3 6 2" xfId="46150"/>
    <cellStyle name="Cella da controllare 2 2 6 3 7" xfId="24536"/>
    <cellStyle name="Cella da controllare 2 2 6 3 7 2" xfId="49376"/>
    <cellStyle name="Cella da controllare 2 2 6 3 8" xfId="27471"/>
    <cellStyle name="Cella da controllare 2 2 6 3 8 2" xfId="52311"/>
    <cellStyle name="Cella da controllare 2 2 6 3 9" xfId="35244"/>
    <cellStyle name="Cella da controllare 2 2 6 4" xfId="12870"/>
    <cellStyle name="Cella da controllare 2 2 6 4 2" xfId="15204"/>
    <cellStyle name="Cella da controllare 2 2 6 4 2 2" xfId="40045"/>
    <cellStyle name="Cella da controllare 2 2 6 4 3" xfId="16016"/>
    <cellStyle name="Cella da controllare 2 2 6 4 3 2" xfId="40856"/>
    <cellStyle name="Cella da controllare 2 2 6 4 4" xfId="17279"/>
    <cellStyle name="Cella da controllare 2 2 6 4 4 2" xfId="42119"/>
    <cellStyle name="Cella da controllare 2 2 6 4 5" xfId="20542"/>
    <cellStyle name="Cella da controllare 2 2 6 4 5 2" xfId="45382"/>
    <cellStyle name="Cella da controllare 2 2 6 4 6" xfId="23812"/>
    <cellStyle name="Cella da controllare 2 2 6 4 6 2" xfId="48652"/>
    <cellStyle name="Cella da controllare 2 2 6 4 7" xfId="27025"/>
    <cellStyle name="Cella da controllare 2 2 6 4 7 2" xfId="51865"/>
    <cellStyle name="Cella da controllare 2 2 6 4 8" xfId="28592"/>
    <cellStyle name="Cella da controllare 2 2 6 4 8 2" xfId="53432"/>
    <cellStyle name="Cella da controllare 2 2 6 4 9" xfId="37713"/>
    <cellStyle name="Cella da controllare 2 2 6 5" xfId="9405"/>
    <cellStyle name="Cella da controllare 2 2 6 5 2" xfId="34355"/>
    <cellStyle name="Cella da controllare 2 2 6 6" xfId="7619"/>
    <cellStyle name="Cella da controllare 2 2 6 6 2" xfId="32572"/>
    <cellStyle name="Cella da controllare 2 2 6 7" xfId="8526"/>
    <cellStyle name="Cella da controllare 2 2 6 7 2" xfId="33477"/>
    <cellStyle name="Cella da controllare 2 2 6 8" xfId="7345"/>
    <cellStyle name="Cella da controllare 2 2 6 8 2" xfId="32298"/>
    <cellStyle name="Cella da controllare 2 2 6 9" xfId="13195"/>
    <cellStyle name="Cella da controllare 2 2 6 9 2" xfId="38037"/>
    <cellStyle name="Cella da controllare 2 2 7" xfId="11504"/>
    <cellStyle name="Cella da controllare 2 2 7 2" xfId="14265"/>
    <cellStyle name="Cella da controllare 2 2 7 2 2" xfId="39106"/>
    <cellStyle name="Cella da controllare 2 2 7 3" xfId="8983"/>
    <cellStyle name="Cella da controllare 2 2 7 3 2" xfId="33933"/>
    <cellStyle name="Cella da controllare 2 2 7 4" xfId="14354"/>
    <cellStyle name="Cella da controllare 2 2 7 4 2" xfId="39195"/>
    <cellStyle name="Cella da controllare 2 2 7 5" xfId="19181"/>
    <cellStyle name="Cella da controllare 2 2 7 5 2" xfId="44021"/>
    <cellStyle name="Cella da controllare 2 2 7 6" xfId="22448"/>
    <cellStyle name="Cella da controllare 2 2 7 6 2" xfId="47288"/>
    <cellStyle name="Cella da controllare 2 2 7 7" xfId="25666"/>
    <cellStyle name="Cella da controllare 2 2 7 7 2" xfId="50506"/>
    <cellStyle name="Cella da controllare 2 2 7 8" xfId="28045"/>
    <cellStyle name="Cella da controllare 2 2 7 8 2" xfId="52885"/>
    <cellStyle name="Cella da controllare 2 2 7 9" xfId="36393"/>
    <cellStyle name="Cella da controllare 2 2 8" xfId="10336"/>
    <cellStyle name="Cella da controllare 2 2 8 2" xfId="13652"/>
    <cellStyle name="Cella da controllare 2 2 8 2 2" xfId="38494"/>
    <cellStyle name="Cella da controllare 2 2 8 3" xfId="9176"/>
    <cellStyle name="Cella da controllare 2 2 8 3 2" xfId="34126"/>
    <cellStyle name="Cella da controllare 2 2 8 4" xfId="14209"/>
    <cellStyle name="Cella da controllare 2 2 8 4 2" xfId="39050"/>
    <cellStyle name="Cella da controllare 2 2 8 5" xfId="18050"/>
    <cellStyle name="Cella da controllare 2 2 8 5 2" xfId="42890"/>
    <cellStyle name="Cella da controllare 2 2 8 6" xfId="21344"/>
    <cellStyle name="Cella da controllare 2 2 8 6 2" xfId="46184"/>
    <cellStyle name="Cella da controllare 2 2 8 7" xfId="24570"/>
    <cellStyle name="Cella da controllare 2 2 8 7 2" xfId="49410"/>
    <cellStyle name="Cella da controllare 2 2 8 8" xfId="27505"/>
    <cellStyle name="Cella da controllare 2 2 8 8 2" xfId="52345"/>
    <cellStyle name="Cella da controllare 2 2 8 9" xfId="35278"/>
    <cellStyle name="Cella da controllare 2 2 9" xfId="12836"/>
    <cellStyle name="Cella da controllare 2 2 9 2" xfId="15170"/>
    <cellStyle name="Cella da controllare 2 2 9 2 2" xfId="40011"/>
    <cellStyle name="Cella da controllare 2 2 9 3" xfId="15982"/>
    <cellStyle name="Cella da controllare 2 2 9 3 2" xfId="40822"/>
    <cellStyle name="Cella da controllare 2 2 9 4" xfId="17245"/>
    <cellStyle name="Cella da controllare 2 2 9 4 2" xfId="42085"/>
    <cellStyle name="Cella da controllare 2 2 9 5" xfId="20508"/>
    <cellStyle name="Cella da controllare 2 2 9 5 2" xfId="45348"/>
    <cellStyle name="Cella da controllare 2 2 9 6" xfId="23778"/>
    <cellStyle name="Cella da controllare 2 2 9 6 2" xfId="48618"/>
    <cellStyle name="Cella da controllare 2 2 9 7" xfId="26991"/>
    <cellStyle name="Cella da controllare 2 2 9 7 2" xfId="51831"/>
    <cellStyle name="Cella da controllare 2 2 9 8" xfId="28558"/>
    <cellStyle name="Cella da controllare 2 2 9 8 2" xfId="53398"/>
    <cellStyle name="Cella da controllare 2 2 9 9" xfId="37679"/>
    <cellStyle name="Cella da controllare 2 3" xfId="5482"/>
    <cellStyle name="Cella da controllare 2 3 10" xfId="8541"/>
    <cellStyle name="Cella da controllare 2 3 10 2" xfId="33492"/>
    <cellStyle name="Cella da controllare 2 3 11" xfId="7503"/>
    <cellStyle name="Cella da controllare 2 3 11 2" xfId="32456"/>
    <cellStyle name="Cella da controllare 2 3 12" xfId="15666"/>
    <cellStyle name="Cella da controllare 2 3 12 2" xfId="40506"/>
    <cellStyle name="Cella da controllare 2 3 13" xfId="8415"/>
    <cellStyle name="Cella da controllare 2 3 13 2" xfId="33366"/>
    <cellStyle name="Cella da controllare 2 3 14" xfId="15962"/>
    <cellStyle name="Cella da controllare 2 3 14 2" xfId="40802"/>
    <cellStyle name="Cella da controllare 2 3 15" xfId="8512"/>
    <cellStyle name="Cella da controllare 2 3 15 2" xfId="33463"/>
    <cellStyle name="Cella da controllare 2 3 16" xfId="30481"/>
    <cellStyle name="Cella da controllare 2 3 2" xfId="6261"/>
    <cellStyle name="Cella da controllare 2 3 2 10" xfId="17536"/>
    <cellStyle name="Cella da controllare 2 3 2 10 2" xfId="42376"/>
    <cellStyle name="Cella da controllare 2 3 2 11" xfId="20831"/>
    <cellStyle name="Cella da controllare 2 3 2 11 2" xfId="45671"/>
    <cellStyle name="Cella da controllare 2 3 2 12" xfId="24058"/>
    <cellStyle name="Cella da controllare 2 3 2 12 2" xfId="48898"/>
    <cellStyle name="Cella da controllare 2 3 2 13" xfId="27267"/>
    <cellStyle name="Cella da controllare 2 3 2 13 2" xfId="52107"/>
    <cellStyle name="Cella da controllare 2 3 2 14" xfId="31240"/>
    <cellStyle name="Cella da controllare 2 3 2 2" xfId="6405"/>
    <cellStyle name="Cella da controllare 2 3 2 2 10" xfId="20972"/>
    <cellStyle name="Cella da controllare 2 3 2 2 10 2" xfId="45812"/>
    <cellStyle name="Cella da controllare 2 3 2 2 11" xfId="24198"/>
    <cellStyle name="Cella da controllare 2 3 2 2 11 2" xfId="49038"/>
    <cellStyle name="Cella da controllare 2 3 2 2 12" xfId="27407"/>
    <cellStyle name="Cella da controllare 2 3 2 2 12 2" xfId="52247"/>
    <cellStyle name="Cella da controllare 2 3 2 2 13" xfId="31380"/>
    <cellStyle name="Cella da controllare 2 3 2 2 2" xfId="11970"/>
    <cellStyle name="Cella da controllare 2 3 2 2 2 2" xfId="14621"/>
    <cellStyle name="Cella da controllare 2 3 2 2 2 2 2" xfId="39462"/>
    <cellStyle name="Cella da controllare 2 3 2 2 2 3" xfId="15580"/>
    <cellStyle name="Cella da controllare 2 3 2 2 2 3 2" xfId="40421"/>
    <cellStyle name="Cella da controllare 2 3 2 2 2 4" xfId="16380"/>
    <cellStyle name="Cella da controllare 2 3 2 2 2 4 2" xfId="41220"/>
    <cellStyle name="Cella da controllare 2 3 2 2 2 5" xfId="19643"/>
    <cellStyle name="Cella da controllare 2 3 2 2 2 5 2" xfId="44483"/>
    <cellStyle name="Cella da controllare 2 3 2 2 2 6" xfId="22913"/>
    <cellStyle name="Cella da controllare 2 3 2 2 2 6 2" xfId="47753"/>
    <cellStyle name="Cella da controllare 2 3 2 2 2 7" xfId="26126"/>
    <cellStyle name="Cella da controllare 2 3 2 2 2 7 2" xfId="50966"/>
    <cellStyle name="Cella da controllare 2 3 2 2 2 8" xfId="28298"/>
    <cellStyle name="Cella da controllare 2 3 2 2 2 8 2" xfId="53138"/>
    <cellStyle name="Cella da controllare 2 3 2 2 2 9" xfId="36833"/>
    <cellStyle name="Cella da controllare 2 3 2 2 3" xfId="12779"/>
    <cellStyle name="Cella da controllare 2 3 2 2 3 2" xfId="15131"/>
    <cellStyle name="Cella da controllare 2 3 2 2 3 2 2" xfId="39972"/>
    <cellStyle name="Cella da controllare 2 3 2 2 3 3" xfId="15941"/>
    <cellStyle name="Cella da controllare 2 3 2 2 3 3 2" xfId="40781"/>
    <cellStyle name="Cella da controllare 2 3 2 2 3 4" xfId="17189"/>
    <cellStyle name="Cella da controllare 2 3 2 2 3 4 2" xfId="42029"/>
    <cellStyle name="Cella da controllare 2 3 2 2 3 5" xfId="20452"/>
    <cellStyle name="Cella da controllare 2 3 2 2 3 5 2" xfId="45292"/>
    <cellStyle name="Cella da controllare 2 3 2 2 3 6" xfId="23722"/>
    <cellStyle name="Cella da controllare 2 3 2 2 3 6 2" xfId="48562"/>
    <cellStyle name="Cella da controllare 2 3 2 2 3 7" xfId="26935"/>
    <cellStyle name="Cella da controllare 2 3 2 2 3 7 2" xfId="51775"/>
    <cellStyle name="Cella da controllare 2 3 2 2 3 8" xfId="28502"/>
    <cellStyle name="Cella da controllare 2 3 2 2 3 8 2" xfId="53342"/>
    <cellStyle name="Cella da controllare 2 3 2 2 3 9" xfId="37623"/>
    <cellStyle name="Cella da controllare 2 3 2 2 4" xfId="13070"/>
    <cellStyle name="Cella da controllare 2 3 2 2 4 2" xfId="15404"/>
    <cellStyle name="Cella da controllare 2 3 2 2 4 2 2" xfId="40245"/>
    <cellStyle name="Cella da controllare 2 3 2 2 4 3" xfId="16214"/>
    <cellStyle name="Cella da controllare 2 3 2 2 4 3 2" xfId="41054"/>
    <cellStyle name="Cella da controllare 2 3 2 2 4 4" xfId="17479"/>
    <cellStyle name="Cella da controllare 2 3 2 2 4 4 2" xfId="42319"/>
    <cellStyle name="Cella da controllare 2 3 2 2 4 5" xfId="20742"/>
    <cellStyle name="Cella da controllare 2 3 2 2 4 5 2" xfId="45582"/>
    <cellStyle name="Cella da controllare 2 3 2 2 4 6" xfId="24012"/>
    <cellStyle name="Cella da controllare 2 3 2 2 4 6 2" xfId="48852"/>
    <cellStyle name="Cella da controllare 2 3 2 2 4 7" xfId="27225"/>
    <cellStyle name="Cella da controllare 2 3 2 2 4 7 2" xfId="52065"/>
    <cellStyle name="Cella da controllare 2 3 2 2 4 8" xfId="28792"/>
    <cellStyle name="Cella da controllare 2 3 2 2 4 8 2" xfId="53632"/>
    <cellStyle name="Cella da controllare 2 3 2 2 4 9" xfId="37913"/>
    <cellStyle name="Cella da controllare 2 3 2 2 5" xfId="9961"/>
    <cellStyle name="Cella da controllare 2 3 2 2 5 2" xfId="34910"/>
    <cellStyle name="Cella da controllare 2 3 2 2 6" xfId="13417"/>
    <cellStyle name="Cella da controllare 2 3 2 2 6 2" xfId="38259"/>
    <cellStyle name="Cella da controllare 2 3 2 2 7" xfId="8776"/>
    <cellStyle name="Cella da controllare 2 3 2 2 7 2" xfId="33727"/>
    <cellStyle name="Cella da controllare 2 3 2 2 8" xfId="8257"/>
    <cellStyle name="Cella da controllare 2 3 2 2 8 2" xfId="33210"/>
    <cellStyle name="Cella da controllare 2 3 2 2 9" xfId="17677"/>
    <cellStyle name="Cella da controllare 2 3 2 2 9 2" xfId="42517"/>
    <cellStyle name="Cella da controllare 2 3 2 3" xfId="11826"/>
    <cellStyle name="Cella da controllare 2 3 2 3 2" xfId="14478"/>
    <cellStyle name="Cella da controllare 2 3 2 3 2 2" xfId="39319"/>
    <cellStyle name="Cella da controllare 2 3 2 3 3" xfId="15439"/>
    <cellStyle name="Cella da controllare 2 3 2 3 3 2" xfId="40280"/>
    <cellStyle name="Cella da controllare 2 3 2 3 4" xfId="16238"/>
    <cellStyle name="Cella da controllare 2 3 2 3 4 2" xfId="41078"/>
    <cellStyle name="Cella da controllare 2 3 2 3 5" xfId="19499"/>
    <cellStyle name="Cella da controllare 2 3 2 3 5 2" xfId="44339"/>
    <cellStyle name="Cella da controllare 2 3 2 3 6" xfId="22769"/>
    <cellStyle name="Cella da controllare 2 3 2 3 6 2" xfId="47609"/>
    <cellStyle name="Cella da controllare 2 3 2 3 7" xfId="25983"/>
    <cellStyle name="Cella da controllare 2 3 2 3 7 2" xfId="50823"/>
    <cellStyle name="Cella da controllare 2 3 2 3 8" xfId="28155"/>
    <cellStyle name="Cella da controllare 2 3 2 3 8 2" xfId="52995"/>
    <cellStyle name="Cella da controllare 2 3 2 3 9" xfId="36690"/>
    <cellStyle name="Cella da controllare 2 3 2 4" xfId="12636"/>
    <cellStyle name="Cella da controllare 2 3 2 4 2" xfId="14990"/>
    <cellStyle name="Cella da controllare 2 3 2 4 2 2" xfId="39831"/>
    <cellStyle name="Cella da controllare 2 3 2 4 3" xfId="15801"/>
    <cellStyle name="Cella da controllare 2 3 2 4 3 2" xfId="40641"/>
    <cellStyle name="Cella da controllare 2 3 2 4 4" xfId="17046"/>
    <cellStyle name="Cella da controllare 2 3 2 4 4 2" xfId="41886"/>
    <cellStyle name="Cella da controllare 2 3 2 4 5" xfId="20309"/>
    <cellStyle name="Cella da controllare 2 3 2 4 5 2" xfId="45149"/>
    <cellStyle name="Cella da controllare 2 3 2 4 6" xfId="23579"/>
    <cellStyle name="Cella da controllare 2 3 2 4 6 2" xfId="48419"/>
    <cellStyle name="Cella da controllare 2 3 2 4 7" xfId="26792"/>
    <cellStyle name="Cella da controllare 2 3 2 4 7 2" xfId="51632"/>
    <cellStyle name="Cella da controllare 2 3 2 4 8" xfId="28359"/>
    <cellStyle name="Cella da controllare 2 3 2 4 8 2" xfId="53199"/>
    <cellStyle name="Cella da controllare 2 3 2 4 9" xfId="37482"/>
    <cellStyle name="Cella da controllare 2 3 2 5" xfId="12928"/>
    <cellStyle name="Cella da controllare 2 3 2 5 2" xfId="15262"/>
    <cellStyle name="Cella da controllare 2 3 2 5 2 2" xfId="40103"/>
    <cellStyle name="Cella da controllare 2 3 2 5 3" xfId="16074"/>
    <cellStyle name="Cella da controllare 2 3 2 5 3 2" xfId="40914"/>
    <cellStyle name="Cella da controllare 2 3 2 5 4" xfId="17337"/>
    <cellStyle name="Cella da controllare 2 3 2 5 4 2" xfId="42177"/>
    <cellStyle name="Cella da controllare 2 3 2 5 5" xfId="20600"/>
    <cellStyle name="Cella da controllare 2 3 2 5 5 2" xfId="45440"/>
    <cellStyle name="Cella da controllare 2 3 2 5 6" xfId="23870"/>
    <cellStyle name="Cella da controllare 2 3 2 5 6 2" xfId="48710"/>
    <cellStyle name="Cella da controllare 2 3 2 5 7" xfId="27083"/>
    <cellStyle name="Cella da controllare 2 3 2 5 7 2" xfId="51923"/>
    <cellStyle name="Cella da controllare 2 3 2 5 8" xfId="28650"/>
    <cellStyle name="Cella da controllare 2 3 2 5 8 2" xfId="53490"/>
    <cellStyle name="Cella da controllare 2 3 2 5 9" xfId="37771"/>
    <cellStyle name="Cella da controllare 2 3 2 6" xfId="9818"/>
    <cellStyle name="Cella da controllare 2 3 2 6 2" xfId="34767"/>
    <cellStyle name="Cella da controllare 2 3 2 7" xfId="13276"/>
    <cellStyle name="Cella da controllare 2 3 2 7 2" xfId="38118"/>
    <cellStyle name="Cella da controllare 2 3 2 8" xfId="8675"/>
    <cellStyle name="Cella da controllare 2 3 2 8 2" xfId="33626"/>
    <cellStyle name="Cella da controllare 2 3 2 9" xfId="14009"/>
    <cellStyle name="Cella da controllare 2 3 2 9 2" xfId="38850"/>
    <cellStyle name="Cella da controllare 2 3 3" xfId="6362"/>
    <cellStyle name="Cella da controllare 2 3 3 10" xfId="20929"/>
    <cellStyle name="Cella da controllare 2 3 3 10 2" xfId="45769"/>
    <cellStyle name="Cella da controllare 2 3 3 11" xfId="24155"/>
    <cellStyle name="Cella da controllare 2 3 3 11 2" xfId="48995"/>
    <cellStyle name="Cella da controllare 2 3 3 12" xfId="27364"/>
    <cellStyle name="Cella da controllare 2 3 3 12 2" xfId="52204"/>
    <cellStyle name="Cella da controllare 2 3 3 13" xfId="31337"/>
    <cellStyle name="Cella da controllare 2 3 3 2" xfId="11927"/>
    <cellStyle name="Cella da controllare 2 3 3 2 2" xfId="14578"/>
    <cellStyle name="Cella da controllare 2 3 3 2 2 2" xfId="39419"/>
    <cellStyle name="Cella da controllare 2 3 3 2 3" xfId="15537"/>
    <cellStyle name="Cella da controllare 2 3 3 2 3 2" xfId="40378"/>
    <cellStyle name="Cella da controllare 2 3 3 2 4" xfId="16337"/>
    <cellStyle name="Cella da controllare 2 3 3 2 4 2" xfId="41177"/>
    <cellStyle name="Cella da controllare 2 3 3 2 5" xfId="19600"/>
    <cellStyle name="Cella da controllare 2 3 3 2 5 2" xfId="44440"/>
    <cellStyle name="Cella da controllare 2 3 3 2 6" xfId="22870"/>
    <cellStyle name="Cella da controllare 2 3 3 2 6 2" xfId="47710"/>
    <cellStyle name="Cella da controllare 2 3 3 2 7" xfId="26083"/>
    <cellStyle name="Cella da controllare 2 3 3 2 7 2" xfId="50923"/>
    <cellStyle name="Cella da controllare 2 3 3 2 8" xfId="28255"/>
    <cellStyle name="Cella da controllare 2 3 3 2 8 2" xfId="53095"/>
    <cellStyle name="Cella da controllare 2 3 3 2 9" xfId="36790"/>
    <cellStyle name="Cella da controllare 2 3 3 3" xfId="12736"/>
    <cellStyle name="Cella da controllare 2 3 3 3 2" xfId="15088"/>
    <cellStyle name="Cella da controllare 2 3 3 3 2 2" xfId="39929"/>
    <cellStyle name="Cella da controllare 2 3 3 3 3" xfId="15898"/>
    <cellStyle name="Cella da controllare 2 3 3 3 3 2" xfId="40738"/>
    <cellStyle name="Cella da controllare 2 3 3 3 4" xfId="17146"/>
    <cellStyle name="Cella da controllare 2 3 3 3 4 2" xfId="41986"/>
    <cellStyle name="Cella da controllare 2 3 3 3 5" xfId="20409"/>
    <cellStyle name="Cella da controllare 2 3 3 3 5 2" xfId="45249"/>
    <cellStyle name="Cella da controllare 2 3 3 3 6" xfId="23679"/>
    <cellStyle name="Cella da controllare 2 3 3 3 6 2" xfId="48519"/>
    <cellStyle name="Cella da controllare 2 3 3 3 7" xfId="26892"/>
    <cellStyle name="Cella da controllare 2 3 3 3 7 2" xfId="51732"/>
    <cellStyle name="Cella da controllare 2 3 3 3 8" xfId="28459"/>
    <cellStyle name="Cella da controllare 2 3 3 3 8 2" xfId="53299"/>
    <cellStyle name="Cella da controllare 2 3 3 3 9" xfId="37580"/>
    <cellStyle name="Cella da controllare 2 3 3 4" xfId="13027"/>
    <cellStyle name="Cella da controllare 2 3 3 4 2" xfId="15361"/>
    <cellStyle name="Cella da controllare 2 3 3 4 2 2" xfId="40202"/>
    <cellStyle name="Cella da controllare 2 3 3 4 3" xfId="16171"/>
    <cellStyle name="Cella da controllare 2 3 3 4 3 2" xfId="41011"/>
    <cellStyle name="Cella da controllare 2 3 3 4 4" xfId="17436"/>
    <cellStyle name="Cella da controllare 2 3 3 4 4 2" xfId="42276"/>
    <cellStyle name="Cella da controllare 2 3 3 4 5" xfId="20699"/>
    <cellStyle name="Cella da controllare 2 3 3 4 5 2" xfId="45539"/>
    <cellStyle name="Cella da controllare 2 3 3 4 6" xfId="23969"/>
    <cellStyle name="Cella da controllare 2 3 3 4 6 2" xfId="48809"/>
    <cellStyle name="Cella da controllare 2 3 3 4 7" xfId="27182"/>
    <cellStyle name="Cella da controllare 2 3 3 4 7 2" xfId="52022"/>
    <cellStyle name="Cella da controllare 2 3 3 4 8" xfId="28749"/>
    <cellStyle name="Cella da controllare 2 3 3 4 8 2" xfId="53589"/>
    <cellStyle name="Cella da controllare 2 3 3 4 9" xfId="37870"/>
    <cellStyle name="Cella da controllare 2 3 3 5" xfId="9918"/>
    <cellStyle name="Cella da controllare 2 3 3 5 2" xfId="34867"/>
    <cellStyle name="Cella da controllare 2 3 3 6" xfId="13374"/>
    <cellStyle name="Cella da controllare 2 3 3 6 2" xfId="38216"/>
    <cellStyle name="Cella da controllare 2 3 3 7" xfId="6773"/>
    <cellStyle name="Cella da controllare 2 3 3 7 2" xfId="31741"/>
    <cellStyle name="Cella da controllare 2 3 3 8" xfId="13938"/>
    <cellStyle name="Cella da controllare 2 3 3 8 2" xfId="38779"/>
    <cellStyle name="Cella da controllare 2 3 3 9" xfId="17634"/>
    <cellStyle name="Cella da controllare 2 3 3 9 2" xfId="42474"/>
    <cellStyle name="Cella da controllare 2 3 4" xfId="6311"/>
    <cellStyle name="Cella da controllare 2 3 4 10" xfId="20878"/>
    <cellStyle name="Cella da controllare 2 3 4 10 2" xfId="45718"/>
    <cellStyle name="Cella da controllare 2 3 4 11" xfId="24104"/>
    <cellStyle name="Cella da controllare 2 3 4 11 2" xfId="48944"/>
    <cellStyle name="Cella da controllare 2 3 4 12" xfId="27313"/>
    <cellStyle name="Cella da controllare 2 3 4 12 2" xfId="52153"/>
    <cellStyle name="Cella da controllare 2 3 4 13" xfId="31286"/>
    <cellStyle name="Cella da controllare 2 3 4 2" xfId="11876"/>
    <cellStyle name="Cella da controllare 2 3 4 2 2" xfId="14527"/>
    <cellStyle name="Cella da controllare 2 3 4 2 2 2" xfId="39368"/>
    <cellStyle name="Cella da controllare 2 3 4 2 3" xfId="15486"/>
    <cellStyle name="Cella da controllare 2 3 4 2 3 2" xfId="40327"/>
    <cellStyle name="Cella da controllare 2 3 4 2 4" xfId="16286"/>
    <cellStyle name="Cella da controllare 2 3 4 2 4 2" xfId="41126"/>
    <cellStyle name="Cella da controllare 2 3 4 2 5" xfId="19549"/>
    <cellStyle name="Cella da controllare 2 3 4 2 5 2" xfId="44389"/>
    <cellStyle name="Cella da controllare 2 3 4 2 6" xfId="22819"/>
    <cellStyle name="Cella da controllare 2 3 4 2 6 2" xfId="47659"/>
    <cellStyle name="Cella da controllare 2 3 4 2 7" xfId="26032"/>
    <cellStyle name="Cella da controllare 2 3 4 2 7 2" xfId="50872"/>
    <cellStyle name="Cella da controllare 2 3 4 2 8" xfId="28204"/>
    <cellStyle name="Cella da controllare 2 3 4 2 8 2" xfId="53044"/>
    <cellStyle name="Cella da controllare 2 3 4 2 9" xfId="36739"/>
    <cellStyle name="Cella da controllare 2 3 4 3" xfId="12685"/>
    <cellStyle name="Cella da controllare 2 3 4 3 2" xfId="15037"/>
    <cellStyle name="Cella da controllare 2 3 4 3 2 2" xfId="39878"/>
    <cellStyle name="Cella da controllare 2 3 4 3 3" xfId="15847"/>
    <cellStyle name="Cella da controllare 2 3 4 3 3 2" xfId="40687"/>
    <cellStyle name="Cella da controllare 2 3 4 3 4" xfId="17095"/>
    <cellStyle name="Cella da controllare 2 3 4 3 4 2" xfId="41935"/>
    <cellStyle name="Cella da controllare 2 3 4 3 5" xfId="20358"/>
    <cellStyle name="Cella da controllare 2 3 4 3 5 2" xfId="45198"/>
    <cellStyle name="Cella da controllare 2 3 4 3 6" xfId="23628"/>
    <cellStyle name="Cella da controllare 2 3 4 3 6 2" xfId="48468"/>
    <cellStyle name="Cella da controllare 2 3 4 3 7" xfId="26841"/>
    <cellStyle name="Cella da controllare 2 3 4 3 7 2" xfId="51681"/>
    <cellStyle name="Cella da controllare 2 3 4 3 8" xfId="28408"/>
    <cellStyle name="Cella da controllare 2 3 4 3 8 2" xfId="53248"/>
    <cellStyle name="Cella da controllare 2 3 4 3 9" xfId="37529"/>
    <cellStyle name="Cella da controllare 2 3 4 4" xfId="12976"/>
    <cellStyle name="Cella da controllare 2 3 4 4 2" xfId="15310"/>
    <cellStyle name="Cella da controllare 2 3 4 4 2 2" xfId="40151"/>
    <cellStyle name="Cella da controllare 2 3 4 4 3" xfId="16120"/>
    <cellStyle name="Cella da controllare 2 3 4 4 3 2" xfId="40960"/>
    <cellStyle name="Cella da controllare 2 3 4 4 4" xfId="17385"/>
    <cellStyle name="Cella da controllare 2 3 4 4 4 2" xfId="42225"/>
    <cellStyle name="Cella da controllare 2 3 4 4 5" xfId="20648"/>
    <cellStyle name="Cella da controllare 2 3 4 4 5 2" xfId="45488"/>
    <cellStyle name="Cella da controllare 2 3 4 4 6" xfId="23918"/>
    <cellStyle name="Cella da controllare 2 3 4 4 6 2" xfId="48758"/>
    <cellStyle name="Cella da controllare 2 3 4 4 7" xfId="27131"/>
    <cellStyle name="Cella da controllare 2 3 4 4 7 2" xfId="51971"/>
    <cellStyle name="Cella da controllare 2 3 4 4 8" xfId="28698"/>
    <cellStyle name="Cella da controllare 2 3 4 4 8 2" xfId="53538"/>
    <cellStyle name="Cella da controllare 2 3 4 4 9" xfId="37819"/>
    <cellStyle name="Cella da controllare 2 3 4 5" xfId="9867"/>
    <cellStyle name="Cella da controllare 2 3 4 5 2" xfId="34816"/>
    <cellStyle name="Cella da controllare 2 3 4 6" xfId="13323"/>
    <cellStyle name="Cella da controllare 2 3 4 6 2" xfId="38165"/>
    <cellStyle name="Cella da controllare 2 3 4 7" xfId="8709"/>
    <cellStyle name="Cella da controllare 2 3 4 7 2" xfId="33660"/>
    <cellStyle name="Cella da controllare 2 3 4 8" xfId="14193"/>
    <cellStyle name="Cella da controllare 2 3 4 8 2" xfId="39034"/>
    <cellStyle name="Cella da controllare 2 3 4 9" xfId="17583"/>
    <cellStyle name="Cella da controllare 2 3 4 9 2" xfId="42423"/>
    <cellStyle name="Cella da controllare 2 3 5" xfId="11575"/>
    <cellStyle name="Cella da controllare 2 3 5 2" xfId="14326"/>
    <cellStyle name="Cella da controllare 2 3 5 2 2" xfId="39167"/>
    <cellStyle name="Cella da controllare 2 3 5 3" xfId="9345"/>
    <cellStyle name="Cella da controllare 2 3 5 3 2" xfId="34295"/>
    <cellStyle name="Cella da controllare 2 3 5 4" xfId="13245"/>
    <cellStyle name="Cella da controllare 2 3 5 4 2" xfId="38087"/>
    <cellStyle name="Cella da controllare 2 3 5 5" xfId="19249"/>
    <cellStyle name="Cella da controllare 2 3 5 5 2" xfId="44089"/>
    <cellStyle name="Cella da controllare 2 3 5 6" xfId="22519"/>
    <cellStyle name="Cella da controllare 2 3 5 6 2" xfId="47359"/>
    <cellStyle name="Cella da controllare 2 3 5 7" xfId="25734"/>
    <cellStyle name="Cella da controllare 2 3 5 7 2" xfId="50574"/>
    <cellStyle name="Cella da controllare 2 3 5 8" xfId="28099"/>
    <cellStyle name="Cella da controllare 2 3 5 8 2" xfId="52939"/>
    <cellStyle name="Cella da controllare 2 3 5 9" xfId="36461"/>
    <cellStyle name="Cella da controllare 2 3 6" xfId="10287"/>
    <cellStyle name="Cella da controllare 2 3 6 2" xfId="13609"/>
    <cellStyle name="Cella da controllare 2 3 6 2 2" xfId="38451"/>
    <cellStyle name="Cella da controllare 2 3 6 3" xfId="8856"/>
    <cellStyle name="Cella da controllare 2 3 6 3 2" xfId="33807"/>
    <cellStyle name="Cella da controllare 2 3 6 4" xfId="13921"/>
    <cellStyle name="Cella da controllare 2 3 6 4 2" xfId="38762"/>
    <cellStyle name="Cella da controllare 2 3 6 5" xfId="18001"/>
    <cellStyle name="Cella da controllare 2 3 6 5 2" xfId="42841"/>
    <cellStyle name="Cella da controllare 2 3 6 6" xfId="21295"/>
    <cellStyle name="Cella da controllare 2 3 6 6 2" xfId="46135"/>
    <cellStyle name="Cella da controllare 2 3 6 7" xfId="24521"/>
    <cellStyle name="Cella da controllare 2 3 6 7 2" xfId="49361"/>
    <cellStyle name="Cella da controllare 2 3 6 8" xfId="27456"/>
    <cellStyle name="Cella da controllare 2 3 6 8 2" xfId="52296"/>
    <cellStyle name="Cella da controllare 2 3 6 9" xfId="35229"/>
    <cellStyle name="Cella da controllare 2 3 7" xfId="12885"/>
    <cellStyle name="Cella da controllare 2 3 7 2" xfId="15219"/>
    <cellStyle name="Cella da controllare 2 3 7 2 2" xfId="40060"/>
    <cellStyle name="Cella da controllare 2 3 7 3" xfId="16031"/>
    <cellStyle name="Cella da controllare 2 3 7 3 2" xfId="40871"/>
    <cellStyle name="Cella da controllare 2 3 7 4" xfId="17294"/>
    <cellStyle name="Cella da controllare 2 3 7 4 2" xfId="42134"/>
    <cellStyle name="Cella da controllare 2 3 7 5" xfId="20557"/>
    <cellStyle name="Cella da controllare 2 3 7 5 2" xfId="45397"/>
    <cellStyle name="Cella da controllare 2 3 7 6" xfId="23827"/>
    <cellStyle name="Cella da controllare 2 3 7 6 2" xfId="48667"/>
    <cellStyle name="Cella da controllare 2 3 7 7" xfId="27040"/>
    <cellStyle name="Cella da controllare 2 3 7 7 2" xfId="51880"/>
    <cellStyle name="Cella da controllare 2 3 7 8" xfId="28607"/>
    <cellStyle name="Cella da controllare 2 3 7 8 2" xfId="53447"/>
    <cellStyle name="Cella da controllare 2 3 7 9" xfId="37728"/>
    <cellStyle name="Cella da controllare 2 3 8" xfId="9421"/>
    <cellStyle name="Cella da controllare 2 3 8 2" xfId="34371"/>
    <cellStyle name="Cella da controllare 2 3 9" xfId="7604"/>
    <cellStyle name="Cella da controllare 2 3 9 2" xfId="32557"/>
    <cellStyle name="Cella da controllare 2 4" xfId="6235"/>
    <cellStyle name="Cella da controllare 2 4 10" xfId="7842"/>
    <cellStyle name="Cella da controllare 2 4 10 2" xfId="32795"/>
    <cellStyle name="Cella da controllare 2 4 11" xfId="17516"/>
    <cellStyle name="Cella da controllare 2 4 11 2" xfId="42356"/>
    <cellStyle name="Cella da controllare 2 4 12" xfId="20811"/>
    <cellStyle name="Cella da controllare 2 4 12 2" xfId="45651"/>
    <cellStyle name="Cella da controllare 2 4 13" xfId="24038"/>
    <cellStyle name="Cella da controllare 2 4 13 2" xfId="48878"/>
    <cellStyle name="Cella da controllare 2 4 14" xfId="27247"/>
    <cellStyle name="Cella da controllare 2 4 14 2" xfId="52087"/>
    <cellStyle name="Cella da controllare 2 4 15" xfId="31214"/>
    <cellStyle name="Cella da controllare 2 4 2" xfId="6385"/>
    <cellStyle name="Cella da controllare 2 4 2 10" xfId="20952"/>
    <cellStyle name="Cella da controllare 2 4 2 10 2" xfId="45792"/>
    <cellStyle name="Cella da controllare 2 4 2 11" xfId="24178"/>
    <cellStyle name="Cella da controllare 2 4 2 11 2" xfId="49018"/>
    <cellStyle name="Cella da controllare 2 4 2 12" xfId="27387"/>
    <cellStyle name="Cella da controllare 2 4 2 12 2" xfId="52227"/>
    <cellStyle name="Cella da controllare 2 4 2 13" xfId="31360"/>
    <cellStyle name="Cella da controllare 2 4 2 2" xfId="11950"/>
    <cellStyle name="Cella da controllare 2 4 2 2 2" xfId="14601"/>
    <cellStyle name="Cella da controllare 2 4 2 2 2 2" xfId="39442"/>
    <cellStyle name="Cella da controllare 2 4 2 2 3" xfId="15560"/>
    <cellStyle name="Cella da controllare 2 4 2 2 3 2" xfId="40401"/>
    <cellStyle name="Cella da controllare 2 4 2 2 4" xfId="16360"/>
    <cellStyle name="Cella da controllare 2 4 2 2 4 2" xfId="41200"/>
    <cellStyle name="Cella da controllare 2 4 2 2 5" xfId="19623"/>
    <cellStyle name="Cella da controllare 2 4 2 2 5 2" xfId="44463"/>
    <cellStyle name="Cella da controllare 2 4 2 2 6" xfId="22893"/>
    <cellStyle name="Cella da controllare 2 4 2 2 6 2" xfId="47733"/>
    <cellStyle name="Cella da controllare 2 4 2 2 7" xfId="26106"/>
    <cellStyle name="Cella da controllare 2 4 2 2 7 2" xfId="50946"/>
    <cellStyle name="Cella da controllare 2 4 2 2 8" xfId="28278"/>
    <cellStyle name="Cella da controllare 2 4 2 2 8 2" xfId="53118"/>
    <cellStyle name="Cella da controllare 2 4 2 2 9" xfId="36813"/>
    <cellStyle name="Cella da controllare 2 4 2 3" xfId="12759"/>
    <cellStyle name="Cella da controllare 2 4 2 3 2" xfId="15111"/>
    <cellStyle name="Cella da controllare 2 4 2 3 2 2" xfId="39952"/>
    <cellStyle name="Cella da controllare 2 4 2 3 3" xfId="15921"/>
    <cellStyle name="Cella da controllare 2 4 2 3 3 2" xfId="40761"/>
    <cellStyle name="Cella da controllare 2 4 2 3 4" xfId="17169"/>
    <cellStyle name="Cella da controllare 2 4 2 3 4 2" xfId="42009"/>
    <cellStyle name="Cella da controllare 2 4 2 3 5" xfId="20432"/>
    <cellStyle name="Cella da controllare 2 4 2 3 5 2" xfId="45272"/>
    <cellStyle name="Cella da controllare 2 4 2 3 6" xfId="23702"/>
    <cellStyle name="Cella da controllare 2 4 2 3 6 2" xfId="48542"/>
    <cellStyle name="Cella da controllare 2 4 2 3 7" xfId="26915"/>
    <cellStyle name="Cella da controllare 2 4 2 3 7 2" xfId="51755"/>
    <cellStyle name="Cella da controllare 2 4 2 3 8" xfId="28482"/>
    <cellStyle name="Cella da controllare 2 4 2 3 8 2" xfId="53322"/>
    <cellStyle name="Cella da controllare 2 4 2 3 9" xfId="37603"/>
    <cellStyle name="Cella da controllare 2 4 2 4" xfId="13050"/>
    <cellStyle name="Cella da controllare 2 4 2 4 2" xfId="15384"/>
    <cellStyle name="Cella da controllare 2 4 2 4 2 2" xfId="40225"/>
    <cellStyle name="Cella da controllare 2 4 2 4 3" xfId="16194"/>
    <cellStyle name="Cella da controllare 2 4 2 4 3 2" xfId="41034"/>
    <cellStyle name="Cella da controllare 2 4 2 4 4" xfId="17459"/>
    <cellStyle name="Cella da controllare 2 4 2 4 4 2" xfId="42299"/>
    <cellStyle name="Cella da controllare 2 4 2 4 5" xfId="20722"/>
    <cellStyle name="Cella da controllare 2 4 2 4 5 2" xfId="45562"/>
    <cellStyle name="Cella da controllare 2 4 2 4 6" xfId="23992"/>
    <cellStyle name="Cella da controllare 2 4 2 4 6 2" xfId="48832"/>
    <cellStyle name="Cella da controllare 2 4 2 4 7" xfId="27205"/>
    <cellStyle name="Cella da controllare 2 4 2 4 7 2" xfId="52045"/>
    <cellStyle name="Cella da controllare 2 4 2 4 8" xfId="28772"/>
    <cellStyle name="Cella da controllare 2 4 2 4 8 2" xfId="53612"/>
    <cellStyle name="Cella da controllare 2 4 2 4 9" xfId="37893"/>
    <cellStyle name="Cella da controllare 2 4 2 5" xfId="9941"/>
    <cellStyle name="Cella da controllare 2 4 2 5 2" xfId="34890"/>
    <cellStyle name="Cella da controllare 2 4 2 6" xfId="13397"/>
    <cellStyle name="Cella da controllare 2 4 2 6 2" xfId="38239"/>
    <cellStyle name="Cella da controllare 2 4 2 7" xfId="8757"/>
    <cellStyle name="Cella da controllare 2 4 2 7 2" xfId="33708"/>
    <cellStyle name="Cella da controllare 2 4 2 8" xfId="7760"/>
    <cellStyle name="Cella da controllare 2 4 2 8 2" xfId="32713"/>
    <cellStyle name="Cella da controllare 2 4 2 9" xfId="17657"/>
    <cellStyle name="Cella da controllare 2 4 2 9 2" xfId="42497"/>
    <cellStyle name="Cella da controllare 2 4 3" xfId="6291"/>
    <cellStyle name="Cella da controllare 2 4 3 10" xfId="20858"/>
    <cellStyle name="Cella da controllare 2 4 3 10 2" xfId="45698"/>
    <cellStyle name="Cella da controllare 2 4 3 11" xfId="24084"/>
    <cellStyle name="Cella da controllare 2 4 3 11 2" xfId="48924"/>
    <cellStyle name="Cella da controllare 2 4 3 12" xfId="27293"/>
    <cellStyle name="Cella da controllare 2 4 3 12 2" xfId="52133"/>
    <cellStyle name="Cella da controllare 2 4 3 13" xfId="31266"/>
    <cellStyle name="Cella da controllare 2 4 3 2" xfId="11856"/>
    <cellStyle name="Cella da controllare 2 4 3 2 2" xfId="14507"/>
    <cellStyle name="Cella da controllare 2 4 3 2 2 2" xfId="39348"/>
    <cellStyle name="Cella da controllare 2 4 3 2 3" xfId="15466"/>
    <cellStyle name="Cella da controllare 2 4 3 2 3 2" xfId="40307"/>
    <cellStyle name="Cella da controllare 2 4 3 2 4" xfId="16266"/>
    <cellStyle name="Cella da controllare 2 4 3 2 4 2" xfId="41106"/>
    <cellStyle name="Cella da controllare 2 4 3 2 5" xfId="19529"/>
    <cellStyle name="Cella da controllare 2 4 3 2 5 2" xfId="44369"/>
    <cellStyle name="Cella da controllare 2 4 3 2 6" xfId="22799"/>
    <cellStyle name="Cella da controllare 2 4 3 2 6 2" xfId="47639"/>
    <cellStyle name="Cella da controllare 2 4 3 2 7" xfId="26012"/>
    <cellStyle name="Cella da controllare 2 4 3 2 7 2" xfId="50852"/>
    <cellStyle name="Cella da controllare 2 4 3 2 8" xfId="28184"/>
    <cellStyle name="Cella da controllare 2 4 3 2 8 2" xfId="53024"/>
    <cellStyle name="Cella da controllare 2 4 3 2 9" xfId="36719"/>
    <cellStyle name="Cella da controllare 2 4 3 3" xfId="12665"/>
    <cellStyle name="Cella da controllare 2 4 3 3 2" xfId="15017"/>
    <cellStyle name="Cella da controllare 2 4 3 3 2 2" xfId="39858"/>
    <cellStyle name="Cella da controllare 2 4 3 3 3" xfId="15827"/>
    <cellStyle name="Cella da controllare 2 4 3 3 3 2" xfId="40667"/>
    <cellStyle name="Cella da controllare 2 4 3 3 4" xfId="17075"/>
    <cellStyle name="Cella da controllare 2 4 3 3 4 2" xfId="41915"/>
    <cellStyle name="Cella da controllare 2 4 3 3 5" xfId="20338"/>
    <cellStyle name="Cella da controllare 2 4 3 3 5 2" xfId="45178"/>
    <cellStyle name="Cella da controllare 2 4 3 3 6" xfId="23608"/>
    <cellStyle name="Cella da controllare 2 4 3 3 6 2" xfId="48448"/>
    <cellStyle name="Cella da controllare 2 4 3 3 7" xfId="26821"/>
    <cellStyle name="Cella da controllare 2 4 3 3 7 2" xfId="51661"/>
    <cellStyle name="Cella da controllare 2 4 3 3 8" xfId="28388"/>
    <cellStyle name="Cella da controllare 2 4 3 3 8 2" xfId="53228"/>
    <cellStyle name="Cella da controllare 2 4 3 3 9" xfId="37509"/>
    <cellStyle name="Cella da controllare 2 4 3 4" xfId="12956"/>
    <cellStyle name="Cella da controllare 2 4 3 4 2" xfId="15290"/>
    <cellStyle name="Cella da controllare 2 4 3 4 2 2" xfId="40131"/>
    <cellStyle name="Cella da controllare 2 4 3 4 3" xfId="16100"/>
    <cellStyle name="Cella da controllare 2 4 3 4 3 2" xfId="40940"/>
    <cellStyle name="Cella da controllare 2 4 3 4 4" xfId="17365"/>
    <cellStyle name="Cella da controllare 2 4 3 4 4 2" xfId="42205"/>
    <cellStyle name="Cella da controllare 2 4 3 4 5" xfId="20628"/>
    <cellStyle name="Cella da controllare 2 4 3 4 5 2" xfId="45468"/>
    <cellStyle name="Cella da controllare 2 4 3 4 6" xfId="23898"/>
    <cellStyle name="Cella da controllare 2 4 3 4 6 2" xfId="48738"/>
    <cellStyle name="Cella da controllare 2 4 3 4 7" xfId="27111"/>
    <cellStyle name="Cella da controllare 2 4 3 4 7 2" xfId="51951"/>
    <cellStyle name="Cella da controllare 2 4 3 4 8" xfId="28678"/>
    <cellStyle name="Cella da controllare 2 4 3 4 8 2" xfId="53518"/>
    <cellStyle name="Cella da controllare 2 4 3 4 9" xfId="37799"/>
    <cellStyle name="Cella da controllare 2 4 3 5" xfId="9847"/>
    <cellStyle name="Cella da controllare 2 4 3 5 2" xfId="34796"/>
    <cellStyle name="Cella da controllare 2 4 3 6" xfId="13303"/>
    <cellStyle name="Cella da controllare 2 4 3 6 2" xfId="38145"/>
    <cellStyle name="Cella da controllare 2 4 3 7" xfId="8689"/>
    <cellStyle name="Cella da controllare 2 4 3 7 2" xfId="33640"/>
    <cellStyle name="Cella da controllare 2 4 3 8" xfId="7840"/>
    <cellStyle name="Cella da controllare 2 4 3 8 2" xfId="32793"/>
    <cellStyle name="Cella da controllare 2 4 3 9" xfId="17563"/>
    <cellStyle name="Cella da controllare 2 4 3 9 2" xfId="42403"/>
    <cellStyle name="Cella da controllare 2 4 4" xfId="11806"/>
    <cellStyle name="Cella da controllare 2 4 4 2" xfId="14458"/>
    <cellStyle name="Cella da controllare 2 4 4 2 2" xfId="39299"/>
    <cellStyle name="Cella da controllare 2 4 4 3" xfId="15419"/>
    <cellStyle name="Cella da controllare 2 4 4 3 2" xfId="40260"/>
    <cellStyle name="Cella da controllare 2 4 4 4" xfId="13236"/>
    <cellStyle name="Cella da controllare 2 4 4 4 2" xfId="38078"/>
    <cellStyle name="Cella da controllare 2 4 4 5" xfId="19479"/>
    <cellStyle name="Cella da controllare 2 4 4 5 2" xfId="44319"/>
    <cellStyle name="Cella da controllare 2 4 4 6" xfId="22749"/>
    <cellStyle name="Cella da controllare 2 4 4 6 2" xfId="47589"/>
    <cellStyle name="Cella da controllare 2 4 4 7" xfId="25963"/>
    <cellStyle name="Cella da controllare 2 4 4 7 2" xfId="50803"/>
    <cellStyle name="Cella da controllare 2 4 4 8" xfId="28135"/>
    <cellStyle name="Cella da controllare 2 4 4 8 2" xfId="52975"/>
    <cellStyle name="Cella da controllare 2 4 4 9" xfId="36670"/>
    <cellStyle name="Cella da controllare 2 4 5" xfId="12610"/>
    <cellStyle name="Cella da controllare 2 4 5 2" xfId="14967"/>
    <cellStyle name="Cella da controllare 2 4 5 2 2" xfId="39808"/>
    <cellStyle name="Cella da controllare 2 4 5 3" xfId="15781"/>
    <cellStyle name="Cella da controllare 2 4 5 3 2" xfId="40621"/>
    <cellStyle name="Cella da controllare 2 4 5 4" xfId="17020"/>
    <cellStyle name="Cella da controllare 2 4 5 4 2" xfId="41860"/>
    <cellStyle name="Cella da controllare 2 4 5 5" xfId="20283"/>
    <cellStyle name="Cella da controllare 2 4 5 5 2" xfId="45123"/>
    <cellStyle name="Cella da controllare 2 4 5 6" xfId="23553"/>
    <cellStyle name="Cella da controllare 2 4 5 6 2" xfId="48393"/>
    <cellStyle name="Cella da controllare 2 4 5 7" xfId="26766"/>
    <cellStyle name="Cella da controllare 2 4 5 7 2" xfId="51606"/>
    <cellStyle name="Cella da controllare 2 4 5 8" xfId="28339"/>
    <cellStyle name="Cella da controllare 2 4 5 8 2" xfId="53179"/>
    <cellStyle name="Cella da controllare 2 4 5 9" xfId="37456"/>
    <cellStyle name="Cella da controllare 2 4 6" xfId="12908"/>
    <cellStyle name="Cella da controllare 2 4 6 2" xfId="15242"/>
    <cellStyle name="Cella da controllare 2 4 6 2 2" xfId="40083"/>
    <cellStyle name="Cella da controllare 2 4 6 3" xfId="16054"/>
    <cellStyle name="Cella da controllare 2 4 6 3 2" xfId="40894"/>
    <cellStyle name="Cella da controllare 2 4 6 4" xfId="17317"/>
    <cellStyle name="Cella da controllare 2 4 6 4 2" xfId="42157"/>
    <cellStyle name="Cella da controllare 2 4 6 5" xfId="20580"/>
    <cellStyle name="Cella da controllare 2 4 6 5 2" xfId="45420"/>
    <cellStyle name="Cella da controllare 2 4 6 6" xfId="23850"/>
    <cellStyle name="Cella da controllare 2 4 6 6 2" xfId="48690"/>
    <cellStyle name="Cella da controllare 2 4 6 7" xfId="27063"/>
    <cellStyle name="Cella da controllare 2 4 6 7 2" xfId="51903"/>
    <cellStyle name="Cella da controllare 2 4 6 8" xfId="28630"/>
    <cellStyle name="Cella da controllare 2 4 6 8 2" xfId="53470"/>
    <cellStyle name="Cella da controllare 2 4 6 9" xfId="37751"/>
    <cellStyle name="Cella da controllare 2 4 7" xfId="9797"/>
    <cellStyle name="Cella da controllare 2 4 7 2" xfId="34746"/>
    <cellStyle name="Cella da controllare 2 4 8" xfId="13253"/>
    <cellStyle name="Cella da controllare 2 4 8 2" xfId="38095"/>
    <cellStyle name="Cella da controllare 2 4 9" xfId="8655"/>
    <cellStyle name="Cella da controllare 2 4 9 2" xfId="33606"/>
    <cellStyle name="Cella da controllare 2 5" xfId="5437"/>
    <cellStyle name="Cella da controllare 2 5 10" xfId="14346"/>
    <cellStyle name="Cella da controllare 2 5 10 2" xfId="39187"/>
    <cellStyle name="Cella da controllare 2 5 11" xfId="8882"/>
    <cellStyle name="Cella da controllare 2 5 11 2" xfId="33833"/>
    <cellStyle name="Cella da controllare 2 5 12" xfId="6563"/>
    <cellStyle name="Cella da controllare 2 5 12 2" xfId="31532"/>
    <cellStyle name="Cella da controllare 2 5 13" xfId="13862"/>
    <cellStyle name="Cella da controllare 2 5 13 2" xfId="38704"/>
    <cellStyle name="Cella da controllare 2 5 14" xfId="30439"/>
    <cellStyle name="Cella da controllare 2 5 2" xfId="6342"/>
    <cellStyle name="Cella da controllare 2 5 2 10" xfId="20909"/>
    <cellStyle name="Cella da controllare 2 5 2 10 2" xfId="45749"/>
    <cellStyle name="Cella da controllare 2 5 2 11" xfId="24135"/>
    <cellStyle name="Cella da controllare 2 5 2 11 2" xfId="48975"/>
    <cellStyle name="Cella da controllare 2 5 2 12" xfId="27344"/>
    <cellStyle name="Cella da controllare 2 5 2 12 2" xfId="52184"/>
    <cellStyle name="Cella da controllare 2 5 2 13" xfId="31317"/>
    <cellStyle name="Cella da controllare 2 5 2 2" xfId="11907"/>
    <cellStyle name="Cella da controllare 2 5 2 2 2" xfId="14558"/>
    <cellStyle name="Cella da controllare 2 5 2 2 2 2" xfId="39399"/>
    <cellStyle name="Cella da controllare 2 5 2 2 3" xfId="15517"/>
    <cellStyle name="Cella da controllare 2 5 2 2 3 2" xfId="40358"/>
    <cellStyle name="Cella da controllare 2 5 2 2 4" xfId="16317"/>
    <cellStyle name="Cella da controllare 2 5 2 2 4 2" xfId="41157"/>
    <cellStyle name="Cella da controllare 2 5 2 2 5" xfId="19580"/>
    <cellStyle name="Cella da controllare 2 5 2 2 5 2" xfId="44420"/>
    <cellStyle name="Cella da controllare 2 5 2 2 6" xfId="22850"/>
    <cellStyle name="Cella da controllare 2 5 2 2 6 2" xfId="47690"/>
    <cellStyle name="Cella da controllare 2 5 2 2 7" xfId="26063"/>
    <cellStyle name="Cella da controllare 2 5 2 2 7 2" xfId="50903"/>
    <cellStyle name="Cella da controllare 2 5 2 2 8" xfId="28235"/>
    <cellStyle name="Cella da controllare 2 5 2 2 8 2" xfId="53075"/>
    <cellStyle name="Cella da controllare 2 5 2 2 9" xfId="36770"/>
    <cellStyle name="Cella da controllare 2 5 2 3" xfId="12716"/>
    <cellStyle name="Cella da controllare 2 5 2 3 2" xfId="15068"/>
    <cellStyle name="Cella da controllare 2 5 2 3 2 2" xfId="39909"/>
    <cellStyle name="Cella da controllare 2 5 2 3 3" xfId="15878"/>
    <cellStyle name="Cella da controllare 2 5 2 3 3 2" xfId="40718"/>
    <cellStyle name="Cella da controllare 2 5 2 3 4" xfId="17126"/>
    <cellStyle name="Cella da controllare 2 5 2 3 4 2" xfId="41966"/>
    <cellStyle name="Cella da controllare 2 5 2 3 5" xfId="20389"/>
    <cellStyle name="Cella da controllare 2 5 2 3 5 2" xfId="45229"/>
    <cellStyle name="Cella da controllare 2 5 2 3 6" xfId="23659"/>
    <cellStyle name="Cella da controllare 2 5 2 3 6 2" xfId="48499"/>
    <cellStyle name="Cella da controllare 2 5 2 3 7" xfId="26872"/>
    <cellStyle name="Cella da controllare 2 5 2 3 7 2" xfId="51712"/>
    <cellStyle name="Cella da controllare 2 5 2 3 8" xfId="28439"/>
    <cellStyle name="Cella da controllare 2 5 2 3 8 2" xfId="53279"/>
    <cellStyle name="Cella da controllare 2 5 2 3 9" xfId="37560"/>
    <cellStyle name="Cella da controllare 2 5 2 4" xfId="13007"/>
    <cellStyle name="Cella da controllare 2 5 2 4 2" xfId="15341"/>
    <cellStyle name="Cella da controllare 2 5 2 4 2 2" xfId="40182"/>
    <cellStyle name="Cella da controllare 2 5 2 4 3" xfId="16151"/>
    <cellStyle name="Cella da controllare 2 5 2 4 3 2" xfId="40991"/>
    <cellStyle name="Cella da controllare 2 5 2 4 4" xfId="17416"/>
    <cellStyle name="Cella da controllare 2 5 2 4 4 2" xfId="42256"/>
    <cellStyle name="Cella da controllare 2 5 2 4 5" xfId="20679"/>
    <cellStyle name="Cella da controllare 2 5 2 4 5 2" xfId="45519"/>
    <cellStyle name="Cella da controllare 2 5 2 4 6" xfId="23949"/>
    <cellStyle name="Cella da controllare 2 5 2 4 6 2" xfId="48789"/>
    <cellStyle name="Cella da controllare 2 5 2 4 7" xfId="27162"/>
    <cellStyle name="Cella da controllare 2 5 2 4 7 2" xfId="52002"/>
    <cellStyle name="Cella da controllare 2 5 2 4 8" xfId="28729"/>
    <cellStyle name="Cella da controllare 2 5 2 4 8 2" xfId="53569"/>
    <cellStyle name="Cella da controllare 2 5 2 4 9" xfId="37850"/>
    <cellStyle name="Cella da controllare 2 5 2 5" xfId="9898"/>
    <cellStyle name="Cella da controllare 2 5 2 5 2" xfId="34847"/>
    <cellStyle name="Cella da controllare 2 5 2 6" xfId="13354"/>
    <cellStyle name="Cella da controllare 2 5 2 6 2" xfId="38196"/>
    <cellStyle name="Cella da controllare 2 5 2 7" xfId="8728"/>
    <cellStyle name="Cella da controllare 2 5 2 7 2" xfId="33679"/>
    <cellStyle name="Cella da controllare 2 5 2 8" xfId="8082"/>
    <cellStyle name="Cella da controllare 2 5 2 8 2" xfId="33035"/>
    <cellStyle name="Cella da controllare 2 5 2 9" xfId="17614"/>
    <cellStyle name="Cella da controllare 2 5 2 9 2" xfId="42454"/>
    <cellStyle name="Cella da controllare 2 5 3" xfId="11530"/>
    <cellStyle name="Cella da controllare 2 5 3 2" xfId="14286"/>
    <cellStyle name="Cella da controllare 2 5 3 2 2" xfId="39127"/>
    <cellStyle name="Cella da controllare 2 5 3 3" xfId="6552"/>
    <cellStyle name="Cella da controllare 2 5 3 3 2" xfId="31521"/>
    <cellStyle name="Cella da controllare 2 5 3 4" xfId="7155"/>
    <cellStyle name="Cella da controllare 2 5 3 4 2" xfId="32108"/>
    <cellStyle name="Cella da controllare 2 5 3 5" xfId="19207"/>
    <cellStyle name="Cella da controllare 2 5 3 5 2" xfId="44047"/>
    <cellStyle name="Cella da controllare 2 5 3 6" xfId="22474"/>
    <cellStyle name="Cella da controllare 2 5 3 6 2" xfId="47314"/>
    <cellStyle name="Cella da controllare 2 5 3 7" xfId="25692"/>
    <cellStyle name="Cella da controllare 2 5 3 7 2" xfId="50532"/>
    <cellStyle name="Cella da controllare 2 5 3 8" xfId="28057"/>
    <cellStyle name="Cella da controllare 2 5 3 8 2" xfId="52897"/>
    <cellStyle name="Cella da controllare 2 5 3 9" xfId="36419"/>
    <cellStyle name="Cella da controllare 2 5 4" xfId="10329"/>
    <cellStyle name="Cella da controllare 2 5 4 2" xfId="13647"/>
    <cellStyle name="Cella da controllare 2 5 4 2 2" xfId="38489"/>
    <cellStyle name="Cella da controllare 2 5 4 3" xfId="7962"/>
    <cellStyle name="Cella da controllare 2 5 4 3 2" xfId="32915"/>
    <cellStyle name="Cella da controllare 2 5 4 4" xfId="7792"/>
    <cellStyle name="Cella da controllare 2 5 4 4 2" xfId="32745"/>
    <cellStyle name="Cella da controllare 2 5 4 5" xfId="18043"/>
    <cellStyle name="Cella da controllare 2 5 4 5 2" xfId="42883"/>
    <cellStyle name="Cella da controllare 2 5 4 6" xfId="21337"/>
    <cellStyle name="Cella da controllare 2 5 4 6 2" xfId="46177"/>
    <cellStyle name="Cella da controllare 2 5 4 7" xfId="24563"/>
    <cellStyle name="Cella da controllare 2 5 4 7 2" xfId="49403"/>
    <cellStyle name="Cella da controllare 2 5 4 8" xfId="27498"/>
    <cellStyle name="Cella da controllare 2 5 4 8 2" xfId="52338"/>
    <cellStyle name="Cella da controllare 2 5 4 9" xfId="35271"/>
    <cellStyle name="Cella da controllare 2 5 5" xfId="12848"/>
    <cellStyle name="Cella da controllare 2 5 5 2" xfId="15182"/>
    <cellStyle name="Cella da controllare 2 5 5 2 2" xfId="40023"/>
    <cellStyle name="Cella da controllare 2 5 5 3" xfId="15994"/>
    <cellStyle name="Cella da controllare 2 5 5 3 2" xfId="40834"/>
    <cellStyle name="Cella da controllare 2 5 5 4" xfId="17257"/>
    <cellStyle name="Cella da controllare 2 5 5 4 2" xfId="42097"/>
    <cellStyle name="Cella da controllare 2 5 5 5" xfId="20520"/>
    <cellStyle name="Cella da controllare 2 5 5 5 2" xfId="45360"/>
    <cellStyle name="Cella da controllare 2 5 5 6" xfId="23790"/>
    <cellStyle name="Cella da controllare 2 5 5 6 2" xfId="48630"/>
    <cellStyle name="Cella da controllare 2 5 5 7" xfId="27003"/>
    <cellStyle name="Cella da controllare 2 5 5 7 2" xfId="51843"/>
    <cellStyle name="Cella da controllare 2 5 5 8" xfId="28570"/>
    <cellStyle name="Cella da controllare 2 5 5 8 2" xfId="53410"/>
    <cellStyle name="Cella da controllare 2 5 5 9" xfId="37691"/>
    <cellStyle name="Cella da controllare 2 5 6" xfId="9379"/>
    <cellStyle name="Cella da controllare 2 5 6 2" xfId="34329"/>
    <cellStyle name="Cella da controllare 2 5 7" xfId="7641"/>
    <cellStyle name="Cella da controllare 2 5 7 2" xfId="32594"/>
    <cellStyle name="Cella da controllare 2 5 8" xfId="8510"/>
    <cellStyle name="Cella da controllare 2 5 8 2" xfId="33461"/>
    <cellStyle name="Cella da controllare 2 5 9" xfId="13298"/>
    <cellStyle name="Cella da controllare 2 5 9 2" xfId="38140"/>
    <cellStyle name="Cella da controllare 2 6" xfId="6325"/>
    <cellStyle name="Cella da controllare 2 6 10" xfId="20892"/>
    <cellStyle name="Cella da controllare 2 6 10 2" xfId="45732"/>
    <cellStyle name="Cella da controllare 2 6 11" xfId="24118"/>
    <cellStyle name="Cella da controllare 2 6 11 2" xfId="48958"/>
    <cellStyle name="Cella da controllare 2 6 12" xfId="27327"/>
    <cellStyle name="Cella da controllare 2 6 12 2" xfId="52167"/>
    <cellStyle name="Cella da controllare 2 6 13" xfId="31300"/>
    <cellStyle name="Cella da controllare 2 6 2" xfId="11890"/>
    <cellStyle name="Cella da controllare 2 6 2 2" xfId="14541"/>
    <cellStyle name="Cella da controllare 2 6 2 2 2" xfId="39382"/>
    <cellStyle name="Cella da controllare 2 6 2 3" xfId="15500"/>
    <cellStyle name="Cella da controllare 2 6 2 3 2" xfId="40341"/>
    <cellStyle name="Cella da controllare 2 6 2 4" xfId="16300"/>
    <cellStyle name="Cella da controllare 2 6 2 4 2" xfId="41140"/>
    <cellStyle name="Cella da controllare 2 6 2 5" xfId="19563"/>
    <cellStyle name="Cella da controllare 2 6 2 5 2" xfId="44403"/>
    <cellStyle name="Cella da controllare 2 6 2 6" xfId="22833"/>
    <cellStyle name="Cella da controllare 2 6 2 6 2" xfId="47673"/>
    <cellStyle name="Cella da controllare 2 6 2 7" xfId="26046"/>
    <cellStyle name="Cella da controllare 2 6 2 7 2" xfId="50886"/>
    <cellStyle name="Cella da controllare 2 6 2 8" xfId="28218"/>
    <cellStyle name="Cella da controllare 2 6 2 8 2" xfId="53058"/>
    <cellStyle name="Cella da controllare 2 6 2 9" xfId="36753"/>
    <cellStyle name="Cella da controllare 2 6 3" xfId="12699"/>
    <cellStyle name="Cella da controllare 2 6 3 2" xfId="15051"/>
    <cellStyle name="Cella da controllare 2 6 3 2 2" xfId="39892"/>
    <cellStyle name="Cella da controllare 2 6 3 3" xfId="15861"/>
    <cellStyle name="Cella da controllare 2 6 3 3 2" xfId="40701"/>
    <cellStyle name="Cella da controllare 2 6 3 4" xfId="17109"/>
    <cellStyle name="Cella da controllare 2 6 3 4 2" xfId="41949"/>
    <cellStyle name="Cella da controllare 2 6 3 5" xfId="20372"/>
    <cellStyle name="Cella da controllare 2 6 3 5 2" xfId="45212"/>
    <cellStyle name="Cella da controllare 2 6 3 6" xfId="23642"/>
    <cellStyle name="Cella da controllare 2 6 3 6 2" xfId="48482"/>
    <cellStyle name="Cella da controllare 2 6 3 7" xfId="26855"/>
    <cellStyle name="Cella da controllare 2 6 3 7 2" xfId="51695"/>
    <cellStyle name="Cella da controllare 2 6 3 8" xfId="28422"/>
    <cellStyle name="Cella da controllare 2 6 3 8 2" xfId="53262"/>
    <cellStyle name="Cella da controllare 2 6 3 9" xfId="37543"/>
    <cellStyle name="Cella da controllare 2 6 4" xfId="12990"/>
    <cellStyle name="Cella da controllare 2 6 4 2" xfId="15324"/>
    <cellStyle name="Cella da controllare 2 6 4 2 2" xfId="40165"/>
    <cellStyle name="Cella da controllare 2 6 4 3" xfId="16134"/>
    <cellStyle name="Cella da controllare 2 6 4 3 2" xfId="40974"/>
    <cellStyle name="Cella da controllare 2 6 4 4" xfId="17399"/>
    <cellStyle name="Cella da controllare 2 6 4 4 2" xfId="42239"/>
    <cellStyle name="Cella da controllare 2 6 4 5" xfId="20662"/>
    <cellStyle name="Cella da controllare 2 6 4 5 2" xfId="45502"/>
    <cellStyle name="Cella da controllare 2 6 4 6" xfId="23932"/>
    <cellStyle name="Cella da controllare 2 6 4 6 2" xfId="48772"/>
    <cellStyle name="Cella da controllare 2 6 4 7" xfId="27145"/>
    <cellStyle name="Cella da controllare 2 6 4 7 2" xfId="51985"/>
    <cellStyle name="Cella da controllare 2 6 4 8" xfId="28712"/>
    <cellStyle name="Cella da controllare 2 6 4 8 2" xfId="53552"/>
    <cellStyle name="Cella da controllare 2 6 4 9" xfId="37833"/>
    <cellStyle name="Cella da controllare 2 6 5" xfId="9881"/>
    <cellStyle name="Cella da controllare 2 6 5 2" xfId="34830"/>
    <cellStyle name="Cella da controllare 2 6 6" xfId="13337"/>
    <cellStyle name="Cella da controllare 2 6 6 2" xfId="38179"/>
    <cellStyle name="Cella da controllare 2 6 7" xfId="6482"/>
    <cellStyle name="Cella da controllare 2 6 7 2" xfId="31454"/>
    <cellStyle name="Cella da controllare 2 6 8" xfId="7763"/>
    <cellStyle name="Cella da controllare 2 6 8 2" xfId="32716"/>
    <cellStyle name="Cella da controllare 2 6 9" xfId="17597"/>
    <cellStyle name="Cella da controllare 2 6 9 2" xfId="42437"/>
    <cellStyle name="Cella da controllare 2 7" xfId="5467"/>
    <cellStyle name="Cella da controllare 2 7 10" xfId="9218"/>
    <cellStyle name="Cella da controllare 2 7 10 2" xfId="34168"/>
    <cellStyle name="Cella da controllare 2 7 11" xfId="9333"/>
    <cellStyle name="Cella da controllare 2 7 11 2" xfId="34283"/>
    <cellStyle name="Cella da controllare 2 7 12" xfId="13868"/>
    <cellStyle name="Cella da controllare 2 7 12 2" xfId="38710"/>
    <cellStyle name="Cella da controllare 2 7 13" xfId="30467"/>
    <cellStyle name="Cella da controllare 2 7 2" xfId="11560"/>
    <cellStyle name="Cella da controllare 2 7 2 2" xfId="14312"/>
    <cellStyle name="Cella da controllare 2 7 2 2 2" xfId="39153"/>
    <cellStyle name="Cella da controllare 2 7 2 3" xfId="9237"/>
    <cellStyle name="Cella da controllare 2 7 2 3 2" xfId="34187"/>
    <cellStyle name="Cella da controllare 2 7 2 4" xfId="14833"/>
    <cellStyle name="Cella da controllare 2 7 2 4 2" xfId="39674"/>
    <cellStyle name="Cella da controllare 2 7 2 5" xfId="19235"/>
    <cellStyle name="Cella da controllare 2 7 2 5 2" xfId="44075"/>
    <cellStyle name="Cella da controllare 2 7 2 6" xfId="22504"/>
    <cellStyle name="Cella da controllare 2 7 2 6 2" xfId="47344"/>
    <cellStyle name="Cella da controllare 2 7 2 7" xfId="25720"/>
    <cellStyle name="Cella da controllare 2 7 2 7 2" xfId="50560"/>
    <cellStyle name="Cella da controllare 2 7 2 8" xfId="28085"/>
    <cellStyle name="Cella da controllare 2 7 2 8 2" xfId="52925"/>
    <cellStyle name="Cella da controllare 2 7 2 9" xfId="36447"/>
    <cellStyle name="Cella da controllare 2 7 3" xfId="10301"/>
    <cellStyle name="Cella da controllare 2 7 3 2" xfId="13623"/>
    <cellStyle name="Cella da controllare 2 7 3 2 2" xfId="38465"/>
    <cellStyle name="Cella da controllare 2 7 3 3" xfId="9167"/>
    <cellStyle name="Cella da controllare 2 7 3 3 2" xfId="34117"/>
    <cellStyle name="Cella da controllare 2 7 3 4" xfId="8167"/>
    <cellStyle name="Cella da controllare 2 7 3 4 2" xfId="33120"/>
    <cellStyle name="Cella da controllare 2 7 3 5" xfId="18015"/>
    <cellStyle name="Cella da controllare 2 7 3 5 2" xfId="42855"/>
    <cellStyle name="Cella da controllare 2 7 3 6" xfId="21309"/>
    <cellStyle name="Cella da controllare 2 7 3 6 2" xfId="46149"/>
    <cellStyle name="Cella da controllare 2 7 3 7" xfId="24535"/>
    <cellStyle name="Cella da controllare 2 7 3 7 2" xfId="49375"/>
    <cellStyle name="Cella da controllare 2 7 3 8" xfId="27470"/>
    <cellStyle name="Cella da controllare 2 7 3 8 2" xfId="52310"/>
    <cellStyle name="Cella da controllare 2 7 3 9" xfId="35243"/>
    <cellStyle name="Cella da controllare 2 7 4" xfId="12871"/>
    <cellStyle name="Cella da controllare 2 7 4 2" xfId="15205"/>
    <cellStyle name="Cella da controllare 2 7 4 2 2" xfId="40046"/>
    <cellStyle name="Cella da controllare 2 7 4 3" xfId="16017"/>
    <cellStyle name="Cella da controllare 2 7 4 3 2" xfId="40857"/>
    <cellStyle name="Cella da controllare 2 7 4 4" xfId="17280"/>
    <cellStyle name="Cella da controllare 2 7 4 4 2" xfId="42120"/>
    <cellStyle name="Cella da controllare 2 7 4 5" xfId="20543"/>
    <cellStyle name="Cella da controllare 2 7 4 5 2" xfId="45383"/>
    <cellStyle name="Cella da controllare 2 7 4 6" xfId="23813"/>
    <cellStyle name="Cella da controllare 2 7 4 6 2" xfId="48653"/>
    <cellStyle name="Cella da controllare 2 7 4 7" xfId="27026"/>
    <cellStyle name="Cella da controllare 2 7 4 7 2" xfId="51866"/>
    <cellStyle name="Cella da controllare 2 7 4 8" xfId="28593"/>
    <cellStyle name="Cella da controllare 2 7 4 8 2" xfId="53433"/>
    <cellStyle name="Cella da controllare 2 7 4 9" xfId="37714"/>
    <cellStyle name="Cella da controllare 2 7 5" xfId="9406"/>
    <cellStyle name="Cella da controllare 2 7 5 2" xfId="34356"/>
    <cellStyle name="Cella da controllare 2 7 6" xfId="7618"/>
    <cellStyle name="Cella da controllare 2 7 6 2" xfId="32571"/>
    <cellStyle name="Cella da controllare 2 7 7" xfId="8527"/>
    <cellStyle name="Cella da controllare 2 7 7 2" xfId="33478"/>
    <cellStyle name="Cella da controllare 2 7 8" xfId="7344"/>
    <cellStyle name="Cella da controllare 2 7 8 2" xfId="32297"/>
    <cellStyle name="Cella da controllare 2 7 9" xfId="15716"/>
    <cellStyle name="Cella da controllare 2 7 9 2" xfId="40556"/>
    <cellStyle name="Cella da controllare 2 8" xfId="11480"/>
    <cellStyle name="Cella da controllare 2 8 2" xfId="14251"/>
    <cellStyle name="Cella da controllare 2 8 2 2" xfId="39092"/>
    <cellStyle name="Cella da controllare 2 8 3" xfId="9072"/>
    <cellStyle name="Cella da controllare 2 8 3 2" xfId="34022"/>
    <cellStyle name="Cella da controllare 2 8 4" xfId="14654"/>
    <cellStyle name="Cella da controllare 2 8 4 2" xfId="39495"/>
    <cellStyle name="Cella da controllare 2 8 5" xfId="19167"/>
    <cellStyle name="Cella da controllare 2 8 5 2" xfId="44007"/>
    <cellStyle name="Cella da controllare 2 8 6" xfId="22438"/>
    <cellStyle name="Cella da controllare 2 8 6 2" xfId="47278"/>
    <cellStyle name="Cella da controllare 2 8 7" xfId="25657"/>
    <cellStyle name="Cella da controllare 2 8 7 2" xfId="50497"/>
    <cellStyle name="Cella da controllare 2 8 8" xfId="28033"/>
    <cellStyle name="Cella da controllare 2 8 8 2" xfId="52873"/>
    <cellStyle name="Cella da controllare 2 8 9" xfId="36380"/>
    <cellStyle name="Cella da controllare 2 9" xfId="10354"/>
    <cellStyle name="Cella da controllare 2 9 2" xfId="13665"/>
    <cellStyle name="Cella da controllare 2 9 2 2" xfId="38507"/>
    <cellStyle name="Cella da controllare 2 9 3" xfId="7963"/>
    <cellStyle name="Cella da controllare 2 9 3 2" xfId="32916"/>
    <cellStyle name="Cella da controllare 2 9 4" xfId="14188"/>
    <cellStyle name="Cella da controllare 2 9 4 2" xfId="39029"/>
    <cellStyle name="Cella da controllare 2 9 5" xfId="18068"/>
    <cellStyle name="Cella da controllare 2 9 5 2" xfId="42908"/>
    <cellStyle name="Cella da controllare 2 9 6" xfId="21358"/>
    <cellStyle name="Cella da controllare 2 9 6 2" xfId="46198"/>
    <cellStyle name="Cella da controllare 2 9 7" xfId="24584"/>
    <cellStyle name="Cella da controllare 2 9 7 2" xfId="49424"/>
    <cellStyle name="Cella da controllare 2 9 8" xfId="27513"/>
    <cellStyle name="Cella da controllare 2 9 8 2" xfId="52353"/>
    <cellStyle name="Cella da controllare 2 9 9" xfId="35296"/>
    <cellStyle name="Check" xfId="4359"/>
    <cellStyle name="Check Box" xfId="814"/>
    <cellStyle name="Check Box Input" xfId="815"/>
    <cellStyle name="Check Box_First Capital Connect Financial Model" xfId="816"/>
    <cellStyle name="Check Cell" xfId="14" builtinId="23" customBuiltin="1"/>
    <cellStyle name="Check Cell 2" xfId="184"/>
    <cellStyle name="Check Cell 2 2" xfId="5267"/>
    <cellStyle name="Check Cell 2 2 10" xfId="12818"/>
    <cellStyle name="Check Cell 2 2 10 2" xfId="15156"/>
    <cellStyle name="Check Cell 2 2 10 2 2" xfId="39997"/>
    <cellStyle name="Check Cell 2 2 10 3" xfId="15967"/>
    <cellStyle name="Check Cell 2 2 10 3 2" xfId="40807"/>
    <cellStyle name="Check Cell 2 2 10 4" xfId="17227"/>
    <cellStyle name="Check Cell 2 2 10 4 2" xfId="42067"/>
    <cellStyle name="Check Cell 2 2 10 5" xfId="20490"/>
    <cellStyle name="Check Cell 2 2 10 5 2" xfId="45330"/>
    <cellStyle name="Check Cell 2 2 10 6" xfId="23760"/>
    <cellStyle name="Check Cell 2 2 10 6 2" xfId="48600"/>
    <cellStyle name="Check Cell 2 2 10 7" xfId="26973"/>
    <cellStyle name="Check Cell 2 2 10 7 2" xfId="51813"/>
    <cellStyle name="Check Cell 2 2 10 8" xfId="28540"/>
    <cellStyle name="Check Cell 2 2 10 8 2" xfId="53380"/>
    <cellStyle name="Check Cell 2 2 10 9" xfId="37661"/>
    <cellStyle name="Check Cell 2 2 11" xfId="9284"/>
    <cellStyle name="Check Cell 2 2 11 2" xfId="34234"/>
    <cellStyle name="Check Cell 2 2 12" xfId="13143"/>
    <cellStyle name="Check Cell 2 2 12 2" xfId="37985"/>
    <cellStyle name="Check Cell 2 2 13" xfId="7118"/>
    <cellStyle name="Check Cell 2 2 13 2" xfId="32071"/>
    <cellStyle name="Check Cell 2 2 14" xfId="7546"/>
    <cellStyle name="Check Cell 2 2 14 2" xfId="32499"/>
    <cellStyle name="Check Cell 2 2 15" xfId="30346"/>
    <cellStyle name="Check Cell 2 2 2" xfId="5396"/>
    <cellStyle name="Check Cell 2 2 2 10" xfId="9355"/>
    <cellStyle name="Check Cell 2 2 2 10 2" xfId="34305"/>
    <cellStyle name="Check Cell 2 2 2 11" xfId="7665"/>
    <cellStyle name="Check Cell 2 2 2 11 2" xfId="32618"/>
    <cellStyle name="Check Cell 2 2 2 12" xfId="8493"/>
    <cellStyle name="Check Cell 2 2 2 12 2" xfId="33444"/>
    <cellStyle name="Check Cell 2 2 2 13" xfId="8068"/>
    <cellStyle name="Check Cell 2 2 2 13 2" xfId="33021"/>
    <cellStyle name="Check Cell 2 2 2 14" xfId="15772"/>
    <cellStyle name="Check Cell 2 2 2 14 2" xfId="40612"/>
    <cellStyle name="Check Cell 2 2 2 15" xfId="9560"/>
    <cellStyle name="Check Cell 2 2 2 15 2" xfId="34510"/>
    <cellStyle name="Check Cell 2 2 2 16" xfId="17496"/>
    <cellStyle name="Check Cell 2 2 2 16 2" xfId="42336"/>
    <cellStyle name="Check Cell 2 2 2 17" xfId="14746"/>
    <cellStyle name="Check Cell 2 2 2 17 2" xfId="39587"/>
    <cellStyle name="Check Cell 2 2 2 18" xfId="30425"/>
    <cellStyle name="Check Cell 2 2 2 2" xfId="5488"/>
    <cellStyle name="Check Cell 2 2 2 2 10" xfId="8547"/>
    <cellStyle name="Check Cell 2 2 2 2 10 2" xfId="33498"/>
    <cellStyle name="Check Cell 2 2 2 2 11" xfId="8312"/>
    <cellStyle name="Check Cell 2 2 2 2 11 2" xfId="33265"/>
    <cellStyle name="Check Cell 2 2 2 2 12" xfId="7295"/>
    <cellStyle name="Check Cell 2 2 2 2 12 2" xfId="32248"/>
    <cellStyle name="Check Cell 2 2 2 2 13" xfId="13811"/>
    <cellStyle name="Check Cell 2 2 2 2 13 2" xfId="38653"/>
    <cellStyle name="Check Cell 2 2 2 2 14" xfId="8904"/>
    <cellStyle name="Check Cell 2 2 2 2 14 2" xfId="33855"/>
    <cellStyle name="Check Cell 2 2 2 2 15" xfId="20792"/>
    <cellStyle name="Check Cell 2 2 2 2 15 2" xfId="45632"/>
    <cellStyle name="Check Cell 2 2 2 2 16" xfId="30487"/>
    <cellStyle name="Check Cell 2 2 2 2 2" xfId="6267"/>
    <cellStyle name="Check Cell 2 2 2 2 2 10" xfId="17542"/>
    <cellStyle name="Check Cell 2 2 2 2 2 10 2" xfId="42382"/>
    <cellStyle name="Check Cell 2 2 2 2 2 11" xfId="20837"/>
    <cellStyle name="Check Cell 2 2 2 2 2 11 2" xfId="45677"/>
    <cellStyle name="Check Cell 2 2 2 2 2 12" xfId="24064"/>
    <cellStyle name="Check Cell 2 2 2 2 2 12 2" xfId="48904"/>
    <cellStyle name="Check Cell 2 2 2 2 2 13" xfId="27273"/>
    <cellStyle name="Check Cell 2 2 2 2 2 13 2" xfId="52113"/>
    <cellStyle name="Check Cell 2 2 2 2 2 14" xfId="31246"/>
    <cellStyle name="Check Cell 2 2 2 2 2 2" xfId="6411"/>
    <cellStyle name="Check Cell 2 2 2 2 2 2 10" xfId="20978"/>
    <cellStyle name="Check Cell 2 2 2 2 2 2 10 2" xfId="45818"/>
    <cellStyle name="Check Cell 2 2 2 2 2 2 11" xfId="24204"/>
    <cellStyle name="Check Cell 2 2 2 2 2 2 11 2" xfId="49044"/>
    <cellStyle name="Check Cell 2 2 2 2 2 2 12" xfId="27413"/>
    <cellStyle name="Check Cell 2 2 2 2 2 2 12 2" xfId="52253"/>
    <cellStyle name="Check Cell 2 2 2 2 2 2 13" xfId="31386"/>
    <cellStyle name="Check Cell 2 2 2 2 2 2 2" xfId="11976"/>
    <cellStyle name="Check Cell 2 2 2 2 2 2 2 2" xfId="14627"/>
    <cellStyle name="Check Cell 2 2 2 2 2 2 2 2 2" xfId="39468"/>
    <cellStyle name="Check Cell 2 2 2 2 2 2 2 3" xfId="15586"/>
    <cellStyle name="Check Cell 2 2 2 2 2 2 2 3 2" xfId="40427"/>
    <cellStyle name="Check Cell 2 2 2 2 2 2 2 4" xfId="16386"/>
    <cellStyle name="Check Cell 2 2 2 2 2 2 2 4 2" xfId="41226"/>
    <cellStyle name="Check Cell 2 2 2 2 2 2 2 5" xfId="19649"/>
    <cellStyle name="Check Cell 2 2 2 2 2 2 2 5 2" xfId="44489"/>
    <cellStyle name="Check Cell 2 2 2 2 2 2 2 6" xfId="22919"/>
    <cellStyle name="Check Cell 2 2 2 2 2 2 2 6 2" xfId="47759"/>
    <cellStyle name="Check Cell 2 2 2 2 2 2 2 7" xfId="26132"/>
    <cellStyle name="Check Cell 2 2 2 2 2 2 2 7 2" xfId="50972"/>
    <cellStyle name="Check Cell 2 2 2 2 2 2 2 8" xfId="28304"/>
    <cellStyle name="Check Cell 2 2 2 2 2 2 2 8 2" xfId="53144"/>
    <cellStyle name="Check Cell 2 2 2 2 2 2 2 9" xfId="36839"/>
    <cellStyle name="Check Cell 2 2 2 2 2 2 3" xfId="12785"/>
    <cellStyle name="Check Cell 2 2 2 2 2 2 3 2" xfId="15137"/>
    <cellStyle name="Check Cell 2 2 2 2 2 2 3 2 2" xfId="39978"/>
    <cellStyle name="Check Cell 2 2 2 2 2 2 3 3" xfId="15947"/>
    <cellStyle name="Check Cell 2 2 2 2 2 2 3 3 2" xfId="40787"/>
    <cellStyle name="Check Cell 2 2 2 2 2 2 3 4" xfId="17195"/>
    <cellStyle name="Check Cell 2 2 2 2 2 2 3 4 2" xfId="42035"/>
    <cellStyle name="Check Cell 2 2 2 2 2 2 3 5" xfId="20458"/>
    <cellStyle name="Check Cell 2 2 2 2 2 2 3 5 2" xfId="45298"/>
    <cellStyle name="Check Cell 2 2 2 2 2 2 3 6" xfId="23728"/>
    <cellStyle name="Check Cell 2 2 2 2 2 2 3 6 2" xfId="48568"/>
    <cellStyle name="Check Cell 2 2 2 2 2 2 3 7" xfId="26941"/>
    <cellStyle name="Check Cell 2 2 2 2 2 2 3 7 2" xfId="51781"/>
    <cellStyle name="Check Cell 2 2 2 2 2 2 3 8" xfId="28508"/>
    <cellStyle name="Check Cell 2 2 2 2 2 2 3 8 2" xfId="53348"/>
    <cellStyle name="Check Cell 2 2 2 2 2 2 3 9" xfId="37629"/>
    <cellStyle name="Check Cell 2 2 2 2 2 2 4" xfId="13076"/>
    <cellStyle name="Check Cell 2 2 2 2 2 2 4 2" xfId="15410"/>
    <cellStyle name="Check Cell 2 2 2 2 2 2 4 2 2" xfId="40251"/>
    <cellStyle name="Check Cell 2 2 2 2 2 2 4 3" xfId="16220"/>
    <cellStyle name="Check Cell 2 2 2 2 2 2 4 3 2" xfId="41060"/>
    <cellStyle name="Check Cell 2 2 2 2 2 2 4 4" xfId="17485"/>
    <cellStyle name="Check Cell 2 2 2 2 2 2 4 4 2" xfId="42325"/>
    <cellStyle name="Check Cell 2 2 2 2 2 2 4 5" xfId="20748"/>
    <cellStyle name="Check Cell 2 2 2 2 2 2 4 5 2" xfId="45588"/>
    <cellStyle name="Check Cell 2 2 2 2 2 2 4 6" xfId="24018"/>
    <cellStyle name="Check Cell 2 2 2 2 2 2 4 6 2" xfId="48858"/>
    <cellStyle name="Check Cell 2 2 2 2 2 2 4 7" xfId="27231"/>
    <cellStyle name="Check Cell 2 2 2 2 2 2 4 7 2" xfId="52071"/>
    <cellStyle name="Check Cell 2 2 2 2 2 2 4 8" xfId="28798"/>
    <cellStyle name="Check Cell 2 2 2 2 2 2 4 8 2" xfId="53638"/>
    <cellStyle name="Check Cell 2 2 2 2 2 2 4 9" xfId="37919"/>
    <cellStyle name="Check Cell 2 2 2 2 2 2 5" xfId="9967"/>
    <cellStyle name="Check Cell 2 2 2 2 2 2 5 2" xfId="34916"/>
    <cellStyle name="Check Cell 2 2 2 2 2 2 6" xfId="13423"/>
    <cellStyle name="Check Cell 2 2 2 2 2 2 6 2" xfId="38265"/>
    <cellStyle name="Check Cell 2 2 2 2 2 2 7" xfId="8782"/>
    <cellStyle name="Check Cell 2 2 2 2 2 2 7 2" xfId="33733"/>
    <cellStyle name="Check Cell 2 2 2 2 2 2 8" xfId="14176"/>
    <cellStyle name="Check Cell 2 2 2 2 2 2 8 2" xfId="39017"/>
    <cellStyle name="Check Cell 2 2 2 2 2 2 9" xfId="17683"/>
    <cellStyle name="Check Cell 2 2 2 2 2 2 9 2" xfId="42523"/>
    <cellStyle name="Check Cell 2 2 2 2 2 3" xfId="11832"/>
    <cellStyle name="Check Cell 2 2 2 2 2 3 2" xfId="14484"/>
    <cellStyle name="Check Cell 2 2 2 2 2 3 2 2" xfId="39325"/>
    <cellStyle name="Check Cell 2 2 2 2 2 3 3" xfId="15445"/>
    <cellStyle name="Check Cell 2 2 2 2 2 3 3 2" xfId="40286"/>
    <cellStyle name="Check Cell 2 2 2 2 2 3 4" xfId="16244"/>
    <cellStyle name="Check Cell 2 2 2 2 2 3 4 2" xfId="41084"/>
    <cellStyle name="Check Cell 2 2 2 2 2 3 5" xfId="19505"/>
    <cellStyle name="Check Cell 2 2 2 2 2 3 5 2" xfId="44345"/>
    <cellStyle name="Check Cell 2 2 2 2 2 3 6" xfId="22775"/>
    <cellStyle name="Check Cell 2 2 2 2 2 3 6 2" xfId="47615"/>
    <cellStyle name="Check Cell 2 2 2 2 2 3 7" xfId="25989"/>
    <cellStyle name="Check Cell 2 2 2 2 2 3 7 2" xfId="50829"/>
    <cellStyle name="Check Cell 2 2 2 2 2 3 8" xfId="28161"/>
    <cellStyle name="Check Cell 2 2 2 2 2 3 8 2" xfId="53001"/>
    <cellStyle name="Check Cell 2 2 2 2 2 3 9" xfId="36696"/>
    <cellStyle name="Check Cell 2 2 2 2 2 4" xfId="12642"/>
    <cellStyle name="Check Cell 2 2 2 2 2 4 2" xfId="14996"/>
    <cellStyle name="Check Cell 2 2 2 2 2 4 2 2" xfId="39837"/>
    <cellStyle name="Check Cell 2 2 2 2 2 4 3" xfId="15807"/>
    <cellStyle name="Check Cell 2 2 2 2 2 4 3 2" xfId="40647"/>
    <cellStyle name="Check Cell 2 2 2 2 2 4 4" xfId="17052"/>
    <cellStyle name="Check Cell 2 2 2 2 2 4 4 2" xfId="41892"/>
    <cellStyle name="Check Cell 2 2 2 2 2 4 5" xfId="20315"/>
    <cellStyle name="Check Cell 2 2 2 2 2 4 5 2" xfId="45155"/>
    <cellStyle name="Check Cell 2 2 2 2 2 4 6" xfId="23585"/>
    <cellStyle name="Check Cell 2 2 2 2 2 4 6 2" xfId="48425"/>
    <cellStyle name="Check Cell 2 2 2 2 2 4 7" xfId="26798"/>
    <cellStyle name="Check Cell 2 2 2 2 2 4 7 2" xfId="51638"/>
    <cellStyle name="Check Cell 2 2 2 2 2 4 8" xfId="28365"/>
    <cellStyle name="Check Cell 2 2 2 2 2 4 8 2" xfId="53205"/>
    <cellStyle name="Check Cell 2 2 2 2 2 4 9" xfId="37488"/>
    <cellStyle name="Check Cell 2 2 2 2 2 5" xfId="12934"/>
    <cellStyle name="Check Cell 2 2 2 2 2 5 2" xfId="15268"/>
    <cellStyle name="Check Cell 2 2 2 2 2 5 2 2" xfId="40109"/>
    <cellStyle name="Check Cell 2 2 2 2 2 5 3" xfId="16080"/>
    <cellStyle name="Check Cell 2 2 2 2 2 5 3 2" xfId="40920"/>
    <cellStyle name="Check Cell 2 2 2 2 2 5 4" xfId="17343"/>
    <cellStyle name="Check Cell 2 2 2 2 2 5 4 2" xfId="42183"/>
    <cellStyle name="Check Cell 2 2 2 2 2 5 5" xfId="20606"/>
    <cellStyle name="Check Cell 2 2 2 2 2 5 5 2" xfId="45446"/>
    <cellStyle name="Check Cell 2 2 2 2 2 5 6" xfId="23876"/>
    <cellStyle name="Check Cell 2 2 2 2 2 5 6 2" xfId="48716"/>
    <cellStyle name="Check Cell 2 2 2 2 2 5 7" xfId="27089"/>
    <cellStyle name="Check Cell 2 2 2 2 2 5 7 2" xfId="51929"/>
    <cellStyle name="Check Cell 2 2 2 2 2 5 8" xfId="28656"/>
    <cellStyle name="Check Cell 2 2 2 2 2 5 8 2" xfId="53496"/>
    <cellStyle name="Check Cell 2 2 2 2 2 5 9" xfId="37777"/>
    <cellStyle name="Check Cell 2 2 2 2 2 6" xfId="9824"/>
    <cellStyle name="Check Cell 2 2 2 2 2 6 2" xfId="34773"/>
    <cellStyle name="Check Cell 2 2 2 2 2 7" xfId="13282"/>
    <cellStyle name="Check Cell 2 2 2 2 2 7 2" xfId="38124"/>
    <cellStyle name="Check Cell 2 2 2 2 2 8" xfId="8679"/>
    <cellStyle name="Check Cell 2 2 2 2 2 8 2" xfId="33630"/>
    <cellStyle name="Check Cell 2 2 2 2 2 9" xfId="14143"/>
    <cellStyle name="Check Cell 2 2 2 2 2 9 2" xfId="38984"/>
    <cellStyle name="Check Cell 2 2 2 2 3" xfId="6368"/>
    <cellStyle name="Check Cell 2 2 2 2 3 10" xfId="20935"/>
    <cellStyle name="Check Cell 2 2 2 2 3 10 2" xfId="45775"/>
    <cellStyle name="Check Cell 2 2 2 2 3 11" xfId="24161"/>
    <cellStyle name="Check Cell 2 2 2 2 3 11 2" xfId="49001"/>
    <cellStyle name="Check Cell 2 2 2 2 3 12" xfId="27370"/>
    <cellStyle name="Check Cell 2 2 2 2 3 12 2" xfId="52210"/>
    <cellStyle name="Check Cell 2 2 2 2 3 13" xfId="31343"/>
    <cellStyle name="Check Cell 2 2 2 2 3 2" xfId="11933"/>
    <cellStyle name="Check Cell 2 2 2 2 3 2 2" xfId="14584"/>
    <cellStyle name="Check Cell 2 2 2 2 3 2 2 2" xfId="39425"/>
    <cellStyle name="Check Cell 2 2 2 2 3 2 3" xfId="15543"/>
    <cellStyle name="Check Cell 2 2 2 2 3 2 3 2" xfId="40384"/>
    <cellStyle name="Check Cell 2 2 2 2 3 2 4" xfId="16343"/>
    <cellStyle name="Check Cell 2 2 2 2 3 2 4 2" xfId="41183"/>
    <cellStyle name="Check Cell 2 2 2 2 3 2 5" xfId="19606"/>
    <cellStyle name="Check Cell 2 2 2 2 3 2 5 2" xfId="44446"/>
    <cellStyle name="Check Cell 2 2 2 2 3 2 6" xfId="22876"/>
    <cellStyle name="Check Cell 2 2 2 2 3 2 6 2" xfId="47716"/>
    <cellStyle name="Check Cell 2 2 2 2 3 2 7" xfId="26089"/>
    <cellStyle name="Check Cell 2 2 2 2 3 2 7 2" xfId="50929"/>
    <cellStyle name="Check Cell 2 2 2 2 3 2 8" xfId="28261"/>
    <cellStyle name="Check Cell 2 2 2 2 3 2 8 2" xfId="53101"/>
    <cellStyle name="Check Cell 2 2 2 2 3 2 9" xfId="36796"/>
    <cellStyle name="Check Cell 2 2 2 2 3 3" xfId="12742"/>
    <cellStyle name="Check Cell 2 2 2 2 3 3 2" xfId="15094"/>
    <cellStyle name="Check Cell 2 2 2 2 3 3 2 2" xfId="39935"/>
    <cellStyle name="Check Cell 2 2 2 2 3 3 3" xfId="15904"/>
    <cellStyle name="Check Cell 2 2 2 2 3 3 3 2" xfId="40744"/>
    <cellStyle name="Check Cell 2 2 2 2 3 3 4" xfId="17152"/>
    <cellStyle name="Check Cell 2 2 2 2 3 3 4 2" xfId="41992"/>
    <cellStyle name="Check Cell 2 2 2 2 3 3 5" xfId="20415"/>
    <cellStyle name="Check Cell 2 2 2 2 3 3 5 2" xfId="45255"/>
    <cellStyle name="Check Cell 2 2 2 2 3 3 6" xfId="23685"/>
    <cellStyle name="Check Cell 2 2 2 2 3 3 6 2" xfId="48525"/>
    <cellStyle name="Check Cell 2 2 2 2 3 3 7" xfId="26898"/>
    <cellStyle name="Check Cell 2 2 2 2 3 3 7 2" xfId="51738"/>
    <cellStyle name="Check Cell 2 2 2 2 3 3 8" xfId="28465"/>
    <cellStyle name="Check Cell 2 2 2 2 3 3 8 2" xfId="53305"/>
    <cellStyle name="Check Cell 2 2 2 2 3 3 9" xfId="37586"/>
    <cellStyle name="Check Cell 2 2 2 2 3 4" xfId="13033"/>
    <cellStyle name="Check Cell 2 2 2 2 3 4 2" xfId="15367"/>
    <cellStyle name="Check Cell 2 2 2 2 3 4 2 2" xfId="40208"/>
    <cellStyle name="Check Cell 2 2 2 2 3 4 3" xfId="16177"/>
    <cellStyle name="Check Cell 2 2 2 2 3 4 3 2" xfId="41017"/>
    <cellStyle name="Check Cell 2 2 2 2 3 4 4" xfId="17442"/>
    <cellStyle name="Check Cell 2 2 2 2 3 4 4 2" xfId="42282"/>
    <cellStyle name="Check Cell 2 2 2 2 3 4 5" xfId="20705"/>
    <cellStyle name="Check Cell 2 2 2 2 3 4 5 2" xfId="45545"/>
    <cellStyle name="Check Cell 2 2 2 2 3 4 6" xfId="23975"/>
    <cellStyle name="Check Cell 2 2 2 2 3 4 6 2" xfId="48815"/>
    <cellStyle name="Check Cell 2 2 2 2 3 4 7" xfId="27188"/>
    <cellStyle name="Check Cell 2 2 2 2 3 4 7 2" xfId="52028"/>
    <cellStyle name="Check Cell 2 2 2 2 3 4 8" xfId="28755"/>
    <cellStyle name="Check Cell 2 2 2 2 3 4 8 2" xfId="53595"/>
    <cellStyle name="Check Cell 2 2 2 2 3 4 9" xfId="37876"/>
    <cellStyle name="Check Cell 2 2 2 2 3 5" xfId="9924"/>
    <cellStyle name="Check Cell 2 2 2 2 3 5 2" xfId="34873"/>
    <cellStyle name="Check Cell 2 2 2 2 3 6" xfId="13380"/>
    <cellStyle name="Check Cell 2 2 2 2 3 6 2" xfId="38222"/>
    <cellStyle name="Check Cell 2 2 2 2 3 7" xfId="8740"/>
    <cellStyle name="Check Cell 2 2 2 2 3 7 2" xfId="33691"/>
    <cellStyle name="Check Cell 2 2 2 2 3 8" xfId="14174"/>
    <cellStyle name="Check Cell 2 2 2 2 3 8 2" xfId="39015"/>
    <cellStyle name="Check Cell 2 2 2 2 3 9" xfId="17640"/>
    <cellStyle name="Check Cell 2 2 2 2 3 9 2" xfId="42480"/>
    <cellStyle name="Check Cell 2 2 2 2 4" xfId="6317"/>
    <cellStyle name="Check Cell 2 2 2 2 4 10" xfId="20884"/>
    <cellStyle name="Check Cell 2 2 2 2 4 10 2" xfId="45724"/>
    <cellStyle name="Check Cell 2 2 2 2 4 11" xfId="24110"/>
    <cellStyle name="Check Cell 2 2 2 2 4 11 2" xfId="48950"/>
    <cellStyle name="Check Cell 2 2 2 2 4 12" xfId="27319"/>
    <cellStyle name="Check Cell 2 2 2 2 4 12 2" xfId="52159"/>
    <cellStyle name="Check Cell 2 2 2 2 4 13" xfId="31292"/>
    <cellStyle name="Check Cell 2 2 2 2 4 2" xfId="11882"/>
    <cellStyle name="Check Cell 2 2 2 2 4 2 2" xfId="14533"/>
    <cellStyle name="Check Cell 2 2 2 2 4 2 2 2" xfId="39374"/>
    <cellStyle name="Check Cell 2 2 2 2 4 2 3" xfId="15492"/>
    <cellStyle name="Check Cell 2 2 2 2 4 2 3 2" xfId="40333"/>
    <cellStyle name="Check Cell 2 2 2 2 4 2 4" xfId="16292"/>
    <cellStyle name="Check Cell 2 2 2 2 4 2 4 2" xfId="41132"/>
    <cellStyle name="Check Cell 2 2 2 2 4 2 5" xfId="19555"/>
    <cellStyle name="Check Cell 2 2 2 2 4 2 5 2" xfId="44395"/>
    <cellStyle name="Check Cell 2 2 2 2 4 2 6" xfId="22825"/>
    <cellStyle name="Check Cell 2 2 2 2 4 2 6 2" xfId="47665"/>
    <cellStyle name="Check Cell 2 2 2 2 4 2 7" xfId="26038"/>
    <cellStyle name="Check Cell 2 2 2 2 4 2 7 2" xfId="50878"/>
    <cellStyle name="Check Cell 2 2 2 2 4 2 8" xfId="28210"/>
    <cellStyle name="Check Cell 2 2 2 2 4 2 8 2" xfId="53050"/>
    <cellStyle name="Check Cell 2 2 2 2 4 2 9" xfId="36745"/>
    <cellStyle name="Check Cell 2 2 2 2 4 3" xfId="12691"/>
    <cellStyle name="Check Cell 2 2 2 2 4 3 2" xfId="15043"/>
    <cellStyle name="Check Cell 2 2 2 2 4 3 2 2" xfId="39884"/>
    <cellStyle name="Check Cell 2 2 2 2 4 3 3" xfId="15853"/>
    <cellStyle name="Check Cell 2 2 2 2 4 3 3 2" xfId="40693"/>
    <cellStyle name="Check Cell 2 2 2 2 4 3 4" xfId="17101"/>
    <cellStyle name="Check Cell 2 2 2 2 4 3 4 2" xfId="41941"/>
    <cellStyle name="Check Cell 2 2 2 2 4 3 5" xfId="20364"/>
    <cellStyle name="Check Cell 2 2 2 2 4 3 5 2" xfId="45204"/>
    <cellStyle name="Check Cell 2 2 2 2 4 3 6" xfId="23634"/>
    <cellStyle name="Check Cell 2 2 2 2 4 3 6 2" xfId="48474"/>
    <cellStyle name="Check Cell 2 2 2 2 4 3 7" xfId="26847"/>
    <cellStyle name="Check Cell 2 2 2 2 4 3 7 2" xfId="51687"/>
    <cellStyle name="Check Cell 2 2 2 2 4 3 8" xfId="28414"/>
    <cellStyle name="Check Cell 2 2 2 2 4 3 8 2" xfId="53254"/>
    <cellStyle name="Check Cell 2 2 2 2 4 3 9" xfId="37535"/>
    <cellStyle name="Check Cell 2 2 2 2 4 4" xfId="12982"/>
    <cellStyle name="Check Cell 2 2 2 2 4 4 2" xfId="15316"/>
    <cellStyle name="Check Cell 2 2 2 2 4 4 2 2" xfId="40157"/>
    <cellStyle name="Check Cell 2 2 2 2 4 4 3" xfId="16126"/>
    <cellStyle name="Check Cell 2 2 2 2 4 4 3 2" xfId="40966"/>
    <cellStyle name="Check Cell 2 2 2 2 4 4 4" xfId="17391"/>
    <cellStyle name="Check Cell 2 2 2 2 4 4 4 2" xfId="42231"/>
    <cellStyle name="Check Cell 2 2 2 2 4 4 5" xfId="20654"/>
    <cellStyle name="Check Cell 2 2 2 2 4 4 5 2" xfId="45494"/>
    <cellStyle name="Check Cell 2 2 2 2 4 4 6" xfId="23924"/>
    <cellStyle name="Check Cell 2 2 2 2 4 4 6 2" xfId="48764"/>
    <cellStyle name="Check Cell 2 2 2 2 4 4 7" xfId="27137"/>
    <cellStyle name="Check Cell 2 2 2 2 4 4 7 2" xfId="51977"/>
    <cellStyle name="Check Cell 2 2 2 2 4 4 8" xfId="28704"/>
    <cellStyle name="Check Cell 2 2 2 2 4 4 8 2" xfId="53544"/>
    <cellStyle name="Check Cell 2 2 2 2 4 4 9" xfId="37825"/>
    <cellStyle name="Check Cell 2 2 2 2 4 5" xfId="9873"/>
    <cellStyle name="Check Cell 2 2 2 2 4 5 2" xfId="34822"/>
    <cellStyle name="Check Cell 2 2 2 2 4 6" xfId="13329"/>
    <cellStyle name="Check Cell 2 2 2 2 4 6 2" xfId="38171"/>
    <cellStyle name="Check Cell 2 2 2 2 4 7" xfId="8715"/>
    <cellStyle name="Check Cell 2 2 2 2 4 7 2" xfId="33666"/>
    <cellStyle name="Check Cell 2 2 2 2 4 8" xfId="13940"/>
    <cellStyle name="Check Cell 2 2 2 2 4 8 2" xfId="38781"/>
    <cellStyle name="Check Cell 2 2 2 2 4 9" xfId="17589"/>
    <cellStyle name="Check Cell 2 2 2 2 4 9 2" xfId="42429"/>
    <cellStyle name="Check Cell 2 2 2 2 5" xfId="11581"/>
    <cellStyle name="Check Cell 2 2 2 2 5 2" xfId="14332"/>
    <cellStyle name="Check Cell 2 2 2 2 5 2 2" xfId="39173"/>
    <cellStyle name="Check Cell 2 2 2 2 5 3" xfId="6498"/>
    <cellStyle name="Check Cell 2 2 2 2 5 3 2" xfId="31470"/>
    <cellStyle name="Check Cell 2 2 2 2 5 4" xfId="6987"/>
    <cellStyle name="Check Cell 2 2 2 2 5 4 2" xfId="31943"/>
    <cellStyle name="Check Cell 2 2 2 2 5 5" xfId="19255"/>
    <cellStyle name="Check Cell 2 2 2 2 5 5 2" xfId="44095"/>
    <cellStyle name="Check Cell 2 2 2 2 5 6" xfId="22525"/>
    <cellStyle name="Check Cell 2 2 2 2 5 6 2" xfId="47365"/>
    <cellStyle name="Check Cell 2 2 2 2 5 7" xfId="25740"/>
    <cellStyle name="Check Cell 2 2 2 2 5 7 2" xfId="50580"/>
    <cellStyle name="Check Cell 2 2 2 2 5 8" xfId="28105"/>
    <cellStyle name="Check Cell 2 2 2 2 5 8 2" xfId="52945"/>
    <cellStyle name="Check Cell 2 2 2 2 5 9" xfId="36467"/>
    <cellStyle name="Check Cell 2 2 2 2 6" xfId="10281"/>
    <cellStyle name="Check Cell 2 2 2 2 6 2" xfId="13603"/>
    <cellStyle name="Check Cell 2 2 2 2 6 2 2" xfId="38445"/>
    <cellStyle name="Check Cell 2 2 2 2 6 3" xfId="9165"/>
    <cellStyle name="Check Cell 2 2 2 2 6 3 2" xfId="34115"/>
    <cellStyle name="Check Cell 2 2 2 2 6 4" xfId="8172"/>
    <cellStyle name="Check Cell 2 2 2 2 6 4 2" xfId="33125"/>
    <cellStyle name="Check Cell 2 2 2 2 6 5" xfId="17995"/>
    <cellStyle name="Check Cell 2 2 2 2 6 5 2" xfId="42835"/>
    <cellStyle name="Check Cell 2 2 2 2 6 6" xfId="21289"/>
    <cellStyle name="Check Cell 2 2 2 2 6 6 2" xfId="46129"/>
    <cellStyle name="Check Cell 2 2 2 2 6 7" xfId="24515"/>
    <cellStyle name="Check Cell 2 2 2 2 6 7 2" xfId="49355"/>
    <cellStyle name="Check Cell 2 2 2 2 6 8" xfId="27450"/>
    <cellStyle name="Check Cell 2 2 2 2 6 8 2" xfId="52290"/>
    <cellStyle name="Check Cell 2 2 2 2 6 9" xfId="35223"/>
    <cellStyle name="Check Cell 2 2 2 2 7" xfId="12891"/>
    <cellStyle name="Check Cell 2 2 2 2 7 2" xfId="15225"/>
    <cellStyle name="Check Cell 2 2 2 2 7 2 2" xfId="40066"/>
    <cellStyle name="Check Cell 2 2 2 2 7 3" xfId="16037"/>
    <cellStyle name="Check Cell 2 2 2 2 7 3 2" xfId="40877"/>
    <cellStyle name="Check Cell 2 2 2 2 7 4" xfId="17300"/>
    <cellStyle name="Check Cell 2 2 2 2 7 4 2" xfId="42140"/>
    <cellStyle name="Check Cell 2 2 2 2 7 5" xfId="20563"/>
    <cellStyle name="Check Cell 2 2 2 2 7 5 2" xfId="45403"/>
    <cellStyle name="Check Cell 2 2 2 2 7 6" xfId="23833"/>
    <cellStyle name="Check Cell 2 2 2 2 7 6 2" xfId="48673"/>
    <cellStyle name="Check Cell 2 2 2 2 7 7" xfId="27046"/>
    <cellStyle name="Check Cell 2 2 2 2 7 7 2" xfId="51886"/>
    <cellStyle name="Check Cell 2 2 2 2 7 8" xfId="28613"/>
    <cellStyle name="Check Cell 2 2 2 2 7 8 2" xfId="53453"/>
    <cellStyle name="Check Cell 2 2 2 2 7 9" xfId="37734"/>
    <cellStyle name="Check Cell 2 2 2 2 8" xfId="9427"/>
    <cellStyle name="Check Cell 2 2 2 2 8 2" xfId="34377"/>
    <cellStyle name="Check Cell 2 2 2 2 9" xfId="7598"/>
    <cellStyle name="Check Cell 2 2 2 2 9 2" xfId="32551"/>
    <cellStyle name="Check Cell 2 2 2 3" xfId="6247"/>
    <cellStyle name="Check Cell 2 2 2 3 10" xfId="14010"/>
    <cellStyle name="Check Cell 2 2 2 3 10 2" xfId="38851"/>
    <cellStyle name="Check Cell 2 2 2 3 11" xfId="17522"/>
    <cellStyle name="Check Cell 2 2 2 3 11 2" xfId="42362"/>
    <cellStyle name="Check Cell 2 2 2 3 12" xfId="20817"/>
    <cellStyle name="Check Cell 2 2 2 3 12 2" xfId="45657"/>
    <cellStyle name="Check Cell 2 2 2 3 13" xfId="24044"/>
    <cellStyle name="Check Cell 2 2 2 3 13 2" xfId="48884"/>
    <cellStyle name="Check Cell 2 2 2 3 14" xfId="27253"/>
    <cellStyle name="Check Cell 2 2 2 3 14 2" xfId="52093"/>
    <cellStyle name="Check Cell 2 2 2 3 15" xfId="31226"/>
    <cellStyle name="Check Cell 2 2 2 3 2" xfId="6391"/>
    <cellStyle name="Check Cell 2 2 2 3 2 10" xfId="20958"/>
    <cellStyle name="Check Cell 2 2 2 3 2 10 2" xfId="45798"/>
    <cellStyle name="Check Cell 2 2 2 3 2 11" xfId="24184"/>
    <cellStyle name="Check Cell 2 2 2 3 2 11 2" xfId="49024"/>
    <cellStyle name="Check Cell 2 2 2 3 2 12" xfId="27393"/>
    <cellStyle name="Check Cell 2 2 2 3 2 12 2" xfId="52233"/>
    <cellStyle name="Check Cell 2 2 2 3 2 13" xfId="31366"/>
    <cellStyle name="Check Cell 2 2 2 3 2 2" xfId="11956"/>
    <cellStyle name="Check Cell 2 2 2 3 2 2 2" xfId="14607"/>
    <cellStyle name="Check Cell 2 2 2 3 2 2 2 2" xfId="39448"/>
    <cellStyle name="Check Cell 2 2 2 3 2 2 3" xfId="15566"/>
    <cellStyle name="Check Cell 2 2 2 3 2 2 3 2" xfId="40407"/>
    <cellStyle name="Check Cell 2 2 2 3 2 2 4" xfId="16366"/>
    <cellStyle name="Check Cell 2 2 2 3 2 2 4 2" xfId="41206"/>
    <cellStyle name="Check Cell 2 2 2 3 2 2 5" xfId="19629"/>
    <cellStyle name="Check Cell 2 2 2 3 2 2 5 2" xfId="44469"/>
    <cellStyle name="Check Cell 2 2 2 3 2 2 6" xfId="22899"/>
    <cellStyle name="Check Cell 2 2 2 3 2 2 6 2" xfId="47739"/>
    <cellStyle name="Check Cell 2 2 2 3 2 2 7" xfId="26112"/>
    <cellStyle name="Check Cell 2 2 2 3 2 2 7 2" xfId="50952"/>
    <cellStyle name="Check Cell 2 2 2 3 2 2 8" xfId="28284"/>
    <cellStyle name="Check Cell 2 2 2 3 2 2 8 2" xfId="53124"/>
    <cellStyle name="Check Cell 2 2 2 3 2 2 9" xfId="36819"/>
    <cellStyle name="Check Cell 2 2 2 3 2 3" xfId="12765"/>
    <cellStyle name="Check Cell 2 2 2 3 2 3 2" xfId="15117"/>
    <cellStyle name="Check Cell 2 2 2 3 2 3 2 2" xfId="39958"/>
    <cellStyle name="Check Cell 2 2 2 3 2 3 3" xfId="15927"/>
    <cellStyle name="Check Cell 2 2 2 3 2 3 3 2" xfId="40767"/>
    <cellStyle name="Check Cell 2 2 2 3 2 3 4" xfId="17175"/>
    <cellStyle name="Check Cell 2 2 2 3 2 3 4 2" xfId="42015"/>
    <cellStyle name="Check Cell 2 2 2 3 2 3 5" xfId="20438"/>
    <cellStyle name="Check Cell 2 2 2 3 2 3 5 2" xfId="45278"/>
    <cellStyle name="Check Cell 2 2 2 3 2 3 6" xfId="23708"/>
    <cellStyle name="Check Cell 2 2 2 3 2 3 6 2" xfId="48548"/>
    <cellStyle name="Check Cell 2 2 2 3 2 3 7" xfId="26921"/>
    <cellStyle name="Check Cell 2 2 2 3 2 3 7 2" xfId="51761"/>
    <cellStyle name="Check Cell 2 2 2 3 2 3 8" xfId="28488"/>
    <cellStyle name="Check Cell 2 2 2 3 2 3 8 2" xfId="53328"/>
    <cellStyle name="Check Cell 2 2 2 3 2 3 9" xfId="37609"/>
    <cellStyle name="Check Cell 2 2 2 3 2 4" xfId="13056"/>
    <cellStyle name="Check Cell 2 2 2 3 2 4 2" xfId="15390"/>
    <cellStyle name="Check Cell 2 2 2 3 2 4 2 2" xfId="40231"/>
    <cellStyle name="Check Cell 2 2 2 3 2 4 3" xfId="16200"/>
    <cellStyle name="Check Cell 2 2 2 3 2 4 3 2" xfId="41040"/>
    <cellStyle name="Check Cell 2 2 2 3 2 4 4" xfId="17465"/>
    <cellStyle name="Check Cell 2 2 2 3 2 4 4 2" xfId="42305"/>
    <cellStyle name="Check Cell 2 2 2 3 2 4 5" xfId="20728"/>
    <cellStyle name="Check Cell 2 2 2 3 2 4 5 2" xfId="45568"/>
    <cellStyle name="Check Cell 2 2 2 3 2 4 6" xfId="23998"/>
    <cellStyle name="Check Cell 2 2 2 3 2 4 6 2" xfId="48838"/>
    <cellStyle name="Check Cell 2 2 2 3 2 4 7" xfId="27211"/>
    <cellStyle name="Check Cell 2 2 2 3 2 4 7 2" xfId="52051"/>
    <cellStyle name="Check Cell 2 2 2 3 2 4 8" xfId="28778"/>
    <cellStyle name="Check Cell 2 2 2 3 2 4 8 2" xfId="53618"/>
    <cellStyle name="Check Cell 2 2 2 3 2 4 9" xfId="37899"/>
    <cellStyle name="Check Cell 2 2 2 3 2 5" xfId="9947"/>
    <cellStyle name="Check Cell 2 2 2 3 2 5 2" xfId="34896"/>
    <cellStyle name="Check Cell 2 2 2 3 2 6" xfId="13403"/>
    <cellStyle name="Check Cell 2 2 2 3 2 6 2" xfId="38245"/>
    <cellStyle name="Check Cell 2 2 2 3 2 7" xfId="8762"/>
    <cellStyle name="Check Cell 2 2 2 3 2 7 2" xfId="33713"/>
    <cellStyle name="Check Cell 2 2 2 3 2 8" xfId="14753"/>
    <cellStyle name="Check Cell 2 2 2 3 2 8 2" xfId="39594"/>
    <cellStyle name="Check Cell 2 2 2 3 2 9" xfId="17663"/>
    <cellStyle name="Check Cell 2 2 2 3 2 9 2" xfId="42503"/>
    <cellStyle name="Check Cell 2 2 2 3 3" xfId="6297"/>
    <cellStyle name="Check Cell 2 2 2 3 3 10" xfId="20864"/>
    <cellStyle name="Check Cell 2 2 2 3 3 10 2" xfId="45704"/>
    <cellStyle name="Check Cell 2 2 2 3 3 11" xfId="24090"/>
    <cellStyle name="Check Cell 2 2 2 3 3 11 2" xfId="48930"/>
    <cellStyle name="Check Cell 2 2 2 3 3 12" xfId="27299"/>
    <cellStyle name="Check Cell 2 2 2 3 3 12 2" xfId="52139"/>
    <cellStyle name="Check Cell 2 2 2 3 3 13" xfId="31272"/>
    <cellStyle name="Check Cell 2 2 2 3 3 2" xfId="11862"/>
    <cellStyle name="Check Cell 2 2 2 3 3 2 2" xfId="14513"/>
    <cellStyle name="Check Cell 2 2 2 3 3 2 2 2" xfId="39354"/>
    <cellStyle name="Check Cell 2 2 2 3 3 2 3" xfId="15472"/>
    <cellStyle name="Check Cell 2 2 2 3 3 2 3 2" xfId="40313"/>
    <cellStyle name="Check Cell 2 2 2 3 3 2 4" xfId="16272"/>
    <cellStyle name="Check Cell 2 2 2 3 3 2 4 2" xfId="41112"/>
    <cellStyle name="Check Cell 2 2 2 3 3 2 5" xfId="19535"/>
    <cellStyle name="Check Cell 2 2 2 3 3 2 5 2" xfId="44375"/>
    <cellStyle name="Check Cell 2 2 2 3 3 2 6" xfId="22805"/>
    <cellStyle name="Check Cell 2 2 2 3 3 2 6 2" xfId="47645"/>
    <cellStyle name="Check Cell 2 2 2 3 3 2 7" xfId="26018"/>
    <cellStyle name="Check Cell 2 2 2 3 3 2 7 2" xfId="50858"/>
    <cellStyle name="Check Cell 2 2 2 3 3 2 8" xfId="28190"/>
    <cellStyle name="Check Cell 2 2 2 3 3 2 8 2" xfId="53030"/>
    <cellStyle name="Check Cell 2 2 2 3 3 2 9" xfId="36725"/>
    <cellStyle name="Check Cell 2 2 2 3 3 3" xfId="12671"/>
    <cellStyle name="Check Cell 2 2 2 3 3 3 2" xfId="15023"/>
    <cellStyle name="Check Cell 2 2 2 3 3 3 2 2" xfId="39864"/>
    <cellStyle name="Check Cell 2 2 2 3 3 3 3" xfId="15833"/>
    <cellStyle name="Check Cell 2 2 2 3 3 3 3 2" xfId="40673"/>
    <cellStyle name="Check Cell 2 2 2 3 3 3 4" xfId="17081"/>
    <cellStyle name="Check Cell 2 2 2 3 3 3 4 2" xfId="41921"/>
    <cellStyle name="Check Cell 2 2 2 3 3 3 5" xfId="20344"/>
    <cellStyle name="Check Cell 2 2 2 3 3 3 5 2" xfId="45184"/>
    <cellStyle name="Check Cell 2 2 2 3 3 3 6" xfId="23614"/>
    <cellStyle name="Check Cell 2 2 2 3 3 3 6 2" xfId="48454"/>
    <cellStyle name="Check Cell 2 2 2 3 3 3 7" xfId="26827"/>
    <cellStyle name="Check Cell 2 2 2 3 3 3 7 2" xfId="51667"/>
    <cellStyle name="Check Cell 2 2 2 3 3 3 8" xfId="28394"/>
    <cellStyle name="Check Cell 2 2 2 3 3 3 8 2" xfId="53234"/>
    <cellStyle name="Check Cell 2 2 2 3 3 3 9" xfId="37515"/>
    <cellStyle name="Check Cell 2 2 2 3 3 4" xfId="12962"/>
    <cellStyle name="Check Cell 2 2 2 3 3 4 2" xfId="15296"/>
    <cellStyle name="Check Cell 2 2 2 3 3 4 2 2" xfId="40137"/>
    <cellStyle name="Check Cell 2 2 2 3 3 4 3" xfId="16106"/>
    <cellStyle name="Check Cell 2 2 2 3 3 4 3 2" xfId="40946"/>
    <cellStyle name="Check Cell 2 2 2 3 3 4 4" xfId="17371"/>
    <cellStyle name="Check Cell 2 2 2 3 3 4 4 2" xfId="42211"/>
    <cellStyle name="Check Cell 2 2 2 3 3 4 5" xfId="20634"/>
    <cellStyle name="Check Cell 2 2 2 3 3 4 5 2" xfId="45474"/>
    <cellStyle name="Check Cell 2 2 2 3 3 4 6" xfId="23904"/>
    <cellStyle name="Check Cell 2 2 2 3 3 4 6 2" xfId="48744"/>
    <cellStyle name="Check Cell 2 2 2 3 3 4 7" xfId="27117"/>
    <cellStyle name="Check Cell 2 2 2 3 3 4 7 2" xfId="51957"/>
    <cellStyle name="Check Cell 2 2 2 3 3 4 8" xfId="28684"/>
    <cellStyle name="Check Cell 2 2 2 3 3 4 8 2" xfId="53524"/>
    <cellStyle name="Check Cell 2 2 2 3 3 4 9" xfId="37805"/>
    <cellStyle name="Check Cell 2 2 2 3 3 5" xfId="9853"/>
    <cellStyle name="Check Cell 2 2 2 3 3 5 2" xfId="34802"/>
    <cellStyle name="Check Cell 2 2 2 3 3 6" xfId="13309"/>
    <cellStyle name="Check Cell 2 2 2 3 3 6 2" xfId="38151"/>
    <cellStyle name="Check Cell 2 2 2 3 3 7" xfId="8695"/>
    <cellStyle name="Check Cell 2 2 2 3 3 7 2" xfId="33646"/>
    <cellStyle name="Check Cell 2 2 2 3 3 8" xfId="7801"/>
    <cellStyle name="Check Cell 2 2 2 3 3 8 2" xfId="32754"/>
    <cellStyle name="Check Cell 2 2 2 3 3 9" xfId="17569"/>
    <cellStyle name="Check Cell 2 2 2 3 3 9 2" xfId="42409"/>
    <cellStyle name="Check Cell 2 2 2 3 4" xfId="11812"/>
    <cellStyle name="Check Cell 2 2 2 3 4 2" xfId="14464"/>
    <cellStyle name="Check Cell 2 2 2 3 4 2 2" xfId="39305"/>
    <cellStyle name="Check Cell 2 2 2 3 4 3" xfId="15425"/>
    <cellStyle name="Check Cell 2 2 2 3 4 3 2" xfId="40266"/>
    <cellStyle name="Check Cell 2 2 2 3 4 4" xfId="16224"/>
    <cellStyle name="Check Cell 2 2 2 3 4 4 2" xfId="41064"/>
    <cellStyle name="Check Cell 2 2 2 3 4 5" xfId="19485"/>
    <cellStyle name="Check Cell 2 2 2 3 4 5 2" xfId="44325"/>
    <cellStyle name="Check Cell 2 2 2 3 4 6" xfId="22755"/>
    <cellStyle name="Check Cell 2 2 2 3 4 6 2" xfId="47595"/>
    <cellStyle name="Check Cell 2 2 2 3 4 7" xfId="25969"/>
    <cellStyle name="Check Cell 2 2 2 3 4 7 2" xfId="50809"/>
    <cellStyle name="Check Cell 2 2 2 3 4 8" xfId="28141"/>
    <cellStyle name="Check Cell 2 2 2 3 4 8 2" xfId="52981"/>
    <cellStyle name="Check Cell 2 2 2 3 4 9" xfId="36676"/>
    <cellStyle name="Check Cell 2 2 2 3 5" xfId="12622"/>
    <cellStyle name="Check Cell 2 2 2 3 5 2" xfId="14976"/>
    <cellStyle name="Check Cell 2 2 2 3 5 2 2" xfId="39817"/>
    <cellStyle name="Check Cell 2 2 2 3 5 3" xfId="15787"/>
    <cellStyle name="Check Cell 2 2 2 3 5 3 2" xfId="40627"/>
    <cellStyle name="Check Cell 2 2 2 3 5 4" xfId="17032"/>
    <cellStyle name="Check Cell 2 2 2 3 5 4 2" xfId="41872"/>
    <cellStyle name="Check Cell 2 2 2 3 5 5" xfId="20295"/>
    <cellStyle name="Check Cell 2 2 2 3 5 5 2" xfId="45135"/>
    <cellStyle name="Check Cell 2 2 2 3 5 6" xfId="23565"/>
    <cellStyle name="Check Cell 2 2 2 3 5 6 2" xfId="48405"/>
    <cellStyle name="Check Cell 2 2 2 3 5 7" xfId="26778"/>
    <cellStyle name="Check Cell 2 2 2 3 5 7 2" xfId="51618"/>
    <cellStyle name="Check Cell 2 2 2 3 5 8" xfId="28345"/>
    <cellStyle name="Check Cell 2 2 2 3 5 8 2" xfId="53185"/>
    <cellStyle name="Check Cell 2 2 2 3 5 9" xfId="37468"/>
    <cellStyle name="Check Cell 2 2 2 3 6" xfId="12914"/>
    <cellStyle name="Check Cell 2 2 2 3 6 2" xfId="15248"/>
    <cellStyle name="Check Cell 2 2 2 3 6 2 2" xfId="40089"/>
    <cellStyle name="Check Cell 2 2 2 3 6 3" xfId="16060"/>
    <cellStyle name="Check Cell 2 2 2 3 6 3 2" xfId="40900"/>
    <cellStyle name="Check Cell 2 2 2 3 6 4" xfId="17323"/>
    <cellStyle name="Check Cell 2 2 2 3 6 4 2" xfId="42163"/>
    <cellStyle name="Check Cell 2 2 2 3 6 5" xfId="20586"/>
    <cellStyle name="Check Cell 2 2 2 3 6 5 2" xfId="45426"/>
    <cellStyle name="Check Cell 2 2 2 3 6 6" xfId="23856"/>
    <cellStyle name="Check Cell 2 2 2 3 6 6 2" xfId="48696"/>
    <cellStyle name="Check Cell 2 2 2 3 6 7" xfId="27069"/>
    <cellStyle name="Check Cell 2 2 2 3 6 7 2" xfId="51909"/>
    <cellStyle name="Check Cell 2 2 2 3 6 8" xfId="28636"/>
    <cellStyle name="Check Cell 2 2 2 3 6 8 2" xfId="53476"/>
    <cellStyle name="Check Cell 2 2 2 3 6 9" xfId="37757"/>
    <cellStyle name="Check Cell 2 2 2 3 7" xfId="9804"/>
    <cellStyle name="Check Cell 2 2 2 3 7 2" xfId="34753"/>
    <cellStyle name="Check Cell 2 2 2 3 8" xfId="13262"/>
    <cellStyle name="Check Cell 2 2 2 3 8 2" xfId="38104"/>
    <cellStyle name="Check Cell 2 2 2 3 9" xfId="8662"/>
    <cellStyle name="Check Cell 2 2 2 3 9 2" xfId="33613"/>
    <cellStyle name="Check Cell 2 2 2 4" xfId="5431"/>
    <cellStyle name="Check Cell 2 2 2 4 10" xfId="13568"/>
    <cellStyle name="Check Cell 2 2 2 4 10 2" xfId="38410"/>
    <cellStyle name="Check Cell 2 2 2 4 11" xfId="13969"/>
    <cellStyle name="Check Cell 2 2 2 4 11 2" xfId="38810"/>
    <cellStyle name="Check Cell 2 2 2 4 12" xfId="14116"/>
    <cellStyle name="Check Cell 2 2 2 4 12 2" xfId="38957"/>
    <cellStyle name="Check Cell 2 2 2 4 13" xfId="13682"/>
    <cellStyle name="Check Cell 2 2 2 4 13 2" xfId="38524"/>
    <cellStyle name="Check Cell 2 2 2 4 14" xfId="30433"/>
    <cellStyle name="Check Cell 2 2 2 4 2" xfId="6336"/>
    <cellStyle name="Check Cell 2 2 2 4 2 10" xfId="20903"/>
    <cellStyle name="Check Cell 2 2 2 4 2 10 2" xfId="45743"/>
    <cellStyle name="Check Cell 2 2 2 4 2 11" xfId="24129"/>
    <cellStyle name="Check Cell 2 2 2 4 2 11 2" xfId="48969"/>
    <cellStyle name="Check Cell 2 2 2 4 2 12" xfId="27338"/>
    <cellStyle name="Check Cell 2 2 2 4 2 12 2" xfId="52178"/>
    <cellStyle name="Check Cell 2 2 2 4 2 13" xfId="31311"/>
    <cellStyle name="Check Cell 2 2 2 4 2 2" xfId="11901"/>
    <cellStyle name="Check Cell 2 2 2 4 2 2 2" xfId="14552"/>
    <cellStyle name="Check Cell 2 2 2 4 2 2 2 2" xfId="39393"/>
    <cellStyle name="Check Cell 2 2 2 4 2 2 3" xfId="15511"/>
    <cellStyle name="Check Cell 2 2 2 4 2 2 3 2" xfId="40352"/>
    <cellStyle name="Check Cell 2 2 2 4 2 2 4" xfId="16311"/>
    <cellStyle name="Check Cell 2 2 2 4 2 2 4 2" xfId="41151"/>
    <cellStyle name="Check Cell 2 2 2 4 2 2 5" xfId="19574"/>
    <cellStyle name="Check Cell 2 2 2 4 2 2 5 2" xfId="44414"/>
    <cellStyle name="Check Cell 2 2 2 4 2 2 6" xfId="22844"/>
    <cellStyle name="Check Cell 2 2 2 4 2 2 6 2" xfId="47684"/>
    <cellStyle name="Check Cell 2 2 2 4 2 2 7" xfId="26057"/>
    <cellStyle name="Check Cell 2 2 2 4 2 2 7 2" xfId="50897"/>
    <cellStyle name="Check Cell 2 2 2 4 2 2 8" xfId="28229"/>
    <cellStyle name="Check Cell 2 2 2 4 2 2 8 2" xfId="53069"/>
    <cellStyle name="Check Cell 2 2 2 4 2 2 9" xfId="36764"/>
    <cellStyle name="Check Cell 2 2 2 4 2 3" xfId="12710"/>
    <cellStyle name="Check Cell 2 2 2 4 2 3 2" xfId="15062"/>
    <cellStyle name="Check Cell 2 2 2 4 2 3 2 2" xfId="39903"/>
    <cellStyle name="Check Cell 2 2 2 4 2 3 3" xfId="15872"/>
    <cellStyle name="Check Cell 2 2 2 4 2 3 3 2" xfId="40712"/>
    <cellStyle name="Check Cell 2 2 2 4 2 3 4" xfId="17120"/>
    <cellStyle name="Check Cell 2 2 2 4 2 3 4 2" xfId="41960"/>
    <cellStyle name="Check Cell 2 2 2 4 2 3 5" xfId="20383"/>
    <cellStyle name="Check Cell 2 2 2 4 2 3 5 2" xfId="45223"/>
    <cellStyle name="Check Cell 2 2 2 4 2 3 6" xfId="23653"/>
    <cellStyle name="Check Cell 2 2 2 4 2 3 6 2" xfId="48493"/>
    <cellStyle name="Check Cell 2 2 2 4 2 3 7" xfId="26866"/>
    <cellStyle name="Check Cell 2 2 2 4 2 3 7 2" xfId="51706"/>
    <cellStyle name="Check Cell 2 2 2 4 2 3 8" xfId="28433"/>
    <cellStyle name="Check Cell 2 2 2 4 2 3 8 2" xfId="53273"/>
    <cellStyle name="Check Cell 2 2 2 4 2 3 9" xfId="37554"/>
    <cellStyle name="Check Cell 2 2 2 4 2 4" xfId="13001"/>
    <cellStyle name="Check Cell 2 2 2 4 2 4 2" xfId="15335"/>
    <cellStyle name="Check Cell 2 2 2 4 2 4 2 2" xfId="40176"/>
    <cellStyle name="Check Cell 2 2 2 4 2 4 3" xfId="16145"/>
    <cellStyle name="Check Cell 2 2 2 4 2 4 3 2" xfId="40985"/>
    <cellStyle name="Check Cell 2 2 2 4 2 4 4" xfId="17410"/>
    <cellStyle name="Check Cell 2 2 2 4 2 4 4 2" xfId="42250"/>
    <cellStyle name="Check Cell 2 2 2 4 2 4 5" xfId="20673"/>
    <cellStyle name="Check Cell 2 2 2 4 2 4 5 2" xfId="45513"/>
    <cellStyle name="Check Cell 2 2 2 4 2 4 6" xfId="23943"/>
    <cellStyle name="Check Cell 2 2 2 4 2 4 6 2" xfId="48783"/>
    <cellStyle name="Check Cell 2 2 2 4 2 4 7" xfId="27156"/>
    <cellStyle name="Check Cell 2 2 2 4 2 4 7 2" xfId="51996"/>
    <cellStyle name="Check Cell 2 2 2 4 2 4 8" xfId="28723"/>
    <cellStyle name="Check Cell 2 2 2 4 2 4 8 2" xfId="53563"/>
    <cellStyle name="Check Cell 2 2 2 4 2 4 9" xfId="37844"/>
    <cellStyle name="Check Cell 2 2 2 4 2 5" xfId="9892"/>
    <cellStyle name="Check Cell 2 2 2 4 2 5 2" xfId="34841"/>
    <cellStyle name="Check Cell 2 2 2 4 2 6" xfId="13348"/>
    <cellStyle name="Check Cell 2 2 2 4 2 6 2" xfId="38190"/>
    <cellStyle name="Check Cell 2 2 2 4 2 7" xfId="8722"/>
    <cellStyle name="Check Cell 2 2 2 4 2 7 2" xfId="33673"/>
    <cellStyle name="Check Cell 2 2 2 4 2 8" xfId="7800"/>
    <cellStyle name="Check Cell 2 2 2 4 2 8 2" xfId="32753"/>
    <cellStyle name="Check Cell 2 2 2 4 2 9" xfId="17608"/>
    <cellStyle name="Check Cell 2 2 2 4 2 9 2" xfId="42448"/>
    <cellStyle name="Check Cell 2 2 2 4 3" xfId="11524"/>
    <cellStyle name="Check Cell 2 2 2 4 3 2" xfId="14280"/>
    <cellStyle name="Check Cell 2 2 2 4 3 2 2" xfId="39121"/>
    <cellStyle name="Check Cell 2 2 2 4 3 3" xfId="8995"/>
    <cellStyle name="Check Cell 2 2 2 4 3 3 2" xfId="33945"/>
    <cellStyle name="Check Cell 2 2 2 4 3 4" xfId="9715"/>
    <cellStyle name="Check Cell 2 2 2 4 3 4 2" xfId="34664"/>
    <cellStyle name="Check Cell 2 2 2 4 3 5" xfId="19201"/>
    <cellStyle name="Check Cell 2 2 2 4 3 5 2" xfId="44041"/>
    <cellStyle name="Check Cell 2 2 2 4 3 6" xfId="22468"/>
    <cellStyle name="Check Cell 2 2 2 4 3 6 2" xfId="47308"/>
    <cellStyle name="Check Cell 2 2 2 4 3 7" xfId="25686"/>
    <cellStyle name="Check Cell 2 2 2 4 3 7 2" xfId="50526"/>
    <cellStyle name="Check Cell 2 2 2 4 3 8" xfId="28051"/>
    <cellStyle name="Check Cell 2 2 2 4 3 8 2" xfId="52891"/>
    <cellStyle name="Check Cell 2 2 2 4 3 9" xfId="36413"/>
    <cellStyle name="Check Cell 2 2 2 4 4" xfId="11322"/>
    <cellStyle name="Check Cell 2 2 2 4 4 2" xfId="14132"/>
    <cellStyle name="Check Cell 2 2 2 4 4 2 2" xfId="38973"/>
    <cellStyle name="Check Cell 2 2 2 4 4 3" xfId="7216"/>
    <cellStyle name="Check Cell 2 2 2 4 4 3 2" xfId="32169"/>
    <cellStyle name="Check Cell 2 2 2 4 4 4" xfId="6988"/>
    <cellStyle name="Check Cell 2 2 2 4 4 4 2" xfId="31944"/>
    <cellStyle name="Check Cell 2 2 2 4 4 5" xfId="19017"/>
    <cellStyle name="Check Cell 2 2 2 4 4 5 2" xfId="43857"/>
    <cellStyle name="Check Cell 2 2 2 4 4 6" xfId="22287"/>
    <cellStyle name="Check Cell 2 2 2 4 4 6 2" xfId="47127"/>
    <cellStyle name="Check Cell 2 2 2 4 4 7" xfId="25510"/>
    <cellStyle name="Check Cell 2 2 2 4 4 7 2" xfId="50350"/>
    <cellStyle name="Check Cell 2 2 2 4 4 8" xfId="27987"/>
    <cellStyle name="Check Cell 2 2 2 4 4 8 2" xfId="52827"/>
    <cellStyle name="Check Cell 2 2 2 4 4 9" xfId="36237"/>
    <cellStyle name="Check Cell 2 2 2 4 5" xfId="12842"/>
    <cellStyle name="Check Cell 2 2 2 4 5 2" xfId="15176"/>
    <cellStyle name="Check Cell 2 2 2 4 5 2 2" xfId="40017"/>
    <cellStyle name="Check Cell 2 2 2 4 5 3" xfId="15988"/>
    <cellStyle name="Check Cell 2 2 2 4 5 3 2" xfId="40828"/>
    <cellStyle name="Check Cell 2 2 2 4 5 4" xfId="17251"/>
    <cellStyle name="Check Cell 2 2 2 4 5 4 2" xfId="42091"/>
    <cellStyle name="Check Cell 2 2 2 4 5 5" xfId="20514"/>
    <cellStyle name="Check Cell 2 2 2 4 5 5 2" xfId="45354"/>
    <cellStyle name="Check Cell 2 2 2 4 5 6" xfId="23784"/>
    <cellStyle name="Check Cell 2 2 2 4 5 6 2" xfId="48624"/>
    <cellStyle name="Check Cell 2 2 2 4 5 7" xfId="26997"/>
    <cellStyle name="Check Cell 2 2 2 4 5 7 2" xfId="51837"/>
    <cellStyle name="Check Cell 2 2 2 4 5 8" xfId="28564"/>
    <cellStyle name="Check Cell 2 2 2 4 5 8 2" xfId="53404"/>
    <cellStyle name="Check Cell 2 2 2 4 5 9" xfId="37685"/>
    <cellStyle name="Check Cell 2 2 2 4 6" xfId="9373"/>
    <cellStyle name="Check Cell 2 2 2 4 6 2" xfId="34323"/>
    <cellStyle name="Check Cell 2 2 2 4 7" xfId="7647"/>
    <cellStyle name="Check Cell 2 2 2 4 7 2" xfId="32600"/>
    <cellStyle name="Check Cell 2 2 2 4 8" xfId="8504"/>
    <cellStyle name="Check Cell 2 2 2 4 8 2" xfId="33455"/>
    <cellStyle name="Check Cell 2 2 2 4 9" xfId="7006"/>
    <cellStyle name="Check Cell 2 2 2 4 9 2" xfId="31962"/>
    <cellStyle name="Check Cell 2 2 2 5" xfId="6331"/>
    <cellStyle name="Check Cell 2 2 2 5 10" xfId="20898"/>
    <cellStyle name="Check Cell 2 2 2 5 10 2" xfId="45738"/>
    <cellStyle name="Check Cell 2 2 2 5 11" xfId="24124"/>
    <cellStyle name="Check Cell 2 2 2 5 11 2" xfId="48964"/>
    <cellStyle name="Check Cell 2 2 2 5 12" xfId="27333"/>
    <cellStyle name="Check Cell 2 2 2 5 12 2" xfId="52173"/>
    <cellStyle name="Check Cell 2 2 2 5 13" xfId="31306"/>
    <cellStyle name="Check Cell 2 2 2 5 2" xfId="11896"/>
    <cellStyle name="Check Cell 2 2 2 5 2 2" xfId="14547"/>
    <cellStyle name="Check Cell 2 2 2 5 2 2 2" xfId="39388"/>
    <cellStyle name="Check Cell 2 2 2 5 2 3" xfId="15506"/>
    <cellStyle name="Check Cell 2 2 2 5 2 3 2" xfId="40347"/>
    <cellStyle name="Check Cell 2 2 2 5 2 4" xfId="16306"/>
    <cellStyle name="Check Cell 2 2 2 5 2 4 2" xfId="41146"/>
    <cellStyle name="Check Cell 2 2 2 5 2 5" xfId="19569"/>
    <cellStyle name="Check Cell 2 2 2 5 2 5 2" xfId="44409"/>
    <cellStyle name="Check Cell 2 2 2 5 2 6" xfId="22839"/>
    <cellStyle name="Check Cell 2 2 2 5 2 6 2" xfId="47679"/>
    <cellStyle name="Check Cell 2 2 2 5 2 7" xfId="26052"/>
    <cellStyle name="Check Cell 2 2 2 5 2 7 2" xfId="50892"/>
    <cellStyle name="Check Cell 2 2 2 5 2 8" xfId="28224"/>
    <cellStyle name="Check Cell 2 2 2 5 2 8 2" xfId="53064"/>
    <cellStyle name="Check Cell 2 2 2 5 2 9" xfId="36759"/>
    <cellStyle name="Check Cell 2 2 2 5 3" xfId="12705"/>
    <cellStyle name="Check Cell 2 2 2 5 3 2" xfId="15057"/>
    <cellStyle name="Check Cell 2 2 2 5 3 2 2" xfId="39898"/>
    <cellStyle name="Check Cell 2 2 2 5 3 3" xfId="15867"/>
    <cellStyle name="Check Cell 2 2 2 5 3 3 2" xfId="40707"/>
    <cellStyle name="Check Cell 2 2 2 5 3 4" xfId="17115"/>
    <cellStyle name="Check Cell 2 2 2 5 3 4 2" xfId="41955"/>
    <cellStyle name="Check Cell 2 2 2 5 3 5" xfId="20378"/>
    <cellStyle name="Check Cell 2 2 2 5 3 5 2" xfId="45218"/>
    <cellStyle name="Check Cell 2 2 2 5 3 6" xfId="23648"/>
    <cellStyle name="Check Cell 2 2 2 5 3 6 2" xfId="48488"/>
    <cellStyle name="Check Cell 2 2 2 5 3 7" xfId="26861"/>
    <cellStyle name="Check Cell 2 2 2 5 3 7 2" xfId="51701"/>
    <cellStyle name="Check Cell 2 2 2 5 3 8" xfId="28428"/>
    <cellStyle name="Check Cell 2 2 2 5 3 8 2" xfId="53268"/>
    <cellStyle name="Check Cell 2 2 2 5 3 9" xfId="37549"/>
    <cellStyle name="Check Cell 2 2 2 5 4" xfId="12996"/>
    <cellStyle name="Check Cell 2 2 2 5 4 2" xfId="15330"/>
    <cellStyle name="Check Cell 2 2 2 5 4 2 2" xfId="40171"/>
    <cellStyle name="Check Cell 2 2 2 5 4 3" xfId="16140"/>
    <cellStyle name="Check Cell 2 2 2 5 4 3 2" xfId="40980"/>
    <cellStyle name="Check Cell 2 2 2 5 4 4" xfId="17405"/>
    <cellStyle name="Check Cell 2 2 2 5 4 4 2" xfId="42245"/>
    <cellStyle name="Check Cell 2 2 2 5 4 5" xfId="20668"/>
    <cellStyle name="Check Cell 2 2 2 5 4 5 2" xfId="45508"/>
    <cellStyle name="Check Cell 2 2 2 5 4 6" xfId="23938"/>
    <cellStyle name="Check Cell 2 2 2 5 4 6 2" xfId="48778"/>
    <cellStyle name="Check Cell 2 2 2 5 4 7" xfId="27151"/>
    <cellStyle name="Check Cell 2 2 2 5 4 7 2" xfId="51991"/>
    <cellStyle name="Check Cell 2 2 2 5 4 8" xfId="28718"/>
    <cellStyle name="Check Cell 2 2 2 5 4 8 2" xfId="53558"/>
    <cellStyle name="Check Cell 2 2 2 5 4 9" xfId="37839"/>
    <cellStyle name="Check Cell 2 2 2 5 5" xfId="9887"/>
    <cellStyle name="Check Cell 2 2 2 5 5 2" xfId="34836"/>
    <cellStyle name="Check Cell 2 2 2 5 6" xfId="13343"/>
    <cellStyle name="Check Cell 2 2 2 5 6 2" xfId="38185"/>
    <cellStyle name="Check Cell 2 2 2 5 7" xfId="6485"/>
    <cellStyle name="Check Cell 2 2 2 5 7 2" xfId="31457"/>
    <cellStyle name="Check Cell 2 2 2 5 8" xfId="14013"/>
    <cellStyle name="Check Cell 2 2 2 5 8 2" xfId="38854"/>
    <cellStyle name="Check Cell 2 2 2 5 9" xfId="17603"/>
    <cellStyle name="Check Cell 2 2 2 5 9 2" xfId="42443"/>
    <cellStyle name="Check Cell 2 2 2 6" xfId="5473"/>
    <cellStyle name="Check Cell 2 2 2 6 10" xfId="9134"/>
    <cellStyle name="Check Cell 2 2 2 6 10 2" xfId="34084"/>
    <cellStyle name="Check Cell 2 2 2 6 11" xfId="14400"/>
    <cellStyle name="Check Cell 2 2 2 6 11 2" xfId="39241"/>
    <cellStyle name="Check Cell 2 2 2 6 12" xfId="14359"/>
    <cellStyle name="Check Cell 2 2 2 6 12 2" xfId="39200"/>
    <cellStyle name="Check Cell 2 2 2 6 13" xfId="30472"/>
    <cellStyle name="Check Cell 2 2 2 6 2" xfId="11566"/>
    <cellStyle name="Check Cell 2 2 2 6 2 2" xfId="14317"/>
    <cellStyle name="Check Cell 2 2 2 6 2 2 2" xfId="39158"/>
    <cellStyle name="Check Cell 2 2 2 6 2 3" xfId="9268"/>
    <cellStyle name="Check Cell 2 2 2 6 2 3 2" xfId="34218"/>
    <cellStyle name="Check Cell 2 2 2 6 2 4" xfId="9699"/>
    <cellStyle name="Check Cell 2 2 2 6 2 4 2" xfId="34648"/>
    <cellStyle name="Check Cell 2 2 2 6 2 5" xfId="19240"/>
    <cellStyle name="Check Cell 2 2 2 6 2 5 2" xfId="44080"/>
    <cellStyle name="Check Cell 2 2 2 6 2 6" xfId="22510"/>
    <cellStyle name="Check Cell 2 2 2 6 2 6 2" xfId="47350"/>
    <cellStyle name="Check Cell 2 2 2 6 2 7" xfId="25725"/>
    <cellStyle name="Check Cell 2 2 2 6 2 7 2" xfId="50565"/>
    <cellStyle name="Check Cell 2 2 2 6 2 8" xfId="28090"/>
    <cellStyle name="Check Cell 2 2 2 6 2 8 2" xfId="52930"/>
    <cellStyle name="Check Cell 2 2 2 6 2 9" xfId="36452"/>
    <cellStyle name="Check Cell 2 2 2 6 3" xfId="10296"/>
    <cellStyle name="Check Cell 2 2 2 6 3 2" xfId="13618"/>
    <cellStyle name="Check Cell 2 2 2 6 3 2 2" xfId="38460"/>
    <cellStyle name="Check Cell 2 2 2 6 3 3" xfId="8857"/>
    <cellStyle name="Check Cell 2 2 2 6 3 3 2" xfId="33808"/>
    <cellStyle name="Check Cell 2 2 2 6 3 4" xfId="15153"/>
    <cellStyle name="Check Cell 2 2 2 6 3 4 2" xfId="39994"/>
    <cellStyle name="Check Cell 2 2 2 6 3 5" xfId="18010"/>
    <cellStyle name="Check Cell 2 2 2 6 3 5 2" xfId="42850"/>
    <cellStyle name="Check Cell 2 2 2 6 3 6" xfId="21304"/>
    <cellStyle name="Check Cell 2 2 2 6 3 6 2" xfId="46144"/>
    <cellStyle name="Check Cell 2 2 2 6 3 7" xfId="24530"/>
    <cellStyle name="Check Cell 2 2 2 6 3 7 2" xfId="49370"/>
    <cellStyle name="Check Cell 2 2 2 6 3 8" xfId="27465"/>
    <cellStyle name="Check Cell 2 2 2 6 3 8 2" xfId="52305"/>
    <cellStyle name="Check Cell 2 2 2 6 3 9" xfId="35238"/>
    <cellStyle name="Check Cell 2 2 2 6 4" xfId="12876"/>
    <cellStyle name="Check Cell 2 2 2 6 4 2" xfId="15210"/>
    <cellStyle name="Check Cell 2 2 2 6 4 2 2" xfId="40051"/>
    <cellStyle name="Check Cell 2 2 2 6 4 3" xfId="16022"/>
    <cellStyle name="Check Cell 2 2 2 6 4 3 2" xfId="40862"/>
    <cellStyle name="Check Cell 2 2 2 6 4 4" xfId="17285"/>
    <cellStyle name="Check Cell 2 2 2 6 4 4 2" xfId="42125"/>
    <cellStyle name="Check Cell 2 2 2 6 4 5" xfId="20548"/>
    <cellStyle name="Check Cell 2 2 2 6 4 5 2" xfId="45388"/>
    <cellStyle name="Check Cell 2 2 2 6 4 6" xfId="23818"/>
    <cellStyle name="Check Cell 2 2 2 6 4 6 2" xfId="48658"/>
    <cellStyle name="Check Cell 2 2 2 6 4 7" xfId="27031"/>
    <cellStyle name="Check Cell 2 2 2 6 4 7 2" xfId="51871"/>
    <cellStyle name="Check Cell 2 2 2 6 4 8" xfId="28598"/>
    <cellStyle name="Check Cell 2 2 2 6 4 8 2" xfId="53438"/>
    <cellStyle name="Check Cell 2 2 2 6 4 9" xfId="37719"/>
    <cellStyle name="Check Cell 2 2 2 6 5" xfId="9412"/>
    <cellStyle name="Check Cell 2 2 2 6 5 2" xfId="34362"/>
    <cellStyle name="Check Cell 2 2 2 6 6" xfId="7613"/>
    <cellStyle name="Check Cell 2 2 2 6 6 2" xfId="32566"/>
    <cellStyle name="Check Cell 2 2 2 6 7" xfId="8532"/>
    <cellStyle name="Check Cell 2 2 2 6 7 2" xfId="33483"/>
    <cellStyle name="Check Cell 2 2 2 6 8" xfId="13677"/>
    <cellStyle name="Check Cell 2 2 2 6 8 2" xfId="38519"/>
    <cellStyle name="Check Cell 2 2 2 6 9" xfId="8461"/>
    <cellStyle name="Check Cell 2 2 2 6 9 2" xfId="33412"/>
    <cellStyle name="Check Cell 2 2 2 7" xfId="11502"/>
    <cellStyle name="Check Cell 2 2 2 7 2" xfId="14263"/>
    <cellStyle name="Check Cell 2 2 2 7 2 2" xfId="39104"/>
    <cellStyle name="Check Cell 2 2 2 7 3" xfId="6551"/>
    <cellStyle name="Check Cell 2 2 2 7 3 2" xfId="31520"/>
    <cellStyle name="Check Cell 2 2 2 7 4" xfId="7553"/>
    <cellStyle name="Check Cell 2 2 2 7 4 2" xfId="32506"/>
    <cellStyle name="Check Cell 2 2 2 7 5" xfId="19179"/>
    <cellStyle name="Check Cell 2 2 2 7 5 2" xfId="44019"/>
    <cellStyle name="Check Cell 2 2 2 7 6" xfId="22446"/>
    <cellStyle name="Check Cell 2 2 2 7 6 2" xfId="47286"/>
    <cellStyle name="Check Cell 2 2 2 7 7" xfId="25664"/>
    <cellStyle name="Check Cell 2 2 2 7 7 2" xfId="50504"/>
    <cellStyle name="Check Cell 2 2 2 7 8" xfId="28043"/>
    <cellStyle name="Check Cell 2 2 2 7 8 2" xfId="52883"/>
    <cellStyle name="Check Cell 2 2 2 7 9" xfId="36391"/>
    <cellStyle name="Check Cell 2 2 2 8" xfId="10338"/>
    <cellStyle name="Check Cell 2 2 2 8 2" xfId="13654"/>
    <cellStyle name="Check Cell 2 2 2 8 2 2" xfId="38496"/>
    <cellStyle name="Check Cell 2 2 2 8 3" xfId="9196"/>
    <cellStyle name="Check Cell 2 2 2 8 3 2" xfId="34146"/>
    <cellStyle name="Check Cell 2 2 2 8 4" xfId="14221"/>
    <cellStyle name="Check Cell 2 2 2 8 4 2" xfId="39062"/>
    <cellStyle name="Check Cell 2 2 2 8 5" xfId="18052"/>
    <cellStyle name="Check Cell 2 2 2 8 5 2" xfId="42892"/>
    <cellStyle name="Check Cell 2 2 2 8 6" xfId="21346"/>
    <cellStyle name="Check Cell 2 2 2 8 6 2" xfId="46186"/>
    <cellStyle name="Check Cell 2 2 2 8 7" xfId="24572"/>
    <cellStyle name="Check Cell 2 2 2 8 7 2" xfId="49412"/>
    <cellStyle name="Check Cell 2 2 2 8 8" xfId="27507"/>
    <cellStyle name="Check Cell 2 2 2 8 8 2" xfId="52347"/>
    <cellStyle name="Check Cell 2 2 2 8 9" xfId="35280"/>
    <cellStyle name="Check Cell 2 2 2 9" xfId="12834"/>
    <cellStyle name="Check Cell 2 2 2 9 2" xfId="15168"/>
    <cellStyle name="Check Cell 2 2 2 9 2 2" xfId="40009"/>
    <cellStyle name="Check Cell 2 2 2 9 3" xfId="15980"/>
    <cellStyle name="Check Cell 2 2 2 9 3 2" xfId="40820"/>
    <cellStyle name="Check Cell 2 2 2 9 4" xfId="17243"/>
    <cellStyle name="Check Cell 2 2 2 9 4 2" xfId="42083"/>
    <cellStyle name="Check Cell 2 2 2 9 5" xfId="20506"/>
    <cellStyle name="Check Cell 2 2 2 9 5 2" xfId="45346"/>
    <cellStyle name="Check Cell 2 2 2 9 6" xfId="23776"/>
    <cellStyle name="Check Cell 2 2 2 9 6 2" xfId="48616"/>
    <cellStyle name="Check Cell 2 2 2 9 7" xfId="26989"/>
    <cellStyle name="Check Cell 2 2 2 9 7 2" xfId="51829"/>
    <cellStyle name="Check Cell 2 2 2 9 8" xfId="28556"/>
    <cellStyle name="Check Cell 2 2 2 9 8 2" xfId="53396"/>
    <cellStyle name="Check Cell 2 2 2 9 9" xfId="37677"/>
    <cellStyle name="Check Cell 2 2 3" xfId="5478"/>
    <cellStyle name="Check Cell 2 2 3 10" xfId="8537"/>
    <cellStyle name="Check Cell 2 2 3 10 2" xfId="33488"/>
    <cellStyle name="Check Cell 2 2 3 11" xfId="13569"/>
    <cellStyle name="Check Cell 2 2 3 11 2" xfId="38411"/>
    <cellStyle name="Check Cell 2 2 3 12" xfId="15654"/>
    <cellStyle name="Check Cell 2 2 3 12 2" xfId="40494"/>
    <cellStyle name="Check Cell 2 2 3 13" xfId="7261"/>
    <cellStyle name="Check Cell 2 2 3 13 2" xfId="32214"/>
    <cellStyle name="Check Cell 2 2 3 14" xfId="9684"/>
    <cellStyle name="Check Cell 2 2 3 14 2" xfId="34633"/>
    <cellStyle name="Check Cell 2 2 3 15" xfId="9179"/>
    <cellStyle name="Check Cell 2 2 3 15 2" xfId="34129"/>
    <cellStyle name="Check Cell 2 2 3 16" xfId="30477"/>
    <cellStyle name="Check Cell 2 2 3 2" xfId="6257"/>
    <cellStyle name="Check Cell 2 2 3 2 10" xfId="17532"/>
    <cellStyle name="Check Cell 2 2 3 2 10 2" xfId="42372"/>
    <cellStyle name="Check Cell 2 2 3 2 11" xfId="20827"/>
    <cellStyle name="Check Cell 2 2 3 2 11 2" xfId="45667"/>
    <cellStyle name="Check Cell 2 2 3 2 12" xfId="24054"/>
    <cellStyle name="Check Cell 2 2 3 2 12 2" xfId="48894"/>
    <cellStyle name="Check Cell 2 2 3 2 13" xfId="27263"/>
    <cellStyle name="Check Cell 2 2 3 2 13 2" xfId="52103"/>
    <cellStyle name="Check Cell 2 2 3 2 14" xfId="31236"/>
    <cellStyle name="Check Cell 2 2 3 2 2" xfId="6401"/>
    <cellStyle name="Check Cell 2 2 3 2 2 10" xfId="20968"/>
    <cellStyle name="Check Cell 2 2 3 2 2 10 2" xfId="45808"/>
    <cellStyle name="Check Cell 2 2 3 2 2 11" xfId="24194"/>
    <cellStyle name="Check Cell 2 2 3 2 2 11 2" xfId="49034"/>
    <cellStyle name="Check Cell 2 2 3 2 2 12" xfId="27403"/>
    <cellStyle name="Check Cell 2 2 3 2 2 12 2" xfId="52243"/>
    <cellStyle name="Check Cell 2 2 3 2 2 13" xfId="31376"/>
    <cellStyle name="Check Cell 2 2 3 2 2 2" xfId="11966"/>
    <cellStyle name="Check Cell 2 2 3 2 2 2 2" xfId="14617"/>
    <cellStyle name="Check Cell 2 2 3 2 2 2 2 2" xfId="39458"/>
    <cellStyle name="Check Cell 2 2 3 2 2 2 3" xfId="15576"/>
    <cellStyle name="Check Cell 2 2 3 2 2 2 3 2" xfId="40417"/>
    <cellStyle name="Check Cell 2 2 3 2 2 2 4" xfId="16376"/>
    <cellStyle name="Check Cell 2 2 3 2 2 2 4 2" xfId="41216"/>
    <cellStyle name="Check Cell 2 2 3 2 2 2 5" xfId="19639"/>
    <cellStyle name="Check Cell 2 2 3 2 2 2 5 2" xfId="44479"/>
    <cellStyle name="Check Cell 2 2 3 2 2 2 6" xfId="22909"/>
    <cellStyle name="Check Cell 2 2 3 2 2 2 6 2" xfId="47749"/>
    <cellStyle name="Check Cell 2 2 3 2 2 2 7" xfId="26122"/>
    <cellStyle name="Check Cell 2 2 3 2 2 2 7 2" xfId="50962"/>
    <cellStyle name="Check Cell 2 2 3 2 2 2 8" xfId="28294"/>
    <cellStyle name="Check Cell 2 2 3 2 2 2 8 2" xfId="53134"/>
    <cellStyle name="Check Cell 2 2 3 2 2 2 9" xfId="36829"/>
    <cellStyle name="Check Cell 2 2 3 2 2 3" xfId="12775"/>
    <cellStyle name="Check Cell 2 2 3 2 2 3 2" xfId="15127"/>
    <cellStyle name="Check Cell 2 2 3 2 2 3 2 2" xfId="39968"/>
    <cellStyle name="Check Cell 2 2 3 2 2 3 3" xfId="15937"/>
    <cellStyle name="Check Cell 2 2 3 2 2 3 3 2" xfId="40777"/>
    <cellStyle name="Check Cell 2 2 3 2 2 3 4" xfId="17185"/>
    <cellStyle name="Check Cell 2 2 3 2 2 3 4 2" xfId="42025"/>
    <cellStyle name="Check Cell 2 2 3 2 2 3 5" xfId="20448"/>
    <cellStyle name="Check Cell 2 2 3 2 2 3 5 2" xfId="45288"/>
    <cellStyle name="Check Cell 2 2 3 2 2 3 6" xfId="23718"/>
    <cellStyle name="Check Cell 2 2 3 2 2 3 6 2" xfId="48558"/>
    <cellStyle name="Check Cell 2 2 3 2 2 3 7" xfId="26931"/>
    <cellStyle name="Check Cell 2 2 3 2 2 3 7 2" xfId="51771"/>
    <cellStyle name="Check Cell 2 2 3 2 2 3 8" xfId="28498"/>
    <cellStyle name="Check Cell 2 2 3 2 2 3 8 2" xfId="53338"/>
    <cellStyle name="Check Cell 2 2 3 2 2 3 9" xfId="37619"/>
    <cellStyle name="Check Cell 2 2 3 2 2 4" xfId="13066"/>
    <cellStyle name="Check Cell 2 2 3 2 2 4 2" xfId="15400"/>
    <cellStyle name="Check Cell 2 2 3 2 2 4 2 2" xfId="40241"/>
    <cellStyle name="Check Cell 2 2 3 2 2 4 3" xfId="16210"/>
    <cellStyle name="Check Cell 2 2 3 2 2 4 3 2" xfId="41050"/>
    <cellStyle name="Check Cell 2 2 3 2 2 4 4" xfId="17475"/>
    <cellStyle name="Check Cell 2 2 3 2 2 4 4 2" xfId="42315"/>
    <cellStyle name="Check Cell 2 2 3 2 2 4 5" xfId="20738"/>
    <cellStyle name="Check Cell 2 2 3 2 2 4 5 2" xfId="45578"/>
    <cellStyle name="Check Cell 2 2 3 2 2 4 6" xfId="24008"/>
    <cellStyle name="Check Cell 2 2 3 2 2 4 6 2" xfId="48848"/>
    <cellStyle name="Check Cell 2 2 3 2 2 4 7" xfId="27221"/>
    <cellStyle name="Check Cell 2 2 3 2 2 4 7 2" xfId="52061"/>
    <cellStyle name="Check Cell 2 2 3 2 2 4 8" xfId="28788"/>
    <cellStyle name="Check Cell 2 2 3 2 2 4 8 2" xfId="53628"/>
    <cellStyle name="Check Cell 2 2 3 2 2 4 9" xfId="37909"/>
    <cellStyle name="Check Cell 2 2 3 2 2 5" xfId="9957"/>
    <cellStyle name="Check Cell 2 2 3 2 2 5 2" xfId="34906"/>
    <cellStyle name="Check Cell 2 2 3 2 2 6" xfId="13413"/>
    <cellStyle name="Check Cell 2 2 3 2 2 6 2" xfId="38255"/>
    <cellStyle name="Check Cell 2 2 3 2 2 7" xfId="8772"/>
    <cellStyle name="Check Cell 2 2 3 2 2 7 2" xfId="33723"/>
    <cellStyle name="Check Cell 2 2 3 2 2 8" xfId="9139"/>
    <cellStyle name="Check Cell 2 2 3 2 2 8 2" xfId="34089"/>
    <cellStyle name="Check Cell 2 2 3 2 2 9" xfId="17673"/>
    <cellStyle name="Check Cell 2 2 3 2 2 9 2" xfId="42513"/>
    <cellStyle name="Check Cell 2 2 3 2 3" xfId="11822"/>
    <cellStyle name="Check Cell 2 2 3 2 3 2" xfId="14474"/>
    <cellStyle name="Check Cell 2 2 3 2 3 2 2" xfId="39315"/>
    <cellStyle name="Check Cell 2 2 3 2 3 3" xfId="15435"/>
    <cellStyle name="Check Cell 2 2 3 2 3 3 2" xfId="40276"/>
    <cellStyle name="Check Cell 2 2 3 2 3 4" xfId="16234"/>
    <cellStyle name="Check Cell 2 2 3 2 3 4 2" xfId="41074"/>
    <cellStyle name="Check Cell 2 2 3 2 3 5" xfId="19495"/>
    <cellStyle name="Check Cell 2 2 3 2 3 5 2" xfId="44335"/>
    <cellStyle name="Check Cell 2 2 3 2 3 6" xfId="22765"/>
    <cellStyle name="Check Cell 2 2 3 2 3 6 2" xfId="47605"/>
    <cellStyle name="Check Cell 2 2 3 2 3 7" xfId="25979"/>
    <cellStyle name="Check Cell 2 2 3 2 3 7 2" xfId="50819"/>
    <cellStyle name="Check Cell 2 2 3 2 3 8" xfId="28151"/>
    <cellStyle name="Check Cell 2 2 3 2 3 8 2" xfId="52991"/>
    <cellStyle name="Check Cell 2 2 3 2 3 9" xfId="36686"/>
    <cellStyle name="Check Cell 2 2 3 2 4" xfId="12632"/>
    <cellStyle name="Check Cell 2 2 3 2 4 2" xfId="14986"/>
    <cellStyle name="Check Cell 2 2 3 2 4 2 2" xfId="39827"/>
    <cellStyle name="Check Cell 2 2 3 2 4 3" xfId="15797"/>
    <cellStyle name="Check Cell 2 2 3 2 4 3 2" xfId="40637"/>
    <cellStyle name="Check Cell 2 2 3 2 4 4" xfId="17042"/>
    <cellStyle name="Check Cell 2 2 3 2 4 4 2" xfId="41882"/>
    <cellStyle name="Check Cell 2 2 3 2 4 5" xfId="20305"/>
    <cellStyle name="Check Cell 2 2 3 2 4 5 2" xfId="45145"/>
    <cellStyle name="Check Cell 2 2 3 2 4 6" xfId="23575"/>
    <cellStyle name="Check Cell 2 2 3 2 4 6 2" xfId="48415"/>
    <cellStyle name="Check Cell 2 2 3 2 4 7" xfId="26788"/>
    <cellStyle name="Check Cell 2 2 3 2 4 7 2" xfId="51628"/>
    <cellStyle name="Check Cell 2 2 3 2 4 8" xfId="28355"/>
    <cellStyle name="Check Cell 2 2 3 2 4 8 2" xfId="53195"/>
    <cellStyle name="Check Cell 2 2 3 2 4 9" xfId="37478"/>
    <cellStyle name="Check Cell 2 2 3 2 5" xfId="12924"/>
    <cellStyle name="Check Cell 2 2 3 2 5 2" xfId="15258"/>
    <cellStyle name="Check Cell 2 2 3 2 5 2 2" xfId="40099"/>
    <cellStyle name="Check Cell 2 2 3 2 5 3" xfId="16070"/>
    <cellStyle name="Check Cell 2 2 3 2 5 3 2" xfId="40910"/>
    <cellStyle name="Check Cell 2 2 3 2 5 4" xfId="17333"/>
    <cellStyle name="Check Cell 2 2 3 2 5 4 2" xfId="42173"/>
    <cellStyle name="Check Cell 2 2 3 2 5 5" xfId="20596"/>
    <cellStyle name="Check Cell 2 2 3 2 5 5 2" xfId="45436"/>
    <cellStyle name="Check Cell 2 2 3 2 5 6" xfId="23866"/>
    <cellStyle name="Check Cell 2 2 3 2 5 6 2" xfId="48706"/>
    <cellStyle name="Check Cell 2 2 3 2 5 7" xfId="27079"/>
    <cellStyle name="Check Cell 2 2 3 2 5 7 2" xfId="51919"/>
    <cellStyle name="Check Cell 2 2 3 2 5 8" xfId="28646"/>
    <cellStyle name="Check Cell 2 2 3 2 5 8 2" xfId="53486"/>
    <cellStyle name="Check Cell 2 2 3 2 5 9" xfId="37767"/>
    <cellStyle name="Check Cell 2 2 3 2 6" xfId="9814"/>
    <cellStyle name="Check Cell 2 2 3 2 6 2" xfId="34763"/>
    <cellStyle name="Check Cell 2 2 3 2 7" xfId="13272"/>
    <cellStyle name="Check Cell 2 2 3 2 7 2" xfId="38114"/>
    <cellStyle name="Check Cell 2 2 3 2 8" xfId="8672"/>
    <cellStyle name="Check Cell 2 2 3 2 8 2" xfId="33623"/>
    <cellStyle name="Check Cell 2 2 3 2 9" xfId="6682"/>
    <cellStyle name="Check Cell 2 2 3 2 9 2" xfId="31650"/>
    <cellStyle name="Check Cell 2 2 3 3" xfId="6358"/>
    <cellStyle name="Check Cell 2 2 3 3 10" xfId="20925"/>
    <cellStyle name="Check Cell 2 2 3 3 10 2" xfId="45765"/>
    <cellStyle name="Check Cell 2 2 3 3 11" xfId="24151"/>
    <cellStyle name="Check Cell 2 2 3 3 11 2" xfId="48991"/>
    <cellStyle name="Check Cell 2 2 3 3 12" xfId="27360"/>
    <cellStyle name="Check Cell 2 2 3 3 12 2" xfId="52200"/>
    <cellStyle name="Check Cell 2 2 3 3 13" xfId="31333"/>
    <cellStyle name="Check Cell 2 2 3 3 2" xfId="11923"/>
    <cellStyle name="Check Cell 2 2 3 3 2 2" xfId="14574"/>
    <cellStyle name="Check Cell 2 2 3 3 2 2 2" xfId="39415"/>
    <cellStyle name="Check Cell 2 2 3 3 2 3" xfId="15533"/>
    <cellStyle name="Check Cell 2 2 3 3 2 3 2" xfId="40374"/>
    <cellStyle name="Check Cell 2 2 3 3 2 4" xfId="16333"/>
    <cellStyle name="Check Cell 2 2 3 3 2 4 2" xfId="41173"/>
    <cellStyle name="Check Cell 2 2 3 3 2 5" xfId="19596"/>
    <cellStyle name="Check Cell 2 2 3 3 2 5 2" xfId="44436"/>
    <cellStyle name="Check Cell 2 2 3 3 2 6" xfId="22866"/>
    <cellStyle name="Check Cell 2 2 3 3 2 6 2" xfId="47706"/>
    <cellStyle name="Check Cell 2 2 3 3 2 7" xfId="26079"/>
    <cellStyle name="Check Cell 2 2 3 3 2 7 2" xfId="50919"/>
    <cellStyle name="Check Cell 2 2 3 3 2 8" xfId="28251"/>
    <cellStyle name="Check Cell 2 2 3 3 2 8 2" xfId="53091"/>
    <cellStyle name="Check Cell 2 2 3 3 2 9" xfId="36786"/>
    <cellStyle name="Check Cell 2 2 3 3 3" xfId="12732"/>
    <cellStyle name="Check Cell 2 2 3 3 3 2" xfId="15084"/>
    <cellStyle name="Check Cell 2 2 3 3 3 2 2" xfId="39925"/>
    <cellStyle name="Check Cell 2 2 3 3 3 3" xfId="15894"/>
    <cellStyle name="Check Cell 2 2 3 3 3 3 2" xfId="40734"/>
    <cellStyle name="Check Cell 2 2 3 3 3 4" xfId="17142"/>
    <cellStyle name="Check Cell 2 2 3 3 3 4 2" xfId="41982"/>
    <cellStyle name="Check Cell 2 2 3 3 3 5" xfId="20405"/>
    <cellStyle name="Check Cell 2 2 3 3 3 5 2" xfId="45245"/>
    <cellStyle name="Check Cell 2 2 3 3 3 6" xfId="23675"/>
    <cellStyle name="Check Cell 2 2 3 3 3 6 2" xfId="48515"/>
    <cellStyle name="Check Cell 2 2 3 3 3 7" xfId="26888"/>
    <cellStyle name="Check Cell 2 2 3 3 3 7 2" xfId="51728"/>
    <cellStyle name="Check Cell 2 2 3 3 3 8" xfId="28455"/>
    <cellStyle name="Check Cell 2 2 3 3 3 8 2" xfId="53295"/>
    <cellStyle name="Check Cell 2 2 3 3 3 9" xfId="37576"/>
    <cellStyle name="Check Cell 2 2 3 3 4" xfId="13023"/>
    <cellStyle name="Check Cell 2 2 3 3 4 2" xfId="15357"/>
    <cellStyle name="Check Cell 2 2 3 3 4 2 2" xfId="40198"/>
    <cellStyle name="Check Cell 2 2 3 3 4 3" xfId="16167"/>
    <cellStyle name="Check Cell 2 2 3 3 4 3 2" xfId="41007"/>
    <cellStyle name="Check Cell 2 2 3 3 4 4" xfId="17432"/>
    <cellStyle name="Check Cell 2 2 3 3 4 4 2" xfId="42272"/>
    <cellStyle name="Check Cell 2 2 3 3 4 5" xfId="20695"/>
    <cellStyle name="Check Cell 2 2 3 3 4 5 2" xfId="45535"/>
    <cellStyle name="Check Cell 2 2 3 3 4 6" xfId="23965"/>
    <cellStyle name="Check Cell 2 2 3 3 4 6 2" xfId="48805"/>
    <cellStyle name="Check Cell 2 2 3 3 4 7" xfId="27178"/>
    <cellStyle name="Check Cell 2 2 3 3 4 7 2" xfId="52018"/>
    <cellStyle name="Check Cell 2 2 3 3 4 8" xfId="28745"/>
    <cellStyle name="Check Cell 2 2 3 3 4 8 2" xfId="53585"/>
    <cellStyle name="Check Cell 2 2 3 3 4 9" xfId="37866"/>
    <cellStyle name="Check Cell 2 2 3 3 5" xfId="9914"/>
    <cellStyle name="Check Cell 2 2 3 3 5 2" xfId="34863"/>
    <cellStyle name="Check Cell 2 2 3 3 6" xfId="13370"/>
    <cellStyle name="Check Cell 2 2 3 3 6 2" xfId="38212"/>
    <cellStyle name="Check Cell 2 2 3 3 7" xfId="6767"/>
    <cellStyle name="Check Cell 2 2 3 3 7 2" xfId="31735"/>
    <cellStyle name="Check Cell 2 2 3 3 8" xfId="8085"/>
    <cellStyle name="Check Cell 2 2 3 3 8 2" xfId="33038"/>
    <cellStyle name="Check Cell 2 2 3 3 9" xfId="17630"/>
    <cellStyle name="Check Cell 2 2 3 3 9 2" xfId="42470"/>
    <cellStyle name="Check Cell 2 2 3 4" xfId="6307"/>
    <cellStyle name="Check Cell 2 2 3 4 10" xfId="20874"/>
    <cellStyle name="Check Cell 2 2 3 4 10 2" xfId="45714"/>
    <cellStyle name="Check Cell 2 2 3 4 11" xfId="24100"/>
    <cellStyle name="Check Cell 2 2 3 4 11 2" xfId="48940"/>
    <cellStyle name="Check Cell 2 2 3 4 12" xfId="27309"/>
    <cellStyle name="Check Cell 2 2 3 4 12 2" xfId="52149"/>
    <cellStyle name="Check Cell 2 2 3 4 13" xfId="31282"/>
    <cellStyle name="Check Cell 2 2 3 4 2" xfId="11872"/>
    <cellStyle name="Check Cell 2 2 3 4 2 2" xfId="14523"/>
    <cellStyle name="Check Cell 2 2 3 4 2 2 2" xfId="39364"/>
    <cellStyle name="Check Cell 2 2 3 4 2 3" xfId="15482"/>
    <cellStyle name="Check Cell 2 2 3 4 2 3 2" xfId="40323"/>
    <cellStyle name="Check Cell 2 2 3 4 2 4" xfId="16282"/>
    <cellStyle name="Check Cell 2 2 3 4 2 4 2" xfId="41122"/>
    <cellStyle name="Check Cell 2 2 3 4 2 5" xfId="19545"/>
    <cellStyle name="Check Cell 2 2 3 4 2 5 2" xfId="44385"/>
    <cellStyle name="Check Cell 2 2 3 4 2 6" xfId="22815"/>
    <cellStyle name="Check Cell 2 2 3 4 2 6 2" xfId="47655"/>
    <cellStyle name="Check Cell 2 2 3 4 2 7" xfId="26028"/>
    <cellStyle name="Check Cell 2 2 3 4 2 7 2" xfId="50868"/>
    <cellStyle name="Check Cell 2 2 3 4 2 8" xfId="28200"/>
    <cellStyle name="Check Cell 2 2 3 4 2 8 2" xfId="53040"/>
    <cellStyle name="Check Cell 2 2 3 4 2 9" xfId="36735"/>
    <cellStyle name="Check Cell 2 2 3 4 3" xfId="12681"/>
    <cellStyle name="Check Cell 2 2 3 4 3 2" xfId="15033"/>
    <cellStyle name="Check Cell 2 2 3 4 3 2 2" xfId="39874"/>
    <cellStyle name="Check Cell 2 2 3 4 3 3" xfId="15843"/>
    <cellStyle name="Check Cell 2 2 3 4 3 3 2" xfId="40683"/>
    <cellStyle name="Check Cell 2 2 3 4 3 4" xfId="17091"/>
    <cellStyle name="Check Cell 2 2 3 4 3 4 2" xfId="41931"/>
    <cellStyle name="Check Cell 2 2 3 4 3 5" xfId="20354"/>
    <cellStyle name="Check Cell 2 2 3 4 3 5 2" xfId="45194"/>
    <cellStyle name="Check Cell 2 2 3 4 3 6" xfId="23624"/>
    <cellStyle name="Check Cell 2 2 3 4 3 6 2" xfId="48464"/>
    <cellStyle name="Check Cell 2 2 3 4 3 7" xfId="26837"/>
    <cellStyle name="Check Cell 2 2 3 4 3 7 2" xfId="51677"/>
    <cellStyle name="Check Cell 2 2 3 4 3 8" xfId="28404"/>
    <cellStyle name="Check Cell 2 2 3 4 3 8 2" xfId="53244"/>
    <cellStyle name="Check Cell 2 2 3 4 3 9" xfId="37525"/>
    <cellStyle name="Check Cell 2 2 3 4 4" xfId="12972"/>
    <cellStyle name="Check Cell 2 2 3 4 4 2" xfId="15306"/>
    <cellStyle name="Check Cell 2 2 3 4 4 2 2" xfId="40147"/>
    <cellStyle name="Check Cell 2 2 3 4 4 3" xfId="16116"/>
    <cellStyle name="Check Cell 2 2 3 4 4 3 2" xfId="40956"/>
    <cellStyle name="Check Cell 2 2 3 4 4 4" xfId="17381"/>
    <cellStyle name="Check Cell 2 2 3 4 4 4 2" xfId="42221"/>
    <cellStyle name="Check Cell 2 2 3 4 4 5" xfId="20644"/>
    <cellStyle name="Check Cell 2 2 3 4 4 5 2" xfId="45484"/>
    <cellStyle name="Check Cell 2 2 3 4 4 6" xfId="23914"/>
    <cellStyle name="Check Cell 2 2 3 4 4 6 2" xfId="48754"/>
    <cellStyle name="Check Cell 2 2 3 4 4 7" xfId="27127"/>
    <cellStyle name="Check Cell 2 2 3 4 4 7 2" xfId="51967"/>
    <cellStyle name="Check Cell 2 2 3 4 4 8" xfId="28694"/>
    <cellStyle name="Check Cell 2 2 3 4 4 8 2" xfId="53534"/>
    <cellStyle name="Check Cell 2 2 3 4 4 9" xfId="37815"/>
    <cellStyle name="Check Cell 2 2 3 4 5" xfId="9863"/>
    <cellStyle name="Check Cell 2 2 3 4 5 2" xfId="34812"/>
    <cellStyle name="Check Cell 2 2 3 4 6" xfId="13319"/>
    <cellStyle name="Check Cell 2 2 3 4 6 2" xfId="38161"/>
    <cellStyle name="Check Cell 2 2 3 4 7" xfId="8705"/>
    <cellStyle name="Check Cell 2 2 3 4 7 2" xfId="33656"/>
    <cellStyle name="Check Cell 2 2 3 4 8" xfId="7799"/>
    <cellStyle name="Check Cell 2 2 3 4 8 2" xfId="32752"/>
    <cellStyle name="Check Cell 2 2 3 4 9" xfId="17579"/>
    <cellStyle name="Check Cell 2 2 3 4 9 2" xfId="42419"/>
    <cellStyle name="Check Cell 2 2 3 5" xfId="11571"/>
    <cellStyle name="Check Cell 2 2 3 5 2" xfId="14322"/>
    <cellStyle name="Check Cell 2 2 3 5 2 2" xfId="39163"/>
    <cellStyle name="Check Cell 2 2 3 5 3" xfId="7212"/>
    <cellStyle name="Check Cell 2 2 3 5 3 2" xfId="32165"/>
    <cellStyle name="Check Cell 2 2 3 5 4" xfId="14710"/>
    <cellStyle name="Check Cell 2 2 3 5 4 2" xfId="39551"/>
    <cellStyle name="Check Cell 2 2 3 5 5" xfId="19245"/>
    <cellStyle name="Check Cell 2 2 3 5 5 2" xfId="44085"/>
    <cellStyle name="Check Cell 2 2 3 5 6" xfId="22515"/>
    <cellStyle name="Check Cell 2 2 3 5 6 2" xfId="47355"/>
    <cellStyle name="Check Cell 2 2 3 5 7" xfId="25730"/>
    <cellStyle name="Check Cell 2 2 3 5 7 2" xfId="50570"/>
    <cellStyle name="Check Cell 2 2 3 5 8" xfId="28095"/>
    <cellStyle name="Check Cell 2 2 3 5 8 2" xfId="52935"/>
    <cellStyle name="Check Cell 2 2 3 5 9" xfId="36457"/>
    <cellStyle name="Check Cell 2 2 3 6" xfId="10291"/>
    <cellStyle name="Check Cell 2 2 3 6 2" xfId="13613"/>
    <cellStyle name="Check Cell 2 2 3 6 2 2" xfId="38455"/>
    <cellStyle name="Check Cell 2 2 3 6 3" xfId="9117"/>
    <cellStyle name="Check Cell 2 2 3 6 3 2" xfId="34067"/>
    <cellStyle name="Check Cell 2 2 3 6 4" xfId="13920"/>
    <cellStyle name="Check Cell 2 2 3 6 4 2" xfId="38761"/>
    <cellStyle name="Check Cell 2 2 3 6 5" xfId="18005"/>
    <cellStyle name="Check Cell 2 2 3 6 5 2" xfId="42845"/>
    <cellStyle name="Check Cell 2 2 3 6 6" xfId="21299"/>
    <cellStyle name="Check Cell 2 2 3 6 6 2" xfId="46139"/>
    <cellStyle name="Check Cell 2 2 3 6 7" xfId="24525"/>
    <cellStyle name="Check Cell 2 2 3 6 7 2" xfId="49365"/>
    <cellStyle name="Check Cell 2 2 3 6 8" xfId="27460"/>
    <cellStyle name="Check Cell 2 2 3 6 8 2" xfId="52300"/>
    <cellStyle name="Check Cell 2 2 3 6 9" xfId="35233"/>
    <cellStyle name="Check Cell 2 2 3 7" xfId="12881"/>
    <cellStyle name="Check Cell 2 2 3 7 2" xfId="15215"/>
    <cellStyle name="Check Cell 2 2 3 7 2 2" xfId="40056"/>
    <cellStyle name="Check Cell 2 2 3 7 3" xfId="16027"/>
    <cellStyle name="Check Cell 2 2 3 7 3 2" xfId="40867"/>
    <cellStyle name="Check Cell 2 2 3 7 4" xfId="17290"/>
    <cellStyle name="Check Cell 2 2 3 7 4 2" xfId="42130"/>
    <cellStyle name="Check Cell 2 2 3 7 5" xfId="20553"/>
    <cellStyle name="Check Cell 2 2 3 7 5 2" xfId="45393"/>
    <cellStyle name="Check Cell 2 2 3 7 6" xfId="23823"/>
    <cellStyle name="Check Cell 2 2 3 7 6 2" xfId="48663"/>
    <cellStyle name="Check Cell 2 2 3 7 7" xfId="27036"/>
    <cellStyle name="Check Cell 2 2 3 7 7 2" xfId="51876"/>
    <cellStyle name="Check Cell 2 2 3 7 8" xfId="28603"/>
    <cellStyle name="Check Cell 2 2 3 7 8 2" xfId="53443"/>
    <cellStyle name="Check Cell 2 2 3 7 9" xfId="37724"/>
    <cellStyle name="Check Cell 2 2 3 8" xfId="9417"/>
    <cellStyle name="Check Cell 2 2 3 8 2" xfId="34367"/>
    <cellStyle name="Check Cell 2 2 3 9" xfId="7608"/>
    <cellStyle name="Check Cell 2 2 3 9 2" xfId="32561"/>
    <cellStyle name="Check Cell 2 2 4" xfId="6178"/>
    <cellStyle name="Check Cell 2 2 4 10" xfId="13982"/>
    <cellStyle name="Check Cell 2 2 4 10 2" xfId="38823"/>
    <cellStyle name="Check Cell 2 2 4 11" xfId="17498"/>
    <cellStyle name="Check Cell 2 2 4 11 2" xfId="42338"/>
    <cellStyle name="Check Cell 2 2 4 12" xfId="20795"/>
    <cellStyle name="Check Cell 2 2 4 12 2" xfId="45635"/>
    <cellStyle name="Check Cell 2 2 4 13" xfId="24033"/>
    <cellStyle name="Check Cell 2 2 4 13 2" xfId="48873"/>
    <cellStyle name="Check Cell 2 2 4 14" xfId="27243"/>
    <cellStyle name="Check Cell 2 2 4 14 2" xfId="52083"/>
    <cellStyle name="Check Cell 2 2 4 15" xfId="31157"/>
    <cellStyle name="Check Cell 2 2 4 2" xfId="6381"/>
    <cellStyle name="Check Cell 2 2 4 2 10" xfId="20948"/>
    <cellStyle name="Check Cell 2 2 4 2 10 2" xfId="45788"/>
    <cellStyle name="Check Cell 2 2 4 2 11" xfId="24174"/>
    <cellStyle name="Check Cell 2 2 4 2 11 2" xfId="49014"/>
    <cellStyle name="Check Cell 2 2 4 2 12" xfId="27383"/>
    <cellStyle name="Check Cell 2 2 4 2 12 2" xfId="52223"/>
    <cellStyle name="Check Cell 2 2 4 2 13" xfId="31356"/>
    <cellStyle name="Check Cell 2 2 4 2 2" xfId="11946"/>
    <cellStyle name="Check Cell 2 2 4 2 2 2" xfId="14597"/>
    <cellStyle name="Check Cell 2 2 4 2 2 2 2" xfId="39438"/>
    <cellStyle name="Check Cell 2 2 4 2 2 3" xfId="15556"/>
    <cellStyle name="Check Cell 2 2 4 2 2 3 2" xfId="40397"/>
    <cellStyle name="Check Cell 2 2 4 2 2 4" xfId="16356"/>
    <cellStyle name="Check Cell 2 2 4 2 2 4 2" xfId="41196"/>
    <cellStyle name="Check Cell 2 2 4 2 2 5" xfId="19619"/>
    <cellStyle name="Check Cell 2 2 4 2 2 5 2" xfId="44459"/>
    <cellStyle name="Check Cell 2 2 4 2 2 6" xfId="22889"/>
    <cellStyle name="Check Cell 2 2 4 2 2 6 2" xfId="47729"/>
    <cellStyle name="Check Cell 2 2 4 2 2 7" xfId="26102"/>
    <cellStyle name="Check Cell 2 2 4 2 2 7 2" xfId="50942"/>
    <cellStyle name="Check Cell 2 2 4 2 2 8" xfId="28274"/>
    <cellStyle name="Check Cell 2 2 4 2 2 8 2" xfId="53114"/>
    <cellStyle name="Check Cell 2 2 4 2 2 9" xfId="36809"/>
    <cellStyle name="Check Cell 2 2 4 2 3" xfId="12755"/>
    <cellStyle name="Check Cell 2 2 4 2 3 2" xfId="15107"/>
    <cellStyle name="Check Cell 2 2 4 2 3 2 2" xfId="39948"/>
    <cellStyle name="Check Cell 2 2 4 2 3 3" xfId="15917"/>
    <cellStyle name="Check Cell 2 2 4 2 3 3 2" xfId="40757"/>
    <cellStyle name="Check Cell 2 2 4 2 3 4" xfId="17165"/>
    <cellStyle name="Check Cell 2 2 4 2 3 4 2" xfId="42005"/>
    <cellStyle name="Check Cell 2 2 4 2 3 5" xfId="20428"/>
    <cellStyle name="Check Cell 2 2 4 2 3 5 2" xfId="45268"/>
    <cellStyle name="Check Cell 2 2 4 2 3 6" xfId="23698"/>
    <cellStyle name="Check Cell 2 2 4 2 3 6 2" xfId="48538"/>
    <cellStyle name="Check Cell 2 2 4 2 3 7" xfId="26911"/>
    <cellStyle name="Check Cell 2 2 4 2 3 7 2" xfId="51751"/>
    <cellStyle name="Check Cell 2 2 4 2 3 8" xfId="28478"/>
    <cellStyle name="Check Cell 2 2 4 2 3 8 2" xfId="53318"/>
    <cellStyle name="Check Cell 2 2 4 2 3 9" xfId="37599"/>
    <cellStyle name="Check Cell 2 2 4 2 4" xfId="13046"/>
    <cellStyle name="Check Cell 2 2 4 2 4 2" xfId="15380"/>
    <cellStyle name="Check Cell 2 2 4 2 4 2 2" xfId="40221"/>
    <cellStyle name="Check Cell 2 2 4 2 4 3" xfId="16190"/>
    <cellStyle name="Check Cell 2 2 4 2 4 3 2" xfId="41030"/>
    <cellStyle name="Check Cell 2 2 4 2 4 4" xfId="17455"/>
    <cellStyle name="Check Cell 2 2 4 2 4 4 2" xfId="42295"/>
    <cellStyle name="Check Cell 2 2 4 2 4 5" xfId="20718"/>
    <cellStyle name="Check Cell 2 2 4 2 4 5 2" xfId="45558"/>
    <cellStyle name="Check Cell 2 2 4 2 4 6" xfId="23988"/>
    <cellStyle name="Check Cell 2 2 4 2 4 6 2" xfId="48828"/>
    <cellStyle name="Check Cell 2 2 4 2 4 7" xfId="27201"/>
    <cellStyle name="Check Cell 2 2 4 2 4 7 2" xfId="52041"/>
    <cellStyle name="Check Cell 2 2 4 2 4 8" xfId="28768"/>
    <cellStyle name="Check Cell 2 2 4 2 4 8 2" xfId="53608"/>
    <cellStyle name="Check Cell 2 2 4 2 4 9" xfId="37889"/>
    <cellStyle name="Check Cell 2 2 4 2 5" xfId="9937"/>
    <cellStyle name="Check Cell 2 2 4 2 5 2" xfId="34886"/>
    <cellStyle name="Check Cell 2 2 4 2 6" xfId="13393"/>
    <cellStyle name="Check Cell 2 2 4 2 6 2" xfId="38235"/>
    <cellStyle name="Check Cell 2 2 4 2 7" xfId="8753"/>
    <cellStyle name="Check Cell 2 2 4 2 7 2" xfId="33704"/>
    <cellStyle name="Check Cell 2 2 4 2 8" xfId="13785"/>
    <cellStyle name="Check Cell 2 2 4 2 8 2" xfId="38627"/>
    <cellStyle name="Check Cell 2 2 4 2 9" xfId="17653"/>
    <cellStyle name="Check Cell 2 2 4 2 9 2" xfId="42493"/>
    <cellStyle name="Check Cell 2 2 4 3" xfId="6287"/>
    <cellStyle name="Check Cell 2 2 4 3 10" xfId="20854"/>
    <cellStyle name="Check Cell 2 2 4 3 10 2" xfId="45694"/>
    <cellStyle name="Check Cell 2 2 4 3 11" xfId="24080"/>
    <cellStyle name="Check Cell 2 2 4 3 11 2" xfId="48920"/>
    <cellStyle name="Check Cell 2 2 4 3 12" xfId="27289"/>
    <cellStyle name="Check Cell 2 2 4 3 12 2" xfId="52129"/>
    <cellStyle name="Check Cell 2 2 4 3 13" xfId="31262"/>
    <cellStyle name="Check Cell 2 2 4 3 2" xfId="11852"/>
    <cellStyle name="Check Cell 2 2 4 3 2 2" xfId="14503"/>
    <cellStyle name="Check Cell 2 2 4 3 2 2 2" xfId="39344"/>
    <cellStyle name="Check Cell 2 2 4 3 2 3" xfId="15462"/>
    <cellStyle name="Check Cell 2 2 4 3 2 3 2" xfId="40303"/>
    <cellStyle name="Check Cell 2 2 4 3 2 4" xfId="16262"/>
    <cellStyle name="Check Cell 2 2 4 3 2 4 2" xfId="41102"/>
    <cellStyle name="Check Cell 2 2 4 3 2 5" xfId="19525"/>
    <cellStyle name="Check Cell 2 2 4 3 2 5 2" xfId="44365"/>
    <cellStyle name="Check Cell 2 2 4 3 2 6" xfId="22795"/>
    <cellStyle name="Check Cell 2 2 4 3 2 6 2" xfId="47635"/>
    <cellStyle name="Check Cell 2 2 4 3 2 7" xfId="26008"/>
    <cellStyle name="Check Cell 2 2 4 3 2 7 2" xfId="50848"/>
    <cellStyle name="Check Cell 2 2 4 3 2 8" xfId="28180"/>
    <cellStyle name="Check Cell 2 2 4 3 2 8 2" xfId="53020"/>
    <cellStyle name="Check Cell 2 2 4 3 2 9" xfId="36715"/>
    <cellStyle name="Check Cell 2 2 4 3 3" xfId="12661"/>
    <cellStyle name="Check Cell 2 2 4 3 3 2" xfId="15013"/>
    <cellStyle name="Check Cell 2 2 4 3 3 2 2" xfId="39854"/>
    <cellStyle name="Check Cell 2 2 4 3 3 3" xfId="15823"/>
    <cellStyle name="Check Cell 2 2 4 3 3 3 2" xfId="40663"/>
    <cellStyle name="Check Cell 2 2 4 3 3 4" xfId="17071"/>
    <cellStyle name="Check Cell 2 2 4 3 3 4 2" xfId="41911"/>
    <cellStyle name="Check Cell 2 2 4 3 3 5" xfId="20334"/>
    <cellStyle name="Check Cell 2 2 4 3 3 5 2" xfId="45174"/>
    <cellStyle name="Check Cell 2 2 4 3 3 6" xfId="23604"/>
    <cellStyle name="Check Cell 2 2 4 3 3 6 2" xfId="48444"/>
    <cellStyle name="Check Cell 2 2 4 3 3 7" xfId="26817"/>
    <cellStyle name="Check Cell 2 2 4 3 3 7 2" xfId="51657"/>
    <cellStyle name="Check Cell 2 2 4 3 3 8" xfId="28384"/>
    <cellStyle name="Check Cell 2 2 4 3 3 8 2" xfId="53224"/>
    <cellStyle name="Check Cell 2 2 4 3 3 9" xfId="37505"/>
    <cellStyle name="Check Cell 2 2 4 3 4" xfId="12952"/>
    <cellStyle name="Check Cell 2 2 4 3 4 2" xfId="15286"/>
    <cellStyle name="Check Cell 2 2 4 3 4 2 2" xfId="40127"/>
    <cellStyle name="Check Cell 2 2 4 3 4 3" xfId="16096"/>
    <cellStyle name="Check Cell 2 2 4 3 4 3 2" xfId="40936"/>
    <cellStyle name="Check Cell 2 2 4 3 4 4" xfId="17361"/>
    <cellStyle name="Check Cell 2 2 4 3 4 4 2" xfId="42201"/>
    <cellStyle name="Check Cell 2 2 4 3 4 5" xfId="20624"/>
    <cellStyle name="Check Cell 2 2 4 3 4 5 2" xfId="45464"/>
    <cellStyle name="Check Cell 2 2 4 3 4 6" xfId="23894"/>
    <cellStyle name="Check Cell 2 2 4 3 4 6 2" xfId="48734"/>
    <cellStyle name="Check Cell 2 2 4 3 4 7" xfId="27107"/>
    <cellStyle name="Check Cell 2 2 4 3 4 7 2" xfId="51947"/>
    <cellStyle name="Check Cell 2 2 4 3 4 8" xfId="28674"/>
    <cellStyle name="Check Cell 2 2 4 3 4 8 2" xfId="53514"/>
    <cellStyle name="Check Cell 2 2 4 3 4 9" xfId="37795"/>
    <cellStyle name="Check Cell 2 2 4 3 5" xfId="9843"/>
    <cellStyle name="Check Cell 2 2 4 3 5 2" xfId="34792"/>
    <cellStyle name="Check Cell 2 2 4 3 6" xfId="13299"/>
    <cellStyle name="Check Cell 2 2 4 3 6 2" xfId="38141"/>
    <cellStyle name="Check Cell 2 2 4 3 7" xfId="8685"/>
    <cellStyle name="Check Cell 2 2 4 3 7 2" xfId="33636"/>
    <cellStyle name="Check Cell 2 2 4 3 8" xfId="7803"/>
    <cellStyle name="Check Cell 2 2 4 3 8 2" xfId="32756"/>
    <cellStyle name="Check Cell 2 2 4 3 9" xfId="17559"/>
    <cellStyle name="Check Cell 2 2 4 3 9 2" xfId="42399"/>
    <cellStyle name="Check Cell 2 2 4 4" xfId="11784"/>
    <cellStyle name="Check Cell 2 2 4 4 2" xfId="14447"/>
    <cellStyle name="Check Cell 2 2 4 4 2 2" xfId="39288"/>
    <cellStyle name="Check Cell 2 2 4 4 3" xfId="6938"/>
    <cellStyle name="Check Cell 2 2 4 4 3 2" xfId="31894"/>
    <cellStyle name="Check Cell 2 2 4 4 4" xfId="7011"/>
    <cellStyle name="Check Cell 2 2 4 4 4 2" xfId="31967"/>
    <cellStyle name="Check Cell 2 2 4 4 5" xfId="19457"/>
    <cellStyle name="Check Cell 2 2 4 4 5 2" xfId="44297"/>
    <cellStyle name="Check Cell 2 2 4 4 6" xfId="22727"/>
    <cellStyle name="Check Cell 2 2 4 4 6 2" xfId="47567"/>
    <cellStyle name="Check Cell 2 2 4 4 7" xfId="25941"/>
    <cellStyle name="Check Cell 2 2 4 4 7 2" xfId="50781"/>
    <cellStyle name="Check Cell 2 2 4 4 8" xfId="28129"/>
    <cellStyle name="Check Cell 2 2 4 4 8 2" xfId="52969"/>
    <cellStyle name="Check Cell 2 2 4 4 9" xfId="36649"/>
    <cellStyle name="Check Cell 2 2 4 5" xfId="12553"/>
    <cellStyle name="Check Cell 2 2 4 5 2" xfId="14938"/>
    <cellStyle name="Check Cell 2 2 4 5 2 2" xfId="39779"/>
    <cellStyle name="Check Cell 2 2 4 5 3" xfId="15758"/>
    <cellStyle name="Check Cell 2 2 4 5 3 2" xfId="40598"/>
    <cellStyle name="Check Cell 2 2 4 5 4" xfId="16963"/>
    <cellStyle name="Check Cell 2 2 4 5 4 2" xfId="41803"/>
    <cellStyle name="Check Cell 2 2 4 5 5" xfId="20226"/>
    <cellStyle name="Check Cell 2 2 4 5 5 2" xfId="45066"/>
    <cellStyle name="Check Cell 2 2 4 5 6" xfId="23496"/>
    <cellStyle name="Check Cell 2 2 4 5 6 2" xfId="48336"/>
    <cellStyle name="Check Cell 2 2 4 5 7" xfId="26709"/>
    <cellStyle name="Check Cell 2 2 4 5 7 2" xfId="51549"/>
    <cellStyle name="Check Cell 2 2 4 5 8" xfId="28334"/>
    <cellStyle name="Check Cell 2 2 4 5 8 2" xfId="53174"/>
    <cellStyle name="Check Cell 2 2 4 5 9" xfId="37399"/>
    <cellStyle name="Check Cell 2 2 4 6" xfId="12904"/>
    <cellStyle name="Check Cell 2 2 4 6 2" xfId="15238"/>
    <cellStyle name="Check Cell 2 2 4 6 2 2" xfId="40079"/>
    <cellStyle name="Check Cell 2 2 4 6 3" xfId="16050"/>
    <cellStyle name="Check Cell 2 2 4 6 3 2" xfId="40890"/>
    <cellStyle name="Check Cell 2 2 4 6 4" xfId="17313"/>
    <cellStyle name="Check Cell 2 2 4 6 4 2" xfId="42153"/>
    <cellStyle name="Check Cell 2 2 4 6 5" xfId="20576"/>
    <cellStyle name="Check Cell 2 2 4 6 5 2" xfId="45416"/>
    <cellStyle name="Check Cell 2 2 4 6 6" xfId="23846"/>
    <cellStyle name="Check Cell 2 2 4 6 6 2" xfId="48686"/>
    <cellStyle name="Check Cell 2 2 4 6 7" xfId="27059"/>
    <cellStyle name="Check Cell 2 2 4 6 7 2" xfId="51899"/>
    <cellStyle name="Check Cell 2 2 4 6 8" xfId="28626"/>
    <cellStyle name="Check Cell 2 2 4 6 8 2" xfId="53466"/>
    <cellStyle name="Check Cell 2 2 4 6 9" xfId="37747"/>
    <cellStyle name="Check Cell 2 2 4 7" xfId="9764"/>
    <cellStyle name="Check Cell 2 2 4 7 2" xfId="34713"/>
    <cellStyle name="Check Cell 2 2 4 8" xfId="13221"/>
    <cellStyle name="Check Cell 2 2 4 8 2" xfId="38063"/>
    <cellStyle name="Check Cell 2 2 4 9" xfId="9755"/>
    <cellStyle name="Check Cell 2 2 4 9 2" xfId="34704"/>
    <cellStyle name="Check Cell 2 2 5" xfId="5446"/>
    <cellStyle name="Check Cell 2 2 5 10" xfId="7691"/>
    <cellStyle name="Check Cell 2 2 5 10 2" xfId="32644"/>
    <cellStyle name="Check Cell 2 2 5 11" xfId="8936"/>
    <cellStyle name="Check Cell 2 2 5 11 2" xfId="33886"/>
    <cellStyle name="Check Cell 2 2 5 12" xfId="14944"/>
    <cellStyle name="Check Cell 2 2 5 12 2" xfId="39785"/>
    <cellStyle name="Check Cell 2 2 5 13" xfId="13977"/>
    <cellStyle name="Check Cell 2 2 5 13 2" xfId="38818"/>
    <cellStyle name="Check Cell 2 2 5 14" xfId="30448"/>
    <cellStyle name="Check Cell 2 2 5 2" xfId="6346"/>
    <cellStyle name="Check Cell 2 2 5 2 10" xfId="20913"/>
    <cellStyle name="Check Cell 2 2 5 2 10 2" xfId="45753"/>
    <cellStyle name="Check Cell 2 2 5 2 11" xfId="24139"/>
    <cellStyle name="Check Cell 2 2 5 2 11 2" xfId="48979"/>
    <cellStyle name="Check Cell 2 2 5 2 12" xfId="27348"/>
    <cellStyle name="Check Cell 2 2 5 2 12 2" xfId="52188"/>
    <cellStyle name="Check Cell 2 2 5 2 13" xfId="31321"/>
    <cellStyle name="Check Cell 2 2 5 2 2" xfId="11911"/>
    <cellStyle name="Check Cell 2 2 5 2 2 2" xfId="14562"/>
    <cellStyle name="Check Cell 2 2 5 2 2 2 2" xfId="39403"/>
    <cellStyle name="Check Cell 2 2 5 2 2 3" xfId="15521"/>
    <cellStyle name="Check Cell 2 2 5 2 2 3 2" xfId="40362"/>
    <cellStyle name="Check Cell 2 2 5 2 2 4" xfId="16321"/>
    <cellStyle name="Check Cell 2 2 5 2 2 4 2" xfId="41161"/>
    <cellStyle name="Check Cell 2 2 5 2 2 5" xfId="19584"/>
    <cellStyle name="Check Cell 2 2 5 2 2 5 2" xfId="44424"/>
    <cellStyle name="Check Cell 2 2 5 2 2 6" xfId="22854"/>
    <cellStyle name="Check Cell 2 2 5 2 2 6 2" xfId="47694"/>
    <cellStyle name="Check Cell 2 2 5 2 2 7" xfId="26067"/>
    <cellStyle name="Check Cell 2 2 5 2 2 7 2" xfId="50907"/>
    <cellStyle name="Check Cell 2 2 5 2 2 8" xfId="28239"/>
    <cellStyle name="Check Cell 2 2 5 2 2 8 2" xfId="53079"/>
    <cellStyle name="Check Cell 2 2 5 2 2 9" xfId="36774"/>
    <cellStyle name="Check Cell 2 2 5 2 3" xfId="12720"/>
    <cellStyle name="Check Cell 2 2 5 2 3 2" xfId="15072"/>
    <cellStyle name="Check Cell 2 2 5 2 3 2 2" xfId="39913"/>
    <cellStyle name="Check Cell 2 2 5 2 3 3" xfId="15882"/>
    <cellStyle name="Check Cell 2 2 5 2 3 3 2" xfId="40722"/>
    <cellStyle name="Check Cell 2 2 5 2 3 4" xfId="17130"/>
    <cellStyle name="Check Cell 2 2 5 2 3 4 2" xfId="41970"/>
    <cellStyle name="Check Cell 2 2 5 2 3 5" xfId="20393"/>
    <cellStyle name="Check Cell 2 2 5 2 3 5 2" xfId="45233"/>
    <cellStyle name="Check Cell 2 2 5 2 3 6" xfId="23663"/>
    <cellStyle name="Check Cell 2 2 5 2 3 6 2" xfId="48503"/>
    <cellStyle name="Check Cell 2 2 5 2 3 7" xfId="26876"/>
    <cellStyle name="Check Cell 2 2 5 2 3 7 2" xfId="51716"/>
    <cellStyle name="Check Cell 2 2 5 2 3 8" xfId="28443"/>
    <cellStyle name="Check Cell 2 2 5 2 3 8 2" xfId="53283"/>
    <cellStyle name="Check Cell 2 2 5 2 3 9" xfId="37564"/>
    <cellStyle name="Check Cell 2 2 5 2 4" xfId="13011"/>
    <cellStyle name="Check Cell 2 2 5 2 4 2" xfId="15345"/>
    <cellStyle name="Check Cell 2 2 5 2 4 2 2" xfId="40186"/>
    <cellStyle name="Check Cell 2 2 5 2 4 3" xfId="16155"/>
    <cellStyle name="Check Cell 2 2 5 2 4 3 2" xfId="40995"/>
    <cellStyle name="Check Cell 2 2 5 2 4 4" xfId="17420"/>
    <cellStyle name="Check Cell 2 2 5 2 4 4 2" xfId="42260"/>
    <cellStyle name="Check Cell 2 2 5 2 4 5" xfId="20683"/>
    <cellStyle name="Check Cell 2 2 5 2 4 5 2" xfId="45523"/>
    <cellStyle name="Check Cell 2 2 5 2 4 6" xfId="23953"/>
    <cellStyle name="Check Cell 2 2 5 2 4 6 2" xfId="48793"/>
    <cellStyle name="Check Cell 2 2 5 2 4 7" xfId="27166"/>
    <cellStyle name="Check Cell 2 2 5 2 4 7 2" xfId="52006"/>
    <cellStyle name="Check Cell 2 2 5 2 4 8" xfId="28733"/>
    <cellStyle name="Check Cell 2 2 5 2 4 8 2" xfId="53573"/>
    <cellStyle name="Check Cell 2 2 5 2 4 9" xfId="37854"/>
    <cellStyle name="Check Cell 2 2 5 2 5" xfId="9902"/>
    <cellStyle name="Check Cell 2 2 5 2 5 2" xfId="34851"/>
    <cellStyle name="Check Cell 2 2 5 2 6" xfId="13358"/>
    <cellStyle name="Check Cell 2 2 5 2 6 2" xfId="38200"/>
    <cellStyle name="Check Cell 2 2 5 2 7" xfId="8732"/>
    <cellStyle name="Check Cell 2 2 5 2 7 2" xfId="33683"/>
    <cellStyle name="Check Cell 2 2 5 2 8" xfId="13941"/>
    <cellStyle name="Check Cell 2 2 5 2 8 2" xfId="38782"/>
    <cellStyle name="Check Cell 2 2 5 2 9" xfId="17618"/>
    <cellStyle name="Check Cell 2 2 5 2 9 2" xfId="42458"/>
    <cellStyle name="Check Cell 2 2 5 3" xfId="11539"/>
    <cellStyle name="Check Cell 2 2 5 3 2" xfId="14292"/>
    <cellStyle name="Check Cell 2 2 5 3 2 2" xfId="39133"/>
    <cellStyle name="Check Cell 2 2 5 3 3" xfId="9005"/>
    <cellStyle name="Check Cell 2 2 5 3 3 2" xfId="33955"/>
    <cellStyle name="Check Cell 2 2 5 3 4" xfId="7440"/>
    <cellStyle name="Check Cell 2 2 5 3 4 2" xfId="32393"/>
    <cellStyle name="Check Cell 2 2 5 3 5" xfId="19216"/>
    <cellStyle name="Check Cell 2 2 5 3 5 2" xfId="44056"/>
    <cellStyle name="Check Cell 2 2 5 3 6" xfId="22483"/>
    <cellStyle name="Check Cell 2 2 5 3 6 2" xfId="47323"/>
    <cellStyle name="Check Cell 2 2 5 3 7" xfId="25701"/>
    <cellStyle name="Check Cell 2 2 5 3 7 2" xfId="50541"/>
    <cellStyle name="Check Cell 2 2 5 3 8" xfId="28066"/>
    <cellStyle name="Check Cell 2 2 5 3 8 2" xfId="52906"/>
    <cellStyle name="Check Cell 2 2 5 3 9" xfId="36428"/>
    <cellStyle name="Check Cell 2 2 5 4" xfId="10320"/>
    <cellStyle name="Check Cell 2 2 5 4 2" xfId="13642"/>
    <cellStyle name="Check Cell 2 2 5 4 2 2" xfId="38484"/>
    <cellStyle name="Check Cell 2 2 5 4 3" xfId="9112"/>
    <cellStyle name="Check Cell 2 2 5 4 3 2" xfId="34062"/>
    <cellStyle name="Check Cell 2 2 5 4 4" xfId="9315"/>
    <cellStyle name="Check Cell 2 2 5 4 4 2" xfId="34265"/>
    <cellStyle name="Check Cell 2 2 5 4 5" xfId="18034"/>
    <cellStyle name="Check Cell 2 2 5 4 5 2" xfId="42874"/>
    <cellStyle name="Check Cell 2 2 5 4 6" xfId="21328"/>
    <cellStyle name="Check Cell 2 2 5 4 6 2" xfId="46168"/>
    <cellStyle name="Check Cell 2 2 5 4 7" xfId="24554"/>
    <cellStyle name="Check Cell 2 2 5 4 7 2" xfId="49394"/>
    <cellStyle name="Check Cell 2 2 5 4 8" xfId="27489"/>
    <cellStyle name="Check Cell 2 2 5 4 8 2" xfId="52329"/>
    <cellStyle name="Check Cell 2 2 5 4 9" xfId="35262"/>
    <cellStyle name="Check Cell 2 2 5 5" xfId="12852"/>
    <cellStyle name="Check Cell 2 2 5 5 2" xfId="15186"/>
    <cellStyle name="Check Cell 2 2 5 5 2 2" xfId="40027"/>
    <cellStyle name="Check Cell 2 2 5 5 3" xfId="15998"/>
    <cellStyle name="Check Cell 2 2 5 5 3 2" xfId="40838"/>
    <cellStyle name="Check Cell 2 2 5 5 4" xfId="17261"/>
    <cellStyle name="Check Cell 2 2 5 5 4 2" xfId="42101"/>
    <cellStyle name="Check Cell 2 2 5 5 5" xfId="20524"/>
    <cellStyle name="Check Cell 2 2 5 5 5 2" xfId="45364"/>
    <cellStyle name="Check Cell 2 2 5 5 6" xfId="23794"/>
    <cellStyle name="Check Cell 2 2 5 5 6 2" xfId="48634"/>
    <cellStyle name="Check Cell 2 2 5 5 7" xfId="27007"/>
    <cellStyle name="Check Cell 2 2 5 5 7 2" xfId="51847"/>
    <cellStyle name="Check Cell 2 2 5 5 8" xfId="28574"/>
    <cellStyle name="Check Cell 2 2 5 5 8 2" xfId="53414"/>
    <cellStyle name="Check Cell 2 2 5 5 9" xfId="37695"/>
    <cellStyle name="Check Cell 2 2 5 6" xfId="9387"/>
    <cellStyle name="Check Cell 2 2 5 6 2" xfId="34337"/>
    <cellStyle name="Check Cell 2 2 5 7" xfId="7637"/>
    <cellStyle name="Check Cell 2 2 5 7 2" xfId="32590"/>
    <cellStyle name="Check Cell 2 2 5 8" xfId="6601"/>
    <cellStyle name="Check Cell 2 2 5 8 2" xfId="31570"/>
    <cellStyle name="Check Cell 2 2 5 9" xfId="9324"/>
    <cellStyle name="Check Cell 2 2 5 9 2" xfId="34274"/>
    <cellStyle name="Check Cell 2 2 6" xfId="6321"/>
    <cellStyle name="Check Cell 2 2 6 10" xfId="20888"/>
    <cellStyle name="Check Cell 2 2 6 10 2" xfId="45728"/>
    <cellStyle name="Check Cell 2 2 6 11" xfId="24114"/>
    <cellStyle name="Check Cell 2 2 6 11 2" xfId="48954"/>
    <cellStyle name="Check Cell 2 2 6 12" xfId="27323"/>
    <cellStyle name="Check Cell 2 2 6 12 2" xfId="52163"/>
    <cellStyle name="Check Cell 2 2 6 13" xfId="31296"/>
    <cellStyle name="Check Cell 2 2 6 2" xfId="11886"/>
    <cellStyle name="Check Cell 2 2 6 2 2" xfId="14537"/>
    <cellStyle name="Check Cell 2 2 6 2 2 2" xfId="39378"/>
    <cellStyle name="Check Cell 2 2 6 2 3" xfId="15496"/>
    <cellStyle name="Check Cell 2 2 6 2 3 2" xfId="40337"/>
    <cellStyle name="Check Cell 2 2 6 2 4" xfId="16296"/>
    <cellStyle name="Check Cell 2 2 6 2 4 2" xfId="41136"/>
    <cellStyle name="Check Cell 2 2 6 2 5" xfId="19559"/>
    <cellStyle name="Check Cell 2 2 6 2 5 2" xfId="44399"/>
    <cellStyle name="Check Cell 2 2 6 2 6" xfId="22829"/>
    <cellStyle name="Check Cell 2 2 6 2 6 2" xfId="47669"/>
    <cellStyle name="Check Cell 2 2 6 2 7" xfId="26042"/>
    <cellStyle name="Check Cell 2 2 6 2 7 2" xfId="50882"/>
    <cellStyle name="Check Cell 2 2 6 2 8" xfId="28214"/>
    <cellStyle name="Check Cell 2 2 6 2 8 2" xfId="53054"/>
    <cellStyle name="Check Cell 2 2 6 2 9" xfId="36749"/>
    <cellStyle name="Check Cell 2 2 6 3" xfId="12695"/>
    <cellStyle name="Check Cell 2 2 6 3 2" xfId="15047"/>
    <cellStyle name="Check Cell 2 2 6 3 2 2" xfId="39888"/>
    <cellStyle name="Check Cell 2 2 6 3 3" xfId="15857"/>
    <cellStyle name="Check Cell 2 2 6 3 3 2" xfId="40697"/>
    <cellStyle name="Check Cell 2 2 6 3 4" xfId="17105"/>
    <cellStyle name="Check Cell 2 2 6 3 4 2" xfId="41945"/>
    <cellStyle name="Check Cell 2 2 6 3 5" xfId="20368"/>
    <cellStyle name="Check Cell 2 2 6 3 5 2" xfId="45208"/>
    <cellStyle name="Check Cell 2 2 6 3 6" xfId="23638"/>
    <cellStyle name="Check Cell 2 2 6 3 6 2" xfId="48478"/>
    <cellStyle name="Check Cell 2 2 6 3 7" xfId="26851"/>
    <cellStyle name="Check Cell 2 2 6 3 7 2" xfId="51691"/>
    <cellStyle name="Check Cell 2 2 6 3 8" xfId="28418"/>
    <cellStyle name="Check Cell 2 2 6 3 8 2" xfId="53258"/>
    <cellStyle name="Check Cell 2 2 6 3 9" xfId="37539"/>
    <cellStyle name="Check Cell 2 2 6 4" xfId="12986"/>
    <cellStyle name="Check Cell 2 2 6 4 2" xfId="15320"/>
    <cellStyle name="Check Cell 2 2 6 4 2 2" xfId="40161"/>
    <cellStyle name="Check Cell 2 2 6 4 3" xfId="16130"/>
    <cellStyle name="Check Cell 2 2 6 4 3 2" xfId="40970"/>
    <cellStyle name="Check Cell 2 2 6 4 4" xfId="17395"/>
    <cellStyle name="Check Cell 2 2 6 4 4 2" xfId="42235"/>
    <cellStyle name="Check Cell 2 2 6 4 5" xfId="20658"/>
    <cellStyle name="Check Cell 2 2 6 4 5 2" xfId="45498"/>
    <cellStyle name="Check Cell 2 2 6 4 6" xfId="23928"/>
    <cellStyle name="Check Cell 2 2 6 4 6 2" xfId="48768"/>
    <cellStyle name="Check Cell 2 2 6 4 7" xfId="27141"/>
    <cellStyle name="Check Cell 2 2 6 4 7 2" xfId="51981"/>
    <cellStyle name="Check Cell 2 2 6 4 8" xfId="28708"/>
    <cellStyle name="Check Cell 2 2 6 4 8 2" xfId="53548"/>
    <cellStyle name="Check Cell 2 2 6 4 9" xfId="37829"/>
    <cellStyle name="Check Cell 2 2 6 5" xfId="9877"/>
    <cellStyle name="Check Cell 2 2 6 5 2" xfId="34826"/>
    <cellStyle name="Check Cell 2 2 6 6" xfId="13333"/>
    <cellStyle name="Check Cell 2 2 6 6 2" xfId="38175"/>
    <cellStyle name="Check Cell 2 2 6 7" xfId="8719"/>
    <cellStyle name="Check Cell 2 2 6 7 2" xfId="33670"/>
    <cellStyle name="Check Cell 2 2 6 8" xfId="13788"/>
    <cellStyle name="Check Cell 2 2 6 8 2" xfId="38630"/>
    <cellStyle name="Check Cell 2 2 6 9" xfId="17593"/>
    <cellStyle name="Check Cell 2 2 6 9 2" xfId="42433"/>
    <cellStyle name="Check Cell 2 2 7" xfId="5427"/>
    <cellStyle name="Check Cell 2 2 7 10" xfId="6529"/>
    <cellStyle name="Check Cell 2 2 7 10 2" xfId="31498"/>
    <cellStyle name="Check Cell 2 2 7 11" xfId="9533"/>
    <cellStyle name="Check Cell 2 2 7 11 2" xfId="34483"/>
    <cellStyle name="Check Cell 2 2 7 12" xfId="13813"/>
    <cellStyle name="Check Cell 2 2 7 12 2" xfId="38655"/>
    <cellStyle name="Check Cell 2 2 7 13" xfId="30429"/>
    <cellStyle name="Check Cell 2 2 7 2" xfId="11520"/>
    <cellStyle name="Check Cell 2 2 7 2 2" xfId="14276"/>
    <cellStyle name="Check Cell 2 2 7 2 2 2" xfId="39117"/>
    <cellStyle name="Check Cell 2 2 7 2 3" xfId="8991"/>
    <cellStyle name="Check Cell 2 2 7 2 3 2" xfId="33941"/>
    <cellStyle name="Check Cell 2 2 7 2 4" xfId="9765"/>
    <cellStyle name="Check Cell 2 2 7 2 4 2" xfId="34714"/>
    <cellStyle name="Check Cell 2 2 7 2 5" xfId="19197"/>
    <cellStyle name="Check Cell 2 2 7 2 5 2" xfId="44037"/>
    <cellStyle name="Check Cell 2 2 7 2 6" xfId="22464"/>
    <cellStyle name="Check Cell 2 2 7 2 6 2" xfId="47304"/>
    <cellStyle name="Check Cell 2 2 7 2 7" xfId="25682"/>
    <cellStyle name="Check Cell 2 2 7 2 7 2" xfId="50522"/>
    <cellStyle name="Check Cell 2 2 7 2 8" xfId="28047"/>
    <cellStyle name="Check Cell 2 2 7 2 8 2" xfId="52887"/>
    <cellStyle name="Check Cell 2 2 7 2 9" xfId="36409"/>
    <cellStyle name="Check Cell 2 2 7 3" xfId="11444"/>
    <cellStyle name="Check Cell 2 2 7 3 2" xfId="14231"/>
    <cellStyle name="Check Cell 2 2 7 3 2 2" xfId="39072"/>
    <cellStyle name="Check Cell 2 2 7 3 3" xfId="6546"/>
    <cellStyle name="Check Cell 2 2 7 3 3 2" xfId="31515"/>
    <cellStyle name="Check Cell 2 2 7 3 4" xfId="13116"/>
    <cellStyle name="Check Cell 2 2 7 3 4 2" xfId="37958"/>
    <cellStyle name="Check Cell 2 2 7 3 5" xfId="19137"/>
    <cellStyle name="Check Cell 2 2 7 3 5 2" xfId="43977"/>
    <cellStyle name="Check Cell 2 2 7 3 6" xfId="22406"/>
    <cellStyle name="Check Cell 2 2 7 3 6 2" xfId="47246"/>
    <cellStyle name="Check Cell 2 2 7 3 7" xfId="25629"/>
    <cellStyle name="Check Cell 2 2 7 3 7 2" xfId="50469"/>
    <cellStyle name="Check Cell 2 2 7 3 8" xfId="28020"/>
    <cellStyle name="Check Cell 2 2 7 3 8 2" xfId="52860"/>
    <cellStyle name="Check Cell 2 2 7 3 9" xfId="36351"/>
    <cellStyle name="Check Cell 2 2 7 4" xfId="12838"/>
    <cellStyle name="Check Cell 2 2 7 4 2" xfId="15172"/>
    <cellStyle name="Check Cell 2 2 7 4 2 2" xfId="40013"/>
    <cellStyle name="Check Cell 2 2 7 4 3" xfId="15984"/>
    <cellStyle name="Check Cell 2 2 7 4 3 2" xfId="40824"/>
    <cellStyle name="Check Cell 2 2 7 4 4" xfId="17247"/>
    <cellStyle name="Check Cell 2 2 7 4 4 2" xfId="42087"/>
    <cellStyle name="Check Cell 2 2 7 4 5" xfId="20510"/>
    <cellStyle name="Check Cell 2 2 7 4 5 2" xfId="45350"/>
    <cellStyle name="Check Cell 2 2 7 4 6" xfId="23780"/>
    <cellStyle name="Check Cell 2 2 7 4 6 2" xfId="48620"/>
    <cellStyle name="Check Cell 2 2 7 4 7" xfId="26993"/>
    <cellStyle name="Check Cell 2 2 7 4 7 2" xfId="51833"/>
    <cellStyle name="Check Cell 2 2 7 4 8" xfId="28560"/>
    <cellStyle name="Check Cell 2 2 7 4 8 2" xfId="53400"/>
    <cellStyle name="Check Cell 2 2 7 4 9" xfId="37681"/>
    <cellStyle name="Check Cell 2 2 7 5" xfId="9369"/>
    <cellStyle name="Check Cell 2 2 7 5 2" xfId="34319"/>
    <cellStyle name="Check Cell 2 2 7 6" xfId="7651"/>
    <cellStyle name="Check Cell 2 2 7 6 2" xfId="32604"/>
    <cellStyle name="Check Cell 2 2 7 7" xfId="8500"/>
    <cellStyle name="Check Cell 2 2 7 7 2" xfId="33451"/>
    <cellStyle name="Check Cell 2 2 7 8" xfId="8323"/>
    <cellStyle name="Check Cell 2 2 7 8 2" xfId="33276"/>
    <cellStyle name="Check Cell 2 2 7 9" xfId="13558"/>
    <cellStyle name="Check Cell 2 2 7 9 2" xfId="38400"/>
    <cellStyle name="Check Cell 2 2 8" xfId="11437"/>
    <cellStyle name="Check Cell 2 2 8 2" xfId="14227"/>
    <cellStyle name="Check Cell 2 2 8 2 2" xfId="39068"/>
    <cellStyle name="Check Cell 2 2 8 3" xfId="8967"/>
    <cellStyle name="Check Cell 2 2 8 3 2" xfId="33917"/>
    <cellStyle name="Check Cell 2 2 8 4" xfId="14784"/>
    <cellStyle name="Check Cell 2 2 8 4 2" xfId="39625"/>
    <cellStyle name="Check Cell 2 2 8 5" xfId="19131"/>
    <cellStyle name="Check Cell 2 2 8 5 2" xfId="43971"/>
    <cellStyle name="Check Cell 2 2 8 6" xfId="22401"/>
    <cellStyle name="Check Cell 2 2 8 6 2" xfId="47241"/>
    <cellStyle name="Check Cell 2 2 8 7" xfId="25624"/>
    <cellStyle name="Check Cell 2 2 8 7 2" xfId="50464"/>
    <cellStyle name="Check Cell 2 2 8 8" xfId="28017"/>
    <cellStyle name="Check Cell 2 2 8 8 2" xfId="52857"/>
    <cellStyle name="Check Cell 2 2 8 9" xfId="36346"/>
    <cellStyle name="Check Cell 2 2 9" xfId="10422"/>
    <cellStyle name="Check Cell 2 2 9 2" xfId="13704"/>
    <cellStyle name="Check Cell 2 2 9 2 2" xfId="38546"/>
    <cellStyle name="Check Cell 2 2 9 3" xfId="9093"/>
    <cellStyle name="Check Cell 2 2 9 3 2" xfId="34043"/>
    <cellStyle name="Check Cell 2 2 9 4" xfId="14107"/>
    <cellStyle name="Check Cell 2 2 9 4 2" xfId="38948"/>
    <cellStyle name="Check Cell 2 2 9 5" xfId="18136"/>
    <cellStyle name="Check Cell 2 2 9 5 2" xfId="42976"/>
    <cellStyle name="Check Cell 2 2 9 6" xfId="21424"/>
    <cellStyle name="Check Cell 2 2 9 6 2" xfId="46264"/>
    <cellStyle name="Check Cell 2 2 9 7" xfId="24650"/>
    <cellStyle name="Check Cell 2 2 9 7 2" xfId="49490"/>
    <cellStyle name="Check Cell 2 2 9 8" xfId="27522"/>
    <cellStyle name="Check Cell 2 2 9 8 2" xfId="52362"/>
    <cellStyle name="Check Cell 2 2 9 9" xfId="35359"/>
    <cellStyle name="Colore 1" xfId="4360"/>
    <cellStyle name="Colore 2" xfId="4361"/>
    <cellStyle name="Colore 3" xfId="4362"/>
    <cellStyle name="Colore 4" xfId="4363"/>
    <cellStyle name="Colore 5" xfId="4364"/>
    <cellStyle name="Colore 6" xfId="4365"/>
    <cellStyle name="Column Title" xfId="817"/>
    <cellStyle name="Comma" xfId="1" builtinId="3"/>
    <cellStyle name="Comma  - Style1" xfId="4366"/>
    <cellStyle name="Comma  - Style1 2" xfId="4367"/>
    <cellStyle name="Comma  - Style2" xfId="4368"/>
    <cellStyle name="Comma  - Style2 2" xfId="4369"/>
    <cellStyle name="Comma  - Style3" xfId="4370"/>
    <cellStyle name="Comma  - Style3 2" xfId="4371"/>
    <cellStyle name="Comma  - Style4" xfId="4372"/>
    <cellStyle name="Comma  - Style4 2" xfId="4373"/>
    <cellStyle name="Comma  - Style5" xfId="4374"/>
    <cellStyle name="Comma  - Style5 2" xfId="4375"/>
    <cellStyle name="Comma  - Style6" xfId="4376"/>
    <cellStyle name="Comma  - Style6 2" xfId="4377"/>
    <cellStyle name="Comma  - Style7" xfId="4378"/>
    <cellStyle name="Comma  - Style7 2" xfId="4379"/>
    <cellStyle name="Comma  - Style8" xfId="4380"/>
    <cellStyle name="Comma  - Style8 2" xfId="4381"/>
    <cellStyle name="comma (2)" xfId="818"/>
    <cellStyle name="comma (2) 2" xfId="1406"/>
    <cellStyle name="comma (2) 3" xfId="4382"/>
    <cellStyle name="Comma [0.0]" xfId="1180"/>
    <cellStyle name="Comma [00]" xfId="4383"/>
    <cellStyle name="Comma [00] 2" xfId="4384"/>
    <cellStyle name="Comma 0" xfId="1181"/>
    <cellStyle name="Comma 0 2" xfId="4385"/>
    <cellStyle name="Comma 0*" xfId="1182"/>
    <cellStyle name="Comma 0_Standalone1" xfId="1183"/>
    <cellStyle name="Comma 10" xfId="340"/>
    <cellStyle name="Comma 10 2" xfId="403"/>
    <cellStyle name="Comma 11" xfId="343"/>
    <cellStyle name="Comma 12" xfId="1312"/>
    <cellStyle name="Comma 13" xfId="1313"/>
    <cellStyle name="Comma 14" xfId="1314"/>
    <cellStyle name="Comma 15" xfId="1315"/>
    <cellStyle name="Comma 16" xfId="1316"/>
    <cellStyle name="Comma 17" xfId="1317"/>
    <cellStyle name="Comma 18" xfId="1318"/>
    <cellStyle name="Comma 19" xfId="1319"/>
    <cellStyle name="Comma 2" xfId="57"/>
    <cellStyle name="Comma 2 10" xfId="1184"/>
    <cellStyle name="Comma 2 11" xfId="5418"/>
    <cellStyle name="Comma 2 2" xfId="750"/>
    <cellStyle name="Comma 2 2 2" xfId="4387"/>
    <cellStyle name="Comma 2 2 3" xfId="4388"/>
    <cellStyle name="Comma 2 2 4" xfId="4386"/>
    <cellStyle name="Comma 2 3" xfId="757"/>
    <cellStyle name="Comma 2 3 2" xfId="1447"/>
    <cellStyle name="Comma 2 4" xfId="741"/>
    <cellStyle name="Comma 2 5" xfId="4389"/>
    <cellStyle name="Comma 2 6" xfId="4390"/>
    <cellStyle name="Comma 2 7" xfId="4391"/>
    <cellStyle name="Comma 2 8" xfId="4392"/>
    <cellStyle name="Comma 2 9" xfId="4393"/>
    <cellStyle name="Comma 2*" xfId="1185"/>
    <cellStyle name="Comma 2_BP" xfId="4394"/>
    <cellStyle name="Comma 20" xfId="1320"/>
    <cellStyle name="Comma 20 2" xfId="1321"/>
    <cellStyle name="Comma 21" xfId="1322"/>
    <cellStyle name="Comma 22" xfId="1323"/>
    <cellStyle name="Comma 23" xfId="1324"/>
    <cellStyle name="Comma 24" xfId="1325"/>
    <cellStyle name="Comma 25" xfId="1326"/>
    <cellStyle name="Comma 26" xfId="1327"/>
    <cellStyle name="Comma 26 2" xfId="1328"/>
    <cellStyle name="Comma 26 3" xfId="1329"/>
    <cellStyle name="Comma 26 4" xfId="1330"/>
    <cellStyle name="Comma 27" xfId="1331"/>
    <cellStyle name="Comma 28" xfId="1332"/>
    <cellStyle name="Comma 29" xfId="1333"/>
    <cellStyle name="Comma 3" xfId="58"/>
    <cellStyle name="Comma 3 10" xfId="1186"/>
    <cellStyle name="Comma 3 2" xfId="759"/>
    <cellStyle name="Comma 3 2 2" xfId="1334"/>
    <cellStyle name="Comma 3 3" xfId="747"/>
    <cellStyle name="Comma 3 3 2" xfId="1335"/>
    <cellStyle name="Comma 3 4" xfId="1336"/>
    <cellStyle name="Comma 3 5" xfId="1337"/>
    <cellStyle name="Comma 3 6" xfId="1338"/>
    <cellStyle name="Comma 3 7" xfId="1429"/>
    <cellStyle name="Comma 3 8" xfId="4395"/>
    <cellStyle name="Comma 3 9" xfId="4396"/>
    <cellStyle name="Comma 3*" xfId="1187"/>
    <cellStyle name="Comma 30" xfId="1310"/>
    <cellStyle name="Comma 31" xfId="4716"/>
    <cellStyle name="Comma 32" xfId="5175"/>
    <cellStyle name="Comma 33" xfId="5212"/>
    <cellStyle name="Comma 34" xfId="5244"/>
    <cellStyle name="Comma 35" xfId="5401"/>
    <cellStyle name="Comma 36" xfId="5417"/>
    <cellStyle name="Comma 37" xfId="5419"/>
    <cellStyle name="Comma 38" xfId="5415"/>
    <cellStyle name="Comma 39" xfId="5406"/>
    <cellStyle name="Comma 4" xfId="59"/>
    <cellStyle name="Comma 4 2" xfId="239"/>
    <cellStyle name="Comma 4 2 2" xfId="766"/>
    <cellStyle name="Comma 4 2 2 2" xfId="1430"/>
    <cellStyle name="Comma 4 3" xfId="728"/>
    <cellStyle name="Comma 4 3 2" xfId="1188"/>
    <cellStyle name="Comma 40" xfId="5413"/>
    <cellStyle name="Comma 41" xfId="5408"/>
    <cellStyle name="Comma 42" xfId="5409"/>
    <cellStyle name="Comma 43" xfId="5422"/>
    <cellStyle name="Comma 44" xfId="5410"/>
    <cellStyle name="Comma 45" xfId="5423"/>
    <cellStyle name="Comma 46" xfId="5424"/>
    <cellStyle name="Comma 47" xfId="28802"/>
    <cellStyle name="Comma 48" xfId="28803"/>
    <cellStyle name="Comma 5" xfId="60"/>
    <cellStyle name="Comma 5 2" xfId="230"/>
    <cellStyle name="Comma 5 2 2" xfId="763"/>
    <cellStyle name="Comma 5 2 2 2" xfId="4397"/>
    <cellStyle name="Comma 5 3" xfId="729"/>
    <cellStyle name="Comma 5 3 2" xfId="1339"/>
    <cellStyle name="Comma 6" xfId="61"/>
    <cellStyle name="Comma 6 2" xfId="263"/>
    <cellStyle name="Comma 6 2 2" xfId="767"/>
    <cellStyle name="Comma 6 3" xfId="240"/>
    <cellStyle name="Comma 6 3 2" xfId="935"/>
    <cellStyle name="Comma 6 4" xfId="243"/>
    <cellStyle name="Comma 6 4 2" xfId="937"/>
    <cellStyle name="Comma 6 5" xfId="730"/>
    <cellStyle name="Comma 6 5 2" xfId="1340"/>
    <cellStyle name="Comma 7" xfId="56"/>
    <cellStyle name="Comma 7 2" xfId="203"/>
    <cellStyle name="Comma 7 2 2" xfId="784"/>
    <cellStyle name="Comma 7 3" xfId="506"/>
    <cellStyle name="Comma 8" xfId="257"/>
    <cellStyle name="Comma 8 2" xfId="357"/>
    <cellStyle name="Comma 9" xfId="247"/>
    <cellStyle name="Comma 9 2" xfId="356"/>
    <cellStyle name="Comma Comma" xfId="4398"/>
    <cellStyle name="Comma Comma [0]" xfId="4399"/>
    <cellStyle name="Comma Comma 10" xfId="5457"/>
    <cellStyle name="Comma Comma 10 2" xfId="11550"/>
    <cellStyle name="Comma Comma 11" xfId="6080"/>
    <cellStyle name="Comma Comma 11 2" xfId="11765"/>
    <cellStyle name="Comma Comma 12" xfId="5453"/>
    <cellStyle name="Comma Comma 12 2" xfId="11546"/>
    <cellStyle name="Comma Comma 13" xfId="6278"/>
    <cellStyle name="Comma Comma 13 2" xfId="11843"/>
    <cellStyle name="Comma Comma 14" xfId="5470"/>
    <cellStyle name="Comma Comma 14 2" xfId="11563"/>
    <cellStyle name="Comma Comma 15" xfId="10894"/>
    <cellStyle name="Comma Comma 16" xfId="12802"/>
    <cellStyle name="Comma Comma 17" xfId="8916"/>
    <cellStyle name="Comma Comma 18" xfId="8326"/>
    <cellStyle name="Comma Comma 19" xfId="9641"/>
    <cellStyle name="Comma Comma 2" xfId="4796"/>
    <cellStyle name="Comma Comma 2 2" xfId="5377"/>
    <cellStyle name="Comma Comma 2 2 2" xfId="11489"/>
    <cellStyle name="Comma Comma 20" xfId="6471"/>
    <cellStyle name="Comma Comma 21" xfId="8367"/>
    <cellStyle name="Comma Comma 22" xfId="15629"/>
    <cellStyle name="Comma Comma 23" xfId="13881"/>
    <cellStyle name="Comma Comma 24" xfId="13091"/>
    <cellStyle name="Comma Comma 25" xfId="29054"/>
    <cellStyle name="Comma Comma 26" xfId="29778"/>
    <cellStyle name="Comma Comma 3" xfId="5313"/>
    <cellStyle name="Comma Comma 3 2" xfId="11455"/>
    <cellStyle name="Comma Comma 4" xfId="5342"/>
    <cellStyle name="Comma Comma 4 2" xfId="11467"/>
    <cellStyle name="Comma Comma 5" xfId="5312"/>
    <cellStyle name="Comma Comma 5 2" xfId="11454"/>
    <cellStyle name="Comma Comma 6" xfId="5340"/>
    <cellStyle name="Comma Comma 6 2" xfId="11466"/>
    <cellStyle name="Comma Comma 7" xfId="5283"/>
    <cellStyle name="Comma Comma 7 2" xfId="11441"/>
    <cellStyle name="Comma Comma 8" xfId="5327"/>
    <cellStyle name="Comma Comma 8 2" xfId="11463"/>
    <cellStyle name="Comma Comma 9" xfId="5295"/>
    <cellStyle name="Comma Comma 9 2" xfId="11447"/>
    <cellStyle name="Comma(2)" xfId="819"/>
    <cellStyle name="Comma(2) 2" xfId="1407"/>
    <cellStyle name="Comma(2) 3" xfId="4400"/>
    <cellStyle name="Comma*" xfId="1189"/>
    <cellStyle name="Comma0" xfId="4401"/>
    <cellStyle name="Comma0x" xfId="4402"/>
    <cellStyle name="Comma1" xfId="4403"/>
    <cellStyle name="Comma1x" xfId="4404"/>
    <cellStyle name="Comma2" xfId="4405"/>
    <cellStyle name="Comma2x" xfId="4406"/>
    <cellStyle name="Comma3" xfId="4407"/>
    <cellStyle name="Comma3x" xfId="4408"/>
    <cellStyle name="Control Activity" xfId="4409"/>
    <cellStyle name="Control Activity Total" xfId="4410"/>
    <cellStyle name="Control Activity Total 10" xfId="12803"/>
    <cellStyle name="Control Activity Total 10 2" xfId="15144"/>
    <cellStyle name="Control Activity Total 10 2 2" xfId="39985"/>
    <cellStyle name="Control Activity Total 10 3" xfId="15955"/>
    <cellStyle name="Control Activity Total 10 3 2" xfId="40795"/>
    <cellStyle name="Control Activity Total 10 4" xfId="17212"/>
    <cellStyle name="Control Activity Total 10 4 2" xfId="42052"/>
    <cellStyle name="Control Activity Total 10 5" xfId="20475"/>
    <cellStyle name="Control Activity Total 10 5 2" xfId="45315"/>
    <cellStyle name="Control Activity Total 10 6" xfId="23745"/>
    <cellStyle name="Control Activity Total 10 6 2" xfId="48585"/>
    <cellStyle name="Control Activity Total 10 7" xfId="26958"/>
    <cellStyle name="Control Activity Total 10 7 2" xfId="51798"/>
    <cellStyle name="Control Activity Total 10 8" xfId="28525"/>
    <cellStyle name="Control Activity Total 10 8 2" xfId="53365"/>
    <cellStyle name="Control Activity Total 10 9" xfId="37646"/>
    <cellStyle name="Control Activity Total 11" xfId="8921"/>
    <cellStyle name="Control Activity Total 11 2" xfId="33871"/>
    <cellStyle name="Control Activity Total 12" xfId="13679"/>
    <cellStyle name="Control Activity Total 12 2" xfId="38521"/>
    <cellStyle name="Control Activity Total 13" xfId="15621"/>
    <cellStyle name="Control Activity Total 13 2" xfId="40462"/>
    <cellStyle name="Control Activity Total 14" xfId="29779"/>
    <cellStyle name="Control Activity Total 2" xfId="5274"/>
    <cellStyle name="Control Activity Total 2 10" xfId="9289"/>
    <cellStyle name="Control Activity Total 2 10 2" xfId="34239"/>
    <cellStyle name="Control Activity Total 2 11" xfId="7724"/>
    <cellStyle name="Control Activity Total 2 11 2" xfId="32677"/>
    <cellStyle name="Control Activity Total 2 12" xfId="8460"/>
    <cellStyle name="Control Activity Total 2 12 2" xfId="33411"/>
    <cellStyle name="Control Activity Total 2 13" xfId="7257"/>
    <cellStyle name="Control Activity Total 2 13 2" xfId="32210"/>
    <cellStyle name="Control Activity Total 2 14" xfId="14408"/>
    <cellStyle name="Control Activity Total 2 14 2" xfId="39249"/>
    <cellStyle name="Control Activity Total 2 15" xfId="6607"/>
    <cellStyle name="Control Activity Total 2 15 2" xfId="31575"/>
    <cellStyle name="Control Activity Total 2 16" xfId="14818"/>
    <cellStyle name="Control Activity Total 2 16 2" xfId="39659"/>
    <cellStyle name="Control Activity Total 2 17" xfId="14926"/>
    <cellStyle name="Control Activity Total 2 17 2" xfId="39767"/>
    <cellStyle name="Control Activity Total 2 18" xfId="30350"/>
    <cellStyle name="Control Activity Total 2 2" xfId="5479"/>
    <cellStyle name="Control Activity Total 2 2 10" xfId="8538"/>
    <cellStyle name="Control Activity Total 2 2 10 2" xfId="33489"/>
    <cellStyle name="Control Activity Total 2 2 11" xfId="9654"/>
    <cellStyle name="Control Activity Total 2 2 11 2" xfId="34603"/>
    <cellStyle name="Control Activity Total 2 2 12" xfId="9164"/>
    <cellStyle name="Control Activity Total 2 2 12 2" xfId="34114"/>
    <cellStyle name="Control Activity Total 2 2 13" xfId="14043"/>
    <cellStyle name="Control Activity Total 2 2 13 2" xfId="38884"/>
    <cellStyle name="Control Activity Total 2 2 14" xfId="8896"/>
    <cellStyle name="Control Activity Total 2 2 14 2" xfId="33847"/>
    <cellStyle name="Control Activity Total 2 2 15" xfId="8970"/>
    <cellStyle name="Control Activity Total 2 2 15 2" xfId="33920"/>
    <cellStyle name="Control Activity Total 2 2 16" xfId="30478"/>
    <cellStyle name="Control Activity Total 2 2 2" xfId="6258"/>
    <cellStyle name="Control Activity Total 2 2 2 10" xfId="17533"/>
    <cellStyle name="Control Activity Total 2 2 2 10 2" xfId="42373"/>
    <cellStyle name="Control Activity Total 2 2 2 11" xfId="20828"/>
    <cellStyle name="Control Activity Total 2 2 2 11 2" xfId="45668"/>
    <cellStyle name="Control Activity Total 2 2 2 12" xfId="24055"/>
    <cellStyle name="Control Activity Total 2 2 2 12 2" xfId="48895"/>
    <cellStyle name="Control Activity Total 2 2 2 13" xfId="27264"/>
    <cellStyle name="Control Activity Total 2 2 2 13 2" xfId="52104"/>
    <cellStyle name="Control Activity Total 2 2 2 14" xfId="31237"/>
    <cellStyle name="Control Activity Total 2 2 2 2" xfId="6402"/>
    <cellStyle name="Control Activity Total 2 2 2 2 10" xfId="20969"/>
    <cellStyle name="Control Activity Total 2 2 2 2 10 2" xfId="45809"/>
    <cellStyle name="Control Activity Total 2 2 2 2 11" xfId="24195"/>
    <cellStyle name="Control Activity Total 2 2 2 2 11 2" xfId="49035"/>
    <cellStyle name="Control Activity Total 2 2 2 2 12" xfId="27404"/>
    <cellStyle name="Control Activity Total 2 2 2 2 12 2" xfId="52244"/>
    <cellStyle name="Control Activity Total 2 2 2 2 13" xfId="31377"/>
    <cellStyle name="Control Activity Total 2 2 2 2 2" xfId="11967"/>
    <cellStyle name="Control Activity Total 2 2 2 2 2 2" xfId="14618"/>
    <cellStyle name="Control Activity Total 2 2 2 2 2 2 2" xfId="39459"/>
    <cellStyle name="Control Activity Total 2 2 2 2 2 3" xfId="15577"/>
    <cellStyle name="Control Activity Total 2 2 2 2 2 3 2" xfId="40418"/>
    <cellStyle name="Control Activity Total 2 2 2 2 2 4" xfId="16377"/>
    <cellStyle name="Control Activity Total 2 2 2 2 2 4 2" xfId="41217"/>
    <cellStyle name="Control Activity Total 2 2 2 2 2 5" xfId="19640"/>
    <cellStyle name="Control Activity Total 2 2 2 2 2 5 2" xfId="44480"/>
    <cellStyle name="Control Activity Total 2 2 2 2 2 6" xfId="22910"/>
    <cellStyle name="Control Activity Total 2 2 2 2 2 6 2" xfId="47750"/>
    <cellStyle name="Control Activity Total 2 2 2 2 2 7" xfId="26123"/>
    <cellStyle name="Control Activity Total 2 2 2 2 2 7 2" xfId="50963"/>
    <cellStyle name="Control Activity Total 2 2 2 2 2 8" xfId="28295"/>
    <cellStyle name="Control Activity Total 2 2 2 2 2 8 2" xfId="53135"/>
    <cellStyle name="Control Activity Total 2 2 2 2 2 9" xfId="36830"/>
    <cellStyle name="Control Activity Total 2 2 2 2 3" xfId="12776"/>
    <cellStyle name="Control Activity Total 2 2 2 2 3 2" xfId="15128"/>
    <cellStyle name="Control Activity Total 2 2 2 2 3 2 2" xfId="39969"/>
    <cellStyle name="Control Activity Total 2 2 2 2 3 3" xfId="15938"/>
    <cellStyle name="Control Activity Total 2 2 2 2 3 3 2" xfId="40778"/>
    <cellStyle name="Control Activity Total 2 2 2 2 3 4" xfId="17186"/>
    <cellStyle name="Control Activity Total 2 2 2 2 3 4 2" xfId="42026"/>
    <cellStyle name="Control Activity Total 2 2 2 2 3 5" xfId="20449"/>
    <cellStyle name="Control Activity Total 2 2 2 2 3 5 2" xfId="45289"/>
    <cellStyle name="Control Activity Total 2 2 2 2 3 6" xfId="23719"/>
    <cellStyle name="Control Activity Total 2 2 2 2 3 6 2" xfId="48559"/>
    <cellStyle name="Control Activity Total 2 2 2 2 3 7" xfId="26932"/>
    <cellStyle name="Control Activity Total 2 2 2 2 3 7 2" xfId="51772"/>
    <cellStyle name="Control Activity Total 2 2 2 2 3 8" xfId="28499"/>
    <cellStyle name="Control Activity Total 2 2 2 2 3 8 2" xfId="53339"/>
    <cellStyle name="Control Activity Total 2 2 2 2 3 9" xfId="37620"/>
    <cellStyle name="Control Activity Total 2 2 2 2 4" xfId="13067"/>
    <cellStyle name="Control Activity Total 2 2 2 2 4 2" xfId="15401"/>
    <cellStyle name="Control Activity Total 2 2 2 2 4 2 2" xfId="40242"/>
    <cellStyle name="Control Activity Total 2 2 2 2 4 3" xfId="16211"/>
    <cellStyle name="Control Activity Total 2 2 2 2 4 3 2" xfId="41051"/>
    <cellStyle name="Control Activity Total 2 2 2 2 4 4" xfId="17476"/>
    <cellStyle name="Control Activity Total 2 2 2 2 4 4 2" xfId="42316"/>
    <cellStyle name="Control Activity Total 2 2 2 2 4 5" xfId="20739"/>
    <cellStyle name="Control Activity Total 2 2 2 2 4 5 2" xfId="45579"/>
    <cellStyle name="Control Activity Total 2 2 2 2 4 6" xfId="24009"/>
    <cellStyle name="Control Activity Total 2 2 2 2 4 6 2" xfId="48849"/>
    <cellStyle name="Control Activity Total 2 2 2 2 4 7" xfId="27222"/>
    <cellStyle name="Control Activity Total 2 2 2 2 4 7 2" xfId="52062"/>
    <cellStyle name="Control Activity Total 2 2 2 2 4 8" xfId="28789"/>
    <cellStyle name="Control Activity Total 2 2 2 2 4 8 2" xfId="53629"/>
    <cellStyle name="Control Activity Total 2 2 2 2 4 9" xfId="37910"/>
    <cellStyle name="Control Activity Total 2 2 2 2 5" xfId="9958"/>
    <cellStyle name="Control Activity Total 2 2 2 2 5 2" xfId="34907"/>
    <cellStyle name="Control Activity Total 2 2 2 2 6" xfId="13414"/>
    <cellStyle name="Control Activity Total 2 2 2 2 6 2" xfId="38256"/>
    <cellStyle name="Control Activity Total 2 2 2 2 7" xfId="8773"/>
    <cellStyle name="Control Activity Total 2 2 2 2 7 2" xfId="33724"/>
    <cellStyle name="Control Activity Total 2 2 2 2 8" xfId="9145"/>
    <cellStyle name="Control Activity Total 2 2 2 2 8 2" xfId="34095"/>
    <cellStyle name="Control Activity Total 2 2 2 2 9" xfId="17674"/>
    <cellStyle name="Control Activity Total 2 2 2 2 9 2" xfId="42514"/>
    <cellStyle name="Control Activity Total 2 2 2 3" xfId="11823"/>
    <cellStyle name="Control Activity Total 2 2 2 3 2" xfId="14475"/>
    <cellStyle name="Control Activity Total 2 2 2 3 2 2" xfId="39316"/>
    <cellStyle name="Control Activity Total 2 2 2 3 3" xfId="15436"/>
    <cellStyle name="Control Activity Total 2 2 2 3 3 2" xfId="40277"/>
    <cellStyle name="Control Activity Total 2 2 2 3 4" xfId="16235"/>
    <cellStyle name="Control Activity Total 2 2 2 3 4 2" xfId="41075"/>
    <cellStyle name="Control Activity Total 2 2 2 3 5" xfId="19496"/>
    <cellStyle name="Control Activity Total 2 2 2 3 5 2" xfId="44336"/>
    <cellStyle name="Control Activity Total 2 2 2 3 6" xfId="22766"/>
    <cellStyle name="Control Activity Total 2 2 2 3 6 2" xfId="47606"/>
    <cellStyle name="Control Activity Total 2 2 2 3 7" xfId="25980"/>
    <cellStyle name="Control Activity Total 2 2 2 3 7 2" xfId="50820"/>
    <cellStyle name="Control Activity Total 2 2 2 3 8" xfId="28152"/>
    <cellStyle name="Control Activity Total 2 2 2 3 8 2" xfId="52992"/>
    <cellStyle name="Control Activity Total 2 2 2 3 9" xfId="36687"/>
    <cellStyle name="Control Activity Total 2 2 2 4" xfId="12633"/>
    <cellStyle name="Control Activity Total 2 2 2 4 2" xfId="14987"/>
    <cellStyle name="Control Activity Total 2 2 2 4 2 2" xfId="39828"/>
    <cellStyle name="Control Activity Total 2 2 2 4 3" xfId="15798"/>
    <cellStyle name="Control Activity Total 2 2 2 4 3 2" xfId="40638"/>
    <cellStyle name="Control Activity Total 2 2 2 4 4" xfId="17043"/>
    <cellStyle name="Control Activity Total 2 2 2 4 4 2" xfId="41883"/>
    <cellStyle name="Control Activity Total 2 2 2 4 5" xfId="20306"/>
    <cellStyle name="Control Activity Total 2 2 2 4 5 2" xfId="45146"/>
    <cellStyle name="Control Activity Total 2 2 2 4 6" xfId="23576"/>
    <cellStyle name="Control Activity Total 2 2 2 4 6 2" xfId="48416"/>
    <cellStyle name="Control Activity Total 2 2 2 4 7" xfId="26789"/>
    <cellStyle name="Control Activity Total 2 2 2 4 7 2" xfId="51629"/>
    <cellStyle name="Control Activity Total 2 2 2 4 8" xfId="28356"/>
    <cellStyle name="Control Activity Total 2 2 2 4 8 2" xfId="53196"/>
    <cellStyle name="Control Activity Total 2 2 2 4 9" xfId="37479"/>
    <cellStyle name="Control Activity Total 2 2 2 5" xfId="12925"/>
    <cellStyle name="Control Activity Total 2 2 2 5 2" xfId="15259"/>
    <cellStyle name="Control Activity Total 2 2 2 5 2 2" xfId="40100"/>
    <cellStyle name="Control Activity Total 2 2 2 5 3" xfId="16071"/>
    <cellStyle name="Control Activity Total 2 2 2 5 3 2" xfId="40911"/>
    <cellStyle name="Control Activity Total 2 2 2 5 4" xfId="17334"/>
    <cellStyle name="Control Activity Total 2 2 2 5 4 2" xfId="42174"/>
    <cellStyle name="Control Activity Total 2 2 2 5 5" xfId="20597"/>
    <cellStyle name="Control Activity Total 2 2 2 5 5 2" xfId="45437"/>
    <cellStyle name="Control Activity Total 2 2 2 5 6" xfId="23867"/>
    <cellStyle name="Control Activity Total 2 2 2 5 6 2" xfId="48707"/>
    <cellStyle name="Control Activity Total 2 2 2 5 7" xfId="27080"/>
    <cellStyle name="Control Activity Total 2 2 2 5 7 2" xfId="51920"/>
    <cellStyle name="Control Activity Total 2 2 2 5 8" xfId="28647"/>
    <cellStyle name="Control Activity Total 2 2 2 5 8 2" xfId="53487"/>
    <cellStyle name="Control Activity Total 2 2 2 5 9" xfId="37768"/>
    <cellStyle name="Control Activity Total 2 2 2 6" xfId="9815"/>
    <cellStyle name="Control Activity Total 2 2 2 6 2" xfId="34764"/>
    <cellStyle name="Control Activity Total 2 2 2 7" xfId="13273"/>
    <cellStyle name="Control Activity Total 2 2 2 7 2" xfId="38115"/>
    <cellStyle name="Control Activity Total 2 2 2 8" xfId="6508"/>
    <cellStyle name="Control Activity Total 2 2 2 8 2" xfId="31479"/>
    <cellStyle name="Control Activity Total 2 2 2 9" xfId="8114"/>
    <cellStyle name="Control Activity Total 2 2 2 9 2" xfId="33067"/>
    <cellStyle name="Control Activity Total 2 2 3" xfId="6359"/>
    <cellStyle name="Control Activity Total 2 2 3 10" xfId="20926"/>
    <cellStyle name="Control Activity Total 2 2 3 10 2" xfId="45766"/>
    <cellStyle name="Control Activity Total 2 2 3 11" xfId="24152"/>
    <cellStyle name="Control Activity Total 2 2 3 11 2" xfId="48992"/>
    <cellStyle name="Control Activity Total 2 2 3 12" xfId="27361"/>
    <cellStyle name="Control Activity Total 2 2 3 12 2" xfId="52201"/>
    <cellStyle name="Control Activity Total 2 2 3 13" xfId="31334"/>
    <cellStyle name="Control Activity Total 2 2 3 2" xfId="11924"/>
    <cellStyle name="Control Activity Total 2 2 3 2 2" xfId="14575"/>
    <cellStyle name="Control Activity Total 2 2 3 2 2 2" xfId="39416"/>
    <cellStyle name="Control Activity Total 2 2 3 2 3" xfId="15534"/>
    <cellStyle name="Control Activity Total 2 2 3 2 3 2" xfId="40375"/>
    <cellStyle name="Control Activity Total 2 2 3 2 4" xfId="16334"/>
    <cellStyle name="Control Activity Total 2 2 3 2 4 2" xfId="41174"/>
    <cellStyle name="Control Activity Total 2 2 3 2 5" xfId="19597"/>
    <cellStyle name="Control Activity Total 2 2 3 2 5 2" xfId="44437"/>
    <cellStyle name="Control Activity Total 2 2 3 2 6" xfId="22867"/>
    <cellStyle name="Control Activity Total 2 2 3 2 6 2" xfId="47707"/>
    <cellStyle name="Control Activity Total 2 2 3 2 7" xfId="26080"/>
    <cellStyle name="Control Activity Total 2 2 3 2 7 2" xfId="50920"/>
    <cellStyle name="Control Activity Total 2 2 3 2 8" xfId="28252"/>
    <cellStyle name="Control Activity Total 2 2 3 2 8 2" xfId="53092"/>
    <cellStyle name="Control Activity Total 2 2 3 2 9" xfId="36787"/>
    <cellStyle name="Control Activity Total 2 2 3 3" xfId="12733"/>
    <cellStyle name="Control Activity Total 2 2 3 3 2" xfId="15085"/>
    <cellStyle name="Control Activity Total 2 2 3 3 2 2" xfId="39926"/>
    <cellStyle name="Control Activity Total 2 2 3 3 3" xfId="15895"/>
    <cellStyle name="Control Activity Total 2 2 3 3 3 2" xfId="40735"/>
    <cellStyle name="Control Activity Total 2 2 3 3 4" xfId="17143"/>
    <cellStyle name="Control Activity Total 2 2 3 3 4 2" xfId="41983"/>
    <cellStyle name="Control Activity Total 2 2 3 3 5" xfId="20406"/>
    <cellStyle name="Control Activity Total 2 2 3 3 5 2" xfId="45246"/>
    <cellStyle name="Control Activity Total 2 2 3 3 6" xfId="23676"/>
    <cellStyle name="Control Activity Total 2 2 3 3 6 2" xfId="48516"/>
    <cellStyle name="Control Activity Total 2 2 3 3 7" xfId="26889"/>
    <cellStyle name="Control Activity Total 2 2 3 3 7 2" xfId="51729"/>
    <cellStyle name="Control Activity Total 2 2 3 3 8" xfId="28456"/>
    <cellStyle name="Control Activity Total 2 2 3 3 8 2" xfId="53296"/>
    <cellStyle name="Control Activity Total 2 2 3 3 9" xfId="37577"/>
    <cellStyle name="Control Activity Total 2 2 3 4" xfId="13024"/>
    <cellStyle name="Control Activity Total 2 2 3 4 2" xfId="15358"/>
    <cellStyle name="Control Activity Total 2 2 3 4 2 2" xfId="40199"/>
    <cellStyle name="Control Activity Total 2 2 3 4 3" xfId="16168"/>
    <cellStyle name="Control Activity Total 2 2 3 4 3 2" xfId="41008"/>
    <cellStyle name="Control Activity Total 2 2 3 4 4" xfId="17433"/>
    <cellStyle name="Control Activity Total 2 2 3 4 4 2" xfId="42273"/>
    <cellStyle name="Control Activity Total 2 2 3 4 5" xfId="20696"/>
    <cellStyle name="Control Activity Total 2 2 3 4 5 2" xfId="45536"/>
    <cellStyle name="Control Activity Total 2 2 3 4 6" xfId="23966"/>
    <cellStyle name="Control Activity Total 2 2 3 4 6 2" xfId="48806"/>
    <cellStyle name="Control Activity Total 2 2 3 4 7" xfId="27179"/>
    <cellStyle name="Control Activity Total 2 2 3 4 7 2" xfId="52019"/>
    <cellStyle name="Control Activity Total 2 2 3 4 8" xfId="28746"/>
    <cellStyle name="Control Activity Total 2 2 3 4 8 2" xfId="53586"/>
    <cellStyle name="Control Activity Total 2 2 3 4 9" xfId="37867"/>
    <cellStyle name="Control Activity Total 2 2 3 5" xfId="9915"/>
    <cellStyle name="Control Activity Total 2 2 3 5 2" xfId="34864"/>
    <cellStyle name="Control Activity Total 2 2 3 6" xfId="13371"/>
    <cellStyle name="Control Activity Total 2 2 3 6 2" xfId="38213"/>
    <cellStyle name="Control Activity Total 2 2 3 7" xfId="6490"/>
    <cellStyle name="Control Activity Total 2 2 3 7 2" xfId="31462"/>
    <cellStyle name="Control Activity Total 2 2 3 8" xfId="14061"/>
    <cellStyle name="Control Activity Total 2 2 3 8 2" xfId="38902"/>
    <cellStyle name="Control Activity Total 2 2 3 9" xfId="17631"/>
    <cellStyle name="Control Activity Total 2 2 3 9 2" xfId="42471"/>
    <cellStyle name="Control Activity Total 2 2 4" xfId="6308"/>
    <cellStyle name="Control Activity Total 2 2 4 10" xfId="20875"/>
    <cellStyle name="Control Activity Total 2 2 4 10 2" xfId="45715"/>
    <cellStyle name="Control Activity Total 2 2 4 11" xfId="24101"/>
    <cellStyle name="Control Activity Total 2 2 4 11 2" xfId="48941"/>
    <cellStyle name="Control Activity Total 2 2 4 12" xfId="27310"/>
    <cellStyle name="Control Activity Total 2 2 4 12 2" xfId="52150"/>
    <cellStyle name="Control Activity Total 2 2 4 13" xfId="31283"/>
    <cellStyle name="Control Activity Total 2 2 4 2" xfId="11873"/>
    <cellStyle name="Control Activity Total 2 2 4 2 2" xfId="14524"/>
    <cellStyle name="Control Activity Total 2 2 4 2 2 2" xfId="39365"/>
    <cellStyle name="Control Activity Total 2 2 4 2 3" xfId="15483"/>
    <cellStyle name="Control Activity Total 2 2 4 2 3 2" xfId="40324"/>
    <cellStyle name="Control Activity Total 2 2 4 2 4" xfId="16283"/>
    <cellStyle name="Control Activity Total 2 2 4 2 4 2" xfId="41123"/>
    <cellStyle name="Control Activity Total 2 2 4 2 5" xfId="19546"/>
    <cellStyle name="Control Activity Total 2 2 4 2 5 2" xfId="44386"/>
    <cellStyle name="Control Activity Total 2 2 4 2 6" xfId="22816"/>
    <cellStyle name="Control Activity Total 2 2 4 2 6 2" xfId="47656"/>
    <cellStyle name="Control Activity Total 2 2 4 2 7" xfId="26029"/>
    <cellStyle name="Control Activity Total 2 2 4 2 7 2" xfId="50869"/>
    <cellStyle name="Control Activity Total 2 2 4 2 8" xfId="28201"/>
    <cellStyle name="Control Activity Total 2 2 4 2 8 2" xfId="53041"/>
    <cellStyle name="Control Activity Total 2 2 4 2 9" xfId="36736"/>
    <cellStyle name="Control Activity Total 2 2 4 3" xfId="12682"/>
    <cellStyle name="Control Activity Total 2 2 4 3 2" xfId="15034"/>
    <cellStyle name="Control Activity Total 2 2 4 3 2 2" xfId="39875"/>
    <cellStyle name="Control Activity Total 2 2 4 3 3" xfId="15844"/>
    <cellStyle name="Control Activity Total 2 2 4 3 3 2" xfId="40684"/>
    <cellStyle name="Control Activity Total 2 2 4 3 4" xfId="17092"/>
    <cellStyle name="Control Activity Total 2 2 4 3 4 2" xfId="41932"/>
    <cellStyle name="Control Activity Total 2 2 4 3 5" xfId="20355"/>
    <cellStyle name="Control Activity Total 2 2 4 3 5 2" xfId="45195"/>
    <cellStyle name="Control Activity Total 2 2 4 3 6" xfId="23625"/>
    <cellStyle name="Control Activity Total 2 2 4 3 6 2" xfId="48465"/>
    <cellStyle name="Control Activity Total 2 2 4 3 7" xfId="26838"/>
    <cellStyle name="Control Activity Total 2 2 4 3 7 2" xfId="51678"/>
    <cellStyle name="Control Activity Total 2 2 4 3 8" xfId="28405"/>
    <cellStyle name="Control Activity Total 2 2 4 3 8 2" xfId="53245"/>
    <cellStyle name="Control Activity Total 2 2 4 3 9" xfId="37526"/>
    <cellStyle name="Control Activity Total 2 2 4 4" xfId="12973"/>
    <cellStyle name="Control Activity Total 2 2 4 4 2" xfId="15307"/>
    <cellStyle name="Control Activity Total 2 2 4 4 2 2" xfId="40148"/>
    <cellStyle name="Control Activity Total 2 2 4 4 3" xfId="16117"/>
    <cellStyle name="Control Activity Total 2 2 4 4 3 2" xfId="40957"/>
    <cellStyle name="Control Activity Total 2 2 4 4 4" xfId="17382"/>
    <cellStyle name="Control Activity Total 2 2 4 4 4 2" xfId="42222"/>
    <cellStyle name="Control Activity Total 2 2 4 4 5" xfId="20645"/>
    <cellStyle name="Control Activity Total 2 2 4 4 5 2" xfId="45485"/>
    <cellStyle name="Control Activity Total 2 2 4 4 6" xfId="23915"/>
    <cellStyle name="Control Activity Total 2 2 4 4 6 2" xfId="48755"/>
    <cellStyle name="Control Activity Total 2 2 4 4 7" xfId="27128"/>
    <cellStyle name="Control Activity Total 2 2 4 4 7 2" xfId="51968"/>
    <cellStyle name="Control Activity Total 2 2 4 4 8" xfId="28695"/>
    <cellStyle name="Control Activity Total 2 2 4 4 8 2" xfId="53535"/>
    <cellStyle name="Control Activity Total 2 2 4 4 9" xfId="37816"/>
    <cellStyle name="Control Activity Total 2 2 4 5" xfId="9864"/>
    <cellStyle name="Control Activity Total 2 2 4 5 2" xfId="34813"/>
    <cellStyle name="Control Activity Total 2 2 4 6" xfId="13320"/>
    <cellStyle name="Control Activity Total 2 2 4 6 2" xfId="38162"/>
    <cellStyle name="Control Activity Total 2 2 4 7" xfId="8706"/>
    <cellStyle name="Control Activity Total 2 2 4 7 2" xfId="33657"/>
    <cellStyle name="Control Activity Total 2 2 4 8" xfId="14171"/>
    <cellStyle name="Control Activity Total 2 2 4 8 2" xfId="39012"/>
    <cellStyle name="Control Activity Total 2 2 4 9" xfId="17580"/>
    <cellStyle name="Control Activity Total 2 2 4 9 2" xfId="42420"/>
    <cellStyle name="Control Activity Total 2 2 5" xfId="11572"/>
    <cellStyle name="Control Activity Total 2 2 5 2" xfId="14323"/>
    <cellStyle name="Control Activity Total 2 2 5 2 2" xfId="39164"/>
    <cellStyle name="Control Activity Total 2 2 5 3" xfId="7245"/>
    <cellStyle name="Control Activity Total 2 2 5 3 2" xfId="32198"/>
    <cellStyle name="Control Activity Total 2 2 5 4" xfId="9791"/>
    <cellStyle name="Control Activity Total 2 2 5 4 2" xfId="34740"/>
    <cellStyle name="Control Activity Total 2 2 5 5" xfId="19246"/>
    <cellStyle name="Control Activity Total 2 2 5 5 2" xfId="44086"/>
    <cellStyle name="Control Activity Total 2 2 5 6" xfId="22516"/>
    <cellStyle name="Control Activity Total 2 2 5 6 2" xfId="47356"/>
    <cellStyle name="Control Activity Total 2 2 5 7" xfId="25731"/>
    <cellStyle name="Control Activity Total 2 2 5 7 2" xfId="50571"/>
    <cellStyle name="Control Activity Total 2 2 5 8" xfId="28096"/>
    <cellStyle name="Control Activity Total 2 2 5 8 2" xfId="52936"/>
    <cellStyle name="Control Activity Total 2 2 5 9" xfId="36458"/>
    <cellStyle name="Control Activity Total 2 2 6" xfId="10290"/>
    <cellStyle name="Control Activity Total 2 2 6 2" xfId="13612"/>
    <cellStyle name="Control Activity Total 2 2 6 2 2" xfId="38454"/>
    <cellStyle name="Control Activity Total 2 2 6 3" xfId="9190"/>
    <cellStyle name="Control Activity Total 2 2 6 3 2" xfId="34140"/>
    <cellStyle name="Control Activity Total 2 2 6 4" xfId="14031"/>
    <cellStyle name="Control Activity Total 2 2 6 4 2" xfId="38872"/>
    <cellStyle name="Control Activity Total 2 2 6 5" xfId="18004"/>
    <cellStyle name="Control Activity Total 2 2 6 5 2" xfId="42844"/>
    <cellStyle name="Control Activity Total 2 2 6 6" xfId="21298"/>
    <cellStyle name="Control Activity Total 2 2 6 6 2" xfId="46138"/>
    <cellStyle name="Control Activity Total 2 2 6 7" xfId="24524"/>
    <cellStyle name="Control Activity Total 2 2 6 7 2" xfId="49364"/>
    <cellStyle name="Control Activity Total 2 2 6 8" xfId="27459"/>
    <cellStyle name="Control Activity Total 2 2 6 8 2" xfId="52299"/>
    <cellStyle name="Control Activity Total 2 2 6 9" xfId="35232"/>
    <cellStyle name="Control Activity Total 2 2 7" xfId="12882"/>
    <cellStyle name="Control Activity Total 2 2 7 2" xfId="15216"/>
    <cellStyle name="Control Activity Total 2 2 7 2 2" xfId="40057"/>
    <cellStyle name="Control Activity Total 2 2 7 3" xfId="16028"/>
    <cellStyle name="Control Activity Total 2 2 7 3 2" xfId="40868"/>
    <cellStyle name="Control Activity Total 2 2 7 4" xfId="17291"/>
    <cellStyle name="Control Activity Total 2 2 7 4 2" xfId="42131"/>
    <cellStyle name="Control Activity Total 2 2 7 5" xfId="20554"/>
    <cellStyle name="Control Activity Total 2 2 7 5 2" xfId="45394"/>
    <cellStyle name="Control Activity Total 2 2 7 6" xfId="23824"/>
    <cellStyle name="Control Activity Total 2 2 7 6 2" xfId="48664"/>
    <cellStyle name="Control Activity Total 2 2 7 7" xfId="27037"/>
    <cellStyle name="Control Activity Total 2 2 7 7 2" xfId="51877"/>
    <cellStyle name="Control Activity Total 2 2 7 8" xfId="28604"/>
    <cellStyle name="Control Activity Total 2 2 7 8 2" xfId="53444"/>
    <cellStyle name="Control Activity Total 2 2 7 9" xfId="37725"/>
    <cellStyle name="Control Activity Total 2 2 8" xfId="9418"/>
    <cellStyle name="Control Activity Total 2 2 8 2" xfId="34368"/>
    <cellStyle name="Control Activity Total 2 2 9" xfId="7607"/>
    <cellStyle name="Control Activity Total 2 2 9 2" xfId="32560"/>
    <cellStyle name="Control Activity Total 2 3" xfId="6182"/>
    <cellStyle name="Control Activity Total 2 3 10" xfId="13946"/>
    <cellStyle name="Control Activity Total 2 3 10 2" xfId="38787"/>
    <cellStyle name="Control Activity Total 2 3 11" xfId="17500"/>
    <cellStyle name="Control Activity Total 2 3 11 2" xfId="42340"/>
    <cellStyle name="Control Activity Total 2 3 12" xfId="20797"/>
    <cellStyle name="Control Activity Total 2 3 12 2" xfId="45637"/>
    <cellStyle name="Control Activity Total 2 3 13" xfId="24034"/>
    <cellStyle name="Control Activity Total 2 3 13 2" xfId="48874"/>
    <cellStyle name="Control Activity Total 2 3 14" xfId="27244"/>
    <cellStyle name="Control Activity Total 2 3 14 2" xfId="52084"/>
    <cellStyle name="Control Activity Total 2 3 15" xfId="31161"/>
    <cellStyle name="Control Activity Total 2 3 2" xfId="6382"/>
    <cellStyle name="Control Activity Total 2 3 2 10" xfId="20949"/>
    <cellStyle name="Control Activity Total 2 3 2 10 2" xfId="45789"/>
    <cellStyle name="Control Activity Total 2 3 2 11" xfId="24175"/>
    <cellStyle name="Control Activity Total 2 3 2 11 2" xfId="49015"/>
    <cellStyle name="Control Activity Total 2 3 2 12" xfId="27384"/>
    <cellStyle name="Control Activity Total 2 3 2 12 2" xfId="52224"/>
    <cellStyle name="Control Activity Total 2 3 2 13" xfId="31357"/>
    <cellStyle name="Control Activity Total 2 3 2 2" xfId="11947"/>
    <cellStyle name="Control Activity Total 2 3 2 2 2" xfId="14598"/>
    <cellStyle name="Control Activity Total 2 3 2 2 2 2" xfId="39439"/>
    <cellStyle name="Control Activity Total 2 3 2 2 3" xfId="15557"/>
    <cellStyle name="Control Activity Total 2 3 2 2 3 2" xfId="40398"/>
    <cellStyle name="Control Activity Total 2 3 2 2 4" xfId="16357"/>
    <cellStyle name="Control Activity Total 2 3 2 2 4 2" xfId="41197"/>
    <cellStyle name="Control Activity Total 2 3 2 2 5" xfId="19620"/>
    <cellStyle name="Control Activity Total 2 3 2 2 5 2" xfId="44460"/>
    <cellStyle name="Control Activity Total 2 3 2 2 6" xfId="22890"/>
    <cellStyle name="Control Activity Total 2 3 2 2 6 2" xfId="47730"/>
    <cellStyle name="Control Activity Total 2 3 2 2 7" xfId="26103"/>
    <cellStyle name="Control Activity Total 2 3 2 2 7 2" xfId="50943"/>
    <cellStyle name="Control Activity Total 2 3 2 2 8" xfId="28275"/>
    <cellStyle name="Control Activity Total 2 3 2 2 8 2" xfId="53115"/>
    <cellStyle name="Control Activity Total 2 3 2 2 9" xfId="36810"/>
    <cellStyle name="Control Activity Total 2 3 2 3" xfId="12756"/>
    <cellStyle name="Control Activity Total 2 3 2 3 2" xfId="15108"/>
    <cellStyle name="Control Activity Total 2 3 2 3 2 2" xfId="39949"/>
    <cellStyle name="Control Activity Total 2 3 2 3 3" xfId="15918"/>
    <cellStyle name="Control Activity Total 2 3 2 3 3 2" xfId="40758"/>
    <cellStyle name="Control Activity Total 2 3 2 3 4" xfId="17166"/>
    <cellStyle name="Control Activity Total 2 3 2 3 4 2" xfId="42006"/>
    <cellStyle name="Control Activity Total 2 3 2 3 5" xfId="20429"/>
    <cellStyle name="Control Activity Total 2 3 2 3 5 2" xfId="45269"/>
    <cellStyle name="Control Activity Total 2 3 2 3 6" xfId="23699"/>
    <cellStyle name="Control Activity Total 2 3 2 3 6 2" xfId="48539"/>
    <cellStyle name="Control Activity Total 2 3 2 3 7" xfId="26912"/>
    <cellStyle name="Control Activity Total 2 3 2 3 7 2" xfId="51752"/>
    <cellStyle name="Control Activity Total 2 3 2 3 8" xfId="28479"/>
    <cellStyle name="Control Activity Total 2 3 2 3 8 2" xfId="53319"/>
    <cellStyle name="Control Activity Total 2 3 2 3 9" xfId="37600"/>
    <cellStyle name="Control Activity Total 2 3 2 4" xfId="13047"/>
    <cellStyle name="Control Activity Total 2 3 2 4 2" xfId="15381"/>
    <cellStyle name="Control Activity Total 2 3 2 4 2 2" xfId="40222"/>
    <cellStyle name="Control Activity Total 2 3 2 4 3" xfId="16191"/>
    <cellStyle name="Control Activity Total 2 3 2 4 3 2" xfId="41031"/>
    <cellStyle name="Control Activity Total 2 3 2 4 4" xfId="17456"/>
    <cellStyle name="Control Activity Total 2 3 2 4 4 2" xfId="42296"/>
    <cellStyle name="Control Activity Total 2 3 2 4 5" xfId="20719"/>
    <cellStyle name="Control Activity Total 2 3 2 4 5 2" xfId="45559"/>
    <cellStyle name="Control Activity Total 2 3 2 4 6" xfId="23989"/>
    <cellStyle name="Control Activity Total 2 3 2 4 6 2" xfId="48829"/>
    <cellStyle name="Control Activity Total 2 3 2 4 7" xfId="27202"/>
    <cellStyle name="Control Activity Total 2 3 2 4 7 2" xfId="52042"/>
    <cellStyle name="Control Activity Total 2 3 2 4 8" xfId="28769"/>
    <cellStyle name="Control Activity Total 2 3 2 4 8 2" xfId="53609"/>
    <cellStyle name="Control Activity Total 2 3 2 4 9" xfId="37890"/>
    <cellStyle name="Control Activity Total 2 3 2 5" xfId="9938"/>
    <cellStyle name="Control Activity Total 2 3 2 5 2" xfId="34887"/>
    <cellStyle name="Control Activity Total 2 3 2 6" xfId="13394"/>
    <cellStyle name="Control Activity Total 2 3 2 6 2" xfId="38236"/>
    <cellStyle name="Control Activity Total 2 3 2 7" xfId="8754"/>
    <cellStyle name="Control Activity Total 2 3 2 7 2" xfId="33705"/>
    <cellStyle name="Control Activity Total 2 3 2 8" xfId="7795"/>
    <cellStyle name="Control Activity Total 2 3 2 8 2" xfId="32748"/>
    <cellStyle name="Control Activity Total 2 3 2 9" xfId="17654"/>
    <cellStyle name="Control Activity Total 2 3 2 9 2" xfId="42494"/>
    <cellStyle name="Control Activity Total 2 3 3" xfId="6288"/>
    <cellStyle name="Control Activity Total 2 3 3 10" xfId="20855"/>
    <cellStyle name="Control Activity Total 2 3 3 10 2" xfId="45695"/>
    <cellStyle name="Control Activity Total 2 3 3 11" xfId="24081"/>
    <cellStyle name="Control Activity Total 2 3 3 11 2" xfId="48921"/>
    <cellStyle name="Control Activity Total 2 3 3 12" xfId="27290"/>
    <cellStyle name="Control Activity Total 2 3 3 12 2" xfId="52130"/>
    <cellStyle name="Control Activity Total 2 3 3 13" xfId="31263"/>
    <cellStyle name="Control Activity Total 2 3 3 2" xfId="11853"/>
    <cellStyle name="Control Activity Total 2 3 3 2 2" xfId="14504"/>
    <cellStyle name="Control Activity Total 2 3 3 2 2 2" xfId="39345"/>
    <cellStyle name="Control Activity Total 2 3 3 2 3" xfId="15463"/>
    <cellStyle name="Control Activity Total 2 3 3 2 3 2" xfId="40304"/>
    <cellStyle name="Control Activity Total 2 3 3 2 4" xfId="16263"/>
    <cellStyle name="Control Activity Total 2 3 3 2 4 2" xfId="41103"/>
    <cellStyle name="Control Activity Total 2 3 3 2 5" xfId="19526"/>
    <cellStyle name="Control Activity Total 2 3 3 2 5 2" xfId="44366"/>
    <cellStyle name="Control Activity Total 2 3 3 2 6" xfId="22796"/>
    <cellStyle name="Control Activity Total 2 3 3 2 6 2" xfId="47636"/>
    <cellStyle name="Control Activity Total 2 3 3 2 7" xfId="26009"/>
    <cellStyle name="Control Activity Total 2 3 3 2 7 2" xfId="50849"/>
    <cellStyle name="Control Activity Total 2 3 3 2 8" xfId="28181"/>
    <cellStyle name="Control Activity Total 2 3 3 2 8 2" xfId="53021"/>
    <cellStyle name="Control Activity Total 2 3 3 2 9" xfId="36716"/>
    <cellStyle name="Control Activity Total 2 3 3 3" xfId="12662"/>
    <cellStyle name="Control Activity Total 2 3 3 3 2" xfId="15014"/>
    <cellStyle name="Control Activity Total 2 3 3 3 2 2" xfId="39855"/>
    <cellStyle name="Control Activity Total 2 3 3 3 3" xfId="15824"/>
    <cellStyle name="Control Activity Total 2 3 3 3 3 2" xfId="40664"/>
    <cellStyle name="Control Activity Total 2 3 3 3 4" xfId="17072"/>
    <cellStyle name="Control Activity Total 2 3 3 3 4 2" xfId="41912"/>
    <cellStyle name="Control Activity Total 2 3 3 3 5" xfId="20335"/>
    <cellStyle name="Control Activity Total 2 3 3 3 5 2" xfId="45175"/>
    <cellStyle name="Control Activity Total 2 3 3 3 6" xfId="23605"/>
    <cellStyle name="Control Activity Total 2 3 3 3 6 2" xfId="48445"/>
    <cellStyle name="Control Activity Total 2 3 3 3 7" xfId="26818"/>
    <cellStyle name="Control Activity Total 2 3 3 3 7 2" xfId="51658"/>
    <cellStyle name="Control Activity Total 2 3 3 3 8" xfId="28385"/>
    <cellStyle name="Control Activity Total 2 3 3 3 8 2" xfId="53225"/>
    <cellStyle name="Control Activity Total 2 3 3 3 9" xfId="37506"/>
    <cellStyle name="Control Activity Total 2 3 3 4" xfId="12953"/>
    <cellStyle name="Control Activity Total 2 3 3 4 2" xfId="15287"/>
    <cellStyle name="Control Activity Total 2 3 3 4 2 2" xfId="40128"/>
    <cellStyle name="Control Activity Total 2 3 3 4 3" xfId="16097"/>
    <cellStyle name="Control Activity Total 2 3 3 4 3 2" xfId="40937"/>
    <cellStyle name="Control Activity Total 2 3 3 4 4" xfId="17362"/>
    <cellStyle name="Control Activity Total 2 3 3 4 4 2" xfId="42202"/>
    <cellStyle name="Control Activity Total 2 3 3 4 5" xfId="20625"/>
    <cellStyle name="Control Activity Total 2 3 3 4 5 2" xfId="45465"/>
    <cellStyle name="Control Activity Total 2 3 3 4 6" xfId="23895"/>
    <cellStyle name="Control Activity Total 2 3 3 4 6 2" xfId="48735"/>
    <cellStyle name="Control Activity Total 2 3 3 4 7" xfId="27108"/>
    <cellStyle name="Control Activity Total 2 3 3 4 7 2" xfId="51948"/>
    <cellStyle name="Control Activity Total 2 3 3 4 8" xfId="28675"/>
    <cellStyle name="Control Activity Total 2 3 3 4 8 2" xfId="53515"/>
    <cellStyle name="Control Activity Total 2 3 3 4 9" xfId="37796"/>
    <cellStyle name="Control Activity Total 2 3 3 5" xfId="9844"/>
    <cellStyle name="Control Activity Total 2 3 3 5 2" xfId="34793"/>
    <cellStyle name="Control Activity Total 2 3 3 6" xfId="13300"/>
    <cellStyle name="Control Activity Total 2 3 3 6 2" xfId="38142"/>
    <cellStyle name="Control Activity Total 2 3 3 7" xfId="8686"/>
    <cellStyle name="Control Activity Total 2 3 3 7 2" xfId="33637"/>
    <cellStyle name="Control Activity Total 2 3 3 8" xfId="7768"/>
    <cellStyle name="Control Activity Total 2 3 3 8 2" xfId="32721"/>
    <cellStyle name="Control Activity Total 2 3 3 9" xfId="17560"/>
    <cellStyle name="Control Activity Total 2 3 3 9 2" xfId="42400"/>
    <cellStyle name="Control Activity Total 2 3 4" xfId="11786"/>
    <cellStyle name="Control Activity Total 2 3 4 2" xfId="14449"/>
    <cellStyle name="Control Activity Total 2 3 4 2 2" xfId="39290"/>
    <cellStyle name="Control Activity Total 2 3 4 3" xfId="9436"/>
    <cellStyle name="Control Activity Total 2 3 4 3 2" xfId="34386"/>
    <cellStyle name="Control Activity Total 2 3 4 4" xfId="9525"/>
    <cellStyle name="Control Activity Total 2 3 4 4 2" xfId="34475"/>
    <cellStyle name="Control Activity Total 2 3 4 5" xfId="19459"/>
    <cellStyle name="Control Activity Total 2 3 4 5 2" xfId="44299"/>
    <cellStyle name="Control Activity Total 2 3 4 6" xfId="22729"/>
    <cellStyle name="Control Activity Total 2 3 4 6 2" xfId="47569"/>
    <cellStyle name="Control Activity Total 2 3 4 7" xfId="25943"/>
    <cellStyle name="Control Activity Total 2 3 4 7 2" xfId="50783"/>
    <cellStyle name="Control Activity Total 2 3 4 8" xfId="28130"/>
    <cellStyle name="Control Activity Total 2 3 4 8 2" xfId="52970"/>
    <cellStyle name="Control Activity Total 2 3 4 9" xfId="36651"/>
    <cellStyle name="Control Activity Total 2 3 5" xfId="12557"/>
    <cellStyle name="Control Activity Total 2 3 5 2" xfId="14941"/>
    <cellStyle name="Control Activity Total 2 3 5 2 2" xfId="39782"/>
    <cellStyle name="Control Activity Total 2 3 5 3" xfId="15761"/>
    <cellStyle name="Control Activity Total 2 3 5 3 2" xfId="40601"/>
    <cellStyle name="Control Activity Total 2 3 5 4" xfId="16967"/>
    <cellStyle name="Control Activity Total 2 3 5 4 2" xfId="41807"/>
    <cellStyle name="Control Activity Total 2 3 5 5" xfId="20230"/>
    <cellStyle name="Control Activity Total 2 3 5 5 2" xfId="45070"/>
    <cellStyle name="Control Activity Total 2 3 5 6" xfId="23500"/>
    <cellStyle name="Control Activity Total 2 3 5 6 2" xfId="48340"/>
    <cellStyle name="Control Activity Total 2 3 5 7" xfId="26713"/>
    <cellStyle name="Control Activity Total 2 3 5 7 2" xfId="51553"/>
    <cellStyle name="Control Activity Total 2 3 5 8" xfId="28335"/>
    <cellStyle name="Control Activity Total 2 3 5 8 2" xfId="53175"/>
    <cellStyle name="Control Activity Total 2 3 5 9" xfId="37403"/>
    <cellStyle name="Control Activity Total 2 3 6" xfId="12905"/>
    <cellStyle name="Control Activity Total 2 3 6 2" xfId="15239"/>
    <cellStyle name="Control Activity Total 2 3 6 2 2" xfId="40080"/>
    <cellStyle name="Control Activity Total 2 3 6 3" xfId="16051"/>
    <cellStyle name="Control Activity Total 2 3 6 3 2" xfId="40891"/>
    <cellStyle name="Control Activity Total 2 3 6 4" xfId="17314"/>
    <cellStyle name="Control Activity Total 2 3 6 4 2" xfId="42154"/>
    <cellStyle name="Control Activity Total 2 3 6 5" xfId="20577"/>
    <cellStyle name="Control Activity Total 2 3 6 5 2" xfId="45417"/>
    <cellStyle name="Control Activity Total 2 3 6 6" xfId="23847"/>
    <cellStyle name="Control Activity Total 2 3 6 6 2" xfId="48687"/>
    <cellStyle name="Control Activity Total 2 3 6 7" xfId="27060"/>
    <cellStyle name="Control Activity Total 2 3 6 7 2" xfId="51900"/>
    <cellStyle name="Control Activity Total 2 3 6 8" xfId="28627"/>
    <cellStyle name="Control Activity Total 2 3 6 8 2" xfId="53467"/>
    <cellStyle name="Control Activity Total 2 3 6 9" xfId="37748"/>
    <cellStyle name="Control Activity Total 2 3 7" xfId="9767"/>
    <cellStyle name="Control Activity Total 2 3 7 2" xfId="34716"/>
    <cellStyle name="Control Activity Total 2 3 8" xfId="13225"/>
    <cellStyle name="Control Activity Total 2 3 8 2" xfId="38067"/>
    <cellStyle name="Control Activity Total 2 3 9" xfId="9161"/>
    <cellStyle name="Control Activity Total 2 3 9 2" xfId="34111"/>
    <cellStyle name="Control Activity Total 2 4" xfId="5445"/>
    <cellStyle name="Control Activity Total 2 4 10" xfId="8476"/>
    <cellStyle name="Control Activity Total 2 4 10 2" xfId="33427"/>
    <cellStyle name="Control Activity Total 2 4 11" xfId="7141"/>
    <cellStyle name="Control Activity Total 2 4 11 2" xfId="32094"/>
    <cellStyle name="Control Activity Total 2 4 12" xfId="13693"/>
    <cellStyle name="Control Activity Total 2 4 12 2" xfId="38535"/>
    <cellStyle name="Control Activity Total 2 4 13" xfId="6589"/>
    <cellStyle name="Control Activity Total 2 4 13 2" xfId="31558"/>
    <cellStyle name="Control Activity Total 2 4 14" xfId="30447"/>
    <cellStyle name="Control Activity Total 2 4 2" xfId="6345"/>
    <cellStyle name="Control Activity Total 2 4 2 10" xfId="20912"/>
    <cellStyle name="Control Activity Total 2 4 2 10 2" xfId="45752"/>
    <cellStyle name="Control Activity Total 2 4 2 11" xfId="24138"/>
    <cellStyle name="Control Activity Total 2 4 2 11 2" xfId="48978"/>
    <cellStyle name="Control Activity Total 2 4 2 12" xfId="27347"/>
    <cellStyle name="Control Activity Total 2 4 2 12 2" xfId="52187"/>
    <cellStyle name="Control Activity Total 2 4 2 13" xfId="31320"/>
    <cellStyle name="Control Activity Total 2 4 2 2" xfId="11910"/>
    <cellStyle name="Control Activity Total 2 4 2 2 2" xfId="14561"/>
    <cellStyle name="Control Activity Total 2 4 2 2 2 2" xfId="39402"/>
    <cellStyle name="Control Activity Total 2 4 2 2 3" xfId="15520"/>
    <cellStyle name="Control Activity Total 2 4 2 2 3 2" xfId="40361"/>
    <cellStyle name="Control Activity Total 2 4 2 2 4" xfId="16320"/>
    <cellStyle name="Control Activity Total 2 4 2 2 4 2" xfId="41160"/>
    <cellStyle name="Control Activity Total 2 4 2 2 5" xfId="19583"/>
    <cellStyle name="Control Activity Total 2 4 2 2 5 2" xfId="44423"/>
    <cellStyle name="Control Activity Total 2 4 2 2 6" xfId="22853"/>
    <cellStyle name="Control Activity Total 2 4 2 2 6 2" xfId="47693"/>
    <cellStyle name="Control Activity Total 2 4 2 2 7" xfId="26066"/>
    <cellStyle name="Control Activity Total 2 4 2 2 7 2" xfId="50906"/>
    <cellStyle name="Control Activity Total 2 4 2 2 8" xfId="28238"/>
    <cellStyle name="Control Activity Total 2 4 2 2 8 2" xfId="53078"/>
    <cellStyle name="Control Activity Total 2 4 2 2 9" xfId="36773"/>
    <cellStyle name="Control Activity Total 2 4 2 3" xfId="12719"/>
    <cellStyle name="Control Activity Total 2 4 2 3 2" xfId="15071"/>
    <cellStyle name="Control Activity Total 2 4 2 3 2 2" xfId="39912"/>
    <cellStyle name="Control Activity Total 2 4 2 3 3" xfId="15881"/>
    <cellStyle name="Control Activity Total 2 4 2 3 3 2" xfId="40721"/>
    <cellStyle name="Control Activity Total 2 4 2 3 4" xfId="17129"/>
    <cellStyle name="Control Activity Total 2 4 2 3 4 2" xfId="41969"/>
    <cellStyle name="Control Activity Total 2 4 2 3 5" xfId="20392"/>
    <cellStyle name="Control Activity Total 2 4 2 3 5 2" xfId="45232"/>
    <cellStyle name="Control Activity Total 2 4 2 3 6" xfId="23662"/>
    <cellStyle name="Control Activity Total 2 4 2 3 6 2" xfId="48502"/>
    <cellStyle name="Control Activity Total 2 4 2 3 7" xfId="26875"/>
    <cellStyle name="Control Activity Total 2 4 2 3 7 2" xfId="51715"/>
    <cellStyle name="Control Activity Total 2 4 2 3 8" xfId="28442"/>
    <cellStyle name="Control Activity Total 2 4 2 3 8 2" xfId="53282"/>
    <cellStyle name="Control Activity Total 2 4 2 3 9" xfId="37563"/>
    <cellStyle name="Control Activity Total 2 4 2 4" xfId="13010"/>
    <cellStyle name="Control Activity Total 2 4 2 4 2" xfId="15344"/>
    <cellStyle name="Control Activity Total 2 4 2 4 2 2" xfId="40185"/>
    <cellStyle name="Control Activity Total 2 4 2 4 3" xfId="16154"/>
    <cellStyle name="Control Activity Total 2 4 2 4 3 2" xfId="40994"/>
    <cellStyle name="Control Activity Total 2 4 2 4 4" xfId="17419"/>
    <cellStyle name="Control Activity Total 2 4 2 4 4 2" xfId="42259"/>
    <cellStyle name="Control Activity Total 2 4 2 4 5" xfId="20682"/>
    <cellStyle name="Control Activity Total 2 4 2 4 5 2" xfId="45522"/>
    <cellStyle name="Control Activity Total 2 4 2 4 6" xfId="23952"/>
    <cellStyle name="Control Activity Total 2 4 2 4 6 2" xfId="48792"/>
    <cellStyle name="Control Activity Total 2 4 2 4 7" xfId="27165"/>
    <cellStyle name="Control Activity Total 2 4 2 4 7 2" xfId="52005"/>
    <cellStyle name="Control Activity Total 2 4 2 4 8" xfId="28732"/>
    <cellStyle name="Control Activity Total 2 4 2 4 8 2" xfId="53572"/>
    <cellStyle name="Control Activity Total 2 4 2 4 9" xfId="37853"/>
    <cellStyle name="Control Activity Total 2 4 2 5" xfId="9901"/>
    <cellStyle name="Control Activity Total 2 4 2 5 2" xfId="34850"/>
    <cellStyle name="Control Activity Total 2 4 2 6" xfId="13357"/>
    <cellStyle name="Control Activity Total 2 4 2 6 2" xfId="38199"/>
    <cellStyle name="Control Activity Total 2 4 2 7" xfId="8731"/>
    <cellStyle name="Control Activity Total 2 4 2 7 2" xfId="33682"/>
    <cellStyle name="Control Activity Total 2 4 2 8" xfId="14011"/>
    <cellStyle name="Control Activity Total 2 4 2 8 2" xfId="38852"/>
    <cellStyle name="Control Activity Total 2 4 2 9" xfId="17617"/>
    <cellStyle name="Control Activity Total 2 4 2 9 2" xfId="42457"/>
    <cellStyle name="Control Activity Total 2 4 3" xfId="11538"/>
    <cellStyle name="Control Activity Total 2 4 3 2" xfId="14291"/>
    <cellStyle name="Control Activity Total 2 4 3 2 2" xfId="39132"/>
    <cellStyle name="Control Activity Total 2 4 3 3" xfId="9277"/>
    <cellStyle name="Control Activity Total 2 4 3 3 2" xfId="34227"/>
    <cellStyle name="Control Activity Total 2 4 3 4" xfId="14234"/>
    <cellStyle name="Control Activity Total 2 4 3 4 2" xfId="39075"/>
    <cellStyle name="Control Activity Total 2 4 3 5" xfId="19215"/>
    <cellStyle name="Control Activity Total 2 4 3 5 2" xfId="44055"/>
    <cellStyle name="Control Activity Total 2 4 3 6" xfId="22482"/>
    <cellStyle name="Control Activity Total 2 4 3 6 2" xfId="47322"/>
    <cellStyle name="Control Activity Total 2 4 3 7" xfId="25700"/>
    <cellStyle name="Control Activity Total 2 4 3 7 2" xfId="50540"/>
    <cellStyle name="Control Activity Total 2 4 3 8" xfId="28065"/>
    <cellStyle name="Control Activity Total 2 4 3 8 2" xfId="52905"/>
    <cellStyle name="Control Activity Total 2 4 3 9" xfId="36427"/>
    <cellStyle name="Control Activity Total 2 4 4" xfId="10321"/>
    <cellStyle name="Control Activity Total 2 4 4 2" xfId="13643"/>
    <cellStyle name="Control Activity Total 2 4 4 2 2" xfId="38485"/>
    <cellStyle name="Control Activity Total 2 4 4 3" xfId="9171"/>
    <cellStyle name="Control Activity Total 2 4 4 3 2" xfId="34121"/>
    <cellStyle name="Control Activity Total 2 4 4 4" xfId="8159"/>
    <cellStyle name="Control Activity Total 2 4 4 4 2" xfId="33112"/>
    <cellStyle name="Control Activity Total 2 4 4 5" xfId="18035"/>
    <cellStyle name="Control Activity Total 2 4 4 5 2" xfId="42875"/>
    <cellStyle name="Control Activity Total 2 4 4 6" xfId="21329"/>
    <cellStyle name="Control Activity Total 2 4 4 6 2" xfId="46169"/>
    <cellStyle name="Control Activity Total 2 4 4 7" xfId="24555"/>
    <cellStyle name="Control Activity Total 2 4 4 7 2" xfId="49395"/>
    <cellStyle name="Control Activity Total 2 4 4 8" xfId="27490"/>
    <cellStyle name="Control Activity Total 2 4 4 8 2" xfId="52330"/>
    <cellStyle name="Control Activity Total 2 4 4 9" xfId="35263"/>
    <cellStyle name="Control Activity Total 2 4 5" xfId="12851"/>
    <cellStyle name="Control Activity Total 2 4 5 2" xfId="15185"/>
    <cellStyle name="Control Activity Total 2 4 5 2 2" xfId="40026"/>
    <cellStyle name="Control Activity Total 2 4 5 3" xfId="15997"/>
    <cellStyle name="Control Activity Total 2 4 5 3 2" xfId="40837"/>
    <cellStyle name="Control Activity Total 2 4 5 4" xfId="17260"/>
    <cellStyle name="Control Activity Total 2 4 5 4 2" xfId="42100"/>
    <cellStyle name="Control Activity Total 2 4 5 5" xfId="20523"/>
    <cellStyle name="Control Activity Total 2 4 5 5 2" xfId="45363"/>
    <cellStyle name="Control Activity Total 2 4 5 6" xfId="23793"/>
    <cellStyle name="Control Activity Total 2 4 5 6 2" xfId="48633"/>
    <cellStyle name="Control Activity Total 2 4 5 7" xfId="27006"/>
    <cellStyle name="Control Activity Total 2 4 5 7 2" xfId="51846"/>
    <cellStyle name="Control Activity Total 2 4 5 8" xfId="28573"/>
    <cellStyle name="Control Activity Total 2 4 5 8 2" xfId="53413"/>
    <cellStyle name="Control Activity Total 2 4 5 9" xfId="37694"/>
    <cellStyle name="Control Activity Total 2 4 6" xfId="9386"/>
    <cellStyle name="Control Activity Total 2 4 6 2" xfId="34336"/>
    <cellStyle name="Control Activity Total 2 4 7" xfId="7638"/>
    <cellStyle name="Control Activity Total 2 4 7 2" xfId="32591"/>
    <cellStyle name="Control Activity Total 2 4 8" xfId="6724"/>
    <cellStyle name="Control Activity Total 2 4 8 2" xfId="31692"/>
    <cellStyle name="Control Activity Total 2 4 9" xfId="13509"/>
    <cellStyle name="Control Activity Total 2 4 9 2" xfId="38351"/>
    <cellStyle name="Control Activity Total 2 5" xfId="6322"/>
    <cellStyle name="Control Activity Total 2 5 10" xfId="20889"/>
    <cellStyle name="Control Activity Total 2 5 10 2" xfId="45729"/>
    <cellStyle name="Control Activity Total 2 5 11" xfId="24115"/>
    <cellStyle name="Control Activity Total 2 5 11 2" xfId="48955"/>
    <cellStyle name="Control Activity Total 2 5 12" xfId="27324"/>
    <cellStyle name="Control Activity Total 2 5 12 2" xfId="52164"/>
    <cellStyle name="Control Activity Total 2 5 13" xfId="31297"/>
    <cellStyle name="Control Activity Total 2 5 2" xfId="11887"/>
    <cellStyle name="Control Activity Total 2 5 2 2" xfId="14538"/>
    <cellStyle name="Control Activity Total 2 5 2 2 2" xfId="39379"/>
    <cellStyle name="Control Activity Total 2 5 2 3" xfId="15497"/>
    <cellStyle name="Control Activity Total 2 5 2 3 2" xfId="40338"/>
    <cellStyle name="Control Activity Total 2 5 2 4" xfId="16297"/>
    <cellStyle name="Control Activity Total 2 5 2 4 2" xfId="41137"/>
    <cellStyle name="Control Activity Total 2 5 2 5" xfId="19560"/>
    <cellStyle name="Control Activity Total 2 5 2 5 2" xfId="44400"/>
    <cellStyle name="Control Activity Total 2 5 2 6" xfId="22830"/>
    <cellStyle name="Control Activity Total 2 5 2 6 2" xfId="47670"/>
    <cellStyle name="Control Activity Total 2 5 2 7" xfId="26043"/>
    <cellStyle name="Control Activity Total 2 5 2 7 2" xfId="50883"/>
    <cellStyle name="Control Activity Total 2 5 2 8" xfId="28215"/>
    <cellStyle name="Control Activity Total 2 5 2 8 2" xfId="53055"/>
    <cellStyle name="Control Activity Total 2 5 2 9" xfId="36750"/>
    <cellStyle name="Control Activity Total 2 5 3" xfId="12696"/>
    <cellStyle name="Control Activity Total 2 5 3 2" xfId="15048"/>
    <cellStyle name="Control Activity Total 2 5 3 2 2" xfId="39889"/>
    <cellStyle name="Control Activity Total 2 5 3 3" xfId="15858"/>
    <cellStyle name="Control Activity Total 2 5 3 3 2" xfId="40698"/>
    <cellStyle name="Control Activity Total 2 5 3 4" xfId="17106"/>
    <cellStyle name="Control Activity Total 2 5 3 4 2" xfId="41946"/>
    <cellStyle name="Control Activity Total 2 5 3 5" xfId="20369"/>
    <cellStyle name="Control Activity Total 2 5 3 5 2" xfId="45209"/>
    <cellStyle name="Control Activity Total 2 5 3 6" xfId="23639"/>
    <cellStyle name="Control Activity Total 2 5 3 6 2" xfId="48479"/>
    <cellStyle name="Control Activity Total 2 5 3 7" xfId="26852"/>
    <cellStyle name="Control Activity Total 2 5 3 7 2" xfId="51692"/>
    <cellStyle name="Control Activity Total 2 5 3 8" xfId="28419"/>
    <cellStyle name="Control Activity Total 2 5 3 8 2" xfId="53259"/>
    <cellStyle name="Control Activity Total 2 5 3 9" xfId="37540"/>
    <cellStyle name="Control Activity Total 2 5 4" xfId="12987"/>
    <cellStyle name="Control Activity Total 2 5 4 2" xfId="15321"/>
    <cellStyle name="Control Activity Total 2 5 4 2 2" xfId="40162"/>
    <cellStyle name="Control Activity Total 2 5 4 3" xfId="16131"/>
    <cellStyle name="Control Activity Total 2 5 4 3 2" xfId="40971"/>
    <cellStyle name="Control Activity Total 2 5 4 4" xfId="17396"/>
    <cellStyle name="Control Activity Total 2 5 4 4 2" xfId="42236"/>
    <cellStyle name="Control Activity Total 2 5 4 5" xfId="20659"/>
    <cellStyle name="Control Activity Total 2 5 4 5 2" xfId="45499"/>
    <cellStyle name="Control Activity Total 2 5 4 6" xfId="23929"/>
    <cellStyle name="Control Activity Total 2 5 4 6 2" xfId="48769"/>
    <cellStyle name="Control Activity Total 2 5 4 7" xfId="27142"/>
    <cellStyle name="Control Activity Total 2 5 4 7 2" xfId="51982"/>
    <cellStyle name="Control Activity Total 2 5 4 8" xfId="28709"/>
    <cellStyle name="Control Activity Total 2 5 4 8 2" xfId="53549"/>
    <cellStyle name="Control Activity Total 2 5 4 9" xfId="37830"/>
    <cellStyle name="Control Activity Total 2 5 5" xfId="9878"/>
    <cellStyle name="Control Activity Total 2 5 5 2" xfId="34827"/>
    <cellStyle name="Control Activity Total 2 5 6" xfId="13334"/>
    <cellStyle name="Control Activity Total 2 5 6 2" xfId="38176"/>
    <cellStyle name="Control Activity Total 2 5 7" xfId="8720"/>
    <cellStyle name="Control Activity Total 2 5 7 2" xfId="33671"/>
    <cellStyle name="Control Activity Total 2 5 8" xfId="7798"/>
    <cellStyle name="Control Activity Total 2 5 8 2" xfId="32751"/>
    <cellStyle name="Control Activity Total 2 5 9" xfId="17594"/>
    <cellStyle name="Control Activity Total 2 5 9 2" xfId="42434"/>
    <cellStyle name="Control Activity Total 2 6" xfId="5430"/>
    <cellStyle name="Control Activity Total 2 6 10" xfId="8943"/>
    <cellStyle name="Control Activity Total 2 6 10 2" xfId="33893"/>
    <cellStyle name="Control Activity Total 2 6 11" xfId="7429"/>
    <cellStyle name="Control Activity Total 2 6 11 2" xfId="32382"/>
    <cellStyle name="Control Activity Total 2 6 12" xfId="7053"/>
    <cellStyle name="Control Activity Total 2 6 12 2" xfId="32007"/>
    <cellStyle name="Control Activity Total 2 6 13" xfId="30432"/>
    <cellStyle name="Control Activity Total 2 6 2" xfId="11523"/>
    <cellStyle name="Control Activity Total 2 6 2 2" xfId="14279"/>
    <cellStyle name="Control Activity Total 2 6 2 2 2" xfId="39120"/>
    <cellStyle name="Control Activity Total 2 6 2 3" xfId="8994"/>
    <cellStyle name="Control Activity Total 2 6 2 3 2" xfId="33944"/>
    <cellStyle name="Control Activity Total 2 6 2 4" xfId="14342"/>
    <cellStyle name="Control Activity Total 2 6 2 4 2" xfId="39183"/>
    <cellStyle name="Control Activity Total 2 6 2 5" xfId="19200"/>
    <cellStyle name="Control Activity Total 2 6 2 5 2" xfId="44040"/>
    <cellStyle name="Control Activity Total 2 6 2 6" xfId="22467"/>
    <cellStyle name="Control Activity Total 2 6 2 6 2" xfId="47307"/>
    <cellStyle name="Control Activity Total 2 6 2 7" xfId="25685"/>
    <cellStyle name="Control Activity Total 2 6 2 7 2" xfId="50525"/>
    <cellStyle name="Control Activity Total 2 6 2 8" xfId="28050"/>
    <cellStyle name="Control Activity Total 2 6 2 8 2" xfId="52890"/>
    <cellStyle name="Control Activity Total 2 6 2 9" xfId="36412"/>
    <cellStyle name="Control Activity Total 2 6 3" xfId="11096"/>
    <cellStyle name="Control Activity Total 2 6 3 2" xfId="14047"/>
    <cellStyle name="Control Activity Total 2 6 3 2 2" xfId="38888"/>
    <cellStyle name="Control Activity Total 2 6 3 3" xfId="8934"/>
    <cellStyle name="Control Activity Total 2 6 3 3 2" xfId="33884"/>
    <cellStyle name="Control Activity Total 2 6 3 4" xfId="7583"/>
    <cellStyle name="Control Activity Total 2 6 3 4 2" xfId="32536"/>
    <cellStyle name="Control Activity Total 2 6 3 5" xfId="18792"/>
    <cellStyle name="Control Activity Total 2 6 3 5 2" xfId="43632"/>
    <cellStyle name="Control Activity Total 2 6 3 6" xfId="22063"/>
    <cellStyle name="Control Activity Total 2 6 3 6 2" xfId="46903"/>
    <cellStyle name="Control Activity Total 2 6 3 7" xfId="25286"/>
    <cellStyle name="Control Activity Total 2 6 3 7 2" xfId="50126"/>
    <cellStyle name="Control Activity Total 2 6 3 8" xfId="27980"/>
    <cellStyle name="Control Activity Total 2 6 3 8 2" xfId="52820"/>
    <cellStyle name="Control Activity Total 2 6 3 9" xfId="36013"/>
    <cellStyle name="Control Activity Total 2 6 4" xfId="12841"/>
    <cellStyle name="Control Activity Total 2 6 4 2" xfId="15175"/>
    <cellStyle name="Control Activity Total 2 6 4 2 2" xfId="40016"/>
    <cellStyle name="Control Activity Total 2 6 4 3" xfId="15987"/>
    <cellStyle name="Control Activity Total 2 6 4 3 2" xfId="40827"/>
    <cellStyle name="Control Activity Total 2 6 4 4" xfId="17250"/>
    <cellStyle name="Control Activity Total 2 6 4 4 2" xfId="42090"/>
    <cellStyle name="Control Activity Total 2 6 4 5" xfId="20513"/>
    <cellStyle name="Control Activity Total 2 6 4 5 2" xfId="45353"/>
    <cellStyle name="Control Activity Total 2 6 4 6" xfId="23783"/>
    <cellStyle name="Control Activity Total 2 6 4 6 2" xfId="48623"/>
    <cellStyle name="Control Activity Total 2 6 4 7" xfId="26996"/>
    <cellStyle name="Control Activity Total 2 6 4 7 2" xfId="51836"/>
    <cellStyle name="Control Activity Total 2 6 4 8" xfId="28563"/>
    <cellStyle name="Control Activity Total 2 6 4 8 2" xfId="53403"/>
    <cellStyle name="Control Activity Total 2 6 4 9" xfId="37684"/>
    <cellStyle name="Control Activity Total 2 6 5" xfId="9372"/>
    <cellStyle name="Control Activity Total 2 6 5 2" xfId="34322"/>
    <cellStyle name="Control Activity Total 2 6 6" xfId="7648"/>
    <cellStyle name="Control Activity Total 2 6 6 2" xfId="32601"/>
    <cellStyle name="Control Activity Total 2 6 7" xfId="8503"/>
    <cellStyle name="Control Activity Total 2 6 7 2" xfId="33454"/>
    <cellStyle name="Control Activity Total 2 6 8" xfId="9336"/>
    <cellStyle name="Control Activity Total 2 6 8 2" xfId="34286"/>
    <cellStyle name="Control Activity Total 2 6 9" xfId="9608"/>
    <cellStyle name="Control Activity Total 2 6 9 2" xfId="34558"/>
    <cellStyle name="Control Activity Total 2 7" xfId="11439"/>
    <cellStyle name="Control Activity Total 2 7 2" xfId="14228"/>
    <cellStyle name="Control Activity Total 2 7 2 2" xfId="39069"/>
    <cellStyle name="Control Activity Total 2 7 3" xfId="7354"/>
    <cellStyle name="Control Activity Total 2 7 3 2" xfId="32307"/>
    <cellStyle name="Control Activity Total 2 7 4" xfId="7547"/>
    <cellStyle name="Control Activity Total 2 7 4 2" xfId="32500"/>
    <cellStyle name="Control Activity Total 2 7 5" xfId="19133"/>
    <cellStyle name="Control Activity Total 2 7 5 2" xfId="43973"/>
    <cellStyle name="Control Activity Total 2 7 6" xfId="22403"/>
    <cellStyle name="Control Activity Total 2 7 6 2" xfId="47243"/>
    <cellStyle name="Control Activity Total 2 7 7" xfId="25626"/>
    <cellStyle name="Control Activity Total 2 7 7 2" xfId="50466"/>
    <cellStyle name="Control Activity Total 2 7 8" xfId="28018"/>
    <cellStyle name="Control Activity Total 2 7 8 2" xfId="52858"/>
    <cellStyle name="Control Activity Total 2 7 9" xfId="36348"/>
    <cellStyle name="Control Activity Total 2 8" xfId="10418"/>
    <cellStyle name="Control Activity Total 2 8 2" xfId="13701"/>
    <cellStyle name="Control Activity Total 2 8 2 2" xfId="38543"/>
    <cellStyle name="Control Activity Total 2 8 3" xfId="7972"/>
    <cellStyle name="Control Activity Total 2 8 3 2" xfId="32925"/>
    <cellStyle name="Control Activity Total 2 8 4" xfId="13660"/>
    <cellStyle name="Control Activity Total 2 8 4 2" xfId="38502"/>
    <cellStyle name="Control Activity Total 2 8 5" xfId="18132"/>
    <cellStyle name="Control Activity Total 2 8 5 2" xfId="42972"/>
    <cellStyle name="Control Activity Total 2 8 6" xfId="21420"/>
    <cellStyle name="Control Activity Total 2 8 6 2" xfId="46260"/>
    <cellStyle name="Control Activity Total 2 8 7" xfId="24646"/>
    <cellStyle name="Control Activity Total 2 8 7 2" xfId="49486"/>
    <cellStyle name="Control Activity Total 2 8 8" xfId="27521"/>
    <cellStyle name="Control Activity Total 2 8 8 2" xfId="52361"/>
    <cellStyle name="Control Activity Total 2 8 9" xfId="35355"/>
    <cellStyle name="Control Activity Total 2 9" xfId="12819"/>
    <cellStyle name="Control Activity Total 2 9 2" xfId="15157"/>
    <cellStyle name="Control Activity Total 2 9 2 2" xfId="39998"/>
    <cellStyle name="Control Activity Total 2 9 3" xfId="15968"/>
    <cellStyle name="Control Activity Total 2 9 3 2" xfId="40808"/>
    <cellStyle name="Control Activity Total 2 9 4" xfId="17228"/>
    <cellStyle name="Control Activity Total 2 9 4 2" xfId="42068"/>
    <cellStyle name="Control Activity Total 2 9 5" xfId="20491"/>
    <cellStyle name="Control Activity Total 2 9 5 2" xfId="45331"/>
    <cellStyle name="Control Activity Total 2 9 6" xfId="23761"/>
    <cellStyle name="Control Activity Total 2 9 6 2" xfId="48601"/>
    <cellStyle name="Control Activity Total 2 9 7" xfId="26974"/>
    <cellStyle name="Control Activity Total 2 9 7 2" xfId="51814"/>
    <cellStyle name="Control Activity Total 2 9 8" xfId="28541"/>
    <cellStyle name="Control Activity Total 2 9 8 2" xfId="53381"/>
    <cellStyle name="Control Activity Total 2 9 9" xfId="37662"/>
    <cellStyle name="Control Activity Total 3" xfId="5458"/>
    <cellStyle name="Control Activity Total 3 10" xfId="8518"/>
    <cellStyle name="Control Activity Total 3 10 2" xfId="33469"/>
    <cellStyle name="Control Activity Total 3 11" xfId="14488"/>
    <cellStyle name="Control Activity Total 3 11 2" xfId="39329"/>
    <cellStyle name="Control Activity Total 3 12" xfId="13196"/>
    <cellStyle name="Control Activity Total 3 12 2" xfId="38038"/>
    <cellStyle name="Control Activity Total 3 13" xfId="6692"/>
    <cellStyle name="Control Activity Total 3 13 2" xfId="31660"/>
    <cellStyle name="Control Activity Total 3 14" xfId="9645"/>
    <cellStyle name="Control Activity Total 3 14 2" xfId="34594"/>
    <cellStyle name="Control Activity Total 3 15" xfId="6639"/>
    <cellStyle name="Control Activity Total 3 15 2" xfId="31607"/>
    <cellStyle name="Control Activity Total 3 16" xfId="30458"/>
    <cellStyle name="Control Activity Total 3 2" xfId="6252"/>
    <cellStyle name="Control Activity Total 3 2 10" xfId="17527"/>
    <cellStyle name="Control Activity Total 3 2 10 2" xfId="42367"/>
    <cellStyle name="Control Activity Total 3 2 11" xfId="20822"/>
    <cellStyle name="Control Activity Total 3 2 11 2" xfId="45662"/>
    <cellStyle name="Control Activity Total 3 2 12" xfId="24049"/>
    <cellStyle name="Control Activity Total 3 2 12 2" xfId="48889"/>
    <cellStyle name="Control Activity Total 3 2 13" xfId="27258"/>
    <cellStyle name="Control Activity Total 3 2 13 2" xfId="52098"/>
    <cellStyle name="Control Activity Total 3 2 14" xfId="31231"/>
    <cellStyle name="Control Activity Total 3 2 2" xfId="6396"/>
    <cellStyle name="Control Activity Total 3 2 2 10" xfId="20963"/>
    <cellStyle name="Control Activity Total 3 2 2 10 2" xfId="45803"/>
    <cellStyle name="Control Activity Total 3 2 2 11" xfId="24189"/>
    <cellStyle name="Control Activity Total 3 2 2 11 2" xfId="49029"/>
    <cellStyle name="Control Activity Total 3 2 2 12" xfId="27398"/>
    <cellStyle name="Control Activity Total 3 2 2 12 2" xfId="52238"/>
    <cellStyle name="Control Activity Total 3 2 2 13" xfId="31371"/>
    <cellStyle name="Control Activity Total 3 2 2 2" xfId="11961"/>
    <cellStyle name="Control Activity Total 3 2 2 2 2" xfId="14612"/>
    <cellStyle name="Control Activity Total 3 2 2 2 2 2" xfId="39453"/>
    <cellStyle name="Control Activity Total 3 2 2 2 3" xfId="15571"/>
    <cellStyle name="Control Activity Total 3 2 2 2 3 2" xfId="40412"/>
    <cellStyle name="Control Activity Total 3 2 2 2 4" xfId="16371"/>
    <cellStyle name="Control Activity Total 3 2 2 2 4 2" xfId="41211"/>
    <cellStyle name="Control Activity Total 3 2 2 2 5" xfId="19634"/>
    <cellStyle name="Control Activity Total 3 2 2 2 5 2" xfId="44474"/>
    <cellStyle name="Control Activity Total 3 2 2 2 6" xfId="22904"/>
    <cellStyle name="Control Activity Total 3 2 2 2 6 2" xfId="47744"/>
    <cellStyle name="Control Activity Total 3 2 2 2 7" xfId="26117"/>
    <cellStyle name="Control Activity Total 3 2 2 2 7 2" xfId="50957"/>
    <cellStyle name="Control Activity Total 3 2 2 2 8" xfId="28289"/>
    <cellStyle name="Control Activity Total 3 2 2 2 8 2" xfId="53129"/>
    <cellStyle name="Control Activity Total 3 2 2 2 9" xfId="36824"/>
    <cellStyle name="Control Activity Total 3 2 2 3" xfId="12770"/>
    <cellStyle name="Control Activity Total 3 2 2 3 2" xfId="15122"/>
    <cellStyle name="Control Activity Total 3 2 2 3 2 2" xfId="39963"/>
    <cellStyle name="Control Activity Total 3 2 2 3 3" xfId="15932"/>
    <cellStyle name="Control Activity Total 3 2 2 3 3 2" xfId="40772"/>
    <cellStyle name="Control Activity Total 3 2 2 3 4" xfId="17180"/>
    <cellStyle name="Control Activity Total 3 2 2 3 4 2" xfId="42020"/>
    <cellStyle name="Control Activity Total 3 2 2 3 5" xfId="20443"/>
    <cellStyle name="Control Activity Total 3 2 2 3 5 2" xfId="45283"/>
    <cellStyle name="Control Activity Total 3 2 2 3 6" xfId="23713"/>
    <cellStyle name="Control Activity Total 3 2 2 3 6 2" xfId="48553"/>
    <cellStyle name="Control Activity Total 3 2 2 3 7" xfId="26926"/>
    <cellStyle name="Control Activity Total 3 2 2 3 7 2" xfId="51766"/>
    <cellStyle name="Control Activity Total 3 2 2 3 8" xfId="28493"/>
    <cellStyle name="Control Activity Total 3 2 2 3 8 2" xfId="53333"/>
    <cellStyle name="Control Activity Total 3 2 2 3 9" xfId="37614"/>
    <cellStyle name="Control Activity Total 3 2 2 4" xfId="13061"/>
    <cellStyle name="Control Activity Total 3 2 2 4 2" xfId="15395"/>
    <cellStyle name="Control Activity Total 3 2 2 4 2 2" xfId="40236"/>
    <cellStyle name="Control Activity Total 3 2 2 4 3" xfId="16205"/>
    <cellStyle name="Control Activity Total 3 2 2 4 3 2" xfId="41045"/>
    <cellStyle name="Control Activity Total 3 2 2 4 4" xfId="17470"/>
    <cellStyle name="Control Activity Total 3 2 2 4 4 2" xfId="42310"/>
    <cellStyle name="Control Activity Total 3 2 2 4 5" xfId="20733"/>
    <cellStyle name="Control Activity Total 3 2 2 4 5 2" xfId="45573"/>
    <cellStyle name="Control Activity Total 3 2 2 4 6" xfId="24003"/>
    <cellStyle name="Control Activity Total 3 2 2 4 6 2" xfId="48843"/>
    <cellStyle name="Control Activity Total 3 2 2 4 7" xfId="27216"/>
    <cellStyle name="Control Activity Total 3 2 2 4 7 2" xfId="52056"/>
    <cellStyle name="Control Activity Total 3 2 2 4 8" xfId="28783"/>
    <cellStyle name="Control Activity Total 3 2 2 4 8 2" xfId="53623"/>
    <cellStyle name="Control Activity Total 3 2 2 4 9" xfId="37904"/>
    <cellStyle name="Control Activity Total 3 2 2 5" xfId="9952"/>
    <cellStyle name="Control Activity Total 3 2 2 5 2" xfId="34901"/>
    <cellStyle name="Control Activity Total 3 2 2 6" xfId="13408"/>
    <cellStyle name="Control Activity Total 3 2 2 6 2" xfId="38250"/>
    <cellStyle name="Control Activity Total 3 2 2 7" xfId="8767"/>
    <cellStyle name="Control Activity Total 3 2 2 7 2" xfId="33718"/>
    <cellStyle name="Control Activity Total 3 2 2 8" xfId="8261"/>
    <cellStyle name="Control Activity Total 3 2 2 8 2" xfId="33214"/>
    <cellStyle name="Control Activity Total 3 2 2 9" xfId="17668"/>
    <cellStyle name="Control Activity Total 3 2 2 9 2" xfId="42508"/>
    <cellStyle name="Control Activity Total 3 2 3" xfId="11817"/>
    <cellStyle name="Control Activity Total 3 2 3 2" xfId="14469"/>
    <cellStyle name="Control Activity Total 3 2 3 2 2" xfId="39310"/>
    <cellStyle name="Control Activity Total 3 2 3 3" xfId="15430"/>
    <cellStyle name="Control Activity Total 3 2 3 3 2" xfId="40271"/>
    <cellStyle name="Control Activity Total 3 2 3 4" xfId="16229"/>
    <cellStyle name="Control Activity Total 3 2 3 4 2" xfId="41069"/>
    <cellStyle name="Control Activity Total 3 2 3 5" xfId="19490"/>
    <cellStyle name="Control Activity Total 3 2 3 5 2" xfId="44330"/>
    <cellStyle name="Control Activity Total 3 2 3 6" xfId="22760"/>
    <cellStyle name="Control Activity Total 3 2 3 6 2" xfId="47600"/>
    <cellStyle name="Control Activity Total 3 2 3 7" xfId="25974"/>
    <cellStyle name="Control Activity Total 3 2 3 7 2" xfId="50814"/>
    <cellStyle name="Control Activity Total 3 2 3 8" xfId="28146"/>
    <cellStyle name="Control Activity Total 3 2 3 8 2" xfId="52986"/>
    <cellStyle name="Control Activity Total 3 2 3 9" xfId="36681"/>
    <cellStyle name="Control Activity Total 3 2 4" xfId="12627"/>
    <cellStyle name="Control Activity Total 3 2 4 2" xfId="14981"/>
    <cellStyle name="Control Activity Total 3 2 4 2 2" xfId="39822"/>
    <cellStyle name="Control Activity Total 3 2 4 3" xfId="15792"/>
    <cellStyle name="Control Activity Total 3 2 4 3 2" xfId="40632"/>
    <cellStyle name="Control Activity Total 3 2 4 4" xfId="17037"/>
    <cellStyle name="Control Activity Total 3 2 4 4 2" xfId="41877"/>
    <cellStyle name="Control Activity Total 3 2 4 5" xfId="20300"/>
    <cellStyle name="Control Activity Total 3 2 4 5 2" xfId="45140"/>
    <cellStyle name="Control Activity Total 3 2 4 6" xfId="23570"/>
    <cellStyle name="Control Activity Total 3 2 4 6 2" xfId="48410"/>
    <cellStyle name="Control Activity Total 3 2 4 7" xfId="26783"/>
    <cellStyle name="Control Activity Total 3 2 4 7 2" xfId="51623"/>
    <cellStyle name="Control Activity Total 3 2 4 8" xfId="28350"/>
    <cellStyle name="Control Activity Total 3 2 4 8 2" xfId="53190"/>
    <cellStyle name="Control Activity Total 3 2 4 9" xfId="37473"/>
    <cellStyle name="Control Activity Total 3 2 5" xfId="12919"/>
    <cellStyle name="Control Activity Total 3 2 5 2" xfId="15253"/>
    <cellStyle name="Control Activity Total 3 2 5 2 2" xfId="40094"/>
    <cellStyle name="Control Activity Total 3 2 5 3" xfId="16065"/>
    <cellStyle name="Control Activity Total 3 2 5 3 2" xfId="40905"/>
    <cellStyle name="Control Activity Total 3 2 5 4" xfId="17328"/>
    <cellStyle name="Control Activity Total 3 2 5 4 2" xfId="42168"/>
    <cellStyle name="Control Activity Total 3 2 5 5" xfId="20591"/>
    <cellStyle name="Control Activity Total 3 2 5 5 2" xfId="45431"/>
    <cellStyle name="Control Activity Total 3 2 5 6" xfId="23861"/>
    <cellStyle name="Control Activity Total 3 2 5 6 2" xfId="48701"/>
    <cellStyle name="Control Activity Total 3 2 5 7" xfId="27074"/>
    <cellStyle name="Control Activity Total 3 2 5 7 2" xfId="51914"/>
    <cellStyle name="Control Activity Total 3 2 5 8" xfId="28641"/>
    <cellStyle name="Control Activity Total 3 2 5 8 2" xfId="53481"/>
    <cellStyle name="Control Activity Total 3 2 5 9" xfId="37762"/>
    <cellStyle name="Control Activity Total 3 2 6" xfId="9809"/>
    <cellStyle name="Control Activity Total 3 2 6 2" xfId="34758"/>
    <cellStyle name="Control Activity Total 3 2 7" xfId="13267"/>
    <cellStyle name="Control Activity Total 3 2 7 2" xfId="38109"/>
    <cellStyle name="Control Activity Total 3 2 8" xfId="8667"/>
    <cellStyle name="Control Activity Total 3 2 8 2" xfId="33618"/>
    <cellStyle name="Control Activity Total 3 2 9" xfId="8092"/>
    <cellStyle name="Control Activity Total 3 2 9 2" xfId="33045"/>
    <cellStyle name="Control Activity Total 3 3" xfId="6352"/>
    <cellStyle name="Control Activity Total 3 3 10" xfId="20919"/>
    <cellStyle name="Control Activity Total 3 3 10 2" xfId="45759"/>
    <cellStyle name="Control Activity Total 3 3 11" xfId="24145"/>
    <cellStyle name="Control Activity Total 3 3 11 2" xfId="48985"/>
    <cellStyle name="Control Activity Total 3 3 12" xfId="27354"/>
    <cellStyle name="Control Activity Total 3 3 12 2" xfId="52194"/>
    <cellStyle name="Control Activity Total 3 3 13" xfId="31327"/>
    <cellStyle name="Control Activity Total 3 3 2" xfId="11917"/>
    <cellStyle name="Control Activity Total 3 3 2 2" xfId="14568"/>
    <cellStyle name="Control Activity Total 3 3 2 2 2" xfId="39409"/>
    <cellStyle name="Control Activity Total 3 3 2 3" xfId="15527"/>
    <cellStyle name="Control Activity Total 3 3 2 3 2" xfId="40368"/>
    <cellStyle name="Control Activity Total 3 3 2 4" xfId="16327"/>
    <cellStyle name="Control Activity Total 3 3 2 4 2" xfId="41167"/>
    <cellStyle name="Control Activity Total 3 3 2 5" xfId="19590"/>
    <cellStyle name="Control Activity Total 3 3 2 5 2" xfId="44430"/>
    <cellStyle name="Control Activity Total 3 3 2 6" xfId="22860"/>
    <cellStyle name="Control Activity Total 3 3 2 6 2" xfId="47700"/>
    <cellStyle name="Control Activity Total 3 3 2 7" xfId="26073"/>
    <cellStyle name="Control Activity Total 3 3 2 7 2" xfId="50913"/>
    <cellStyle name="Control Activity Total 3 3 2 8" xfId="28245"/>
    <cellStyle name="Control Activity Total 3 3 2 8 2" xfId="53085"/>
    <cellStyle name="Control Activity Total 3 3 2 9" xfId="36780"/>
    <cellStyle name="Control Activity Total 3 3 3" xfId="12726"/>
    <cellStyle name="Control Activity Total 3 3 3 2" xfId="15078"/>
    <cellStyle name="Control Activity Total 3 3 3 2 2" xfId="39919"/>
    <cellStyle name="Control Activity Total 3 3 3 3" xfId="15888"/>
    <cellStyle name="Control Activity Total 3 3 3 3 2" xfId="40728"/>
    <cellStyle name="Control Activity Total 3 3 3 4" xfId="17136"/>
    <cellStyle name="Control Activity Total 3 3 3 4 2" xfId="41976"/>
    <cellStyle name="Control Activity Total 3 3 3 5" xfId="20399"/>
    <cellStyle name="Control Activity Total 3 3 3 5 2" xfId="45239"/>
    <cellStyle name="Control Activity Total 3 3 3 6" xfId="23669"/>
    <cellStyle name="Control Activity Total 3 3 3 6 2" xfId="48509"/>
    <cellStyle name="Control Activity Total 3 3 3 7" xfId="26882"/>
    <cellStyle name="Control Activity Total 3 3 3 7 2" xfId="51722"/>
    <cellStyle name="Control Activity Total 3 3 3 8" xfId="28449"/>
    <cellStyle name="Control Activity Total 3 3 3 8 2" xfId="53289"/>
    <cellStyle name="Control Activity Total 3 3 3 9" xfId="37570"/>
    <cellStyle name="Control Activity Total 3 3 4" xfId="13017"/>
    <cellStyle name="Control Activity Total 3 3 4 2" xfId="15351"/>
    <cellStyle name="Control Activity Total 3 3 4 2 2" xfId="40192"/>
    <cellStyle name="Control Activity Total 3 3 4 3" xfId="16161"/>
    <cellStyle name="Control Activity Total 3 3 4 3 2" xfId="41001"/>
    <cellStyle name="Control Activity Total 3 3 4 4" xfId="17426"/>
    <cellStyle name="Control Activity Total 3 3 4 4 2" xfId="42266"/>
    <cellStyle name="Control Activity Total 3 3 4 5" xfId="20689"/>
    <cellStyle name="Control Activity Total 3 3 4 5 2" xfId="45529"/>
    <cellStyle name="Control Activity Total 3 3 4 6" xfId="23959"/>
    <cellStyle name="Control Activity Total 3 3 4 6 2" xfId="48799"/>
    <cellStyle name="Control Activity Total 3 3 4 7" xfId="27172"/>
    <cellStyle name="Control Activity Total 3 3 4 7 2" xfId="52012"/>
    <cellStyle name="Control Activity Total 3 3 4 8" xfId="28739"/>
    <cellStyle name="Control Activity Total 3 3 4 8 2" xfId="53579"/>
    <cellStyle name="Control Activity Total 3 3 4 9" xfId="37860"/>
    <cellStyle name="Control Activity Total 3 3 5" xfId="9908"/>
    <cellStyle name="Control Activity Total 3 3 5 2" xfId="34857"/>
    <cellStyle name="Control Activity Total 3 3 6" xfId="13364"/>
    <cellStyle name="Control Activity Total 3 3 6 2" xfId="38206"/>
    <cellStyle name="Control Activity Total 3 3 7" xfId="8738"/>
    <cellStyle name="Control Activity Total 3 3 7 2" xfId="33689"/>
    <cellStyle name="Control Activity Total 3 3 8" xfId="7797"/>
    <cellStyle name="Control Activity Total 3 3 8 2" xfId="32750"/>
    <cellStyle name="Control Activity Total 3 3 9" xfId="17624"/>
    <cellStyle name="Control Activity Total 3 3 9 2" xfId="42464"/>
    <cellStyle name="Control Activity Total 3 4" xfId="6302"/>
    <cellStyle name="Control Activity Total 3 4 10" xfId="20869"/>
    <cellStyle name="Control Activity Total 3 4 10 2" xfId="45709"/>
    <cellStyle name="Control Activity Total 3 4 11" xfId="24095"/>
    <cellStyle name="Control Activity Total 3 4 11 2" xfId="48935"/>
    <cellStyle name="Control Activity Total 3 4 12" xfId="27304"/>
    <cellStyle name="Control Activity Total 3 4 12 2" xfId="52144"/>
    <cellStyle name="Control Activity Total 3 4 13" xfId="31277"/>
    <cellStyle name="Control Activity Total 3 4 2" xfId="11867"/>
    <cellStyle name="Control Activity Total 3 4 2 2" xfId="14518"/>
    <cellStyle name="Control Activity Total 3 4 2 2 2" xfId="39359"/>
    <cellStyle name="Control Activity Total 3 4 2 3" xfId="15477"/>
    <cellStyle name="Control Activity Total 3 4 2 3 2" xfId="40318"/>
    <cellStyle name="Control Activity Total 3 4 2 4" xfId="16277"/>
    <cellStyle name="Control Activity Total 3 4 2 4 2" xfId="41117"/>
    <cellStyle name="Control Activity Total 3 4 2 5" xfId="19540"/>
    <cellStyle name="Control Activity Total 3 4 2 5 2" xfId="44380"/>
    <cellStyle name="Control Activity Total 3 4 2 6" xfId="22810"/>
    <cellStyle name="Control Activity Total 3 4 2 6 2" xfId="47650"/>
    <cellStyle name="Control Activity Total 3 4 2 7" xfId="26023"/>
    <cellStyle name="Control Activity Total 3 4 2 7 2" xfId="50863"/>
    <cellStyle name="Control Activity Total 3 4 2 8" xfId="28195"/>
    <cellStyle name="Control Activity Total 3 4 2 8 2" xfId="53035"/>
    <cellStyle name="Control Activity Total 3 4 2 9" xfId="36730"/>
    <cellStyle name="Control Activity Total 3 4 3" xfId="12676"/>
    <cellStyle name="Control Activity Total 3 4 3 2" xfId="15028"/>
    <cellStyle name="Control Activity Total 3 4 3 2 2" xfId="39869"/>
    <cellStyle name="Control Activity Total 3 4 3 3" xfId="15838"/>
    <cellStyle name="Control Activity Total 3 4 3 3 2" xfId="40678"/>
    <cellStyle name="Control Activity Total 3 4 3 4" xfId="17086"/>
    <cellStyle name="Control Activity Total 3 4 3 4 2" xfId="41926"/>
    <cellStyle name="Control Activity Total 3 4 3 5" xfId="20349"/>
    <cellStyle name="Control Activity Total 3 4 3 5 2" xfId="45189"/>
    <cellStyle name="Control Activity Total 3 4 3 6" xfId="23619"/>
    <cellStyle name="Control Activity Total 3 4 3 6 2" xfId="48459"/>
    <cellStyle name="Control Activity Total 3 4 3 7" xfId="26832"/>
    <cellStyle name="Control Activity Total 3 4 3 7 2" xfId="51672"/>
    <cellStyle name="Control Activity Total 3 4 3 8" xfId="28399"/>
    <cellStyle name="Control Activity Total 3 4 3 8 2" xfId="53239"/>
    <cellStyle name="Control Activity Total 3 4 3 9" xfId="37520"/>
    <cellStyle name="Control Activity Total 3 4 4" xfId="12967"/>
    <cellStyle name="Control Activity Total 3 4 4 2" xfId="15301"/>
    <cellStyle name="Control Activity Total 3 4 4 2 2" xfId="40142"/>
    <cellStyle name="Control Activity Total 3 4 4 3" xfId="16111"/>
    <cellStyle name="Control Activity Total 3 4 4 3 2" xfId="40951"/>
    <cellStyle name="Control Activity Total 3 4 4 4" xfId="17376"/>
    <cellStyle name="Control Activity Total 3 4 4 4 2" xfId="42216"/>
    <cellStyle name="Control Activity Total 3 4 4 5" xfId="20639"/>
    <cellStyle name="Control Activity Total 3 4 4 5 2" xfId="45479"/>
    <cellStyle name="Control Activity Total 3 4 4 6" xfId="23909"/>
    <cellStyle name="Control Activity Total 3 4 4 6 2" xfId="48749"/>
    <cellStyle name="Control Activity Total 3 4 4 7" xfId="27122"/>
    <cellStyle name="Control Activity Total 3 4 4 7 2" xfId="51962"/>
    <cellStyle name="Control Activity Total 3 4 4 8" xfId="28689"/>
    <cellStyle name="Control Activity Total 3 4 4 8 2" xfId="53529"/>
    <cellStyle name="Control Activity Total 3 4 4 9" xfId="37810"/>
    <cellStyle name="Control Activity Total 3 4 5" xfId="9858"/>
    <cellStyle name="Control Activity Total 3 4 5 2" xfId="34807"/>
    <cellStyle name="Control Activity Total 3 4 6" xfId="13314"/>
    <cellStyle name="Control Activity Total 3 4 6 2" xfId="38156"/>
    <cellStyle name="Control Activity Total 3 4 7" xfId="8700"/>
    <cellStyle name="Control Activity Total 3 4 7 2" xfId="33651"/>
    <cellStyle name="Control Activity Total 3 4 8" xfId="8268"/>
    <cellStyle name="Control Activity Total 3 4 8 2" xfId="33221"/>
    <cellStyle name="Control Activity Total 3 4 9" xfId="17574"/>
    <cellStyle name="Control Activity Total 3 4 9 2" xfId="42414"/>
    <cellStyle name="Control Activity Total 3 5" xfId="11551"/>
    <cellStyle name="Control Activity Total 3 5 2" xfId="14303"/>
    <cellStyle name="Control Activity Total 3 5 2 2" xfId="39144"/>
    <cellStyle name="Control Activity Total 3 5 3" xfId="9255"/>
    <cellStyle name="Control Activity Total 3 5 3 2" xfId="34205"/>
    <cellStyle name="Control Activity Total 3 5 4" xfId="7397"/>
    <cellStyle name="Control Activity Total 3 5 4 2" xfId="32350"/>
    <cellStyle name="Control Activity Total 3 5 5" xfId="19226"/>
    <cellStyle name="Control Activity Total 3 5 5 2" xfId="44066"/>
    <cellStyle name="Control Activity Total 3 5 6" xfId="22495"/>
    <cellStyle name="Control Activity Total 3 5 6 2" xfId="47335"/>
    <cellStyle name="Control Activity Total 3 5 7" xfId="25711"/>
    <cellStyle name="Control Activity Total 3 5 7 2" xfId="50551"/>
    <cellStyle name="Control Activity Total 3 5 8" xfId="28076"/>
    <cellStyle name="Control Activity Total 3 5 8 2" xfId="52916"/>
    <cellStyle name="Control Activity Total 3 5 9" xfId="36438"/>
    <cellStyle name="Control Activity Total 3 6" xfId="10310"/>
    <cellStyle name="Control Activity Total 3 6 2" xfId="13632"/>
    <cellStyle name="Control Activity Total 3 6 2 2" xfId="38474"/>
    <cellStyle name="Control Activity Total 3 6 3" xfId="9194"/>
    <cellStyle name="Control Activity Total 3 6 3 2" xfId="34144"/>
    <cellStyle name="Control Activity Total 3 6 4" xfId="8163"/>
    <cellStyle name="Control Activity Total 3 6 4 2" xfId="33116"/>
    <cellStyle name="Control Activity Total 3 6 5" xfId="18024"/>
    <cellStyle name="Control Activity Total 3 6 5 2" xfId="42864"/>
    <cellStyle name="Control Activity Total 3 6 6" xfId="21318"/>
    <cellStyle name="Control Activity Total 3 6 6 2" xfId="46158"/>
    <cellStyle name="Control Activity Total 3 6 7" xfId="24544"/>
    <cellStyle name="Control Activity Total 3 6 7 2" xfId="49384"/>
    <cellStyle name="Control Activity Total 3 6 8" xfId="27479"/>
    <cellStyle name="Control Activity Total 3 6 8 2" xfId="52319"/>
    <cellStyle name="Control Activity Total 3 6 9" xfId="35252"/>
    <cellStyle name="Control Activity Total 3 7" xfId="12862"/>
    <cellStyle name="Control Activity Total 3 7 2" xfId="15196"/>
    <cellStyle name="Control Activity Total 3 7 2 2" xfId="40037"/>
    <cellStyle name="Control Activity Total 3 7 3" xfId="16008"/>
    <cellStyle name="Control Activity Total 3 7 3 2" xfId="40848"/>
    <cellStyle name="Control Activity Total 3 7 4" xfId="17271"/>
    <cellStyle name="Control Activity Total 3 7 4 2" xfId="42111"/>
    <cellStyle name="Control Activity Total 3 7 5" xfId="20534"/>
    <cellStyle name="Control Activity Total 3 7 5 2" xfId="45374"/>
    <cellStyle name="Control Activity Total 3 7 6" xfId="23804"/>
    <cellStyle name="Control Activity Total 3 7 6 2" xfId="48644"/>
    <cellStyle name="Control Activity Total 3 7 7" xfId="27017"/>
    <cellStyle name="Control Activity Total 3 7 7 2" xfId="51857"/>
    <cellStyle name="Control Activity Total 3 7 8" xfId="28584"/>
    <cellStyle name="Control Activity Total 3 7 8 2" xfId="53424"/>
    <cellStyle name="Control Activity Total 3 7 9" xfId="37705"/>
    <cellStyle name="Control Activity Total 3 8" xfId="9397"/>
    <cellStyle name="Control Activity Total 3 8 2" xfId="34347"/>
    <cellStyle name="Control Activity Total 3 9" xfId="7627"/>
    <cellStyle name="Control Activity Total 3 9 2" xfId="32580"/>
    <cellStyle name="Control Activity Total 4" xfId="6081"/>
    <cellStyle name="Control Activity Total 4 10" xfId="7847"/>
    <cellStyle name="Control Activity Total 4 10 2" xfId="32800"/>
    <cellStyle name="Control Activity Total 4 11" xfId="17489"/>
    <cellStyle name="Control Activity Total 4 11 2" xfId="42329"/>
    <cellStyle name="Control Activity Total 4 12" xfId="20787"/>
    <cellStyle name="Control Activity Total 4 12 2" xfId="45627"/>
    <cellStyle name="Control Activity Total 4 13" xfId="24028"/>
    <cellStyle name="Control Activity Total 4 13 2" xfId="48868"/>
    <cellStyle name="Control Activity Total 4 14" xfId="27238"/>
    <cellStyle name="Control Activity Total 4 14 2" xfId="52078"/>
    <cellStyle name="Control Activity Total 4 15" xfId="31071"/>
    <cellStyle name="Control Activity Total 4 2" xfId="6376"/>
    <cellStyle name="Control Activity Total 4 2 10" xfId="20943"/>
    <cellStyle name="Control Activity Total 4 2 10 2" xfId="45783"/>
    <cellStyle name="Control Activity Total 4 2 11" xfId="24169"/>
    <cellStyle name="Control Activity Total 4 2 11 2" xfId="49009"/>
    <cellStyle name="Control Activity Total 4 2 12" xfId="27378"/>
    <cellStyle name="Control Activity Total 4 2 12 2" xfId="52218"/>
    <cellStyle name="Control Activity Total 4 2 13" xfId="31351"/>
    <cellStyle name="Control Activity Total 4 2 2" xfId="11941"/>
    <cellStyle name="Control Activity Total 4 2 2 2" xfId="14592"/>
    <cellStyle name="Control Activity Total 4 2 2 2 2" xfId="39433"/>
    <cellStyle name="Control Activity Total 4 2 2 3" xfId="15551"/>
    <cellStyle name="Control Activity Total 4 2 2 3 2" xfId="40392"/>
    <cellStyle name="Control Activity Total 4 2 2 4" xfId="16351"/>
    <cellStyle name="Control Activity Total 4 2 2 4 2" xfId="41191"/>
    <cellStyle name="Control Activity Total 4 2 2 5" xfId="19614"/>
    <cellStyle name="Control Activity Total 4 2 2 5 2" xfId="44454"/>
    <cellStyle name="Control Activity Total 4 2 2 6" xfId="22884"/>
    <cellStyle name="Control Activity Total 4 2 2 6 2" xfId="47724"/>
    <cellStyle name="Control Activity Total 4 2 2 7" xfId="26097"/>
    <cellStyle name="Control Activity Total 4 2 2 7 2" xfId="50937"/>
    <cellStyle name="Control Activity Total 4 2 2 8" xfId="28269"/>
    <cellStyle name="Control Activity Total 4 2 2 8 2" xfId="53109"/>
    <cellStyle name="Control Activity Total 4 2 2 9" xfId="36804"/>
    <cellStyle name="Control Activity Total 4 2 3" xfId="12750"/>
    <cellStyle name="Control Activity Total 4 2 3 2" xfId="15102"/>
    <cellStyle name="Control Activity Total 4 2 3 2 2" xfId="39943"/>
    <cellStyle name="Control Activity Total 4 2 3 3" xfId="15912"/>
    <cellStyle name="Control Activity Total 4 2 3 3 2" xfId="40752"/>
    <cellStyle name="Control Activity Total 4 2 3 4" xfId="17160"/>
    <cellStyle name="Control Activity Total 4 2 3 4 2" xfId="42000"/>
    <cellStyle name="Control Activity Total 4 2 3 5" xfId="20423"/>
    <cellStyle name="Control Activity Total 4 2 3 5 2" xfId="45263"/>
    <cellStyle name="Control Activity Total 4 2 3 6" xfId="23693"/>
    <cellStyle name="Control Activity Total 4 2 3 6 2" xfId="48533"/>
    <cellStyle name="Control Activity Total 4 2 3 7" xfId="26906"/>
    <cellStyle name="Control Activity Total 4 2 3 7 2" xfId="51746"/>
    <cellStyle name="Control Activity Total 4 2 3 8" xfId="28473"/>
    <cellStyle name="Control Activity Total 4 2 3 8 2" xfId="53313"/>
    <cellStyle name="Control Activity Total 4 2 3 9" xfId="37594"/>
    <cellStyle name="Control Activity Total 4 2 4" xfId="13041"/>
    <cellStyle name="Control Activity Total 4 2 4 2" xfId="15375"/>
    <cellStyle name="Control Activity Total 4 2 4 2 2" xfId="40216"/>
    <cellStyle name="Control Activity Total 4 2 4 3" xfId="16185"/>
    <cellStyle name="Control Activity Total 4 2 4 3 2" xfId="41025"/>
    <cellStyle name="Control Activity Total 4 2 4 4" xfId="17450"/>
    <cellStyle name="Control Activity Total 4 2 4 4 2" xfId="42290"/>
    <cellStyle name="Control Activity Total 4 2 4 5" xfId="20713"/>
    <cellStyle name="Control Activity Total 4 2 4 5 2" xfId="45553"/>
    <cellStyle name="Control Activity Total 4 2 4 6" xfId="23983"/>
    <cellStyle name="Control Activity Total 4 2 4 6 2" xfId="48823"/>
    <cellStyle name="Control Activity Total 4 2 4 7" xfId="27196"/>
    <cellStyle name="Control Activity Total 4 2 4 7 2" xfId="52036"/>
    <cellStyle name="Control Activity Total 4 2 4 8" xfId="28763"/>
    <cellStyle name="Control Activity Total 4 2 4 8 2" xfId="53603"/>
    <cellStyle name="Control Activity Total 4 2 4 9" xfId="37884"/>
    <cellStyle name="Control Activity Total 4 2 5" xfId="9932"/>
    <cellStyle name="Control Activity Total 4 2 5 2" xfId="34881"/>
    <cellStyle name="Control Activity Total 4 2 6" xfId="13388"/>
    <cellStyle name="Control Activity Total 4 2 6 2" xfId="38230"/>
    <cellStyle name="Control Activity Total 4 2 7" xfId="8748"/>
    <cellStyle name="Control Activity Total 4 2 7 2" xfId="33699"/>
    <cellStyle name="Control Activity Total 4 2 8" xfId="14015"/>
    <cellStyle name="Control Activity Total 4 2 8 2" xfId="38856"/>
    <cellStyle name="Control Activity Total 4 2 9" xfId="17648"/>
    <cellStyle name="Control Activity Total 4 2 9 2" xfId="42488"/>
    <cellStyle name="Control Activity Total 4 3" xfId="6279"/>
    <cellStyle name="Control Activity Total 4 3 10" xfId="20848"/>
    <cellStyle name="Control Activity Total 4 3 10 2" xfId="45688"/>
    <cellStyle name="Control Activity Total 4 3 11" xfId="24074"/>
    <cellStyle name="Control Activity Total 4 3 11 2" xfId="48914"/>
    <cellStyle name="Control Activity Total 4 3 12" xfId="27283"/>
    <cellStyle name="Control Activity Total 4 3 12 2" xfId="52123"/>
    <cellStyle name="Control Activity Total 4 3 13" xfId="31256"/>
    <cellStyle name="Control Activity Total 4 3 2" xfId="11844"/>
    <cellStyle name="Control Activity Total 4 3 2 2" xfId="14495"/>
    <cellStyle name="Control Activity Total 4 3 2 2 2" xfId="39336"/>
    <cellStyle name="Control Activity Total 4 3 2 3" xfId="15455"/>
    <cellStyle name="Control Activity Total 4 3 2 3 2" xfId="40296"/>
    <cellStyle name="Control Activity Total 4 3 2 4" xfId="16255"/>
    <cellStyle name="Control Activity Total 4 3 2 4 2" xfId="41095"/>
    <cellStyle name="Control Activity Total 4 3 2 5" xfId="19517"/>
    <cellStyle name="Control Activity Total 4 3 2 5 2" xfId="44357"/>
    <cellStyle name="Control Activity Total 4 3 2 6" xfId="22787"/>
    <cellStyle name="Control Activity Total 4 3 2 6 2" xfId="47627"/>
    <cellStyle name="Control Activity Total 4 3 2 7" xfId="26000"/>
    <cellStyle name="Control Activity Total 4 3 2 7 2" xfId="50840"/>
    <cellStyle name="Control Activity Total 4 3 2 8" xfId="28172"/>
    <cellStyle name="Control Activity Total 4 3 2 8 2" xfId="53012"/>
    <cellStyle name="Control Activity Total 4 3 2 9" xfId="36707"/>
    <cellStyle name="Control Activity Total 4 3 3" xfId="12653"/>
    <cellStyle name="Control Activity Total 4 3 3 2" xfId="15007"/>
    <cellStyle name="Control Activity Total 4 3 3 2 2" xfId="39848"/>
    <cellStyle name="Control Activity Total 4 3 3 3" xfId="15817"/>
    <cellStyle name="Control Activity Total 4 3 3 3 2" xfId="40657"/>
    <cellStyle name="Control Activity Total 4 3 3 4" xfId="17063"/>
    <cellStyle name="Control Activity Total 4 3 3 4 2" xfId="41903"/>
    <cellStyle name="Control Activity Total 4 3 3 5" xfId="20326"/>
    <cellStyle name="Control Activity Total 4 3 3 5 2" xfId="45166"/>
    <cellStyle name="Control Activity Total 4 3 3 6" xfId="23596"/>
    <cellStyle name="Control Activity Total 4 3 3 6 2" xfId="48436"/>
    <cellStyle name="Control Activity Total 4 3 3 7" xfId="26809"/>
    <cellStyle name="Control Activity Total 4 3 3 7 2" xfId="51649"/>
    <cellStyle name="Control Activity Total 4 3 3 8" xfId="28376"/>
    <cellStyle name="Control Activity Total 4 3 3 8 2" xfId="53216"/>
    <cellStyle name="Control Activity Total 4 3 3 9" xfId="37498"/>
    <cellStyle name="Control Activity Total 4 3 4" xfId="12945"/>
    <cellStyle name="Control Activity Total 4 3 4 2" xfId="15279"/>
    <cellStyle name="Control Activity Total 4 3 4 2 2" xfId="40120"/>
    <cellStyle name="Control Activity Total 4 3 4 3" xfId="16090"/>
    <cellStyle name="Control Activity Total 4 3 4 3 2" xfId="40930"/>
    <cellStyle name="Control Activity Total 4 3 4 4" xfId="17354"/>
    <cellStyle name="Control Activity Total 4 3 4 4 2" xfId="42194"/>
    <cellStyle name="Control Activity Total 4 3 4 5" xfId="20617"/>
    <cellStyle name="Control Activity Total 4 3 4 5 2" xfId="45457"/>
    <cellStyle name="Control Activity Total 4 3 4 6" xfId="23887"/>
    <cellStyle name="Control Activity Total 4 3 4 6 2" xfId="48727"/>
    <cellStyle name="Control Activity Total 4 3 4 7" xfId="27100"/>
    <cellStyle name="Control Activity Total 4 3 4 7 2" xfId="51940"/>
    <cellStyle name="Control Activity Total 4 3 4 8" xfId="28667"/>
    <cellStyle name="Control Activity Total 4 3 4 8 2" xfId="53507"/>
    <cellStyle name="Control Activity Total 4 3 4 9" xfId="37788"/>
    <cellStyle name="Control Activity Total 4 3 5" xfId="9835"/>
    <cellStyle name="Control Activity Total 4 3 5 2" xfId="34784"/>
    <cellStyle name="Control Activity Total 4 3 6" xfId="13292"/>
    <cellStyle name="Control Activity Total 4 3 6 2" xfId="38134"/>
    <cellStyle name="Control Activity Total 4 3 7" xfId="6479"/>
    <cellStyle name="Control Activity Total 4 3 7 2" xfId="31451"/>
    <cellStyle name="Control Activity Total 4 3 8" xfId="13942"/>
    <cellStyle name="Control Activity Total 4 3 8 2" xfId="38783"/>
    <cellStyle name="Control Activity Total 4 3 9" xfId="17552"/>
    <cellStyle name="Control Activity Total 4 3 9 2" xfId="42392"/>
    <cellStyle name="Control Activity Total 4 4" xfId="11766"/>
    <cellStyle name="Control Activity Total 4 4 2" xfId="14432"/>
    <cellStyle name="Control Activity Total 4 4 2 2" xfId="39273"/>
    <cellStyle name="Control Activity Total 4 4 3" xfId="9318"/>
    <cellStyle name="Control Activity Total 4 4 3 2" xfId="34268"/>
    <cellStyle name="Control Activity Total 4 4 4" xfId="9069"/>
    <cellStyle name="Control Activity Total 4 4 4 2" xfId="34019"/>
    <cellStyle name="Control Activity Total 4 4 5" xfId="19439"/>
    <cellStyle name="Control Activity Total 4 4 5 2" xfId="44279"/>
    <cellStyle name="Control Activity Total 4 4 6" xfId="22709"/>
    <cellStyle name="Control Activity Total 4 4 6 2" xfId="47549"/>
    <cellStyle name="Control Activity Total 4 4 7" xfId="25923"/>
    <cellStyle name="Control Activity Total 4 4 7 2" xfId="50763"/>
    <cellStyle name="Control Activity Total 4 4 8" xfId="28124"/>
    <cellStyle name="Control Activity Total 4 4 8 2" xfId="52964"/>
    <cellStyle name="Control Activity Total 4 4 9" xfId="36642"/>
    <cellStyle name="Control Activity Total 4 5" xfId="12456"/>
    <cellStyle name="Control Activity Total 4 5 2" xfId="14898"/>
    <cellStyle name="Control Activity Total 4 5 2 2" xfId="39739"/>
    <cellStyle name="Control Activity Total 4 5 3" xfId="15731"/>
    <cellStyle name="Control Activity Total 4 5 3 2" xfId="40571"/>
    <cellStyle name="Control Activity Total 4 5 4" xfId="16866"/>
    <cellStyle name="Control Activity Total 4 5 4 2" xfId="41706"/>
    <cellStyle name="Control Activity Total 4 5 5" xfId="20129"/>
    <cellStyle name="Control Activity Total 4 5 5 2" xfId="44969"/>
    <cellStyle name="Control Activity Total 4 5 6" xfId="23399"/>
    <cellStyle name="Control Activity Total 4 5 6 2" xfId="48239"/>
    <cellStyle name="Control Activity Total 4 5 7" xfId="26612"/>
    <cellStyle name="Control Activity Total 4 5 7 2" xfId="51452"/>
    <cellStyle name="Control Activity Total 4 5 8" xfId="28318"/>
    <cellStyle name="Control Activity Total 4 5 8 2" xfId="53158"/>
    <cellStyle name="Control Activity Total 4 5 9" xfId="37313"/>
    <cellStyle name="Control Activity Total 4 6" xfId="12899"/>
    <cellStyle name="Control Activity Total 4 6 2" xfId="15233"/>
    <cellStyle name="Control Activity Total 4 6 2 2" xfId="40074"/>
    <cellStyle name="Control Activity Total 4 6 3" xfId="16045"/>
    <cellStyle name="Control Activity Total 4 6 3 2" xfId="40885"/>
    <cellStyle name="Control Activity Total 4 6 4" xfId="17308"/>
    <cellStyle name="Control Activity Total 4 6 4 2" xfId="42148"/>
    <cellStyle name="Control Activity Total 4 6 5" xfId="20571"/>
    <cellStyle name="Control Activity Total 4 6 5 2" xfId="45411"/>
    <cellStyle name="Control Activity Total 4 6 6" xfId="23841"/>
    <cellStyle name="Control Activity Total 4 6 6 2" xfId="48681"/>
    <cellStyle name="Control Activity Total 4 6 7" xfId="27054"/>
    <cellStyle name="Control Activity Total 4 6 7 2" xfId="51894"/>
    <cellStyle name="Control Activity Total 4 6 8" xfId="28621"/>
    <cellStyle name="Control Activity Total 4 6 8 2" xfId="53461"/>
    <cellStyle name="Control Activity Total 4 6 9" xfId="37742"/>
    <cellStyle name="Control Activity Total 4 7" xfId="9729"/>
    <cellStyle name="Control Activity Total 4 7 2" xfId="34678"/>
    <cellStyle name="Control Activity Total 4 8" xfId="13174"/>
    <cellStyle name="Control Activity Total 4 8 2" xfId="38016"/>
    <cellStyle name="Control Activity Total 4 9" xfId="8630"/>
    <cellStyle name="Control Activity Total 4 9 2" xfId="33581"/>
    <cellStyle name="Control Activity Total 5" xfId="5452"/>
    <cellStyle name="Control Activity Total 5 10" xfId="9015"/>
    <cellStyle name="Control Activity Total 5 10 2" xfId="33965"/>
    <cellStyle name="Control Activity Total 5 11" xfId="8886"/>
    <cellStyle name="Control Activity Total 5 11 2" xfId="33837"/>
    <cellStyle name="Control Activity Total 5 12" xfId="13231"/>
    <cellStyle name="Control Activity Total 5 12 2" xfId="38073"/>
    <cellStyle name="Control Activity Total 5 13" xfId="14822"/>
    <cellStyle name="Control Activity Total 5 13 2" xfId="39663"/>
    <cellStyle name="Control Activity Total 5 14" xfId="30454"/>
    <cellStyle name="Control Activity Total 5 2" xfId="6351"/>
    <cellStyle name="Control Activity Total 5 2 10" xfId="20918"/>
    <cellStyle name="Control Activity Total 5 2 10 2" xfId="45758"/>
    <cellStyle name="Control Activity Total 5 2 11" xfId="24144"/>
    <cellStyle name="Control Activity Total 5 2 11 2" xfId="48984"/>
    <cellStyle name="Control Activity Total 5 2 12" xfId="27353"/>
    <cellStyle name="Control Activity Total 5 2 12 2" xfId="52193"/>
    <cellStyle name="Control Activity Total 5 2 13" xfId="31326"/>
    <cellStyle name="Control Activity Total 5 2 2" xfId="11916"/>
    <cellStyle name="Control Activity Total 5 2 2 2" xfId="14567"/>
    <cellStyle name="Control Activity Total 5 2 2 2 2" xfId="39408"/>
    <cellStyle name="Control Activity Total 5 2 2 3" xfId="15526"/>
    <cellStyle name="Control Activity Total 5 2 2 3 2" xfId="40367"/>
    <cellStyle name="Control Activity Total 5 2 2 4" xfId="16326"/>
    <cellStyle name="Control Activity Total 5 2 2 4 2" xfId="41166"/>
    <cellStyle name="Control Activity Total 5 2 2 5" xfId="19589"/>
    <cellStyle name="Control Activity Total 5 2 2 5 2" xfId="44429"/>
    <cellStyle name="Control Activity Total 5 2 2 6" xfId="22859"/>
    <cellStyle name="Control Activity Total 5 2 2 6 2" xfId="47699"/>
    <cellStyle name="Control Activity Total 5 2 2 7" xfId="26072"/>
    <cellStyle name="Control Activity Total 5 2 2 7 2" xfId="50912"/>
    <cellStyle name="Control Activity Total 5 2 2 8" xfId="28244"/>
    <cellStyle name="Control Activity Total 5 2 2 8 2" xfId="53084"/>
    <cellStyle name="Control Activity Total 5 2 2 9" xfId="36779"/>
    <cellStyle name="Control Activity Total 5 2 3" xfId="12725"/>
    <cellStyle name="Control Activity Total 5 2 3 2" xfId="15077"/>
    <cellStyle name="Control Activity Total 5 2 3 2 2" xfId="39918"/>
    <cellStyle name="Control Activity Total 5 2 3 3" xfId="15887"/>
    <cellStyle name="Control Activity Total 5 2 3 3 2" xfId="40727"/>
    <cellStyle name="Control Activity Total 5 2 3 4" xfId="17135"/>
    <cellStyle name="Control Activity Total 5 2 3 4 2" xfId="41975"/>
    <cellStyle name="Control Activity Total 5 2 3 5" xfId="20398"/>
    <cellStyle name="Control Activity Total 5 2 3 5 2" xfId="45238"/>
    <cellStyle name="Control Activity Total 5 2 3 6" xfId="23668"/>
    <cellStyle name="Control Activity Total 5 2 3 6 2" xfId="48508"/>
    <cellStyle name="Control Activity Total 5 2 3 7" xfId="26881"/>
    <cellStyle name="Control Activity Total 5 2 3 7 2" xfId="51721"/>
    <cellStyle name="Control Activity Total 5 2 3 8" xfId="28448"/>
    <cellStyle name="Control Activity Total 5 2 3 8 2" xfId="53288"/>
    <cellStyle name="Control Activity Total 5 2 3 9" xfId="37569"/>
    <cellStyle name="Control Activity Total 5 2 4" xfId="13016"/>
    <cellStyle name="Control Activity Total 5 2 4 2" xfId="15350"/>
    <cellStyle name="Control Activity Total 5 2 4 2 2" xfId="40191"/>
    <cellStyle name="Control Activity Total 5 2 4 3" xfId="16160"/>
    <cellStyle name="Control Activity Total 5 2 4 3 2" xfId="41000"/>
    <cellStyle name="Control Activity Total 5 2 4 4" xfId="17425"/>
    <cellStyle name="Control Activity Total 5 2 4 4 2" xfId="42265"/>
    <cellStyle name="Control Activity Total 5 2 4 5" xfId="20688"/>
    <cellStyle name="Control Activity Total 5 2 4 5 2" xfId="45528"/>
    <cellStyle name="Control Activity Total 5 2 4 6" xfId="23958"/>
    <cellStyle name="Control Activity Total 5 2 4 6 2" xfId="48798"/>
    <cellStyle name="Control Activity Total 5 2 4 7" xfId="27171"/>
    <cellStyle name="Control Activity Total 5 2 4 7 2" xfId="52011"/>
    <cellStyle name="Control Activity Total 5 2 4 8" xfId="28738"/>
    <cellStyle name="Control Activity Total 5 2 4 8 2" xfId="53578"/>
    <cellStyle name="Control Activity Total 5 2 4 9" xfId="37859"/>
    <cellStyle name="Control Activity Total 5 2 5" xfId="9907"/>
    <cellStyle name="Control Activity Total 5 2 5 2" xfId="34856"/>
    <cellStyle name="Control Activity Total 5 2 6" xfId="13363"/>
    <cellStyle name="Control Activity Total 5 2 6 2" xfId="38205"/>
    <cellStyle name="Control Activity Total 5 2 7" xfId="8737"/>
    <cellStyle name="Control Activity Total 5 2 7 2" xfId="33688"/>
    <cellStyle name="Control Activity Total 5 2 8" xfId="13787"/>
    <cellStyle name="Control Activity Total 5 2 8 2" xfId="38629"/>
    <cellStyle name="Control Activity Total 5 2 9" xfId="17623"/>
    <cellStyle name="Control Activity Total 5 2 9 2" xfId="42463"/>
    <cellStyle name="Control Activity Total 5 3" xfId="11545"/>
    <cellStyle name="Control Activity Total 5 3 2" xfId="14298"/>
    <cellStyle name="Control Activity Total 5 3 2 2" xfId="39139"/>
    <cellStyle name="Control Activity Total 5 3 3" xfId="9235"/>
    <cellStyle name="Control Activity Total 5 3 3 2" xfId="34185"/>
    <cellStyle name="Control Activity Total 5 3 4" xfId="14962"/>
    <cellStyle name="Control Activity Total 5 3 4 2" xfId="39803"/>
    <cellStyle name="Control Activity Total 5 3 5" xfId="19222"/>
    <cellStyle name="Control Activity Total 5 3 5 2" xfId="44062"/>
    <cellStyle name="Control Activity Total 5 3 6" xfId="22489"/>
    <cellStyle name="Control Activity Total 5 3 6 2" xfId="47329"/>
    <cellStyle name="Control Activity Total 5 3 7" xfId="25707"/>
    <cellStyle name="Control Activity Total 5 3 7 2" xfId="50547"/>
    <cellStyle name="Control Activity Total 5 3 8" xfId="28072"/>
    <cellStyle name="Control Activity Total 5 3 8 2" xfId="52912"/>
    <cellStyle name="Control Activity Total 5 3 9" xfId="36434"/>
    <cellStyle name="Control Activity Total 5 4" xfId="10314"/>
    <cellStyle name="Control Activity Total 5 4 2" xfId="13636"/>
    <cellStyle name="Control Activity Total 5 4 2 2" xfId="38478"/>
    <cellStyle name="Control Activity Total 5 4 3" xfId="9193"/>
    <cellStyle name="Control Activity Total 5 4 3 2" xfId="34143"/>
    <cellStyle name="Control Activity Total 5 4 4" xfId="6630"/>
    <cellStyle name="Control Activity Total 5 4 4 2" xfId="31598"/>
    <cellStyle name="Control Activity Total 5 4 5" xfId="18028"/>
    <cellStyle name="Control Activity Total 5 4 5 2" xfId="42868"/>
    <cellStyle name="Control Activity Total 5 4 6" xfId="21322"/>
    <cellStyle name="Control Activity Total 5 4 6 2" xfId="46162"/>
    <cellStyle name="Control Activity Total 5 4 7" xfId="24548"/>
    <cellStyle name="Control Activity Total 5 4 7 2" xfId="49388"/>
    <cellStyle name="Control Activity Total 5 4 8" xfId="27483"/>
    <cellStyle name="Control Activity Total 5 4 8 2" xfId="52323"/>
    <cellStyle name="Control Activity Total 5 4 9" xfId="35256"/>
    <cellStyle name="Control Activity Total 5 5" xfId="12858"/>
    <cellStyle name="Control Activity Total 5 5 2" xfId="15192"/>
    <cellStyle name="Control Activity Total 5 5 2 2" xfId="40033"/>
    <cellStyle name="Control Activity Total 5 5 3" xfId="16004"/>
    <cellStyle name="Control Activity Total 5 5 3 2" xfId="40844"/>
    <cellStyle name="Control Activity Total 5 5 4" xfId="17267"/>
    <cellStyle name="Control Activity Total 5 5 4 2" xfId="42107"/>
    <cellStyle name="Control Activity Total 5 5 5" xfId="20530"/>
    <cellStyle name="Control Activity Total 5 5 5 2" xfId="45370"/>
    <cellStyle name="Control Activity Total 5 5 6" xfId="23800"/>
    <cellStyle name="Control Activity Total 5 5 6 2" xfId="48640"/>
    <cellStyle name="Control Activity Total 5 5 7" xfId="27013"/>
    <cellStyle name="Control Activity Total 5 5 7 2" xfId="51853"/>
    <cellStyle name="Control Activity Total 5 5 8" xfId="28580"/>
    <cellStyle name="Control Activity Total 5 5 8 2" xfId="53420"/>
    <cellStyle name="Control Activity Total 5 5 9" xfId="37701"/>
    <cellStyle name="Control Activity Total 5 6" xfId="9393"/>
    <cellStyle name="Control Activity Total 5 6 2" xfId="34343"/>
    <cellStyle name="Control Activity Total 5 7" xfId="7631"/>
    <cellStyle name="Control Activity Total 5 7 2" xfId="32584"/>
    <cellStyle name="Control Activity Total 5 8" xfId="6622"/>
    <cellStyle name="Control Activity Total 5 8 2" xfId="31590"/>
    <cellStyle name="Control Activity Total 5 9" xfId="7350"/>
    <cellStyle name="Control Activity Total 5 9 2" xfId="32303"/>
    <cellStyle name="Control Activity Total 6" xfId="6277"/>
    <cellStyle name="Control Activity Total 6 10" xfId="20846"/>
    <cellStyle name="Control Activity Total 6 10 2" xfId="45686"/>
    <cellStyle name="Control Activity Total 6 11" xfId="24073"/>
    <cellStyle name="Control Activity Total 6 11 2" xfId="48913"/>
    <cellStyle name="Control Activity Total 6 12" xfId="27282"/>
    <cellStyle name="Control Activity Total 6 12 2" xfId="52122"/>
    <cellStyle name="Control Activity Total 6 13" xfId="31255"/>
    <cellStyle name="Control Activity Total 6 2" xfId="11842"/>
    <cellStyle name="Control Activity Total 6 2 2" xfId="14494"/>
    <cellStyle name="Control Activity Total 6 2 2 2" xfId="39335"/>
    <cellStyle name="Control Activity Total 6 2 3" xfId="15454"/>
    <cellStyle name="Control Activity Total 6 2 3 2" xfId="40295"/>
    <cellStyle name="Control Activity Total 6 2 4" xfId="16254"/>
    <cellStyle name="Control Activity Total 6 2 4 2" xfId="41094"/>
    <cellStyle name="Control Activity Total 6 2 5" xfId="19515"/>
    <cellStyle name="Control Activity Total 6 2 5 2" xfId="44355"/>
    <cellStyle name="Control Activity Total 6 2 6" xfId="22785"/>
    <cellStyle name="Control Activity Total 6 2 6 2" xfId="47625"/>
    <cellStyle name="Control Activity Total 6 2 7" xfId="25999"/>
    <cellStyle name="Control Activity Total 6 2 7 2" xfId="50839"/>
    <cellStyle name="Control Activity Total 6 2 8" xfId="28171"/>
    <cellStyle name="Control Activity Total 6 2 8 2" xfId="53011"/>
    <cellStyle name="Control Activity Total 6 2 9" xfId="36706"/>
    <cellStyle name="Control Activity Total 6 3" xfId="12652"/>
    <cellStyle name="Control Activity Total 6 3 2" xfId="15006"/>
    <cellStyle name="Control Activity Total 6 3 2 2" xfId="39847"/>
    <cellStyle name="Control Activity Total 6 3 3" xfId="15816"/>
    <cellStyle name="Control Activity Total 6 3 3 2" xfId="40656"/>
    <cellStyle name="Control Activity Total 6 3 4" xfId="17062"/>
    <cellStyle name="Control Activity Total 6 3 4 2" xfId="41902"/>
    <cellStyle name="Control Activity Total 6 3 5" xfId="20325"/>
    <cellStyle name="Control Activity Total 6 3 5 2" xfId="45165"/>
    <cellStyle name="Control Activity Total 6 3 6" xfId="23595"/>
    <cellStyle name="Control Activity Total 6 3 6 2" xfId="48435"/>
    <cellStyle name="Control Activity Total 6 3 7" xfId="26808"/>
    <cellStyle name="Control Activity Total 6 3 7 2" xfId="51648"/>
    <cellStyle name="Control Activity Total 6 3 8" xfId="28375"/>
    <cellStyle name="Control Activity Total 6 3 8 2" xfId="53215"/>
    <cellStyle name="Control Activity Total 6 3 9" xfId="37497"/>
    <cellStyle name="Control Activity Total 6 4" xfId="12944"/>
    <cellStyle name="Control Activity Total 6 4 2" xfId="15278"/>
    <cellStyle name="Control Activity Total 6 4 2 2" xfId="40119"/>
    <cellStyle name="Control Activity Total 6 4 3" xfId="16089"/>
    <cellStyle name="Control Activity Total 6 4 3 2" xfId="40929"/>
    <cellStyle name="Control Activity Total 6 4 4" xfId="17353"/>
    <cellStyle name="Control Activity Total 6 4 4 2" xfId="42193"/>
    <cellStyle name="Control Activity Total 6 4 5" xfId="20616"/>
    <cellStyle name="Control Activity Total 6 4 5 2" xfId="45456"/>
    <cellStyle name="Control Activity Total 6 4 6" xfId="23886"/>
    <cellStyle name="Control Activity Total 6 4 6 2" xfId="48726"/>
    <cellStyle name="Control Activity Total 6 4 7" xfId="27099"/>
    <cellStyle name="Control Activity Total 6 4 7 2" xfId="51939"/>
    <cellStyle name="Control Activity Total 6 4 8" xfId="28666"/>
    <cellStyle name="Control Activity Total 6 4 8 2" xfId="53506"/>
    <cellStyle name="Control Activity Total 6 4 9" xfId="37787"/>
    <cellStyle name="Control Activity Total 6 5" xfId="9834"/>
    <cellStyle name="Control Activity Total 6 5 2" xfId="34783"/>
    <cellStyle name="Control Activity Total 6 6" xfId="13291"/>
    <cellStyle name="Control Activity Total 6 6 2" xfId="38133"/>
    <cellStyle name="Control Activity Total 6 7" xfId="6478"/>
    <cellStyle name="Control Activity Total 6 7 2" xfId="31450"/>
    <cellStyle name="Control Activity Total 6 8" xfId="13908"/>
    <cellStyle name="Control Activity Total 6 8 2" xfId="38749"/>
    <cellStyle name="Control Activity Total 6 9" xfId="17551"/>
    <cellStyle name="Control Activity Total 6 9 2" xfId="42391"/>
    <cellStyle name="Control Activity Total 7" xfId="5468"/>
    <cellStyle name="Control Activity Total 7 10" xfId="13857"/>
    <cellStyle name="Control Activity Total 7 10 2" xfId="38699"/>
    <cellStyle name="Control Activity Total 7 11" xfId="6710"/>
    <cellStyle name="Control Activity Total 7 11 2" xfId="31678"/>
    <cellStyle name="Control Activity Total 7 12" xfId="6715"/>
    <cellStyle name="Control Activity Total 7 12 2" xfId="31683"/>
    <cellStyle name="Control Activity Total 7 13" xfId="30468"/>
    <cellStyle name="Control Activity Total 7 2" xfId="11561"/>
    <cellStyle name="Control Activity Total 7 2 2" xfId="14313"/>
    <cellStyle name="Control Activity Total 7 2 2 2" xfId="39154"/>
    <cellStyle name="Control Activity Total 7 2 3" xfId="9257"/>
    <cellStyle name="Control Activity Total 7 2 3 2" xfId="34207"/>
    <cellStyle name="Control Activity Total 7 2 4" xfId="9674"/>
    <cellStyle name="Control Activity Total 7 2 4 2" xfId="34623"/>
    <cellStyle name="Control Activity Total 7 2 5" xfId="19236"/>
    <cellStyle name="Control Activity Total 7 2 5 2" xfId="44076"/>
    <cellStyle name="Control Activity Total 7 2 6" xfId="22505"/>
    <cellStyle name="Control Activity Total 7 2 6 2" xfId="47345"/>
    <cellStyle name="Control Activity Total 7 2 7" xfId="25721"/>
    <cellStyle name="Control Activity Total 7 2 7 2" xfId="50561"/>
    <cellStyle name="Control Activity Total 7 2 8" xfId="28086"/>
    <cellStyle name="Control Activity Total 7 2 8 2" xfId="52926"/>
    <cellStyle name="Control Activity Total 7 2 9" xfId="36448"/>
    <cellStyle name="Control Activity Total 7 3" xfId="10300"/>
    <cellStyle name="Control Activity Total 7 3 2" xfId="13622"/>
    <cellStyle name="Control Activity Total 7 3 2 2" xfId="38464"/>
    <cellStyle name="Control Activity Total 7 3 3" xfId="9116"/>
    <cellStyle name="Control Activity Total 7 3 3 2" xfId="34066"/>
    <cellStyle name="Control Activity Total 7 3 4" xfId="15154"/>
    <cellStyle name="Control Activity Total 7 3 4 2" xfId="39995"/>
    <cellStyle name="Control Activity Total 7 3 5" xfId="18014"/>
    <cellStyle name="Control Activity Total 7 3 5 2" xfId="42854"/>
    <cellStyle name="Control Activity Total 7 3 6" xfId="21308"/>
    <cellStyle name="Control Activity Total 7 3 6 2" xfId="46148"/>
    <cellStyle name="Control Activity Total 7 3 7" xfId="24534"/>
    <cellStyle name="Control Activity Total 7 3 7 2" xfId="49374"/>
    <cellStyle name="Control Activity Total 7 3 8" xfId="27469"/>
    <cellStyle name="Control Activity Total 7 3 8 2" xfId="52309"/>
    <cellStyle name="Control Activity Total 7 3 9" xfId="35242"/>
    <cellStyle name="Control Activity Total 7 4" xfId="12872"/>
    <cellStyle name="Control Activity Total 7 4 2" xfId="15206"/>
    <cellStyle name="Control Activity Total 7 4 2 2" xfId="40047"/>
    <cellStyle name="Control Activity Total 7 4 3" xfId="16018"/>
    <cellStyle name="Control Activity Total 7 4 3 2" xfId="40858"/>
    <cellStyle name="Control Activity Total 7 4 4" xfId="17281"/>
    <cellStyle name="Control Activity Total 7 4 4 2" xfId="42121"/>
    <cellStyle name="Control Activity Total 7 4 5" xfId="20544"/>
    <cellStyle name="Control Activity Total 7 4 5 2" xfId="45384"/>
    <cellStyle name="Control Activity Total 7 4 6" xfId="23814"/>
    <cellStyle name="Control Activity Total 7 4 6 2" xfId="48654"/>
    <cellStyle name="Control Activity Total 7 4 7" xfId="27027"/>
    <cellStyle name="Control Activity Total 7 4 7 2" xfId="51867"/>
    <cellStyle name="Control Activity Total 7 4 8" xfId="28594"/>
    <cellStyle name="Control Activity Total 7 4 8 2" xfId="53434"/>
    <cellStyle name="Control Activity Total 7 4 9" xfId="37715"/>
    <cellStyle name="Control Activity Total 7 5" xfId="9407"/>
    <cellStyle name="Control Activity Total 7 5 2" xfId="34357"/>
    <cellStyle name="Control Activity Total 7 6" xfId="7617"/>
    <cellStyle name="Control Activity Total 7 6 2" xfId="32570"/>
    <cellStyle name="Control Activity Total 7 7" xfId="8528"/>
    <cellStyle name="Control Activity Total 7 7 2" xfId="33479"/>
    <cellStyle name="Control Activity Total 7 8" xfId="7343"/>
    <cellStyle name="Control Activity Total 7 8 2" xfId="32296"/>
    <cellStyle name="Control Activity Total 7 9" xfId="6524"/>
    <cellStyle name="Control Activity Total 7 9 2" xfId="31493"/>
    <cellStyle name="Control Activity Total 8" xfId="11033"/>
    <cellStyle name="Control Activity Total 8 2" xfId="14000"/>
    <cellStyle name="Control Activity Total 8 2 2" xfId="38841"/>
    <cellStyle name="Control Activity Total 8 3" xfId="7233"/>
    <cellStyle name="Control Activity Total 8 3 2" xfId="32186"/>
    <cellStyle name="Control Activity Total 8 4" xfId="7534"/>
    <cellStyle name="Control Activity Total 8 4 2" xfId="32487"/>
    <cellStyle name="Control Activity Total 8 5" xfId="18736"/>
    <cellStyle name="Control Activity Total 8 5 2" xfId="43576"/>
    <cellStyle name="Control Activity Total 8 6" xfId="22007"/>
    <cellStyle name="Control Activity Total 8 6 2" xfId="46847"/>
    <cellStyle name="Control Activity Total 8 7" xfId="25230"/>
    <cellStyle name="Control Activity Total 8 7 2" xfId="50070"/>
    <cellStyle name="Control Activity Total 8 8" xfId="27960"/>
    <cellStyle name="Control Activity Total 8 8 2" xfId="52800"/>
    <cellStyle name="Control Activity Total 8 9" xfId="35953"/>
    <cellStyle name="Control Activity Total 9" xfId="10893"/>
    <cellStyle name="Control Activity Total 9 2" xfId="13955"/>
    <cellStyle name="Control Activity Total 9 2 2" xfId="38796"/>
    <cellStyle name="Control Activity Total 9 3" xfId="6626"/>
    <cellStyle name="Control Activity Total 9 3 2" xfId="31594"/>
    <cellStyle name="Control Activity Total 9 4" xfId="9026"/>
    <cellStyle name="Control Activity Total 9 4 2" xfId="33976"/>
    <cellStyle name="Control Activity Total 9 5" xfId="18607"/>
    <cellStyle name="Control Activity Total 9 5 2" xfId="43447"/>
    <cellStyle name="Control Activity Total 9 6" xfId="21885"/>
    <cellStyle name="Control Activity Total 9 6 2" xfId="46725"/>
    <cellStyle name="Control Activity Total 9 7" xfId="25111"/>
    <cellStyle name="Control Activity Total 9 7 2" xfId="49951"/>
    <cellStyle name="Control Activity Total 9 8" xfId="27903"/>
    <cellStyle name="Control Activity Total 9 8 2" xfId="52743"/>
    <cellStyle name="Control Activity Total 9 9" xfId="35814"/>
    <cellStyle name="Control Activity Total Values" xfId="4411"/>
    <cellStyle name="Control Activity Total Values 10" xfId="12804"/>
    <cellStyle name="Control Activity Total Values 10 2" xfId="15145"/>
    <cellStyle name="Control Activity Total Values 10 2 2" xfId="39986"/>
    <cellStyle name="Control Activity Total Values 10 3" xfId="15956"/>
    <cellStyle name="Control Activity Total Values 10 3 2" xfId="40796"/>
    <cellStyle name="Control Activity Total Values 10 4" xfId="17213"/>
    <cellStyle name="Control Activity Total Values 10 4 2" xfId="42053"/>
    <cellStyle name="Control Activity Total Values 10 5" xfId="20476"/>
    <cellStyle name="Control Activity Total Values 10 5 2" xfId="45316"/>
    <cellStyle name="Control Activity Total Values 10 6" xfId="23746"/>
    <cellStyle name="Control Activity Total Values 10 6 2" xfId="48586"/>
    <cellStyle name="Control Activity Total Values 10 7" xfId="26959"/>
    <cellStyle name="Control Activity Total Values 10 7 2" xfId="51799"/>
    <cellStyle name="Control Activity Total Values 10 8" xfId="28526"/>
    <cellStyle name="Control Activity Total Values 10 8 2" xfId="53366"/>
    <cellStyle name="Control Activity Total Values 10 9" xfId="37647"/>
    <cellStyle name="Control Activity Total Values 11" xfId="8922"/>
    <cellStyle name="Control Activity Total Values 11 2" xfId="33872"/>
    <cellStyle name="Control Activity Total Values 12" xfId="7478"/>
    <cellStyle name="Control Activity Total Values 12 2" xfId="32431"/>
    <cellStyle name="Control Activity Total Values 13" xfId="13168"/>
    <cellStyle name="Control Activity Total Values 13 2" xfId="38010"/>
    <cellStyle name="Control Activity Total Values 14" xfId="29780"/>
    <cellStyle name="Control Activity Total Values 2" xfId="5366"/>
    <cellStyle name="Control Activity Total Values 2 10" xfId="9339"/>
    <cellStyle name="Control Activity Total Values 2 10 2" xfId="34289"/>
    <cellStyle name="Control Activity Total Values 2 11" xfId="7680"/>
    <cellStyle name="Control Activity Total Values 2 11 2" xfId="32633"/>
    <cellStyle name="Control Activity Total Values 2 12" xfId="8483"/>
    <cellStyle name="Control Activity Total Values 2 12 2" xfId="33434"/>
    <cellStyle name="Control Activity Total Values 2 13" xfId="7181"/>
    <cellStyle name="Control Activity Total Values 2 13 2" xfId="32134"/>
    <cellStyle name="Control Activity Total Values 2 14" xfId="14924"/>
    <cellStyle name="Control Activity Total Values 2 14 2" xfId="39765"/>
    <cellStyle name="Control Activity Total Values 2 15" xfId="7135"/>
    <cellStyle name="Control Activity Total Values 2 15 2" xfId="32088"/>
    <cellStyle name="Control Activity Total Values 2 16" xfId="17495"/>
    <cellStyle name="Control Activity Total Values 2 16 2" xfId="42335"/>
    <cellStyle name="Control Activity Total Values 2 17" xfId="7360"/>
    <cellStyle name="Control Activity Total Values 2 17 2" xfId="32313"/>
    <cellStyle name="Control Activity Total Values 2 18" xfId="30410"/>
    <cellStyle name="Control Activity Total Values 2 2" xfId="5483"/>
    <cellStyle name="Control Activity Total Values 2 2 10" xfId="8542"/>
    <cellStyle name="Control Activity Total Values 2 2 10 2" xfId="33493"/>
    <cellStyle name="Control Activity Total Values 2 2 11" xfId="7132"/>
    <cellStyle name="Control Activity Total Values 2 2 11 2" xfId="32085"/>
    <cellStyle name="Control Activity Total Values 2 2 12" xfId="14651"/>
    <cellStyle name="Control Activity Total Values 2 2 12 2" xfId="39492"/>
    <cellStyle name="Control Activity Total Values 2 2 13" xfId="9659"/>
    <cellStyle name="Control Activity Total Values 2 2 13 2" xfId="34608"/>
    <cellStyle name="Control Activity Total Values 2 2 14" xfId="14927"/>
    <cellStyle name="Control Activity Total Values 2 2 14 2" xfId="39768"/>
    <cellStyle name="Control Activity Total Values 2 2 15" xfId="8482"/>
    <cellStyle name="Control Activity Total Values 2 2 15 2" xfId="33433"/>
    <cellStyle name="Control Activity Total Values 2 2 16" xfId="30482"/>
    <cellStyle name="Control Activity Total Values 2 2 2" xfId="6262"/>
    <cellStyle name="Control Activity Total Values 2 2 2 10" xfId="17537"/>
    <cellStyle name="Control Activity Total Values 2 2 2 10 2" xfId="42377"/>
    <cellStyle name="Control Activity Total Values 2 2 2 11" xfId="20832"/>
    <cellStyle name="Control Activity Total Values 2 2 2 11 2" xfId="45672"/>
    <cellStyle name="Control Activity Total Values 2 2 2 12" xfId="24059"/>
    <cellStyle name="Control Activity Total Values 2 2 2 12 2" xfId="48899"/>
    <cellStyle name="Control Activity Total Values 2 2 2 13" xfId="27268"/>
    <cellStyle name="Control Activity Total Values 2 2 2 13 2" xfId="52108"/>
    <cellStyle name="Control Activity Total Values 2 2 2 14" xfId="31241"/>
    <cellStyle name="Control Activity Total Values 2 2 2 2" xfId="6406"/>
    <cellStyle name="Control Activity Total Values 2 2 2 2 10" xfId="20973"/>
    <cellStyle name="Control Activity Total Values 2 2 2 2 10 2" xfId="45813"/>
    <cellStyle name="Control Activity Total Values 2 2 2 2 11" xfId="24199"/>
    <cellStyle name="Control Activity Total Values 2 2 2 2 11 2" xfId="49039"/>
    <cellStyle name="Control Activity Total Values 2 2 2 2 12" xfId="27408"/>
    <cellStyle name="Control Activity Total Values 2 2 2 2 12 2" xfId="52248"/>
    <cellStyle name="Control Activity Total Values 2 2 2 2 13" xfId="31381"/>
    <cellStyle name="Control Activity Total Values 2 2 2 2 2" xfId="11971"/>
    <cellStyle name="Control Activity Total Values 2 2 2 2 2 2" xfId="14622"/>
    <cellStyle name="Control Activity Total Values 2 2 2 2 2 2 2" xfId="39463"/>
    <cellStyle name="Control Activity Total Values 2 2 2 2 2 3" xfId="15581"/>
    <cellStyle name="Control Activity Total Values 2 2 2 2 2 3 2" xfId="40422"/>
    <cellStyle name="Control Activity Total Values 2 2 2 2 2 4" xfId="16381"/>
    <cellStyle name="Control Activity Total Values 2 2 2 2 2 4 2" xfId="41221"/>
    <cellStyle name="Control Activity Total Values 2 2 2 2 2 5" xfId="19644"/>
    <cellStyle name="Control Activity Total Values 2 2 2 2 2 5 2" xfId="44484"/>
    <cellStyle name="Control Activity Total Values 2 2 2 2 2 6" xfId="22914"/>
    <cellStyle name="Control Activity Total Values 2 2 2 2 2 6 2" xfId="47754"/>
    <cellStyle name="Control Activity Total Values 2 2 2 2 2 7" xfId="26127"/>
    <cellStyle name="Control Activity Total Values 2 2 2 2 2 7 2" xfId="50967"/>
    <cellStyle name="Control Activity Total Values 2 2 2 2 2 8" xfId="28299"/>
    <cellStyle name="Control Activity Total Values 2 2 2 2 2 8 2" xfId="53139"/>
    <cellStyle name="Control Activity Total Values 2 2 2 2 2 9" xfId="36834"/>
    <cellStyle name="Control Activity Total Values 2 2 2 2 3" xfId="12780"/>
    <cellStyle name="Control Activity Total Values 2 2 2 2 3 2" xfId="15132"/>
    <cellStyle name="Control Activity Total Values 2 2 2 2 3 2 2" xfId="39973"/>
    <cellStyle name="Control Activity Total Values 2 2 2 2 3 3" xfId="15942"/>
    <cellStyle name="Control Activity Total Values 2 2 2 2 3 3 2" xfId="40782"/>
    <cellStyle name="Control Activity Total Values 2 2 2 2 3 4" xfId="17190"/>
    <cellStyle name="Control Activity Total Values 2 2 2 2 3 4 2" xfId="42030"/>
    <cellStyle name="Control Activity Total Values 2 2 2 2 3 5" xfId="20453"/>
    <cellStyle name="Control Activity Total Values 2 2 2 2 3 5 2" xfId="45293"/>
    <cellStyle name="Control Activity Total Values 2 2 2 2 3 6" xfId="23723"/>
    <cellStyle name="Control Activity Total Values 2 2 2 2 3 6 2" xfId="48563"/>
    <cellStyle name="Control Activity Total Values 2 2 2 2 3 7" xfId="26936"/>
    <cellStyle name="Control Activity Total Values 2 2 2 2 3 7 2" xfId="51776"/>
    <cellStyle name="Control Activity Total Values 2 2 2 2 3 8" xfId="28503"/>
    <cellStyle name="Control Activity Total Values 2 2 2 2 3 8 2" xfId="53343"/>
    <cellStyle name="Control Activity Total Values 2 2 2 2 3 9" xfId="37624"/>
    <cellStyle name="Control Activity Total Values 2 2 2 2 4" xfId="13071"/>
    <cellStyle name="Control Activity Total Values 2 2 2 2 4 2" xfId="15405"/>
    <cellStyle name="Control Activity Total Values 2 2 2 2 4 2 2" xfId="40246"/>
    <cellStyle name="Control Activity Total Values 2 2 2 2 4 3" xfId="16215"/>
    <cellStyle name="Control Activity Total Values 2 2 2 2 4 3 2" xfId="41055"/>
    <cellStyle name="Control Activity Total Values 2 2 2 2 4 4" xfId="17480"/>
    <cellStyle name="Control Activity Total Values 2 2 2 2 4 4 2" xfId="42320"/>
    <cellStyle name="Control Activity Total Values 2 2 2 2 4 5" xfId="20743"/>
    <cellStyle name="Control Activity Total Values 2 2 2 2 4 5 2" xfId="45583"/>
    <cellStyle name="Control Activity Total Values 2 2 2 2 4 6" xfId="24013"/>
    <cellStyle name="Control Activity Total Values 2 2 2 2 4 6 2" xfId="48853"/>
    <cellStyle name="Control Activity Total Values 2 2 2 2 4 7" xfId="27226"/>
    <cellStyle name="Control Activity Total Values 2 2 2 2 4 7 2" xfId="52066"/>
    <cellStyle name="Control Activity Total Values 2 2 2 2 4 8" xfId="28793"/>
    <cellStyle name="Control Activity Total Values 2 2 2 2 4 8 2" xfId="53633"/>
    <cellStyle name="Control Activity Total Values 2 2 2 2 4 9" xfId="37914"/>
    <cellStyle name="Control Activity Total Values 2 2 2 2 5" xfId="9962"/>
    <cellStyle name="Control Activity Total Values 2 2 2 2 5 2" xfId="34911"/>
    <cellStyle name="Control Activity Total Values 2 2 2 2 6" xfId="13418"/>
    <cellStyle name="Control Activity Total Values 2 2 2 2 6 2" xfId="38260"/>
    <cellStyle name="Control Activity Total Values 2 2 2 2 7" xfId="8777"/>
    <cellStyle name="Control Activity Total Values 2 2 2 2 7 2" xfId="33728"/>
    <cellStyle name="Control Activity Total Values 2 2 2 2 8" xfId="8256"/>
    <cellStyle name="Control Activity Total Values 2 2 2 2 8 2" xfId="33209"/>
    <cellStyle name="Control Activity Total Values 2 2 2 2 9" xfId="17678"/>
    <cellStyle name="Control Activity Total Values 2 2 2 2 9 2" xfId="42518"/>
    <cellStyle name="Control Activity Total Values 2 2 2 3" xfId="11827"/>
    <cellStyle name="Control Activity Total Values 2 2 2 3 2" xfId="14479"/>
    <cellStyle name="Control Activity Total Values 2 2 2 3 2 2" xfId="39320"/>
    <cellStyle name="Control Activity Total Values 2 2 2 3 3" xfId="15440"/>
    <cellStyle name="Control Activity Total Values 2 2 2 3 3 2" xfId="40281"/>
    <cellStyle name="Control Activity Total Values 2 2 2 3 4" xfId="16239"/>
    <cellStyle name="Control Activity Total Values 2 2 2 3 4 2" xfId="41079"/>
    <cellStyle name="Control Activity Total Values 2 2 2 3 5" xfId="19500"/>
    <cellStyle name="Control Activity Total Values 2 2 2 3 5 2" xfId="44340"/>
    <cellStyle name="Control Activity Total Values 2 2 2 3 6" xfId="22770"/>
    <cellStyle name="Control Activity Total Values 2 2 2 3 6 2" xfId="47610"/>
    <cellStyle name="Control Activity Total Values 2 2 2 3 7" xfId="25984"/>
    <cellStyle name="Control Activity Total Values 2 2 2 3 7 2" xfId="50824"/>
    <cellStyle name="Control Activity Total Values 2 2 2 3 8" xfId="28156"/>
    <cellStyle name="Control Activity Total Values 2 2 2 3 8 2" xfId="52996"/>
    <cellStyle name="Control Activity Total Values 2 2 2 3 9" xfId="36691"/>
    <cellStyle name="Control Activity Total Values 2 2 2 4" xfId="12637"/>
    <cellStyle name="Control Activity Total Values 2 2 2 4 2" xfId="14991"/>
    <cellStyle name="Control Activity Total Values 2 2 2 4 2 2" xfId="39832"/>
    <cellStyle name="Control Activity Total Values 2 2 2 4 3" xfId="15802"/>
    <cellStyle name="Control Activity Total Values 2 2 2 4 3 2" xfId="40642"/>
    <cellStyle name="Control Activity Total Values 2 2 2 4 4" xfId="17047"/>
    <cellStyle name="Control Activity Total Values 2 2 2 4 4 2" xfId="41887"/>
    <cellStyle name="Control Activity Total Values 2 2 2 4 5" xfId="20310"/>
    <cellStyle name="Control Activity Total Values 2 2 2 4 5 2" xfId="45150"/>
    <cellStyle name="Control Activity Total Values 2 2 2 4 6" xfId="23580"/>
    <cellStyle name="Control Activity Total Values 2 2 2 4 6 2" xfId="48420"/>
    <cellStyle name="Control Activity Total Values 2 2 2 4 7" xfId="26793"/>
    <cellStyle name="Control Activity Total Values 2 2 2 4 7 2" xfId="51633"/>
    <cellStyle name="Control Activity Total Values 2 2 2 4 8" xfId="28360"/>
    <cellStyle name="Control Activity Total Values 2 2 2 4 8 2" xfId="53200"/>
    <cellStyle name="Control Activity Total Values 2 2 2 4 9" xfId="37483"/>
    <cellStyle name="Control Activity Total Values 2 2 2 5" xfId="12929"/>
    <cellStyle name="Control Activity Total Values 2 2 2 5 2" xfId="15263"/>
    <cellStyle name="Control Activity Total Values 2 2 2 5 2 2" xfId="40104"/>
    <cellStyle name="Control Activity Total Values 2 2 2 5 3" xfId="16075"/>
    <cellStyle name="Control Activity Total Values 2 2 2 5 3 2" xfId="40915"/>
    <cellStyle name="Control Activity Total Values 2 2 2 5 4" xfId="17338"/>
    <cellStyle name="Control Activity Total Values 2 2 2 5 4 2" xfId="42178"/>
    <cellStyle name="Control Activity Total Values 2 2 2 5 5" xfId="20601"/>
    <cellStyle name="Control Activity Total Values 2 2 2 5 5 2" xfId="45441"/>
    <cellStyle name="Control Activity Total Values 2 2 2 5 6" xfId="23871"/>
    <cellStyle name="Control Activity Total Values 2 2 2 5 6 2" xfId="48711"/>
    <cellStyle name="Control Activity Total Values 2 2 2 5 7" xfId="27084"/>
    <cellStyle name="Control Activity Total Values 2 2 2 5 7 2" xfId="51924"/>
    <cellStyle name="Control Activity Total Values 2 2 2 5 8" xfId="28651"/>
    <cellStyle name="Control Activity Total Values 2 2 2 5 8 2" xfId="53491"/>
    <cellStyle name="Control Activity Total Values 2 2 2 5 9" xfId="37772"/>
    <cellStyle name="Control Activity Total Values 2 2 2 6" xfId="9819"/>
    <cellStyle name="Control Activity Total Values 2 2 2 6 2" xfId="34768"/>
    <cellStyle name="Control Activity Total Values 2 2 2 7" xfId="13277"/>
    <cellStyle name="Control Activity Total Values 2 2 2 7 2" xfId="38119"/>
    <cellStyle name="Control Activity Total Values 2 2 2 8" xfId="8676"/>
    <cellStyle name="Control Activity Total Values 2 2 2 8 2" xfId="33627"/>
    <cellStyle name="Control Activity Total Values 2 2 2 9" xfId="13944"/>
    <cellStyle name="Control Activity Total Values 2 2 2 9 2" xfId="38785"/>
    <cellStyle name="Control Activity Total Values 2 2 3" xfId="6363"/>
    <cellStyle name="Control Activity Total Values 2 2 3 10" xfId="20930"/>
    <cellStyle name="Control Activity Total Values 2 2 3 10 2" xfId="45770"/>
    <cellStyle name="Control Activity Total Values 2 2 3 11" xfId="24156"/>
    <cellStyle name="Control Activity Total Values 2 2 3 11 2" xfId="48996"/>
    <cellStyle name="Control Activity Total Values 2 2 3 12" xfId="27365"/>
    <cellStyle name="Control Activity Total Values 2 2 3 12 2" xfId="52205"/>
    <cellStyle name="Control Activity Total Values 2 2 3 13" xfId="31338"/>
    <cellStyle name="Control Activity Total Values 2 2 3 2" xfId="11928"/>
    <cellStyle name="Control Activity Total Values 2 2 3 2 2" xfId="14579"/>
    <cellStyle name="Control Activity Total Values 2 2 3 2 2 2" xfId="39420"/>
    <cellStyle name="Control Activity Total Values 2 2 3 2 3" xfId="15538"/>
    <cellStyle name="Control Activity Total Values 2 2 3 2 3 2" xfId="40379"/>
    <cellStyle name="Control Activity Total Values 2 2 3 2 4" xfId="16338"/>
    <cellStyle name="Control Activity Total Values 2 2 3 2 4 2" xfId="41178"/>
    <cellStyle name="Control Activity Total Values 2 2 3 2 5" xfId="19601"/>
    <cellStyle name="Control Activity Total Values 2 2 3 2 5 2" xfId="44441"/>
    <cellStyle name="Control Activity Total Values 2 2 3 2 6" xfId="22871"/>
    <cellStyle name="Control Activity Total Values 2 2 3 2 6 2" xfId="47711"/>
    <cellStyle name="Control Activity Total Values 2 2 3 2 7" xfId="26084"/>
    <cellStyle name="Control Activity Total Values 2 2 3 2 7 2" xfId="50924"/>
    <cellStyle name="Control Activity Total Values 2 2 3 2 8" xfId="28256"/>
    <cellStyle name="Control Activity Total Values 2 2 3 2 8 2" xfId="53096"/>
    <cellStyle name="Control Activity Total Values 2 2 3 2 9" xfId="36791"/>
    <cellStyle name="Control Activity Total Values 2 2 3 3" xfId="12737"/>
    <cellStyle name="Control Activity Total Values 2 2 3 3 2" xfId="15089"/>
    <cellStyle name="Control Activity Total Values 2 2 3 3 2 2" xfId="39930"/>
    <cellStyle name="Control Activity Total Values 2 2 3 3 3" xfId="15899"/>
    <cellStyle name="Control Activity Total Values 2 2 3 3 3 2" xfId="40739"/>
    <cellStyle name="Control Activity Total Values 2 2 3 3 4" xfId="17147"/>
    <cellStyle name="Control Activity Total Values 2 2 3 3 4 2" xfId="41987"/>
    <cellStyle name="Control Activity Total Values 2 2 3 3 5" xfId="20410"/>
    <cellStyle name="Control Activity Total Values 2 2 3 3 5 2" xfId="45250"/>
    <cellStyle name="Control Activity Total Values 2 2 3 3 6" xfId="23680"/>
    <cellStyle name="Control Activity Total Values 2 2 3 3 6 2" xfId="48520"/>
    <cellStyle name="Control Activity Total Values 2 2 3 3 7" xfId="26893"/>
    <cellStyle name="Control Activity Total Values 2 2 3 3 7 2" xfId="51733"/>
    <cellStyle name="Control Activity Total Values 2 2 3 3 8" xfId="28460"/>
    <cellStyle name="Control Activity Total Values 2 2 3 3 8 2" xfId="53300"/>
    <cellStyle name="Control Activity Total Values 2 2 3 3 9" xfId="37581"/>
    <cellStyle name="Control Activity Total Values 2 2 3 4" xfId="13028"/>
    <cellStyle name="Control Activity Total Values 2 2 3 4 2" xfId="15362"/>
    <cellStyle name="Control Activity Total Values 2 2 3 4 2 2" xfId="40203"/>
    <cellStyle name="Control Activity Total Values 2 2 3 4 3" xfId="16172"/>
    <cellStyle name="Control Activity Total Values 2 2 3 4 3 2" xfId="41012"/>
    <cellStyle name="Control Activity Total Values 2 2 3 4 4" xfId="17437"/>
    <cellStyle name="Control Activity Total Values 2 2 3 4 4 2" xfId="42277"/>
    <cellStyle name="Control Activity Total Values 2 2 3 4 5" xfId="20700"/>
    <cellStyle name="Control Activity Total Values 2 2 3 4 5 2" xfId="45540"/>
    <cellStyle name="Control Activity Total Values 2 2 3 4 6" xfId="23970"/>
    <cellStyle name="Control Activity Total Values 2 2 3 4 6 2" xfId="48810"/>
    <cellStyle name="Control Activity Total Values 2 2 3 4 7" xfId="27183"/>
    <cellStyle name="Control Activity Total Values 2 2 3 4 7 2" xfId="52023"/>
    <cellStyle name="Control Activity Total Values 2 2 3 4 8" xfId="28750"/>
    <cellStyle name="Control Activity Total Values 2 2 3 4 8 2" xfId="53590"/>
    <cellStyle name="Control Activity Total Values 2 2 3 4 9" xfId="37871"/>
    <cellStyle name="Control Activity Total Values 2 2 3 5" xfId="9919"/>
    <cellStyle name="Control Activity Total Values 2 2 3 5 2" xfId="34868"/>
    <cellStyle name="Control Activity Total Values 2 2 3 6" xfId="13375"/>
    <cellStyle name="Control Activity Total Values 2 2 3 6 2" xfId="38217"/>
    <cellStyle name="Control Activity Total Values 2 2 3 7" xfId="6653"/>
    <cellStyle name="Control Activity Total Values 2 2 3 7 2" xfId="31621"/>
    <cellStyle name="Control Activity Total Values 2 2 3 8" xfId="8264"/>
    <cellStyle name="Control Activity Total Values 2 2 3 8 2" xfId="33217"/>
    <cellStyle name="Control Activity Total Values 2 2 3 9" xfId="17635"/>
    <cellStyle name="Control Activity Total Values 2 2 3 9 2" xfId="42475"/>
    <cellStyle name="Control Activity Total Values 2 2 4" xfId="6312"/>
    <cellStyle name="Control Activity Total Values 2 2 4 10" xfId="20879"/>
    <cellStyle name="Control Activity Total Values 2 2 4 10 2" xfId="45719"/>
    <cellStyle name="Control Activity Total Values 2 2 4 11" xfId="24105"/>
    <cellStyle name="Control Activity Total Values 2 2 4 11 2" xfId="48945"/>
    <cellStyle name="Control Activity Total Values 2 2 4 12" xfId="27314"/>
    <cellStyle name="Control Activity Total Values 2 2 4 12 2" xfId="52154"/>
    <cellStyle name="Control Activity Total Values 2 2 4 13" xfId="31287"/>
    <cellStyle name="Control Activity Total Values 2 2 4 2" xfId="11877"/>
    <cellStyle name="Control Activity Total Values 2 2 4 2 2" xfId="14528"/>
    <cellStyle name="Control Activity Total Values 2 2 4 2 2 2" xfId="39369"/>
    <cellStyle name="Control Activity Total Values 2 2 4 2 3" xfId="15487"/>
    <cellStyle name="Control Activity Total Values 2 2 4 2 3 2" xfId="40328"/>
    <cellStyle name="Control Activity Total Values 2 2 4 2 4" xfId="16287"/>
    <cellStyle name="Control Activity Total Values 2 2 4 2 4 2" xfId="41127"/>
    <cellStyle name="Control Activity Total Values 2 2 4 2 5" xfId="19550"/>
    <cellStyle name="Control Activity Total Values 2 2 4 2 5 2" xfId="44390"/>
    <cellStyle name="Control Activity Total Values 2 2 4 2 6" xfId="22820"/>
    <cellStyle name="Control Activity Total Values 2 2 4 2 6 2" xfId="47660"/>
    <cellStyle name="Control Activity Total Values 2 2 4 2 7" xfId="26033"/>
    <cellStyle name="Control Activity Total Values 2 2 4 2 7 2" xfId="50873"/>
    <cellStyle name="Control Activity Total Values 2 2 4 2 8" xfId="28205"/>
    <cellStyle name="Control Activity Total Values 2 2 4 2 8 2" xfId="53045"/>
    <cellStyle name="Control Activity Total Values 2 2 4 2 9" xfId="36740"/>
    <cellStyle name="Control Activity Total Values 2 2 4 3" xfId="12686"/>
    <cellStyle name="Control Activity Total Values 2 2 4 3 2" xfId="15038"/>
    <cellStyle name="Control Activity Total Values 2 2 4 3 2 2" xfId="39879"/>
    <cellStyle name="Control Activity Total Values 2 2 4 3 3" xfId="15848"/>
    <cellStyle name="Control Activity Total Values 2 2 4 3 3 2" xfId="40688"/>
    <cellStyle name="Control Activity Total Values 2 2 4 3 4" xfId="17096"/>
    <cellStyle name="Control Activity Total Values 2 2 4 3 4 2" xfId="41936"/>
    <cellStyle name="Control Activity Total Values 2 2 4 3 5" xfId="20359"/>
    <cellStyle name="Control Activity Total Values 2 2 4 3 5 2" xfId="45199"/>
    <cellStyle name="Control Activity Total Values 2 2 4 3 6" xfId="23629"/>
    <cellStyle name="Control Activity Total Values 2 2 4 3 6 2" xfId="48469"/>
    <cellStyle name="Control Activity Total Values 2 2 4 3 7" xfId="26842"/>
    <cellStyle name="Control Activity Total Values 2 2 4 3 7 2" xfId="51682"/>
    <cellStyle name="Control Activity Total Values 2 2 4 3 8" xfId="28409"/>
    <cellStyle name="Control Activity Total Values 2 2 4 3 8 2" xfId="53249"/>
    <cellStyle name="Control Activity Total Values 2 2 4 3 9" xfId="37530"/>
    <cellStyle name="Control Activity Total Values 2 2 4 4" xfId="12977"/>
    <cellStyle name="Control Activity Total Values 2 2 4 4 2" xfId="15311"/>
    <cellStyle name="Control Activity Total Values 2 2 4 4 2 2" xfId="40152"/>
    <cellStyle name="Control Activity Total Values 2 2 4 4 3" xfId="16121"/>
    <cellStyle name="Control Activity Total Values 2 2 4 4 3 2" xfId="40961"/>
    <cellStyle name="Control Activity Total Values 2 2 4 4 4" xfId="17386"/>
    <cellStyle name="Control Activity Total Values 2 2 4 4 4 2" xfId="42226"/>
    <cellStyle name="Control Activity Total Values 2 2 4 4 5" xfId="20649"/>
    <cellStyle name="Control Activity Total Values 2 2 4 4 5 2" xfId="45489"/>
    <cellStyle name="Control Activity Total Values 2 2 4 4 6" xfId="23919"/>
    <cellStyle name="Control Activity Total Values 2 2 4 4 6 2" xfId="48759"/>
    <cellStyle name="Control Activity Total Values 2 2 4 4 7" xfId="27132"/>
    <cellStyle name="Control Activity Total Values 2 2 4 4 7 2" xfId="51972"/>
    <cellStyle name="Control Activity Total Values 2 2 4 4 8" xfId="28699"/>
    <cellStyle name="Control Activity Total Values 2 2 4 4 8 2" xfId="53539"/>
    <cellStyle name="Control Activity Total Values 2 2 4 4 9" xfId="37820"/>
    <cellStyle name="Control Activity Total Values 2 2 4 5" xfId="9868"/>
    <cellStyle name="Control Activity Total Values 2 2 4 5 2" xfId="34817"/>
    <cellStyle name="Control Activity Total Values 2 2 4 6" xfId="13324"/>
    <cellStyle name="Control Activity Total Values 2 2 4 6 2" xfId="38166"/>
    <cellStyle name="Control Activity Total Values 2 2 4 7" xfId="8710"/>
    <cellStyle name="Control Activity Total Values 2 2 4 7 2" xfId="33661"/>
    <cellStyle name="Control Activity Total Values 2 2 4 8" xfId="13739"/>
    <cellStyle name="Control Activity Total Values 2 2 4 8 2" xfId="38581"/>
    <cellStyle name="Control Activity Total Values 2 2 4 9" xfId="17584"/>
    <cellStyle name="Control Activity Total Values 2 2 4 9 2" xfId="42424"/>
    <cellStyle name="Control Activity Total Values 2 2 5" xfId="11576"/>
    <cellStyle name="Control Activity Total Values 2 2 5 2" xfId="14327"/>
    <cellStyle name="Control Activity Total Values 2 2 5 2 2" xfId="39168"/>
    <cellStyle name="Control Activity Total Values 2 2 5 3" xfId="9287"/>
    <cellStyle name="Control Activity Total Values 2 2 5 3 2" xfId="34237"/>
    <cellStyle name="Control Activity Total Values 2 2 5 4" xfId="14959"/>
    <cellStyle name="Control Activity Total Values 2 2 5 4 2" xfId="39800"/>
    <cellStyle name="Control Activity Total Values 2 2 5 5" xfId="19250"/>
    <cellStyle name="Control Activity Total Values 2 2 5 5 2" xfId="44090"/>
    <cellStyle name="Control Activity Total Values 2 2 5 6" xfId="22520"/>
    <cellStyle name="Control Activity Total Values 2 2 5 6 2" xfId="47360"/>
    <cellStyle name="Control Activity Total Values 2 2 5 7" xfId="25735"/>
    <cellStyle name="Control Activity Total Values 2 2 5 7 2" xfId="50575"/>
    <cellStyle name="Control Activity Total Values 2 2 5 8" xfId="28100"/>
    <cellStyle name="Control Activity Total Values 2 2 5 8 2" xfId="52940"/>
    <cellStyle name="Control Activity Total Values 2 2 5 9" xfId="36462"/>
    <cellStyle name="Control Activity Total Values 2 2 6" xfId="10286"/>
    <cellStyle name="Control Activity Total Values 2 2 6 2" xfId="13608"/>
    <cellStyle name="Control Activity Total Values 2 2 6 2 2" xfId="38450"/>
    <cellStyle name="Control Activity Total Values 2 2 6 3" xfId="8855"/>
    <cellStyle name="Control Activity Total Values 2 2 6 3 2" xfId="33806"/>
    <cellStyle name="Control Activity Total Values 2 2 6 4" xfId="14030"/>
    <cellStyle name="Control Activity Total Values 2 2 6 4 2" xfId="38871"/>
    <cellStyle name="Control Activity Total Values 2 2 6 5" xfId="18000"/>
    <cellStyle name="Control Activity Total Values 2 2 6 5 2" xfId="42840"/>
    <cellStyle name="Control Activity Total Values 2 2 6 6" xfId="21294"/>
    <cellStyle name="Control Activity Total Values 2 2 6 6 2" xfId="46134"/>
    <cellStyle name="Control Activity Total Values 2 2 6 7" xfId="24520"/>
    <cellStyle name="Control Activity Total Values 2 2 6 7 2" xfId="49360"/>
    <cellStyle name="Control Activity Total Values 2 2 6 8" xfId="27455"/>
    <cellStyle name="Control Activity Total Values 2 2 6 8 2" xfId="52295"/>
    <cellStyle name="Control Activity Total Values 2 2 6 9" xfId="35228"/>
    <cellStyle name="Control Activity Total Values 2 2 7" xfId="12886"/>
    <cellStyle name="Control Activity Total Values 2 2 7 2" xfId="15220"/>
    <cellStyle name="Control Activity Total Values 2 2 7 2 2" xfId="40061"/>
    <cellStyle name="Control Activity Total Values 2 2 7 3" xfId="16032"/>
    <cellStyle name="Control Activity Total Values 2 2 7 3 2" xfId="40872"/>
    <cellStyle name="Control Activity Total Values 2 2 7 4" xfId="17295"/>
    <cellStyle name="Control Activity Total Values 2 2 7 4 2" xfId="42135"/>
    <cellStyle name="Control Activity Total Values 2 2 7 5" xfId="20558"/>
    <cellStyle name="Control Activity Total Values 2 2 7 5 2" xfId="45398"/>
    <cellStyle name="Control Activity Total Values 2 2 7 6" xfId="23828"/>
    <cellStyle name="Control Activity Total Values 2 2 7 6 2" xfId="48668"/>
    <cellStyle name="Control Activity Total Values 2 2 7 7" xfId="27041"/>
    <cellStyle name="Control Activity Total Values 2 2 7 7 2" xfId="51881"/>
    <cellStyle name="Control Activity Total Values 2 2 7 8" xfId="28608"/>
    <cellStyle name="Control Activity Total Values 2 2 7 8 2" xfId="53448"/>
    <cellStyle name="Control Activity Total Values 2 2 7 9" xfId="37729"/>
    <cellStyle name="Control Activity Total Values 2 2 8" xfId="9422"/>
    <cellStyle name="Control Activity Total Values 2 2 8 2" xfId="34372"/>
    <cellStyle name="Control Activity Total Values 2 2 9" xfId="7603"/>
    <cellStyle name="Control Activity Total Values 2 2 9 2" xfId="32556"/>
    <cellStyle name="Control Activity Total Values 2 3" xfId="6236"/>
    <cellStyle name="Control Activity Total Values 2 3 10" xfId="14142"/>
    <cellStyle name="Control Activity Total Values 2 3 10 2" xfId="38983"/>
    <cellStyle name="Control Activity Total Values 2 3 11" xfId="17517"/>
    <cellStyle name="Control Activity Total Values 2 3 11 2" xfId="42357"/>
    <cellStyle name="Control Activity Total Values 2 3 12" xfId="20812"/>
    <cellStyle name="Control Activity Total Values 2 3 12 2" xfId="45652"/>
    <cellStyle name="Control Activity Total Values 2 3 13" xfId="24039"/>
    <cellStyle name="Control Activity Total Values 2 3 13 2" xfId="48879"/>
    <cellStyle name="Control Activity Total Values 2 3 14" xfId="27248"/>
    <cellStyle name="Control Activity Total Values 2 3 14 2" xfId="52088"/>
    <cellStyle name="Control Activity Total Values 2 3 15" xfId="31215"/>
    <cellStyle name="Control Activity Total Values 2 3 2" xfId="6386"/>
    <cellStyle name="Control Activity Total Values 2 3 2 10" xfId="20953"/>
    <cellStyle name="Control Activity Total Values 2 3 2 10 2" xfId="45793"/>
    <cellStyle name="Control Activity Total Values 2 3 2 11" xfId="24179"/>
    <cellStyle name="Control Activity Total Values 2 3 2 11 2" xfId="49019"/>
    <cellStyle name="Control Activity Total Values 2 3 2 12" xfId="27388"/>
    <cellStyle name="Control Activity Total Values 2 3 2 12 2" xfId="52228"/>
    <cellStyle name="Control Activity Total Values 2 3 2 13" xfId="31361"/>
    <cellStyle name="Control Activity Total Values 2 3 2 2" xfId="11951"/>
    <cellStyle name="Control Activity Total Values 2 3 2 2 2" xfId="14602"/>
    <cellStyle name="Control Activity Total Values 2 3 2 2 2 2" xfId="39443"/>
    <cellStyle name="Control Activity Total Values 2 3 2 2 3" xfId="15561"/>
    <cellStyle name="Control Activity Total Values 2 3 2 2 3 2" xfId="40402"/>
    <cellStyle name="Control Activity Total Values 2 3 2 2 4" xfId="16361"/>
    <cellStyle name="Control Activity Total Values 2 3 2 2 4 2" xfId="41201"/>
    <cellStyle name="Control Activity Total Values 2 3 2 2 5" xfId="19624"/>
    <cellStyle name="Control Activity Total Values 2 3 2 2 5 2" xfId="44464"/>
    <cellStyle name="Control Activity Total Values 2 3 2 2 6" xfId="22894"/>
    <cellStyle name="Control Activity Total Values 2 3 2 2 6 2" xfId="47734"/>
    <cellStyle name="Control Activity Total Values 2 3 2 2 7" xfId="26107"/>
    <cellStyle name="Control Activity Total Values 2 3 2 2 7 2" xfId="50947"/>
    <cellStyle name="Control Activity Total Values 2 3 2 2 8" xfId="28279"/>
    <cellStyle name="Control Activity Total Values 2 3 2 2 8 2" xfId="53119"/>
    <cellStyle name="Control Activity Total Values 2 3 2 2 9" xfId="36814"/>
    <cellStyle name="Control Activity Total Values 2 3 2 3" xfId="12760"/>
    <cellStyle name="Control Activity Total Values 2 3 2 3 2" xfId="15112"/>
    <cellStyle name="Control Activity Total Values 2 3 2 3 2 2" xfId="39953"/>
    <cellStyle name="Control Activity Total Values 2 3 2 3 3" xfId="15922"/>
    <cellStyle name="Control Activity Total Values 2 3 2 3 3 2" xfId="40762"/>
    <cellStyle name="Control Activity Total Values 2 3 2 3 4" xfId="17170"/>
    <cellStyle name="Control Activity Total Values 2 3 2 3 4 2" xfId="42010"/>
    <cellStyle name="Control Activity Total Values 2 3 2 3 5" xfId="20433"/>
    <cellStyle name="Control Activity Total Values 2 3 2 3 5 2" xfId="45273"/>
    <cellStyle name="Control Activity Total Values 2 3 2 3 6" xfId="23703"/>
    <cellStyle name="Control Activity Total Values 2 3 2 3 6 2" xfId="48543"/>
    <cellStyle name="Control Activity Total Values 2 3 2 3 7" xfId="26916"/>
    <cellStyle name="Control Activity Total Values 2 3 2 3 7 2" xfId="51756"/>
    <cellStyle name="Control Activity Total Values 2 3 2 3 8" xfId="28483"/>
    <cellStyle name="Control Activity Total Values 2 3 2 3 8 2" xfId="53323"/>
    <cellStyle name="Control Activity Total Values 2 3 2 3 9" xfId="37604"/>
    <cellStyle name="Control Activity Total Values 2 3 2 4" xfId="13051"/>
    <cellStyle name="Control Activity Total Values 2 3 2 4 2" xfId="15385"/>
    <cellStyle name="Control Activity Total Values 2 3 2 4 2 2" xfId="40226"/>
    <cellStyle name="Control Activity Total Values 2 3 2 4 3" xfId="16195"/>
    <cellStyle name="Control Activity Total Values 2 3 2 4 3 2" xfId="41035"/>
    <cellStyle name="Control Activity Total Values 2 3 2 4 4" xfId="17460"/>
    <cellStyle name="Control Activity Total Values 2 3 2 4 4 2" xfId="42300"/>
    <cellStyle name="Control Activity Total Values 2 3 2 4 5" xfId="20723"/>
    <cellStyle name="Control Activity Total Values 2 3 2 4 5 2" xfId="45563"/>
    <cellStyle name="Control Activity Total Values 2 3 2 4 6" xfId="23993"/>
    <cellStyle name="Control Activity Total Values 2 3 2 4 6 2" xfId="48833"/>
    <cellStyle name="Control Activity Total Values 2 3 2 4 7" xfId="27206"/>
    <cellStyle name="Control Activity Total Values 2 3 2 4 7 2" xfId="52046"/>
    <cellStyle name="Control Activity Total Values 2 3 2 4 8" xfId="28773"/>
    <cellStyle name="Control Activity Total Values 2 3 2 4 8 2" xfId="53613"/>
    <cellStyle name="Control Activity Total Values 2 3 2 4 9" xfId="37894"/>
    <cellStyle name="Control Activity Total Values 2 3 2 5" xfId="9942"/>
    <cellStyle name="Control Activity Total Values 2 3 2 5 2" xfId="34891"/>
    <cellStyle name="Control Activity Total Values 2 3 2 6" xfId="13398"/>
    <cellStyle name="Control Activity Total Values 2 3 2 6 2" xfId="38240"/>
    <cellStyle name="Control Activity Total Values 2 3 2 7" xfId="8758"/>
    <cellStyle name="Control Activity Total Values 2 3 2 7 2" xfId="33709"/>
    <cellStyle name="Control Activity Total Values 2 3 2 8" xfId="14197"/>
    <cellStyle name="Control Activity Total Values 2 3 2 8 2" xfId="39038"/>
    <cellStyle name="Control Activity Total Values 2 3 2 9" xfId="17658"/>
    <cellStyle name="Control Activity Total Values 2 3 2 9 2" xfId="42498"/>
    <cellStyle name="Control Activity Total Values 2 3 3" xfId="6292"/>
    <cellStyle name="Control Activity Total Values 2 3 3 10" xfId="20859"/>
    <cellStyle name="Control Activity Total Values 2 3 3 10 2" xfId="45699"/>
    <cellStyle name="Control Activity Total Values 2 3 3 11" xfId="24085"/>
    <cellStyle name="Control Activity Total Values 2 3 3 11 2" xfId="48925"/>
    <cellStyle name="Control Activity Total Values 2 3 3 12" xfId="27294"/>
    <cellStyle name="Control Activity Total Values 2 3 3 12 2" xfId="52134"/>
    <cellStyle name="Control Activity Total Values 2 3 3 13" xfId="31267"/>
    <cellStyle name="Control Activity Total Values 2 3 3 2" xfId="11857"/>
    <cellStyle name="Control Activity Total Values 2 3 3 2 2" xfId="14508"/>
    <cellStyle name="Control Activity Total Values 2 3 3 2 2 2" xfId="39349"/>
    <cellStyle name="Control Activity Total Values 2 3 3 2 3" xfId="15467"/>
    <cellStyle name="Control Activity Total Values 2 3 3 2 3 2" xfId="40308"/>
    <cellStyle name="Control Activity Total Values 2 3 3 2 4" xfId="16267"/>
    <cellStyle name="Control Activity Total Values 2 3 3 2 4 2" xfId="41107"/>
    <cellStyle name="Control Activity Total Values 2 3 3 2 5" xfId="19530"/>
    <cellStyle name="Control Activity Total Values 2 3 3 2 5 2" xfId="44370"/>
    <cellStyle name="Control Activity Total Values 2 3 3 2 6" xfId="22800"/>
    <cellStyle name="Control Activity Total Values 2 3 3 2 6 2" xfId="47640"/>
    <cellStyle name="Control Activity Total Values 2 3 3 2 7" xfId="26013"/>
    <cellStyle name="Control Activity Total Values 2 3 3 2 7 2" xfId="50853"/>
    <cellStyle name="Control Activity Total Values 2 3 3 2 8" xfId="28185"/>
    <cellStyle name="Control Activity Total Values 2 3 3 2 8 2" xfId="53025"/>
    <cellStyle name="Control Activity Total Values 2 3 3 2 9" xfId="36720"/>
    <cellStyle name="Control Activity Total Values 2 3 3 3" xfId="12666"/>
    <cellStyle name="Control Activity Total Values 2 3 3 3 2" xfId="15018"/>
    <cellStyle name="Control Activity Total Values 2 3 3 3 2 2" xfId="39859"/>
    <cellStyle name="Control Activity Total Values 2 3 3 3 3" xfId="15828"/>
    <cellStyle name="Control Activity Total Values 2 3 3 3 3 2" xfId="40668"/>
    <cellStyle name="Control Activity Total Values 2 3 3 3 4" xfId="17076"/>
    <cellStyle name="Control Activity Total Values 2 3 3 3 4 2" xfId="41916"/>
    <cellStyle name="Control Activity Total Values 2 3 3 3 5" xfId="20339"/>
    <cellStyle name="Control Activity Total Values 2 3 3 3 5 2" xfId="45179"/>
    <cellStyle name="Control Activity Total Values 2 3 3 3 6" xfId="23609"/>
    <cellStyle name="Control Activity Total Values 2 3 3 3 6 2" xfId="48449"/>
    <cellStyle name="Control Activity Total Values 2 3 3 3 7" xfId="26822"/>
    <cellStyle name="Control Activity Total Values 2 3 3 3 7 2" xfId="51662"/>
    <cellStyle name="Control Activity Total Values 2 3 3 3 8" xfId="28389"/>
    <cellStyle name="Control Activity Total Values 2 3 3 3 8 2" xfId="53229"/>
    <cellStyle name="Control Activity Total Values 2 3 3 3 9" xfId="37510"/>
    <cellStyle name="Control Activity Total Values 2 3 3 4" xfId="12957"/>
    <cellStyle name="Control Activity Total Values 2 3 3 4 2" xfId="15291"/>
    <cellStyle name="Control Activity Total Values 2 3 3 4 2 2" xfId="40132"/>
    <cellStyle name="Control Activity Total Values 2 3 3 4 3" xfId="16101"/>
    <cellStyle name="Control Activity Total Values 2 3 3 4 3 2" xfId="40941"/>
    <cellStyle name="Control Activity Total Values 2 3 3 4 4" xfId="17366"/>
    <cellStyle name="Control Activity Total Values 2 3 3 4 4 2" xfId="42206"/>
    <cellStyle name="Control Activity Total Values 2 3 3 4 5" xfId="20629"/>
    <cellStyle name="Control Activity Total Values 2 3 3 4 5 2" xfId="45469"/>
    <cellStyle name="Control Activity Total Values 2 3 3 4 6" xfId="23899"/>
    <cellStyle name="Control Activity Total Values 2 3 3 4 6 2" xfId="48739"/>
    <cellStyle name="Control Activity Total Values 2 3 3 4 7" xfId="27112"/>
    <cellStyle name="Control Activity Total Values 2 3 3 4 7 2" xfId="51952"/>
    <cellStyle name="Control Activity Total Values 2 3 3 4 8" xfId="28679"/>
    <cellStyle name="Control Activity Total Values 2 3 3 4 8 2" xfId="53519"/>
    <cellStyle name="Control Activity Total Values 2 3 3 4 9" xfId="37800"/>
    <cellStyle name="Control Activity Total Values 2 3 3 5" xfId="9848"/>
    <cellStyle name="Control Activity Total Values 2 3 3 5 2" xfId="34797"/>
    <cellStyle name="Control Activity Total Values 2 3 3 6" xfId="13304"/>
    <cellStyle name="Control Activity Total Values 2 3 3 6 2" xfId="38146"/>
    <cellStyle name="Control Activity Total Values 2 3 3 7" xfId="8690"/>
    <cellStyle name="Control Activity Total Values 2 3 3 7 2" xfId="33641"/>
    <cellStyle name="Control Activity Total Values 2 3 3 8" xfId="7802"/>
    <cellStyle name="Control Activity Total Values 2 3 3 8 2" xfId="32755"/>
    <cellStyle name="Control Activity Total Values 2 3 3 9" xfId="17564"/>
    <cellStyle name="Control Activity Total Values 2 3 3 9 2" xfId="42404"/>
    <cellStyle name="Control Activity Total Values 2 3 4" xfId="11807"/>
    <cellStyle name="Control Activity Total Values 2 3 4 2" xfId="14459"/>
    <cellStyle name="Control Activity Total Values 2 3 4 2 2" xfId="39300"/>
    <cellStyle name="Control Activity Total Values 2 3 4 3" xfId="15420"/>
    <cellStyle name="Control Activity Total Values 2 3 4 3 2" xfId="40261"/>
    <cellStyle name="Control Activity Total Values 2 3 4 4" xfId="14950"/>
    <cellStyle name="Control Activity Total Values 2 3 4 4 2" xfId="39791"/>
    <cellStyle name="Control Activity Total Values 2 3 4 5" xfId="19480"/>
    <cellStyle name="Control Activity Total Values 2 3 4 5 2" xfId="44320"/>
    <cellStyle name="Control Activity Total Values 2 3 4 6" xfId="22750"/>
    <cellStyle name="Control Activity Total Values 2 3 4 6 2" xfId="47590"/>
    <cellStyle name="Control Activity Total Values 2 3 4 7" xfId="25964"/>
    <cellStyle name="Control Activity Total Values 2 3 4 7 2" xfId="50804"/>
    <cellStyle name="Control Activity Total Values 2 3 4 8" xfId="28136"/>
    <cellStyle name="Control Activity Total Values 2 3 4 8 2" xfId="52976"/>
    <cellStyle name="Control Activity Total Values 2 3 4 9" xfId="36671"/>
    <cellStyle name="Control Activity Total Values 2 3 5" xfId="12611"/>
    <cellStyle name="Control Activity Total Values 2 3 5 2" xfId="14968"/>
    <cellStyle name="Control Activity Total Values 2 3 5 2 2" xfId="39809"/>
    <cellStyle name="Control Activity Total Values 2 3 5 3" xfId="15782"/>
    <cellStyle name="Control Activity Total Values 2 3 5 3 2" xfId="40622"/>
    <cellStyle name="Control Activity Total Values 2 3 5 4" xfId="17021"/>
    <cellStyle name="Control Activity Total Values 2 3 5 4 2" xfId="41861"/>
    <cellStyle name="Control Activity Total Values 2 3 5 5" xfId="20284"/>
    <cellStyle name="Control Activity Total Values 2 3 5 5 2" xfId="45124"/>
    <cellStyle name="Control Activity Total Values 2 3 5 6" xfId="23554"/>
    <cellStyle name="Control Activity Total Values 2 3 5 6 2" xfId="48394"/>
    <cellStyle name="Control Activity Total Values 2 3 5 7" xfId="26767"/>
    <cellStyle name="Control Activity Total Values 2 3 5 7 2" xfId="51607"/>
    <cellStyle name="Control Activity Total Values 2 3 5 8" xfId="28340"/>
    <cellStyle name="Control Activity Total Values 2 3 5 8 2" xfId="53180"/>
    <cellStyle name="Control Activity Total Values 2 3 5 9" xfId="37457"/>
    <cellStyle name="Control Activity Total Values 2 3 6" xfId="12909"/>
    <cellStyle name="Control Activity Total Values 2 3 6 2" xfId="15243"/>
    <cellStyle name="Control Activity Total Values 2 3 6 2 2" xfId="40084"/>
    <cellStyle name="Control Activity Total Values 2 3 6 3" xfId="16055"/>
    <cellStyle name="Control Activity Total Values 2 3 6 3 2" xfId="40895"/>
    <cellStyle name="Control Activity Total Values 2 3 6 4" xfId="17318"/>
    <cellStyle name="Control Activity Total Values 2 3 6 4 2" xfId="42158"/>
    <cellStyle name="Control Activity Total Values 2 3 6 5" xfId="20581"/>
    <cellStyle name="Control Activity Total Values 2 3 6 5 2" xfId="45421"/>
    <cellStyle name="Control Activity Total Values 2 3 6 6" xfId="23851"/>
    <cellStyle name="Control Activity Total Values 2 3 6 6 2" xfId="48691"/>
    <cellStyle name="Control Activity Total Values 2 3 6 7" xfId="27064"/>
    <cellStyle name="Control Activity Total Values 2 3 6 7 2" xfId="51904"/>
    <cellStyle name="Control Activity Total Values 2 3 6 8" xfId="28631"/>
    <cellStyle name="Control Activity Total Values 2 3 6 8 2" xfId="53471"/>
    <cellStyle name="Control Activity Total Values 2 3 6 9" xfId="37752"/>
    <cellStyle name="Control Activity Total Values 2 3 7" xfId="9798"/>
    <cellStyle name="Control Activity Total Values 2 3 7 2" xfId="34747"/>
    <cellStyle name="Control Activity Total Values 2 3 8" xfId="13254"/>
    <cellStyle name="Control Activity Total Values 2 3 8 2" xfId="38096"/>
    <cellStyle name="Control Activity Total Values 2 3 9" xfId="8656"/>
    <cellStyle name="Control Activity Total Values 2 3 9 2" xfId="33607"/>
    <cellStyle name="Control Activity Total Values 2 4" xfId="5436"/>
    <cellStyle name="Control Activity Total Values 2 4 10" xfId="14272"/>
    <cellStyle name="Control Activity Total Values 2 4 10 2" xfId="39113"/>
    <cellStyle name="Control Activity Total Values 2 4 11" xfId="13805"/>
    <cellStyle name="Control Activity Total Values 2 4 11 2" xfId="38647"/>
    <cellStyle name="Control Activity Total Values 2 4 12" xfId="13886"/>
    <cellStyle name="Control Activity Total Values 2 4 12 2" xfId="38727"/>
    <cellStyle name="Control Activity Total Values 2 4 13" xfId="6752"/>
    <cellStyle name="Control Activity Total Values 2 4 13 2" xfId="31720"/>
    <cellStyle name="Control Activity Total Values 2 4 14" xfId="30438"/>
    <cellStyle name="Control Activity Total Values 2 4 2" xfId="6341"/>
    <cellStyle name="Control Activity Total Values 2 4 2 10" xfId="20908"/>
    <cellStyle name="Control Activity Total Values 2 4 2 10 2" xfId="45748"/>
    <cellStyle name="Control Activity Total Values 2 4 2 11" xfId="24134"/>
    <cellStyle name="Control Activity Total Values 2 4 2 11 2" xfId="48974"/>
    <cellStyle name="Control Activity Total Values 2 4 2 12" xfId="27343"/>
    <cellStyle name="Control Activity Total Values 2 4 2 12 2" xfId="52183"/>
    <cellStyle name="Control Activity Total Values 2 4 2 13" xfId="31316"/>
    <cellStyle name="Control Activity Total Values 2 4 2 2" xfId="11906"/>
    <cellStyle name="Control Activity Total Values 2 4 2 2 2" xfId="14557"/>
    <cellStyle name="Control Activity Total Values 2 4 2 2 2 2" xfId="39398"/>
    <cellStyle name="Control Activity Total Values 2 4 2 2 3" xfId="15516"/>
    <cellStyle name="Control Activity Total Values 2 4 2 2 3 2" xfId="40357"/>
    <cellStyle name="Control Activity Total Values 2 4 2 2 4" xfId="16316"/>
    <cellStyle name="Control Activity Total Values 2 4 2 2 4 2" xfId="41156"/>
    <cellStyle name="Control Activity Total Values 2 4 2 2 5" xfId="19579"/>
    <cellStyle name="Control Activity Total Values 2 4 2 2 5 2" xfId="44419"/>
    <cellStyle name="Control Activity Total Values 2 4 2 2 6" xfId="22849"/>
    <cellStyle name="Control Activity Total Values 2 4 2 2 6 2" xfId="47689"/>
    <cellStyle name="Control Activity Total Values 2 4 2 2 7" xfId="26062"/>
    <cellStyle name="Control Activity Total Values 2 4 2 2 7 2" xfId="50902"/>
    <cellStyle name="Control Activity Total Values 2 4 2 2 8" xfId="28234"/>
    <cellStyle name="Control Activity Total Values 2 4 2 2 8 2" xfId="53074"/>
    <cellStyle name="Control Activity Total Values 2 4 2 2 9" xfId="36769"/>
    <cellStyle name="Control Activity Total Values 2 4 2 3" xfId="12715"/>
    <cellStyle name="Control Activity Total Values 2 4 2 3 2" xfId="15067"/>
    <cellStyle name="Control Activity Total Values 2 4 2 3 2 2" xfId="39908"/>
    <cellStyle name="Control Activity Total Values 2 4 2 3 3" xfId="15877"/>
    <cellStyle name="Control Activity Total Values 2 4 2 3 3 2" xfId="40717"/>
    <cellStyle name="Control Activity Total Values 2 4 2 3 4" xfId="17125"/>
    <cellStyle name="Control Activity Total Values 2 4 2 3 4 2" xfId="41965"/>
    <cellStyle name="Control Activity Total Values 2 4 2 3 5" xfId="20388"/>
    <cellStyle name="Control Activity Total Values 2 4 2 3 5 2" xfId="45228"/>
    <cellStyle name="Control Activity Total Values 2 4 2 3 6" xfId="23658"/>
    <cellStyle name="Control Activity Total Values 2 4 2 3 6 2" xfId="48498"/>
    <cellStyle name="Control Activity Total Values 2 4 2 3 7" xfId="26871"/>
    <cellStyle name="Control Activity Total Values 2 4 2 3 7 2" xfId="51711"/>
    <cellStyle name="Control Activity Total Values 2 4 2 3 8" xfId="28438"/>
    <cellStyle name="Control Activity Total Values 2 4 2 3 8 2" xfId="53278"/>
    <cellStyle name="Control Activity Total Values 2 4 2 3 9" xfId="37559"/>
    <cellStyle name="Control Activity Total Values 2 4 2 4" xfId="13006"/>
    <cellStyle name="Control Activity Total Values 2 4 2 4 2" xfId="15340"/>
    <cellStyle name="Control Activity Total Values 2 4 2 4 2 2" xfId="40181"/>
    <cellStyle name="Control Activity Total Values 2 4 2 4 3" xfId="16150"/>
    <cellStyle name="Control Activity Total Values 2 4 2 4 3 2" xfId="40990"/>
    <cellStyle name="Control Activity Total Values 2 4 2 4 4" xfId="17415"/>
    <cellStyle name="Control Activity Total Values 2 4 2 4 4 2" xfId="42255"/>
    <cellStyle name="Control Activity Total Values 2 4 2 4 5" xfId="20678"/>
    <cellStyle name="Control Activity Total Values 2 4 2 4 5 2" xfId="45518"/>
    <cellStyle name="Control Activity Total Values 2 4 2 4 6" xfId="23948"/>
    <cellStyle name="Control Activity Total Values 2 4 2 4 6 2" xfId="48788"/>
    <cellStyle name="Control Activity Total Values 2 4 2 4 7" xfId="27161"/>
    <cellStyle name="Control Activity Total Values 2 4 2 4 7 2" xfId="52001"/>
    <cellStyle name="Control Activity Total Values 2 4 2 4 8" xfId="28728"/>
    <cellStyle name="Control Activity Total Values 2 4 2 4 8 2" xfId="53568"/>
    <cellStyle name="Control Activity Total Values 2 4 2 4 9" xfId="37849"/>
    <cellStyle name="Control Activity Total Values 2 4 2 5" xfId="9897"/>
    <cellStyle name="Control Activity Total Values 2 4 2 5 2" xfId="34846"/>
    <cellStyle name="Control Activity Total Values 2 4 2 6" xfId="13353"/>
    <cellStyle name="Control Activity Total Values 2 4 2 6 2" xfId="38195"/>
    <cellStyle name="Control Activity Total Values 2 4 2 7" xfId="8727"/>
    <cellStyle name="Control Activity Total Values 2 4 2 7 2" xfId="33678"/>
    <cellStyle name="Control Activity Total Values 2 4 2 8" xfId="13740"/>
    <cellStyle name="Control Activity Total Values 2 4 2 8 2" xfId="38582"/>
    <cellStyle name="Control Activity Total Values 2 4 2 9" xfId="17613"/>
    <cellStyle name="Control Activity Total Values 2 4 2 9 2" xfId="42453"/>
    <cellStyle name="Control Activity Total Values 2 4 3" xfId="11529"/>
    <cellStyle name="Control Activity Total Values 2 4 3 2" xfId="14285"/>
    <cellStyle name="Control Activity Total Values 2 4 3 2 2" xfId="39126"/>
    <cellStyle name="Control Activity Total Values 2 4 3 3" xfId="6511"/>
    <cellStyle name="Control Activity Total Values 2 4 3 3 2" xfId="31482"/>
    <cellStyle name="Control Activity Total Values 2 4 3 4" xfId="14853"/>
    <cellStyle name="Control Activity Total Values 2 4 3 4 2" xfId="39694"/>
    <cellStyle name="Control Activity Total Values 2 4 3 5" xfId="19206"/>
    <cellStyle name="Control Activity Total Values 2 4 3 5 2" xfId="44046"/>
    <cellStyle name="Control Activity Total Values 2 4 3 6" xfId="22473"/>
    <cellStyle name="Control Activity Total Values 2 4 3 6 2" xfId="47313"/>
    <cellStyle name="Control Activity Total Values 2 4 3 7" xfId="25691"/>
    <cellStyle name="Control Activity Total Values 2 4 3 7 2" xfId="50531"/>
    <cellStyle name="Control Activity Total Values 2 4 3 8" xfId="28056"/>
    <cellStyle name="Control Activity Total Values 2 4 3 8 2" xfId="52896"/>
    <cellStyle name="Control Activity Total Values 2 4 3 9" xfId="36418"/>
    <cellStyle name="Control Activity Total Values 2 4 4" xfId="11450"/>
    <cellStyle name="Control Activity Total Values 2 4 4 2" xfId="14235"/>
    <cellStyle name="Control Activity Total Values 2 4 4 2 2" xfId="39076"/>
    <cellStyle name="Control Activity Total Values 2 4 4 3" xfId="9244"/>
    <cellStyle name="Control Activity Total Values 2 4 4 3 2" xfId="34194"/>
    <cellStyle name="Control Activity Total Values 2 4 4 4" xfId="9364"/>
    <cellStyle name="Control Activity Total Values 2 4 4 4 2" xfId="34314"/>
    <cellStyle name="Control Activity Total Values 2 4 4 5" xfId="19142"/>
    <cellStyle name="Control Activity Total Values 2 4 4 5 2" xfId="43982"/>
    <cellStyle name="Control Activity Total Values 2 4 4 6" xfId="22412"/>
    <cellStyle name="Control Activity Total Values 2 4 4 6 2" xfId="47252"/>
    <cellStyle name="Control Activity Total Values 2 4 4 7" xfId="25634"/>
    <cellStyle name="Control Activity Total Values 2 4 4 7 2" xfId="50474"/>
    <cellStyle name="Control Activity Total Values 2 4 4 8" xfId="28021"/>
    <cellStyle name="Control Activity Total Values 2 4 4 8 2" xfId="52861"/>
    <cellStyle name="Control Activity Total Values 2 4 4 9" xfId="36356"/>
    <cellStyle name="Control Activity Total Values 2 4 5" xfId="12847"/>
    <cellStyle name="Control Activity Total Values 2 4 5 2" xfId="15181"/>
    <cellStyle name="Control Activity Total Values 2 4 5 2 2" xfId="40022"/>
    <cellStyle name="Control Activity Total Values 2 4 5 3" xfId="15993"/>
    <cellStyle name="Control Activity Total Values 2 4 5 3 2" xfId="40833"/>
    <cellStyle name="Control Activity Total Values 2 4 5 4" xfId="17256"/>
    <cellStyle name="Control Activity Total Values 2 4 5 4 2" xfId="42096"/>
    <cellStyle name="Control Activity Total Values 2 4 5 5" xfId="20519"/>
    <cellStyle name="Control Activity Total Values 2 4 5 5 2" xfId="45359"/>
    <cellStyle name="Control Activity Total Values 2 4 5 6" xfId="23789"/>
    <cellStyle name="Control Activity Total Values 2 4 5 6 2" xfId="48629"/>
    <cellStyle name="Control Activity Total Values 2 4 5 7" xfId="27002"/>
    <cellStyle name="Control Activity Total Values 2 4 5 7 2" xfId="51842"/>
    <cellStyle name="Control Activity Total Values 2 4 5 8" xfId="28569"/>
    <cellStyle name="Control Activity Total Values 2 4 5 8 2" xfId="53409"/>
    <cellStyle name="Control Activity Total Values 2 4 5 9" xfId="37690"/>
    <cellStyle name="Control Activity Total Values 2 4 6" xfId="9378"/>
    <cellStyle name="Control Activity Total Values 2 4 6 2" xfId="34328"/>
    <cellStyle name="Control Activity Total Values 2 4 7" xfId="7642"/>
    <cellStyle name="Control Activity Total Values 2 4 7 2" xfId="32595"/>
    <cellStyle name="Control Activity Total Values 2 4 8" xfId="8509"/>
    <cellStyle name="Control Activity Total Values 2 4 8 2" xfId="33460"/>
    <cellStyle name="Control Activity Total Values 2 4 9" xfId="13686"/>
    <cellStyle name="Control Activity Total Values 2 4 9 2" xfId="38528"/>
    <cellStyle name="Control Activity Total Values 2 5" xfId="6326"/>
    <cellStyle name="Control Activity Total Values 2 5 10" xfId="20893"/>
    <cellStyle name="Control Activity Total Values 2 5 10 2" xfId="45733"/>
    <cellStyle name="Control Activity Total Values 2 5 11" xfId="24119"/>
    <cellStyle name="Control Activity Total Values 2 5 11 2" xfId="48959"/>
    <cellStyle name="Control Activity Total Values 2 5 12" xfId="27328"/>
    <cellStyle name="Control Activity Total Values 2 5 12 2" xfId="52168"/>
    <cellStyle name="Control Activity Total Values 2 5 13" xfId="31301"/>
    <cellStyle name="Control Activity Total Values 2 5 2" xfId="11891"/>
    <cellStyle name="Control Activity Total Values 2 5 2 2" xfId="14542"/>
    <cellStyle name="Control Activity Total Values 2 5 2 2 2" xfId="39383"/>
    <cellStyle name="Control Activity Total Values 2 5 2 3" xfId="15501"/>
    <cellStyle name="Control Activity Total Values 2 5 2 3 2" xfId="40342"/>
    <cellStyle name="Control Activity Total Values 2 5 2 4" xfId="16301"/>
    <cellStyle name="Control Activity Total Values 2 5 2 4 2" xfId="41141"/>
    <cellStyle name="Control Activity Total Values 2 5 2 5" xfId="19564"/>
    <cellStyle name="Control Activity Total Values 2 5 2 5 2" xfId="44404"/>
    <cellStyle name="Control Activity Total Values 2 5 2 6" xfId="22834"/>
    <cellStyle name="Control Activity Total Values 2 5 2 6 2" xfId="47674"/>
    <cellStyle name="Control Activity Total Values 2 5 2 7" xfId="26047"/>
    <cellStyle name="Control Activity Total Values 2 5 2 7 2" xfId="50887"/>
    <cellStyle name="Control Activity Total Values 2 5 2 8" xfId="28219"/>
    <cellStyle name="Control Activity Total Values 2 5 2 8 2" xfId="53059"/>
    <cellStyle name="Control Activity Total Values 2 5 2 9" xfId="36754"/>
    <cellStyle name="Control Activity Total Values 2 5 3" xfId="12700"/>
    <cellStyle name="Control Activity Total Values 2 5 3 2" xfId="15052"/>
    <cellStyle name="Control Activity Total Values 2 5 3 2 2" xfId="39893"/>
    <cellStyle name="Control Activity Total Values 2 5 3 3" xfId="15862"/>
    <cellStyle name="Control Activity Total Values 2 5 3 3 2" xfId="40702"/>
    <cellStyle name="Control Activity Total Values 2 5 3 4" xfId="17110"/>
    <cellStyle name="Control Activity Total Values 2 5 3 4 2" xfId="41950"/>
    <cellStyle name="Control Activity Total Values 2 5 3 5" xfId="20373"/>
    <cellStyle name="Control Activity Total Values 2 5 3 5 2" xfId="45213"/>
    <cellStyle name="Control Activity Total Values 2 5 3 6" xfId="23643"/>
    <cellStyle name="Control Activity Total Values 2 5 3 6 2" xfId="48483"/>
    <cellStyle name="Control Activity Total Values 2 5 3 7" xfId="26856"/>
    <cellStyle name="Control Activity Total Values 2 5 3 7 2" xfId="51696"/>
    <cellStyle name="Control Activity Total Values 2 5 3 8" xfId="28423"/>
    <cellStyle name="Control Activity Total Values 2 5 3 8 2" xfId="53263"/>
    <cellStyle name="Control Activity Total Values 2 5 3 9" xfId="37544"/>
    <cellStyle name="Control Activity Total Values 2 5 4" xfId="12991"/>
    <cellStyle name="Control Activity Total Values 2 5 4 2" xfId="15325"/>
    <cellStyle name="Control Activity Total Values 2 5 4 2 2" xfId="40166"/>
    <cellStyle name="Control Activity Total Values 2 5 4 3" xfId="16135"/>
    <cellStyle name="Control Activity Total Values 2 5 4 3 2" xfId="40975"/>
    <cellStyle name="Control Activity Total Values 2 5 4 4" xfId="17400"/>
    <cellStyle name="Control Activity Total Values 2 5 4 4 2" xfId="42240"/>
    <cellStyle name="Control Activity Total Values 2 5 4 5" xfId="20663"/>
    <cellStyle name="Control Activity Total Values 2 5 4 5 2" xfId="45503"/>
    <cellStyle name="Control Activity Total Values 2 5 4 6" xfId="23933"/>
    <cellStyle name="Control Activity Total Values 2 5 4 6 2" xfId="48773"/>
    <cellStyle name="Control Activity Total Values 2 5 4 7" xfId="27146"/>
    <cellStyle name="Control Activity Total Values 2 5 4 7 2" xfId="51986"/>
    <cellStyle name="Control Activity Total Values 2 5 4 8" xfId="28713"/>
    <cellStyle name="Control Activity Total Values 2 5 4 8 2" xfId="53553"/>
    <cellStyle name="Control Activity Total Values 2 5 4 9" xfId="37834"/>
    <cellStyle name="Control Activity Total Values 2 5 5" xfId="9882"/>
    <cellStyle name="Control Activity Total Values 2 5 5 2" xfId="34831"/>
    <cellStyle name="Control Activity Total Values 2 5 6" xfId="13338"/>
    <cellStyle name="Control Activity Total Values 2 5 6 2" xfId="38180"/>
    <cellStyle name="Control Activity Total Values 2 5 7" xfId="6764"/>
    <cellStyle name="Control Activity Total Values 2 5 7 2" xfId="31732"/>
    <cellStyle name="Control Activity Total Values 2 5 8" xfId="14194"/>
    <cellStyle name="Control Activity Total Values 2 5 8 2" xfId="39035"/>
    <cellStyle name="Control Activity Total Values 2 5 9" xfId="17598"/>
    <cellStyle name="Control Activity Total Values 2 5 9 2" xfId="42438"/>
    <cellStyle name="Control Activity Total Values 2 6" xfId="5461"/>
    <cellStyle name="Control Activity Total Values 2 6 10" xfId="6611"/>
    <cellStyle name="Control Activity Total Values 2 6 10 2" xfId="31579"/>
    <cellStyle name="Control Activity Total Values 2 6 11" xfId="15685"/>
    <cellStyle name="Control Activity Total Values 2 6 11 2" xfId="40525"/>
    <cellStyle name="Control Activity Total Values 2 6 12" xfId="9632"/>
    <cellStyle name="Control Activity Total Values 2 6 12 2" xfId="34582"/>
    <cellStyle name="Control Activity Total Values 2 6 13" xfId="30461"/>
    <cellStyle name="Control Activity Total Values 2 6 2" xfId="11554"/>
    <cellStyle name="Control Activity Total Values 2 6 2 2" xfId="14306"/>
    <cellStyle name="Control Activity Total Values 2 6 2 2 2" xfId="39147"/>
    <cellStyle name="Control Activity Total Values 2 6 2 3" xfId="9008"/>
    <cellStyle name="Control Activity Total Values 2 6 2 3 2" xfId="33958"/>
    <cellStyle name="Control Activity Total Values 2 6 2 4" xfId="7552"/>
    <cellStyle name="Control Activity Total Values 2 6 2 4 2" xfId="32505"/>
    <cellStyle name="Control Activity Total Values 2 6 2 5" xfId="19229"/>
    <cellStyle name="Control Activity Total Values 2 6 2 5 2" xfId="44069"/>
    <cellStyle name="Control Activity Total Values 2 6 2 6" xfId="22498"/>
    <cellStyle name="Control Activity Total Values 2 6 2 6 2" xfId="47338"/>
    <cellStyle name="Control Activity Total Values 2 6 2 7" xfId="25714"/>
    <cellStyle name="Control Activity Total Values 2 6 2 7 2" xfId="50554"/>
    <cellStyle name="Control Activity Total Values 2 6 2 8" xfId="28079"/>
    <cellStyle name="Control Activity Total Values 2 6 2 8 2" xfId="52919"/>
    <cellStyle name="Control Activity Total Values 2 6 2 9" xfId="36441"/>
    <cellStyle name="Control Activity Total Values 2 6 3" xfId="10307"/>
    <cellStyle name="Control Activity Total Values 2 6 3 2" xfId="13629"/>
    <cellStyle name="Control Activity Total Values 2 6 3 2 2" xfId="38471"/>
    <cellStyle name="Control Activity Total Values 2 6 3 3" xfId="8860"/>
    <cellStyle name="Control Activity Total Values 2 6 3 3 2" xfId="33811"/>
    <cellStyle name="Control Activity Total Values 2 6 3 4" xfId="8166"/>
    <cellStyle name="Control Activity Total Values 2 6 3 4 2" xfId="33119"/>
    <cellStyle name="Control Activity Total Values 2 6 3 5" xfId="18021"/>
    <cellStyle name="Control Activity Total Values 2 6 3 5 2" xfId="42861"/>
    <cellStyle name="Control Activity Total Values 2 6 3 6" xfId="21315"/>
    <cellStyle name="Control Activity Total Values 2 6 3 6 2" xfId="46155"/>
    <cellStyle name="Control Activity Total Values 2 6 3 7" xfId="24541"/>
    <cellStyle name="Control Activity Total Values 2 6 3 7 2" xfId="49381"/>
    <cellStyle name="Control Activity Total Values 2 6 3 8" xfId="27476"/>
    <cellStyle name="Control Activity Total Values 2 6 3 8 2" xfId="52316"/>
    <cellStyle name="Control Activity Total Values 2 6 3 9" xfId="35249"/>
    <cellStyle name="Control Activity Total Values 2 6 4" xfId="12865"/>
    <cellStyle name="Control Activity Total Values 2 6 4 2" xfId="15199"/>
    <cellStyle name="Control Activity Total Values 2 6 4 2 2" xfId="40040"/>
    <cellStyle name="Control Activity Total Values 2 6 4 3" xfId="16011"/>
    <cellStyle name="Control Activity Total Values 2 6 4 3 2" xfId="40851"/>
    <cellStyle name="Control Activity Total Values 2 6 4 4" xfId="17274"/>
    <cellStyle name="Control Activity Total Values 2 6 4 4 2" xfId="42114"/>
    <cellStyle name="Control Activity Total Values 2 6 4 5" xfId="20537"/>
    <cellStyle name="Control Activity Total Values 2 6 4 5 2" xfId="45377"/>
    <cellStyle name="Control Activity Total Values 2 6 4 6" xfId="23807"/>
    <cellStyle name="Control Activity Total Values 2 6 4 6 2" xfId="48647"/>
    <cellStyle name="Control Activity Total Values 2 6 4 7" xfId="27020"/>
    <cellStyle name="Control Activity Total Values 2 6 4 7 2" xfId="51860"/>
    <cellStyle name="Control Activity Total Values 2 6 4 8" xfId="28587"/>
    <cellStyle name="Control Activity Total Values 2 6 4 8 2" xfId="53427"/>
    <cellStyle name="Control Activity Total Values 2 6 4 9" xfId="37708"/>
    <cellStyle name="Control Activity Total Values 2 6 5" xfId="9400"/>
    <cellStyle name="Control Activity Total Values 2 6 5 2" xfId="34350"/>
    <cellStyle name="Control Activity Total Values 2 6 6" xfId="7624"/>
    <cellStyle name="Control Activity Total Values 2 6 6 2" xfId="32577"/>
    <cellStyle name="Control Activity Total Values 2 6 7" xfId="8521"/>
    <cellStyle name="Control Activity Total Values 2 6 7 2" xfId="33472"/>
    <cellStyle name="Control Activity Total Values 2 6 8" xfId="13439"/>
    <cellStyle name="Control Activity Total Values 2 6 8 2" xfId="38281"/>
    <cellStyle name="Control Activity Total Values 2 6 9" xfId="8571"/>
    <cellStyle name="Control Activity Total Values 2 6 9 2" xfId="33522"/>
    <cellStyle name="Control Activity Total Values 2 7" xfId="11481"/>
    <cellStyle name="Control Activity Total Values 2 7 2" xfId="14252"/>
    <cellStyle name="Control Activity Total Values 2 7 2 2" xfId="39093"/>
    <cellStyle name="Control Activity Total Values 2 7 3" xfId="8972"/>
    <cellStyle name="Control Activity Total Values 2 7 3 2" xfId="33922"/>
    <cellStyle name="Control Activity Total Values 2 7 4" xfId="14392"/>
    <cellStyle name="Control Activity Total Values 2 7 4 2" xfId="39233"/>
    <cellStyle name="Control Activity Total Values 2 7 5" xfId="19168"/>
    <cellStyle name="Control Activity Total Values 2 7 5 2" xfId="44008"/>
    <cellStyle name="Control Activity Total Values 2 7 6" xfId="22439"/>
    <cellStyle name="Control Activity Total Values 2 7 6 2" xfId="47279"/>
    <cellStyle name="Control Activity Total Values 2 7 7" xfId="25658"/>
    <cellStyle name="Control Activity Total Values 2 7 7 2" xfId="50498"/>
    <cellStyle name="Control Activity Total Values 2 7 8" xfId="28034"/>
    <cellStyle name="Control Activity Total Values 2 7 8 2" xfId="52874"/>
    <cellStyle name="Control Activity Total Values 2 7 9" xfId="36381"/>
    <cellStyle name="Control Activity Total Values 2 8" xfId="10353"/>
    <cellStyle name="Control Activity Total Values 2 8 2" xfId="13664"/>
    <cellStyle name="Control Activity Total Values 2 8 2 2" xfId="38506"/>
    <cellStyle name="Control Activity Total Values 2 8 3" xfId="7967"/>
    <cellStyle name="Control Activity Total Values 2 8 3 2" xfId="32920"/>
    <cellStyle name="Control Activity Total Values 2 8 4" xfId="13768"/>
    <cellStyle name="Control Activity Total Values 2 8 4 2" xfId="38610"/>
    <cellStyle name="Control Activity Total Values 2 8 5" xfId="18067"/>
    <cellStyle name="Control Activity Total Values 2 8 5 2" xfId="42907"/>
    <cellStyle name="Control Activity Total Values 2 8 6" xfId="21357"/>
    <cellStyle name="Control Activity Total Values 2 8 6 2" xfId="46197"/>
    <cellStyle name="Control Activity Total Values 2 8 7" xfId="24583"/>
    <cellStyle name="Control Activity Total Values 2 8 7 2" xfId="49423"/>
    <cellStyle name="Control Activity Total Values 2 8 8" xfId="27512"/>
    <cellStyle name="Control Activity Total Values 2 8 8 2" xfId="52352"/>
    <cellStyle name="Control Activity Total Values 2 8 9" xfId="35295"/>
    <cellStyle name="Control Activity Total Values 2 9" xfId="12825"/>
    <cellStyle name="Control Activity Total Values 2 9 2" xfId="15162"/>
    <cellStyle name="Control Activity Total Values 2 9 2 2" xfId="40003"/>
    <cellStyle name="Control Activity Total Values 2 9 3" xfId="15973"/>
    <cellStyle name="Control Activity Total Values 2 9 3 2" xfId="40813"/>
    <cellStyle name="Control Activity Total Values 2 9 4" xfId="17234"/>
    <cellStyle name="Control Activity Total Values 2 9 4 2" xfId="42074"/>
    <cellStyle name="Control Activity Total Values 2 9 5" xfId="20497"/>
    <cellStyle name="Control Activity Total Values 2 9 5 2" xfId="45337"/>
    <cellStyle name="Control Activity Total Values 2 9 6" xfId="23767"/>
    <cellStyle name="Control Activity Total Values 2 9 6 2" xfId="48607"/>
    <cellStyle name="Control Activity Total Values 2 9 7" xfId="26980"/>
    <cellStyle name="Control Activity Total Values 2 9 7 2" xfId="51820"/>
    <cellStyle name="Control Activity Total Values 2 9 8" xfId="28547"/>
    <cellStyle name="Control Activity Total Values 2 9 8 2" xfId="53387"/>
    <cellStyle name="Control Activity Total Values 2 9 9" xfId="37668"/>
    <cellStyle name="Control Activity Total Values 3" xfId="5459"/>
    <cellStyle name="Control Activity Total Values 3 10" xfId="8519"/>
    <cellStyle name="Control Activity Total Values 3 10 2" xfId="33470"/>
    <cellStyle name="Control Activity Total Values 3 11" xfId="15000"/>
    <cellStyle name="Control Activity Total Values 3 11 2" xfId="39841"/>
    <cellStyle name="Control Activity Total Values 3 12" xfId="15712"/>
    <cellStyle name="Control Activity Total Values 3 12 2" xfId="40552"/>
    <cellStyle name="Control Activity Total Values 3 13" xfId="9217"/>
    <cellStyle name="Control Activity Total Values 3 13 2" xfId="34167"/>
    <cellStyle name="Control Activity Total Values 3 14" xfId="8081"/>
    <cellStyle name="Control Activity Total Values 3 14 2" xfId="33034"/>
    <cellStyle name="Control Activity Total Values 3 15" xfId="9712"/>
    <cellStyle name="Control Activity Total Values 3 15 2" xfId="34661"/>
    <cellStyle name="Control Activity Total Values 3 16" xfId="30459"/>
    <cellStyle name="Control Activity Total Values 3 2" xfId="6253"/>
    <cellStyle name="Control Activity Total Values 3 2 10" xfId="17528"/>
    <cellStyle name="Control Activity Total Values 3 2 10 2" xfId="42368"/>
    <cellStyle name="Control Activity Total Values 3 2 11" xfId="20823"/>
    <cellStyle name="Control Activity Total Values 3 2 11 2" xfId="45663"/>
    <cellStyle name="Control Activity Total Values 3 2 12" xfId="24050"/>
    <cellStyle name="Control Activity Total Values 3 2 12 2" xfId="48890"/>
    <cellStyle name="Control Activity Total Values 3 2 13" xfId="27259"/>
    <cellStyle name="Control Activity Total Values 3 2 13 2" xfId="52099"/>
    <cellStyle name="Control Activity Total Values 3 2 14" xfId="31232"/>
    <cellStyle name="Control Activity Total Values 3 2 2" xfId="6397"/>
    <cellStyle name="Control Activity Total Values 3 2 2 10" xfId="20964"/>
    <cellStyle name="Control Activity Total Values 3 2 2 10 2" xfId="45804"/>
    <cellStyle name="Control Activity Total Values 3 2 2 11" xfId="24190"/>
    <cellStyle name="Control Activity Total Values 3 2 2 11 2" xfId="49030"/>
    <cellStyle name="Control Activity Total Values 3 2 2 12" xfId="27399"/>
    <cellStyle name="Control Activity Total Values 3 2 2 12 2" xfId="52239"/>
    <cellStyle name="Control Activity Total Values 3 2 2 13" xfId="31372"/>
    <cellStyle name="Control Activity Total Values 3 2 2 2" xfId="11962"/>
    <cellStyle name="Control Activity Total Values 3 2 2 2 2" xfId="14613"/>
    <cellStyle name="Control Activity Total Values 3 2 2 2 2 2" xfId="39454"/>
    <cellStyle name="Control Activity Total Values 3 2 2 2 3" xfId="15572"/>
    <cellStyle name="Control Activity Total Values 3 2 2 2 3 2" xfId="40413"/>
    <cellStyle name="Control Activity Total Values 3 2 2 2 4" xfId="16372"/>
    <cellStyle name="Control Activity Total Values 3 2 2 2 4 2" xfId="41212"/>
    <cellStyle name="Control Activity Total Values 3 2 2 2 5" xfId="19635"/>
    <cellStyle name="Control Activity Total Values 3 2 2 2 5 2" xfId="44475"/>
    <cellStyle name="Control Activity Total Values 3 2 2 2 6" xfId="22905"/>
    <cellStyle name="Control Activity Total Values 3 2 2 2 6 2" xfId="47745"/>
    <cellStyle name="Control Activity Total Values 3 2 2 2 7" xfId="26118"/>
    <cellStyle name="Control Activity Total Values 3 2 2 2 7 2" xfId="50958"/>
    <cellStyle name="Control Activity Total Values 3 2 2 2 8" xfId="28290"/>
    <cellStyle name="Control Activity Total Values 3 2 2 2 8 2" xfId="53130"/>
    <cellStyle name="Control Activity Total Values 3 2 2 2 9" xfId="36825"/>
    <cellStyle name="Control Activity Total Values 3 2 2 3" xfId="12771"/>
    <cellStyle name="Control Activity Total Values 3 2 2 3 2" xfId="15123"/>
    <cellStyle name="Control Activity Total Values 3 2 2 3 2 2" xfId="39964"/>
    <cellStyle name="Control Activity Total Values 3 2 2 3 3" xfId="15933"/>
    <cellStyle name="Control Activity Total Values 3 2 2 3 3 2" xfId="40773"/>
    <cellStyle name="Control Activity Total Values 3 2 2 3 4" xfId="17181"/>
    <cellStyle name="Control Activity Total Values 3 2 2 3 4 2" xfId="42021"/>
    <cellStyle name="Control Activity Total Values 3 2 2 3 5" xfId="20444"/>
    <cellStyle name="Control Activity Total Values 3 2 2 3 5 2" xfId="45284"/>
    <cellStyle name="Control Activity Total Values 3 2 2 3 6" xfId="23714"/>
    <cellStyle name="Control Activity Total Values 3 2 2 3 6 2" xfId="48554"/>
    <cellStyle name="Control Activity Total Values 3 2 2 3 7" xfId="26927"/>
    <cellStyle name="Control Activity Total Values 3 2 2 3 7 2" xfId="51767"/>
    <cellStyle name="Control Activity Total Values 3 2 2 3 8" xfId="28494"/>
    <cellStyle name="Control Activity Total Values 3 2 2 3 8 2" xfId="53334"/>
    <cellStyle name="Control Activity Total Values 3 2 2 3 9" xfId="37615"/>
    <cellStyle name="Control Activity Total Values 3 2 2 4" xfId="13062"/>
    <cellStyle name="Control Activity Total Values 3 2 2 4 2" xfId="15396"/>
    <cellStyle name="Control Activity Total Values 3 2 2 4 2 2" xfId="40237"/>
    <cellStyle name="Control Activity Total Values 3 2 2 4 3" xfId="16206"/>
    <cellStyle name="Control Activity Total Values 3 2 2 4 3 2" xfId="41046"/>
    <cellStyle name="Control Activity Total Values 3 2 2 4 4" xfId="17471"/>
    <cellStyle name="Control Activity Total Values 3 2 2 4 4 2" xfId="42311"/>
    <cellStyle name="Control Activity Total Values 3 2 2 4 5" xfId="20734"/>
    <cellStyle name="Control Activity Total Values 3 2 2 4 5 2" xfId="45574"/>
    <cellStyle name="Control Activity Total Values 3 2 2 4 6" xfId="24004"/>
    <cellStyle name="Control Activity Total Values 3 2 2 4 6 2" xfId="48844"/>
    <cellStyle name="Control Activity Total Values 3 2 2 4 7" xfId="27217"/>
    <cellStyle name="Control Activity Total Values 3 2 2 4 7 2" xfId="52057"/>
    <cellStyle name="Control Activity Total Values 3 2 2 4 8" xfId="28784"/>
    <cellStyle name="Control Activity Total Values 3 2 2 4 8 2" xfId="53624"/>
    <cellStyle name="Control Activity Total Values 3 2 2 4 9" xfId="37905"/>
    <cellStyle name="Control Activity Total Values 3 2 2 5" xfId="9953"/>
    <cellStyle name="Control Activity Total Values 3 2 2 5 2" xfId="34902"/>
    <cellStyle name="Control Activity Total Values 3 2 2 6" xfId="13409"/>
    <cellStyle name="Control Activity Total Values 3 2 2 6 2" xfId="38251"/>
    <cellStyle name="Control Activity Total Values 3 2 2 7" xfId="8768"/>
    <cellStyle name="Control Activity Total Values 3 2 2 7 2" xfId="33719"/>
    <cellStyle name="Control Activity Total Values 3 2 2 8" xfId="8260"/>
    <cellStyle name="Control Activity Total Values 3 2 2 8 2" xfId="33213"/>
    <cellStyle name="Control Activity Total Values 3 2 2 9" xfId="17669"/>
    <cellStyle name="Control Activity Total Values 3 2 2 9 2" xfId="42509"/>
    <cellStyle name="Control Activity Total Values 3 2 3" xfId="11818"/>
    <cellStyle name="Control Activity Total Values 3 2 3 2" xfId="14470"/>
    <cellStyle name="Control Activity Total Values 3 2 3 2 2" xfId="39311"/>
    <cellStyle name="Control Activity Total Values 3 2 3 3" xfId="15431"/>
    <cellStyle name="Control Activity Total Values 3 2 3 3 2" xfId="40272"/>
    <cellStyle name="Control Activity Total Values 3 2 3 4" xfId="16230"/>
    <cellStyle name="Control Activity Total Values 3 2 3 4 2" xfId="41070"/>
    <cellStyle name="Control Activity Total Values 3 2 3 5" xfId="19491"/>
    <cellStyle name="Control Activity Total Values 3 2 3 5 2" xfId="44331"/>
    <cellStyle name="Control Activity Total Values 3 2 3 6" xfId="22761"/>
    <cellStyle name="Control Activity Total Values 3 2 3 6 2" xfId="47601"/>
    <cellStyle name="Control Activity Total Values 3 2 3 7" xfId="25975"/>
    <cellStyle name="Control Activity Total Values 3 2 3 7 2" xfId="50815"/>
    <cellStyle name="Control Activity Total Values 3 2 3 8" xfId="28147"/>
    <cellStyle name="Control Activity Total Values 3 2 3 8 2" xfId="52987"/>
    <cellStyle name="Control Activity Total Values 3 2 3 9" xfId="36682"/>
    <cellStyle name="Control Activity Total Values 3 2 4" xfId="12628"/>
    <cellStyle name="Control Activity Total Values 3 2 4 2" xfId="14982"/>
    <cellStyle name="Control Activity Total Values 3 2 4 2 2" xfId="39823"/>
    <cellStyle name="Control Activity Total Values 3 2 4 3" xfId="15793"/>
    <cellStyle name="Control Activity Total Values 3 2 4 3 2" xfId="40633"/>
    <cellStyle name="Control Activity Total Values 3 2 4 4" xfId="17038"/>
    <cellStyle name="Control Activity Total Values 3 2 4 4 2" xfId="41878"/>
    <cellStyle name="Control Activity Total Values 3 2 4 5" xfId="20301"/>
    <cellStyle name="Control Activity Total Values 3 2 4 5 2" xfId="45141"/>
    <cellStyle name="Control Activity Total Values 3 2 4 6" xfId="23571"/>
    <cellStyle name="Control Activity Total Values 3 2 4 6 2" xfId="48411"/>
    <cellStyle name="Control Activity Total Values 3 2 4 7" xfId="26784"/>
    <cellStyle name="Control Activity Total Values 3 2 4 7 2" xfId="51624"/>
    <cellStyle name="Control Activity Total Values 3 2 4 8" xfId="28351"/>
    <cellStyle name="Control Activity Total Values 3 2 4 8 2" xfId="53191"/>
    <cellStyle name="Control Activity Total Values 3 2 4 9" xfId="37474"/>
    <cellStyle name="Control Activity Total Values 3 2 5" xfId="12920"/>
    <cellStyle name="Control Activity Total Values 3 2 5 2" xfId="15254"/>
    <cellStyle name="Control Activity Total Values 3 2 5 2 2" xfId="40095"/>
    <cellStyle name="Control Activity Total Values 3 2 5 3" xfId="16066"/>
    <cellStyle name="Control Activity Total Values 3 2 5 3 2" xfId="40906"/>
    <cellStyle name="Control Activity Total Values 3 2 5 4" xfId="17329"/>
    <cellStyle name="Control Activity Total Values 3 2 5 4 2" xfId="42169"/>
    <cellStyle name="Control Activity Total Values 3 2 5 5" xfId="20592"/>
    <cellStyle name="Control Activity Total Values 3 2 5 5 2" xfId="45432"/>
    <cellStyle name="Control Activity Total Values 3 2 5 6" xfId="23862"/>
    <cellStyle name="Control Activity Total Values 3 2 5 6 2" xfId="48702"/>
    <cellStyle name="Control Activity Total Values 3 2 5 7" xfId="27075"/>
    <cellStyle name="Control Activity Total Values 3 2 5 7 2" xfId="51915"/>
    <cellStyle name="Control Activity Total Values 3 2 5 8" xfId="28642"/>
    <cellStyle name="Control Activity Total Values 3 2 5 8 2" xfId="53482"/>
    <cellStyle name="Control Activity Total Values 3 2 5 9" xfId="37763"/>
    <cellStyle name="Control Activity Total Values 3 2 6" xfId="9810"/>
    <cellStyle name="Control Activity Total Values 3 2 6 2" xfId="34759"/>
    <cellStyle name="Control Activity Total Values 3 2 7" xfId="13268"/>
    <cellStyle name="Control Activity Total Values 3 2 7 2" xfId="38110"/>
    <cellStyle name="Control Activity Total Values 3 2 8" xfId="8668"/>
    <cellStyle name="Control Activity Total Values 3 2 8 2" xfId="33619"/>
    <cellStyle name="Control Activity Total Values 3 2 9" xfId="14053"/>
    <cellStyle name="Control Activity Total Values 3 2 9 2" xfId="38894"/>
    <cellStyle name="Control Activity Total Values 3 3" xfId="6353"/>
    <cellStyle name="Control Activity Total Values 3 3 10" xfId="20920"/>
    <cellStyle name="Control Activity Total Values 3 3 10 2" xfId="45760"/>
    <cellStyle name="Control Activity Total Values 3 3 11" xfId="24146"/>
    <cellStyle name="Control Activity Total Values 3 3 11 2" xfId="48986"/>
    <cellStyle name="Control Activity Total Values 3 3 12" xfId="27355"/>
    <cellStyle name="Control Activity Total Values 3 3 12 2" xfId="52195"/>
    <cellStyle name="Control Activity Total Values 3 3 13" xfId="31328"/>
    <cellStyle name="Control Activity Total Values 3 3 2" xfId="11918"/>
    <cellStyle name="Control Activity Total Values 3 3 2 2" xfId="14569"/>
    <cellStyle name="Control Activity Total Values 3 3 2 2 2" xfId="39410"/>
    <cellStyle name="Control Activity Total Values 3 3 2 3" xfId="15528"/>
    <cellStyle name="Control Activity Total Values 3 3 2 3 2" xfId="40369"/>
    <cellStyle name="Control Activity Total Values 3 3 2 4" xfId="16328"/>
    <cellStyle name="Control Activity Total Values 3 3 2 4 2" xfId="41168"/>
    <cellStyle name="Control Activity Total Values 3 3 2 5" xfId="19591"/>
    <cellStyle name="Control Activity Total Values 3 3 2 5 2" xfId="44431"/>
    <cellStyle name="Control Activity Total Values 3 3 2 6" xfId="22861"/>
    <cellStyle name="Control Activity Total Values 3 3 2 6 2" xfId="47701"/>
    <cellStyle name="Control Activity Total Values 3 3 2 7" xfId="26074"/>
    <cellStyle name="Control Activity Total Values 3 3 2 7 2" xfId="50914"/>
    <cellStyle name="Control Activity Total Values 3 3 2 8" xfId="28246"/>
    <cellStyle name="Control Activity Total Values 3 3 2 8 2" xfId="53086"/>
    <cellStyle name="Control Activity Total Values 3 3 2 9" xfId="36781"/>
    <cellStyle name="Control Activity Total Values 3 3 3" xfId="12727"/>
    <cellStyle name="Control Activity Total Values 3 3 3 2" xfId="15079"/>
    <cellStyle name="Control Activity Total Values 3 3 3 2 2" xfId="39920"/>
    <cellStyle name="Control Activity Total Values 3 3 3 3" xfId="15889"/>
    <cellStyle name="Control Activity Total Values 3 3 3 3 2" xfId="40729"/>
    <cellStyle name="Control Activity Total Values 3 3 3 4" xfId="17137"/>
    <cellStyle name="Control Activity Total Values 3 3 3 4 2" xfId="41977"/>
    <cellStyle name="Control Activity Total Values 3 3 3 5" xfId="20400"/>
    <cellStyle name="Control Activity Total Values 3 3 3 5 2" xfId="45240"/>
    <cellStyle name="Control Activity Total Values 3 3 3 6" xfId="23670"/>
    <cellStyle name="Control Activity Total Values 3 3 3 6 2" xfId="48510"/>
    <cellStyle name="Control Activity Total Values 3 3 3 7" xfId="26883"/>
    <cellStyle name="Control Activity Total Values 3 3 3 7 2" xfId="51723"/>
    <cellStyle name="Control Activity Total Values 3 3 3 8" xfId="28450"/>
    <cellStyle name="Control Activity Total Values 3 3 3 8 2" xfId="53290"/>
    <cellStyle name="Control Activity Total Values 3 3 3 9" xfId="37571"/>
    <cellStyle name="Control Activity Total Values 3 3 4" xfId="13018"/>
    <cellStyle name="Control Activity Total Values 3 3 4 2" xfId="15352"/>
    <cellStyle name="Control Activity Total Values 3 3 4 2 2" xfId="40193"/>
    <cellStyle name="Control Activity Total Values 3 3 4 3" xfId="16162"/>
    <cellStyle name="Control Activity Total Values 3 3 4 3 2" xfId="41002"/>
    <cellStyle name="Control Activity Total Values 3 3 4 4" xfId="17427"/>
    <cellStyle name="Control Activity Total Values 3 3 4 4 2" xfId="42267"/>
    <cellStyle name="Control Activity Total Values 3 3 4 5" xfId="20690"/>
    <cellStyle name="Control Activity Total Values 3 3 4 5 2" xfId="45530"/>
    <cellStyle name="Control Activity Total Values 3 3 4 6" xfId="23960"/>
    <cellStyle name="Control Activity Total Values 3 3 4 6 2" xfId="48800"/>
    <cellStyle name="Control Activity Total Values 3 3 4 7" xfId="27173"/>
    <cellStyle name="Control Activity Total Values 3 3 4 7 2" xfId="52013"/>
    <cellStyle name="Control Activity Total Values 3 3 4 8" xfId="28740"/>
    <cellStyle name="Control Activity Total Values 3 3 4 8 2" xfId="53580"/>
    <cellStyle name="Control Activity Total Values 3 3 4 9" xfId="37861"/>
    <cellStyle name="Control Activity Total Values 3 3 5" xfId="9909"/>
    <cellStyle name="Control Activity Total Values 3 3 5 2" xfId="34858"/>
    <cellStyle name="Control Activity Total Values 3 3 6" xfId="13365"/>
    <cellStyle name="Control Activity Total Values 3 3 6 2" xfId="38207"/>
    <cellStyle name="Control Activity Total Values 3 3 7" xfId="8739"/>
    <cellStyle name="Control Activity Total Values 3 3 7 2" xfId="33690"/>
    <cellStyle name="Control Activity Total Values 3 3 8" xfId="14173"/>
    <cellStyle name="Control Activity Total Values 3 3 8 2" xfId="39014"/>
    <cellStyle name="Control Activity Total Values 3 3 9" xfId="17625"/>
    <cellStyle name="Control Activity Total Values 3 3 9 2" xfId="42465"/>
    <cellStyle name="Control Activity Total Values 3 4" xfId="6303"/>
    <cellStyle name="Control Activity Total Values 3 4 10" xfId="20870"/>
    <cellStyle name="Control Activity Total Values 3 4 10 2" xfId="45710"/>
    <cellStyle name="Control Activity Total Values 3 4 11" xfId="24096"/>
    <cellStyle name="Control Activity Total Values 3 4 11 2" xfId="48936"/>
    <cellStyle name="Control Activity Total Values 3 4 12" xfId="27305"/>
    <cellStyle name="Control Activity Total Values 3 4 12 2" xfId="52145"/>
    <cellStyle name="Control Activity Total Values 3 4 13" xfId="31278"/>
    <cellStyle name="Control Activity Total Values 3 4 2" xfId="11868"/>
    <cellStyle name="Control Activity Total Values 3 4 2 2" xfId="14519"/>
    <cellStyle name="Control Activity Total Values 3 4 2 2 2" xfId="39360"/>
    <cellStyle name="Control Activity Total Values 3 4 2 3" xfId="15478"/>
    <cellStyle name="Control Activity Total Values 3 4 2 3 2" xfId="40319"/>
    <cellStyle name="Control Activity Total Values 3 4 2 4" xfId="16278"/>
    <cellStyle name="Control Activity Total Values 3 4 2 4 2" xfId="41118"/>
    <cellStyle name="Control Activity Total Values 3 4 2 5" xfId="19541"/>
    <cellStyle name="Control Activity Total Values 3 4 2 5 2" xfId="44381"/>
    <cellStyle name="Control Activity Total Values 3 4 2 6" xfId="22811"/>
    <cellStyle name="Control Activity Total Values 3 4 2 6 2" xfId="47651"/>
    <cellStyle name="Control Activity Total Values 3 4 2 7" xfId="26024"/>
    <cellStyle name="Control Activity Total Values 3 4 2 7 2" xfId="50864"/>
    <cellStyle name="Control Activity Total Values 3 4 2 8" xfId="28196"/>
    <cellStyle name="Control Activity Total Values 3 4 2 8 2" xfId="53036"/>
    <cellStyle name="Control Activity Total Values 3 4 2 9" xfId="36731"/>
    <cellStyle name="Control Activity Total Values 3 4 3" xfId="12677"/>
    <cellStyle name="Control Activity Total Values 3 4 3 2" xfId="15029"/>
    <cellStyle name="Control Activity Total Values 3 4 3 2 2" xfId="39870"/>
    <cellStyle name="Control Activity Total Values 3 4 3 3" xfId="15839"/>
    <cellStyle name="Control Activity Total Values 3 4 3 3 2" xfId="40679"/>
    <cellStyle name="Control Activity Total Values 3 4 3 4" xfId="17087"/>
    <cellStyle name="Control Activity Total Values 3 4 3 4 2" xfId="41927"/>
    <cellStyle name="Control Activity Total Values 3 4 3 5" xfId="20350"/>
    <cellStyle name="Control Activity Total Values 3 4 3 5 2" xfId="45190"/>
    <cellStyle name="Control Activity Total Values 3 4 3 6" xfId="23620"/>
    <cellStyle name="Control Activity Total Values 3 4 3 6 2" xfId="48460"/>
    <cellStyle name="Control Activity Total Values 3 4 3 7" xfId="26833"/>
    <cellStyle name="Control Activity Total Values 3 4 3 7 2" xfId="51673"/>
    <cellStyle name="Control Activity Total Values 3 4 3 8" xfId="28400"/>
    <cellStyle name="Control Activity Total Values 3 4 3 8 2" xfId="53240"/>
    <cellStyle name="Control Activity Total Values 3 4 3 9" xfId="37521"/>
    <cellStyle name="Control Activity Total Values 3 4 4" xfId="12968"/>
    <cellStyle name="Control Activity Total Values 3 4 4 2" xfId="15302"/>
    <cellStyle name="Control Activity Total Values 3 4 4 2 2" xfId="40143"/>
    <cellStyle name="Control Activity Total Values 3 4 4 3" xfId="16112"/>
    <cellStyle name="Control Activity Total Values 3 4 4 3 2" xfId="40952"/>
    <cellStyle name="Control Activity Total Values 3 4 4 4" xfId="17377"/>
    <cellStyle name="Control Activity Total Values 3 4 4 4 2" xfId="42217"/>
    <cellStyle name="Control Activity Total Values 3 4 4 5" xfId="20640"/>
    <cellStyle name="Control Activity Total Values 3 4 4 5 2" xfId="45480"/>
    <cellStyle name="Control Activity Total Values 3 4 4 6" xfId="23910"/>
    <cellStyle name="Control Activity Total Values 3 4 4 6 2" xfId="48750"/>
    <cellStyle name="Control Activity Total Values 3 4 4 7" xfId="27123"/>
    <cellStyle name="Control Activity Total Values 3 4 4 7 2" xfId="51963"/>
    <cellStyle name="Control Activity Total Values 3 4 4 8" xfId="28690"/>
    <cellStyle name="Control Activity Total Values 3 4 4 8 2" xfId="53530"/>
    <cellStyle name="Control Activity Total Values 3 4 4 9" xfId="37811"/>
    <cellStyle name="Control Activity Total Values 3 4 5" xfId="9859"/>
    <cellStyle name="Control Activity Total Values 3 4 5 2" xfId="34808"/>
    <cellStyle name="Control Activity Total Values 3 4 6" xfId="13315"/>
    <cellStyle name="Control Activity Total Values 3 4 6 2" xfId="38157"/>
    <cellStyle name="Control Activity Total Values 3 4 7" xfId="8701"/>
    <cellStyle name="Control Activity Total Values 3 4 7 2" xfId="33652"/>
    <cellStyle name="Control Activity Total Values 3 4 8" xfId="8267"/>
    <cellStyle name="Control Activity Total Values 3 4 8 2" xfId="33220"/>
    <cellStyle name="Control Activity Total Values 3 4 9" xfId="17575"/>
    <cellStyle name="Control Activity Total Values 3 4 9 2" xfId="42415"/>
    <cellStyle name="Control Activity Total Values 3 5" xfId="11552"/>
    <cellStyle name="Control Activity Total Values 3 5 2" xfId="14304"/>
    <cellStyle name="Control Activity Total Values 3 5 2 2" xfId="39145"/>
    <cellStyle name="Control Activity Total Values 3 5 3" xfId="9271"/>
    <cellStyle name="Control Activity Total Values 3 5 3 2" xfId="34221"/>
    <cellStyle name="Control Activity Total Values 3 5 4" xfId="14776"/>
    <cellStyle name="Control Activity Total Values 3 5 4 2" xfId="39617"/>
    <cellStyle name="Control Activity Total Values 3 5 5" xfId="19227"/>
    <cellStyle name="Control Activity Total Values 3 5 5 2" xfId="44067"/>
    <cellStyle name="Control Activity Total Values 3 5 6" xfId="22496"/>
    <cellStyle name="Control Activity Total Values 3 5 6 2" xfId="47336"/>
    <cellStyle name="Control Activity Total Values 3 5 7" xfId="25712"/>
    <cellStyle name="Control Activity Total Values 3 5 7 2" xfId="50552"/>
    <cellStyle name="Control Activity Total Values 3 5 8" xfId="28077"/>
    <cellStyle name="Control Activity Total Values 3 5 8 2" xfId="52917"/>
    <cellStyle name="Control Activity Total Values 3 5 9" xfId="36439"/>
    <cellStyle name="Control Activity Total Values 3 6" xfId="10309"/>
    <cellStyle name="Control Activity Total Values 3 6 2" xfId="13631"/>
    <cellStyle name="Control Activity Total Values 3 6 2 2" xfId="38473"/>
    <cellStyle name="Control Activity Total Values 3 6 3" xfId="9099"/>
    <cellStyle name="Control Activity Total Values 3 6 3 2" xfId="34049"/>
    <cellStyle name="Control Activity Total Values 3 6 4" xfId="8164"/>
    <cellStyle name="Control Activity Total Values 3 6 4 2" xfId="33117"/>
    <cellStyle name="Control Activity Total Values 3 6 5" xfId="18023"/>
    <cellStyle name="Control Activity Total Values 3 6 5 2" xfId="42863"/>
    <cellStyle name="Control Activity Total Values 3 6 6" xfId="21317"/>
    <cellStyle name="Control Activity Total Values 3 6 6 2" xfId="46157"/>
    <cellStyle name="Control Activity Total Values 3 6 7" xfId="24543"/>
    <cellStyle name="Control Activity Total Values 3 6 7 2" xfId="49383"/>
    <cellStyle name="Control Activity Total Values 3 6 8" xfId="27478"/>
    <cellStyle name="Control Activity Total Values 3 6 8 2" xfId="52318"/>
    <cellStyle name="Control Activity Total Values 3 6 9" xfId="35251"/>
    <cellStyle name="Control Activity Total Values 3 7" xfId="12863"/>
    <cellStyle name="Control Activity Total Values 3 7 2" xfId="15197"/>
    <cellStyle name="Control Activity Total Values 3 7 2 2" xfId="40038"/>
    <cellStyle name="Control Activity Total Values 3 7 3" xfId="16009"/>
    <cellStyle name="Control Activity Total Values 3 7 3 2" xfId="40849"/>
    <cellStyle name="Control Activity Total Values 3 7 4" xfId="17272"/>
    <cellStyle name="Control Activity Total Values 3 7 4 2" xfId="42112"/>
    <cellStyle name="Control Activity Total Values 3 7 5" xfId="20535"/>
    <cellStyle name="Control Activity Total Values 3 7 5 2" xfId="45375"/>
    <cellStyle name="Control Activity Total Values 3 7 6" xfId="23805"/>
    <cellStyle name="Control Activity Total Values 3 7 6 2" xfId="48645"/>
    <cellStyle name="Control Activity Total Values 3 7 7" xfId="27018"/>
    <cellStyle name="Control Activity Total Values 3 7 7 2" xfId="51858"/>
    <cellStyle name="Control Activity Total Values 3 7 8" xfId="28585"/>
    <cellStyle name="Control Activity Total Values 3 7 8 2" xfId="53425"/>
    <cellStyle name="Control Activity Total Values 3 7 9" xfId="37706"/>
    <cellStyle name="Control Activity Total Values 3 8" xfId="9398"/>
    <cellStyle name="Control Activity Total Values 3 8 2" xfId="34348"/>
    <cellStyle name="Control Activity Total Values 3 9" xfId="7626"/>
    <cellStyle name="Control Activity Total Values 3 9 2" xfId="32579"/>
    <cellStyle name="Control Activity Total Values 4" xfId="6082"/>
    <cellStyle name="Control Activity Total Values 4 10" xfId="14140"/>
    <cellStyle name="Control Activity Total Values 4 10 2" xfId="38981"/>
    <cellStyle name="Control Activity Total Values 4 11" xfId="17490"/>
    <cellStyle name="Control Activity Total Values 4 11 2" xfId="42330"/>
    <cellStyle name="Control Activity Total Values 4 12" xfId="20788"/>
    <cellStyle name="Control Activity Total Values 4 12 2" xfId="45628"/>
    <cellStyle name="Control Activity Total Values 4 13" xfId="24029"/>
    <cellStyle name="Control Activity Total Values 4 13 2" xfId="48869"/>
    <cellStyle name="Control Activity Total Values 4 14" xfId="27239"/>
    <cellStyle name="Control Activity Total Values 4 14 2" xfId="52079"/>
    <cellStyle name="Control Activity Total Values 4 15" xfId="31072"/>
    <cellStyle name="Control Activity Total Values 4 2" xfId="6377"/>
    <cellStyle name="Control Activity Total Values 4 2 10" xfId="20944"/>
    <cellStyle name="Control Activity Total Values 4 2 10 2" xfId="45784"/>
    <cellStyle name="Control Activity Total Values 4 2 11" xfId="24170"/>
    <cellStyle name="Control Activity Total Values 4 2 11 2" xfId="49010"/>
    <cellStyle name="Control Activity Total Values 4 2 12" xfId="27379"/>
    <cellStyle name="Control Activity Total Values 4 2 12 2" xfId="52219"/>
    <cellStyle name="Control Activity Total Values 4 2 13" xfId="31352"/>
    <cellStyle name="Control Activity Total Values 4 2 2" xfId="11942"/>
    <cellStyle name="Control Activity Total Values 4 2 2 2" xfId="14593"/>
    <cellStyle name="Control Activity Total Values 4 2 2 2 2" xfId="39434"/>
    <cellStyle name="Control Activity Total Values 4 2 2 3" xfId="15552"/>
    <cellStyle name="Control Activity Total Values 4 2 2 3 2" xfId="40393"/>
    <cellStyle name="Control Activity Total Values 4 2 2 4" xfId="16352"/>
    <cellStyle name="Control Activity Total Values 4 2 2 4 2" xfId="41192"/>
    <cellStyle name="Control Activity Total Values 4 2 2 5" xfId="19615"/>
    <cellStyle name="Control Activity Total Values 4 2 2 5 2" xfId="44455"/>
    <cellStyle name="Control Activity Total Values 4 2 2 6" xfId="22885"/>
    <cellStyle name="Control Activity Total Values 4 2 2 6 2" xfId="47725"/>
    <cellStyle name="Control Activity Total Values 4 2 2 7" xfId="26098"/>
    <cellStyle name="Control Activity Total Values 4 2 2 7 2" xfId="50938"/>
    <cellStyle name="Control Activity Total Values 4 2 2 8" xfId="28270"/>
    <cellStyle name="Control Activity Total Values 4 2 2 8 2" xfId="53110"/>
    <cellStyle name="Control Activity Total Values 4 2 2 9" xfId="36805"/>
    <cellStyle name="Control Activity Total Values 4 2 3" xfId="12751"/>
    <cellStyle name="Control Activity Total Values 4 2 3 2" xfId="15103"/>
    <cellStyle name="Control Activity Total Values 4 2 3 2 2" xfId="39944"/>
    <cellStyle name="Control Activity Total Values 4 2 3 3" xfId="15913"/>
    <cellStyle name="Control Activity Total Values 4 2 3 3 2" xfId="40753"/>
    <cellStyle name="Control Activity Total Values 4 2 3 4" xfId="17161"/>
    <cellStyle name="Control Activity Total Values 4 2 3 4 2" xfId="42001"/>
    <cellStyle name="Control Activity Total Values 4 2 3 5" xfId="20424"/>
    <cellStyle name="Control Activity Total Values 4 2 3 5 2" xfId="45264"/>
    <cellStyle name="Control Activity Total Values 4 2 3 6" xfId="23694"/>
    <cellStyle name="Control Activity Total Values 4 2 3 6 2" xfId="48534"/>
    <cellStyle name="Control Activity Total Values 4 2 3 7" xfId="26907"/>
    <cellStyle name="Control Activity Total Values 4 2 3 7 2" xfId="51747"/>
    <cellStyle name="Control Activity Total Values 4 2 3 8" xfId="28474"/>
    <cellStyle name="Control Activity Total Values 4 2 3 8 2" xfId="53314"/>
    <cellStyle name="Control Activity Total Values 4 2 3 9" xfId="37595"/>
    <cellStyle name="Control Activity Total Values 4 2 4" xfId="13042"/>
    <cellStyle name="Control Activity Total Values 4 2 4 2" xfId="15376"/>
    <cellStyle name="Control Activity Total Values 4 2 4 2 2" xfId="40217"/>
    <cellStyle name="Control Activity Total Values 4 2 4 3" xfId="16186"/>
    <cellStyle name="Control Activity Total Values 4 2 4 3 2" xfId="41026"/>
    <cellStyle name="Control Activity Total Values 4 2 4 4" xfId="17451"/>
    <cellStyle name="Control Activity Total Values 4 2 4 4 2" xfId="42291"/>
    <cellStyle name="Control Activity Total Values 4 2 4 5" xfId="20714"/>
    <cellStyle name="Control Activity Total Values 4 2 4 5 2" xfId="45554"/>
    <cellStyle name="Control Activity Total Values 4 2 4 6" xfId="23984"/>
    <cellStyle name="Control Activity Total Values 4 2 4 6 2" xfId="48824"/>
    <cellStyle name="Control Activity Total Values 4 2 4 7" xfId="27197"/>
    <cellStyle name="Control Activity Total Values 4 2 4 7 2" xfId="52037"/>
    <cellStyle name="Control Activity Total Values 4 2 4 8" xfId="28764"/>
    <cellStyle name="Control Activity Total Values 4 2 4 8 2" xfId="53604"/>
    <cellStyle name="Control Activity Total Values 4 2 4 9" xfId="37885"/>
    <cellStyle name="Control Activity Total Values 4 2 5" xfId="9933"/>
    <cellStyle name="Control Activity Total Values 4 2 5 2" xfId="34882"/>
    <cellStyle name="Control Activity Total Values 4 2 6" xfId="13389"/>
    <cellStyle name="Control Activity Total Values 4 2 6 2" xfId="38231"/>
    <cellStyle name="Control Activity Total Values 4 2 7" xfId="8749"/>
    <cellStyle name="Control Activity Total Values 4 2 7 2" xfId="33700"/>
    <cellStyle name="Control Activity Total Values 4 2 8" xfId="13937"/>
    <cellStyle name="Control Activity Total Values 4 2 8 2" xfId="38778"/>
    <cellStyle name="Control Activity Total Values 4 2 9" xfId="17649"/>
    <cellStyle name="Control Activity Total Values 4 2 9 2" xfId="42489"/>
    <cellStyle name="Control Activity Total Values 4 3" xfId="6280"/>
    <cellStyle name="Control Activity Total Values 4 3 10" xfId="20849"/>
    <cellStyle name="Control Activity Total Values 4 3 10 2" xfId="45689"/>
    <cellStyle name="Control Activity Total Values 4 3 11" xfId="24075"/>
    <cellStyle name="Control Activity Total Values 4 3 11 2" xfId="48915"/>
    <cellStyle name="Control Activity Total Values 4 3 12" xfId="27284"/>
    <cellStyle name="Control Activity Total Values 4 3 12 2" xfId="52124"/>
    <cellStyle name="Control Activity Total Values 4 3 13" xfId="31257"/>
    <cellStyle name="Control Activity Total Values 4 3 2" xfId="11845"/>
    <cellStyle name="Control Activity Total Values 4 3 2 2" xfId="14496"/>
    <cellStyle name="Control Activity Total Values 4 3 2 2 2" xfId="39337"/>
    <cellStyle name="Control Activity Total Values 4 3 2 3" xfId="15456"/>
    <cellStyle name="Control Activity Total Values 4 3 2 3 2" xfId="40297"/>
    <cellStyle name="Control Activity Total Values 4 3 2 4" xfId="16256"/>
    <cellStyle name="Control Activity Total Values 4 3 2 4 2" xfId="41096"/>
    <cellStyle name="Control Activity Total Values 4 3 2 5" xfId="19518"/>
    <cellStyle name="Control Activity Total Values 4 3 2 5 2" xfId="44358"/>
    <cellStyle name="Control Activity Total Values 4 3 2 6" xfId="22788"/>
    <cellStyle name="Control Activity Total Values 4 3 2 6 2" xfId="47628"/>
    <cellStyle name="Control Activity Total Values 4 3 2 7" xfId="26001"/>
    <cellStyle name="Control Activity Total Values 4 3 2 7 2" xfId="50841"/>
    <cellStyle name="Control Activity Total Values 4 3 2 8" xfId="28173"/>
    <cellStyle name="Control Activity Total Values 4 3 2 8 2" xfId="53013"/>
    <cellStyle name="Control Activity Total Values 4 3 2 9" xfId="36708"/>
    <cellStyle name="Control Activity Total Values 4 3 3" xfId="12654"/>
    <cellStyle name="Control Activity Total Values 4 3 3 2" xfId="15008"/>
    <cellStyle name="Control Activity Total Values 4 3 3 2 2" xfId="39849"/>
    <cellStyle name="Control Activity Total Values 4 3 3 3" xfId="15818"/>
    <cellStyle name="Control Activity Total Values 4 3 3 3 2" xfId="40658"/>
    <cellStyle name="Control Activity Total Values 4 3 3 4" xfId="17064"/>
    <cellStyle name="Control Activity Total Values 4 3 3 4 2" xfId="41904"/>
    <cellStyle name="Control Activity Total Values 4 3 3 5" xfId="20327"/>
    <cellStyle name="Control Activity Total Values 4 3 3 5 2" xfId="45167"/>
    <cellStyle name="Control Activity Total Values 4 3 3 6" xfId="23597"/>
    <cellStyle name="Control Activity Total Values 4 3 3 6 2" xfId="48437"/>
    <cellStyle name="Control Activity Total Values 4 3 3 7" xfId="26810"/>
    <cellStyle name="Control Activity Total Values 4 3 3 7 2" xfId="51650"/>
    <cellStyle name="Control Activity Total Values 4 3 3 8" xfId="28377"/>
    <cellStyle name="Control Activity Total Values 4 3 3 8 2" xfId="53217"/>
    <cellStyle name="Control Activity Total Values 4 3 3 9" xfId="37499"/>
    <cellStyle name="Control Activity Total Values 4 3 4" xfId="12946"/>
    <cellStyle name="Control Activity Total Values 4 3 4 2" xfId="15280"/>
    <cellStyle name="Control Activity Total Values 4 3 4 2 2" xfId="40121"/>
    <cellStyle name="Control Activity Total Values 4 3 4 3" xfId="16091"/>
    <cellStyle name="Control Activity Total Values 4 3 4 3 2" xfId="40931"/>
    <cellStyle name="Control Activity Total Values 4 3 4 4" xfId="17355"/>
    <cellStyle name="Control Activity Total Values 4 3 4 4 2" xfId="42195"/>
    <cellStyle name="Control Activity Total Values 4 3 4 5" xfId="20618"/>
    <cellStyle name="Control Activity Total Values 4 3 4 5 2" xfId="45458"/>
    <cellStyle name="Control Activity Total Values 4 3 4 6" xfId="23888"/>
    <cellStyle name="Control Activity Total Values 4 3 4 6 2" xfId="48728"/>
    <cellStyle name="Control Activity Total Values 4 3 4 7" xfId="27101"/>
    <cellStyle name="Control Activity Total Values 4 3 4 7 2" xfId="51941"/>
    <cellStyle name="Control Activity Total Values 4 3 4 8" xfId="28668"/>
    <cellStyle name="Control Activity Total Values 4 3 4 8 2" xfId="53508"/>
    <cellStyle name="Control Activity Total Values 4 3 4 9" xfId="37789"/>
    <cellStyle name="Control Activity Total Values 4 3 5" xfId="9836"/>
    <cellStyle name="Control Activity Total Values 4 3 5 2" xfId="34785"/>
    <cellStyle name="Control Activity Total Values 4 3 6" xfId="13293"/>
    <cellStyle name="Control Activity Total Values 4 3 6 2" xfId="38135"/>
    <cellStyle name="Control Activity Total Values 4 3 7" xfId="6768"/>
    <cellStyle name="Control Activity Total Values 4 3 7 2" xfId="31736"/>
    <cellStyle name="Control Activity Total Values 4 3 8" xfId="8274"/>
    <cellStyle name="Control Activity Total Values 4 3 8 2" xfId="33227"/>
    <cellStyle name="Control Activity Total Values 4 3 9" xfId="17553"/>
    <cellStyle name="Control Activity Total Values 4 3 9 2" xfId="42393"/>
    <cellStyle name="Control Activity Total Values 4 4" xfId="11767"/>
    <cellStyle name="Control Activity Total Values 4 4 2" xfId="14433"/>
    <cellStyle name="Control Activity Total Values 4 4 2 2" xfId="39274"/>
    <cellStyle name="Control Activity Total Values 4 4 3" xfId="9784"/>
    <cellStyle name="Control Activity Total Values 4 4 3 2" xfId="34733"/>
    <cellStyle name="Control Activity Total Values 4 4 4" xfId="7367"/>
    <cellStyle name="Control Activity Total Values 4 4 4 2" xfId="32320"/>
    <cellStyle name="Control Activity Total Values 4 4 5" xfId="19440"/>
    <cellStyle name="Control Activity Total Values 4 4 5 2" xfId="44280"/>
    <cellStyle name="Control Activity Total Values 4 4 6" xfId="22710"/>
    <cellStyle name="Control Activity Total Values 4 4 6 2" xfId="47550"/>
    <cellStyle name="Control Activity Total Values 4 4 7" xfId="25924"/>
    <cellStyle name="Control Activity Total Values 4 4 7 2" xfId="50764"/>
    <cellStyle name="Control Activity Total Values 4 4 8" xfId="28125"/>
    <cellStyle name="Control Activity Total Values 4 4 8 2" xfId="52965"/>
    <cellStyle name="Control Activity Total Values 4 4 9" xfId="36643"/>
    <cellStyle name="Control Activity Total Values 4 5" xfId="12457"/>
    <cellStyle name="Control Activity Total Values 4 5 2" xfId="14899"/>
    <cellStyle name="Control Activity Total Values 4 5 2 2" xfId="39740"/>
    <cellStyle name="Control Activity Total Values 4 5 3" xfId="15732"/>
    <cellStyle name="Control Activity Total Values 4 5 3 2" xfId="40572"/>
    <cellStyle name="Control Activity Total Values 4 5 4" xfId="16867"/>
    <cellStyle name="Control Activity Total Values 4 5 4 2" xfId="41707"/>
    <cellStyle name="Control Activity Total Values 4 5 5" xfId="20130"/>
    <cellStyle name="Control Activity Total Values 4 5 5 2" xfId="44970"/>
    <cellStyle name="Control Activity Total Values 4 5 6" xfId="23400"/>
    <cellStyle name="Control Activity Total Values 4 5 6 2" xfId="48240"/>
    <cellStyle name="Control Activity Total Values 4 5 7" xfId="26613"/>
    <cellStyle name="Control Activity Total Values 4 5 7 2" xfId="51453"/>
    <cellStyle name="Control Activity Total Values 4 5 8" xfId="28319"/>
    <cellStyle name="Control Activity Total Values 4 5 8 2" xfId="53159"/>
    <cellStyle name="Control Activity Total Values 4 5 9" xfId="37314"/>
    <cellStyle name="Control Activity Total Values 4 6" xfId="12900"/>
    <cellStyle name="Control Activity Total Values 4 6 2" xfId="15234"/>
    <cellStyle name="Control Activity Total Values 4 6 2 2" xfId="40075"/>
    <cellStyle name="Control Activity Total Values 4 6 3" xfId="16046"/>
    <cellStyle name="Control Activity Total Values 4 6 3 2" xfId="40886"/>
    <cellStyle name="Control Activity Total Values 4 6 4" xfId="17309"/>
    <cellStyle name="Control Activity Total Values 4 6 4 2" xfId="42149"/>
    <cellStyle name="Control Activity Total Values 4 6 5" xfId="20572"/>
    <cellStyle name="Control Activity Total Values 4 6 5 2" xfId="45412"/>
    <cellStyle name="Control Activity Total Values 4 6 6" xfId="23842"/>
    <cellStyle name="Control Activity Total Values 4 6 6 2" xfId="48682"/>
    <cellStyle name="Control Activity Total Values 4 6 7" xfId="27055"/>
    <cellStyle name="Control Activity Total Values 4 6 7 2" xfId="51895"/>
    <cellStyle name="Control Activity Total Values 4 6 8" xfId="28622"/>
    <cellStyle name="Control Activity Total Values 4 6 8 2" xfId="53462"/>
    <cellStyle name="Control Activity Total Values 4 6 9" xfId="37743"/>
    <cellStyle name="Control Activity Total Values 4 7" xfId="9730"/>
    <cellStyle name="Control Activity Total Values 4 7 2" xfId="34679"/>
    <cellStyle name="Control Activity Total Values 4 8" xfId="13175"/>
    <cellStyle name="Control Activity Total Values 4 8 2" xfId="38017"/>
    <cellStyle name="Control Activity Total Values 4 9" xfId="8631"/>
    <cellStyle name="Control Activity Total Values 4 9 2" xfId="33582"/>
    <cellStyle name="Control Activity Total Values 5" xfId="5451"/>
    <cellStyle name="Control Activity Total Values 5 10" xfId="13537"/>
    <cellStyle name="Control Activity Total Values 5 10 2" xfId="38379"/>
    <cellStyle name="Control Activity Total Values 5 11" xfId="14128"/>
    <cellStyle name="Control Activity Total Values 5 11 2" xfId="38969"/>
    <cellStyle name="Control Activity Total Values 5 12" xfId="14912"/>
    <cellStyle name="Control Activity Total Values 5 12 2" xfId="39753"/>
    <cellStyle name="Control Activity Total Values 5 13" xfId="14133"/>
    <cellStyle name="Control Activity Total Values 5 13 2" xfId="38974"/>
    <cellStyle name="Control Activity Total Values 5 14" xfId="30453"/>
    <cellStyle name="Control Activity Total Values 5 2" xfId="6350"/>
    <cellStyle name="Control Activity Total Values 5 2 10" xfId="20917"/>
    <cellStyle name="Control Activity Total Values 5 2 10 2" xfId="45757"/>
    <cellStyle name="Control Activity Total Values 5 2 11" xfId="24143"/>
    <cellStyle name="Control Activity Total Values 5 2 11 2" xfId="48983"/>
    <cellStyle name="Control Activity Total Values 5 2 12" xfId="27352"/>
    <cellStyle name="Control Activity Total Values 5 2 12 2" xfId="52192"/>
    <cellStyle name="Control Activity Total Values 5 2 13" xfId="31325"/>
    <cellStyle name="Control Activity Total Values 5 2 2" xfId="11915"/>
    <cellStyle name="Control Activity Total Values 5 2 2 2" xfId="14566"/>
    <cellStyle name="Control Activity Total Values 5 2 2 2 2" xfId="39407"/>
    <cellStyle name="Control Activity Total Values 5 2 2 3" xfId="15525"/>
    <cellStyle name="Control Activity Total Values 5 2 2 3 2" xfId="40366"/>
    <cellStyle name="Control Activity Total Values 5 2 2 4" xfId="16325"/>
    <cellStyle name="Control Activity Total Values 5 2 2 4 2" xfId="41165"/>
    <cellStyle name="Control Activity Total Values 5 2 2 5" xfId="19588"/>
    <cellStyle name="Control Activity Total Values 5 2 2 5 2" xfId="44428"/>
    <cellStyle name="Control Activity Total Values 5 2 2 6" xfId="22858"/>
    <cellStyle name="Control Activity Total Values 5 2 2 6 2" xfId="47698"/>
    <cellStyle name="Control Activity Total Values 5 2 2 7" xfId="26071"/>
    <cellStyle name="Control Activity Total Values 5 2 2 7 2" xfId="50911"/>
    <cellStyle name="Control Activity Total Values 5 2 2 8" xfId="28243"/>
    <cellStyle name="Control Activity Total Values 5 2 2 8 2" xfId="53083"/>
    <cellStyle name="Control Activity Total Values 5 2 2 9" xfId="36778"/>
    <cellStyle name="Control Activity Total Values 5 2 3" xfId="12724"/>
    <cellStyle name="Control Activity Total Values 5 2 3 2" xfId="15076"/>
    <cellStyle name="Control Activity Total Values 5 2 3 2 2" xfId="39917"/>
    <cellStyle name="Control Activity Total Values 5 2 3 3" xfId="15886"/>
    <cellStyle name="Control Activity Total Values 5 2 3 3 2" xfId="40726"/>
    <cellStyle name="Control Activity Total Values 5 2 3 4" xfId="17134"/>
    <cellStyle name="Control Activity Total Values 5 2 3 4 2" xfId="41974"/>
    <cellStyle name="Control Activity Total Values 5 2 3 5" xfId="20397"/>
    <cellStyle name="Control Activity Total Values 5 2 3 5 2" xfId="45237"/>
    <cellStyle name="Control Activity Total Values 5 2 3 6" xfId="23667"/>
    <cellStyle name="Control Activity Total Values 5 2 3 6 2" xfId="48507"/>
    <cellStyle name="Control Activity Total Values 5 2 3 7" xfId="26880"/>
    <cellStyle name="Control Activity Total Values 5 2 3 7 2" xfId="51720"/>
    <cellStyle name="Control Activity Total Values 5 2 3 8" xfId="28447"/>
    <cellStyle name="Control Activity Total Values 5 2 3 8 2" xfId="53287"/>
    <cellStyle name="Control Activity Total Values 5 2 3 9" xfId="37568"/>
    <cellStyle name="Control Activity Total Values 5 2 4" xfId="13015"/>
    <cellStyle name="Control Activity Total Values 5 2 4 2" xfId="15349"/>
    <cellStyle name="Control Activity Total Values 5 2 4 2 2" xfId="40190"/>
    <cellStyle name="Control Activity Total Values 5 2 4 3" xfId="16159"/>
    <cellStyle name="Control Activity Total Values 5 2 4 3 2" xfId="40999"/>
    <cellStyle name="Control Activity Total Values 5 2 4 4" xfId="17424"/>
    <cellStyle name="Control Activity Total Values 5 2 4 4 2" xfId="42264"/>
    <cellStyle name="Control Activity Total Values 5 2 4 5" xfId="20687"/>
    <cellStyle name="Control Activity Total Values 5 2 4 5 2" xfId="45527"/>
    <cellStyle name="Control Activity Total Values 5 2 4 6" xfId="23957"/>
    <cellStyle name="Control Activity Total Values 5 2 4 6 2" xfId="48797"/>
    <cellStyle name="Control Activity Total Values 5 2 4 7" xfId="27170"/>
    <cellStyle name="Control Activity Total Values 5 2 4 7 2" xfId="52010"/>
    <cellStyle name="Control Activity Total Values 5 2 4 8" xfId="28737"/>
    <cellStyle name="Control Activity Total Values 5 2 4 8 2" xfId="53577"/>
    <cellStyle name="Control Activity Total Values 5 2 4 9" xfId="37858"/>
    <cellStyle name="Control Activity Total Values 5 2 5" xfId="9906"/>
    <cellStyle name="Control Activity Total Values 5 2 5 2" xfId="34855"/>
    <cellStyle name="Control Activity Total Values 5 2 6" xfId="13362"/>
    <cellStyle name="Control Activity Total Values 5 2 6 2" xfId="38204"/>
    <cellStyle name="Control Activity Total Values 5 2 7" xfId="8736"/>
    <cellStyle name="Control Activity Total Values 5 2 7 2" xfId="33687"/>
    <cellStyle name="Control Activity Total Values 5 2 8" xfId="14147"/>
    <cellStyle name="Control Activity Total Values 5 2 8 2" xfId="38988"/>
    <cellStyle name="Control Activity Total Values 5 2 9" xfId="17622"/>
    <cellStyle name="Control Activity Total Values 5 2 9 2" xfId="42462"/>
    <cellStyle name="Control Activity Total Values 5 3" xfId="11544"/>
    <cellStyle name="Control Activity Total Values 5 3 2" xfId="14297"/>
    <cellStyle name="Control Activity Total Values 5 3 2 2" xfId="39138"/>
    <cellStyle name="Control Activity Total Values 5 3 3" xfId="9006"/>
    <cellStyle name="Control Activity Total Values 5 3 3 2" xfId="33956"/>
    <cellStyle name="Control Activity Total Values 5 3 4" xfId="13249"/>
    <cellStyle name="Control Activity Total Values 5 3 4 2" xfId="38091"/>
    <cellStyle name="Control Activity Total Values 5 3 5" xfId="19221"/>
    <cellStyle name="Control Activity Total Values 5 3 5 2" xfId="44061"/>
    <cellStyle name="Control Activity Total Values 5 3 6" xfId="22488"/>
    <cellStyle name="Control Activity Total Values 5 3 6 2" xfId="47328"/>
    <cellStyle name="Control Activity Total Values 5 3 7" xfId="25706"/>
    <cellStyle name="Control Activity Total Values 5 3 7 2" xfId="50546"/>
    <cellStyle name="Control Activity Total Values 5 3 8" xfId="28071"/>
    <cellStyle name="Control Activity Total Values 5 3 8 2" xfId="52911"/>
    <cellStyle name="Control Activity Total Values 5 3 9" xfId="36433"/>
    <cellStyle name="Control Activity Total Values 5 4" xfId="10315"/>
    <cellStyle name="Control Activity Total Values 5 4 2" xfId="13637"/>
    <cellStyle name="Control Activity Total Values 5 4 2 2" xfId="38479"/>
    <cellStyle name="Control Activity Total Values 5 4 3" xfId="9114"/>
    <cellStyle name="Control Activity Total Values 5 4 3 2" xfId="34064"/>
    <cellStyle name="Control Activity Total Values 5 4 4" xfId="9781"/>
    <cellStyle name="Control Activity Total Values 5 4 4 2" xfId="34730"/>
    <cellStyle name="Control Activity Total Values 5 4 5" xfId="18029"/>
    <cellStyle name="Control Activity Total Values 5 4 5 2" xfId="42869"/>
    <cellStyle name="Control Activity Total Values 5 4 6" xfId="21323"/>
    <cellStyle name="Control Activity Total Values 5 4 6 2" xfId="46163"/>
    <cellStyle name="Control Activity Total Values 5 4 7" xfId="24549"/>
    <cellStyle name="Control Activity Total Values 5 4 7 2" xfId="49389"/>
    <cellStyle name="Control Activity Total Values 5 4 8" xfId="27484"/>
    <cellStyle name="Control Activity Total Values 5 4 8 2" xfId="52324"/>
    <cellStyle name="Control Activity Total Values 5 4 9" xfId="35257"/>
    <cellStyle name="Control Activity Total Values 5 5" xfId="12857"/>
    <cellStyle name="Control Activity Total Values 5 5 2" xfId="15191"/>
    <cellStyle name="Control Activity Total Values 5 5 2 2" xfId="40032"/>
    <cellStyle name="Control Activity Total Values 5 5 3" xfId="16003"/>
    <cellStyle name="Control Activity Total Values 5 5 3 2" xfId="40843"/>
    <cellStyle name="Control Activity Total Values 5 5 4" xfId="17266"/>
    <cellStyle name="Control Activity Total Values 5 5 4 2" xfId="42106"/>
    <cellStyle name="Control Activity Total Values 5 5 5" xfId="20529"/>
    <cellStyle name="Control Activity Total Values 5 5 5 2" xfId="45369"/>
    <cellStyle name="Control Activity Total Values 5 5 6" xfId="23799"/>
    <cellStyle name="Control Activity Total Values 5 5 6 2" xfId="48639"/>
    <cellStyle name="Control Activity Total Values 5 5 7" xfId="27012"/>
    <cellStyle name="Control Activity Total Values 5 5 7 2" xfId="51852"/>
    <cellStyle name="Control Activity Total Values 5 5 8" xfId="28579"/>
    <cellStyle name="Control Activity Total Values 5 5 8 2" xfId="53419"/>
    <cellStyle name="Control Activity Total Values 5 5 9" xfId="37700"/>
    <cellStyle name="Control Activity Total Values 5 6" xfId="9392"/>
    <cellStyle name="Control Activity Total Values 5 6 2" xfId="34342"/>
    <cellStyle name="Control Activity Total Values 5 7" xfId="7632"/>
    <cellStyle name="Control Activity Total Values 5 7 2" xfId="32585"/>
    <cellStyle name="Control Activity Total Values 5 8" xfId="9523"/>
    <cellStyle name="Control Activity Total Values 5 8 2" xfId="34473"/>
    <cellStyle name="Control Activity Total Values 5 9" xfId="13242"/>
    <cellStyle name="Control Activity Total Values 5 9 2" xfId="38084"/>
    <cellStyle name="Control Activity Total Values 6" xfId="6276"/>
    <cellStyle name="Control Activity Total Values 6 10" xfId="20845"/>
    <cellStyle name="Control Activity Total Values 6 10 2" xfId="45685"/>
    <cellStyle name="Control Activity Total Values 6 11" xfId="24072"/>
    <cellStyle name="Control Activity Total Values 6 11 2" xfId="48912"/>
    <cellStyle name="Control Activity Total Values 6 12" xfId="27281"/>
    <cellStyle name="Control Activity Total Values 6 12 2" xfId="52121"/>
    <cellStyle name="Control Activity Total Values 6 13" xfId="31254"/>
    <cellStyle name="Control Activity Total Values 6 2" xfId="11841"/>
    <cellStyle name="Control Activity Total Values 6 2 2" xfId="14493"/>
    <cellStyle name="Control Activity Total Values 6 2 2 2" xfId="39334"/>
    <cellStyle name="Control Activity Total Values 6 2 3" xfId="15453"/>
    <cellStyle name="Control Activity Total Values 6 2 3 2" xfId="40294"/>
    <cellStyle name="Control Activity Total Values 6 2 4" xfId="16253"/>
    <cellStyle name="Control Activity Total Values 6 2 4 2" xfId="41093"/>
    <cellStyle name="Control Activity Total Values 6 2 5" xfId="19514"/>
    <cellStyle name="Control Activity Total Values 6 2 5 2" xfId="44354"/>
    <cellStyle name="Control Activity Total Values 6 2 6" xfId="22784"/>
    <cellStyle name="Control Activity Total Values 6 2 6 2" xfId="47624"/>
    <cellStyle name="Control Activity Total Values 6 2 7" xfId="25998"/>
    <cellStyle name="Control Activity Total Values 6 2 7 2" xfId="50838"/>
    <cellStyle name="Control Activity Total Values 6 2 8" xfId="28170"/>
    <cellStyle name="Control Activity Total Values 6 2 8 2" xfId="53010"/>
    <cellStyle name="Control Activity Total Values 6 2 9" xfId="36705"/>
    <cellStyle name="Control Activity Total Values 6 3" xfId="12651"/>
    <cellStyle name="Control Activity Total Values 6 3 2" xfId="15005"/>
    <cellStyle name="Control Activity Total Values 6 3 2 2" xfId="39846"/>
    <cellStyle name="Control Activity Total Values 6 3 3" xfId="15815"/>
    <cellStyle name="Control Activity Total Values 6 3 3 2" xfId="40655"/>
    <cellStyle name="Control Activity Total Values 6 3 4" xfId="17061"/>
    <cellStyle name="Control Activity Total Values 6 3 4 2" xfId="41901"/>
    <cellStyle name="Control Activity Total Values 6 3 5" xfId="20324"/>
    <cellStyle name="Control Activity Total Values 6 3 5 2" xfId="45164"/>
    <cellStyle name="Control Activity Total Values 6 3 6" xfId="23594"/>
    <cellStyle name="Control Activity Total Values 6 3 6 2" xfId="48434"/>
    <cellStyle name="Control Activity Total Values 6 3 7" xfId="26807"/>
    <cellStyle name="Control Activity Total Values 6 3 7 2" xfId="51647"/>
    <cellStyle name="Control Activity Total Values 6 3 8" xfId="28374"/>
    <cellStyle name="Control Activity Total Values 6 3 8 2" xfId="53214"/>
    <cellStyle name="Control Activity Total Values 6 3 9" xfId="37496"/>
    <cellStyle name="Control Activity Total Values 6 4" xfId="12943"/>
    <cellStyle name="Control Activity Total Values 6 4 2" xfId="15277"/>
    <cellStyle name="Control Activity Total Values 6 4 2 2" xfId="40118"/>
    <cellStyle name="Control Activity Total Values 6 4 3" xfId="16088"/>
    <cellStyle name="Control Activity Total Values 6 4 3 2" xfId="40928"/>
    <cellStyle name="Control Activity Total Values 6 4 4" xfId="17352"/>
    <cellStyle name="Control Activity Total Values 6 4 4 2" xfId="42192"/>
    <cellStyle name="Control Activity Total Values 6 4 5" xfId="20615"/>
    <cellStyle name="Control Activity Total Values 6 4 5 2" xfId="45455"/>
    <cellStyle name="Control Activity Total Values 6 4 6" xfId="23885"/>
    <cellStyle name="Control Activity Total Values 6 4 6 2" xfId="48725"/>
    <cellStyle name="Control Activity Total Values 6 4 7" xfId="27098"/>
    <cellStyle name="Control Activity Total Values 6 4 7 2" xfId="51938"/>
    <cellStyle name="Control Activity Total Values 6 4 8" xfId="28665"/>
    <cellStyle name="Control Activity Total Values 6 4 8 2" xfId="53505"/>
    <cellStyle name="Control Activity Total Values 6 4 9" xfId="37786"/>
    <cellStyle name="Control Activity Total Values 6 5" xfId="9833"/>
    <cellStyle name="Control Activity Total Values 6 5 2" xfId="34782"/>
    <cellStyle name="Control Activity Total Values 6 6" xfId="13290"/>
    <cellStyle name="Control Activity Total Values 6 6 2" xfId="38132"/>
    <cellStyle name="Control Activity Total Values 6 7" xfId="6763"/>
    <cellStyle name="Control Activity Total Values 6 7 2" xfId="31731"/>
    <cellStyle name="Control Activity Total Values 6 8" xfId="14044"/>
    <cellStyle name="Control Activity Total Values 6 8 2" xfId="38885"/>
    <cellStyle name="Control Activity Total Values 6 9" xfId="17550"/>
    <cellStyle name="Control Activity Total Values 6 9 2" xfId="42390"/>
    <cellStyle name="Control Activity Total Values 7" xfId="5454"/>
    <cellStyle name="Control Activity Total Values 7 10" xfId="14101"/>
    <cellStyle name="Control Activity Total Values 7 10 2" xfId="38942"/>
    <cellStyle name="Control Activity Total Values 7 11" xfId="7668"/>
    <cellStyle name="Control Activity Total Values 7 11 2" xfId="32621"/>
    <cellStyle name="Control Activity Total Values 7 12" xfId="7469"/>
    <cellStyle name="Control Activity Total Values 7 12 2" xfId="32422"/>
    <cellStyle name="Control Activity Total Values 7 13" xfId="30455"/>
    <cellStyle name="Control Activity Total Values 7 2" xfId="11547"/>
    <cellStyle name="Control Activity Total Values 7 2 2" xfId="14300"/>
    <cellStyle name="Control Activity Total Values 7 2 2 2" xfId="39141"/>
    <cellStyle name="Control Activity Total Values 7 2 3" xfId="9270"/>
    <cellStyle name="Control Activity Total Values 7 2 3 2" xfId="34220"/>
    <cellStyle name="Control Activity Total Values 7 2 4" xfId="7416"/>
    <cellStyle name="Control Activity Total Values 7 2 4 2" xfId="32369"/>
    <cellStyle name="Control Activity Total Values 7 2 5" xfId="19223"/>
    <cellStyle name="Control Activity Total Values 7 2 5 2" xfId="44063"/>
    <cellStyle name="Control Activity Total Values 7 2 6" xfId="22491"/>
    <cellStyle name="Control Activity Total Values 7 2 6 2" xfId="47331"/>
    <cellStyle name="Control Activity Total Values 7 2 7" xfId="25708"/>
    <cellStyle name="Control Activity Total Values 7 2 7 2" xfId="50548"/>
    <cellStyle name="Control Activity Total Values 7 2 8" xfId="28073"/>
    <cellStyle name="Control Activity Total Values 7 2 8 2" xfId="52913"/>
    <cellStyle name="Control Activity Total Values 7 2 9" xfId="36435"/>
    <cellStyle name="Control Activity Total Values 7 3" xfId="10313"/>
    <cellStyle name="Control Activity Total Values 7 3 2" xfId="13635"/>
    <cellStyle name="Control Activity Total Values 7 3 2 2" xfId="38477"/>
    <cellStyle name="Control Activity Total Values 7 3 3" xfId="9100"/>
    <cellStyle name="Control Activity Total Values 7 3 3 2" xfId="34050"/>
    <cellStyle name="Control Activity Total Values 7 3 4" xfId="8161"/>
    <cellStyle name="Control Activity Total Values 7 3 4 2" xfId="33114"/>
    <cellStyle name="Control Activity Total Values 7 3 5" xfId="18027"/>
    <cellStyle name="Control Activity Total Values 7 3 5 2" xfId="42867"/>
    <cellStyle name="Control Activity Total Values 7 3 6" xfId="21321"/>
    <cellStyle name="Control Activity Total Values 7 3 6 2" xfId="46161"/>
    <cellStyle name="Control Activity Total Values 7 3 7" xfId="24547"/>
    <cellStyle name="Control Activity Total Values 7 3 7 2" xfId="49387"/>
    <cellStyle name="Control Activity Total Values 7 3 8" xfId="27482"/>
    <cellStyle name="Control Activity Total Values 7 3 8 2" xfId="52322"/>
    <cellStyle name="Control Activity Total Values 7 3 9" xfId="35255"/>
    <cellStyle name="Control Activity Total Values 7 4" xfId="12859"/>
    <cellStyle name="Control Activity Total Values 7 4 2" xfId="15193"/>
    <cellStyle name="Control Activity Total Values 7 4 2 2" xfId="40034"/>
    <cellStyle name="Control Activity Total Values 7 4 3" xfId="16005"/>
    <cellStyle name="Control Activity Total Values 7 4 3 2" xfId="40845"/>
    <cellStyle name="Control Activity Total Values 7 4 4" xfId="17268"/>
    <cellStyle name="Control Activity Total Values 7 4 4 2" xfId="42108"/>
    <cellStyle name="Control Activity Total Values 7 4 5" xfId="20531"/>
    <cellStyle name="Control Activity Total Values 7 4 5 2" xfId="45371"/>
    <cellStyle name="Control Activity Total Values 7 4 6" xfId="23801"/>
    <cellStyle name="Control Activity Total Values 7 4 6 2" xfId="48641"/>
    <cellStyle name="Control Activity Total Values 7 4 7" xfId="27014"/>
    <cellStyle name="Control Activity Total Values 7 4 7 2" xfId="51854"/>
    <cellStyle name="Control Activity Total Values 7 4 8" xfId="28581"/>
    <cellStyle name="Control Activity Total Values 7 4 8 2" xfId="53421"/>
    <cellStyle name="Control Activity Total Values 7 4 9" xfId="37702"/>
    <cellStyle name="Control Activity Total Values 7 5" xfId="9394"/>
    <cellStyle name="Control Activity Total Values 7 5 2" xfId="34344"/>
    <cellStyle name="Control Activity Total Values 7 6" xfId="7630"/>
    <cellStyle name="Control Activity Total Values 7 6 2" xfId="32583"/>
    <cellStyle name="Control Activity Total Values 7 7" xfId="6646"/>
    <cellStyle name="Control Activity Total Values 7 7 2" xfId="31614"/>
    <cellStyle name="Control Activity Total Values 7 8" xfId="9570"/>
    <cellStyle name="Control Activity Total Values 7 8 2" xfId="34520"/>
    <cellStyle name="Control Activity Total Values 7 9" xfId="7168"/>
    <cellStyle name="Control Activity Total Values 7 9 2" xfId="32121"/>
    <cellStyle name="Control Activity Total Values 8" xfId="11034"/>
    <cellStyle name="Control Activity Total Values 8 2" xfId="14001"/>
    <cellStyle name="Control Activity Total Values 8 2 2" xfId="38842"/>
    <cellStyle name="Control Activity Total Values 8 3" xfId="7234"/>
    <cellStyle name="Control Activity Total Values 8 3 2" xfId="32187"/>
    <cellStyle name="Control Activity Total Values 8 4" xfId="13540"/>
    <cellStyle name="Control Activity Total Values 8 4 2" xfId="38382"/>
    <cellStyle name="Control Activity Total Values 8 5" xfId="18737"/>
    <cellStyle name="Control Activity Total Values 8 5 2" xfId="43577"/>
    <cellStyle name="Control Activity Total Values 8 6" xfId="22008"/>
    <cellStyle name="Control Activity Total Values 8 6 2" xfId="46848"/>
    <cellStyle name="Control Activity Total Values 8 7" xfId="25231"/>
    <cellStyle name="Control Activity Total Values 8 7 2" xfId="50071"/>
    <cellStyle name="Control Activity Total Values 8 8" xfId="27961"/>
    <cellStyle name="Control Activity Total Values 8 8 2" xfId="52801"/>
    <cellStyle name="Control Activity Total Values 8 9" xfId="35954"/>
    <cellStyle name="Control Activity Total Values 9" xfId="10892"/>
    <cellStyle name="Control Activity Total Values 9 2" xfId="13954"/>
    <cellStyle name="Control Activity Total Values 9 2 2" xfId="38795"/>
    <cellStyle name="Control Activity Total Values 9 3" xfId="7229"/>
    <cellStyle name="Control Activity Total Values 9 3 2" xfId="32182"/>
    <cellStyle name="Control Activity Total Values 9 4" xfId="7249"/>
    <cellStyle name="Control Activity Total Values 9 4 2" xfId="32202"/>
    <cellStyle name="Control Activity Total Values 9 5" xfId="18606"/>
    <cellStyle name="Control Activity Total Values 9 5 2" xfId="43446"/>
    <cellStyle name="Control Activity Total Values 9 6" xfId="21884"/>
    <cellStyle name="Control Activity Total Values 9 6 2" xfId="46724"/>
    <cellStyle name="Control Activity Total Values 9 7" xfId="25110"/>
    <cellStyle name="Control Activity Total Values 9 7 2" xfId="49950"/>
    <cellStyle name="Control Activity Total Values 9 8" xfId="27902"/>
    <cellStyle name="Control Activity Total Values 9 8 2" xfId="52742"/>
    <cellStyle name="Control Activity Total Values 9 9" xfId="35813"/>
    <cellStyle name="Control Activity Total Values Decimals" xfId="4412"/>
    <cellStyle name="Control Activity Total Values Decimals 10" xfId="12805"/>
    <cellStyle name="Control Activity Total Values Decimals 10 2" xfId="15146"/>
    <cellStyle name="Control Activity Total Values Decimals 10 2 2" xfId="39987"/>
    <cellStyle name="Control Activity Total Values Decimals 10 3" xfId="15957"/>
    <cellStyle name="Control Activity Total Values Decimals 10 3 2" xfId="40797"/>
    <cellStyle name="Control Activity Total Values Decimals 10 4" xfId="17214"/>
    <cellStyle name="Control Activity Total Values Decimals 10 4 2" xfId="42054"/>
    <cellStyle name="Control Activity Total Values Decimals 10 5" xfId="20477"/>
    <cellStyle name="Control Activity Total Values Decimals 10 5 2" xfId="45317"/>
    <cellStyle name="Control Activity Total Values Decimals 10 6" xfId="23747"/>
    <cellStyle name="Control Activity Total Values Decimals 10 6 2" xfId="48587"/>
    <cellStyle name="Control Activity Total Values Decimals 10 7" xfId="26960"/>
    <cellStyle name="Control Activity Total Values Decimals 10 7 2" xfId="51800"/>
    <cellStyle name="Control Activity Total Values Decimals 10 8" xfId="28527"/>
    <cellStyle name="Control Activity Total Values Decimals 10 8 2" xfId="53367"/>
    <cellStyle name="Control Activity Total Values Decimals 10 9" xfId="37648"/>
    <cellStyle name="Control Activity Total Values Decimals 11" xfId="8923"/>
    <cellStyle name="Control Activity Total Values Decimals 11 2" xfId="33873"/>
    <cellStyle name="Control Activity Total Values Decimals 12" xfId="14675"/>
    <cellStyle name="Control Activity Total Values Decimals 12 2" xfId="39516"/>
    <cellStyle name="Control Activity Total Values Decimals 13" xfId="15598"/>
    <cellStyle name="Control Activity Total Values Decimals 13 2" xfId="40439"/>
    <cellStyle name="Control Activity Total Values Decimals 14" xfId="29781"/>
    <cellStyle name="Control Activity Total Values Decimals 2" xfId="5367"/>
    <cellStyle name="Control Activity Total Values Decimals 2 10" xfId="9340"/>
    <cellStyle name="Control Activity Total Values Decimals 2 10 2" xfId="34290"/>
    <cellStyle name="Control Activity Total Values Decimals 2 11" xfId="7679"/>
    <cellStyle name="Control Activity Total Values Decimals 2 11 2" xfId="32632"/>
    <cellStyle name="Control Activity Total Values Decimals 2 12" xfId="8484"/>
    <cellStyle name="Control Activity Total Values Decimals 2 12 2" xfId="33435"/>
    <cellStyle name="Control Activity Total Values Decimals 2 13" xfId="6707"/>
    <cellStyle name="Control Activity Total Values Decimals 2 13 2" xfId="31675"/>
    <cellStyle name="Control Activity Total Values Decimals 2 14" xfId="15626"/>
    <cellStyle name="Control Activity Total Values Decimals 2 14 2" xfId="40467"/>
    <cellStyle name="Control Activity Total Values Decimals 2 15" xfId="8334"/>
    <cellStyle name="Control Activity Total Values Decimals 2 15 2" xfId="33286"/>
    <cellStyle name="Control Activity Total Values Decimals 2 16" xfId="17492"/>
    <cellStyle name="Control Activity Total Values Decimals 2 16 2" xfId="42332"/>
    <cellStyle name="Control Activity Total Values Decimals 2 17" xfId="14073"/>
    <cellStyle name="Control Activity Total Values Decimals 2 17 2" xfId="38914"/>
    <cellStyle name="Control Activity Total Values Decimals 2 18" xfId="30411"/>
    <cellStyle name="Control Activity Total Values Decimals 2 2" xfId="5484"/>
    <cellStyle name="Control Activity Total Values Decimals 2 2 10" xfId="8543"/>
    <cellStyle name="Control Activity Total Values Decimals 2 2 10 2" xfId="33494"/>
    <cellStyle name="Control Activity Total Values Decimals 2 2 11" xfId="8316"/>
    <cellStyle name="Control Activity Total Values Decimals 2 2 11 2" xfId="33269"/>
    <cellStyle name="Control Activity Total Values Decimals 2 2 12" xfId="8562"/>
    <cellStyle name="Control Activity Total Values Decimals 2 2 12 2" xfId="33513"/>
    <cellStyle name="Control Activity Total Values Decimals 2 2 13" xfId="8935"/>
    <cellStyle name="Control Activity Total Values Decimals 2 2 13 2" xfId="33885"/>
    <cellStyle name="Control Activity Total Values Decimals 2 2 14" xfId="8905"/>
    <cellStyle name="Control Activity Total Values Decimals 2 2 14 2" xfId="33856"/>
    <cellStyle name="Control Activity Total Values Decimals 2 2 15" xfId="7817"/>
    <cellStyle name="Control Activity Total Values Decimals 2 2 15 2" xfId="32770"/>
    <cellStyle name="Control Activity Total Values Decimals 2 2 16" xfId="30483"/>
    <cellStyle name="Control Activity Total Values Decimals 2 2 2" xfId="6263"/>
    <cellStyle name="Control Activity Total Values Decimals 2 2 2 10" xfId="17538"/>
    <cellStyle name="Control Activity Total Values Decimals 2 2 2 10 2" xfId="42378"/>
    <cellStyle name="Control Activity Total Values Decimals 2 2 2 11" xfId="20833"/>
    <cellStyle name="Control Activity Total Values Decimals 2 2 2 11 2" xfId="45673"/>
    <cellStyle name="Control Activity Total Values Decimals 2 2 2 12" xfId="24060"/>
    <cellStyle name="Control Activity Total Values Decimals 2 2 2 12 2" xfId="48900"/>
    <cellStyle name="Control Activity Total Values Decimals 2 2 2 13" xfId="27269"/>
    <cellStyle name="Control Activity Total Values Decimals 2 2 2 13 2" xfId="52109"/>
    <cellStyle name="Control Activity Total Values Decimals 2 2 2 14" xfId="31242"/>
    <cellStyle name="Control Activity Total Values Decimals 2 2 2 2" xfId="6407"/>
    <cellStyle name="Control Activity Total Values Decimals 2 2 2 2 10" xfId="20974"/>
    <cellStyle name="Control Activity Total Values Decimals 2 2 2 2 10 2" xfId="45814"/>
    <cellStyle name="Control Activity Total Values Decimals 2 2 2 2 11" xfId="24200"/>
    <cellStyle name="Control Activity Total Values Decimals 2 2 2 2 11 2" xfId="49040"/>
    <cellStyle name="Control Activity Total Values Decimals 2 2 2 2 12" xfId="27409"/>
    <cellStyle name="Control Activity Total Values Decimals 2 2 2 2 12 2" xfId="52249"/>
    <cellStyle name="Control Activity Total Values Decimals 2 2 2 2 13" xfId="31382"/>
    <cellStyle name="Control Activity Total Values Decimals 2 2 2 2 2" xfId="11972"/>
    <cellStyle name="Control Activity Total Values Decimals 2 2 2 2 2 2" xfId="14623"/>
    <cellStyle name="Control Activity Total Values Decimals 2 2 2 2 2 2 2" xfId="39464"/>
    <cellStyle name="Control Activity Total Values Decimals 2 2 2 2 2 3" xfId="15582"/>
    <cellStyle name="Control Activity Total Values Decimals 2 2 2 2 2 3 2" xfId="40423"/>
    <cellStyle name="Control Activity Total Values Decimals 2 2 2 2 2 4" xfId="16382"/>
    <cellStyle name="Control Activity Total Values Decimals 2 2 2 2 2 4 2" xfId="41222"/>
    <cellStyle name="Control Activity Total Values Decimals 2 2 2 2 2 5" xfId="19645"/>
    <cellStyle name="Control Activity Total Values Decimals 2 2 2 2 2 5 2" xfId="44485"/>
    <cellStyle name="Control Activity Total Values Decimals 2 2 2 2 2 6" xfId="22915"/>
    <cellStyle name="Control Activity Total Values Decimals 2 2 2 2 2 6 2" xfId="47755"/>
    <cellStyle name="Control Activity Total Values Decimals 2 2 2 2 2 7" xfId="26128"/>
    <cellStyle name="Control Activity Total Values Decimals 2 2 2 2 2 7 2" xfId="50968"/>
    <cellStyle name="Control Activity Total Values Decimals 2 2 2 2 2 8" xfId="28300"/>
    <cellStyle name="Control Activity Total Values Decimals 2 2 2 2 2 8 2" xfId="53140"/>
    <cellStyle name="Control Activity Total Values Decimals 2 2 2 2 2 9" xfId="36835"/>
    <cellStyle name="Control Activity Total Values Decimals 2 2 2 2 3" xfId="12781"/>
    <cellStyle name="Control Activity Total Values Decimals 2 2 2 2 3 2" xfId="15133"/>
    <cellStyle name="Control Activity Total Values Decimals 2 2 2 2 3 2 2" xfId="39974"/>
    <cellStyle name="Control Activity Total Values Decimals 2 2 2 2 3 3" xfId="15943"/>
    <cellStyle name="Control Activity Total Values Decimals 2 2 2 2 3 3 2" xfId="40783"/>
    <cellStyle name="Control Activity Total Values Decimals 2 2 2 2 3 4" xfId="17191"/>
    <cellStyle name="Control Activity Total Values Decimals 2 2 2 2 3 4 2" xfId="42031"/>
    <cellStyle name="Control Activity Total Values Decimals 2 2 2 2 3 5" xfId="20454"/>
    <cellStyle name="Control Activity Total Values Decimals 2 2 2 2 3 5 2" xfId="45294"/>
    <cellStyle name="Control Activity Total Values Decimals 2 2 2 2 3 6" xfId="23724"/>
    <cellStyle name="Control Activity Total Values Decimals 2 2 2 2 3 6 2" xfId="48564"/>
    <cellStyle name="Control Activity Total Values Decimals 2 2 2 2 3 7" xfId="26937"/>
    <cellStyle name="Control Activity Total Values Decimals 2 2 2 2 3 7 2" xfId="51777"/>
    <cellStyle name="Control Activity Total Values Decimals 2 2 2 2 3 8" xfId="28504"/>
    <cellStyle name="Control Activity Total Values Decimals 2 2 2 2 3 8 2" xfId="53344"/>
    <cellStyle name="Control Activity Total Values Decimals 2 2 2 2 3 9" xfId="37625"/>
    <cellStyle name="Control Activity Total Values Decimals 2 2 2 2 4" xfId="13072"/>
    <cellStyle name="Control Activity Total Values Decimals 2 2 2 2 4 2" xfId="15406"/>
    <cellStyle name="Control Activity Total Values Decimals 2 2 2 2 4 2 2" xfId="40247"/>
    <cellStyle name="Control Activity Total Values Decimals 2 2 2 2 4 3" xfId="16216"/>
    <cellStyle name="Control Activity Total Values Decimals 2 2 2 2 4 3 2" xfId="41056"/>
    <cellStyle name="Control Activity Total Values Decimals 2 2 2 2 4 4" xfId="17481"/>
    <cellStyle name="Control Activity Total Values Decimals 2 2 2 2 4 4 2" xfId="42321"/>
    <cellStyle name="Control Activity Total Values Decimals 2 2 2 2 4 5" xfId="20744"/>
    <cellStyle name="Control Activity Total Values Decimals 2 2 2 2 4 5 2" xfId="45584"/>
    <cellStyle name="Control Activity Total Values Decimals 2 2 2 2 4 6" xfId="24014"/>
    <cellStyle name="Control Activity Total Values Decimals 2 2 2 2 4 6 2" xfId="48854"/>
    <cellStyle name="Control Activity Total Values Decimals 2 2 2 2 4 7" xfId="27227"/>
    <cellStyle name="Control Activity Total Values Decimals 2 2 2 2 4 7 2" xfId="52067"/>
    <cellStyle name="Control Activity Total Values Decimals 2 2 2 2 4 8" xfId="28794"/>
    <cellStyle name="Control Activity Total Values Decimals 2 2 2 2 4 8 2" xfId="53634"/>
    <cellStyle name="Control Activity Total Values Decimals 2 2 2 2 4 9" xfId="37915"/>
    <cellStyle name="Control Activity Total Values Decimals 2 2 2 2 5" xfId="9963"/>
    <cellStyle name="Control Activity Total Values Decimals 2 2 2 2 5 2" xfId="34912"/>
    <cellStyle name="Control Activity Total Values Decimals 2 2 2 2 6" xfId="13419"/>
    <cellStyle name="Control Activity Total Values Decimals 2 2 2 2 6 2" xfId="38261"/>
    <cellStyle name="Control Activity Total Values Decimals 2 2 2 2 7" xfId="8778"/>
    <cellStyle name="Control Activity Total Values Decimals 2 2 2 2 7 2" xfId="33729"/>
    <cellStyle name="Control Activity Total Values Decimals 2 2 2 2 8" xfId="7829"/>
    <cellStyle name="Control Activity Total Values Decimals 2 2 2 2 8 2" xfId="32782"/>
    <cellStyle name="Control Activity Total Values Decimals 2 2 2 2 9" xfId="17679"/>
    <cellStyle name="Control Activity Total Values Decimals 2 2 2 2 9 2" xfId="42519"/>
    <cellStyle name="Control Activity Total Values Decimals 2 2 2 3" xfId="11828"/>
    <cellStyle name="Control Activity Total Values Decimals 2 2 2 3 2" xfId="14480"/>
    <cellStyle name="Control Activity Total Values Decimals 2 2 2 3 2 2" xfId="39321"/>
    <cellStyle name="Control Activity Total Values Decimals 2 2 2 3 3" xfId="15441"/>
    <cellStyle name="Control Activity Total Values Decimals 2 2 2 3 3 2" xfId="40282"/>
    <cellStyle name="Control Activity Total Values Decimals 2 2 2 3 4" xfId="16240"/>
    <cellStyle name="Control Activity Total Values Decimals 2 2 2 3 4 2" xfId="41080"/>
    <cellStyle name="Control Activity Total Values Decimals 2 2 2 3 5" xfId="19501"/>
    <cellStyle name="Control Activity Total Values Decimals 2 2 2 3 5 2" xfId="44341"/>
    <cellStyle name="Control Activity Total Values Decimals 2 2 2 3 6" xfId="22771"/>
    <cellStyle name="Control Activity Total Values Decimals 2 2 2 3 6 2" xfId="47611"/>
    <cellStyle name="Control Activity Total Values Decimals 2 2 2 3 7" xfId="25985"/>
    <cellStyle name="Control Activity Total Values Decimals 2 2 2 3 7 2" xfId="50825"/>
    <cellStyle name="Control Activity Total Values Decimals 2 2 2 3 8" xfId="28157"/>
    <cellStyle name="Control Activity Total Values Decimals 2 2 2 3 8 2" xfId="52997"/>
    <cellStyle name="Control Activity Total Values Decimals 2 2 2 3 9" xfId="36692"/>
    <cellStyle name="Control Activity Total Values Decimals 2 2 2 4" xfId="12638"/>
    <cellStyle name="Control Activity Total Values Decimals 2 2 2 4 2" xfId="14992"/>
    <cellStyle name="Control Activity Total Values Decimals 2 2 2 4 2 2" xfId="39833"/>
    <cellStyle name="Control Activity Total Values Decimals 2 2 2 4 3" xfId="15803"/>
    <cellStyle name="Control Activity Total Values Decimals 2 2 2 4 3 2" xfId="40643"/>
    <cellStyle name="Control Activity Total Values Decimals 2 2 2 4 4" xfId="17048"/>
    <cellStyle name="Control Activity Total Values Decimals 2 2 2 4 4 2" xfId="41888"/>
    <cellStyle name="Control Activity Total Values Decimals 2 2 2 4 5" xfId="20311"/>
    <cellStyle name="Control Activity Total Values Decimals 2 2 2 4 5 2" xfId="45151"/>
    <cellStyle name="Control Activity Total Values Decimals 2 2 2 4 6" xfId="23581"/>
    <cellStyle name="Control Activity Total Values Decimals 2 2 2 4 6 2" xfId="48421"/>
    <cellStyle name="Control Activity Total Values Decimals 2 2 2 4 7" xfId="26794"/>
    <cellStyle name="Control Activity Total Values Decimals 2 2 2 4 7 2" xfId="51634"/>
    <cellStyle name="Control Activity Total Values Decimals 2 2 2 4 8" xfId="28361"/>
    <cellStyle name="Control Activity Total Values Decimals 2 2 2 4 8 2" xfId="53201"/>
    <cellStyle name="Control Activity Total Values Decimals 2 2 2 4 9" xfId="37484"/>
    <cellStyle name="Control Activity Total Values Decimals 2 2 2 5" xfId="12930"/>
    <cellStyle name="Control Activity Total Values Decimals 2 2 2 5 2" xfId="15264"/>
    <cellStyle name="Control Activity Total Values Decimals 2 2 2 5 2 2" xfId="40105"/>
    <cellStyle name="Control Activity Total Values Decimals 2 2 2 5 3" xfId="16076"/>
    <cellStyle name="Control Activity Total Values Decimals 2 2 2 5 3 2" xfId="40916"/>
    <cellStyle name="Control Activity Total Values Decimals 2 2 2 5 4" xfId="17339"/>
    <cellStyle name="Control Activity Total Values Decimals 2 2 2 5 4 2" xfId="42179"/>
    <cellStyle name="Control Activity Total Values Decimals 2 2 2 5 5" xfId="20602"/>
    <cellStyle name="Control Activity Total Values Decimals 2 2 2 5 5 2" xfId="45442"/>
    <cellStyle name="Control Activity Total Values Decimals 2 2 2 5 6" xfId="23872"/>
    <cellStyle name="Control Activity Total Values Decimals 2 2 2 5 6 2" xfId="48712"/>
    <cellStyle name="Control Activity Total Values Decimals 2 2 2 5 7" xfId="27085"/>
    <cellStyle name="Control Activity Total Values Decimals 2 2 2 5 7 2" xfId="51925"/>
    <cellStyle name="Control Activity Total Values Decimals 2 2 2 5 8" xfId="28652"/>
    <cellStyle name="Control Activity Total Values Decimals 2 2 2 5 8 2" xfId="53492"/>
    <cellStyle name="Control Activity Total Values Decimals 2 2 2 5 9" xfId="37773"/>
    <cellStyle name="Control Activity Total Values Decimals 2 2 2 6" xfId="9820"/>
    <cellStyle name="Control Activity Total Values Decimals 2 2 2 6 2" xfId="34769"/>
    <cellStyle name="Control Activity Total Values Decimals 2 2 2 7" xfId="13278"/>
    <cellStyle name="Control Activity Total Values Decimals 2 2 2 7 2" xfId="38120"/>
    <cellStyle name="Control Activity Total Values Decimals 2 2 2 8" xfId="8677"/>
    <cellStyle name="Control Activity Total Values Decimals 2 2 2 8 2" xfId="33628"/>
    <cellStyle name="Control Activity Total Values Decimals 2 2 2 9" xfId="8277"/>
    <cellStyle name="Control Activity Total Values Decimals 2 2 2 9 2" xfId="33230"/>
    <cellStyle name="Control Activity Total Values Decimals 2 2 3" xfId="6364"/>
    <cellStyle name="Control Activity Total Values Decimals 2 2 3 10" xfId="20931"/>
    <cellStyle name="Control Activity Total Values Decimals 2 2 3 10 2" xfId="45771"/>
    <cellStyle name="Control Activity Total Values Decimals 2 2 3 11" xfId="24157"/>
    <cellStyle name="Control Activity Total Values Decimals 2 2 3 11 2" xfId="48997"/>
    <cellStyle name="Control Activity Total Values Decimals 2 2 3 12" xfId="27366"/>
    <cellStyle name="Control Activity Total Values Decimals 2 2 3 12 2" xfId="52206"/>
    <cellStyle name="Control Activity Total Values Decimals 2 2 3 13" xfId="31339"/>
    <cellStyle name="Control Activity Total Values Decimals 2 2 3 2" xfId="11929"/>
    <cellStyle name="Control Activity Total Values Decimals 2 2 3 2 2" xfId="14580"/>
    <cellStyle name="Control Activity Total Values Decimals 2 2 3 2 2 2" xfId="39421"/>
    <cellStyle name="Control Activity Total Values Decimals 2 2 3 2 3" xfId="15539"/>
    <cellStyle name="Control Activity Total Values Decimals 2 2 3 2 3 2" xfId="40380"/>
    <cellStyle name="Control Activity Total Values Decimals 2 2 3 2 4" xfId="16339"/>
    <cellStyle name="Control Activity Total Values Decimals 2 2 3 2 4 2" xfId="41179"/>
    <cellStyle name="Control Activity Total Values Decimals 2 2 3 2 5" xfId="19602"/>
    <cellStyle name="Control Activity Total Values Decimals 2 2 3 2 5 2" xfId="44442"/>
    <cellStyle name="Control Activity Total Values Decimals 2 2 3 2 6" xfId="22872"/>
    <cellStyle name="Control Activity Total Values Decimals 2 2 3 2 6 2" xfId="47712"/>
    <cellStyle name="Control Activity Total Values Decimals 2 2 3 2 7" xfId="26085"/>
    <cellStyle name="Control Activity Total Values Decimals 2 2 3 2 7 2" xfId="50925"/>
    <cellStyle name="Control Activity Total Values Decimals 2 2 3 2 8" xfId="28257"/>
    <cellStyle name="Control Activity Total Values Decimals 2 2 3 2 8 2" xfId="53097"/>
    <cellStyle name="Control Activity Total Values Decimals 2 2 3 2 9" xfId="36792"/>
    <cellStyle name="Control Activity Total Values Decimals 2 2 3 3" xfId="12738"/>
    <cellStyle name="Control Activity Total Values Decimals 2 2 3 3 2" xfId="15090"/>
    <cellStyle name="Control Activity Total Values Decimals 2 2 3 3 2 2" xfId="39931"/>
    <cellStyle name="Control Activity Total Values Decimals 2 2 3 3 3" xfId="15900"/>
    <cellStyle name="Control Activity Total Values Decimals 2 2 3 3 3 2" xfId="40740"/>
    <cellStyle name="Control Activity Total Values Decimals 2 2 3 3 4" xfId="17148"/>
    <cellStyle name="Control Activity Total Values Decimals 2 2 3 3 4 2" xfId="41988"/>
    <cellStyle name="Control Activity Total Values Decimals 2 2 3 3 5" xfId="20411"/>
    <cellStyle name="Control Activity Total Values Decimals 2 2 3 3 5 2" xfId="45251"/>
    <cellStyle name="Control Activity Total Values Decimals 2 2 3 3 6" xfId="23681"/>
    <cellStyle name="Control Activity Total Values Decimals 2 2 3 3 6 2" xfId="48521"/>
    <cellStyle name="Control Activity Total Values Decimals 2 2 3 3 7" xfId="26894"/>
    <cellStyle name="Control Activity Total Values Decimals 2 2 3 3 7 2" xfId="51734"/>
    <cellStyle name="Control Activity Total Values Decimals 2 2 3 3 8" xfId="28461"/>
    <cellStyle name="Control Activity Total Values Decimals 2 2 3 3 8 2" xfId="53301"/>
    <cellStyle name="Control Activity Total Values Decimals 2 2 3 3 9" xfId="37582"/>
    <cellStyle name="Control Activity Total Values Decimals 2 2 3 4" xfId="13029"/>
    <cellStyle name="Control Activity Total Values Decimals 2 2 3 4 2" xfId="15363"/>
    <cellStyle name="Control Activity Total Values Decimals 2 2 3 4 2 2" xfId="40204"/>
    <cellStyle name="Control Activity Total Values Decimals 2 2 3 4 3" xfId="16173"/>
    <cellStyle name="Control Activity Total Values Decimals 2 2 3 4 3 2" xfId="41013"/>
    <cellStyle name="Control Activity Total Values Decimals 2 2 3 4 4" xfId="17438"/>
    <cellStyle name="Control Activity Total Values Decimals 2 2 3 4 4 2" xfId="42278"/>
    <cellStyle name="Control Activity Total Values Decimals 2 2 3 4 5" xfId="20701"/>
    <cellStyle name="Control Activity Total Values Decimals 2 2 3 4 5 2" xfId="45541"/>
    <cellStyle name="Control Activity Total Values Decimals 2 2 3 4 6" xfId="23971"/>
    <cellStyle name="Control Activity Total Values Decimals 2 2 3 4 6 2" xfId="48811"/>
    <cellStyle name="Control Activity Total Values Decimals 2 2 3 4 7" xfId="27184"/>
    <cellStyle name="Control Activity Total Values Decimals 2 2 3 4 7 2" xfId="52024"/>
    <cellStyle name="Control Activity Total Values Decimals 2 2 3 4 8" xfId="28751"/>
    <cellStyle name="Control Activity Total Values Decimals 2 2 3 4 8 2" xfId="53591"/>
    <cellStyle name="Control Activity Total Values Decimals 2 2 3 4 9" xfId="37872"/>
    <cellStyle name="Control Activity Total Values Decimals 2 2 3 5" xfId="9920"/>
    <cellStyle name="Control Activity Total Values Decimals 2 2 3 5 2" xfId="34869"/>
    <cellStyle name="Control Activity Total Values Decimals 2 2 3 6" xfId="13376"/>
    <cellStyle name="Control Activity Total Values Decimals 2 2 3 6 2" xfId="38218"/>
    <cellStyle name="Control Activity Total Values Decimals 2 2 3 7" xfId="7112"/>
    <cellStyle name="Control Activity Total Values Decimals 2 2 3 7 2" xfId="32065"/>
    <cellStyle name="Control Activity Total Values Decimals 2 2 3 8" xfId="7834"/>
    <cellStyle name="Control Activity Total Values Decimals 2 2 3 8 2" xfId="32787"/>
    <cellStyle name="Control Activity Total Values Decimals 2 2 3 9" xfId="17636"/>
    <cellStyle name="Control Activity Total Values Decimals 2 2 3 9 2" xfId="42476"/>
    <cellStyle name="Control Activity Total Values Decimals 2 2 4" xfId="6313"/>
    <cellStyle name="Control Activity Total Values Decimals 2 2 4 10" xfId="20880"/>
    <cellStyle name="Control Activity Total Values Decimals 2 2 4 10 2" xfId="45720"/>
    <cellStyle name="Control Activity Total Values Decimals 2 2 4 11" xfId="24106"/>
    <cellStyle name="Control Activity Total Values Decimals 2 2 4 11 2" xfId="48946"/>
    <cellStyle name="Control Activity Total Values Decimals 2 2 4 12" xfId="27315"/>
    <cellStyle name="Control Activity Total Values Decimals 2 2 4 12 2" xfId="52155"/>
    <cellStyle name="Control Activity Total Values Decimals 2 2 4 13" xfId="31288"/>
    <cellStyle name="Control Activity Total Values Decimals 2 2 4 2" xfId="11878"/>
    <cellStyle name="Control Activity Total Values Decimals 2 2 4 2 2" xfId="14529"/>
    <cellStyle name="Control Activity Total Values Decimals 2 2 4 2 2 2" xfId="39370"/>
    <cellStyle name="Control Activity Total Values Decimals 2 2 4 2 3" xfId="15488"/>
    <cellStyle name="Control Activity Total Values Decimals 2 2 4 2 3 2" xfId="40329"/>
    <cellStyle name="Control Activity Total Values Decimals 2 2 4 2 4" xfId="16288"/>
    <cellStyle name="Control Activity Total Values Decimals 2 2 4 2 4 2" xfId="41128"/>
    <cellStyle name="Control Activity Total Values Decimals 2 2 4 2 5" xfId="19551"/>
    <cellStyle name="Control Activity Total Values Decimals 2 2 4 2 5 2" xfId="44391"/>
    <cellStyle name="Control Activity Total Values Decimals 2 2 4 2 6" xfId="22821"/>
    <cellStyle name="Control Activity Total Values Decimals 2 2 4 2 6 2" xfId="47661"/>
    <cellStyle name="Control Activity Total Values Decimals 2 2 4 2 7" xfId="26034"/>
    <cellStyle name="Control Activity Total Values Decimals 2 2 4 2 7 2" xfId="50874"/>
    <cellStyle name="Control Activity Total Values Decimals 2 2 4 2 8" xfId="28206"/>
    <cellStyle name="Control Activity Total Values Decimals 2 2 4 2 8 2" xfId="53046"/>
    <cellStyle name="Control Activity Total Values Decimals 2 2 4 2 9" xfId="36741"/>
    <cellStyle name="Control Activity Total Values Decimals 2 2 4 3" xfId="12687"/>
    <cellStyle name="Control Activity Total Values Decimals 2 2 4 3 2" xfId="15039"/>
    <cellStyle name="Control Activity Total Values Decimals 2 2 4 3 2 2" xfId="39880"/>
    <cellStyle name="Control Activity Total Values Decimals 2 2 4 3 3" xfId="15849"/>
    <cellStyle name="Control Activity Total Values Decimals 2 2 4 3 3 2" xfId="40689"/>
    <cellStyle name="Control Activity Total Values Decimals 2 2 4 3 4" xfId="17097"/>
    <cellStyle name="Control Activity Total Values Decimals 2 2 4 3 4 2" xfId="41937"/>
    <cellStyle name="Control Activity Total Values Decimals 2 2 4 3 5" xfId="20360"/>
    <cellStyle name="Control Activity Total Values Decimals 2 2 4 3 5 2" xfId="45200"/>
    <cellStyle name="Control Activity Total Values Decimals 2 2 4 3 6" xfId="23630"/>
    <cellStyle name="Control Activity Total Values Decimals 2 2 4 3 6 2" xfId="48470"/>
    <cellStyle name="Control Activity Total Values Decimals 2 2 4 3 7" xfId="26843"/>
    <cellStyle name="Control Activity Total Values Decimals 2 2 4 3 7 2" xfId="51683"/>
    <cellStyle name="Control Activity Total Values Decimals 2 2 4 3 8" xfId="28410"/>
    <cellStyle name="Control Activity Total Values Decimals 2 2 4 3 8 2" xfId="53250"/>
    <cellStyle name="Control Activity Total Values Decimals 2 2 4 3 9" xfId="37531"/>
    <cellStyle name="Control Activity Total Values Decimals 2 2 4 4" xfId="12978"/>
    <cellStyle name="Control Activity Total Values Decimals 2 2 4 4 2" xfId="15312"/>
    <cellStyle name="Control Activity Total Values Decimals 2 2 4 4 2 2" xfId="40153"/>
    <cellStyle name="Control Activity Total Values Decimals 2 2 4 4 3" xfId="16122"/>
    <cellStyle name="Control Activity Total Values Decimals 2 2 4 4 3 2" xfId="40962"/>
    <cellStyle name="Control Activity Total Values Decimals 2 2 4 4 4" xfId="17387"/>
    <cellStyle name="Control Activity Total Values Decimals 2 2 4 4 4 2" xfId="42227"/>
    <cellStyle name="Control Activity Total Values Decimals 2 2 4 4 5" xfId="20650"/>
    <cellStyle name="Control Activity Total Values Decimals 2 2 4 4 5 2" xfId="45490"/>
    <cellStyle name="Control Activity Total Values Decimals 2 2 4 4 6" xfId="23920"/>
    <cellStyle name="Control Activity Total Values Decimals 2 2 4 4 6 2" xfId="48760"/>
    <cellStyle name="Control Activity Total Values Decimals 2 2 4 4 7" xfId="27133"/>
    <cellStyle name="Control Activity Total Values Decimals 2 2 4 4 7 2" xfId="51973"/>
    <cellStyle name="Control Activity Total Values Decimals 2 2 4 4 8" xfId="28700"/>
    <cellStyle name="Control Activity Total Values Decimals 2 2 4 4 8 2" xfId="53540"/>
    <cellStyle name="Control Activity Total Values Decimals 2 2 4 4 9" xfId="37821"/>
    <cellStyle name="Control Activity Total Values Decimals 2 2 4 5" xfId="9869"/>
    <cellStyle name="Control Activity Total Values Decimals 2 2 4 5 2" xfId="34818"/>
    <cellStyle name="Control Activity Total Values Decimals 2 2 4 6" xfId="13325"/>
    <cellStyle name="Control Activity Total Values Decimals 2 2 4 6 2" xfId="38167"/>
    <cellStyle name="Control Activity Total Values Decimals 2 2 4 7" xfId="8711"/>
    <cellStyle name="Control Activity Total Values Decimals 2 2 4 7 2" xfId="33662"/>
    <cellStyle name="Control Activity Total Values Decimals 2 2 4 8" xfId="8083"/>
    <cellStyle name="Control Activity Total Values Decimals 2 2 4 8 2" xfId="33036"/>
    <cellStyle name="Control Activity Total Values Decimals 2 2 4 9" xfId="17585"/>
    <cellStyle name="Control Activity Total Values Decimals 2 2 4 9 2" xfId="42425"/>
    <cellStyle name="Control Activity Total Values Decimals 2 2 5" xfId="11577"/>
    <cellStyle name="Control Activity Total Values Decimals 2 2 5 2" xfId="14328"/>
    <cellStyle name="Control Activity Total Values Decimals 2 2 5 2 2" xfId="39169"/>
    <cellStyle name="Control Activity Total Values Decimals 2 2 5 3" xfId="9330"/>
    <cellStyle name="Control Activity Total Values Decimals 2 2 5 3 2" xfId="34280"/>
    <cellStyle name="Control Activity Total Values Decimals 2 2 5 4" xfId="13675"/>
    <cellStyle name="Control Activity Total Values Decimals 2 2 5 4 2" xfId="38517"/>
    <cellStyle name="Control Activity Total Values Decimals 2 2 5 5" xfId="19251"/>
    <cellStyle name="Control Activity Total Values Decimals 2 2 5 5 2" xfId="44091"/>
    <cellStyle name="Control Activity Total Values Decimals 2 2 5 6" xfId="22521"/>
    <cellStyle name="Control Activity Total Values Decimals 2 2 5 6 2" xfId="47361"/>
    <cellStyle name="Control Activity Total Values Decimals 2 2 5 7" xfId="25736"/>
    <cellStyle name="Control Activity Total Values Decimals 2 2 5 7 2" xfId="50576"/>
    <cellStyle name="Control Activity Total Values Decimals 2 2 5 8" xfId="28101"/>
    <cellStyle name="Control Activity Total Values Decimals 2 2 5 8 2" xfId="52941"/>
    <cellStyle name="Control Activity Total Values Decimals 2 2 5 9" xfId="36463"/>
    <cellStyle name="Control Activity Total Values Decimals 2 2 6" xfId="10285"/>
    <cellStyle name="Control Activity Total Values Decimals 2 2 6 2" xfId="13607"/>
    <cellStyle name="Control Activity Total Values Decimals 2 2 6 2 2" xfId="38449"/>
    <cellStyle name="Control Activity Total Values Decimals 2 2 6 3" xfId="8854"/>
    <cellStyle name="Control Activity Total Values Decimals 2 2 6 3 2" xfId="33805"/>
    <cellStyle name="Control Activity Total Values Decimals 2 2 6 4" xfId="8171"/>
    <cellStyle name="Control Activity Total Values Decimals 2 2 6 4 2" xfId="33124"/>
    <cellStyle name="Control Activity Total Values Decimals 2 2 6 5" xfId="17999"/>
    <cellStyle name="Control Activity Total Values Decimals 2 2 6 5 2" xfId="42839"/>
    <cellStyle name="Control Activity Total Values Decimals 2 2 6 6" xfId="21293"/>
    <cellStyle name="Control Activity Total Values Decimals 2 2 6 6 2" xfId="46133"/>
    <cellStyle name="Control Activity Total Values Decimals 2 2 6 7" xfId="24519"/>
    <cellStyle name="Control Activity Total Values Decimals 2 2 6 7 2" xfId="49359"/>
    <cellStyle name="Control Activity Total Values Decimals 2 2 6 8" xfId="27454"/>
    <cellStyle name="Control Activity Total Values Decimals 2 2 6 8 2" xfId="52294"/>
    <cellStyle name="Control Activity Total Values Decimals 2 2 6 9" xfId="35227"/>
    <cellStyle name="Control Activity Total Values Decimals 2 2 7" xfId="12887"/>
    <cellStyle name="Control Activity Total Values Decimals 2 2 7 2" xfId="15221"/>
    <cellStyle name="Control Activity Total Values Decimals 2 2 7 2 2" xfId="40062"/>
    <cellStyle name="Control Activity Total Values Decimals 2 2 7 3" xfId="16033"/>
    <cellStyle name="Control Activity Total Values Decimals 2 2 7 3 2" xfId="40873"/>
    <cellStyle name="Control Activity Total Values Decimals 2 2 7 4" xfId="17296"/>
    <cellStyle name="Control Activity Total Values Decimals 2 2 7 4 2" xfId="42136"/>
    <cellStyle name="Control Activity Total Values Decimals 2 2 7 5" xfId="20559"/>
    <cellStyle name="Control Activity Total Values Decimals 2 2 7 5 2" xfId="45399"/>
    <cellStyle name="Control Activity Total Values Decimals 2 2 7 6" xfId="23829"/>
    <cellStyle name="Control Activity Total Values Decimals 2 2 7 6 2" xfId="48669"/>
    <cellStyle name="Control Activity Total Values Decimals 2 2 7 7" xfId="27042"/>
    <cellStyle name="Control Activity Total Values Decimals 2 2 7 7 2" xfId="51882"/>
    <cellStyle name="Control Activity Total Values Decimals 2 2 7 8" xfId="28609"/>
    <cellStyle name="Control Activity Total Values Decimals 2 2 7 8 2" xfId="53449"/>
    <cellStyle name="Control Activity Total Values Decimals 2 2 7 9" xfId="37730"/>
    <cellStyle name="Control Activity Total Values Decimals 2 2 8" xfId="9423"/>
    <cellStyle name="Control Activity Total Values Decimals 2 2 8 2" xfId="34373"/>
    <cellStyle name="Control Activity Total Values Decimals 2 2 9" xfId="7602"/>
    <cellStyle name="Control Activity Total Values Decimals 2 2 9 2" xfId="32555"/>
    <cellStyle name="Control Activity Total Values Decimals 2 3" xfId="6237"/>
    <cellStyle name="Control Activity Total Values Decimals 2 3 10" xfId="13792"/>
    <cellStyle name="Control Activity Total Values Decimals 2 3 10 2" xfId="38634"/>
    <cellStyle name="Control Activity Total Values Decimals 2 3 11" xfId="17518"/>
    <cellStyle name="Control Activity Total Values Decimals 2 3 11 2" xfId="42358"/>
    <cellStyle name="Control Activity Total Values Decimals 2 3 12" xfId="20813"/>
    <cellStyle name="Control Activity Total Values Decimals 2 3 12 2" xfId="45653"/>
    <cellStyle name="Control Activity Total Values Decimals 2 3 13" xfId="24040"/>
    <cellStyle name="Control Activity Total Values Decimals 2 3 13 2" xfId="48880"/>
    <cellStyle name="Control Activity Total Values Decimals 2 3 14" xfId="27249"/>
    <cellStyle name="Control Activity Total Values Decimals 2 3 14 2" xfId="52089"/>
    <cellStyle name="Control Activity Total Values Decimals 2 3 15" xfId="31216"/>
    <cellStyle name="Control Activity Total Values Decimals 2 3 2" xfId="6387"/>
    <cellStyle name="Control Activity Total Values Decimals 2 3 2 10" xfId="20954"/>
    <cellStyle name="Control Activity Total Values Decimals 2 3 2 10 2" xfId="45794"/>
    <cellStyle name="Control Activity Total Values Decimals 2 3 2 11" xfId="24180"/>
    <cellStyle name="Control Activity Total Values Decimals 2 3 2 11 2" xfId="49020"/>
    <cellStyle name="Control Activity Total Values Decimals 2 3 2 12" xfId="27389"/>
    <cellStyle name="Control Activity Total Values Decimals 2 3 2 12 2" xfId="52229"/>
    <cellStyle name="Control Activity Total Values Decimals 2 3 2 13" xfId="31362"/>
    <cellStyle name="Control Activity Total Values Decimals 2 3 2 2" xfId="11952"/>
    <cellStyle name="Control Activity Total Values Decimals 2 3 2 2 2" xfId="14603"/>
    <cellStyle name="Control Activity Total Values Decimals 2 3 2 2 2 2" xfId="39444"/>
    <cellStyle name="Control Activity Total Values Decimals 2 3 2 2 3" xfId="15562"/>
    <cellStyle name="Control Activity Total Values Decimals 2 3 2 2 3 2" xfId="40403"/>
    <cellStyle name="Control Activity Total Values Decimals 2 3 2 2 4" xfId="16362"/>
    <cellStyle name="Control Activity Total Values Decimals 2 3 2 2 4 2" xfId="41202"/>
    <cellStyle name="Control Activity Total Values Decimals 2 3 2 2 5" xfId="19625"/>
    <cellStyle name="Control Activity Total Values Decimals 2 3 2 2 5 2" xfId="44465"/>
    <cellStyle name="Control Activity Total Values Decimals 2 3 2 2 6" xfId="22895"/>
    <cellStyle name="Control Activity Total Values Decimals 2 3 2 2 6 2" xfId="47735"/>
    <cellStyle name="Control Activity Total Values Decimals 2 3 2 2 7" xfId="26108"/>
    <cellStyle name="Control Activity Total Values Decimals 2 3 2 2 7 2" xfId="50948"/>
    <cellStyle name="Control Activity Total Values Decimals 2 3 2 2 8" xfId="28280"/>
    <cellStyle name="Control Activity Total Values Decimals 2 3 2 2 8 2" xfId="53120"/>
    <cellStyle name="Control Activity Total Values Decimals 2 3 2 2 9" xfId="36815"/>
    <cellStyle name="Control Activity Total Values Decimals 2 3 2 3" xfId="12761"/>
    <cellStyle name="Control Activity Total Values Decimals 2 3 2 3 2" xfId="15113"/>
    <cellStyle name="Control Activity Total Values Decimals 2 3 2 3 2 2" xfId="39954"/>
    <cellStyle name="Control Activity Total Values Decimals 2 3 2 3 3" xfId="15923"/>
    <cellStyle name="Control Activity Total Values Decimals 2 3 2 3 3 2" xfId="40763"/>
    <cellStyle name="Control Activity Total Values Decimals 2 3 2 3 4" xfId="17171"/>
    <cellStyle name="Control Activity Total Values Decimals 2 3 2 3 4 2" xfId="42011"/>
    <cellStyle name="Control Activity Total Values Decimals 2 3 2 3 5" xfId="20434"/>
    <cellStyle name="Control Activity Total Values Decimals 2 3 2 3 5 2" xfId="45274"/>
    <cellStyle name="Control Activity Total Values Decimals 2 3 2 3 6" xfId="23704"/>
    <cellStyle name="Control Activity Total Values Decimals 2 3 2 3 6 2" xfId="48544"/>
    <cellStyle name="Control Activity Total Values Decimals 2 3 2 3 7" xfId="26917"/>
    <cellStyle name="Control Activity Total Values Decimals 2 3 2 3 7 2" xfId="51757"/>
    <cellStyle name="Control Activity Total Values Decimals 2 3 2 3 8" xfId="28484"/>
    <cellStyle name="Control Activity Total Values Decimals 2 3 2 3 8 2" xfId="53324"/>
    <cellStyle name="Control Activity Total Values Decimals 2 3 2 3 9" xfId="37605"/>
    <cellStyle name="Control Activity Total Values Decimals 2 3 2 4" xfId="13052"/>
    <cellStyle name="Control Activity Total Values Decimals 2 3 2 4 2" xfId="15386"/>
    <cellStyle name="Control Activity Total Values Decimals 2 3 2 4 2 2" xfId="40227"/>
    <cellStyle name="Control Activity Total Values Decimals 2 3 2 4 3" xfId="16196"/>
    <cellStyle name="Control Activity Total Values Decimals 2 3 2 4 3 2" xfId="41036"/>
    <cellStyle name="Control Activity Total Values Decimals 2 3 2 4 4" xfId="17461"/>
    <cellStyle name="Control Activity Total Values Decimals 2 3 2 4 4 2" xfId="42301"/>
    <cellStyle name="Control Activity Total Values Decimals 2 3 2 4 5" xfId="20724"/>
    <cellStyle name="Control Activity Total Values Decimals 2 3 2 4 5 2" xfId="45564"/>
    <cellStyle name="Control Activity Total Values Decimals 2 3 2 4 6" xfId="23994"/>
    <cellStyle name="Control Activity Total Values Decimals 2 3 2 4 6 2" xfId="48834"/>
    <cellStyle name="Control Activity Total Values Decimals 2 3 2 4 7" xfId="27207"/>
    <cellStyle name="Control Activity Total Values Decimals 2 3 2 4 7 2" xfId="52047"/>
    <cellStyle name="Control Activity Total Values Decimals 2 3 2 4 8" xfId="28774"/>
    <cellStyle name="Control Activity Total Values Decimals 2 3 2 4 8 2" xfId="53614"/>
    <cellStyle name="Control Activity Total Values Decimals 2 3 2 4 9" xfId="37895"/>
    <cellStyle name="Control Activity Total Values Decimals 2 3 2 5" xfId="9943"/>
    <cellStyle name="Control Activity Total Values Decimals 2 3 2 5 2" xfId="34892"/>
    <cellStyle name="Control Activity Total Values Decimals 2 3 2 6" xfId="13399"/>
    <cellStyle name="Control Activity Total Values Decimals 2 3 2 6 2" xfId="38241"/>
    <cellStyle name="Control Activity Total Values Decimals 2 3 2 7" xfId="8759"/>
    <cellStyle name="Control Activity Total Values Decimals 2 3 2 7 2" xfId="33710"/>
    <cellStyle name="Control Activity Total Values Decimals 2 3 2 8" xfId="13735"/>
    <cellStyle name="Control Activity Total Values Decimals 2 3 2 8 2" xfId="38577"/>
    <cellStyle name="Control Activity Total Values Decimals 2 3 2 9" xfId="17659"/>
    <cellStyle name="Control Activity Total Values Decimals 2 3 2 9 2" xfId="42499"/>
    <cellStyle name="Control Activity Total Values Decimals 2 3 3" xfId="6293"/>
    <cellStyle name="Control Activity Total Values Decimals 2 3 3 10" xfId="20860"/>
    <cellStyle name="Control Activity Total Values Decimals 2 3 3 10 2" xfId="45700"/>
    <cellStyle name="Control Activity Total Values Decimals 2 3 3 11" xfId="24086"/>
    <cellStyle name="Control Activity Total Values Decimals 2 3 3 11 2" xfId="48926"/>
    <cellStyle name="Control Activity Total Values Decimals 2 3 3 12" xfId="27295"/>
    <cellStyle name="Control Activity Total Values Decimals 2 3 3 12 2" xfId="52135"/>
    <cellStyle name="Control Activity Total Values Decimals 2 3 3 13" xfId="31268"/>
    <cellStyle name="Control Activity Total Values Decimals 2 3 3 2" xfId="11858"/>
    <cellStyle name="Control Activity Total Values Decimals 2 3 3 2 2" xfId="14509"/>
    <cellStyle name="Control Activity Total Values Decimals 2 3 3 2 2 2" xfId="39350"/>
    <cellStyle name="Control Activity Total Values Decimals 2 3 3 2 3" xfId="15468"/>
    <cellStyle name="Control Activity Total Values Decimals 2 3 3 2 3 2" xfId="40309"/>
    <cellStyle name="Control Activity Total Values Decimals 2 3 3 2 4" xfId="16268"/>
    <cellStyle name="Control Activity Total Values Decimals 2 3 3 2 4 2" xfId="41108"/>
    <cellStyle name="Control Activity Total Values Decimals 2 3 3 2 5" xfId="19531"/>
    <cellStyle name="Control Activity Total Values Decimals 2 3 3 2 5 2" xfId="44371"/>
    <cellStyle name="Control Activity Total Values Decimals 2 3 3 2 6" xfId="22801"/>
    <cellStyle name="Control Activity Total Values Decimals 2 3 3 2 6 2" xfId="47641"/>
    <cellStyle name="Control Activity Total Values Decimals 2 3 3 2 7" xfId="26014"/>
    <cellStyle name="Control Activity Total Values Decimals 2 3 3 2 7 2" xfId="50854"/>
    <cellStyle name="Control Activity Total Values Decimals 2 3 3 2 8" xfId="28186"/>
    <cellStyle name="Control Activity Total Values Decimals 2 3 3 2 8 2" xfId="53026"/>
    <cellStyle name="Control Activity Total Values Decimals 2 3 3 2 9" xfId="36721"/>
    <cellStyle name="Control Activity Total Values Decimals 2 3 3 3" xfId="12667"/>
    <cellStyle name="Control Activity Total Values Decimals 2 3 3 3 2" xfId="15019"/>
    <cellStyle name="Control Activity Total Values Decimals 2 3 3 3 2 2" xfId="39860"/>
    <cellStyle name="Control Activity Total Values Decimals 2 3 3 3 3" xfId="15829"/>
    <cellStyle name="Control Activity Total Values Decimals 2 3 3 3 3 2" xfId="40669"/>
    <cellStyle name="Control Activity Total Values Decimals 2 3 3 3 4" xfId="17077"/>
    <cellStyle name="Control Activity Total Values Decimals 2 3 3 3 4 2" xfId="41917"/>
    <cellStyle name="Control Activity Total Values Decimals 2 3 3 3 5" xfId="20340"/>
    <cellStyle name="Control Activity Total Values Decimals 2 3 3 3 5 2" xfId="45180"/>
    <cellStyle name="Control Activity Total Values Decimals 2 3 3 3 6" xfId="23610"/>
    <cellStyle name="Control Activity Total Values Decimals 2 3 3 3 6 2" xfId="48450"/>
    <cellStyle name="Control Activity Total Values Decimals 2 3 3 3 7" xfId="26823"/>
    <cellStyle name="Control Activity Total Values Decimals 2 3 3 3 7 2" xfId="51663"/>
    <cellStyle name="Control Activity Total Values Decimals 2 3 3 3 8" xfId="28390"/>
    <cellStyle name="Control Activity Total Values Decimals 2 3 3 3 8 2" xfId="53230"/>
    <cellStyle name="Control Activity Total Values Decimals 2 3 3 3 9" xfId="37511"/>
    <cellStyle name="Control Activity Total Values Decimals 2 3 3 4" xfId="12958"/>
    <cellStyle name="Control Activity Total Values Decimals 2 3 3 4 2" xfId="15292"/>
    <cellStyle name="Control Activity Total Values Decimals 2 3 3 4 2 2" xfId="40133"/>
    <cellStyle name="Control Activity Total Values Decimals 2 3 3 4 3" xfId="16102"/>
    <cellStyle name="Control Activity Total Values Decimals 2 3 3 4 3 2" xfId="40942"/>
    <cellStyle name="Control Activity Total Values Decimals 2 3 3 4 4" xfId="17367"/>
    <cellStyle name="Control Activity Total Values Decimals 2 3 3 4 4 2" xfId="42207"/>
    <cellStyle name="Control Activity Total Values Decimals 2 3 3 4 5" xfId="20630"/>
    <cellStyle name="Control Activity Total Values Decimals 2 3 3 4 5 2" xfId="45470"/>
    <cellStyle name="Control Activity Total Values Decimals 2 3 3 4 6" xfId="23900"/>
    <cellStyle name="Control Activity Total Values Decimals 2 3 3 4 6 2" xfId="48740"/>
    <cellStyle name="Control Activity Total Values Decimals 2 3 3 4 7" xfId="27113"/>
    <cellStyle name="Control Activity Total Values Decimals 2 3 3 4 7 2" xfId="51953"/>
    <cellStyle name="Control Activity Total Values Decimals 2 3 3 4 8" xfId="28680"/>
    <cellStyle name="Control Activity Total Values Decimals 2 3 3 4 8 2" xfId="53520"/>
    <cellStyle name="Control Activity Total Values Decimals 2 3 3 4 9" xfId="37801"/>
    <cellStyle name="Control Activity Total Values Decimals 2 3 3 5" xfId="9849"/>
    <cellStyle name="Control Activity Total Values Decimals 2 3 3 5 2" xfId="34798"/>
    <cellStyle name="Control Activity Total Values Decimals 2 3 3 6" xfId="13305"/>
    <cellStyle name="Control Activity Total Values Decimals 2 3 3 6 2" xfId="38147"/>
    <cellStyle name="Control Activity Total Values Decimals 2 3 3 7" xfId="8691"/>
    <cellStyle name="Control Activity Total Values Decimals 2 3 3 7 2" xfId="33642"/>
    <cellStyle name="Control Activity Total Values Decimals 2 3 3 8" xfId="7767"/>
    <cellStyle name="Control Activity Total Values Decimals 2 3 3 8 2" xfId="32720"/>
    <cellStyle name="Control Activity Total Values Decimals 2 3 3 9" xfId="17565"/>
    <cellStyle name="Control Activity Total Values Decimals 2 3 3 9 2" xfId="42405"/>
    <cellStyle name="Control Activity Total Values Decimals 2 3 4" xfId="11808"/>
    <cellStyle name="Control Activity Total Values Decimals 2 3 4 2" xfId="14460"/>
    <cellStyle name="Control Activity Total Values Decimals 2 3 4 2 2" xfId="39301"/>
    <cellStyle name="Control Activity Total Values Decimals 2 3 4 3" xfId="15421"/>
    <cellStyle name="Control Activity Total Values Decimals 2 3 4 3 2" xfId="40262"/>
    <cellStyle name="Control Activity Total Values Decimals 2 3 4 4" xfId="13685"/>
    <cellStyle name="Control Activity Total Values Decimals 2 3 4 4 2" xfId="38527"/>
    <cellStyle name="Control Activity Total Values Decimals 2 3 4 5" xfId="19481"/>
    <cellStyle name="Control Activity Total Values Decimals 2 3 4 5 2" xfId="44321"/>
    <cellStyle name="Control Activity Total Values Decimals 2 3 4 6" xfId="22751"/>
    <cellStyle name="Control Activity Total Values Decimals 2 3 4 6 2" xfId="47591"/>
    <cellStyle name="Control Activity Total Values Decimals 2 3 4 7" xfId="25965"/>
    <cellStyle name="Control Activity Total Values Decimals 2 3 4 7 2" xfId="50805"/>
    <cellStyle name="Control Activity Total Values Decimals 2 3 4 8" xfId="28137"/>
    <cellStyle name="Control Activity Total Values Decimals 2 3 4 8 2" xfId="52977"/>
    <cellStyle name="Control Activity Total Values Decimals 2 3 4 9" xfId="36672"/>
    <cellStyle name="Control Activity Total Values Decimals 2 3 5" xfId="12612"/>
    <cellStyle name="Control Activity Total Values Decimals 2 3 5 2" xfId="14969"/>
    <cellStyle name="Control Activity Total Values Decimals 2 3 5 2 2" xfId="39810"/>
    <cellStyle name="Control Activity Total Values Decimals 2 3 5 3" xfId="15783"/>
    <cellStyle name="Control Activity Total Values Decimals 2 3 5 3 2" xfId="40623"/>
    <cellStyle name="Control Activity Total Values Decimals 2 3 5 4" xfId="17022"/>
    <cellStyle name="Control Activity Total Values Decimals 2 3 5 4 2" xfId="41862"/>
    <cellStyle name="Control Activity Total Values Decimals 2 3 5 5" xfId="20285"/>
    <cellStyle name="Control Activity Total Values Decimals 2 3 5 5 2" xfId="45125"/>
    <cellStyle name="Control Activity Total Values Decimals 2 3 5 6" xfId="23555"/>
    <cellStyle name="Control Activity Total Values Decimals 2 3 5 6 2" xfId="48395"/>
    <cellStyle name="Control Activity Total Values Decimals 2 3 5 7" xfId="26768"/>
    <cellStyle name="Control Activity Total Values Decimals 2 3 5 7 2" xfId="51608"/>
    <cellStyle name="Control Activity Total Values Decimals 2 3 5 8" xfId="28341"/>
    <cellStyle name="Control Activity Total Values Decimals 2 3 5 8 2" xfId="53181"/>
    <cellStyle name="Control Activity Total Values Decimals 2 3 5 9" xfId="37458"/>
    <cellStyle name="Control Activity Total Values Decimals 2 3 6" xfId="12910"/>
    <cellStyle name="Control Activity Total Values Decimals 2 3 6 2" xfId="15244"/>
    <cellStyle name="Control Activity Total Values Decimals 2 3 6 2 2" xfId="40085"/>
    <cellStyle name="Control Activity Total Values Decimals 2 3 6 3" xfId="16056"/>
    <cellStyle name="Control Activity Total Values Decimals 2 3 6 3 2" xfId="40896"/>
    <cellStyle name="Control Activity Total Values Decimals 2 3 6 4" xfId="17319"/>
    <cellStyle name="Control Activity Total Values Decimals 2 3 6 4 2" xfId="42159"/>
    <cellStyle name="Control Activity Total Values Decimals 2 3 6 5" xfId="20582"/>
    <cellStyle name="Control Activity Total Values Decimals 2 3 6 5 2" xfId="45422"/>
    <cellStyle name="Control Activity Total Values Decimals 2 3 6 6" xfId="23852"/>
    <cellStyle name="Control Activity Total Values Decimals 2 3 6 6 2" xfId="48692"/>
    <cellStyle name="Control Activity Total Values Decimals 2 3 6 7" xfId="27065"/>
    <cellStyle name="Control Activity Total Values Decimals 2 3 6 7 2" xfId="51905"/>
    <cellStyle name="Control Activity Total Values Decimals 2 3 6 8" xfId="28632"/>
    <cellStyle name="Control Activity Total Values Decimals 2 3 6 8 2" xfId="53472"/>
    <cellStyle name="Control Activity Total Values Decimals 2 3 6 9" xfId="37753"/>
    <cellStyle name="Control Activity Total Values Decimals 2 3 7" xfId="9799"/>
    <cellStyle name="Control Activity Total Values Decimals 2 3 7 2" xfId="34748"/>
    <cellStyle name="Control Activity Total Values Decimals 2 3 8" xfId="13255"/>
    <cellStyle name="Control Activity Total Values Decimals 2 3 8 2" xfId="38097"/>
    <cellStyle name="Control Activity Total Values Decimals 2 3 9" xfId="8657"/>
    <cellStyle name="Control Activity Total Values Decimals 2 3 9 2" xfId="33608"/>
    <cellStyle name="Control Activity Total Values Decimals 2 4" xfId="5435"/>
    <cellStyle name="Control Activity Total Values Decimals 2 4 10" xfId="9479"/>
    <cellStyle name="Control Activity Total Values Decimals 2 4 10 2" xfId="34429"/>
    <cellStyle name="Control Activity Total Values Decimals 2 4 11" xfId="13164"/>
    <cellStyle name="Control Activity Total Values Decimals 2 4 11 2" xfId="38006"/>
    <cellStyle name="Control Activity Total Values Decimals 2 4 12" xfId="8298"/>
    <cellStyle name="Control Activity Total Values Decimals 2 4 12 2" xfId="33251"/>
    <cellStyle name="Control Activity Total Values Decimals 2 4 13" xfId="6528"/>
    <cellStyle name="Control Activity Total Values Decimals 2 4 13 2" xfId="31497"/>
    <cellStyle name="Control Activity Total Values Decimals 2 4 14" xfId="30437"/>
    <cellStyle name="Control Activity Total Values Decimals 2 4 2" xfId="6340"/>
    <cellStyle name="Control Activity Total Values Decimals 2 4 2 10" xfId="20907"/>
    <cellStyle name="Control Activity Total Values Decimals 2 4 2 10 2" xfId="45747"/>
    <cellStyle name="Control Activity Total Values Decimals 2 4 2 11" xfId="24133"/>
    <cellStyle name="Control Activity Total Values Decimals 2 4 2 11 2" xfId="48973"/>
    <cellStyle name="Control Activity Total Values Decimals 2 4 2 12" xfId="27342"/>
    <cellStyle name="Control Activity Total Values Decimals 2 4 2 12 2" xfId="52182"/>
    <cellStyle name="Control Activity Total Values Decimals 2 4 2 13" xfId="31315"/>
    <cellStyle name="Control Activity Total Values Decimals 2 4 2 2" xfId="11905"/>
    <cellStyle name="Control Activity Total Values Decimals 2 4 2 2 2" xfId="14556"/>
    <cellStyle name="Control Activity Total Values Decimals 2 4 2 2 2 2" xfId="39397"/>
    <cellStyle name="Control Activity Total Values Decimals 2 4 2 2 3" xfId="15515"/>
    <cellStyle name="Control Activity Total Values Decimals 2 4 2 2 3 2" xfId="40356"/>
    <cellStyle name="Control Activity Total Values Decimals 2 4 2 2 4" xfId="16315"/>
    <cellStyle name="Control Activity Total Values Decimals 2 4 2 2 4 2" xfId="41155"/>
    <cellStyle name="Control Activity Total Values Decimals 2 4 2 2 5" xfId="19578"/>
    <cellStyle name="Control Activity Total Values Decimals 2 4 2 2 5 2" xfId="44418"/>
    <cellStyle name="Control Activity Total Values Decimals 2 4 2 2 6" xfId="22848"/>
    <cellStyle name="Control Activity Total Values Decimals 2 4 2 2 6 2" xfId="47688"/>
    <cellStyle name="Control Activity Total Values Decimals 2 4 2 2 7" xfId="26061"/>
    <cellStyle name="Control Activity Total Values Decimals 2 4 2 2 7 2" xfId="50901"/>
    <cellStyle name="Control Activity Total Values Decimals 2 4 2 2 8" xfId="28233"/>
    <cellStyle name="Control Activity Total Values Decimals 2 4 2 2 8 2" xfId="53073"/>
    <cellStyle name="Control Activity Total Values Decimals 2 4 2 2 9" xfId="36768"/>
    <cellStyle name="Control Activity Total Values Decimals 2 4 2 3" xfId="12714"/>
    <cellStyle name="Control Activity Total Values Decimals 2 4 2 3 2" xfId="15066"/>
    <cellStyle name="Control Activity Total Values Decimals 2 4 2 3 2 2" xfId="39907"/>
    <cellStyle name="Control Activity Total Values Decimals 2 4 2 3 3" xfId="15876"/>
    <cellStyle name="Control Activity Total Values Decimals 2 4 2 3 3 2" xfId="40716"/>
    <cellStyle name="Control Activity Total Values Decimals 2 4 2 3 4" xfId="17124"/>
    <cellStyle name="Control Activity Total Values Decimals 2 4 2 3 4 2" xfId="41964"/>
    <cellStyle name="Control Activity Total Values Decimals 2 4 2 3 5" xfId="20387"/>
    <cellStyle name="Control Activity Total Values Decimals 2 4 2 3 5 2" xfId="45227"/>
    <cellStyle name="Control Activity Total Values Decimals 2 4 2 3 6" xfId="23657"/>
    <cellStyle name="Control Activity Total Values Decimals 2 4 2 3 6 2" xfId="48497"/>
    <cellStyle name="Control Activity Total Values Decimals 2 4 2 3 7" xfId="26870"/>
    <cellStyle name="Control Activity Total Values Decimals 2 4 2 3 7 2" xfId="51710"/>
    <cellStyle name="Control Activity Total Values Decimals 2 4 2 3 8" xfId="28437"/>
    <cellStyle name="Control Activity Total Values Decimals 2 4 2 3 8 2" xfId="53277"/>
    <cellStyle name="Control Activity Total Values Decimals 2 4 2 3 9" xfId="37558"/>
    <cellStyle name="Control Activity Total Values Decimals 2 4 2 4" xfId="13005"/>
    <cellStyle name="Control Activity Total Values Decimals 2 4 2 4 2" xfId="15339"/>
    <cellStyle name="Control Activity Total Values Decimals 2 4 2 4 2 2" xfId="40180"/>
    <cellStyle name="Control Activity Total Values Decimals 2 4 2 4 3" xfId="16149"/>
    <cellStyle name="Control Activity Total Values Decimals 2 4 2 4 3 2" xfId="40989"/>
    <cellStyle name="Control Activity Total Values Decimals 2 4 2 4 4" xfId="17414"/>
    <cellStyle name="Control Activity Total Values Decimals 2 4 2 4 4 2" xfId="42254"/>
    <cellStyle name="Control Activity Total Values Decimals 2 4 2 4 5" xfId="20677"/>
    <cellStyle name="Control Activity Total Values Decimals 2 4 2 4 5 2" xfId="45517"/>
    <cellStyle name="Control Activity Total Values Decimals 2 4 2 4 6" xfId="23947"/>
    <cellStyle name="Control Activity Total Values Decimals 2 4 2 4 6 2" xfId="48787"/>
    <cellStyle name="Control Activity Total Values Decimals 2 4 2 4 7" xfId="27160"/>
    <cellStyle name="Control Activity Total Values Decimals 2 4 2 4 7 2" xfId="52000"/>
    <cellStyle name="Control Activity Total Values Decimals 2 4 2 4 8" xfId="28727"/>
    <cellStyle name="Control Activity Total Values Decimals 2 4 2 4 8 2" xfId="53567"/>
    <cellStyle name="Control Activity Total Values Decimals 2 4 2 4 9" xfId="37848"/>
    <cellStyle name="Control Activity Total Values Decimals 2 4 2 5" xfId="9896"/>
    <cellStyle name="Control Activity Total Values Decimals 2 4 2 5 2" xfId="34845"/>
    <cellStyle name="Control Activity Total Values Decimals 2 4 2 6" xfId="13352"/>
    <cellStyle name="Control Activity Total Values Decimals 2 4 2 6 2" xfId="38194"/>
    <cellStyle name="Control Activity Total Values Decimals 2 4 2 7" xfId="8726"/>
    <cellStyle name="Control Activity Total Values Decimals 2 4 2 7 2" xfId="33677"/>
    <cellStyle name="Control Activity Total Values Decimals 2 4 2 8" xfId="14192"/>
    <cellStyle name="Control Activity Total Values Decimals 2 4 2 8 2" xfId="39033"/>
    <cellStyle name="Control Activity Total Values Decimals 2 4 2 9" xfId="17612"/>
    <cellStyle name="Control Activity Total Values Decimals 2 4 2 9 2" xfId="42452"/>
    <cellStyle name="Control Activity Total Values Decimals 2 4 3" xfId="11528"/>
    <cellStyle name="Control Activity Total Values Decimals 2 4 3 2" xfId="14284"/>
    <cellStyle name="Control Activity Total Values Decimals 2 4 3 2 2" xfId="39125"/>
    <cellStyle name="Control Activity Total Values Decimals 2 4 3 3" xfId="8998"/>
    <cellStyle name="Control Activity Total Values Decimals 2 4 3 3 2" xfId="33948"/>
    <cellStyle name="Control Activity Total Values Decimals 2 4 3 4" xfId="13130"/>
    <cellStyle name="Control Activity Total Values Decimals 2 4 3 4 2" xfId="37972"/>
    <cellStyle name="Control Activity Total Values Decimals 2 4 3 5" xfId="19205"/>
    <cellStyle name="Control Activity Total Values Decimals 2 4 3 5 2" xfId="44045"/>
    <cellStyle name="Control Activity Total Values Decimals 2 4 3 6" xfId="22472"/>
    <cellStyle name="Control Activity Total Values Decimals 2 4 3 6 2" xfId="47312"/>
    <cellStyle name="Control Activity Total Values Decimals 2 4 3 7" xfId="25690"/>
    <cellStyle name="Control Activity Total Values Decimals 2 4 3 7 2" xfId="50530"/>
    <cellStyle name="Control Activity Total Values Decimals 2 4 3 8" xfId="28055"/>
    <cellStyle name="Control Activity Total Values Decimals 2 4 3 8 2" xfId="52895"/>
    <cellStyle name="Control Activity Total Values Decimals 2 4 3 9" xfId="36417"/>
    <cellStyle name="Control Activity Total Values Decimals 2 4 4" xfId="11443"/>
    <cellStyle name="Control Activity Total Values Decimals 2 4 4 2" xfId="14230"/>
    <cellStyle name="Control Activity Total Values Decimals 2 4 4 2 2" xfId="39071"/>
    <cellStyle name="Control Activity Total Values Decimals 2 4 4 3" xfId="6545"/>
    <cellStyle name="Control Activity Total Values Decimals 2 4 4 3 2" xfId="31514"/>
    <cellStyle name="Control Activity Total Values Decimals 2 4 4 4" xfId="9485"/>
    <cellStyle name="Control Activity Total Values Decimals 2 4 4 4 2" xfId="34435"/>
    <cellStyle name="Control Activity Total Values Decimals 2 4 4 5" xfId="19136"/>
    <cellStyle name="Control Activity Total Values Decimals 2 4 4 5 2" xfId="43976"/>
    <cellStyle name="Control Activity Total Values Decimals 2 4 4 6" xfId="22405"/>
    <cellStyle name="Control Activity Total Values Decimals 2 4 4 6 2" xfId="47245"/>
    <cellStyle name="Control Activity Total Values Decimals 2 4 4 7" xfId="25628"/>
    <cellStyle name="Control Activity Total Values Decimals 2 4 4 7 2" xfId="50468"/>
    <cellStyle name="Control Activity Total Values Decimals 2 4 4 8" xfId="28019"/>
    <cellStyle name="Control Activity Total Values Decimals 2 4 4 8 2" xfId="52859"/>
    <cellStyle name="Control Activity Total Values Decimals 2 4 4 9" xfId="36350"/>
    <cellStyle name="Control Activity Total Values Decimals 2 4 5" xfId="12846"/>
    <cellStyle name="Control Activity Total Values Decimals 2 4 5 2" xfId="15180"/>
    <cellStyle name="Control Activity Total Values Decimals 2 4 5 2 2" xfId="40021"/>
    <cellStyle name="Control Activity Total Values Decimals 2 4 5 3" xfId="15992"/>
    <cellStyle name="Control Activity Total Values Decimals 2 4 5 3 2" xfId="40832"/>
    <cellStyle name="Control Activity Total Values Decimals 2 4 5 4" xfId="17255"/>
    <cellStyle name="Control Activity Total Values Decimals 2 4 5 4 2" xfId="42095"/>
    <cellStyle name="Control Activity Total Values Decimals 2 4 5 5" xfId="20518"/>
    <cellStyle name="Control Activity Total Values Decimals 2 4 5 5 2" xfId="45358"/>
    <cellStyle name="Control Activity Total Values Decimals 2 4 5 6" xfId="23788"/>
    <cellStyle name="Control Activity Total Values Decimals 2 4 5 6 2" xfId="48628"/>
    <cellStyle name="Control Activity Total Values Decimals 2 4 5 7" xfId="27001"/>
    <cellStyle name="Control Activity Total Values Decimals 2 4 5 7 2" xfId="51841"/>
    <cellStyle name="Control Activity Total Values Decimals 2 4 5 8" xfId="28568"/>
    <cellStyle name="Control Activity Total Values Decimals 2 4 5 8 2" xfId="53408"/>
    <cellStyle name="Control Activity Total Values Decimals 2 4 5 9" xfId="37689"/>
    <cellStyle name="Control Activity Total Values Decimals 2 4 6" xfId="9377"/>
    <cellStyle name="Control Activity Total Values Decimals 2 4 6 2" xfId="34327"/>
    <cellStyle name="Control Activity Total Values Decimals 2 4 7" xfId="7643"/>
    <cellStyle name="Control Activity Total Values Decimals 2 4 7 2" xfId="32596"/>
    <cellStyle name="Control Activity Total Values Decimals 2 4 8" xfId="8508"/>
    <cellStyle name="Control Activity Total Values Decimals 2 4 8 2" xfId="33459"/>
    <cellStyle name="Control Activity Total Values Decimals 2 4 9" xfId="14241"/>
    <cellStyle name="Control Activity Total Values Decimals 2 4 9 2" xfId="39082"/>
    <cellStyle name="Control Activity Total Values Decimals 2 5" xfId="6327"/>
    <cellStyle name="Control Activity Total Values Decimals 2 5 10" xfId="20894"/>
    <cellStyle name="Control Activity Total Values Decimals 2 5 10 2" xfId="45734"/>
    <cellStyle name="Control Activity Total Values Decimals 2 5 11" xfId="24120"/>
    <cellStyle name="Control Activity Total Values Decimals 2 5 11 2" xfId="48960"/>
    <cellStyle name="Control Activity Total Values Decimals 2 5 12" xfId="27329"/>
    <cellStyle name="Control Activity Total Values Decimals 2 5 12 2" xfId="52169"/>
    <cellStyle name="Control Activity Total Values Decimals 2 5 13" xfId="31302"/>
    <cellStyle name="Control Activity Total Values Decimals 2 5 2" xfId="11892"/>
    <cellStyle name="Control Activity Total Values Decimals 2 5 2 2" xfId="14543"/>
    <cellStyle name="Control Activity Total Values Decimals 2 5 2 2 2" xfId="39384"/>
    <cellStyle name="Control Activity Total Values Decimals 2 5 2 3" xfId="15502"/>
    <cellStyle name="Control Activity Total Values Decimals 2 5 2 3 2" xfId="40343"/>
    <cellStyle name="Control Activity Total Values Decimals 2 5 2 4" xfId="16302"/>
    <cellStyle name="Control Activity Total Values Decimals 2 5 2 4 2" xfId="41142"/>
    <cellStyle name="Control Activity Total Values Decimals 2 5 2 5" xfId="19565"/>
    <cellStyle name="Control Activity Total Values Decimals 2 5 2 5 2" xfId="44405"/>
    <cellStyle name="Control Activity Total Values Decimals 2 5 2 6" xfId="22835"/>
    <cellStyle name="Control Activity Total Values Decimals 2 5 2 6 2" xfId="47675"/>
    <cellStyle name="Control Activity Total Values Decimals 2 5 2 7" xfId="26048"/>
    <cellStyle name="Control Activity Total Values Decimals 2 5 2 7 2" xfId="50888"/>
    <cellStyle name="Control Activity Total Values Decimals 2 5 2 8" xfId="28220"/>
    <cellStyle name="Control Activity Total Values Decimals 2 5 2 8 2" xfId="53060"/>
    <cellStyle name="Control Activity Total Values Decimals 2 5 2 9" xfId="36755"/>
    <cellStyle name="Control Activity Total Values Decimals 2 5 3" xfId="12701"/>
    <cellStyle name="Control Activity Total Values Decimals 2 5 3 2" xfId="15053"/>
    <cellStyle name="Control Activity Total Values Decimals 2 5 3 2 2" xfId="39894"/>
    <cellStyle name="Control Activity Total Values Decimals 2 5 3 3" xfId="15863"/>
    <cellStyle name="Control Activity Total Values Decimals 2 5 3 3 2" xfId="40703"/>
    <cellStyle name="Control Activity Total Values Decimals 2 5 3 4" xfId="17111"/>
    <cellStyle name="Control Activity Total Values Decimals 2 5 3 4 2" xfId="41951"/>
    <cellStyle name="Control Activity Total Values Decimals 2 5 3 5" xfId="20374"/>
    <cellStyle name="Control Activity Total Values Decimals 2 5 3 5 2" xfId="45214"/>
    <cellStyle name="Control Activity Total Values Decimals 2 5 3 6" xfId="23644"/>
    <cellStyle name="Control Activity Total Values Decimals 2 5 3 6 2" xfId="48484"/>
    <cellStyle name="Control Activity Total Values Decimals 2 5 3 7" xfId="26857"/>
    <cellStyle name="Control Activity Total Values Decimals 2 5 3 7 2" xfId="51697"/>
    <cellStyle name="Control Activity Total Values Decimals 2 5 3 8" xfId="28424"/>
    <cellStyle name="Control Activity Total Values Decimals 2 5 3 8 2" xfId="53264"/>
    <cellStyle name="Control Activity Total Values Decimals 2 5 3 9" xfId="37545"/>
    <cellStyle name="Control Activity Total Values Decimals 2 5 4" xfId="12992"/>
    <cellStyle name="Control Activity Total Values Decimals 2 5 4 2" xfId="15326"/>
    <cellStyle name="Control Activity Total Values Decimals 2 5 4 2 2" xfId="40167"/>
    <cellStyle name="Control Activity Total Values Decimals 2 5 4 3" xfId="16136"/>
    <cellStyle name="Control Activity Total Values Decimals 2 5 4 3 2" xfId="40976"/>
    <cellStyle name="Control Activity Total Values Decimals 2 5 4 4" xfId="17401"/>
    <cellStyle name="Control Activity Total Values Decimals 2 5 4 4 2" xfId="42241"/>
    <cellStyle name="Control Activity Total Values Decimals 2 5 4 5" xfId="20664"/>
    <cellStyle name="Control Activity Total Values Decimals 2 5 4 5 2" xfId="45504"/>
    <cellStyle name="Control Activity Total Values Decimals 2 5 4 6" xfId="23934"/>
    <cellStyle name="Control Activity Total Values Decimals 2 5 4 6 2" xfId="48774"/>
    <cellStyle name="Control Activity Total Values Decimals 2 5 4 7" xfId="27147"/>
    <cellStyle name="Control Activity Total Values Decimals 2 5 4 7 2" xfId="51987"/>
    <cellStyle name="Control Activity Total Values Decimals 2 5 4 8" xfId="28714"/>
    <cellStyle name="Control Activity Total Values Decimals 2 5 4 8 2" xfId="53554"/>
    <cellStyle name="Control Activity Total Values Decimals 2 5 4 9" xfId="37835"/>
    <cellStyle name="Control Activity Total Values Decimals 2 5 5" xfId="9883"/>
    <cellStyle name="Control Activity Total Values Decimals 2 5 5 2" xfId="34832"/>
    <cellStyle name="Control Activity Total Values Decimals 2 5 6" xfId="13339"/>
    <cellStyle name="Control Activity Total Values Decimals 2 5 6 2" xfId="38181"/>
    <cellStyle name="Control Activity Total Values Decimals 2 5 7" xfId="6483"/>
    <cellStyle name="Control Activity Total Values Decimals 2 5 7 2" xfId="31455"/>
    <cellStyle name="Control Activity Total Values Decimals 2 5 8" xfId="13738"/>
    <cellStyle name="Control Activity Total Values Decimals 2 5 8 2" xfId="38580"/>
    <cellStyle name="Control Activity Total Values Decimals 2 5 9" xfId="17599"/>
    <cellStyle name="Control Activity Total Values Decimals 2 5 9 2" xfId="42439"/>
    <cellStyle name="Control Activity Total Values Decimals 2 6" xfId="5471"/>
    <cellStyle name="Control Activity Total Values Decimals 2 6 10" xfId="13861"/>
    <cellStyle name="Control Activity Total Values Decimals 2 6 10 2" xfId="38703"/>
    <cellStyle name="Control Activity Total Values Decimals 2 6 11" xfId="7192"/>
    <cellStyle name="Control Activity Total Values Decimals 2 6 11 2" xfId="32145"/>
    <cellStyle name="Control Activity Total Values Decimals 2 6 12" xfId="14756"/>
    <cellStyle name="Control Activity Total Values Decimals 2 6 12 2" xfId="39597"/>
    <cellStyle name="Control Activity Total Values Decimals 2 6 13" xfId="30470"/>
    <cellStyle name="Control Activity Total Values Decimals 2 6 2" xfId="11564"/>
    <cellStyle name="Control Activity Total Values Decimals 2 6 2 2" xfId="14315"/>
    <cellStyle name="Control Activity Total Values Decimals 2 6 2 2 2" xfId="39156"/>
    <cellStyle name="Control Activity Total Values Decimals 2 6 2 3" xfId="9233"/>
    <cellStyle name="Control Activity Total Values Decimals 2 6 2 3 2" xfId="34183"/>
    <cellStyle name="Control Activity Total Values Decimals 2 6 2 4" xfId="14454"/>
    <cellStyle name="Control Activity Total Values Decimals 2 6 2 4 2" xfId="39295"/>
    <cellStyle name="Control Activity Total Values Decimals 2 6 2 5" xfId="19238"/>
    <cellStyle name="Control Activity Total Values Decimals 2 6 2 5 2" xfId="44078"/>
    <cellStyle name="Control Activity Total Values Decimals 2 6 2 6" xfId="22508"/>
    <cellStyle name="Control Activity Total Values Decimals 2 6 2 6 2" xfId="47348"/>
    <cellStyle name="Control Activity Total Values Decimals 2 6 2 7" xfId="25723"/>
    <cellStyle name="Control Activity Total Values Decimals 2 6 2 7 2" xfId="50563"/>
    <cellStyle name="Control Activity Total Values Decimals 2 6 2 8" xfId="28088"/>
    <cellStyle name="Control Activity Total Values Decimals 2 6 2 8 2" xfId="52928"/>
    <cellStyle name="Control Activity Total Values Decimals 2 6 2 9" xfId="36450"/>
    <cellStyle name="Control Activity Total Values Decimals 2 6 3" xfId="10298"/>
    <cellStyle name="Control Activity Total Values Decimals 2 6 3 2" xfId="13620"/>
    <cellStyle name="Control Activity Total Values Decimals 2 6 3 2 2" xfId="38462"/>
    <cellStyle name="Control Activity Total Values Decimals 2 6 3 3" xfId="9102"/>
    <cellStyle name="Control Activity Total Values Decimals 2 6 3 3 2" xfId="34052"/>
    <cellStyle name="Control Activity Total Values Decimals 2 6 3 4" xfId="14033"/>
    <cellStyle name="Control Activity Total Values Decimals 2 6 3 4 2" xfId="38874"/>
    <cellStyle name="Control Activity Total Values Decimals 2 6 3 5" xfId="18012"/>
    <cellStyle name="Control Activity Total Values Decimals 2 6 3 5 2" xfId="42852"/>
    <cellStyle name="Control Activity Total Values Decimals 2 6 3 6" xfId="21306"/>
    <cellStyle name="Control Activity Total Values Decimals 2 6 3 6 2" xfId="46146"/>
    <cellStyle name="Control Activity Total Values Decimals 2 6 3 7" xfId="24532"/>
    <cellStyle name="Control Activity Total Values Decimals 2 6 3 7 2" xfId="49372"/>
    <cellStyle name="Control Activity Total Values Decimals 2 6 3 8" xfId="27467"/>
    <cellStyle name="Control Activity Total Values Decimals 2 6 3 8 2" xfId="52307"/>
    <cellStyle name="Control Activity Total Values Decimals 2 6 3 9" xfId="35240"/>
    <cellStyle name="Control Activity Total Values Decimals 2 6 4" xfId="12874"/>
    <cellStyle name="Control Activity Total Values Decimals 2 6 4 2" xfId="15208"/>
    <cellStyle name="Control Activity Total Values Decimals 2 6 4 2 2" xfId="40049"/>
    <cellStyle name="Control Activity Total Values Decimals 2 6 4 3" xfId="16020"/>
    <cellStyle name="Control Activity Total Values Decimals 2 6 4 3 2" xfId="40860"/>
    <cellStyle name="Control Activity Total Values Decimals 2 6 4 4" xfId="17283"/>
    <cellStyle name="Control Activity Total Values Decimals 2 6 4 4 2" xfId="42123"/>
    <cellStyle name="Control Activity Total Values Decimals 2 6 4 5" xfId="20546"/>
    <cellStyle name="Control Activity Total Values Decimals 2 6 4 5 2" xfId="45386"/>
    <cellStyle name="Control Activity Total Values Decimals 2 6 4 6" xfId="23816"/>
    <cellStyle name="Control Activity Total Values Decimals 2 6 4 6 2" xfId="48656"/>
    <cellStyle name="Control Activity Total Values Decimals 2 6 4 7" xfId="27029"/>
    <cellStyle name="Control Activity Total Values Decimals 2 6 4 7 2" xfId="51869"/>
    <cellStyle name="Control Activity Total Values Decimals 2 6 4 8" xfId="28596"/>
    <cellStyle name="Control Activity Total Values Decimals 2 6 4 8 2" xfId="53436"/>
    <cellStyle name="Control Activity Total Values Decimals 2 6 4 9" xfId="37717"/>
    <cellStyle name="Control Activity Total Values Decimals 2 6 5" xfId="9410"/>
    <cellStyle name="Control Activity Total Values Decimals 2 6 5 2" xfId="34360"/>
    <cellStyle name="Control Activity Total Values Decimals 2 6 6" xfId="7615"/>
    <cellStyle name="Control Activity Total Values Decimals 2 6 6 2" xfId="32568"/>
    <cellStyle name="Control Activity Total Values Decimals 2 6 7" xfId="8530"/>
    <cellStyle name="Control Activity Total Values Decimals 2 6 7 2" xfId="33481"/>
    <cellStyle name="Control Activity Total Values Decimals 2 6 8" xfId="14957"/>
    <cellStyle name="Control Activity Total Values Decimals 2 6 8 2" xfId="39798"/>
    <cellStyle name="Control Activity Total Values Decimals 2 6 9" xfId="9265"/>
    <cellStyle name="Control Activity Total Values Decimals 2 6 9 2" xfId="34215"/>
    <cellStyle name="Control Activity Total Values Decimals 2 7" xfId="11482"/>
    <cellStyle name="Control Activity Total Values Decimals 2 7 2" xfId="14253"/>
    <cellStyle name="Control Activity Total Values Decimals 2 7 2 2" xfId="39094"/>
    <cellStyle name="Control Activity Total Values Decimals 2 7 3" xfId="8973"/>
    <cellStyle name="Control Activity Total Values Decimals 2 7 3 2" xfId="33923"/>
    <cellStyle name="Control Activity Total Values Decimals 2 7 4" xfId="9366"/>
    <cellStyle name="Control Activity Total Values Decimals 2 7 4 2" xfId="34316"/>
    <cellStyle name="Control Activity Total Values Decimals 2 7 5" xfId="19169"/>
    <cellStyle name="Control Activity Total Values Decimals 2 7 5 2" xfId="44009"/>
    <cellStyle name="Control Activity Total Values Decimals 2 7 6" xfId="22440"/>
    <cellStyle name="Control Activity Total Values Decimals 2 7 6 2" xfId="47280"/>
    <cellStyle name="Control Activity Total Values Decimals 2 7 7" xfId="25659"/>
    <cellStyle name="Control Activity Total Values Decimals 2 7 7 2" xfId="50499"/>
    <cellStyle name="Control Activity Total Values Decimals 2 7 8" xfId="28035"/>
    <cellStyle name="Control Activity Total Values Decimals 2 7 8 2" xfId="52875"/>
    <cellStyle name="Control Activity Total Values Decimals 2 7 9" xfId="36382"/>
    <cellStyle name="Control Activity Total Values Decimals 2 8" xfId="10352"/>
    <cellStyle name="Control Activity Total Values Decimals 2 8 2" xfId="13663"/>
    <cellStyle name="Control Activity Total Values Decimals 2 8 2 2" xfId="38505"/>
    <cellStyle name="Control Activity Total Values Decimals 2 8 3" xfId="7960"/>
    <cellStyle name="Control Activity Total Values Decimals 2 8 3 2" xfId="32913"/>
    <cellStyle name="Control Activity Total Values Decimals 2 8 4" xfId="14165"/>
    <cellStyle name="Control Activity Total Values Decimals 2 8 4 2" xfId="39006"/>
    <cellStyle name="Control Activity Total Values Decimals 2 8 5" xfId="18066"/>
    <cellStyle name="Control Activity Total Values Decimals 2 8 5 2" xfId="42906"/>
    <cellStyle name="Control Activity Total Values Decimals 2 8 6" xfId="21356"/>
    <cellStyle name="Control Activity Total Values Decimals 2 8 6 2" xfId="46196"/>
    <cellStyle name="Control Activity Total Values Decimals 2 8 7" xfId="24582"/>
    <cellStyle name="Control Activity Total Values Decimals 2 8 7 2" xfId="49422"/>
    <cellStyle name="Control Activity Total Values Decimals 2 8 8" xfId="27511"/>
    <cellStyle name="Control Activity Total Values Decimals 2 8 8 2" xfId="52351"/>
    <cellStyle name="Control Activity Total Values Decimals 2 8 9" xfId="35294"/>
    <cellStyle name="Control Activity Total Values Decimals 2 9" xfId="12826"/>
    <cellStyle name="Control Activity Total Values Decimals 2 9 2" xfId="15163"/>
    <cellStyle name="Control Activity Total Values Decimals 2 9 2 2" xfId="40004"/>
    <cellStyle name="Control Activity Total Values Decimals 2 9 3" xfId="15974"/>
    <cellStyle name="Control Activity Total Values Decimals 2 9 3 2" xfId="40814"/>
    <cellStyle name="Control Activity Total Values Decimals 2 9 4" xfId="17235"/>
    <cellStyle name="Control Activity Total Values Decimals 2 9 4 2" xfId="42075"/>
    <cellStyle name="Control Activity Total Values Decimals 2 9 5" xfId="20498"/>
    <cellStyle name="Control Activity Total Values Decimals 2 9 5 2" xfId="45338"/>
    <cellStyle name="Control Activity Total Values Decimals 2 9 6" xfId="23768"/>
    <cellStyle name="Control Activity Total Values Decimals 2 9 6 2" xfId="48608"/>
    <cellStyle name="Control Activity Total Values Decimals 2 9 7" xfId="26981"/>
    <cellStyle name="Control Activity Total Values Decimals 2 9 7 2" xfId="51821"/>
    <cellStyle name="Control Activity Total Values Decimals 2 9 8" xfId="28548"/>
    <cellStyle name="Control Activity Total Values Decimals 2 9 8 2" xfId="53388"/>
    <cellStyle name="Control Activity Total Values Decimals 2 9 9" xfId="37669"/>
    <cellStyle name="Control Activity Total Values Decimals 3" xfId="5460"/>
    <cellStyle name="Control Activity Total Values Decimals 3 10" xfId="8520"/>
    <cellStyle name="Control Activity Total Values Decimals 3 10 2" xfId="33471"/>
    <cellStyle name="Control Activity Total Values Decimals 3 11" xfId="15272"/>
    <cellStyle name="Control Activity Total Values Decimals 3 11 2" xfId="40113"/>
    <cellStyle name="Control Activity Total Values Decimals 3 12" xfId="8812"/>
    <cellStyle name="Control Activity Total Values Decimals 3 12 2" xfId="33763"/>
    <cellStyle name="Control Activity Total Values Decimals 3 13" xfId="13966"/>
    <cellStyle name="Control Activity Total Values Decimals 3 13 2" xfId="38807"/>
    <cellStyle name="Control Activity Total Values Decimals 3 14" xfId="7443"/>
    <cellStyle name="Control Activity Total Values Decimals 3 14 2" xfId="32396"/>
    <cellStyle name="Control Activity Total Values Decimals 3 15" xfId="8829"/>
    <cellStyle name="Control Activity Total Values Decimals 3 15 2" xfId="33780"/>
    <cellStyle name="Control Activity Total Values Decimals 3 16" xfId="30460"/>
    <cellStyle name="Control Activity Total Values Decimals 3 2" xfId="6254"/>
    <cellStyle name="Control Activity Total Values Decimals 3 2 10" xfId="17529"/>
    <cellStyle name="Control Activity Total Values Decimals 3 2 10 2" xfId="42369"/>
    <cellStyle name="Control Activity Total Values Decimals 3 2 11" xfId="20824"/>
    <cellStyle name="Control Activity Total Values Decimals 3 2 11 2" xfId="45664"/>
    <cellStyle name="Control Activity Total Values Decimals 3 2 12" xfId="24051"/>
    <cellStyle name="Control Activity Total Values Decimals 3 2 12 2" xfId="48891"/>
    <cellStyle name="Control Activity Total Values Decimals 3 2 13" xfId="27260"/>
    <cellStyle name="Control Activity Total Values Decimals 3 2 13 2" xfId="52100"/>
    <cellStyle name="Control Activity Total Values Decimals 3 2 14" xfId="31233"/>
    <cellStyle name="Control Activity Total Values Decimals 3 2 2" xfId="6398"/>
    <cellStyle name="Control Activity Total Values Decimals 3 2 2 10" xfId="20965"/>
    <cellStyle name="Control Activity Total Values Decimals 3 2 2 10 2" xfId="45805"/>
    <cellStyle name="Control Activity Total Values Decimals 3 2 2 11" xfId="24191"/>
    <cellStyle name="Control Activity Total Values Decimals 3 2 2 11 2" xfId="49031"/>
    <cellStyle name="Control Activity Total Values Decimals 3 2 2 12" xfId="27400"/>
    <cellStyle name="Control Activity Total Values Decimals 3 2 2 12 2" xfId="52240"/>
    <cellStyle name="Control Activity Total Values Decimals 3 2 2 13" xfId="31373"/>
    <cellStyle name="Control Activity Total Values Decimals 3 2 2 2" xfId="11963"/>
    <cellStyle name="Control Activity Total Values Decimals 3 2 2 2 2" xfId="14614"/>
    <cellStyle name="Control Activity Total Values Decimals 3 2 2 2 2 2" xfId="39455"/>
    <cellStyle name="Control Activity Total Values Decimals 3 2 2 2 3" xfId="15573"/>
    <cellStyle name="Control Activity Total Values Decimals 3 2 2 2 3 2" xfId="40414"/>
    <cellStyle name="Control Activity Total Values Decimals 3 2 2 2 4" xfId="16373"/>
    <cellStyle name="Control Activity Total Values Decimals 3 2 2 2 4 2" xfId="41213"/>
    <cellStyle name="Control Activity Total Values Decimals 3 2 2 2 5" xfId="19636"/>
    <cellStyle name="Control Activity Total Values Decimals 3 2 2 2 5 2" xfId="44476"/>
    <cellStyle name="Control Activity Total Values Decimals 3 2 2 2 6" xfId="22906"/>
    <cellStyle name="Control Activity Total Values Decimals 3 2 2 2 6 2" xfId="47746"/>
    <cellStyle name="Control Activity Total Values Decimals 3 2 2 2 7" xfId="26119"/>
    <cellStyle name="Control Activity Total Values Decimals 3 2 2 2 7 2" xfId="50959"/>
    <cellStyle name="Control Activity Total Values Decimals 3 2 2 2 8" xfId="28291"/>
    <cellStyle name="Control Activity Total Values Decimals 3 2 2 2 8 2" xfId="53131"/>
    <cellStyle name="Control Activity Total Values Decimals 3 2 2 2 9" xfId="36826"/>
    <cellStyle name="Control Activity Total Values Decimals 3 2 2 3" xfId="12772"/>
    <cellStyle name="Control Activity Total Values Decimals 3 2 2 3 2" xfId="15124"/>
    <cellStyle name="Control Activity Total Values Decimals 3 2 2 3 2 2" xfId="39965"/>
    <cellStyle name="Control Activity Total Values Decimals 3 2 2 3 3" xfId="15934"/>
    <cellStyle name="Control Activity Total Values Decimals 3 2 2 3 3 2" xfId="40774"/>
    <cellStyle name="Control Activity Total Values Decimals 3 2 2 3 4" xfId="17182"/>
    <cellStyle name="Control Activity Total Values Decimals 3 2 2 3 4 2" xfId="42022"/>
    <cellStyle name="Control Activity Total Values Decimals 3 2 2 3 5" xfId="20445"/>
    <cellStyle name="Control Activity Total Values Decimals 3 2 2 3 5 2" xfId="45285"/>
    <cellStyle name="Control Activity Total Values Decimals 3 2 2 3 6" xfId="23715"/>
    <cellStyle name="Control Activity Total Values Decimals 3 2 2 3 6 2" xfId="48555"/>
    <cellStyle name="Control Activity Total Values Decimals 3 2 2 3 7" xfId="26928"/>
    <cellStyle name="Control Activity Total Values Decimals 3 2 2 3 7 2" xfId="51768"/>
    <cellStyle name="Control Activity Total Values Decimals 3 2 2 3 8" xfId="28495"/>
    <cellStyle name="Control Activity Total Values Decimals 3 2 2 3 8 2" xfId="53335"/>
    <cellStyle name="Control Activity Total Values Decimals 3 2 2 3 9" xfId="37616"/>
    <cellStyle name="Control Activity Total Values Decimals 3 2 2 4" xfId="13063"/>
    <cellStyle name="Control Activity Total Values Decimals 3 2 2 4 2" xfId="15397"/>
    <cellStyle name="Control Activity Total Values Decimals 3 2 2 4 2 2" xfId="40238"/>
    <cellStyle name="Control Activity Total Values Decimals 3 2 2 4 3" xfId="16207"/>
    <cellStyle name="Control Activity Total Values Decimals 3 2 2 4 3 2" xfId="41047"/>
    <cellStyle name="Control Activity Total Values Decimals 3 2 2 4 4" xfId="17472"/>
    <cellStyle name="Control Activity Total Values Decimals 3 2 2 4 4 2" xfId="42312"/>
    <cellStyle name="Control Activity Total Values Decimals 3 2 2 4 5" xfId="20735"/>
    <cellStyle name="Control Activity Total Values Decimals 3 2 2 4 5 2" xfId="45575"/>
    <cellStyle name="Control Activity Total Values Decimals 3 2 2 4 6" xfId="24005"/>
    <cellStyle name="Control Activity Total Values Decimals 3 2 2 4 6 2" xfId="48845"/>
    <cellStyle name="Control Activity Total Values Decimals 3 2 2 4 7" xfId="27218"/>
    <cellStyle name="Control Activity Total Values Decimals 3 2 2 4 7 2" xfId="52058"/>
    <cellStyle name="Control Activity Total Values Decimals 3 2 2 4 8" xfId="28785"/>
    <cellStyle name="Control Activity Total Values Decimals 3 2 2 4 8 2" xfId="53625"/>
    <cellStyle name="Control Activity Total Values Decimals 3 2 2 4 9" xfId="37906"/>
    <cellStyle name="Control Activity Total Values Decimals 3 2 2 5" xfId="9954"/>
    <cellStyle name="Control Activity Total Values Decimals 3 2 2 5 2" xfId="34903"/>
    <cellStyle name="Control Activity Total Values Decimals 3 2 2 6" xfId="13410"/>
    <cellStyle name="Control Activity Total Values Decimals 3 2 2 6 2" xfId="38252"/>
    <cellStyle name="Control Activity Total Values Decimals 3 2 2 7" xfId="8769"/>
    <cellStyle name="Control Activity Total Values Decimals 3 2 2 7 2" xfId="33720"/>
    <cellStyle name="Control Activity Total Values Decimals 3 2 2 8" xfId="8259"/>
    <cellStyle name="Control Activity Total Values Decimals 3 2 2 8 2" xfId="33212"/>
    <cellStyle name="Control Activity Total Values Decimals 3 2 2 9" xfId="17670"/>
    <cellStyle name="Control Activity Total Values Decimals 3 2 2 9 2" xfId="42510"/>
    <cellStyle name="Control Activity Total Values Decimals 3 2 3" xfId="11819"/>
    <cellStyle name="Control Activity Total Values Decimals 3 2 3 2" xfId="14471"/>
    <cellStyle name="Control Activity Total Values Decimals 3 2 3 2 2" xfId="39312"/>
    <cellStyle name="Control Activity Total Values Decimals 3 2 3 3" xfId="15432"/>
    <cellStyle name="Control Activity Total Values Decimals 3 2 3 3 2" xfId="40273"/>
    <cellStyle name="Control Activity Total Values Decimals 3 2 3 4" xfId="16231"/>
    <cellStyle name="Control Activity Total Values Decimals 3 2 3 4 2" xfId="41071"/>
    <cellStyle name="Control Activity Total Values Decimals 3 2 3 5" xfId="19492"/>
    <cellStyle name="Control Activity Total Values Decimals 3 2 3 5 2" xfId="44332"/>
    <cellStyle name="Control Activity Total Values Decimals 3 2 3 6" xfId="22762"/>
    <cellStyle name="Control Activity Total Values Decimals 3 2 3 6 2" xfId="47602"/>
    <cellStyle name="Control Activity Total Values Decimals 3 2 3 7" xfId="25976"/>
    <cellStyle name="Control Activity Total Values Decimals 3 2 3 7 2" xfId="50816"/>
    <cellStyle name="Control Activity Total Values Decimals 3 2 3 8" xfId="28148"/>
    <cellStyle name="Control Activity Total Values Decimals 3 2 3 8 2" xfId="52988"/>
    <cellStyle name="Control Activity Total Values Decimals 3 2 3 9" xfId="36683"/>
    <cellStyle name="Control Activity Total Values Decimals 3 2 4" xfId="12629"/>
    <cellStyle name="Control Activity Total Values Decimals 3 2 4 2" xfId="14983"/>
    <cellStyle name="Control Activity Total Values Decimals 3 2 4 2 2" xfId="39824"/>
    <cellStyle name="Control Activity Total Values Decimals 3 2 4 3" xfId="15794"/>
    <cellStyle name="Control Activity Total Values Decimals 3 2 4 3 2" xfId="40634"/>
    <cellStyle name="Control Activity Total Values Decimals 3 2 4 4" xfId="17039"/>
    <cellStyle name="Control Activity Total Values Decimals 3 2 4 4 2" xfId="41879"/>
    <cellStyle name="Control Activity Total Values Decimals 3 2 4 5" xfId="20302"/>
    <cellStyle name="Control Activity Total Values Decimals 3 2 4 5 2" xfId="45142"/>
    <cellStyle name="Control Activity Total Values Decimals 3 2 4 6" xfId="23572"/>
    <cellStyle name="Control Activity Total Values Decimals 3 2 4 6 2" xfId="48412"/>
    <cellStyle name="Control Activity Total Values Decimals 3 2 4 7" xfId="26785"/>
    <cellStyle name="Control Activity Total Values Decimals 3 2 4 7 2" xfId="51625"/>
    <cellStyle name="Control Activity Total Values Decimals 3 2 4 8" xfId="28352"/>
    <cellStyle name="Control Activity Total Values Decimals 3 2 4 8 2" xfId="53192"/>
    <cellStyle name="Control Activity Total Values Decimals 3 2 4 9" xfId="37475"/>
    <cellStyle name="Control Activity Total Values Decimals 3 2 5" xfId="12921"/>
    <cellStyle name="Control Activity Total Values Decimals 3 2 5 2" xfId="15255"/>
    <cellStyle name="Control Activity Total Values Decimals 3 2 5 2 2" xfId="40096"/>
    <cellStyle name="Control Activity Total Values Decimals 3 2 5 3" xfId="16067"/>
    <cellStyle name="Control Activity Total Values Decimals 3 2 5 3 2" xfId="40907"/>
    <cellStyle name="Control Activity Total Values Decimals 3 2 5 4" xfId="17330"/>
    <cellStyle name="Control Activity Total Values Decimals 3 2 5 4 2" xfId="42170"/>
    <cellStyle name="Control Activity Total Values Decimals 3 2 5 5" xfId="20593"/>
    <cellStyle name="Control Activity Total Values Decimals 3 2 5 5 2" xfId="45433"/>
    <cellStyle name="Control Activity Total Values Decimals 3 2 5 6" xfId="23863"/>
    <cellStyle name="Control Activity Total Values Decimals 3 2 5 6 2" xfId="48703"/>
    <cellStyle name="Control Activity Total Values Decimals 3 2 5 7" xfId="27076"/>
    <cellStyle name="Control Activity Total Values Decimals 3 2 5 7 2" xfId="51916"/>
    <cellStyle name="Control Activity Total Values Decimals 3 2 5 8" xfId="28643"/>
    <cellStyle name="Control Activity Total Values Decimals 3 2 5 8 2" xfId="53483"/>
    <cellStyle name="Control Activity Total Values Decimals 3 2 5 9" xfId="37764"/>
    <cellStyle name="Control Activity Total Values Decimals 3 2 6" xfId="9811"/>
    <cellStyle name="Control Activity Total Values Decimals 3 2 6 2" xfId="34760"/>
    <cellStyle name="Control Activity Total Values Decimals 3 2 7" xfId="13269"/>
    <cellStyle name="Control Activity Total Values Decimals 3 2 7 2" xfId="38111"/>
    <cellStyle name="Control Activity Total Values Decimals 3 2 8" xfId="8669"/>
    <cellStyle name="Control Activity Total Values Decimals 3 2 8 2" xfId="33620"/>
    <cellStyle name="Control Activity Total Values Decimals 3 2 9" xfId="13900"/>
    <cellStyle name="Control Activity Total Values Decimals 3 2 9 2" xfId="38741"/>
    <cellStyle name="Control Activity Total Values Decimals 3 3" xfId="6354"/>
    <cellStyle name="Control Activity Total Values Decimals 3 3 10" xfId="20921"/>
    <cellStyle name="Control Activity Total Values Decimals 3 3 10 2" xfId="45761"/>
    <cellStyle name="Control Activity Total Values Decimals 3 3 11" xfId="24147"/>
    <cellStyle name="Control Activity Total Values Decimals 3 3 11 2" xfId="48987"/>
    <cellStyle name="Control Activity Total Values Decimals 3 3 12" xfId="27356"/>
    <cellStyle name="Control Activity Total Values Decimals 3 3 12 2" xfId="52196"/>
    <cellStyle name="Control Activity Total Values Decimals 3 3 13" xfId="31329"/>
    <cellStyle name="Control Activity Total Values Decimals 3 3 2" xfId="11919"/>
    <cellStyle name="Control Activity Total Values Decimals 3 3 2 2" xfId="14570"/>
    <cellStyle name="Control Activity Total Values Decimals 3 3 2 2 2" xfId="39411"/>
    <cellStyle name="Control Activity Total Values Decimals 3 3 2 3" xfId="15529"/>
    <cellStyle name="Control Activity Total Values Decimals 3 3 2 3 2" xfId="40370"/>
    <cellStyle name="Control Activity Total Values Decimals 3 3 2 4" xfId="16329"/>
    <cellStyle name="Control Activity Total Values Decimals 3 3 2 4 2" xfId="41169"/>
    <cellStyle name="Control Activity Total Values Decimals 3 3 2 5" xfId="19592"/>
    <cellStyle name="Control Activity Total Values Decimals 3 3 2 5 2" xfId="44432"/>
    <cellStyle name="Control Activity Total Values Decimals 3 3 2 6" xfId="22862"/>
    <cellStyle name="Control Activity Total Values Decimals 3 3 2 6 2" xfId="47702"/>
    <cellStyle name="Control Activity Total Values Decimals 3 3 2 7" xfId="26075"/>
    <cellStyle name="Control Activity Total Values Decimals 3 3 2 7 2" xfId="50915"/>
    <cellStyle name="Control Activity Total Values Decimals 3 3 2 8" xfId="28247"/>
    <cellStyle name="Control Activity Total Values Decimals 3 3 2 8 2" xfId="53087"/>
    <cellStyle name="Control Activity Total Values Decimals 3 3 2 9" xfId="36782"/>
    <cellStyle name="Control Activity Total Values Decimals 3 3 3" xfId="12728"/>
    <cellStyle name="Control Activity Total Values Decimals 3 3 3 2" xfId="15080"/>
    <cellStyle name="Control Activity Total Values Decimals 3 3 3 2 2" xfId="39921"/>
    <cellStyle name="Control Activity Total Values Decimals 3 3 3 3" xfId="15890"/>
    <cellStyle name="Control Activity Total Values Decimals 3 3 3 3 2" xfId="40730"/>
    <cellStyle name="Control Activity Total Values Decimals 3 3 3 4" xfId="17138"/>
    <cellStyle name="Control Activity Total Values Decimals 3 3 3 4 2" xfId="41978"/>
    <cellStyle name="Control Activity Total Values Decimals 3 3 3 5" xfId="20401"/>
    <cellStyle name="Control Activity Total Values Decimals 3 3 3 5 2" xfId="45241"/>
    <cellStyle name="Control Activity Total Values Decimals 3 3 3 6" xfId="23671"/>
    <cellStyle name="Control Activity Total Values Decimals 3 3 3 6 2" xfId="48511"/>
    <cellStyle name="Control Activity Total Values Decimals 3 3 3 7" xfId="26884"/>
    <cellStyle name="Control Activity Total Values Decimals 3 3 3 7 2" xfId="51724"/>
    <cellStyle name="Control Activity Total Values Decimals 3 3 3 8" xfId="28451"/>
    <cellStyle name="Control Activity Total Values Decimals 3 3 3 8 2" xfId="53291"/>
    <cellStyle name="Control Activity Total Values Decimals 3 3 3 9" xfId="37572"/>
    <cellStyle name="Control Activity Total Values Decimals 3 3 4" xfId="13019"/>
    <cellStyle name="Control Activity Total Values Decimals 3 3 4 2" xfId="15353"/>
    <cellStyle name="Control Activity Total Values Decimals 3 3 4 2 2" xfId="40194"/>
    <cellStyle name="Control Activity Total Values Decimals 3 3 4 3" xfId="16163"/>
    <cellStyle name="Control Activity Total Values Decimals 3 3 4 3 2" xfId="41003"/>
    <cellStyle name="Control Activity Total Values Decimals 3 3 4 4" xfId="17428"/>
    <cellStyle name="Control Activity Total Values Decimals 3 3 4 4 2" xfId="42268"/>
    <cellStyle name="Control Activity Total Values Decimals 3 3 4 5" xfId="20691"/>
    <cellStyle name="Control Activity Total Values Decimals 3 3 4 5 2" xfId="45531"/>
    <cellStyle name="Control Activity Total Values Decimals 3 3 4 6" xfId="23961"/>
    <cellStyle name="Control Activity Total Values Decimals 3 3 4 6 2" xfId="48801"/>
    <cellStyle name="Control Activity Total Values Decimals 3 3 4 7" xfId="27174"/>
    <cellStyle name="Control Activity Total Values Decimals 3 3 4 7 2" xfId="52014"/>
    <cellStyle name="Control Activity Total Values Decimals 3 3 4 8" xfId="28741"/>
    <cellStyle name="Control Activity Total Values Decimals 3 3 4 8 2" xfId="53581"/>
    <cellStyle name="Control Activity Total Values Decimals 3 3 4 9" xfId="37862"/>
    <cellStyle name="Control Activity Total Values Decimals 3 3 5" xfId="9910"/>
    <cellStyle name="Control Activity Total Values Decimals 3 3 5 2" xfId="34859"/>
    <cellStyle name="Control Activity Total Values Decimals 3 3 6" xfId="13366"/>
    <cellStyle name="Control Activity Total Values Decimals 3 3 6 2" xfId="38208"/>
    <cellStyle name="Control Activity Total Values Decimals 3 3 7" xfId="6762"/>
    <cellStyle name="Control Activity Total Values Decimals 3 3 7 2" xfId="31730"/>
    <cellStyle name="Control Activity Total Values Decimals 3 3 8" xfId="13761"/>
    <cellStyle name="Control Activity Total Values Decimals 3 3 8 2" xfId="38603"/>
    <cellStyle name="Control Activity Total Values Decimals 3 3 9" xfId="17626"/>
    <cellStyle name="Control Activity Total Values Decimals 3 3 9 2" xfId="42466"/>
    <cellStyle name="Control Activity Total Values Decimals 3 4" xfId="6304"/>
    <cellStyle name="Control Activity Total Values Decimals 3 4 10" xfId="20871"/>
    <cellStyle name="Control Activity Total Values Decimals 3 4 10 2" xfId="45711"/>
    <cellStyle name="Control Activity Total Values Decimals 3 4 11" xfId="24097"/>
    <cellStyle name="Control Activity Total Values Decimals 3 4 11 2" xfId="48937"/>
    <cellStyle name="Control Activity Total Values Decimals 3 4 12" xfId="27306"/>
    <cellStyle name="Control Activity Total Values Decimals 3 4 12 2" xfId="52146"/>
    <cellStyle name="Control Activity Total Values Decimals 3 4 13" xfId="31279"/>
    <cellStyle name="Control Activity Total Values Decimals 3 4 2" xfId="11869"/>
    <cellStyle name="Control Activity Total Values Decimals 3 4 2 2" xfId="14520"/>
    <cellStyle name="Control Activity Total Values Decimals 3 4 2 2 2" xfId="39361"/>
    <cellStyle name="Control Activity Total Values Decimals 3 4 2 3" xfId="15479"/>
    <cellStyle name="Control Activity Total Values Decimals 3 4 2 3 2" xfId="40320"/>
    <cellStyle name="Control Activity Total Values Decimals 3 4 2 4" xfId="16279"/>
    <cellStyle name="Control Activity Total Values Decimals 3 4 2 4 2" xfId="41119"/>
    <cellStyle name="Control Activity Total Values Decimals 3 4 2 5" xfId="19542"/>
    <cellStyle name="Control Activity Total Values Decimals 3 4 2 5 2" xfId="44382"/>
    <cellStyle name="Control Activity Total Values Decimals 3 4 2 6" xfId="22812"/>
    <cellStyle name="Control Activity Total Values Decimals 3 4 2 6 2" xfId="47652"/>
    <cellStyle name="Control Activity Total Values Decimals 3 4 2 7" xfId="26025"/>
    <cellStyle name="Control Activity Total Values Decimals 3 4 2 7 2" xfId="50865"/>
    <cellStyle name="Control Activity Total Values Decimals 3 4 2 8" xfId="28197"/>
    <cellStyle name="Control Activity Total Values Decimals 3 4 2 8 2" xfId="53037"/>
    <cellStyle name="Control Activity Total Values Decimals 3 4 2 9" xfId="36732"/>
    <cellStyle name="Control Activity Total Values Decimals 3 4 3" xfId="12678"/>
    <cellStyle name="Control Activity Total Values Decimals 3 4 3 2" xfId="15030"/>
    <cellStyle name="Control Activity Total Values Decimals 3 4 3 2 2" xfId="39871"/>
    <cellStyle name="Control Activity Total Values Decimals 3 4 3 3" xfId="15840"/>
    <cellStyle name="Control Activity Total Values Decimals 3 4 3 3 2" xfId="40680"/>
    <cellStyle name="Control Activity Total Values Decimals 3 4 3 4" xfId="17088"/>
    <cellStyle name="Control Activity Total Values Decimals 3 4 3 4 2" xfId="41928"/>
    <cellStyle name="Control Activity Total Values Decimals 3 4 3 5" xfId="20351"/>
    <cellStyle name="Control Activity Total Values Decimals 3 4 3 5 2" xfId="45191"/>
    <cellStyle name="Control Activity Total Values Decimals 3 4 3 6" xfId="23621"/>
    <cellStyle name="Control Activity Total Values Decimals 3 4 3 6 2" xfId="48461"/>
    <cellStyle name="Control Activity Total Values Decimals 3 4 3 7" xfId="26834"/>
    <cellStyle name="Control Activity Total Values Decimals 3 4 3 7 2" xfId="51674"/>
    <cellStyle name="Control Activity Total Values Decimals 3 4 3 8" xfId="28401"/>
    <cellStyle name="Control Activity Total Values Decimals 3 4 3 8 2" xfId="53241"/>
    <cellStyle name="Control Activity Total Values Decimals 3 4 3 9" xfId="37522"/>
    <cellStyle name="Control Activity Total Values Decimals 3 4 4" xfId="12969"/>
    <cellStyle name="Control Activity Total Values Decimals 3 4 4 2" xfId="15303"/>
    <cellStyle name="Control Activity Total Values Decimals 3 4 4 2 2" xfId="40144"/>
    <cellStyle name="Control Activity Total Values Decimals 3 4 4 3" xfId="16113"/>
    <cellStyle name="Control Activity Total Values Decimals 3 4 4 3 2" xfId="40953"/>
    <cellStyle name="Control Activity Total Values Decimals 3 4 4 4" xfId="17378"/>
    <cellStyle name="Control Activity Total Values Decimals 3 4 4 4 2" xfId="42218"/>
    <cellStyle name="Control Activity Total Values Decimals 3 4 4 5" xfId="20641"/>
    <cellStyle name="Control Activity Total Values Decimals 3 4 4 5 2" xfId="45481"/>
    <cellStyle name="Control Activity Total Values Decimals 3 4 4 6" xfId="23911"/>
    <cellStyle name="Control Activity Total Values Decimals 3 4 4 6 2" xfId="48751"/>
    <cellStyle name="Control Activity Total Values Decimals 3 4 4 7" xfId="27124"/>
    <cellStyle name="Control Activity Total Values Decimals 3 4 4 7 2" xfId="51964"/>
    <cellStyle name="Control Activity Total Values Decimals 3 4 4 8" xfId="28691"/>
    <cellStyle name="Control Activity Total Values Decimals 3 4 4 8 2" xfId="53531"/>
    <cellStyle name="Control Activity Total Values Decimals 3 4 4 9" xfId="37812"/>
    <cellStyle name="Control Activity Total Values Decimals 3 4 5" xfId="9860"/>
    <cellStyle name="Control Activity Total Values Decimals 3 4 5 2" xfId="34809"/>
    <cellStyle name="Control Activity Total Values Decimals 3 4 6" xfId="13316"/>
    <cellStyle name="Control Activity Total Values Decimals 3 4 6 2" xfId="38158"/>
    <cellStyle name="Control Activity Total Values Decimals 3 4 7" xfId="8702"/>
    <cellStyle name="Control Activity Total Values Decimals 3 4 7 2" xfId="33653"/>
    <cellStyle name="Control Activity Total Values Decimals 3 4 8" xfId="7837"/>
    <cellStyle name="Control Activity Total Values Decimals 3 4 8 2" xfId="32790"/>
    <cellStyle name="Control Activity Total Values Decimals 3 4 9" xfId="17576"/>
    <cellStyle name="Control Activity Total Values Decimals 3 4 9 2" xfId="42416"/>
    <cellStyle name="Control Activity Total Values Decimals 3 5" xfId="11553"/>
    <cellStyle name="Control Activity Total Values Decimals 3 5 2" xfId="14305"/>
    <cellStyle name="Control Activity Total Values Decimals 3 5 2 2" xfId="39146"/>
    <cellStyle name="Control Activity Total Values Decimals 3 5 3" xfId="9280"/>
    <cellStyle name="Control Activity Total Values Decimals 3 5 3 2" xfId="34230"/>
    <cellStyle name="Control Activity Total Values Decimals 3 5 4" xfId="13432"/>
    <cellStyle name="Control Activity Total Values Decimals 3 5 4 2" xfId="38274"/>
    <cellStyle name="Control Activity Total Values Decimals 3 5 5" xfId="19228"/>
    <cellStyle name="Control Activity Total Values Decimals 3 5 5 2" xfId="44068"/>
    <cellStyle name="Control Activity Total Values Decimals 3 5 6" xfId="22497"/>
    <cellStyle name="Control Activity Total Values Decimals 3 5 6 2" xfId="47337"/>
    <cellStyle name="Control Activity Total Values Decimals 3 5 7" xfId="25713"/>
    <cellStyle name="Control Activity Total Values Decimals 3 5 7 2" xfId="50553"/>
    <cellStyle name="Control Activity Total Values Decimals 3 5 8" xfId="28078"/>
    <cellStyle name="Control Activity Total Values Decimals 3 5 8 2" xfId="52918"/>
    <cellStyle name="Control Activity Total Values Decimals 3 5 9" xfId="36440"/>
    <cellStyle name="Control Activity Total Values Decimals 3 6" xfId="10308"/>
    <cellStyle name="Control Activity Total Values Decimals 3 6 2" xfId="13630"/>
    <cellStyle name="Control Activity Total Values Decimals 3 6 2 2" xfId="38472"/>
    <cellStyle name="Control Activity Total Values Decimals 3 6 3" xfId="9173"/>
    <cellStyle name="Control Activity Total Values Decimals 3 6 3 2" xfId="34123"/>
    <cellStyle name="Control Activity Total Values Decimals 3 6 4" xfId="8165"/>
    <cellStyle name="Control Activity Total Values Decimals 3 6 4 2" xfId="33118"/>
    <cellStyle name="Control Activity Total Values Decimals 3 6 5" xfId="18022"/>
    <cellStyle name="Control Activity Total Values Decimals 3 6 5 2" xfId="42862"/>
    <cellStyle name="Control Activity Total Values Decimals 3 6 6" xfId="21316"/>
    <cellStyle name="Control Activity Total Values Decimals 3 6 6 2" xfId="46156"/>
    <cellStyle name="Control Activity Total Values Decimals 3 6 7" xfId="24542"/>
    <cellStyle name="Control Activity Total Values Decimals 3 6 7 2" xfId="49382"/>
    <cellStyle name="Control Activity Total Values Decimals 3 6 8" xfId="27477"/>
    <cellStyle name="Control Activity Total Values Decimals 3 6 8 2" xfId="52317"/>
    <cellStyle name="Control Activity Total Values Decimals 3 6 9" xfId="35250"/>
    <cellStyle name="Control Activity Total Values Decimals 3 7" xfId="12864"/>
    <cellStyle name="Control Activity Total Values Decimals 3 7 2" xfId="15198"/>
    <cellStyle name="Control Activity Total Values Decimals 3 7 2 2" xfId="40039"/>
    <cellStyle name="Control Activity Total Values Decimals 3 7 3" xfId="16010"/>
    <cellStyle name="Control Activity Total Values Decimals 3 7 3 2" xfId="40850"/>
    <cellStyle name="Control Activity Total Values Decimals 3 7 4" xfId="17273"/>
    <cellStyle name="Control Activity Total Values Decimals 3 7 4 2" xfId="42113"/>
    <cellStyle name="Control Activity Total Values Decimals 3 7 5" xfId="20536"/>
    <cellStyle name="Control Activity Total Values Decimals 3 7 5 2" xfId="45376"/>
    <cellStyle name="Control Activity Total Values Decimals 3 7 6" xfId="23806"/>
    <cellStyle name="Control Activity Total Values Decimals 3 7 6 2" xfId="48646"/>
    <cellStyle name="Control Activity Total Values Decimals 3 7 7" xfId="27019"/>
    <cellStyle name="Control Activity Total Values Decimals 3 7 7 2" xfId="51859"/>
    <cellStyle name="Control Activity Total Values Decimals 3 7 8" xfId="28586"/>
    <cellStyle name="Control Activity Total Values Decimals 3 7 8 2" xfId="53426"/>
    <cellStyle name="Control Activity Total Values Decimals 3 7 9" xfId="37707"/>
    <cellStyle name="Control Activity Total Values Decimals 3 8" xfId="9399"/>
    <cellStyle name="Control Activity Total Values Decimals 3 8 2" xfId="34349"/>
    <cellStyle name="Control Activity Total Values Decimals 3 9" xfId="7625"/>
    <cellStyle name="Control Activity Total Values Decimals 3 9 2" xfId="32578"/>
    <cellStyle name="Control Activity Total Values Decimals 4" xfId="6083"/>
    <cellStyle name="Control Activity Total Values Decimals 4 10" xfId="13794"/>
    <cellStyle name="Control Activity Total Values Decimals 4 10 2" xfId="38636"/>
    <cellStyle name="Control Activity Total Values Decimals 4 11" xfId="17491"/>
    <cellStyle name="Control Activity Total Values Decimals 4 11 2" xfId="42331"/>
    <cellStyle name="Control Activity Total Values Decimals 4 12" xfId="20789"/>
    <cellStyle name="Control Activity Total Values Decimals 4 12 2" xfId="45629"/>
    <cellStyle name="Control Activity Total Values Decimals 4 13" xfId="24030"/>
    <cellStyle name="Control Activity Total Values Decimals 4 13 2" xfId="48870"/>
    <cellStyle name="Control Activity Total Values Decimals 4 14" xfId="27240"/>
    <cellStyle name="Control Activity Total Values Decimals 4 14 2" xfId="52080"/>
    <cellStyle name="Control Activity Total Values Decimals 4 15" xfId="31073"/>
    <cellStyle name="Control Activity Total Values Decimals 4 2" xfId="6378"/>
    <cellStyle name="Control Activity Total Values Decimals 4 2 10" xfId="20945"/>
    <cellStyle name="Control Activity Total Values Decimals 4 2 10 2" xfId="45785"/>
    <cellStyle name="Control Activity Total Values Decimals 4 2 11" xfId="24171"/>
    <cellStyle name="Control Activity Total Values Decimals 4 2 11 2" xfId="49011"/>
    <cellStyle name="Control Activity Total Values Decimals 4 2 12" xfId="27380"/>
    <cellStyle name="Control Activity Total Values Decimals 4 2 12 2" xfId="52220"/>
    <cellStyle name="Control Activity Total Values Decimals 4 2 13" xfId="31353"/>
    <cellStyle name="Control Activity Total Values Decimals 4 2 2" xfId="11943"/>
    <cellStyle name="Control Activity Total Values Decimals 4 2 2 2" xfId="14594"/>
    <cellStyle name="Control Activity Total Values Decimals 4 2 2 2 2" xfId="39435"/>
    <cellStyle name="Control Activity Total Values Decimals 4 2 2 3" xfId="15553"/>
    <cellStyle name="Control Activity Total Values Decimals 4 2 2 3 2" xfId="40394"/>
    <cellStyle name="Control Activity Total Values Decimals 4 2 2 4" xfId="16353"/>
    <cellStyle name="Control Activity Total Values Decimals 4 2 2 4 2" xfId="41193"/>
    <cellStyle name="Control Activity Total Values Decimals 4 2 2 5" xfId="19616"/>
    <cellStyle name="Control Activity Total Values Decimals 4 2 2 5 2" xfId="44456"/>
    <cellStyle name="Control Activity Total Values Decimals 4 2 2 6" xfId="22886"/>
    <cellStyle name="Control Activity Total Values Decimals 4 2 2 6 2" xfId="47726"/>
    <cellStyle name="Control Activity Total Values Decimals 4 2 2 7" xfId="26099"/>
    <cellStyle name="Control Activity Total Values Decimals 4 2 2 7 2" xfId="50939"/>
    <cellStyle name="Control Activity Total Values Decimals 4 2 2 8" xfId="28271"/>
    <cellStyle name="Control Activity Total Values Decimals 4 2 2 8 2" xfId="53111"/>
    <cellStyle name="Control Activity Total Values Decimals 4 2 2 9" xfId="36806"/>
    <cellStyle name="Control Activity Total Values Decimals 4 2 3" xfId="12752"/>
    <cellStyle name="Control Activity Total Values Decimals 4 2 3 2" xfId="15104"/>
    <cellStyle name="Control Activity Total Values Decimals 4 2 3 2 2" xfId="39945"/>
    <cellStyle name="Control Activity Total Values Decimals 4 2 3 3" xfId="15914"/>
    <cellStyle name="Control Activity Total Values Decimals 4 2 3 3 2" xfId="40754"/>
    <cellStyle name="Control Activity Total Values Decimals 4 2 3 4" xfId="17162"/>
    <cellStyle name="Control Activity Total Values Decimals 4 2 3 4 2" xfId="42002"/>
    <cellStyle name="Control Activity Total Values Decimals 4 2 3 5" xfId="20425"/>
    <cellStyle name="Control Activity Total Values Decimals 4 2 3 5 2" xfId="45265"/>
    <cellStyle name="Control Activity Total Values Decimals 4 2 3 6" xfId="23695"/>
    <cellStyle name="Control Activity Total Values Decimals 4 2 3 6 2" xfId="48535"/>
    <cellStyle name="Control Activity Total Values Decimals 4 2 3 7" xfId="26908"/>
    <cellStyle name="Control Activity Total Values Decimals 4 2 3 7 2" xfId="51748"/>
    <cellStyle name="Control Activity Total Values Decimals 4 2 3 8" xfId="28475"/>
    <cellStyle name="Control Activity Total Values Decimals 4 2 3 8 2" xfId="53315"/>
    <cellStyle name="Control Activity Total Values Decimals 4 2 3 9" xfId="37596"/>
    <cellStyle name="Control Activity Total Values Decimals 4 2 4" xfId="13043"/>
    <cellStyle name="Control Activity Total Values Decimals 4 2 4 2" xfId="15377"/>
    <cellStyle name="Control Activity Total Values Decimals 4 2 4 2 2" xfId="40218"/>
    <cellStyle name="Control Activity Total Values Decimals 4 2 4 3" xfId="16187"/>
    <cellStyle name="Control Activity Total Values Decimals 4 2 4 3 2" xfId="41027"/>
    <cellStyle name="Control Activity Total Values Decimals 4 2 4 4" xfId="17452"/>
    <cellStyle name="Control Activity Total Values Decimals 4 2 4 4 2" xfId="42292"/>
    <cellStyle name="Control Activity Total Values Decimals 4 2 4 5" xfId="20715"/>
    <cellStyle name="Control Activity Total Values Decimals 4 2 4 5 2" xfId="45555"/>
    <cellStyle name="Control Activity Total Values Decimals 4 2 4 6" xfId="23985"/>
    <cellStyle name="Control Activity Total Values Decimals 4 2 4 6 2" xfId="48825"/>
    <cellStyle name="Control Activity Total Values Decimals 4 2 4 7" xfId="27198"/>
    <cellStyle name="Control Activity Total Values Decimals 4 2 4 7 2" xfId="52038"/>
    <cellStyle name="Control Activity Total Values Decimals 4 2 4 8" xfId="28765"/>
    <cellStyle name="Control Activity Total Values Decimals 4 2 4 8 2" xfId="53605"/>
    <cellStyle name="Control Activity Total Values Decimals 4 2 4 9" xfId="37886"/>
    <cellStyle name="Control Activity Total Values Decimals 4 2 5" xfId="9934"/>
    <cellStyle name="Control Activity Total Values Decimals 4 2 5 2" xfId="34883"/>
    <cellStyle name="Control Activity Total Values Decimals 4 2 6" xfId="13390"/>
    <cellStyle name="Control Activity Total Values Decimals 4 2 6 2" xfId="38232"/>
    <cellStyle name="Control Activity Total Values Decimals 4 2 7" xfId="8750"/>
    <cellStyle name="Control Activity Total Values Decimals 4 2 7 2" xfId="33701"/>
    <cellStyle name="Control Activity Total Values Decimals 4 2 8" xfId="8263"/>
    <cellStyle name="Control Activity Total Values Decimals 4 2 8 2" xfId="33216"/>
    <cellStyle name="Control Activity Total Values Decimals 4 2 9" xfId="17650"/>
    <cellStyle name="Control Activity Total Values Decimals 4 2 9 2" xfId="42490"/>
    <cellStyle name="Control Activity Total Values Decimals 4 3" xfId="6281"/>
    <cellStyle name="Control Activity Total Values Decimals 4 3 10" xfId="20850"/>
    <cellStyle name="Control Activity Total Values Decimals 4 3 10 2" xfId="45690"/>
    <cellStyle name="Control Activity Total Values Decimals 4 3 11" xfId="24076"/>
    <cellStyle name="Control Activity Total Values Decimals 4 3 11 2" xfId="48916"/>
    <cellStyle name="Control Activity Total Values Decimals 4 3 12" xfId="27285"/>
    <cellStyle name="Control Activity Total Values Decimals 4 3 12 2" xfId="52125"/>
    <cellStyle name="Control Activity Total Values Decimals 4 3 13" xfId="31258"/>
    <cellStyle name="Control Activity Total Values Decimals 4 3 2" xfId="11846"/>
    <cellStyle name="Control Activity Total Values Decimals 4 3 2 2" xfId="14497"/>
    <cellStyle name="Control Activity Total Values Decimals 4 3 2 2 2" xfId="39338"/>
    <cellStyle name="Control Activity Total Values Decimals 4 3 2 3" xfId="15457"/>
    <cellStyle name="Control Activity Total Values Decimals 4 3 2 3 2" xfId="40298"/>
    <cellStyle name="Control Activity Total Values Decimals 4 3 2 4" xfId="16257"/>
    <cellStyle name="Control Activity Total Values Decimals 4 3 2 4 2" xfId="41097"/>
    <cellStyle name="Control Activity Total Values Decimals 4 3 2 5" xfId="19519"/>
    <cellStyle name="Control Activity Total Values Decimals 4 3 2 5 2" xfId="44359"/>
    <cellStyle name="Control Activity Total Values Decimals 4 3 2 6" xfId="22789"/>
    <cellStyle name="Control Activity Total Values Decimals 4 3 2 6 2" xfId="47629"/>
    <cellStyle name="Control Activity Total Values Decimals 4 3 2 7" xfId="26002"/>
    <cellStyle name="Control Activity Total Values Decimals 4 3 2 7 2" xfId="50842"/>
    <cellStyle name="Control Activity Total Values Decimals 4 3 2 8" xfId="28174"/>
    <cellStyle name="Control Activity Total Values Decimals 4 3 2 8 2" xfId="53014"/>
    <cellStyle name="Control Activity Total Values Decimals 4 3 2 9" xfId="36709"/>
    <cellStyle name="Control Activity Total Values Decimals 4 3 3" xfId="12655"/>
    <cellStyle name="Control Activity Total Values Decimals 4 3 3 2" xfId="15009"/>
    <cellStyle name="Control Activity Total Values Decimals 4 3 3 2 2" xfId="39850"/>
    <cellStyle name="Control Activity Total Values Decimals 4 3 3 3" xfId="15819"/>
    <cellStyle name="Control Activity Total Values Decimals 4 3 3 3 2" xfId="40659"/>
    <cellStyle name="Control Activity Total Values Decimals 4 3 3 4" xfId="17065"/>
    <cellStyle name="Control Activity Total Values Decimals 4 3 3 4 2" xfId="41905"/>
    <cellStyle name="Control Activity Total Values Decimals 4 3 3 5" xfId="20328"/>
    <cellStyle name="Control Activity Total Values Decimals 4 3 3 5 2" xfId="45168"/>
    <cellStyle name="Control Activity Total Values Decimals 4 3 3 6" xfId="23598"/>
    <cellStyle name="Control Activity Total Values Decimals 4 3 3 6 2" xfId="48438"/>
    <cellStyle name="Control Activity Total Values Decimals 4 3 3 7" xfId="26811"/>
    <cellStyle name="Control Activity Total Values Decimals 4 3 3 7 2" xfId="51651"/>
    <cellStyle name="Control Activity Total Values Decimals 4 3 3 8" xfId="28378"/>
    <cellStyle name="Control Activity Total Values Decimals 4 3 3 8 2" xfId="53218"/>
    <cellStyle name="Control Activity Total Values Decimals 4 3 3 9" xfId="37500"/>
    <cellStyle name="Control Activity Total Values Decimals 4 3 4" xfId="12947"/>
    <cellStyle name="Control Activity Total Values Decimals 4 3 4 2" xfId="15281"/>
    <cellStyle name="Control Activity Total Values Decimals 4 3 4 2 2" xfId="40122"/>
    <cellStyle name="Control Activity Total Values Decimals 4 3 4 3" xfId="16092"/>
    <cellStyle name="Control Activity Total Values Decimals 4 3 4 3 2" xfId="40932"/>
    <cellStyle name="Control Activity Total Values Decimals 4 3 4 4" xfId="17356"/>
    <cellStyle name="Control Activity Total Values Decimals 4 3 4 4 2" xfId="42196"/>
    <cellStyle name="Control Activity Total Values Decimals 4 3 4 5" xfId="20619"/>
    <cellStyle name="Control Activity Total Values Decimals 4 3 4 5 2" xfId="45459"/>
    <cellStyle name="Control Activity Total Values Decimals 4 3 4 6" xfId="23889"/>
    <cellStyle name="Control Activity Total Values Decimals 4 3 4 6 2" xfId="48729"/>
    <cellStyle name="Control Activity Total Values Decimals 4 3 4 7" xfId="27102"/>
    <cellStyle name="Control Activity Total Values Decimals 4 3 4 7 2" xfId="51942"/>
    <cellStyle name="Control Activity Total Values Decimals 4 3 4 8" xfId="28669"/>
    <cellStyle name="Control Activity Total Values Decimals 4 3 4 8 2" xfId="53509"/>
    <cellStyle name="Control Activity Total Values Decimals 4 3 4 9" xfId="37790"/>
    <cellStyle name="Control Activity Total Values Decimals 4 3 5" xfId="9837"/>
    <cellStyle name="Control Activity Total Values Decimals 4 3 5 2" xfId="34786"/>
    <cellStyle name="Control Activity Total Values Decimals 4 3 6" xfId="13294"/>
    <cellStyle name="Control Activity Total Values Decimals 4 3 6 2" xfId="38136"/>
    <cellStyle name="Control Activity Total Values Decimals 4 3 7" xfId="6480"/>
    <cellStyle name="Control Activity Total Values Decimals 4 3 7 2" xfId="31452"/>
    <cellStyle name="Control Activity Total Values Decimals 4 3 8" xfId="8273"/>
    <cellStyle name="Control Activity Total Values Decimals 4 3 8 2" xfId="33226"/>
    <cellStyle name="Control Activity Total Values Decimals 4 3 9" xfId="17554"/>
    <cellStyle name="Control Activity Total Values Decimals 4 3 9 2" xfId="42394"/>
    <cellStyle name="Control Activity Total Values Decimals 4 4" xfId="11768"/>
    <cellStyle name="Control Activity Total Values Decimals 4 4 2" xfId="14434"/>
    <cellStyle name="Control Activity Total Values Decimals 4 4 2 2" xfId="39275"/>
    <cellStyle name="Control Activity Total Values Decimals 4 4 3" xfId="9538"/>
    <cellStyle name="Control Activity Total Values Decimals 4 4 3 2" xfId="34488"/>
    <cellStyle name="Control Activity Total Values Decimals 4 4 4" xfId="13096"/>
    <cellStyle name="Control Activity Total Values Decimals 4 4 4 2" xfId="37938"/>
    <cellStyle name="Control Activity Total Values Decimals 4 4 5" xfId="19441"/>
    <cellStyle name="Control Activity Total Values Decimals 4 4 5 2" xfId="44281"/>
    <cellStyle name="Control Activity Total Values Decimals 4 4 6" xfId="22711"/>
    <cellStyle name="Control Activity Total Values Decimals 4 4 6 2" xfId="47551"/>
    <cellStyle name="Control Activity Total Values Decimals 4 4 7" xfId="25925"/>
    <cellStyle name="Control Activity Total Values Decimals 4 4 7 2" xfId="50765"/>
    <cellStyle name="Control Activity Total Values Decimals 4 4 8" xfId="28126"/>
    <cellStyle name="Control Activity Total Values Decimals 4 4 8 2" xfId="52966"/>
    <cellStyle name="Control Activity Total Values Decimals 4 4 9" xfId="36644"/>
    <cellStyle name="Control Activity Total Values Decimals 4 5" xfId="12458"/>
    <cellStyle name="Control Activity Total Values Decimals 4 5 2" xfId="14900"/>
    <cellStyle name="Control Activity Total Values Decimals 4 5 2 2" xfId="39741"/>
    <cellStyle name="Control Activity Total Values Decimals 4 5 3" xfId="15733"/>
    <cellStyle name="Control Activity Total Values Decimals 4 5 3 2" xfId="40573"/>
    <cellStyle name="Control Activity Total Values Decimals 4 5 4" xfId="16868"/>
    <cellStyle name="Control Activity Total Values Decimals 4 5 4 2" xfId="41708"/>
    <cellStyle name="Control Activity Total Values Decimals 4 5 5" xfId="20131"/>
    <cellStyle name="Control Activity Total Values Decimals 4 5 5 2" xfId="44971"/>
    <cellStyle name="Control Activity Total Values Decimals 4 5 6" xfId="23401"/>
    <cellStyle name="Control Activity Total Values Decimals 4 5 6 2" xfId="48241"/>
    <cellStyle name="Control Activity Total Values Decimals 4 5 7" xfId="26614"/>
    <cellStyle name="Control Activity Total Values Decimals 4 5 7 2" xfId="51454"/>
    <cellStyle name="Control Activity Total Values Decimals 4 5 8" xfId="28320"/>
    <cellStyle name="Control Activity Total Values Decimals 4 5 8 2" xfId="53160"/>
    <cellStyle name="Control Activity Total Values Decimals 4 5 9" xfId="37315"/>
    <cellStyle name="Control Activity Total Values Decimals 4 6" xfId="12901"/>
    <cellStyle name="Control Activity Total Values Decimals 4 6 2" xfId="15235"/>
    <cellStyle name="Control Activity Total Values Decimals 4 6 2 2" xfId="40076"/>
    <cellStyle name="Control Activity Total Values Decimals 4 6 3" xfId="16047"/>
    <cellStyle name="Control Activity Total Values Decimals 4 6 3 2" xfId="40887"/>
    <cellStyle name="Control Activity Total Values Decimals 4 6 4" xfId="17310"/>
    <cellStyle name="Control Activity Total Values Decimals 4 6 4 2" xfId="42150"/>
    <cellStyle name="Control Activity Total Values Decimals 4 6 5" xfId="20573"/>
    <cellStyle name="Control Activity Total Values Decimals 4 6 5 2" xfId="45413"/>
    <cellStyle name="Control Activity Total Values Decimals 4 6 6" xfId="23843"/>
    <cellStyle name="Control Activity Total Values Decimals 4 6 6 2" xfId="48683"/>
    <cellStyle name="Control Activity Total Values Decimals 4 6 7" xfId="27056"/>
    <cellStyle name="Control Activity Total Values Decimals 4 6 7 2" xfId="51896"/>
    <cellStyle name="Control Activity Total Values Decimals 4 6 8" xfId="28623"/>
    <cellStyle name="Control Activity Total Values Decimals 4 6 8 2" xfId="53463"/>
    <cellStyle name="Control Activity Total Values Decimals 4 6 9" xfId="37744"/>
    <cellStyle name="Control Activity Total Values Decimals 4 7" xfId="9731"/>
    <cellStyle name="Control Activity Total Values Decimals 4 7 2" xfId="34680"/>
    <cellStyle name="Control Activity Total Values Decimals 4 8" xfId="13176"/>
    <cellStyle name="Control Activity Total Values Decimals 4 8 2" xfId="38018"/>
    <cellStyle name="Control Activity Total Values Decimals 4 9" xfId="8632"/>
    <cellStyle name="Control Activity Total Values Decimals 4 9 2" xfId="33583"/>
    <cellStyle name="Control Activity Total Values Decimals 5" xfId="5450"/>
    <cellStyle name="Control Activity Total Values Decimals 5 10" xfId="13429"/>
    <cellStyle name="Control Activity Total Values Decimals 5 10 2" xfId="38271"/>
    <cellStyle name="Control Activity Total Values Decimals 5 11" xfId="14120"/>
    <cellStyle name="Control Activity Total Values Decimals 5 11 2" xfId="38961"/>
    <cellStyle name="Control Activity Total Values Decimals 5 12" xfId="7423"/>
    <cellStyle name="Control Activity Total Values Decimals 5 12 2" xfId="32376"/>
    <cellStyle name="Control Activity Total Values Decimals 5 13" xfId="14055"/>
    <cellStyle name="Control Activity Total Values Decimals 5 13 2" xfId="38896"/>
    <cellStyle name="Control Activity Total Values Decimals 5 14" xfId="30452"/>
    <cellStyle name="Control Activity Total Values Decimals 5 2" xfId="6349"/>
    <cellStyle name="Control Activity Total Values Decimals 5 2 10" xfId="20916"/>
    <cellStyle name="Control Activity Total Values Decimals 5 2 10 2" xfId="45756"/>
    <cellStyle name="Control Activity Total Values Decimals 5 2 11" xfId="24142"/>
    <cellStyle name="Control Activity Total Values Decimals 5 2 11 2" xfId="48982"/>
    <cellStyle name="Control Activity Total Values Decimals 5 2 12" xfId="27351"/>
    <cellStyle name="Control Activity Total Values Decimals 5 2 12 2" xfId="52191"/>
    <cellStyle name="Control Activity Total Values Decimals 5 2 13" xfId="31324"/>
    <cellStyle name="Control Activity Total Values Decimals 5 2 2" xfId="11914"/>
    <cellStyle name="Control Activity Total Values Decimals 5 2 2 2" xfId="14565"/>
    <cellStyle name="Control Activity Total Values Decimals 5 2 2 2 2" xfId="39406"/>
    <cellStyle name="Control Activity Total Values Decimals 5 2 2 3" xfId="15524"/>
    <cellStyle name="Control Activity Total Values Decimals 5 2 2 3 2" xfId="40365"/>
    <cellStyle name="Control Activity Total Values Decimals 5 2 2 4" xfId="16324"/>
    <cellStyle name="Control Activity Total Values Decimals 5 2 2 4 2" xfId="41164"/>
    <cellStyle name="Control Activity Total Values Decimals 5 2 2 5" xfId="19587"/>
    <cellStyle name="Control Activity Total Values Decimals 5 2 2 5 2" xfId="44427"/>
    <cellStyle name="Control Activity Total Values Decimals 5 2 2 6" xfId="22857"/>
    <cellStyle name="Control Activity Total Values Decimals 5 2 2 6 2" xfId="47697"/>
    <cellStyle name="Control Activity Total Values Decimals 5 2 2 7" xfId="26070"/>
    <cellStyle name="Control Activity Total Values Decimals 5 2 2 7 2" xfId="50910"/>
    <cellStyle name="Control Activity Total Values Decimals 5 2 2 8" xfId="28242"/>
    <cellStyle name="Control Activity Total Values Decimals 5 2 2 8 2" xfId="53082"/>
    <cellStyle name="Control Activity Total Values Decimals 5 2 2 9" xfId="36777"/>
    <cellStyle name="Control Activity Total Values Decimals 5 2 3" xfId="12723"/>
    <cellStyle name="Control Activity Total Values Decimals 5 2 3 2" xfId="15075"/>
    <cellStyle name="Control Activity Total Values Decimals 5 2 3 2 2" xfId="39916"/>
    <cellStyle name="Control Activity Total Values Decimals 5 2 3 3" xfId="15885"/>
    <cellStyle name="Control Activity Total Values Decimals 5 2 3 3 2" xfId="40725"/>
    <cellStyle name="Control Activity Total Values Decimals 5 2 3 4" xfId="17133"/>
    <cellStyle name="Control Activity Total Values Decimals 5 2 3 4 2" xfId="41973"/>
    <cellStyle name="Control Activity Total Values Decimals 5 2 3 5" xfId="20396"/>
    <cellStyle name="Control Activity Total Values Decimals 5 2 3 5 2" xfId="45236"/>
    <cellStyle name="Control Activity Total Values Decimals 5 2 3 6" xfId="23666"/>
    <cellStyle name="Control Activity Total Values Decimals 5 2 3 6 2" xfId="48506"/>
    <cellStyle name="Control Activity Total Values Decimals 5 2 3 7" xfId="26879"/>
    <cellStyle name="Control Activity Total Values Decimals 5 2 3 7 2" xfId="51719"/>
    <cellStyle name="Control Activity Total Values Decimals 5 2 3 8" xfId="28446"/>
    <cellStyle name="Control Activity Total Values Decimals 5 2 3 8 2" xfId="53286"/>
    <cellStyle name="Control Activity Total Values Decimals 5 2 3 9" xfId="37567"/>
    <cellStyle name="Control Activity Total Values Decimals 5 2 4" xfId="13014"/>
    <cellStyle name="Control Activity Total Values Decimals 5 2 4 2" xfId="15348"/>
    <cellStyle name="Control Activity Total Values Decimals 5 2 4 2 2" xfId="40189"/>
    <cellStyle name="Control Activity Total Values Decimals 5 2 4 3" xfId="16158"/>
    <cellStyle name="Control Activity Total Values Decimals 5 2 4 3 2" xfId="40998"/>
    <cellStyle name="Control Activity Total Values Decimals 5 2 4 4" xfId="17423"/>
    <cellStyle name="Control Activity Total Values Decimals 5 2 4 4 2" xfId="42263"/>
    <cellStyle name="Control Activity Total Values Decimals 5 2 4 5" xfId="20686"/>
    <cellStyle name="Control Activity Total Values Decimals 5 2 4 5 2" xfId="45526"/>
    <cellStyle name="Control Activity Total Values Decimals 5 2 4 6" xfId="23956"/>
    <cellStyle name="Control Activity Total Values Decimals 5 2 4 6 2" xfId="48796"/>
    <cellStyle name="Control Activity Total Values Decimals 5 2 4 7" xfId="27169"/>
    <cellStyle name="Control Activity Total Values Decimals 5 2 4 7 2" xfId="52009"/>
    <cellStyle name="Control Activity Total Values Decimals 5 2 4 8" xfId="28736"/>
    <cellStyle name="Control Activity Total Values Decimals 5 2 4 8 2" xfId="53576"/>
    <cellStyle name="Control Activity Total Values Decimals 5 2 4 9" xfId="37857"/>
    <cellStyle name="Control Activity Total Values Decimals 5 2 5" xfId="9905"/>
    <cellStyle name="Control Activity Total Values Decimals 5 2 5 2" xfId="34854"/>
    <cellStyle name="Control Activity Total Values Decimals 5 2 6" xfId="13361"/>
    <cellStyle name="Control Activity Total Values Decimals 5 2 6 2" xfId="38203"/>
    <cellStyle name="Control Activity Total Values Decimals 5 2 7" xfId="8735"/>
    <cellStyle name="Control Activity Total Values Decimals 5 2 7 2" xfId="33686"/>
    <cellStyle name="Control Activity Total Values Decimals 5 2 8" xfId="7835"/>
    <cellStyle name="Control Activity Total Values Decimals 5 2 8 2" xfId="32788"/>
    <cellStyle name="Control Activity Total Values Decimals 5 2 9" xfId="17621"/>
    <cellStyle name="Control Activity Total Values Decimals 5 2 9 2" xfId="42461"/>
    <cellStyle name="Control Activity Total Values Decimals 5 3" xfId="11543"/>
    <cellStyle name="Control Activity Total Values Decimals 5 3 2" xfId="14296"/>
    <cellStyle name="Control Activity Total Values Decimals 5 3 2 2" xfId="39137"/>
    <cellStyle name="Control Activity Total Values Decimals 5 3 3" xfId="9278"/>
    <cellStyle name="Control Activity Total Values Decimals 5 3 3 2" xfId="34228"/>
    <cellStyle name="Control Activity Total Values Decimals 5 3 4" xfId="7685"/>
    <cellStyle name="Control Activity Total Values Decimals 5 3 4 2" xfId="32638"/>
    <cellStyle name="Control Activity Total Values Decimals 5 3 5" xfId="19220"/>
    <cellStyle name="Control Activity Total Values Decimals 5 3 5 2" xfId="44060"/>
    <cellStyle name="Control Activity Total Values Decimals 5 3 6" xfId="22487"/>
    <cellStyle name="Control Activity Total Values Decimals 5 3 6 2" xfId="47327"/>
    <cellStyle name="Control Activity Total Values Decimals 5 3 7" xfId="25705"/>
    <cellStyle name="Control Activity Total Values Decimals 5 3 7 2" xfId="50545"/>
    <cellStyle name="Control Activity Total Values Decimals 5 3 8" xfId="28070"/>
    <cellStyle name="Control Activity Total Values Decimals 5 3 8 2" xfId="52910"/>
    <cellStyle name="Control Activity Total Values Decimals 5 3 9" xfId="36432"/>
    <cellStyle name="Control Activity Total Values Decimals 5 4" xfId="10316"/>
    <cellStyle name="Control Activity Total Values Decimals 5 4 2" xfId="13638"/>
    <cellStyle name="Control Activity Total Values Decimals 5 4 2 2" xfId="38480"/>
    <cellStyle name="Control Activity Total Values Decimals 5 4 3" xfId="8861"/>
    <cellStyle name="Control Activity Total Values Decimals 5 4 3 2" xfId="33812"/>
    <cellStyle name="Control Activity Total Values Decimals 5 4 4" xfId="9441"/>
    <cellStyle name="Control Activity Total Values Decimals 5 4 4 2" xfId="34391"/>
    <cellStyle name="Control Activity Total Values Decimals 5 4 5" xfId="18030"/>
    <cellStyle name="Control Activity Total Values Decimals 5 4 5 2" xfId="42870"/>
    <cellStyle name="Control Activity Total Values Decimals 5 4 6" xfId="21324"/>
    <cellStyle name="Control Activity Total Values Decimals 5 4 6 2" xfId="46164"/>
    <cellStyle name="Control Activity Total Values Decimals 5 4 7" xfId="24550"/>
    <cellStyle name="Control Activity Total Values Decimals 5 4 7 2" xfId="49390"/>
    <cellStyle name="Control Activity Total Values Decimals 5 4 8" xfId="27485"/>
    <cellStyle name="Control Activity Total Values Decimals 5 4 8 2" xfId="52325"/>
    <cellStyle name="Control Activity Total Values Decimals 5 4 9" xfId="35258"/>
    <cellStyle name="Control Activity Total Values Decimals 5 5" xfId="12856"/>
    <cellStyle name="Control Activity Total Values Decimals 5 5 2" xfId="15190"/>
    <cellStyle name="Control Activity Total Values Decimals 5 5 2 2" xfId="40031"/>
    <cellStyle name="Control Activity Total Values Decimals 5 5 3" xfId="16002"/>
    <cellStyle name="Control Activity Total Values Decimals 5 5 3 2" xfId="40842"/>
    <cellStyle name="Control Activity Total Values Decimals 5 5 4" xfId="17265"/>
    <cellStyle name="Control Activity Total Values Decimals 5 5 4 2" xfId="42105"/>
    <cellStyle name="Control Activity Total Values Decimals 5 5 5" xfId="20528"/>
    <cellStyle name="Control Activity Total Values Decimals 5 5 5 2" xfId="45368"/>
    <cellStyle name="Control Activity Total Values Decimals 5 5 6" xfId="23798"/>
    <cellStyle name="Control Activity Total Values Decimals 5 5 6 2" xfId="48638"/>
    <cellStyle name="Control Activity Total Values Decimals 5 5 7" xfId="27011"/>
    <cellStyle name="Control Activity Total Values Decimals 5 5 7 2" xfId="51851"/>
    <cellStyle name="Control Activity Total Values Decimals 5 5 8" xfId="28578"/>
    <cellStyle name="Control Activity Total Values Decimals 5 5 8 2" xfId="53418"/>
    <cellStyle name="Control Activity Total Values Decimals 5 5 9" xfId="37699"/>
    <cellStyle name="Control Activity Total Values Decimals 5 6" xfId="9391"/>
    <cellStyle name="Control Activity Total Values Decimals 5 6 2" xfId="34341"/>
    <cellStyle name="Control Activity Total Values Decimals 5 7" xfId="7633"/>
    <cellStyle name="Control Activity Total Values Decimals 5 7 2" xfId="32586"/>
    <cellStyle name="Control Activity Total Values Decimals 5 8" xfId="6633"/>
    <cellStyle name="Control Activity Total Values Decimals 5 8 2" xfId="31601"/>
    <cellStyle name="Control Activity Total Values Decimals 5 9" xfId="7036"/>
    <cellStyle name="Control Activity Total Values Decimals 5 9 2" xfId="31991"/>
    <cellStyle name="Control Activity Total Values Decimals 6" xfId="6275"/>
    <cellStyle name="Control Activity Total Values Decimals 6 10" xfId="20844"/>
    <cellStyle name="Control Activity Total Values Decimals 6 10 2" xfId="45684"/>
    <cellStyle name="Control Activity Total Values Decimals 6 11" xfId="24071"/>
    <cellStyle name="Control Activity Total Values Decimals 6 11 2" xfId="48911"/>
    <cellStyle name="Control Activity Total Values Decimals 6 12" xfId="27280"/>
    <cellStyle name="Control Activity Total Values Decimals 6 12 2" xfId="52120"/>
    <cellStyle name="Control Activity Total Values Decimals 6 13" xfId="31253"/>
    <cellStyle name="Control Activity Total Values Decimals 6 2" xfId="11840"/>
    <cellStyle name="Control Activity Total Values Decimals 6 2 2" xfId="14492"/>
    <cellStyle name="Control Activity Total Values Decimals 6 2 2 2" xfId="39333"/>
    <cellStyle name="Control Activity Total Values Decimals 6 2 3" xfId="15452"/>
    <cellStyle name="Control Activity Total Values Decimals 6 2 3 2" xfId="40293"/>
    <cellStyle name="Control Activity Total Values Decimals 6 2 4" xfId="16252"/>
    <cellStyle name="Control Activity Total Values Decimals 6 2 4 2" xfId="41092"/>
    <cellStyle name="Control Activity Total Values Decimals 6 2 5" xfId="19513"/>
    <cellStyle name="Control Activity Total Values Decimals 6 2 5 2" xfId="44353"/>
    <cellStyle name="Control Activity Total Values Decimals 6 2 6" xfId="22783"/>
    <cellStyle name="Control Activity Total Values Decimals 6 2 6 2" xfId="47623"/>
    <cellStyle name="Control Activity Total Values Decimals 6 2 7" xfId="25997"/>
    <cellStyle name="Control Activity Total Values Decimals 6 2 7 2" xfId="50837"/>
    <cellStyle name="Control Activity Total Values Decimals 6 2 8" xfId="28169"/>
    <cellStyle name="Control Activity Total Values Decimals 6 2 8 2" xfId="53009"/>
    <cellStyle name="Control Activity Total Values Decimals 6 2 9" xfId="36704"/>
    <cellStyle name="Control Activity Total Values Decimals 6 3" xfId="12650"/>
    <cellStyle name="Control Activity Total Values Decimals 6 3 2" xfId="15004"/>
    <cellStyle name="Control Activity Total Values Decimals 6 3 2 2" xfId="39845"/>
    <cellStyle name="Control Activity Total Values Decimals 6 3 3" xfId="15814"/>
    <cellStyle name="Control Activity Total Values Decimals 6 3 3 2" xfId="40654"/>
    <cellStyle name="Control Activity Total Values Decimals 6 3 4" xfId="17060"/>
    <cellStyle name="Control Activity Total Values Decimals 6 3 4 2" xfId="41900"/>
    <cellStyle name="Control Activity Total Values Decimals 6 3 5" xfId="20323"/>
    <cellStyle name="Control Activity Total Values Decimals 6 3 5 2" xfId="45163"/>
    <cellStyle name="Control Activity Total Values Decimals 6 3 6" xfId="23593"/>
    <cellStyle name="Control Activity Total Values Decimals 6 3 6 2" xfId="48433"/>
    <cellStyle name="Control Activity Total Values Decimals 6 3 7" xfId="26806"/>
    <cellStyle name="Control Activity Total Values Decimals 6 3 7 2" xfId="51646"/>
    <cellStyle name="Control Activity Total Values Decimals 6 3 8" xfId="28373"/>
    <cellStyle name="Control Activity Total Values Decimals 6 3 8 2" xfId="53213"/>
    <cellStyle name="Control Activity Total Values Decimals 6 3 9" xfId="37495"/>
    <cellStyle name="Control Activity Total Values Decimals 6 4" xfId="12942"/>
    <cellStyle name="Control Activity Total Values Decimals 6 4 2" xfId="15276"/>
    <cellStyle name="Control Activity Total Values Decimals 6 4 2 2" xfId="40117"/>
    <cellStyle name="Control Activity Total Values Decimals 6 4 3" xfId="16087"/>
    <cellStyle name="Control Activity Total Values Decimals 6 4 3 2" xfId="40927"/>
    <cellStyle name="Control Activity Total Values Decimals 6 4 4" xfId="17351"/>
    <cellStyle name="Control Activity Total Values Decimals 6 4 4 2" xfId="42191"/>
    <cellStyle name="Control Activity Total Values Decimals 6 4 5" xfId="20614"/>
    <cellStyle name="Control Activity Total Values Decimals 6 4 5 2" xfId="45454"/>
    <cellStyle name="Control Activity Total Values Decimals 6 4 6" xfId="23884"/>
    <cellStyle name="Control Activity Total Values Decimals 6 4 6 2" xfId="48724"/>
    <cellStyle name="Control Activity Total Values Decimals 6 4 7" xfId="27097"/>
    <cellStyle name="Control Activity Total Values Decimals 6 4 7 2" xfId="51937"/>
    <cellStyle name="Control Activity Total Values Decimals 6 4 8" xfId="28664"/>
    <cellStyle name="Control Activity Total Values Decimals 6 4 8 2" xfId="53504"/>
    <cellStyle name="Control Activity Total Values Decimals 6 4 9" xfId="37785"/>
    <cellStyle name="Control Activity Total Values Decimals 6 5" xfId="9832"/>
    <cellStyle name="Control Activity Total Values Decimals 6 5 2" xfId="34781"/>
    <cellStyle name="Control Activity Total Values Decimals 6 6" xfId="13289"/>
    <cellStyle name="Control Activity Total Values Decimals 6 6 2" xfId="38131"/>
    <cellStyle name="Control Activity Total Values Decimals 6 7" xfId="6477"/>
    <cellStyle name="Control Activity Total Values Decimals 6 7 2" xfId="31449"/>
    <cellStyle name="Control Activity Total Values Decimals 6 8" xfId="8107"/>
    <cellStyle name="Control Activity Total Values Decimals 6 8 2" xfId="33060"/>
    <cellStyle name="Control Activity Total Values Decimals 6 9" xfId="17549"/>
    <cellStyle name="Control Activity Total Values Decimals 6 9 2" xfId="42389"/>
    <cellStyle name="Control Activity Total Values Decimals 7" xfId="5469"/>
    <cellStyle name="Control Activity Total Values Decimals 7 10" xfId="7111"/>
    <cellStyle name="Control Activity Total Values Decimals 7 10 2" xfId="32064"/>
    <cellStyle name="Control Activity Total Values Decimals 7 11" xfId="7582"/>
    <cellStyle name="Control Activity Total Values Decimals 7 11 2" xfId="32535"/>
    <cellStyle name="Control Activity Total Values Decimals 7 12" xfId="13674"/>
    <cellStyle name="Control Activity Total Values Decimals 7 12 2" xfId="38516"/>
    <cellStyle name="Control Activity Total Values Decimals 7 13" xfId="30469"/>
    <cellStyle name="Control Activity Total Values Decimals 7 2" xfId="11562"/>
    <cellStyle name="Control Activity Total Values Decimals 7 2 2" xfId="14314"/>
    <cellStyle name="Control Activity Total Values Decimals 7 2 2 2" xfId="39155"/>
    <cellStyle name="Control Activity Total Values Decimals 7 2 3" xfId="9273"/>
    <cellStyle name="Control Activity Total Values Decimals 7 2 3 2" xfId="34223"/>
    <cellStyle name="Control Activity Total Values Decimals 7 2 4" xfId="7520"/>
    <cellStyle name="Control Activity Total Values Decimals 7 2 4 2" xfId="32473"/>
    <cellStyle name="Control Activity Total Values Decimals 7 2 5" xfId="19237"/>
    <cellStyle name="Control Activity Total Values Decimals 7 2 5 2" xfId="44077"/>
    <cellStyle name="Control Activity Total Values Decimals 7 2 6" xfId="22506"/>
    <cellStyle name="Control Activity Total Values Decimals 7 2 6 2" xfId="47346"/>
    <cellStyle name="Control Activity Total Values Decimals 7 2 7" xfId="25722"/>
    <cellStyle name="Control Activity Total Values Decimals 7 2 7 2" xfId="50562"/>
    <cellStyle name="Control Activity Total Values Decimals 7 2 8" xfId="28087"/>
    <cellStyle name="Control Activity Total Values Decimals 7 2 8 2" xfId="52927"/>
    <cellStyle name="Control Activity Total Values Decimals 7 2 9" xfId="36449"/>
    <cellStyle name="Control Activity Total Values Decimals 7 3" xfId="10299"/>
    <cellStyle name="Control Activity Total Values Decimals 7 3 2" xfId="13621"/>
    <cellStyle name="Control Activity Total Values Decimals 7 3 2 2" xfId="38463"/>
    <cellStyle name="Control Activity Total Values Decimals 7 3 3" xfId="9191"/>
    <cellStyle name="Control Activity Total Values Decimals 7 3 3 2" xfId="34141"/>
    <cellStyle name="Control Activity Total Values Decimals 7 3 4" xfId="13918"/>
    <cellStyle name="Control Activity Total Values Decimals 7 3 4 2" xfId="38759"/>
    <cellStyle name="Control Activity Total Values Decimals 7 3 5" xfId="18013"/>
    <cellStyle name="Control Activity Total Values Decimals 7 3 5 2" xfId="42853"/>
    <cellStyle name="Control Activity Total Values Decimals 7 3 6" xfId="21307"/>
    <cellStyle name="Control Activity Total Values Decimals 7 3 6 2" xfId="46147"/>
    <cellStyle name="Control Activity Total Values Decimals 7 3 7" xfId="24533"/>
    <cellStyle name="Control Activity Total Values Decimals 7 3 7 2" xfId="49373"/>
    <cellStyle name="Control Activity Total Values Decimals 7 3 8" xfId="27468"/>
    <cellStyle name="Control Activity Total Values Decimals 7 3 8 2" xfId="52308"/>
    <cellStyle name="Control Activity Total Values Decimals 7 3 9" xfId="35241"/>
    <cellStyle name="Control Activity Total Values Decimals 7 4" xfId="12873"/>
    <cellStyle name="Control Activity Total Values Decimals 7 4 2" xfId="15207"/>
    <cellStyle name="Control Activity Total Values Decimals 7 4 2 2" xfId="40048"/>
    <cellStyle name="Control Activity Total Values Decimals 7 4 3" xfId="16019"/>
    <cellStyle name="Control Activity Total Values Decimals 7 4 3 2" xfId="40859"/>
    <cellStyle name="Control Activity Total Values Decimals 7 4 4" xfId="17282"/>
    <cellStyle name="Control Activity Total Values Decimals 7 4 4 2" xfId="42122"/>
    <cellStyle name="Control Activity Total Values Decimals 7 4 5" xfId="20545"/>
    <cellStyle name="Control Activity Total Values Decimals 7 4 5 2" xfId="45385"/>
    <cellStyle name="Control Activity Total Values Decimals 7 4 6" xfId="23815"/>
    <cellStyle name="Control Activity Total Values Decimals 7 4 6 2" xfId="48655"/>
    <cellStyle name="Control Activity Total Values Decimals 7 4 7" xfId="27028"/>
    <cellStyle name="Control Activity Total Values Decimals 7 4 7 2" xfId="51868"/>
    <cellStyle name="Control Activity Total Values Decimals 7 4 8" xfId="28595"/>
    <cellStyle name="Control Activity Total Values Decimals 7 4 8 2" xfId="53435"/>
    <cellStyle name="Control Activity Total Values Decimals 7 4 9" xfId="37716"/>
    <cellStyle name="Control Activity Total Values Decimals 7 5" xfId="9408"/>
    <cellStyle name="Control Activity Total Values Decimals 7 5 2" xfId="34358"/>
    <cellStyle name="Control Activity Total Values Decimals 7 6" xfId="7616"/>
    <cellStyle name="Control Activity Total Values Decimals 7 6 2" xfId="32569"/>
    <cellStyle name="Control Activity Total Values Decimals 7 7" xfId="8529"/>
    <cellStyle name="Control Activity Total Values Decimals 7 7 2" xfId="33480"/>
    <cellStyle name="Control Activity Total Values Decimals 7 8" xfId="8317"/>
    <cellStyle name="Control Activity Total Values Decimals 7 8 2" xfId="33270"/>
    <cellStyle name="Control Activity Total Values Decimals 7 9" xfId="13973"/>
    <cellStyle name="Control Activity Total Values Decimals 7 9 2" xfId="38814"/>
    <cellStyle name="Control Activity Total Values Decimals 8" xfId="11035"/>
    <cellStyle name="Control Activity Total Values Decimals 8 2" xfId="14002"/>
    <cellStyle name="Control Activity Total Values Decimals 8 2 2" xfId="38843"/>
    <cellStyle name="Control Activity Total Values Decimals 8 3" xfId="8927"/>
    <cellStyle name="Control Activity Total Values Decimals 8 3 2" xfId="33877"/>
    <cellStyle name="Control Activity Total Values Decimals 8 4" xfId="9619"/>
    <cellStyle name="Control Activity Total Values Decimals 8 4 2" xfId="34569"/>
    <cellStyle name="Control Activity Total Values Decimals 8 5" xfId="18738"/>
    <cellStyle name="Control Activity Total Values Decimals 8 5 2" xfId="43578"/>
    <cellStyle name="Control Activity Total Values Decimals 8 6" xfId="22009"/>
    <cellStyle name="Control Activity Total Values Decimals 8 6 2" xfId="46849"/>
    <cellStyle name="Control Activity Total Values Decimals 8 7" xfId="25232"/>
    <cellStyle name="Control Activity Total Values Decimals 8 7 2" xfId="50072"/>
    <cellStyle name="Control Activity Total Values Decimals 8 8" xfId="27962"/>
    <cellStyle name="Control Activity Total Values Decimals 8 8 2" xfId="52802"/>
    <cellStyle name="Control Activity Total Values Decimals 8 9" xfId="35955"/>
    <cellStyle name="Control Activity Total Values Decimals 9" xfId="10891"/>
    <cellStyle name="Control Activity Total Values Decimals 9 2" xfId="13953"/>
    <cellStyle name="Control Activity Total Values Decimals 9 2 2" xfId="38794"/>
    <cellStyle name="Control Activity Total Values Decimals 9 3" xfId="7228"/>
    <cellStyle name="Control Activity Total Values Decimals 9 3 2" xfId="32181"/>
    <cellStyle name="Control Activity Total Values Decimals 9 4" xfId="9788"/>
    <cellStyle name="Control Activity Total Values Decimals 9 4 2" xfId="34737"/>
    <cellStyle name="Control Activity Total Values Decimals 9 5" xfId="18605"/>
    <cellStyle name="Control Activity Total Values Decimals 9 5 2" xfId="43445"/>
    <cellStyle name="Control Activity Total Values Decimals 9 6" xfId="21883"/>
    <cellStyle name="Control Activity Total Values Decimals 9 6 2" xfId="46723"/>
    <cellStyle name="Control Activity Total Values Decimals 9 7" xfId="25109"/>
    <cellStyle name="Control Activity Total Values Decimals 9 7 2" xfId="49949"/>
    <cellStyle name="Control Activity Total Values Decimals 9 8" xfId="27901"/>
    <cellStyle name="Control Activity Total Values Decimals 9 8 2" xfId="52741"/>
    <cellStyle name="Control Activity Total Values Decimals 9 9" xfId="35812"/>
    <cellStyle name="Control Check" xfId="820"/>
    <cellStyle name="control table footer 1" xfId="821"/>
    <cellStyle name="control table footer 1 2" xfId="1146"/>
    <cellStyle name="control table header 1" xfId="822"/>
    <cellStyle name="control table header 1 2" xfId="1147"/>
    <cellStyle name="control table header 1 2 2" xfId="5316"/>
    <cellStyle name="control table header 1 2 2 2" xfId="11458"/>
    <cellStyle name="control table header 1 2 2 2 2" xfId="6737"/>
    <cellStyle name="control table header 1 2 2 2 2 2" xfId="31705"/>
    <cellStyle name="control table header 1 2 2 2 3" xfId="19148"/>
    <cellStyle name="control table header 1 2 2 2 3 2" xfId="43988"/>
    <cellStyle name="control table header 1 2 2 2 4" xfId="22419"/>
    <cellStyle name="control table header 1 2 2 2 4 2" xfId="47259"/>
    <cellStyle name="control table header 1 2 2 2 5" xfId="25639"/>
    <cellStyle name="control table header 1 2 2 2 5 2" xfId="50479"/>
    <cellStyle name="control table header 1 2 2 2 6" xfId="36361"/>
    <cellStyle name="control table header 1 2 2 3" xfId="10393"/>
    <cellStyle name="control table header 1 2 2 3 2" xfId="6684"/>
    <cellStyle name="control table header 1 2 2 3 2 2" xfId="31652"/>
    <cellStyle name="control table header 1 2 2 3 3" xfId="18107"/>
    <cellStyle name="control table header 1 2 2 3 3 2" xfId="42947"/>
    <cellStyle name="control table header 1 2 2 3 4" xfId="21396"/>
    <cellStyle name="control table header 1 2 2 3 4 2" xfId="46236"/>
    <cellStyle name="control table header 1 2 2 3 5" xfId="24622"/>
    <cellStyle name="control table header 1 2 2 3 5 2" xfId="49462"/>
    <cellStyle name="control table header 1 2 2 3 6" xfId="27518"/>
    <cellStyle name="control table header 1 2 2 3 6 2" xfId="52358"/>
    <cellStyle name="control table header 1 2 2 3 7" xfId="35334"/>
    <cellStyle name="control table header 1 2 2 4" xfId="7702"/>
    <cellStyle name="control table header 1 2 2 4 2" xfId="32655"/>
    <cellStyle name="control table header 1 2 2 5" xfId="30371"/>
    <cellStyle name="control table header 1 2 3" xfId="6286"/>
    <cellStyle name="control table header 1 2 3 2" xfId="11851"/>
    <cellStyle name="control table header 1 2 3 2 2" xfId="16261"/>
    <cellStyle name="control table header 1 2 3 2 2 2" xfId="41101"/>
    <cellStyle name="control table header 1 2 3 2 3" xfId="19524"/>
    <cellStyle name="control table header 1 2 3 2 3 2" xfId="44364"/>
    <cellStyle name="control table header 1 2 3 2 4" xfId="22794"/>
    <cellStyle name="control table header 1 2 3 2 4 2" xfId="47634"/>
    <cellStyle name="control table header 1 2 3 2 5" xfId="26007"/>
    <cellStyle name="control table header 1 2 3 2 5 2" xfId="50847"/>
    <cellStyle name="control table header 1 2 3 2 6" xfId="28179"/>
    <cellStyle name="control table header 1 2 3 2 6 2" xfId="53019"/>
    <cellStyle name="control table header 1 2 3 2 7" xfId="36714"/>
    <cellStyle name="control table header 1 2 3 3" xfId="12660"/>
    <cellStyle name="control table header 1 2 3 3 2" xfId="17070"/>
    <cellStyle name="control table header 1 2 3 3 2 2" xfId="41910"/>
    <cellStyle name="control table header 1 2 3 3 3" xfId="20333"/>
    <cellStyle name="control table header 1 2 3 3 3 2" xfId="45173"/>
    <cellStyle name="control table header 1 2 3 3 4" xfId="23603"/>
    <cellStyle name="control table header 1 2 3 3 4 2" xfId="48443"/>
    <cellStyle name="control table header 1 2 3 3 5" xfId="26816"/>
    <cellStyle name="control table header 1 2 3 3 5 2" xfId="51656"/>
    <cellStyle name="control table header 1 2 3 3 6" xfId="28383"/>
    <cellStyle name="control table header 1 2 3 3 6 2" xfId="53223"/>
    <cellStyle name="control table header 1 2 3 4" xfId="12951"/>
    <cellStyle name="control table header 1 2 3 4 2" xfId="17360"/>
    <cellStyle name="control table header 1 2 3 4 2 2" xfId="42200"/>
    <cellStyle name="control table header 1 2 3 4 3" xfId="20623"/>
    <cellStyle name="control table header 1 2 3 4 3 2" xfId="45463"/>
    <cellStyle name="control table header 1 2 3 4 4" xfId="23893"/>
    <cellStyle name="control table header 1 2 3 4 4 2" xfId="48733"/>
    <cellStyle name="control table header 1 2 3 4 5" xfId="27106"/>
    <cellStyle name="control table header 1 2 3 4 5 2" xfId="51946"/>
    <cellStyle name="control table header 1 2 3 4 6" xfId="28673"/>
    <cellStyle name="control table header 1 2 3 4 6 2" xfId="53513"/>
    <cellStyle name="control table header 1 2 3 4 7" xfId="37794"/>
    <cellStyle name="control table header 1 2 3 5" xfId="9842"/>
    <cellStyle name="control table header 1 2 3 5 2" xfId="34791"/>
    <cellStyle name="control table header 1 2 4" xfId="10087"/>
    <cellStyle name="control table header 1 2 4 2" xfId="9290"/>
    <cellStyle name="control table header 1 2 4 2 2" xfId="34240"/>
    <cellStyle name="control table header 1 2 4 3" xfId="17802"/>
    <cellStyle name="control table header 1 2 4 3 2" xfId="42642"/>
    <cellStyle name="control table header 1 2 4 4" xfId="21096"/>
    <cellStyle name="control table header 1 2 4 4 2" xfId="45936"/>
    <cellStyle name="control table header 1 2 4 5" xfId="24322"/>
    <cellStyle name="control table header 1 2 4 5 2" xfId="49162"/>
    <cellStyle name="control table header 1 2 4 6" xfId="27432"/>
    <cellStyle name="control table header 1 2 4 6 2" xfId="52272"/>
    <cellStyle name="control table header 1 2 4 7" xfId="35031"/>
    <cellStyle name="control table header 1 2 5" xfId="7086"/>
    <cellStyle name="control table header 1 2 5 2" xfId="9503"/>
    <cellStyle name="control table header 1 2 5 2 2" xfId="34453"/>
    <cellStyle name="control table header 1 2 5 3" xfId="13795"/>
    <cellStyle name="control table header 1 2 5 3 2" xfId="38637"/>
    <cellStyle name="control table header 1 2 5 4" xfId="14744"/>
    <cellStyle name="control table header 1 2 5 4 2" xfId="39585"/>
    <cellStyle name="control table header 1 2 5 5" xfId="15953"/>
    <cellStyle name="control table header 1 2 5 5 2" xfId="40793"/>
    <cellStyle name="control table header 1 2 5 6" xfId="8109"/>
    <cellStyle name="control table header 1 2 5 6 2" xfId="33062"/>
    <cellStyle name="control table header 1 3" xfId="5308"/>
    <cellStyle name="control table header 1 3 2" xfId="11452"/>
    <cellStyle name="control table header 1 3 2 2" xfId="13144"/>
    <cellStyle name="control table header 1 3 2 2 2" xfId="37986"/>
    <cellStyle name="control table header 1 3 2 3" xfId="19144"/>
    <cellStyle name="control table header 1 3 2 3 2" xfId="43984"/>
    <cellStyle name="control table header 1 3 2 4" xfId="22414"/>
    <cellStyle name="control table header 1 3 2 4 2" xfId="47254"/>
    <cellStyle name="control table header 1 3 2 5" xfId="25636"/>
    <cellStyle name="control table header 1 3 2 5 2" xfId="50476"/>
    <cellStyle name="control table header 1 3 2 6" xfId="36358"/>
    <cellStyle name="control table header 1 3 3" xfId="10398"/>
    <cellStyle name="control table header 1 3 3 2" xfId="14372"/>
    <cellStyle name="control table header 1 3 3 2 2" xfId="39213"/>
    <cellStyle name="control table header 1 3 3 3" xfId="18112"/>
    <cellStyle name="control table header 1 3 3 3 2" xfId="42952"/>
    <cellStyle name="control table header 1 3 3 4" xfId="21400"/>
    <cellStyle name="control table header 1 3 3 4 2" xfId="46240"/>
    <cellStyle name="control table header 1 3 3 5" xfId="24626"/>
    <cellStyle name="control table header 1 3 3 5 2" xfId="49466"/>
    <cellStyle name="control table header 1 3 3 6" xfId="27520"/>
    <cellStyle name="control table header 1 3 3 6 2" xfId="52360"/>
    <cellStyle name="control table header 1 3 3 7" xfId="35339"/>
    <cellStyle name="control table header 1 3 4" xfId="7707"/>
    <cellStyle name="control table header 1 3 4 2" xfId="32660"/>
    <cellStyle name="control table header 1 3 5" xfId="30366"/>
    <cellStyle name="control table header 1 4" xfId="6271"/>
    <cellStyle name="control table header 1 4 2" xfId="11836"/>
    <cellStyle name="control table header 1 4 2 2" xfId="16248"/>
    <cellStyle name="control table header 1 4 2 2 2" xfId="41088"/>
    <cellStyle name="control table header 1 4 2 3" xfId="19509"/>
    <cellStyle name="control table header 1 4 2 3 2" xfId="44349"/>
    <cellStyle name="control table header 1 4 2 4" xfId="22779"/>
    <cellStyle name="control table header 1 4 2 4 2" xfId="47619"/>
    <cellStyle name="control table header 1 4 2 5" xfId="25993"/>
    <cellStyle name="control table header 1 4 2 5 2" xfId="50833"/>
    <cellStyle name="control table header 1 4 2 6" xfId="28165"/>
    <cellStyle name="control table header 1 4 2 6 2" xfId="53005"/>
    <cellStyle name="control table header 1 4 2 7" xfId="36700"/>
    <cellStyle name="control table header 1 4 3" xfId="12646"/>
    <cellStyle name="control table header 1 4 3 2" xfId="17056"/>
    <cellStyle name="control table header 1 4 3 2 2" xfId="41896"/>
    <cellStyle name="control table header 1 4 3 3" xfId="20319"/>
    <cellStyle name="control table header 1 4 3 3 2" xfId="45159"/>
    <cellStyle name="control table header 1 4 3 4" xfId="23589"/>
    <cellStyle name="control table header 1 4 3 4 2" xfId="48429"/>
    <cellStyle name="control table header 1 4 3 5" xfId="26802"/>
    <cellStyle name="control table header 1 4 3 5 2" xfId="51642"/>
    <cellStyle name="control table header 1 4 3 6" xfId="28369"/>
    <cellStyle name="control table header 1 4 3 6 2" xfId="53209"/>
    <cellStyle name="control table header 1 4 4" xfId="12938"/>
    <cellStyle name="control table header 1 4 4 2" xfId="17347"/>
    <cellStyle name="control table header 1 4 4 2 2" xfId="42187"/>
    <cellStyle name="control table header 1 4 4 3" xfId="20610"/>
    <cellStyle name="control table header 1 4 4 3 2" xfId="45450"/>
    <cellStyle name="control table header 1 4 4 4" xfId="23880"/>
    <cellStyle name="control table header 1 4 4 4 2" xfId="48720"/>
    <cellStyle name="control table header 1 4 4 5" xfId="27093"/>
    <cellStyle name="control table header 1 4 4 5 2" xfId="51933"/>
    <cellStyle name="control table header 1 4 4 6" xfId="28660"/>
    <cellStyle name="control table header 1 4 4 6 2" xfId="53500"/>
    <cellStyle name="control table header 1 4 4 7" xfId="37781"/>
    <cellStyle name="control table header 1 4 5" xfId="9828"/>
    <cellStyle name="control table header 1 4 5 2" xfId="34777"/>
    <cellStyle name="control table header 1 5" xfId="7076"/>
    <cellStyle name="control table header 1 5 2" xfId="7170"/>
    <cellStyle name="control table header 1 5 2 2" xfId="32123"/>
    <cellStyle name="control table header 1 5 3" xfId="9014"/>
    <cellStyle name="control table header 1 5 3 2" xfId="33964"/>
    <cellStyle name="control table header 1 5 4" xfId="9736"/>
    <cellStyle name="control table header 1 5 4 2" xfId="34685"/>
    <cellStyle name="control table header 1 5 5" xfId="13203"/>
    <cellStyle name="control table header 1 5 5 2" xfId="38045"/>
    <cellStyle name="control table header 1 5 6" xfId="7274"/>
    <cellStyle name="control table header 1 5 6 2" xfId="32227"/>
    <cellStyle name="control table header 1 5 7" xfId="32030"/>
    <cellStyle name="control table header 1 6" xfId="9996"/>
    <cellStyle name="control table header 1 6 2" xfId="14018"/>
    <cellStyle name="control table header 1 6 2 2" xfId="38859"/>
    <cellStyle name="control table header 1 6 3" xfId="17712"/>
    <cellStyle name="control table header 1 6 3 2" xfId="42552"/>
    <cellStyle name="control table header 1 6 4" xfId="21007"/>
    <cellStyle name="control table header 1 6 4 2" xfId="45847"/>
    <cellStyle name="control table header 1 6 5" xfId="24233"/>
    <cellStyle name="control table header 1 6 5 2" xfId="49073"/>
    <cellStyle name="control table header 1 6 6" xfId="27419"/>
    <cellStyle name="control table header 1 6 6 2" xfId="52259"/>
    <cellStyle name="control table header 1 6 7" xfId="34945"/>
    <cellStyle name="control table header 1 7" xfId="11453"/>
    <cellStyle name="control table header 1 7 2" xfId="14870"/>
    <cellStyle name="control table header 1 7 2 2" xfId="39711"/>
    <cellStyle name="control table header 1 7 3" xfId="19145"/>
    <cellStyle name="control table header 1 7 3 2" xfId="43985"/>
    <cellStyle name="control table header 1 7 4" xfId="22415"/>
    <cellStyle name="control table header 1 7 4 2" xfId="47255"/>
    <cellStyle name="control table header 1 7 5" xfId="25637"/>
    <cellStyle name="control table header 1 7 5 2" xfId="50477"/>
    <cellStyle name="control table header 1 7 6" xfId="28023"/>
    <cellStyle name="control table header 1 7 6 2" xfId="52863"/>
    <cellStyle name="Copied" xfId="4413"/>
    <cellStyle name="Copied 2" xfId="4414"/>
    <cellStyle name="Cover" xfId="4415"/>
    <cellStyle name="Cover Date" xfId="1190"/>
    <cellStyle name="Cover Subtitle" xfId="1191"/>
    <cellStyle name="Cover Title" xfId="1192"/>
    <cellStyle name="Cur" xfId="4416"/>
    <cellStyle name="Curren - Style1" xfId="823"/>
    <cellStyle name="Curren - Style4" xfId="824"/>
    <cellStyle name="Currency $" xfId="4417"/>
    <cellStyle name="Currency [$0]" xfId="4418"/>
    <cellStyle name="Currency [$0] 2" xfId="4419"/>
    <cellStyle name="Currency [£0]" xfId="4420"/>
    <cellStyle name="Currency [00]" xfId="4421"/>
    <cellStyle name="Currency [00] 2" xfId="4422"/>
    <cellStyle name="Currency [2]" xfId="4423"/>
    <cellStyle name="Currency [2] 10" xfId="11036"/>
    <cellStyle name="Currency [2] 10 2" xfId="7286"/>
    <cellStyle name="Currency [2] 10 2 2" xfId="32239"/>
    <cellStyle name="Currency [2] 10 3" xfId="18739"/>
    <cellStyle name="Currency [2] 10 3 2" xfId="43579"/>
    <cellStyle name="Currency [2] 10 4" xfId="22010"/>
    <cellStyle name="Currency [2] 10 4 2" xfId="46850"/>
    <cellStyle name="Currency [2] 10 5" xfId="25233"/>
    <cellStyle name="Currency [2] 10 5 2" xfId="50073"/>
    <cellStyle name="Currency [2] 10 6" xfId="35956"/>
    <cellStyle name="Currency [2] 11" xfId="10890"/>
    <cellStyle name="Currency [2] 11 2" xfId="9489"/>
    <cellStyle name="Currency [2] 11 2 2" xfId="34439"/>
    <cellStyle name="Currency [2] 11 3" xfId="18604"/>
    <cellStyle name="Currency [2] 11 3 2" xfId="43444"/>
    <cellStyle name="Currency [2] 11 4" xfId="21882"/>
    <cellStyle name="Currency [2] 11 4 2" xfId="46722"/>
    <cellStyle name="Currency [2] 11 5" xfId="25108"/>
    <cellStyle name="Currency [2] 11 5 2" xfId="49948"/>
    <cellStyle name="Currency [2] 11 6" xfId="27900"/>
    <cellStyle name="Currency [2] 11 6 2" xfId="52740"/>
    <cellStyle name="Currency [2] 11 7" xfId="35811"/>
    <cellStyle name="Currency [2] 12" xfId="8353"/>
    <cellStyle name="Currency [2] 12 2" xfId="33305"/>
    <cellStyle name="Currency [2] 13" xfId="9207"/>
    <cellStyle name="Currency [2] 13 2" xfId="34157"/>
    <cellStyle name="Currency [2] 14" xfId="8343"/>
    <cellStyle name="Currency [2] 14 2" xfId="33295"/>
    <cellStyle name="Currency [2] 15" xfId="14118"/>
    <cellStyle name="Currency [2] 15 2" xfId="38959"/>
    <cellStyle name="Currency [2] 16" xfId="7458"/>
    <cellStyle name="Currency [2] 16 2" xfId="32411"/>
    <cellStyle name="Currency [2] 17" xfId="29782"/>
    <cellStyle name="Currency [2] 2" xfId="4424"/>
    <cellStyle name="Currency [2] 2 10" xfId="6593"/>
    <cellStyle name="Currency [2] 2 10 2" xfId="31562"/>
    <cellStyle name="Currency [2] 2 11" xfId="9184"/>
    <cellStyle name="Currency [2] 2 11 2" xfId="34134"/>
    <cellStyle name="Currency [2] 2 12" xfId="29783"/>
    <cellStyle name="Currency [2] 2 2" xfId="5089"/>
    <cellStyle name="Currency [2] 2 2 2" xfId="11324"/>
    <cellStyle name="Currency [2] 2 2 2 2" xfId="13554"/>
    <cellStyle name="Currency [2] 2 2 2 2 2" xfId="38396"/>
    <cellStyle name="Currency [2] 2 2 2 3" xfId="19019"/>
    <cellStyle name="Currency [2] 2 2 2 3 2" xfId="43859"/>
    <cellStyle name="Currency [2] 2 2 2 4" xfId="22289"/>
    <cellStyle name="Currency [2] 2 2 2 4 2" xfId="47129"/>
    <cellStyle name="Currency [2] 2 2 2 5" xfId="25512"/>
    <cellStyle name="Currency [2] 2 2 2 5 2" xfId="50352"/>
    <cellStyle name="Currency [2] 2 2 2 6" xfId="36239"/>
    <cellStyle name="Currency [2] 2 2 3" xfId="10543"/>
    <cellStyle name="Currency [2] 2 2 3 2" xfId="14816"/>
    <cellStyle name="Currency [2] 2 2 3 2 2" xfId="39657"/>
    <cellStyle name="Currency [2] 2 2 3 3" xfId="18257"/>
    <cellStyle name="Currency [2] 2 2 3 3 2" xfId="43097"/>
    <cellStyle name="Currency [2] 2 2 3 4" xfId="21544"/>
    <cellStyle name="Currency [2] 2 2 3 4 2" xfId="46384"/>
    <cellStyle name="Currency [2] 2 2 3 5" xfId="24770"/>
    <cellStyle name="Currency [2] 2 2 3 5 2" xfId="49610"/>
    <cellStyle name="Currency [2] 2 2 3 6" xfId="27630"/>
    <cellStyle name="Currency [2] 2 2 3 6 2" xfId="52470"/>
    <cellStyle name="Currency [2] 2 2 3 7" xfId="35472"/>
    <cellStyle name="Currency [2] 2 2 4" xfId="8421"/>
    <cellStyle name="Currency [2] 2 2 4 2" xfId="33372"/>
    <cellStyle name="Currency [2] 2 2 5" xfId="7511"/>
    <cellStyle name="Currency [2] 2 2 5 2" xfId="32464"/>
    <cellStyle name="Currency [2] 2 2 6" xfId="14666"/>
    <cellStyle name="Currency [2] 2 2 6 2" xfId="39507"/>
    <cellStyle name="Currency [2] 2 2 7" xfId="9748"/>
    <cellStyle name="Currency [2] 2 2 7 2" xfId="34697"/>
    <cellStyle name="Currency [2] 2 2 8" xfId="9725"/>
    <cellStyle name="Currency [2] 2 2 8 2" xfId="34674"/>
    <cellStyle name="Currency [2] 2 2 9" xfId="30186"/>
    <cellStyle name="Currency [2] 2 3" xfId="4791"/>
    <cellStyle name="Currency [2] 2 3 2" xfId="11131"/>
    <cellStyle name="Currency [2] 2 3 2 2" xfId="9564"/>
    <cellStyle name="Currency [2] 2 3 2 2 2" xfId="34514"/>
    <cellStyle name="Currency [2] 2 3 2 3" xfId="18827"/>
    <cellStyle name="Currency [2] 2 3 2 3 2" xfId="43667"/>
    <cellStyle name="Currency [2] 2 3 2 4" xfId="22097"/>
    <cellStyle name="Currency [2] 2 3 2 4 2" xfId="46937"/>
    <cellStyle name="Currency [2] 2 3 2 5" xfId="25320"/>
    <cellStyle name="Currency [2] 2 3 2 5 2" xfId="50160"/>
    <cellStyle name="Currency [2] 2 3 2 6" xfId="36046"/>
    <cellStyle name="Currency [2] 2 3 3" xfId="10785"/>
    <cellStyle name="Currency [2] 2 3 3 2" xfId="6628"/>
    <cellStyle name="Currency [2] 2 3 3 2 2" xfId="31596"/>
    <cellStyle name="Currency [2] 2 3 3 3" xfId="18499"/>
    <cellStyle name="Currency [2] 2 3 3 3 2" xfId="43339"/>
    <cellStyle name="Currency [2] 2 3 3 4" xfId="21785"/>
    <cellStyle name="Currency [2] 2 3 3 4 2" xfId="46625"/>
    <cellStyle name="Currency [2] 2 3 3 5" xfId="25011"/>
    <cellStyle name="Currency [2] 2 3 3 5 2" xfId="49851"/>
    <cellStyle name="Currency [2] 2 3 3 6" xfId="27815"/>
    <cellStyle name="Currency [2] 2 3 3 6 2" xfId="52655"/>
    <cellStyle name="Currency [2] 2 3 3 7" xfId="35714"/>
    <cellStyle name="Currency [2] 2 3 4" xfId="13859"/>
    <cellStyle name="Currency [2] 2 3 4 2" xfId="38701"/>
    <cellStyle name="Currency [2] 2 3 5" xfId="8567"/>
    <cellStyle name="Currency [2] 2 3 5 2" xfId="33518"/>
    <cellStyle name="Currency [2] 2 3 6" xfId="9055"/>
    <cellStyle name="Currency [2] 2 3 6 2" xfId="34005"/>
    <cellStyle name="Currency [2] 2 3 7" xfId="7958"/>
    <cellStyle name="Currency [2] 2 3 7 2" xfId="32911"/>
    <cellStyle name="Currency [2] 2 3 8" xfId="9646"/>
    <cellStyle name="Currency [2] 2 3 8 2" xfId="34595"/>
    <cellStyle name="Currency [2] 2 3 9" xfId="29908"/>
    <cellStyle name="Currency [2] 2 4" xfId="1153"/>
    <cellStyle name="Currency [2] 2 4 2" xfId="10089"/>
    <cellStyle name="Currency [2] 2 4 2 2" xfId="8228"/>
    <cellStyle name="Currency [2] 2 4 2 2 2" xfId="33181"/>
    <cellStyle name="Currency [2] 2 4 2 3" xfId="17804"/>
    <cellStyle name="Currency [2] 2 4 2 3 2" xfId="42644"/>
    <cellStyle name="Currency [2] 2 4 2 4" xfId="21098"/>
    <cellStyle name="Currency [2] 2 4 2 4 2" xfId="45938"/>
    <cellStyle name="Currency [2] 2 4 2 5" xfId="24324"/>
    <cellStyle name="Currency [2] 2 4 2 5 2" xfId="49164"/>
    <cellStyle name="Currency [2] 2 4 2 6" xfId="35033"/>
    <cellStyle name="Currency [2] 2 4 3" xfId="11462"/>
    <cellStyle name="Currency [2] 2 4 3 2" xfId="13692"/>
    <cellStyle name="Currency [2] 2 4 3 2 2" xfId="38534"/>
    <cellStyle name="Currency [2] 2 4 3 3" xfId="19151"/>
    <cellStyle name="Currency [2] 2 4 3 3 2" xfId="43991"/>
    <cellStyle name="Currency [2] 2 4 3 4" xfId="22422"/>
    <cellStyle name="Currency [2] 2 4 3 4 2" xfId="47262"/>
    <cellStyle name="Currency [2] 2 4 3 5" xfId="25642"/>
    <cellStyle name="Currency [2] 2 4 3 5 2" xfId="50482"/>
    <cellStyle name="Currency [2] 2 4 3 6" xfId="28028"/>
    <cellStyle name="Currency [2] 2 4 3 6 2" xfId="52868"/>
    <cellStyle name="Currency [2] 2 4 3 7" xfId="36365"/>
    <cellStyle name="Currency [2] 2 4 4" xfId="6985"/>
    <cellStyle name="Currency [2] 2 4 4 2" xfId="31941"/>
    <cellStyle name="Currency [2] 2 4 5" xfId="8120"/>
    <cellStyle name="Currency [2] 2 4 5 2" xfId="33073"/>
    <cellStyle name="Currency [2] 2 4 6" xfId="8292"/>
    <cellStyle name="Currency [2] 2 4 6 2" xfId="33245"/>
    <cellStyle name="Currency [2] 2 4 7" xfId="15966"/>
    <cellStyle name="Currency [2] 2 4 7 2" xfId="40806"/>
    <cellStyle name="Currency [2] 2 4 8" xfId="6667"/>
    <cellStyle name="Currency [2] 2 4 8 2" xfId="31635"/>
    <cellStyle name="Currency [2] 2 4 9" xfId="29683"/>
    <cellStyle name="Currency [2] 2 5" xfId="11037"/>
    <cellStyle name="Currency [2] 2 5 2" xfId="9524"/>
    <cellStyle name="Currency [2] 2 5 2 2" xfId="34474"/>
    <cellStyle name="Currency [2] 2 5 3" xfId="18740"/>
    <cellStyle name="Currency [2] 2 5 3 2" xfId="43580"/>
    <cellStyle name="Currency [2] 2 5 4" xfId="22011"/>
    <cellStyle name="Currency [2] 2 5 4 2" xfId="46851"/>
    <cellStyle name="Currency [2] 2 5 5" xfId="25234"/>
    <cellStyle name="Currency [2] 2 5 5 2" xfId="50074"/>
    <cellStyle name="Currency [2] 2 5 6" xfId="35957"/>
    <cellStyle name="Currency [2] 2 6" xfId="10889"/>
    <cellStyle name="Currency [2] 2 6 2" xfId="6648"/>
    <cellStyle name="Currency [2] 2 6 2 2" xfId="31616"/>
    <cellStyle name="Currency [2] 2 6 3" xfId="18603"/>
    <cellStyle name="Currency [2] 2 6 3 2" xfId="43443"/>
    <cellStyle name="Currency [2] 2 6 4" xfId="21881"/>
    <cellStyle name="Currency [2] 2 6 4 2" xfId="46721"/>
    <cellStyle name="Currency [2] 2 6 5" xfId="25107"/>
    <cellStyle name="Currency [2] 2 6 5 2" xfId="49947"/>
    <cellStyle name="Currency [2] 2 6 6" xfId="27899"/>
    <cellStyle name="Currency [2] 2 6 6 2" xfId="52739"/>
    <cellStyle name="Currency [2] 2 6 7" xfId="35810"/>
    <cellStyle name="Currency [2] 2 7" xfId="9023"/>
    <cellStyle name="Currency [2] 2 7 2" xfId="33973"/>
    <cellStyle name="Currency [2] 2 8" xfId="6604"/>
    <cellStyle name="Currency [2] 2 8 2" xfId="31573"/>
    <cellStyle name="Currency [2] 2 9" xfId="8342"/>
    <cellStyle name="Currency [2] 2 9 2" xfId="33294"/>
    <cellStyle name="Currency [2] 3" xfId="4425"/>
    <cellStyle name="Currency [2] 3 10" xfId="14747"/>
    <cellStyle name="Currency [2] 3 10 2" xfId="39588"/>
    <cellStyle name="Currency [2] 3 11" xfId="14662"/>
    <cellStyle name="Currency [2] 3 11 2" xfId="39503"/>
    <cellStyle name="Currency [2] 3 12" xfId="29784"/>
    <cellStyle name="Currency [2] 3 2" xfId="5090"/>
    <cellStyle name="Currency [2] 3 2 2" xfId="11325"/>
    <cellStyle name="Currency [2] 3 2 2 2" xfId="7194"/>
    <cellStyle name="Currency [2] 3 2 2 2 2" xfId="32147"/>
    <cellStyle name="Currency [2] 3 2 2 3" xfId="19020"/>
    <cellStyle name="Currency [2] 3 2 2 3 2" xfId="43860"/>
    <cellStyle name="Currency [2] 3 2 2 4" xfId="22290"/>
    <cellStyle name="Currency [2] 3 2 2 4 2" xfId="47130"/>
    <cellStyle name="Currency [2] 3 2 2 5" xfId="25513"/>
    <cellStyle name="Currency [2] 3 2 2 5 2" xfId="50353"/>
    <cellStyle name="Currency [2] 3 2 2 6" xfId="36240"/>
    <cellStyle name="Currency [2] 3 2 3" xfId="10542"/>
    <cellStyle name="Currency [2] 3 2 3 2" xfId="13092"/>
    <cellStyle name="Currency [2] 3 2 3 2 2" xfId="37934"/>
    <cellStyle name="Currency [2] 3 2 3 3" xfId="18256"/>
    <cellStyle name="Currency [2] 3 2 3 3 2" xfId="43096"/>
    <cellStyle name="Currency [2] 3 2 3 4" xfId="21543"/>
    <cellStyle name="Currency [2] 3 2 3 4 2" xfId="46383"/>
    <cellStyle name="Currency [2] 3 2 3 5" xfId="24769"/>
    <cellStyle name="Currency [2] 3 2 3 5 2" xfId="49609"/>
    <cellStyle name="Currency [2] 3 2 3 6" xfId="27629"/>
    <cellStyle name="Currency [2] 3 2 3 6 2" xfId="52469"/>
    <cellStyle name="Currency [2] 3 2 3 7" xfId="35471"/>
    <cellStyle name="Currency [2] 3 2 4" xfId="9594"/>
    <cellStyle name="Currency [2] 3 2 4 2" xfId="34544"/>
    <cellStyle name="Currency [2] 3 2 5" xfId="6505"/>
    <cellStyle name="Currency [2] 3 2 5 2" xfId="31477"/>
    <cellStyle name="Currency [2] 3 2 6" xfId="13856"/>
    <cellStyle name="Currency [2] 3 2 6 2" xfId="38698"/>
    <cellStyle name="Currency [2] 3 2 7" xfId="7818"/>
    <cellStyle name="Currency [2] 3 2 7 2" xfId="32771"/>
    <cellStyle name="Currency [2] 3 2 8" xfId="14692"/>
    <cellStyle name="Currency [2] 3 2 8 2" xfId="39533"/>
    <cellStyle name="Currency [2] 3 2 9" xfId="30187"/>
    <cellStyle name="Currency [2] 3 3" xfId="4790"/>
    <cellStyle name="Currency [2] 3 3 2" xfId="11130"/>
    <cellStyle name="Currency [2] 3 3 2 2" xfId="9453"/>
    <cellStyle name="Currency [2] 3 3 2 2 2" xfId="34403"/>
    <cellStyle name="Currency [2] 3 3 2 3" xfId="18826"/>
    <cellStyle name="Currency [2] 3 3 2 3 2" xfId="43666"/>
    <cellStyle name="Currency [2] 3 3 2 4" xfId="22096"/>
    <cellStyle name="Currency [2] 3 3 2 4 2" xfId="46936"/>
    <cellStyle name="Currency [2] 3 3 2 5" xfId="25319"/>
    <cellStyle name="Currency [2] 3 3 2 5 2" xfId="50159"/>
    <cellStyle name="Currency [2] 3 3 2 6" xfId="36045"/>
    <cellStyle name="Currency [2] 3 3 3" xfId="10786"/>
    <cellStyle name="Currency [2] 3 3 3 2" xfId="6705"/>
    <cellStyle name="Currency [2] 3 3 3 2 2" xfId="31673"/>
    <cellStyle name="Currency [2] 3 3 3 3" xfId="18500"/>
    <cellStyle name="Currency [2] 3 3 3 3 2" xfId="43340"/>
    <cellStyle name="Currency [2] 3 3 3 4" xfId="21786"/>
    <cellStyle name="Currency [2] 3 3 3 4 2" xfId="46626"/>
    <cellStyle name="Currency [2] 3 3 3 5" xfId="25012"/>
    <cellStyle name="Currency [2] 3 3 3 5 2" xfId="49852"/>
    <cellStyle name="Currency [2] 3 3 3 6" xfId="27816"/>
    <cellStyle name="Currency [2] 3 3 3 6 2" xfId="52656"/>
    <cellStyle name="Currency [2] 3 3 3 7" xfId="35715"/>
    <cellStyle name="Currency [2] 3 3 4" xfId="13989"/>
    <cellStyle name="Currency [2] 3 3 4 2" xfId="38830"/>
    <cellStyle name="Currency [2] 3 3 5" xfId="9019"/>
    <cellStyle name="Currency [2] 3 3 5 2" xfId="33969"/>
    <cellStyle name="Currency [2] 3 3 6" xfId="9783"/>
    <cellStyle name="Currency [2] 3 3 6 2" xfId="34732"/>
    <cellStyle name="Currency [2] 3 3 7" xfId="15141"/>
    <cellStyle name="Currency [2] 3 3 7 2" xfId="39982"/>
    <cellStyle name="Currency [2] 3 3 8" xfId="6499"/>
    <cellStyle name="Currency [2] 3 3 8 2" xfId="31471"/>
    <cellStyle name="Currency [2] 3 3 9" xfId="29907"/>
    <cellStyle name="Currency [2] 3 4" xfId="5172"/>
    <cellStyle name="Currency [2] 3 4 2" xfId="11366"/>
    <cellStyle name="Currency [2] 3 4 2 2" xfId="9363"/>
    <cellStyle name="Currency [2] 3 4 2 2 2" xfId="34313"/>
    <cellStyle name="Currency [2] 3 4 2 3" xfId="19061"/>
    <cellStyle name="Currency [2] 3 4 2 3 2" xfId="43901"/>
    <cellStyle name="Currency [2] 3 4 2 4" xfId="22331"/>
    <cellStyle name="Currency [2] 3 4 2 4 2" xfId="47171"/>
    <cellStyle name="Currency [2] 3 4 2 5" xfId="25554"/>
    <cellStyle name="Currency [2] 3 4 2 5 2" xfId="50394"/>
    <cellStyle name="Currency [2] 3 4 2 6" xfId="36280"/>
    <cellStyle name="Currency [2] 3 4 3" xfId="10494"/>
    <cellStyle name="Currency [2] 3 4 3 2" xfId="6729"/>
    <cellStyle name="Currency [2] 3 4 3 2 2" xfId="31697"/>
    <cellStyle name="Currency [2] 3 4 3 3" xfId="18208"/>
    <cellStyle name="Currency [2] 3 4 3 3 2" xfId="43048"/>
    <cellStyle name="Currency [2] 3 4 3 4" xfId="21495"/>
    <cellStyle name="Currency [2] 3 4 3 4 2" xfId="46335"/>
    <cellStyle name="Currency [2] 3 4 3 5" xfId="24721"/>
    <cellStyle name="Currency [2] 3 4 3 5 2" xfId="49561"/>
    <cellStyle name="Currency [2] 3 4 3 6" xfId="27589"/>
    <cellStyle name="Currency [2] 3 4 3 6 2" xfId="52429"/>
    <cellStyle name="Currency [2] 3 4 3 7" xfId="35426"/>
    <cellStyle name="Currency [2] 3 4 4" xfId="8438"/>
    <cellStyle name="Currency [2] 3 4 4 2" xfId="33389"/>
    <cellStyle name="Currency [2] 3 4 5" xfId="6722"/>
    <cellStyle name="Currency [2] 3 4 5 2" xfId="31690"/>
    <cellStyle name="Currency [2] 3 4 6" xfId="8885"/>
    <cellStyle name="Currency [2] 3 4 6 2" xfId="33836"/>
    <cellStyle name="Currency [2] 3 4 7" xfId="13975"/>
    <cellStyle name="Currency [2] 3 4 7 2" xfId="38816"/>
    <cellStyle name="Currency [2] 3 4 8" xfId="7302"/>
    <cellStyle name="Currency [2] 3 4 8 2" xfId="32255"/>
    <cellStyle name="Currency [2] 3 4 9" xfId="30265"/>
    <cellStyle name="Currency [2] 3 5" xfId="11038"/>
    <cellStyle name="Currency [2] 3 5 2" xfId="13086"/>
    <cellStyle name="Currency [2] 3 5 2 2" xfId="37929"/>
    <cellStyle name="Currency [2] 3 5 3" xfId="18741"/>
    <cellStyle name="Currency [2] 3 5 3 2" xfId="43581"/>
    <cellStyle name="Currency [2] 3 5 4" xfId="22012"/>
    <cellStyle name="Currency [2] 3 5 4 2" xfId="46852"/>
    <cellStyle name="Currency [2] 3 5 5" xfId="25235"/>
    <cellStyle name="Currency [2] 3 5 5 2" xfId="50075"/>
    <cellStyle name="Currency [2] 3 5 6" xfId="35958"/>
    <cellStyle name="Currency [2] 3 6" xfId="10888"/>
    <cellStyle name="Currency [2] 3 6 2" xfId="7180"/>
    <cellStyle name="Currency [2] 3 6 2 2" xfId="32133"/>
    <cellStyle name="Currency [2] 3 6 3" xfId="18602"/>
    <cellStyle name="Currency [2] 3 6 3 2" xfId="43442"/>
    <cellStyle name="Currency [2] 3 6 4" xfId="21880"/>
    <cellStyle name="Currency [2] 3 6 4 2" xfId="46720"/>
    <cellStyle name="Currency [2] 3 6 5" xfId="25106"/>
    <cellStyle name="Currency [2] 3 6 5 2" xfId="49946"/>
    <cellStyle name="Currency [2] 3 6 6" xfId="27898"/>
    <cellStyle name="Currency [2] 3 6 6 2" xfId="52738"/>
    <cellStyle name="Currency [2] 3 6 7" xfId="35809"/>
    <cellStyle name="Currency [2] 3 7" xfId="9567"/>
    <cellStyle name="Currency [2] 3 7 2" xfId="34517"/>
    <cellStyle name="Currency [2] 3 8" xfId="9092"/>
    <cellStyle name="Currency [2] 3 8 2" xfId="34042"/>
    <cellStyle name="Currency [2] 3 9" xfId="8341"/>
    <cellStyle name="Currency [2] 3 9 2" xfId="33293"/>
    <cellStyle name="Currency [2] 4" xfId="4426"/>
    <cellStyle name="Currency [2] 4 10" xfId="13483"/>
    <cellStyle name="Currency [2] 4 10 2" xfId="38325"/>
    <cellStyle name="Currency [2] 4 11" xfId="9079"/>
    <cellStyle name="Currency [2] 4 11 2" xfId="34029"/>
    <cellStyle name="Currency [2] 4 12" xfId="29785"/>
    <cellStyle name="Currency [2] 4 2" xfId="5091"/>
    <cellStyle name="Currency [2] 4 2 2" xfId="11326"/>
    <cellStyle name="Currency [2] 4 2 2 2" xfId="7362"/>
    <cellStyle name="Currency [2] 4 2 2 2 2" xfId="32315"/>
    <cellStyle name="Currency [2] 4 2 2 3" xfId="19021"/>
    <cellStyle name="Currency [2] 4 2 2 3 2" xfId="43861"/>
    <cellStyle name="Currency [2] 4 2 2 4" xfId="22291"/>
    <cellStyle name="Currency [2] 4 2 2 4 2" xfId="47131"/>
    <cellStyle name="Currency [2] 4 2 2 5" xfId="25514"/>
    <cellStyle name="Currency [2] 4 2 2 5 2" xfId="50354"/>
    <cellStyle name="Currency [2] 4 2 2 6" xfId="36241"/>
    <cellStyle name="Currency [2] 4 2 3" xfId="10541"/>
    <cellStyle name="Currency [2] 4 2 3 2" xfId="9323"/>
    <cellStyle name="Currency [2] 4 2 3 2 2" xfId="34273"/>
    <cellStyle name="Currency [2] 4 2 3 3" xfId="18255"/>
    <cellStyle name="Currency [2] 4 2 3 3 2" xfId="43095"/>
    <cellStyle name="Currency [2] 4 2 3 4" xfId="21542"/>
    <cellStyle name="Currency [2] 4 2 3 4 2" xfId="46382"/>
    <cellStyle name="Currency [2] 4 2 3 5" xfId="24768"/>
    <cellStyle name="Currency [2] 4 2 3 5 2" xfId="49608"/>
    <cellStyle name="Currency [2] 4 2 3 6" xfId="27628"/>
    <cellStyle name="Currency [2] 4 2 3 6 2" xfId="52468"/>
    <cellStyle name="Currency [2] 4 2 3 7" xfId="35470"/>
    <cellStyle name="Currency [2] 4 2 4" xfId="7014"/>
    <cellStyle name="Currency [2] 4 2 4 2" xfId="31970"/>
    <cellStyle name="Currency [2] 4 2 5" xfId="9482"/>
    <cellStyle name="Currency [2] 4 2 5 2" xfId="34432"/>
    <cellStyle name="Currency [2] 4 2 6" xfId="6751"/>
    <cellStyle name="Currency [2] 4 2 6 2" xfId="31719"/>
    <cellStyle name="Currency [2] 4 2 7" xfId="9148"/>
    <cellStyle name="Currency [2] 4 2 7 2" xfId="34098"/>
    <cellStyle name="Currency [2] 4 2 8" xfId="15718"/>
    <cellStyle name="Currency [2] 4 2 8 2" xfId="40558"/>
    <cellStyle name="Currency [2] 4 2 9" xfId="30188"/>
    <cellStyle name="Currency [2] 4 3" xfId="4789"/>
    <cellStyle name="Currency [2] 4 3 2" xfId="11129"/>
    <cellStyle name="Currency [2] 4 3 2 2" xfId="6617"/>
    <cellStyle name="Currency [2] 4 3 2 2 2" xfId="31585"/>
    <cellStyle name="Currency [2] 4 3 2 3" xfId="18825"/>
    <cellStyle name="Currency [2] 4 3 2 3 2" xfId="43665"/>
    <cellStyle name="Currency [2] 4 3 2 4" xfId="22095"/>
    <cellStyle name="Currency [2] 4 3 2 4 2" xfId="46935"/>
    <cellStyle name="Currency [2] 4 3 2 5" xfId="25318"/>
    <cellStyle name="Currency [2] 4 3 2 5 2" xfId="50158"/>
    <cellStyle name="Currency [2] 4 3 2 6" xfId="36044"/>
    <cellStyle name="Currency [2] 4 3 3" xfId="10787"/>
    <cellStyle name="Currency [2] 4 3 3 2" xfId="9703"/>
    <cellStyle name="Currency [2] 4 3 3 2 2" xfId="34652"/>
    <cellStyle name="Currency [2] 4 3 3 3" xfId="18501"/>
    <cellStyle name="Currency [2] 4 3 3 3 2" xfId="43341"/>
    <cellStyle name="Currency [2] 4 3 3 4" xfId="21787"/>
    <cellStyle name="Currency [2] 4 3 3 4 2" xfId="46627"/>
    <cellStyle name="Currency [2] 4 3 3 5" xfId="25013"/>
    <cellStyle name="Currency [2] 4 3 3 5 2" xfId="49853"/>
    <cellStyle name="Currency [2] 4 3 3 6" xfId="27817"/>
    <cellStyle name="Currency [2] 4 3 3 6 2" xfId="52657"/>
    <cellStyle name="Currency [2] 4 3 3 7" xfId="35716"/>
    <cellStyle name="Currency [2] 4 3 4" xfId="13964"/>
    <cellStyle name="Currency [2] 4 3 4 2" xfId="38805"/>
    <cellStyle name="Currency [2] 4 3 5" xfId="15683"/>
    <cellStyle name="Currency [2] 4 3 5 2" xfId="40523"/>
    <cellStyle name="Currency [2] 4 3 6" xfId="7211"/>
    <cellStyle name="Currency [2] 4 3 6 2" xfId="32164"/>
    <cellStyle name="Currency [2] 4 3 7" xfId="7568"/>
    <cellStyle name="Currency [2] 4 3 7 2" xfId="32521"/>
    <cellStyle name="Currency [2] 4 3 8" xfId="9155"/>
    <cellStyle name="Currency [2] 4 3 8 2" xfId="34105"/>
    <cellStyle name="Currency [2] 4 3 9" xfId="29906"/>
    <cellStyle name="Currency [2] 4 4" xfId="5171"/>
    <cellStyle name="Currency [2] 4 4 2" xfId="11365"/>
    <cellStyle name="Currency [2] 4 4 2 2" xfId="14401"/>
    <cellStyle name="Currency [2] 4 4 2 2 2" xfId="39242"/>
    <cellStyle name="Currency [2] 4 4 2 3" xfId="19060"/>
    <cellStyle name="Currency [2] 4 4 2 3 2" xfId="43900"/>
    <cellStyle name="Currency [2] 4 4 2 4" xfId="22330"/>
    <cellStyle name="Currency [2] 4 4 2 4 2" xfId="47170"/>
    <cellStyle name="Currency [2] 4 4 2 5" xfId="25553"/>
    <cellStyle name="Currency [2] 4 4 2 5 2" xfId="50393"/>
    <cellStyle name="Currency [2] 4 4 2 6" xfId="36279"/>
    <cellStyle name="Currency [2] 4 4 3" xfId="10495"/>
    <cellStyle name="Currency [2] 4 4 3 2" xfId="7694"/>
    <cellStyle name="Currency [2] 4 4 3 2 2" xfId="32647"/>
    <cellStyle name="Currency [2] 4 4 3 3" xfId="18209"/>
    <cellStyle name="Currency [2] 4 4 3 3 2" xfId="43049"/>
    <cellStyle name="Currency [2] 4 4 3 4" xfId="21496"/>
    <cellStyle name="Currency [2] 4 4 3 4 2" xfId="46336"/>
    <cellStyle name="Currency [2] 4 4 3 5" xfId="24722"/>
    <cellStyle name="Currency [2] 4 4 3 5 2" xfId="49562"/>
    <cellStyle name="Currency [2] 4 4 3 6" xfId="27590"/>
    <cellStyle name="Currency [2] 4 4 3 6 2" xfId="52430"/>
    <cellStyle name="Currency [2] 4 4 3 7" xfId="35427"/>
    <cellStyle name="Currency [2] 4 4 4" xfId="8437"/>
    <cellStyle name="Currency [2] 4 4 4 2" xfId="33388"/>
    <cellStyle name="Currency [2] 4 4 5" xfId="8459"/>
    <cellStyle name="Currency [2] 4 4 5 2" xfId="33410"/>
    <cellStyle name="Currency [2] 4 4 6" xfId="9491"/>
    <cellStyle name="Currency [2] 4 4 6 2" xfId="34441"/>
    <cellStyle name="Currency [2] 4 4 7" xfId="19154"/>
    <cellStyle name="Currency [2] 4 4 7 2" xfId="43994"/>
    <cellStyle name="Currency [2] 4 4 8" xfId="15954"/>
    <cellStyle name="Currency [2] 4 4 8 2" xfId="40794"/>
    <cellStyle name="Currency [2] 4 4 9" xfId="30264"/>
    <cellStyle name="Currency [2] 4 5" xfId="11039"/>
    <cellStyle name="Currency [2] 4 5 2" xfId="14811"/>
    <cellStyle name="Currency [2] 4 5 2 2" xfId="39652"/>
    <cellStyle name="Currency [2] 4 5 3" xfId="18742"/>
    <cellStyle name="Currency [2] 4 5 3 2" xfId="43582"/>
    <cellStyle name="Currency [2] 4 5 4" xfId="22013"/>
    <cellStyle name="Currency [2] 4 5 4 2" xfId="46853"/>
    <cellStyle name="Currency [2] 4 5 5" xfId="25236"/>
    <cellStyle name="Currency [2] 4 5 5 2" xfId="50076"/>
    <cellStyle name="Currency [2] 4 5 6" xfId="35959"/>
    <cellStyle name="Currency [2] 4 6" xfId="10887"/>
    <cellStyle name="Currency [2] 4 6 2" xfId="9298"/>
    <cellStyle name="Currency [2] 4 6 2 2" xfId="34248"/>
    <cellStyle name="Currency [2] 4 6 3" xfId="18601"/>
    <cellStyle name="Currency [2] 4 6 3 2" xfId="43441"/>
    <cellStyle name="Currency [2] 4 6 4" xfId="21879"/>
    <cellStyle name="Currency [2] 4 6 4 2" xfId="46719"/>
    <cellStyle name="Currency [2] 4 6 5" xfId="25105"/>
    <cellStyle name="Currency [2] 4 6 5 2" xfId="49945"/>
    <cellStyle name="Currency [2] 4 6 6" xfId="27897"/>
    <cellStyle name="Currency [2] 4 6 6 2" xfId="52737"/>
    <cellStyle name="Currency [2] 4 6 7" xfId="35808"/>
    <cellStyle name="Currency [2] 4 7" xfId="6990"/>
    <cellStyle name="Currency [2] 4 7 2" xfId="31946"/>
    <cellStyle name="Currency [2] 4 8" xfId="7167"/>
    <cellStyle name="Currency [2] 4 8 2" xfId="32120"/>
    <cellStyle name="Currency [2] 4 9" xfId="8340"/>
    <cellStyle name="Currency [2] 4 9 2" xfId="33292"/>
    <cellStyle name="Currency [2] 5" xfId="4427"/>
    <cellStyle name="Currency [2] 5 10" xfId="9702"/>
    <cellStyle name="Currency [2] 5 10 2" xfId="34651"/>
    <cellStyle name="Currency [2] 5 11" xfId="14730"/>
    <cellStyle name="Currency [2] 5 11 2" xfId="39571"/>
    <cellStyle name="Currency [2] 5 12" xfId="29786"/>
    <cellStyle name="Currency [2] 5 2" xfId="5092"/>
    <cellStyle name="Currency [2] 5 2 2" xfId="11327"/>
    <cellStyle name="Currency [2] 5 2 2 2" xfId="7126"/>
    <cellStyle name="Currency [2] 5 2 2 2 2" xfId="32079"/>
    <cellStyle name="Currency [2] 5 2 2 3" xfId="19022"/>
    <cellStyle name="Currency [2] 5 2 2 3 2" xfId="43862"/>
    <cellStyle name="Currency [2] 5 2 2 4" xfId="22292"/>
    <cellStyle name="Currency [2] 5 2 2 4 2" xfId="47132"/>
    <cellStyle name="Currency [2] 5 2 2 5" xfId="25515"/>
    <cellStyle name="Currency [2] 5 2 2 5 2" xfId="50355"/>
    <cellStyle name="Currency [2] 5 2 2 6" xfId="36242"/>
    <cellStyle name="Currency [2] 5 2 3" xfId="10540"/>
    <cellStyle name="Currency [2] 5 2 3 2" xfId="7282"/>
    <cellStyle name="Currency [2] 5 2 3 2 2" xfId="32235"/>
    <cellStyle name="Currency [2] 5 2 3 3" xfId="18254"/>
    <cellStyle name="Currency [2] 5 2 3 3 2" xfId="43094"/>
    <cellStyle name="Currency [2] 5 2 3 4" xfId="21541"/>
    <cellStyle name="Currency [2] 5 2 3 4 2" xfId="46381"/>
    <cellStyle name="Currency [2] 5 2 3 5" xfId="24767"/>
    <cellStyle name="Currency [2] 5 2 3 5 2" xfId="49607"/>
    <cellStyle name="Currency [2] 5 2 3 6" xfId="27627"/>
    <cellStyle name="Currency [2] 5 2 3 6 2" xfId="52467"/>
    <cellStyle name="Currency [2] 5 2 3 7" xfId="35469"/>
    <cellStyle name="Currency [2] 5 2 4" xfId="9613"/>
    <cellStyle name="Currency [2] 5 2 4 2" xfId="34563"/>
    <cellStyle name="Currency [2] 5 2 5" xfId="6669"/>
    <cellStyle name="Currency [2] 5 2 5 2" xfId="31637"/>
    <cellStyle name="Currency [2] 5 2 6" xfId="14099"/>
    <cellStyle name="Currency [2] 5 2 6 2" xfId="38940"/>
    <cellStyle name="Currency [2] 5 2 7" xfId="8846"/>
    <cellStyle name="Currency [2] 5 2 7 2" xfId="33797"/>
    <cellStyle name="Currency [2] 5 2 8" xfId="8794"/>
    <cellStyle name="Currency [2] 5 2 8 2" xfId="33745"/>
    <cellStyle name="Currency [2] 5 2 9" xfId="30189"/>
    <cellStyle name="Currency [2] 5 3" xfId="4788"/>
    <cellStyle name="Currency [2] 5 3 2" xfId="11128"/>
    <cellStyle name="Currency [2] 5 3 2 2" xfId="6728"/>
    <cellStyle name="Currency [2] 5 3 2 2 2" xfId="31696"/>
    <cellStyle name="Currency [2] 5 3 2 3" xfId="18824"/>
    <cellStyle name="Currency [2] 5 3 2 3 2" xfId="43664"/>
    <cellStyle name="Currency [2] 5 3 2 4" xfId="22094"/>
    <cellStyle name="Currency [2] 5 3 2 4 2" xfId="46934"/>
    <cellStyle name="Currency [2] 5 3 2 5" xfId="25317"/>
    <cellStyle name="Currency [2] 5 3 2 5 2" xfId="50157"/>
    <cellStyle name="Currency [2] 5 3 2 6" xfId="36043"/>
    <cellStyle name="Currency [2] 5 3 3" xfId="10788"/>
    <cellStyle name="Currency [2] 5 3 3 2" xfId="9495"/>
    <cellStyle name="Currency [2] 5 3 3 2 2" xfId="34445"/>
    <cellStyle name="Currency [2] 5 3 3 3" xfId="18502"/>
    <cellStyle name="Currency [2] 5 3 3 3 2" xfId="43342"/>
    <cellStyle name="Currency [2] 5 3 3 4" xfId="21788"/>
    <cellStyle name="Currency [2] 5 3 3 4 2" xfId="46628"/>
    <cellStyle name="Currency [2] 5 3 3 5" xfId="25014"/>
    <cellStyle name="Currency [2] 5 3 3 5 2" xfId="49854"/>
    <cellStyle name="Currency [2] 5 3 3 6" xfId="27818"/>
    <cellStyle name="Currency [2] 5 3 3 6 2" xfId="52658"/>
    <cellStyle name="Currency [2] 5 3 3 7" xfId="35717"/>
    <cellStyle name="Currency [2] 5 3 4" xfId="14112"/>
    <cellStyle name="Currency [2] 5 3 4 2" xfId="38953"/>
    <cellStyle name="Currency [2] 5 3 5" xfId="7952"/>
    <cellStyle name="Currency [2] 5 3 5 2" xfId="32905"/>
    <cellStyle name="Currency [2] 5 3 6" xfId="8281"/>
    <cellStyle name="Currency [2] 5 3 6 2" xfId="33234"/>
    <cellStyle name="Currency [2] 5 3 7" xfId="15756"/>
    <cellStyle name="Currency [2] 5 3 7 2" xfId="40596"/>
    <cellStyle name="Currency [2] 5 3 8" xfId="15667"/>
    <cellStyle name="Currency [2] 5 3 8 2" xfId="40507"/>
    <cellStyle name="Currency [2] 5 3 9" xfId="29905"/>
    <cellStyle name="Currency [2] 5 4" xfId="5170"/>
    <cellStyle name="Currency [2] 5 4 2" xfId="11364"/>
    <cellStyle name="Currency [2] 5 4 2 2" xfId="14652"/>
    <cellStyle name="Currency [2] 5 4 2 2 2" xfId="39493"/>
    <cellStyle name="Currency [2] 5 4 2 3" xfId="19059"/>
    <cellStyle name="Currency [2] 5 4 2 3 2" xfId="43899"/>
    <cellStyle name="Currency [2] 5 4 2 4" xfId="22329"/>
    <cellStyle name="Currency [2] 5 4 2 4 2" xfId="47169"/>
    <cellStyle name="Currency [2] 5 4 2 5" xfId="25552"/>
    <cellStyle name="Currency [2] 5 4 2 5 2" xfId="50392"/>
    <cellStyle name="Currency [2] 5 4 2 6" xfId="36278"/>
    <cellStyle name="Currency [2] 5 4 3" xfId="10496"/>
    <cellStyle name="Currency [2] 5 4 3 2" xfId="13241"/>
    <cellStyle name="Currency [2] 5 4 3 2 2" xfId="38083"/>
    <cellStyle name="Currency [2] 5 4 3 3" xfId="18210"/>
    <cellStyle name="Currency [2] 5 4 3 3 2" xfId="43050"/>
    <cellStyle name="Currency [2] 5 4 3 4" xfId="21497"/>
    <cellStyle name="Currency [2] 5 4 3 4 2" xfId="46337"/>
    <cellStyle name="Currency [2] 5 4 3 5" xfId="24723"/>
    <cellStyle name="Currency [2] 5 4 3 5 2" xfId="49563"/>
    <cellStyle name="Currency [2] 5 4 3 6" xfId="27591"/>
    <cellStyle name="Currency [2] 5 4 3 6 2" xfId="52431"/>
    <cellStyle name="Currency [2] 5 4 3 7" xfId="35428"/>
    <cellStyle name="Currency [2] 5 4 4" xfId="8436"/>
    <cellStyle name="Currency [2] 5 4 4 2" xfId="33387"/>
    <cellStyle name="Currency [2] 5 4 5" xfId="13658"/>
    <cellStyle name="Currency [2] 5 4 5 2" xfId="38500"/>
    <cellStyle name="Currency [2] 5 4 6" xfId="9520"/>
    <cellStyle name="Currency [2] 5 4 6 2" xfId="34470"/>
    <cellStyle name="Currency [2] 5 4 7" xfId="15720"/>
    <cellStyle name="Currency [2] 5 4 7 2" xfId="40560"/>
    <cellStyle name="Currency [2] 5 4 8" xfId="13960"/>
    <cellStyle name="Currency [2] 5 4 8 2" xfId="38801"/>
    <cellStyle name="Currency [2] 5 4 9" xfId="30263"/>
    <cellStyle name="Currency [2] 5 5" xfId="11040"/>
    <cellStyle name="Currency [2] 5 5 2" xfId="14452"/>
    <cellStyle name="Currency [2] 5 5 2 2" xfId="39293"/>
    <cellStyle name="Currency [2] 5 5 3" xfId="18743"/>
    <cellStyle name="Currency [2] 5 5 3 2" xfId="43583"/>
    <cellStyle name="Currency [2] 5 5 4" xfId="22014"/>
    <cellStyle name="Currency [2] 5 5 4 2" xfId="46854"/>
    <cellStyle name="Currency [2] 5 5 5" xfId="25237"/>
    <cellStyle name="Currency [2] 5 5 5 2" xfId="50077"/>
    <cellStyle name="Currency [2] 5 5 6" xfId="35960"/>
    <cellStyle name="Currency [2] 5 6" xfId="10886"/>
    <cellStyle name="Currency [2] 5 6 2" xfId="9639"/>
    <cellStyle name="Currency [2] 5 6 2 2" xfId="34589"/>
    <cellStyle name="Currency [2] 5 6 3" xfId="18600"/>
    <cellStyle name="Currency [2] 5 6 3 2" xfId="43440"/>
    <cellStyle name="Currency [2] 5 6 4" xfId="21878"/>
    <cellStyle name="Currency [2] 5 6 4 2" xfId="46718"/>
    <cellStyle name="Currency [2] 5 6 5" xfId="25104"/>
    <cellStyle name="Currency [2] 5 6 5 2" xfId="49944"/>
    <cellStyle name="Currency [2] 5 6 6" xfId="27896"/>
    <cellStyle name="Currency [2] 5 6 6 2" xfId="52736"/>
    <cellStyle name="Currency [2] 5 6 7" xfId="35807"/>
    <cellStyle name="Currency [2] 5 7" xfId="9302"/>
    <cellStyle name="Currency [2] 5 7 2" xfId="34252"/>
    <cellStyle name="Currency [2] 5 8" xfId="9206"/>
    <cellStyle name="Currency [2] 5 8 2" xfId="34156"/>
    <cellStyle name="Currency [2] 5 9" xfId="8339"/>
    <cellStyle name="Currency [2] 5 9 2" xfId="33291"/>
    <cellStyle name="Currency [2] 6" xfId="4428"/>
    <cellStyle name="Currency [2] 6 10" xfId="8874"/>
    <cellStyle name="Currency [2] 6 10 2" xfId="33825"/>
    <cellStyle name="Currency [2] 6 11" xfId="15624"/>
    <cellStyle name="Currency [2] 6 11 2" xfId="40465"/>
    <cellStyle name="Currency [2] 6 12" xfId="29787"/>
    <cellStyle name="Currency [2] 6 2" xfId="5093"/>
    <cellStyle name="Currency [2] 6 2 2" xfId="11328"/>
    <cellStyle name="Currency [2] 6 2 2 2" xfId="13114"/>
    <cellStyle name="Currency [2] 6 2 2 2 2" xfId="37956"/>
    <cellStyle name="Currency [2] 6 2 2 3" xfId="19023"/>
    <cellStyle name="Currency [2] 6 2 2 3 2" xfId="43863"/>
    <cellStyle name="Currency [2] 6 2 2 4" xfId="22293"/>
    <cellStyle name="Currency [2] 6 2 2 4 2" xfId="47133"/>
    <cellStyle name="Currency [2] 6 2 2 5" xfId="25516"/>
    <cellStyle name="Currency [2] 6 2 2 5 2" xfId="50356"/>
    <cellStyle name="Currency [2] 6 2 2 6" xfId="36243"/>
    <cellStyle name="Currency [2] 6 2 3" xfId="10539"/>
    <cellStyle name="Currency [2] 6 2 3 2" xfId="7143"/>
    <cellStyle name="Currency [2] 6 2 3 2 2" xfId="32096"/>
    <cellStyle name="Currency [2] 6 2 3 3" xfId="18253"/>
    <cellStyle name="Currency [2] 6 2 3 3 2" xfId="43093"/>
    <cellStyle name="Currency [2] 6 2 3 4" xfId="21540"/>
    <cellStyle name="Currency [2] 6 2 3 4 2" xfId="46380"/>
    <cellStyle name="Currency [2] 6 2 3 5" xfId="24766"/>
    <cellStyle name="Currency [2] 6 2 3 5 2" xfId="49606"/>
    <cellStyle name="Currency [2] 6 2 3 6" xfId="27626"/>
    <cellStyle name="Currency [2] 6 2 3 6 2" xfId="52466"/>
    <cellStyle name="Currency [2] 6 2 3 7" xfId="35468"/>
    <cellStyle name="Currency [2] 6 2 4" xfId="9463"/>
    <cellStyle name="Currency [2] 6 2 4 2" xfId="34413"/>
    <cellStyle name="Currency [2] 6 2 5" xfId="7209"/>
    <cellStyle name="Currency [2] 6 2 5 2" xfId="32162"/>
    <cellStyle name="Currency [2] 6 2 6" xfId="8893"/>
    <cellStyle name="Currency [2] 6 2 6 2" xfId="33844"/>
    <cellStyle name="Currency [2] 6 2 7" xfId="7655"/>
    <cellStyle name="Currency [2] 6 2 7 2" xfId="32608"/>
    <cellStyle name="Currency [2] 6 2 8" xfId="15417"/>
    <cellStyle name="Currency [2] 6 2 8 2" xfId="40258"/>
    <cellStyle name="Currency [2] 6 2 9" xfId="30190"/>
    <cellStyle name="Currency [2] 6 3" xfId="4787"/>
    <cellStyle name="Currency [2] 6 3 2" xfId="11127"/>
    <cellStyle name="Currency [2] 6 3 2 2" xfId="14268"/>
    <cellStyle name="Currency [2] 6 3 2 2 2" xfId="39109"/>
    <cellStyle name="Currency [2] 6 3 2 3" xfId="18823"/>
    <cellStyle name="Currency [2] 6 3 2 3 2" xfId="43663"/>
    <cellStyle name="Currency [2] 6 3 2 4" xfId="22093"/>
    <cellStyle name="Currency [2] 6 3 2 4 2" xfId="46933"/>
    <cellStyle name="Currency [2] 6 3 2 5" xfId="25316"/>
    <cellStyle name="Currency [2] 6 3 2 5 2" xfId="50156"/>
    <cellStyle name="Currency [2] 6 3 2 6" xfId="36042"/>
    <cellStyle name="Currency [2] 6 3 3" xfId="10789"/>
    <cellStyle name="Currency [2] 6 3 3 2" xfId="7710"/>
    <cellStyle name="Currency [2] 6 3 3 2 2" xfId="32663"/>
    <cellStyle name="Currency [2] 6 3 3 3" xfId="18503"/>
    <cellStyle name="Currency [2] 6 3 3 3 2" xfId="43343"/>
    <cellStyle name="Currency [2] 6 3 3 4" xfId="21789"/>
    <cellStyle name="Currency [2] 6 3 3 4 2" xfId="46629"/>
    <cellStyle name="Currency [2] 6 3 3 5" xfId="25015"/>
    <cellStyle name="Currency [2] 6 3 3 5 2" xfId="49855"/>
    <cellStyle name="Currency [2] 6 3 3 6" xfId="27819"/>
    <cellStyle name="Currency [2] 6 3 3 6 2" xfId="52659"/>
    <cellStyle name="Currency [2] 6 3 3 7" xfId="35718"/>
    <cellStyle name="Currency [2] 6 3 4" xfId="13819"/>
    <cellStyle name="Currency [2] 6 3 4 2" xfId="38661"/>
    <cellStyle name="Currency [2] 6 3 5" xfId="9578"/>
    <cellStyle name="Currency [2] 6 3 5 2" xfId="34528"/>
    <cellStyle name="Currency [2] 6 3 6" xfId="13499"/>
    <cellStyle name="Currency [2] 6 3 6 2" xfId="38341"/>
    <cellStyle name="Currency [2] 6 3 7" xfId="9727"/>
    <cellStyle name="Currency [2] 6 3 7 2" xfId="34676"/>
    <cellStyle name="Currency [2] 6 3 8" xfId="14258"/>
    <cellStyle name="Currency [2] 6 3 8 2" xfId="39099"/>
    <cellStyle name="Currency [2] 6 3 9" xfId="29904"/>
    <cellStyle name="Currency [2] 6 4" xfId="5169"/>
    <cellStyle name="Currency [2] 6 4 2" xfId="11363"/>
    <cellStyle name="Currency [2] 6 4 2 2" xfId="7505"/>
    <cellStyle name="Currency [2] 6 4 2 2 2" xfId="32458"/>
    <cellStyle name="Currency [2] 6 4 2 3" xfId="19058"/>
    <cellStyle name="Currency [2] 6 4 2 3 2" xfId="43898"/>
    <cellStyle name="Currency [2] 6 4 2 4" xfId="22328"/>
    <cellStyle name="Currency [2] 6 4 2 4 2" xfId="47168"/>
    <cellStyle name="Currency [2] 6 4 2 5" xfId="25551"/>
    <cellStyle name="Currency [2] 6 4 2 5 2" xfId="50391"/>
    <cellStyle name="Currency [2] 6 4 2 6" xfId="36277"/>
    <cellStyle name="Currency [2] 6 4 3" xfId="10497"/>
    <cellStyle name="Currency [2] 6 4 3 2" xfId="14956"/>
    <cellStyle name="Currency [2] 6 4 3 2 2" xfId="39797"/>
    <cellStyle name="Currency [2] 6 4 3 3" xfId="18211"/>
    <cellStyle name="Currency [2] 6 4 3 3 2" xfId="43051"/>
    <cellStyle name="Currency [2] 6 4 3 4" xfId="21498"/>
    <cellStyle name="Currency [2] 6 4 3 4 2" xfId="46338"/>
    <cellStyle name="Currency [2] 6 4 3 5" xfId="24724"/>
    <cellStyle name="Currency [2] 6 4 3 5 2" xfId="49564"/>
    <cellStyle name="Currency [2] 6 4 3 6" xfId="27592"/>
    <cellStyle name="Currency [2] 6 4 3 6 2" xfId="52432"/>
    <cellStyle name="Currency [2] 6 4 3 7" xfId="35429"/>
    <cellStyle name="Currency [2] 6 4 4" xfId="8435"/>
    <cellStyle name="Currency [2] 6 4 4 2" xfId="33386"/>
    <cellStyle name="Currency [2] 6 4 5" xfId="7425"/>
    <cellStyle name="Currency [2] 6 4 5 2" xfId="32378"/>
    <cellStyle name="Currency [2] 6 4 6" xfId="13154"/>
    <cellStyle name="Currency [2] 6 4 6 2" xfId="37996"/>
    <cellStyle name="Currency [2] 6 4 7" xfId="19146"/>
    <cellStyle name="Currency [2] 6 4 7 2" xfId="43986"/>
    <cellStyle name="Currency [2] 6 4 8" xfId="8491"/>
    <cellStyle name="Currency [2] 6 4 8 2" xfId="33442"/>
    <cellStyle name="Currency [2] 6 4 9" xfId="30262"/>
    <cellStyle name="Currency [2] 6 5" xfId="11041"/>
    <cellStyle name="Currency [2] 6 5 2" xfId="9063"/>
    <cellStyle name="Currency [2] 6 5 2 2" xfId="34013"/>
    <cellStyle name="Currency [2] 6 5 3" xfId="18744"/>
    <cellStyle name="Currency [2] 6 5 3 2" xfId="43584"/>
    <cellStyle name="Currency [2] 6 5 4" xfId="22015"/>
    <cellStyle name="Currency [2] 6 5 4 2" xfId="46855"/>
    <cellStyle name="Currency [2] 6 5 5" xfId="25238"/>
    <cellStyle name="Currency [2] 6 5 5 2" xfId="50078"/>
    <cellStyle name="Currency [2] 6 5 6" xfId="35961"/>
    <cellStyle name="Currency [2] 6 6" xfId="10885"/>
    <cellStyle name="Currency [2] 6 6 2" xfId="6652"/>
    <cellStyle name="Currency [2] 6 6 2 2" xfId="31620"/>
    <cellStyle name="Currency [2] 6 6 3" xfId="18599"/>
    <cellStyle name="Currency [2] 6 6 3 2" xfId="43439"/>
    <cellStyle name="Currency [2] 6 6 4" xfId="21877"/>
    <cellStyle name="Currency [2] 6 6 4 2" xfId="46717"/>
    <cellStyle name="Currency [2] 6 6 5" xfId="25103"/>
    <cellStyle name="Currency [2] 6 6 5 2" xfId="49943"/>
    <cellStyle name="Currency [2] 6 6 6" xfId="27895"/>
    <cellStyle name="Currency [2] 6 6 6 2" xfId="52735"/>
    <cellStyle name="Currency [2] 6 6 7" xfId="35806"/>
    <cellStyle name="Currency [2] 6 7" xfId="8354"/>
    <cellStyle name="Currency [2] 6 7 2" xfId="33306"/>
    <cellStyle name="Currency [2] 6 8" xfId="6530"/>
    <cellStyle name="Currency [2] 6 8 2" xfId="31499"/>
    <cellStyle name="Currency [2] 6 9" xfId="8338"/>
    <cellStyle name="Currency [2] 6 9 2" xfId="33290"/>
    <cellStyle name="Currency [2] 7" xfId="5088"/>
    <cellStyle name="Currency [2] 7 2" xfId="11323"/>
    <cellStyle name="Currency [2] 7 2 2" xfId="7548"/>
    <cellStyle name="Currency [2] 7 2 2 2" xfId="32501"/>
    <cellStyle name="Currency [2] 7 2 3" xfId="19018"/>
    <cellStyle name="Currency [2] 7 2 3 2" xfId="43858"/>
    <cellStyle name="Currency [2] 7 2 4" xfId="22288"/>
    <cellStyle name="Currency [2] 7 2 4 2" xfId="47128"/>
    <cellStyle name="Currency [2] 7 2 5" xfId="25511"/>
    <cellStyle name="Currency [2] 7 2 5 2" xfId="50351"/>
    <cellStyle name="Currency [2] 7 2 6" xfId="36238"/>
    <cellStyle name="Currency [2] 7 3" xfId="10544"/>
    <cellStyle name="Currency [2] 7 3 2" xfId="9591"/>
    <cellStyle name="Currency [2] 7 3 2 2" xfId="34541"/>
    <cellStyle name="Currency [2] 7 3 3" xfId="18258"/>
    <cellStyle name="Currency [2] 7 3 3 2" xfId="43098"/>
    <cellStyle name="Currency [2] 7 3 4" xfId="21545"/>
    <cellStyle name="Currency [2] 7 3 4 2" xfId="46385"/>
    <cellStyle name="Currency [2] 7 3 5" xfId="24771"/>
    <cellStyle name="Currency [2] 7 3 5 2" xfId="49611"/>
    <cellStyle name="Currency [2] 7 3 6" xfId="27631"/>
    <cellStyle name="Currency [2] 7 3 6 2" xfId="52471"/>
    <cellStyle name="Currency [2] 7 3 7" xfId="35473"/>
    <cellStyle name="Currency [2] 7 4" xfId="8420"/>
    <cellStyle name="Currency [2] 7 4 2" xfId="33371"/>
    <cellStyle name="Currency [2] 7 5" xfId="14245"/>
    <cellStyle name="Currency [2] 7 5 2" xfId="39086"/>
    <cellStyle name="Currency [2] 7 6" xfId="8888"/>
    <cellStyle name="Currency [2] 7 6 2" xfId="33839"/>
    <cellStyle name="Currency [2] 7 7" xfId="8489"/>
    <cellStyle name="Currency [2] 7 7 2" xfId="33440"/>
    <cellStyle name="Currency [2] 7 8" xfId="14917"/>
    <cellStyle name="Currency [2] 7 8 2" xfId="39758"/>
    <cellStyle name="Currency [2] 7 9" xfId="30185"/>
    <cellStyle name="Currency [2] 8" xfId="4792"/>
    <cellStyle name="Currency [2] 8 2" xfId="11132"/>
    <cellStyle name="Currency [2] 8 2 2" xfId="7214"/>
    <cellStyle name="Currency [2] 8 2 2 2" xfId="32167"/>
    <cellStyle name="Currency [2] 8 2 3" xfId="18828"/>
    <cellStyle name="Currency [2] 8 2 3 2" xfId="43668"/>
    <cellStyle name="Currency [2] 8 2 4" xfId="22098"/>
    <cellStyle name="Currency [2] 8 2 4 2" xfId="46938"/>
    <cellStyle name="Currency [2] 8 2 5" xfId="25321"/>
    <cellStyle name="Currency [2] 8 2 5 2" xfId="50161"/>
    <cellStyle name="Currency [2] 8 2 6" xfId="36047"/>
    <cellStyle name="Currency [2] 8 3" xfId="10784"/>
    <cellStyle name="Currency [2] 8 3 2" xfId="9616"/>
    <cellStyle name="Currency [2] 8 3 2 2" xfId="34566"/>
    <cellStyle name="Currency [2] 8 3 3" xfId="18498"/>
    <cellStyle name="Currency [2] 8 3 3 2" xfId="43338"/>
    <cellStyle name="Currency [2] 8 3 4" xfId="21784"/>
    <cellStyle name="Currency [2] 8 3 4 2" xfId="46624"/>
    <cellStyle name="Currency [2] 8 3 5" xfId="25010"/>
    <cellStyle name="Currency [2] 8 3 5 2" xfId="49850"/>
    <cellStyle name="Currency [2] 8 3 6" xfId="27814"/>
    <cellStyle name="Currency [2] 8 3 6 2" xfId="52654"/>
    <cellStyle name="Currency [2] 8 3 7" xfId="35713"/>
    <cellStyle name="Currency [2] 8 4" xfId="14090"/>
    <cellStyle name="Currency [2] 8 4 2" xfId="38931"/>
    <cellStyle name="Currency [2] 8 5" xfId="8847"/>
    <cellStyle name="Currency [2] 8 5 2" xfId="33798"/>
    <cellStyle name="Currency [2] 8 6" xfId="8877"/>
    <cellStyle name="Currency [2] 8 6 2" xfId="33828"/>
    <cellStyle name="Currency [2] 8 7" xfId="9738"/>
    <cellStyle name="Currency [2] 8 7 2" xfId="34687"/>
    <cellStyle name="Currency [2] 8 8" xfId="9208"/>
    <cellStyle name="Currency [2] 8 8 2" xfId="34158"/>
    <cellStyle name="Currency [2] 8 9" xfId="29909"/>
    <cellStyle name="Currency [2] 9" xfId="5173"/>
    <cellStyle name="Currency [2] 9 2" xfId="11367"/>
    <cellStyle name="Currency [2] 9 2 2" xfId="9537"/>
    <cellStyle name="Currency [2] 9 2 2 2" xfId="34487"/>
    <cellStyle name="Currency [2] 9 2 3" xfId="19062"/>
    <cellStyle name="Currency [2] 9 2 3 2" xfId="43902"/>
    <cellStyle name="Currency [2] 9 2 4" xfId="22332"/>
    <cellStyle name="Currency [2] 9 2 4 2" xfId="47172"/>
    <cellStyle name="Currency [2] 9 2 5" xfId="25555"/>
    <cellStyle name="Currency [2] 9 2 5 2" xfId="50395"/>
    <cellStyle name="Currency [2] 9 2 6" xfId="36281"/>
    <cellStyle name="Currency [2] 9 3" xfId="10493"/>
    <cellStyle name="Currency [2] 9 3 2" xfId="9455"/>
    <cellStyle name="Currency [2] 9 3 2 2" xfId="34405"/>
    <cellStyle name="Currency [2] 9 3 3" xfId="18207"/>
    <cellStyle name="Currency [2] 9 3 3 2" xfId="43047"/>
    <cellStyle name="Currency [2] 9 3 4" xfId="21494"/>
    <cellStyle name="Currency [2] 9 3 4 2" xfId="46334"/>
    <cellStyle name="Currency [2] 9 3 5" xfId="24720"/>
    <cellStyle name="Currency [2] 9 3 5 2" xfId="49560"/>
    <cellStyle name="Currency [2] 9 3 6" xfId="27588"/>
    <cellStyle name="Currency [2] 9 3 6 2" xfId="52428"/>
    <cellStyle name="Currency [2] 9 3 7" xfId="35425"/>
    <cellStyle name="Currency [2] 9 4" xfId="8439"/>
    <cellStyle name="Currency [2] 9 4 2" xfId="33390"/>
    <cellStyle name="Currency [2] 9 5" xfId="14863"/>
    <cellStyle name="Currency [2] 9 5 2" xfId="39704"/>
    <cellStyle name="Currency [2] 9 6" xfId="14275"/>
    <cellStyle name="Currency [2] 9 6 2" xfId="39116"/>
    <cellStyle name="Currency [2] 9 7" xfId="19135"/>
    <cellStyle name="Currency [2] 9 7 2" xfId="43975"/>
    <cellStyle name="Currency [2] 9 8" xfId="6592"/>
    <cellStyle name="Currency [2] 9 8 2" xfId="31561"/>
    <cellStyle name="Currency [2] 9 9" xfId="30266"/>
    <cellStyle name="Currency 0" xfId="1193"/>
    <cellStyle name="Currency 0 2" xfId="4429"/>
    <cellStyle name="Currency 2" xfId="1194"/>
    <cellStyle name="Currency 2 2" xfId="4430"/>
    <cellStyle name="Currency 2*" xfId="1195"/>
    <cellStyle name="Currency 2_tlk0001qpq" xfId="1196"/>
    <cellStyle name="Currency 3" xfId="4431"/>
    <cellStyle name="Currency 3*" xfId="1197"/>
    <cellStyle name="Currency Comma Comma" xfId="4432"/>
    <cellStyle name="Currency Comma Comma 2" xfId="4786"/>
    <cellStyle name="Currency Comma Comma 2 2" xfId="5376"/>
    <cellStyle name="Currency Comma Comma 2 2 2" xfId="11488"/>
    <cellStyle name="Currency Euro" xfId="4433"/>
    <cellStyle name="Currency Euro 2" xfId="4434"/>
    <cellStyle name="Currency Pound" xfId="4435"/>
    <cellStyle name="Currency Pound 2" xfId="4436"/>
    <cellStyle name="Currency*" xfId="1198"/>
    <cellStyle name="Currency0" xfId="4437"/>
    <cellStyle name="Currency2" xfId="1199"/>
    <cellStyle name="Currsmall" xfId="4438"/>
    <cellStyle name="d mmm yy" xfId="4439"/>
    <cellStyle name="Dash" xfId="4440"/>
    <cellStyle name="Data" xfId="825"/>
    <cellStyle name="DATA Amount" xfId="4441"/>
    <cellStyle name="DATA Amount [1]" xfId="4442"/>
    <cellStyle name="DATA Amount [1] 2" xfId="5103"/>
    <cellStyle name="DATA Amount [1] 2 2" xfId="30200"/>
    <cellStyle name="DATA Amount [1] 3" xfId="4783"/>
    <cellStyle name="DATA Amount [1] 3 2" xfId="29901"/>
    <cellStyle name="DATA Amount [1] 4" xfId="5095"/>
    <cellStyle name="DATA Amount [1] 4 2" xfId="30192"/>
    <cellStyle name="DATA Amount [1] 5" xfId="4798"/>
    <cellStyle name="DATA Amount [1] 5 2" xfId="29914"/>
    <cellStyle name="DATA Amount [1] 6" xfId="29048"/>
    <cellStyle name="DATA Amount [1] 6 2" xfId="53817"/>
    <cellStyle name="DATA Amount [1] 7" xfId="29099"/>
    <cellStyle name="DATA Amount [1] 7 2" xfId="53861"/>
    <cellStyle name="DATA Amount [1] 8" xfId="29018"/>
    <cellStyle name="DATA Amount [1] 8 2" xfId="53790"/>
    <cellStyle name="DATA Amount [1] 9" xfId="29061"/>
    <cellStyle name="DATA Amount [1] 9 2" xfId="53827"/>
    <cellStyle name="DATA Amount [2]" xfId="4443"/>
    <cellStyle name="DATA Amount [2] 2" xfId="5104"/>
    <cellStyle name="DATA Amount [2] 2 2" xfId="30201"/>
    <cellStyle name="DATA Amount [2] 3" xfId="4782"/>
    <cellStyle name="DATA Amount [2] 3 2" xfId="29900"/>
    <cellStyle name="DATA Amount [2] 4" xfId="5096"/>
    <cellStyle name="DATA Amount [2] 4 2" xfId="30193"/>
    <cellStyle name="DATA Amount [2] 5" xfId="4726"/>
    <cellStyle name="DATA Amount [2] 5 2" xfId="29851"/>
    <cellStyle name="DATA Amount [2] 6" xfId="29049"/>
    <cellStyle name="DATA Amount [2] 6 2" xfId="53818"/>
    <cellStyle name="DATA Amount [2] 7" xfId="29098"/>
    <cellStyle name="DATA Amount [2] 7 2" xfId="53860"/>
    <cellStyle name="DATA Amount [2] 8" xfId="28816"/>
    <cellStyle name="DATA Amount [2] 8 2" xfId="53650"/>
    <cellStyle name="DATA Amount [2] 9" xfId="29106"/>
    <cellStyle name="DATA Amount [2] 9 2" xfId="53866"/>
    <cellStyle name="DATA Amount 10" xfId="28880"/>
    <cellStyle name="DATA Amount 10 2" xfId="53701"/>
    <cellStyle name="DATA Amount 11" xfId="28863"/>
    <cellStyle name="DATA Amount 11 2" xfId="53687"/>
    <cellStyle name="DATA Amount 12" xfId="28877"/>
    <cellStyle name="DATA Amount 12 2" xfId="53698"/>
    <cellStyle name="DATA Amount 13" xfId="28874"/>
    <cellStyle name="DATA Amount 13 2" xfId="53696"/>
    <cellStyle name="DATA Amount 14" xfId="29072"/>
    <cellStyle name="DATA Amount 14 2" xfId="53837"/>
    <cellStyle name="DATA Amount 15" xfId="28871"/>
    <cellStyle name="DATA Amount 15 2" xfId="53693"/>
    <cellStyle name="DATA Amount 16" xfId="29008"/>
    <cellStyle name="DATA Amount 16 2" xfId="53780"/>
    <cellStyle name="DATA Amount 17" xfId="28834"/>
    <cellStyle name="DATA Amount 17 2" xfId="53664"/>
    <cellStyle name="DATA Amount 18" xfId="28830"/>
    <cellStyle name="DATA Amount 18 2" xfId="53660"/>
    <cellStyle name="DATA Amount 19" xfId="29016"/>
    <cellStyle name="DATA Amount 19 2" xfId="53788"/>
    <cellStyle name="DATA Amount 2" xfId="5102"/>
    <cellStyle name="DATA Amount 2 2" xfId="30199"/>
    <cellStyle name="DATA Amount 20" xfId="29788"/>
    <cellStyle name="DATA Amount 3" xfId="4784"/>
    <cellStyle name="DATA Amount 3 2" xfId="29902"/>
    <cellStyle name="DATA Amount 4" xfId="5094"/>
    <cellStyle name="DATA Amount 4 2" xfId="30191"/>
    <cellStyle name="DATA Amount 5" xfId="4799"/>
    <cellStyle name="DATA Amount 5 2" xfId="29915"/>
    <cellStyle name="DATA Amount 6" xfId="28825"/>
    <cellStyle name="DATA Amount 6 2" xfId="53655"/>
    <cellStyle name="DATA Amount 7" xfId="28815"/>
    <cellStyle name="DATA Amount 7 2" xfId="53649"/>
    <cellStyle name="DATA Amount 8" xfId="28867"/>
    <cellStyle name="DATA Amount 8 2" xfId="53690"/>
    <cellStyle name="DATA Amount 9" xfId="28812"/>
    <cellStyle name="DATA Amount 9 2" xfId="53647"/>
    <cellStyle name="DATA Currency" xfId="4444"/>
    <cellStyle name="DATA Currency [1]" xfId="4445"/>
    <cellStyle name="DATA Currency [1] 2" xfId="5106"/>
    <cellStyle name="DATA Currency [1] 2 2" xfId="30203"/>
    <cellStyle name="DATA Currency [1] 3" xfId="4780"/>
    <cellStyle name="DATA Currency [1] 3 2" xfId="29898"/>
    <cellStyle name="DATA Currency [1] 4" xfId="4697"/>
    <cellStyle name="DATA Currency [1] 4 2" xfId="29829"/>
    <cellStyle name="DATA Currency [1] 5" xfId="5143"/>
    <cellStyle name="DATA Currency [1] 5 2" xfId="30238"/>
    <cellStyle name="DATA Currency [1] 6" xfId="29050"/>
    <cellStyle name="DATA Currency [1] 6 2" xfId="53819"/>
    <cellStyle name="DATA Currency [1] 7" xfId="29096"/>
    <cellStyle name="DATA Currency [1] 7 2" xfId="53858"/>
    <cellStyle name="DATA Currency [1] 8" xfId="28842"/>
    <cellStyle name="DATA Currency [1] 8 2" xfId="53667"/>
    <cellStyle name="DATA Currency [1] 9" xfId="29051"/>
    <cellStyle name="DATA Currency [1] 9 2" xfId="53820"/>
    <cellStyle name="DATA Currency [2]" xfId="4446"/>
    <cellStyle name="DATA Currency [2] 2" xfId="5107"/>
    <cellStyle name="DATA Currency [2] 2 2" xfId="30204"/>
    <cellStyle name="DATA Currency [2] 3" xfId="4779"/>
    <cellStyle name="DATA Currency [2] 3 2" xfId="29897"/>
    <cellStyle name="DATA Currency [2] 4" xfId="5098"/>
    <cellStyle name="DATA Currency [2] 4 2" xfId="30195"/>
    <cellStyle name="DATA Currency [2] 5" xfId="4703"/>
    <cellStyle name="DATA Currency [2] 5 2" xfId="29835"/>
    <cellStyle name="DATA Currency [2] 6" xfId="28827"/>
    <cellStyle name="DATA Currency [2] 6 2" xfId="53657"/>
    <cellStyle name="DATA Currency [2] 7" xfId="29095"/>
    <cellStyle name="DATA Currency [2] 7 2" xfId="53857"/>
    <cellStyle name="DATA Currency [2] 8" xfId="29019"/>
    <cellStyle name="DATA Currency [2] 8 2" xfId="53791"/>
    <cellStyle name="DATA Currency [2] 9" xfId="28894"/>
    <cellStyle name="DATA Currency [2] 9 2" xfId="53713"/>
    <cellStyle name="DATA Currency 10" xfId="28845"/>
    <cellStyle name="DATA Currency 10 2" xfId="53670"/>
    <cellStyle name="DATA Currency 11" xfId="28862"/>
    <cellStyle name="DATA Currency 11 2" xfId="53686"/>
    <cellStyle name="DATA Currency 12" xfId="28848"/>
    <cellStyle name="DATA Currency 12 2" xfId="53672"/>
    <cellStyle name="DATA Currency 13" xfId="28838"/>
    <cellStyle name="DATA Currency 13 2" xfId="53666"/>
    <cellStyle name="DATA Currency 14" xfId="29073"/>
    <cellStyle name="DATA Currency 14 2" xfId="53838"/>
    <cellStyle name="DATA Currency 15" xfId="29066"/>
    <cellStyle name="DATA Currency 15 2" xfId="53831"/>
    <cellStyle name="DATA Currency 16" xfId="29101"/>
    <cellStyle name="DATA Currency 16 2" xfId="53863"/>
    <cellStyle name="DATA Currency 17" xfId="29082"/>
    <cellStyle name="DATA Currency 17 2" xfId="53847"/>
    <cellStyle name="DATA Currency 18" xfId="28883"/>
    <cellStyle name="DATA Currency 18 2" xfId="53703"/>
    <cellStyle name="DATA Currency 19" xfId="29074"/>
    <cellStyle name="DATA Currency 19 2" xfId="53839"/>
    <cellStyle name="DATA Currency 2" xfId="5105"/>
    <cellStyle name="DATA Currency 2 2" xfId="30202"/>
    <cellStyle name="DATA Currency 20" xfId="29789"/>
    <cellStyle name="DATA Currency 3" xfId="4781"/>
    <cellStyle name="DATA Currency 3 2" xfId="29899"/>
    <cellStyle name="DATA Currency 4" xfId="5097"/>
    <cellStyle name="DATA Currency 4 2" xfId="30194"/>
    <cellStyle name="DATA Currency 5" xfId="4725"/>
    <cellStyle name="DATA Currency 5 2" xfId="29850"/>
    <cellStyle name="DATA Currency 6" xfId="28826"/>
    <cellStyle name="DATA Currency 6 2" xfId="53656"/>
    <cellStyle name="DATA Currency 7" xfId="28896"/>
    <cellStyle name="DATA Currency 7 2" xfId="53714"/>
    <cellStyle name="DATA Currency 8" xfId="29097"/>
    <cellStyle name="DATA Currency 8 2" xfId="53859"/>
    <cellStyle name="DATA Currency 9" xfId="29089"/>
    <cellStyle name="DATA Currency 9 2" xfId="53852"/>
    <cellStyle name="DATA Date Long" xfId="4447"/>
    <cellStyle name="DATA Date Long 2" xfId="5108"/>
    <cellStyle name="DATA Date Long 2 2" xfId="30205"/>
    <cellStyle name="DATA Date Long 3" xfId="4778"/>
    <cellStyle name="DATA Date Long 3 2" xfId="29896"/>
    <cellStyle name="DATA Date Long 4" xfId="4698"/>
    <cellStyle name="DATA Date Long 4 2" xfId="29830"/>
    <cellStyle name="DATA Date Long 5" xfId="4797"/>
    <cellStyle name="DATA Date Long 5 2" xfId="29913"/>
    <cellStyle name="DATA Date Long 6" xfId="28828"/>
    <cellStyle name="DATA Date Long 6 2" xfId="53658"/>
    <cellStyle name="DATA Date Long 7" xfId="29094"/>
    <cellStyle name="DATA Date Long 7 2" xfId="53856"/>
    <cellStyle name="DATA Date Long 8" xfId="28868"/>
    <cellStyle name="DATA Date Long 8 2" xfId="53691"/>
    <cellStyle name="DATA Date Long 9" xfId="28872"/>
    <cellStyle name="DATA Date Long 9 2" xfId="53694"/>
    <cellStyle name="DATA Date Short" xfId="4448"/>
    <cellStyle name="DATA Date Short 2" xfId="5109"/>
    <cellStyle name="DATA Date Short 2 2" xfId="30206"/>
    <cellStyle name="DATA Date Short 3" xfId="4777"/>
    <cellStyle name="DATA Date Short 3 2" xfId="29895"/>
    <cellStyle name="DATA Date Short 4" xfId="5099"/>
    <cellStyle name="DATA Date Short 4 2" xfId="30196"/>
    <cellStyle name="DATA Date Short 5" xfId="5168"/>
    <cellStyle name="DATA Date Short 5 2" xfId="30261"/>
    <cellStyle name="DATA Date Short 6" xfId="28851"/>
    <cellStyle name="DATA Date Short 6 2" xfId="53675"/>
    <cellStyle name="DATA Date Short 7" xfId="29067"/>
    <cellStyle name="DATA Date Short 7 2" xfId="53832"/>
    <cellStyle name="DATA Date Short 8" xfId="28878"/>
    <cellStyle name="DATA Date Short 8 2" xfId="53699"/>
    <cellStyle name="DATA Date Short 9" xfId="29009"/>
    <cellStyle name="DATA Date Short 9 2" xfId="53781"/>
    <cellStyle name="Data Input" xfId="4449"/>
    <cellStyle name="Data Input 2" xfId="5110"/>
    <cellStyle name="Data Input 2 2" xfId="11330"/>
    <cellStyle name="Data Input 2 2 2" xfId="14395"/>
    <cellStyle name="Data Input 2 2 2 2" xfId="39236"/>
    <cellStyle name="Data Input 2 2 3" xfId="19025"/>
    <cellStyle name="Data Input 2 2 3 2" xfId="43865"/>
    <cellStyle name="Data Input 2 2 4" xfId="22295"/>
    <cellStyle name="Data Input 2 2 4 2" xfId="47135"/>
    <cellStyle name="Data Input 2 2 5" xfId="25518"/>
    <cellStyle name="Data Input 2 2 5 2" xfId="50358"/>
    <cellStyle name="Data Input 2 2 6" xfId="36245"/>
    <cellStyle name="Data Input 2 3" xfId="10537"/>
    <cellStyle name="Data Input 2 3 2" xfId="7587"/>
    <cellStyle name="Data Input 2 3 2 2" xfId="32540"/>
    <cellStyle name="Data Input 2 3 3" xfId="18251"/>
    <cellStyle name="Data Input 2 3 3 2" xfId="43091"/>
    <cellStyle name="Data Input 2 3 4" xfId="21538"/>
    <cellStyle name="Data Input 2 3 4 2" xfId="46378"/>
    <cellStyle name="Data Input 2 3 5" xfId="24764"/>
    <cellStyle name="Data Input 2 3 5 2" xfId="49604"/>
    <cellStyle name="Data Input 2 3 6" xfId="27624"/>
    <cellStyle name="Data Input 2 3 6 2" xfId="52464"/>
    <cellStyle name="Data Input 2 3 7" xfId="35466"/>
    <cellStyle name="Data Input 2 4" xfId="7855"/>
    <cellStyle name="Data Input 2 4 2" xfId="32808"/>
    <cellStyle name="Data Input 2 5" xfId="30207"/>
    <cellStyle name="Data Input 3" xfId="4776"/>
    <cellStyle name="Data Input 3 2" xfId="11126"/>
    <cellStyle name="Data Input 3 2 2" xfId="14723"/>
    <cellStyle name="Data Input 3 2 2 2" xfId="39564"/>
    <cellStyle name="Data Input 3 2 3" xfId="18822"/>
    <cellStyle name="Data Input 3 2 3 2" xfId="43662"/>
    <cellStyle name="Data Input 3 2 4" xfId="22092"/>
    <cellStyle name="Data Input 3 2 4 2" xfId="46932"/>
    <cellStyle name="Data Input 3 2 5" xfId="25315"/>
    <cellStyle name="Data Input 3 2 5 2" xfId="50155"/>
    <cellStyle name="Data Input 3 2 6" xfId="36041"/>
    <cellStyle name="Data Input 3 3" xfId="10791"/>
    <cellStyle name="Data Input 3 3 2" xfId="9508"/>
    <cellStyle name="Data Input 3 3 2 2" xfId="34458"/>
    <cellStyle name="Data Input 3 3 3" xfId="18505"/>
    <cellStyle name="Data Input 3 3 3 2" xfId="43345"/>
    <cellStyle name="Data Input 3 3 4" xfId="21791"/>
    <cellStyle name="Data Input 3 3 4 2" xfId="46631"/>
    <cellStyle name="Data Input 3 3 5" xfId="25017"/>
    <cellStyle name="Data Input 3 3 5 2" xfId="49857"/>
    <cellStyle name="Data Input 3 3 6" xfId="27820"/>
    <cellStyle name="Data Input 3 3 6 2" xfId="52660"/>
    <cellStyle name="Data Input 3 3 7" xfId="35720"/>
    <cellStyle name="Data Input 3 4" xfId="8075"/>
    <cellStyle name="Data Input 3 4 2" xfId="33028"/>
    <cellStyle name="Data Input 3 5" xfId="29894"/>
    <cellStyle name="Data Input 4" xfId="5100"/>
    <cellStyle name="Data Input 4 2" xfId="11329"/>
    <cellStyle name="Data Input 4 2 2" xfId="14838"/>
    <cellStyle name="Data Input 4 2 2 2" xfId="39679"/>
    <cellStyle name="Data Input 4 2 3" xfId="19024"/>
    <cellStyle name="Data Input 4 2 3 2" xfId="43864"/>
    <cellStyle name="Data Input 4 2 4" xfId="22294"/>
    <cellStyle name="Data Input 4 2 4 2" xfId="47134"/>
    <cellStyle name="Data Input 4 2 5" xfId="25517"/>
    <cellStyle name="Data Input 4 2 5 2" xfId="50357"/>
    <cellStyle name="Data Input 4 2 6" xfId="36244"/>
    <cellStyle name="Data Input 4 3" xfId="10538"/>
    <cellStyle name="Data Input 4 3 2" xfId="13591"/>
    <cellStyle name="Data Input 4 3 2 2" xfId="38433"/>
    <cellStyle name="Data Input 4 3 3" xfId="18252"/>
    <cellStyle name="Data Input 4 3 3 2" xfId="43092"/>
    <cellStyle name="Data Input 4 3 4" xfId="21539"/>
    <cellStyle name="Data Input 4 3 4 2" xfId="46379"/>
    <cellStyle name="Data Input 4 3 5" xfId="24765"/>
    <cellStyle name="Data Input 4 3 5 2" xfId="49605"/>
    <cellStyle name="Data Input 4 3 6" xfId="27625"/>
    <cellStyle name="Data Input 4 3 6 2" xfId="52465"/>
    <cellStyle name="Data Input 4 3 7" xfId="35467"/>
    <cellStyle name="Data Input 4 4" xfId="7857"/>
    <cellStyle name="Data Input 4 4 2" xfId="32810"/>
    <cellStyle name="Data Input 4 5" xfId="30197"/>
    <cellStyle name="Data Input 5" xfId="1154"/>
    <cellStyle name="Data Input 5 2" xfId="10090"/>
    <cellStyle name="Data Input 5 2 2" xfId="8227"/>
    <cellStyle name="Data Input 5 2 2 2" xfId="33180"/>
    <cellStyle name="Data Input 5 2 3" xfId="17805"/>
    <cellStyle name="Data Input 5 2 3 2" xfId="42645"/>
    <cellStyle name="Data Input 5 2 4" xfId="21099"/>
    <cellStyle name="Data Input 5 2 4 2" xfId="45939"/>
    <cellStyle name="Data Input 5 2 5" xfId="24325"/>
    <cellStyle name="Data Input 5 2 5 2" xfId="49165"/>
    <cellStyle name="Data Input 5 2 6" xfId="35034"/>
    <cellStyle name="Data Input 5 3" xfId="6829"/>
    <cellStyle name="Data Input 5 3 2" xfId="15653"/>
    <cellStyle name="Data Input 5 3 2 2" xfId="40493"/>
    <cellStyle name="Data Input 5 3 3" xfId="14356"/>
    <cellStyle name="Data Input 5 3 3 2" xfId="39197"/>
    <cellStyle name="Data Input 5 3 4" xfId="14190"/>
    <cellStyle name="Data Input 5 3 4 2" xfId="39031"/>
    <cellStyle name="Data Input 5 3 5" xfId="7846"/>
    <cellStyle name="Data Input 5 3 5 2" xfId="32799"/>
    <cellStyle name="Data Input 5 3 6" xfId="13097"/>
    <cellStyle name="Data Input 5 3 6 2" xfId="37939"/>
    <cellStyle name="Data Input 5 3 7" xfId="31794"/>
    <cellStyle name="Data Input 5 4" xfId="6475"/>
    <cellStyle name="Data Input 5 4 2" xfId="31447"/>
    <cellStyle name="Data Input 5 5" xfId="29684"/>
    <cellStyle name="Data Input 6" xfId="11042"/>
    <cellStyle name="Data Input 6 2" xfId="14697"/>
    <cellStyle name="Data Input 6 2 2" xfId="39538"/>
    <cellStyle name="Data Input 6 3" xfId="18745"/>
    <cellStyle name="Data Input 6 3 2" xfId="43585"/>
    <cellStyle name="Data Input 6 4" xfId="22016"/>
    <cellStyle name="Data Input 6 4 2" xfId="46856"/>
    <cellStyle name="Data Input 6 5" xfId="25239"/>
    <cellStyle name="Data Input 6 5 2" xfId="50079"/>
    <cellStyle name="Data Input 6 6" xfId="35962"/>
    <cellStyle name="Data Input 7" xfId="10884"/>
    <cellStyle name="Data Input 7 2" xfId="9327"/>
    <cellStyle name="Data Input 7 2 2" xfId="34277"/>
    <cellStyle name="Data Input 7 3" xfId="18598"/>
    <cellStyle name="Data Input 7 3 2" xfId="43438"/>
    <cellStyle name="Data Input 7 4" xfId="21876"/>
    <cellStyle name="Data Input 7 4 2" xfId="46716"/>
    <cellStyle name="Data Input 7 5" xfId="25102"/>
    <cellStyle name="Data Input 7 5 2" xfId="49942"/>
    <cellStyle name="Data Input 7 6" xfId="27894"/>
    <cellStyle name="Data Input 7 6 2" xfId="52734"/>
    <cellStyle name="Data Input 7 7" xfId="35805"/>
    <cellStyle name="Data Input 8" xfId="8302"/>
    <cellStyle name="Data Input 8 2" xfId="33255"/>
    <cellStyle name="Data Input 9" xfId="29790"/>
    <cellStyle name="DATA List" xfId="4450"/>
    <cellStyle name="DATA List 2" xfId="5111"/>
    <cellStyle name="DATA List 2 2" xfId="30208"/>
    <cellStyle name="DATA List 3" xfId="4775"/>
    <cellStyle name="DATA List 3 2" xfId="29893"/>
    <cellStyle name="DATA List 4" xfId="5101"/>
    <cellStyle name="DATA List 4 2" xfId="30198"/>
    <cellStyle name="DATA List 5" xfId="4702"/>
    <cellStyle name="DATA List 5 2" xfId="29834"/>
    <cellStyle name="DATA List 6" xfId="28852"/>
    <cellStyle name="DATA List 6 2" xfId="53676"/>
    <cellStyle name="DATA List 7" xfId="29032"/>
    <cellStyle name="DATA List 7 2" xfId="53803"/>
    <cellStyle name="DATA List 8" xfId="29085"/>
    <cellStyle name="DATA List 8 2" xfId="53849"/>
    <cellStyle name="DATA List 9" xfId="29010"/>
    <cellStyle name="DATA List 9 2" xfId="53782"/>
    <cellStyle name="DATA Memo" xfId="4451"/>
    <cellStyle name="DATA Memo 2" xfId="5112"/>
    <cellStyle name="DATA Memo 2 2" xfId="30209"/>
    <cellStyle name="DATA Memo 3" xfId="4774"/>
    <cellStyle name="DATA Memo 3 2" xfId="29892"/>
    <cellStyle name="DATA Memo 4" xfId="1370"/>
    <cellStyle name="DATA Memo 4 2" xfId="29696"/>
    <cellStyle name="DATA Memo 5" xfId="4701"/>
    <cellStyle name="DATA Memo 5 2" xfId="29833"/>
    <cellStyle name="DATA Memo 6" xfId="28853"/>
    <cellStyle name="DATA Memo 6 2" xfId="53677"/>
    <cellStyle name="DATA Memo 7" xfId="29033"/>
    <cellStyle name="DATA Memo 7 2" xfId="53804"/>
    <cellStyle name="DATA Memo 8" xfId="28829"/>
    <cellStyle name="DATA Memo 8 2" xfId="53659"/>
    <cellStyle name="DATA Memo 9" xfId="28882"/>
    <cellStyle name="DATA Memo 9 2" xfId="53702"/>
    <cellStyle name="DATA Percent" xfId="4452"/>
    <cellStyle name="DATA Percent [1]" xfId="4453"/>
    <cellStyle name="DATA Percent [1] 2" xfId="5114"/>
    <cellStyle name="DATA Percent [1] 2 2" xfId="30211"/>
    <cellStyle name="DATA Percent [1] 3" xfId="4772"/>
    <cellStyle name="DATA Percent [1] 3 2" xfId="29890"/>
    <cellStyle name="DATA Percent [1] 4" xfId="1242"/>
    <cellStyle name="DATA Percent [1] 4 2" xfId="29693"/>
    <cellStyle name="DATA Percent [1] 5" xfId="1141"/>
    <cellStyle name="DATA Percent [1] 5 2" xfId="29678"/>
    <cellStyle name="DATA Percent [1] 6" xfId="28855"/>
    <cellStyle name="DATA Percent [1] 6 2" xfId="53679"/>
    <cellStyle name="DATA Percent [1] 7" xfId="29034"/>
    <cellStyle name="DATA Percent [1] 7 2" xfId="53805"/>
    <cellStyle name="DATA Percent [1] 8" xfId="28821"/>
    <cellStyle name="DATA Percent [1] 8 2" xfId="53653"/>
    <cellStyle name="DATA Percent [1] 9" xfId="28897"/>
    <cellStyle name="DATA Percent [1] 9 2" xfId="53715"/>
    <cellStyle name="DATA Percent [2]" xfId="4454"/>
    <cellStyle name="DATA Percent [2] 2" xfId="5115"/>
    <cellStyle name="DATA Percent [2] 2 2" xfId="30212"/>
    <cellStyle name="DATA Percent [2] 3" xfId="4771"/>
    <cellStyle name="DATA Percent [2] 3 2" xfId="29889"/>
    <cellStyle name="DATA Percent [2] 4" xfId="4731"/>
    <cellStyle name="DATA Percent [2] 4 2" xfId="29852"/>
    <cellStyle name="DATA Percent [2] 5" xfId="5158"/>
    <cellStyle name="DATA Percent [2] 5 2" xfId="30252"/>
    <cellStyle name="DATA Percent [2] 6" xfId="28856"/>
    <cellStyle name="DATA Percent [2] 6 2" xfId="53680"/>
    <cellStyle name="DATA Percent [2] 7" xfId="29035"/>
    <cellStyle name="DATA Percent [2] 7 2" xfId="53806"/>
    <cellStyle name="DATA Percent [2] 8" xfId="28890"/>
    <cellStyle name="DATA Percent [2] 8 2" xfId="53709"/>
    <cellStyle name="DATA Percent [2] 9" xfId="28846"/>
    <cellStyle name="DATA Percent [2] 9 2" xfId="53671"/>
    <cellStyle name="DATA Percent 10" xfId="29024"/>
    <cellStyle name="DATA Percent 10 2" xfId="53795"/>
    <cellStyle name="DATA Percent 11" xfId="28899"/>
    <cellStyle name="DATA Percent 11 2" xfId="53717"/>
    <cellStyle name="DATA Percent 12" xfId="28870"/>
    <cellStyle name="DATA Percent 12 2" xfId="53692"/>
    <cellStyle name="DATA Percent 13" xfId="29041"/>
    <cellStyle name="DATA Percent 13 2" xfId="53812"/>
    <cellStyle name="DATA Percent 14" xfId="29071"/>
    <cellStyle name="DATA Percent 14 2" xfId="53836"/>
    <cellStyle name="DATA Percent 15" xfId="28904"/>
    <cellStyle name="DATA Percent 15 2" xfId="53721"/>
    <cellStyle name="DATA Percent 16" xfId="29011"/>
    <cellStyle name="DATA Percent 16 2" xfId="53783"/>
    <cellStyle name="DATA Percent 17" xfId="28824"/>
    <cellStyle name="DATA Percent 17 2" xfId="53654"/>
    <cellStyle name="DATA Percent 18" xfId="29004"/>
    <cellStyle name="DATA Percent 18 2" xfId="53776"/>
    <cellStyle name="DATA Percent 19" xfId="29052"/>
    <cellStyle name="DATA Percent 19 2" xfId="53821"/>
    <cellStyle name="DATA Percent 2" xfId="5113"/>
    <cellStyle name="DATA Percent 2 2" xfId="30210"/>
    <cellStyle name="DATA Percent 20" xfId="29791"/>
    <cellStyle name="DATA Percent 3" xfId="4773"/>
    <cellStyle name="DATA Percent 3 2" xfId="29891"/>
    <cellStyle name="DATA Percent 4" xfId="5116"/>
    <cellStyle name="DATA Percent 4 2" xfId="30213"/>
    <cellStyle name="DATA Percent 5" xfId="4795"/>
    <cellStyle name="DATA Percent 5 2" xfId="29912"/>
    <cellStyle name="DATA Percent 6" xfId="28854"/>
    <cellStyle name="DATA Percent 6 2" xfId="53678"/>
    <cellStyle name="DATA Percent 7" xfId="28835"/>
    <cellStyle name="DATA Percent 7 2" xfId="53665"/>
    <cellStyle name="DATA Percent 8" xfId="28844"/>
    <cellStyle name="DATA Percent 8 2" xfId="53669"/>
    <cellStyle name="DATA Percent 9" xfId="29088"/>
    <cellStyle name="DATA Percent 9 2" xfId="53851"/>
    <cellStyle name="Data Section Heading" xfId="4455"/>
    <cellStyle name="DATA Text" xfId="4456"/>
    <cellStyle name="DATA Text 2" xfId="5117"/>
    <cellStyle name="DATA Text 2 2" xfId="30214"/>
    <cellStyle name="DATA Text 3" xfId="4770"/>
    <cellStyle name="DATA Text 3 2" xfId="29888"/>
    <cellStyle name="DATA Text 4" xfId="4699"/>
    <cellStyle name="DATA Text 4 2" xfId="29831"/>
    <cellStyle name="DATA Text 5" xfId="4724"/>
    <cellStyle name="DATA Text 5 2" xfId="29849"/>
    <cellStyle name="DATA Text 6" xfId="28857"/>
    <cellStyle name="DATA Text 6 2" xfId="53681"/>
    <cellStyle name="DATA Text 7" xfId="29039"/>
    <cellStyle name="DATA Text 7 2" xfId="53810"/>
    <cellStyle name="DATA Text 8" xfId="28891"/>
    <cellStyle name="DATA Text 8 2" xfId="53710"/>
    <cellStyle name="DATA Text 9" xfId="28849"/>
    <cellStyle name="DATA Text 9 2" xfId="53673"/>
    <cellStyle name="DATA Version" xfId="4457"/>
    <cellStyle name="DATA Version 2" xfId="5118"/>
    <cellStyle name="DATA Version 2 2" xfId="30215"/>
    <cellStyle name="DATA Version 3" xfId="4769"/>
    <cellStyle name="DATA Version 3 2" xfId="29887"/>
    <cellStyle name="DATA Version 4" xfId="5119"/>
    <cellStyle name="DATA Version 4 2" xfId="30216"/>
    <cellStyle name="DATA Version 5" xfId="4794"/>
    <cellStyle name="DATA Version 5 2" xfId="29911"/>
    <cellStyle name="DATA Version 6" xfId="28858"/>
    <cellStyle name="DATA Version 6 2" xfId="53682"/>
    <cellStyle name="DATA Version 7" xfId="29040"/>
    <cellStyle name="DATA Version 7 2" xfId="53811"/>
    <cellStyle name="DATA Version 8" xfId="28892"/>
    <cellStyle name="DATA Version 8 2" xfId="53711"/>
    <cellStyle name="DATA Version 9" xfId="28898"/>
    <cellStyle name="DATA Version 9 2" xfId="53716"/>
    <cellStyle name="DATA_Amount" xfId="4458"/>
    <cellStyle name="Date" xfId="62"/>
    <cellStyle name="Date 2" xfId="930"/>
    <cellStyle name="Date 2 2" xfId="1408"/>
    <cellStyle name="Date 3" xfId="826"/>
    <cellStyle name="Date Aligned" xfId="1200"/>
    <cellStyle name="Date Aligned 2" xfId="4459"/>
    <cellStyle name="Date Aligned*" xfId="1201"/>
    <cellStyle name="Date Aligned_tlk0001qpq" xfId="1202"/>
    <cellStyle name="Date Short" xfId="4460"/>
    <cellStyle name="Date_20070719 PDP MVS Model v2" xfId="4461"/>
    <cellStyle name="DATI" xfId="4462"/>
    <cellStyle name="Datum" xfId="4463"/>
    <cellStyle name="Decimal (2)" xfId="63"/>
    <cellStyle name="Decimal (3)" xfId="64"/>
    <cellStyle name="Derive" xfId="4464"/>
    <cellStyle name="Deviant" xfId="827"/>
    <cellStyle name="Deviant 2" xfId="1409"/>
    <cellStyle name="Deviant 3" xfId="4465"/>
    <cellStyle name="Dezimal (0.0)" xfId="1203"/>
    <cellStyle name="Dezimal [0]_Check" xfId="208"/>
    <cellStyle name="Dezimal_2004_03_01 MA-Musterdatei Deutsch_V1.2_20Jahre" xfId="4466"/>
    <cellStyle name="DMY" xfId="4467"/>
    <cellStyle name="dobComma" xfId="209"/>
    <cellStyle name="Dollar" xfId="4468"/>
    <cellStyle name="Dollar 2" xfId="4469"/>
    <cellStyle name="Dotted Line" xfId="1204"/>
    <cellStyle name="Dotted Line 2" xfId="4470"/>
    <cellStyle name="Double Accounting" xfId="4471"/>
    <cellStyle name="Doubletop" xfId="1205"/>
    <cellStyle name="Doubletop 10" xfId="12790"/>
    <cellStyle name="Doubletop 10 2" xfId="15142"/>
    <cellStyle name="Doubletop 10 2 2" xfId="39983"/>
    <cellStyle name="Doubletop 10 3" xfId="15952"/>
    <cellStyle name="Doubletop 10 3 2" xfId="40792"/>
    <cellStyle name="Doubletop 10 4" xfId="17200"/>
    <cellStyle name="Doubletop 10 4 2" xfId="42040"/>
    <cellStyle name="Doubletop 10 5" xfId="20463"/>
    <cellStyle name="Doubletop 10 5 2" xfId="45303"/>
    <cellStyle name="Doubletop 10 6" xfId="23733"/>
    <cellStyle name="Doubletop 10 6 2" xfId="48573"/>
    <cellStyle name="Doubletop 10 7" xfId="26946"/>
    <cellStyle name="Doubletop 10 7 2" xfId="51786"/>
    <cellStyle name="Doubletop 10 8" xfId="28513"/>
    <cellStyle name="Doubletop 10 8 2" xfId="53353"/>
    <cellStyle name="Doubletop 10 9" xfId="37634"/>
    <cellStyle name="Doubletop 11" xfId="7241"/>
    <cellStyle name="Doubletop 11 2" xfId="32194"/>
    <cellStyle name="Doubletop 12" xfId="8615"/>
    <cellStyle name="Doubletop 12 2" xfId="33566"/>
    <cellStyle name="Doubletop 13" xfId="9744"/>
    <cellStyle name="Doubletop 13 2" xfId="34693"/>
    <cellStyle name="Doubletop 14" xfId="13201"/>
    <cellStyle name="Doubletop 14 2" xfId="38043"/>
    <cellStyle name="Doubletop 15" xfId="29692"/>
    <cellStyle name="Doubletop 2" xfId="5315"/>
    <cellStyle name="Doubletop 2 10" xfId="9307"/>
    <cellStyle name="Doubletop 2 10 2" xfId="34257"/>
    <cellStyle name="Doubletop 2 11" xfId="7703"/>
    <cellStyle name="Doubletop 2 11 2" xfId="32656"/>
    <cellStyle name="Doubletop 2 12" xfId="8470"/>
    <cellStyle name="Doubletop 2 12 2" xfId="33421"/>
    <cellStyle name="Doubletop 2 13" xfId="9655"/>
    <cellStyle name="Doubletop 2 13 2" xfId="34604"/>
    <cellStyle name="Doubletop 2 14" xfId="8606"/>
    <cellStyle name="Doubletop 2 14 2" xfId="33557"/>
    <cellStyle name="Doubletop 2 15" xfId="9087"/>
    <cellStyle name="Doubletop 2 15 2" xfId="34037"/>
    <cellStyle name="Doubletop 2 16" xfId="7450"/>
    <cellStyle name="Doubletop 2 16 2" xfId="32403"/>
    <cellStyle name="Doubletop 2 17" xfId="15595"/>
    <cellStyle name="Doubletop 2 17 2" xfId="40436"/>
    <cellStyle name="Doubletop 2 18" xfId="30370"/>
    <cellStyle name="Doubletop 2 2" xfId="5480"/>
    <cellStyle name="Doubletop 2 2 10" xfId="8539"/>
    <cellStyle name="Doubletop 2 2 10 2" xfId="33490"/>
    <cellStyle name="Doubletop 2 2 11" xfId="6503"/>
    <cellStyle name="Doubletop 2 2 11 2" xfId="31475"/>
    <cellStyle name="Doubletop 2 2 12" xfId="13655"/>
    <cellStyle name="Doubletop 2 2 12 2" xfId="38497"/>
    <cellStyle name="Doubletop 2 2 13" xfId="8881"/>
    <cellStyle name="Doubletop 2 2 13 2" xfId="33832"/>
    <cellStyle name="Doubletop 2 2 14" xfId="13812"/>
    <cellStyle name="Doubletop 2 2 14 2" xfId="38654"/>
    <cellStyle name="Doubletop 2 2 15" xfId="8286"/>
    <cellStyle name="Doubletop 2 2 15 2" xfId="33239"/>
    <cellStyle name="Doubletop 2 2 16" xfId="30479"/>
    <cellStyle name="Doubletop 2 2 2" xfId="6259"/>
    <cellStyle name="Doubletop 2 2 2 10" xfId="17534"/>
    <cellStyle name="Doubletop 2 2 2 10 2" xfId="42374"/>
    <cellStyle name="Doubletop 2 2 2 11" xfId="20829"/>
    <cellStyle name="Doubletop 2 2 2 11 2" xfId="45669"/>
    <cellStyle name="Doubletop 2 2 2 12" xfId="24056"/>
    <cellStyle name="Doubletop 2 2 2 12 2" xfId="48896"/>
    <cellStyle name="Doubletop 2 2 2 13" xfId="27265"/>
    <cellStyle name="Doubletop 2 2 2 13 2" xfId="52105"/>
    <cellStyle name="Doubletop 2 2 2 14" xfId="31238"/>
    <cellStyle name="Doubletop 2 2 2 2" xfId="6403"/>
    <cellStyle name="Doubletop 2 2 2 2 10" xfId="20970"/>
    <cellStyle name="Doubletop 2 2 2 2 10 2" xfId="45810"/>
    <cellStyle name="Doubletop 2 2 2 2 11" xfId="24196"/>
    <cellStyle name="Doubletop 2 2 2 2 11 2" xfId="49036"/>
    <cellStyle name="Doubletop 2 2 2 2 12" xfId="27405"/>
    <cellStyle name="Doubletop 2 2 2 2 12 2" xfId="52245"/>
    <cellStyle name="Doubletop 2 2 2 2 13" xfId="31378"/>
    <cellStyle name="Doubletop 2 2 2 2 2" xfId="11968"/>
    <cellStyle name="Doubletop 2 2 2 2 2 2" xfId="14619"/>
    <cellStyle name="Doubletop 2 2 2 2 2 2 2" xfId="39460"/>
    <cellStyle name="Doubletop 2 2 2 2 2 3" xfId="15578"/>
    <cellStyle name="Doubletop 2 2 2 2 2 3 2" xfId="40419"/>
    <cellStyle name="Doubletop 2 2 2 2 2 4" xfId="16378"/>
    <cellStyle name="Doubletop 2 2 2 2 2 4 2" xfId="41218"/>
    <cellStyle name="Doubletop 2 2 2 2 2 5" xfId="19641"/>
    <cellStyle name="Doubletop 2 2 2 2 2 5 2" xfId="44481"/>
    <cellStyle name="Doubletop 2 2 2 2 2 6" xfId="22911"/>
    <cellStyle name="Doubletop 2 2 2 2 2 6 2" xfId="47751"/>
    <cellStyle name="Doubletop 2 2 2 2 2 7" xfId="26124"/>
    <cellStyle name="Doubletop 2 2 2 2 2 7 2" xfId="50964"/>
    <cellStyle name="Doubletop 2 2 2 2 2 8" xfId="28296"/>
    <cellStyle name="Doubletop 2 2 2 2 2 8 2" xfId="53136"/>
    <cellStyle name="Doubletop 2 2 2 2 2 9" xfId="36831"/>
    <cellStyle name="Doubletop 2 2 2 2 3" xfId="12777"/>
    <cellStyle name="Doubletop 2 2 2 2 3 2" xfId="15129"/>
    <cellStyle name="Doubletop 2 2 2 2 3 2 2" xfId="39970"/>
    <cellStyle name="Doubletop 2 2 2 2 3 3" xfId="15939"/>
    <cellStyle name="Doubletop 2 2 2 2 3 3 2" xfId="40779"/>
    <cellStyle name="Doubletop 2 2 2 2 3 4" xfId="17187"/>
    <cellStyle name="Doubletop 2 2 2 2 3 4 2" xfId="42027"/>
    <cellStyle name="Doubletop 2 2 2 2 3 5" xfId="20450"/>
    <cellStyle name="Doubletop 2 2 2 2 3 5 2" xfId="45290"/>
    <cellStyle name="Doubletop 2 2 2 2 3 6" xfId="23720"/>
    <cellStyle name="Doubletop 2 2 2 2 3 6 2" xfId="48560"/>
    <cellStyle name="Doubletop 2 2 2 2 3 7" xfId="26933"/>
    <cellStyle name="Doubletop 2 2 2 2 3 7 2" xfId="51773"/>
    <cellStyle name="Doubletop 2 2 2 2 3 8" xfId="28500"/>
    <cellStyle name="Doubletop 2 2 2 2 3 8 2" xfId="53340"/>
    <cellStyle name="Doubletop 2 2 2 2 3 9" xfId="37621"/>
    <cellStyle name="Doubletop 2 2 2 2 4" xfId="13068"/>
    <cellStyle name="Doubletop 2 2 2 2 4 2" xfId="15402"/>
    <cellStyle name="Doubletop 2 2 2 2 4 2 2" xfId="40243"/>
    <cellStyle name="Doubletop 2 2 2 2 4 3" xfId="16212"/>
    <cellStyle name="Doubletop 2 2 2 2 4 3 2" xfId="41052"/>
    <cellStyle name="Doubletop 2 2 2 2 4 4" xfId="17477"/>
    <cellStyle name="Doubletop 2 2 2 2 4 4 2" xfId="42317"/>
    <cellStyle name="Doubletop 2 2 2 2 4 5" xfId="20740"/>
    <cellStyle name="Doubletop 2 2 2 2 4 5 2" xfId="45580"/>
    <cellStyle name="Doubletop 2 2 2 2 4 6" xfId="24010"/>
    <cellStyle name="Doubletop 2 2 2 2 4 6 2" xfId="48850"/>
    <cellStyle name="Doubletop 2 2 2 2 4 7" xfId="27223"/>
    <cellStyle name="Doubletop 2 2 2 2 4 7 2" xfId="52063"/>
    <cellStyle name="Doubletop 2 2 2 2 4 8" xfId="28790"/>
    <cellStyle name="Doubletop 2 2 2 2 4 8 2" xfId="53630"/>
    <cellStyle name="Doubletop 2 2 2 2 4 9" xfId="37911"/>
    <cellStyle name="Doubletop 2 2 2 2 5" xfId="9959"/>
    <cellStyle name="Doubletop 2 2 2 2 5 2" xfId="34908"/>
    <cellStyle name="Doubletop 2 2 2 2 6" xfId="13415"/>
    <cellStyle name="Doubletop 2 2 2 2 6 2" xfId="38257"/>
    <cellStyle name="Doubletop 2 2 2 2 7" xfId="8774"/>
    <cellStyle name="Doubletop 2 2 2 2 7 2" xfId="33725"/>
    <cellStyle name="Doubletop 2 2 2 2 8" xfId="9140"/>
    <cellStyle name="Doubletop 2 2 2 2 8 2" xfId="34090"/>
    <cellStyle name="Doubletop 2 2 2 2 9" xfId="17675"/>
    <cellStyle name="Doubletop 2 2 2 2 9 2" xfId="42515"/>
    <cellStyle name="Doubletop 2 2 2 3" xfId="11824"/>
    <cellStyle name="Doubletop 2 2 2 3 2" xfId="14476"/>
    <cellStyle name="Doubletop 2 2 2 3 2 2" xfId="39317"/>
    <cellStyle name="Doubletop 2 2 2 3 3" xfId="15437"/>
    <cellStyle name="Doubletop 2 2 2 3 3 2" xfId="40278"/>
    <cellStyle name="Doubletop 2 2 2 3 4" xfId="16236"/>
    <cellStyle name="Doubletop 2 2 2 3 4 2" xfId="41076"/>
    <cellStyle name="Doubletop 2 2 2 3 5" xfId="19497"/>
    <cellStyle name="Doubletop 2 2 2 3 5 2" xfId="44337"/>
    <cellStyle name="Doubletop 2 2 2 3 6" xfId="22767"/>
    <cellStyle name="Doubletop 2 2 2 3 6 2" xfId="47607"/>
    <cellStyle name="Doubletop 2 2 2 3 7" xfId="25981"/>
    <cellStyle name="Doubletop 2 2 2 3 7 2" xfId="50821"/>
    <cellStyle name="Doubletop 2 2 2 3 8" xfId="28153"/>
    <cellStyle name="Doubletop 2 2 2 3 8 2" xfId="52993"/>
    <cellStyle name="Doubletop 2 2 2 3 9" xfId="36688"/>
    <cellStyle name="Doubletop 2 2 2 4" xfId="12634"/>
    <cellStyle name="Doubletop 2 2 2 4 2" xfId="14988"/>
    <cellStyle name="Doubletop 2 2 2 4 2 2" xfId="39829"/>
    <cellStyle name="Doubletop 2 2 2 4 3" xfId="15799"/>
    <cellStyle name="Doubletop 2 2 2 4 3 2" xfId="40639"/>
    <cellStyle name="Doubletop 2 2 2 4 4" xfId="17044"/>
    <cellStyle name="Doubletop 2 2 2 4 4 2" xfId="41884"/>
    <cellStyle name="Doubletop 2 2 2 4 5" xfId="20307"/>
    <cellStyle name="Doubletop 2 2 2 4 5 2" xfId="45147"/>
    <cellStyle name="Doubletop 2 2 2 4 6" xfId="23577"/>
    <cellStyle name="Doubletop 2 2 2 4 6 2" xfId="48417"/>
    <cellStyle name="Doubletop 2 2 2 4 7" xfId="26790"/>
    <cellStyle name="Doubletop 2 2 2 4 7 2" xfId="51630"/>
    <cellStyle name="Doubletop 2 2 2 4 8" xfId="28357"/>
    <cellStyle name="Doubletop 2 2 2 4 8 2" xfId="53197"/>
    <cellStyle name="Doubletop 2 2 2 4 9" xfId="37480"/>
    <cellStyle name="Doubletop 2 2 2 5" xfId="12926"/>
    <cellStyle name="Doubletop 2 2 2 5 2" xfId="15260"/>
    <cellStyle name="Doubletop 2 2 2 5 2 2" xfId="40101"/>
    <cellStyle name="Doubletop 2 2 2 5 3" xfId="16072"/>
    <cellStyle name="Doubletop 2 2 2 5 3 2" xfId="40912"/>
    <cellStyle name="Doubletop 2 2 2 5 4" xfId="17335"/>
    <cellStyle name="Doubletop 2 2 2 5 4 2" xfId="42175"/>
    <cellStyle name="Doubletop 2 2 2 5 5" xfId="20598"/>
    <cellStyle name="Doubletop 2 2 2 5 5 2" xfId="45438"/>
    <cellStyle name="Doubletop 2 2 2 5 6" xfId="23868"/>
    <cellStyle name="Doubletop 2 2 2 5 6 2" xfId="48708"/>
    <cellStyle name="Doubletop 2 2 2 5 7" xfId="27081"/>
    <cellStyle name="Doubletop 2 2 2 5 7 2" xfId="51921"/>
    <cellStyle name="Doubletop 2 2 2 5 8" xfId="28648"/>
    <cellStyle name="Doubletop 2 2 2 5 8 2" xfId="53488"/>
    <cellStyle name="Doubletop 2 2 2 5 9" xfId="37769"/>
    <cellStyle name="Doubletop 2 2 2 6" xfId="9816"/>
    <cellStyle name="Doubletop 2 2 2 6 2" xfId="34765"/>
    <cellStyle name="Doubletop 2 2 2 7" xfId="13274"/>
    <cellStyle name="Doubletop 2 2 2 7 2" xfId="38116"/>
    <cellStyle name="Doubletop 2 2 2 8" xfId="8673"/>
    <cellStyle name="Doubletop 2 2 2 8 2" xfId="33624"/>
    <cellStyle name="Doubletop 2 2 2 9" xfId="14042"/>
    <cellStyle name="Doubletop 2 2 2 9 2" xfId="38883"/>
    <cellStyle name="Doubletop 2 2 3" xfId="6360"/>
    <cellStyle name="Doubletop 2 2 3 10" xfId="20927"/>
    <cellStyle name="Doubletop 2 2 3 10 2" xfId="45767"/>
    <cellStyle name="Doubletop 2 2 3 11" xfId="24153"/>
    <cellStyle name="Doubletop 2 2 3 11 2" xfId="48993"/>
    <cellStyle name="Doubletop 2 2 3 12" xfId="27362"/>
    <cellStyle name="Doubletop 2 2 3 12 2" xfId="52202"/>
    <cellStyle name="Doubletop 2 2 3 13" xfId="31335"/>
    <cellStyle name="Doubletop 2 2 3 2" xfId="11925"/>
    <cellStyle name="Doubletop 2 2 3 2 2" xfId="14576"/>
    <cellStyle name="Doubletop 2 2 3 2 2 2" xfId="39417"/>
    <cellStyle name="Doubletop 2 2 3 2 3" xfId="15535"/>
    <cellStyle name="Doubletop 2 2 3 2 3 2" xfId="40376"/>
    <cellStyle name="Doubletop 2 2 3 2 4" xfId="16335"/>
    <cellStyle name="Doubletop 2 2 3 2 4 2" xfId="41175"/>
    <cellStyle name="Doubletop 2 2 3 2 5" xfId="19598"/>
    <cellStyle name="Doubletop 2 2 3 2 5 2" xfId="44438"/>
    <cellStyle name="Doubletop 2 2 3 2 6" xfId="22868"/>
    <cellStyle name="Doubletop 2 2 3 2 6 2" xfId="47708"/>
    <cellStyle name="Doubletop 2 2 3 2 7" xfId="26081"/>
    <cellStyle name="Doubletop 2 2 3 2 7 2" xfId="50921"/>
    <cellStyle name="Doubletop 2 2 3 2 8" xfId="28253"/>
    <cellStyle name="Doubletop 2 2 3 2 8 2" xfId="53093"/>
    <cellStyle name="Doubletop 2 2 3 2 9" xfId="36788"/>
    <cellStyle name="Doubletop 2 2 3 3" xfId="12734"/>
    <cellStyle name="Doubletop 2 2 3 3 2" xfId="15086"/>
    <cellStyle name="Doubletop 2 2 3 3 2 2" xfId="39927"/>
    <cellStyle name="Doubletop 2 2 3 3 3" xfId="15896"/>
    <cellStyle name="Doubletop 2 2 3 3 3 2" xfId="40736"/>
    <cellStyle name="Doubletop 2 2 3 3 4" xfId="17144"/>
    <cellStyle name="Doubletop 2 2 3 3 4 2" xfId="41984"/>
    <cellStyle name="Doubletop 2 2 3 3 5" xfId="20407"/>
    <cellStyle name="Doubletop 2 2 3 3 5 2" xfId="45247"/>
    <cellStyle name="Doubletop 2 2 3 3 6" xfId="23677"/>
    <cellStyle name="Doubletop 2 2 3 3 6 2" xfId="48517"/>
    <cellStyle name="Doubletop 2 2 3 3 7" xfId="26890"/>
    <cellStyle name="Doubletop 2 2 3 3 7 2" xfId="51730"/>
    <cellStyle name="Doubletop 2 2 3 3 8" xfId="28457"/>
    <cellStyle name="Doubletop 2 2 3 3 8 2" xfId="53297"/>
    <cellStyle name="Doubletop 2 2 3 3 9" xfId="37578"/>
    <cellStyle name="Doubletop 2 2 3 4" xfId="13025"/>
    <cellStyle name="Doubletop 2 2 3 4 2" xfId="15359"/>
    <cellStyle name="Doubletop 2 2 3 4 2 2" xfId="40200"/>
    <cellStyle name="Doubletop 2 2 3 4 3" xfId="16169"/>
    <cellStyle name="Doubletop 2 2 3 4 3 2" xfId="41009"/>
    <cellStyle name="Doubletop 2 2 3 4 4" xfId="17434"/>
    <cellStyle name="Doubletop 2 2 3 4 4 2" xfId="42274"/>
    <cellStyle name="Doubletop 2 2 3 4 5" xfId="20697"/>
    <cellStyle name="Doubletop 2 2 3 4 5 2" xfId="45537"/>
    <cellStyle name="Doubletop 2 2 3 4 6" xfId="23967"/>
    <cellStyle name="Doubletop 2 2 3 4 6 2" xfId="48807"/>
    <cellStyle name="Doubletop 2 2 3 4 7" xfId="27180"/>
    <cellStyle name="Doubletop 2 2 3 4 7 2" xfId="52020"/>
    <cellStyle name="Doubletop 2 2 3 4 8" xfId="28747"/>
    <cellStyle name="Doubletop 2 2 3 4 8 2" xfId="53587"/>
    <cellStyle name="Doubletop 2 2 3 4 9" xfId="37868"/>
    <cellStyle name="Doubletop 2 2 3 5" xfId="9916"/>
    <cellStyle name="Doubletop 2 2 3 5 2" xfId="34865"/>
    <cellStyle name="Doubletop 2 2 3 6" xfId="13372"/>
    <cellStyle name="Doubletop 2 2 3 6 2" xfId="38214"/>
    <cellStyle name="Doubletop 2 2 3 7" xfId="6770"/>
    <cellStyle name="Doubletop 2 2 3 7 2" xfId="31738"/>
    <cellStyle name="Doubletop 2 2 3 8" xfId="13891"/>
    <cellStyle name="Doubletop 2 2 3 8 2" xfId="38732"/>
    <cellStyle name="Doubletop 2 2 3 9" xfId="17632"/>
    <cellStyle name="Doubletop 2 2 3 9 2" xfId="42472"/>
    <cellStyle name="Doubletop 2 2 4" xfId="6309"/>
    <cellStyle name="Doubletop 2 2 4 10" xfId="20876"/>
    <cellStyle name="Doubletop 2 2 4 10 2" xfId="45716"/>
    <cellStyle name="Doubletop 2 2 4 11" xfId="24102"/>
    <cellStyle name="Doubletop 2 2 4 11 2" xfId="48942"/>
    <cellStyle name="Doubletop 2 2 4 12" xfId="27311"/>
    <cellStyle name="Doubletop 2 2 4 12 2" xfId="52151"/>
    <cellStyle name="Doubletop 2 2 4 13" xfId="31284"/>
    <cellStyle name="Doubletop 2 2 4 2" xfId="11874"/>
    <cellStyle name="Doubletop 2 2 4 2 2" xfId="14525"/>
    <cellStyle name="Doubletop 2 2 4 2 2 2" xfId="39366"/>
    <cellStyle name="Doubletop 2 2 4 2 3" xfId="15484"/>
    <cellStyle name="Doubletop 2 2 4 2 3 2" xfId="40325"/>
    <cellStyle name="Doubletop 2 2 4 2 4" xfId="16284"/>
    <cellStyle name="Doubletop 2 2 4 2 4 2" xfId="41124"/>
    <cellStyle name="Doubletop 2 2 4 2 5" xfId="19547"/>
    <cellStyle name="Doubletop 2 2 4 2 5 2" xfId="44387"/>
    <cellStyle name="Doubletop 2 2 4 2 6" xfId="22817"/>
    <cellStyle name="Doubletop 2 2 4 2 6 2" xfId="47657"/>
    <cellStyle name="Doubletop 2 2 4 2 7" xfId="26030"/>
    <cellStyle name="Doubletop 2 2 4 2 7 2" xfId="50870"/>
    <cellStyle name="Doubletop 2 2 4 2 8" xfId="28202"/>
    <cellStyle name="Doubletop 2 2 4 2 8 2" xfId="53042"/>
    <cellStyle name="Doubletop 2 2 4 2 9" xfId="36737"/>
    <cellStyle name="Doubletop 2 2 4 3" xfId="12683"/>
    <cellStyle name="Doubletop 2 2 4 3 2" xfId="15035"/>
    <cellStyle name="Doubletop 2 2 4 3 2 2" xfId="39876"/>
    <cellStyle name="Doubletop 2 2 4 3 3" xfId="15845"/>
    <cellStyle name="Doubletop 2 2 4 3 3 2" xfId="40685"/>
    <cellStyle name="Doubletop 2 2 4 3 4" xfId="17093"/>
    <cellStyle name="Doubletop 2 2 4 3 4 2" xfId="41933"/>
    <cellStyle name="Doubletop 2 2 4 3 5" xfId="20356"/>
    <cellStyle name="Doubletop 2 2 4 3 5 2" xfId="45196"/>
    <cellStyle name="Doubletop 2 2 4 3 6" xfId="23626"/>
    <cellStyle name="Doubletop 2 2 4 3 6 2" xfId="48466"/>
    <cellStyle name="Doubletop 2 2 4 3 7" xfId="26839"/>
    <cellStyle name="Doubletop 2 2 4 3 7 2" xfId="51679"/>
    <cellStyle name="Doubletop 2 2 4 3 8" xfId="28406"/>
    <cellStyle name="Doubletop 2 2 4 3 8 2" xfId="53246"/>
    <cellStyle name="Doubletop 2 2 4 3 9" xfId="37527"/>
    <cellStyle name="Doubletop 2 2 4 4" xfId="12974"/>
    <cellStyle name="Doubletop 2 2 4 4 2" xfId="15308"/>
    <cellStyle name="Doubletop 2 2 4 4 2 2" xfId="40149"/>
    <cellStyle name="Doubletop 2 2 4 4 3" xfId="16118"/>
    <cellStyle name="Doubletop 2 2 4 4 3 2" xfId="40958"/>
    <cellStyle name="Doubletop 2 2 4 4 4" xfId="17383"/>
    <cellStyle name="Doubletop 2 2 4 4 4 2" xfId="42223"/>
    <cellStyle name="Doubletop 2 2 4 4 5" xfId="20646"/>
    <cellStyle name="Doubletop 2 2 4 4 5 2" xfId="45486"/>
    <cellStyle name="Doubletop 2 2 4 4 6" xfId="23916"/>
    <cellStyle name="Doubletop 2 2 4 4 6 2" xfId="48756"/>
    <cellStyle name="Doubletop 2 2 4 4 7" xfId="27129"/>
    <cellStyle name="Doubletop 2 2 4 4 7 2" xfId="51969"/>
    <cellStyle name="Doubletop 2 2 4 4 8" xfId="28696"/>
    <cellStyle name="Doubletop 2 2 4 4 8 2" xfId="53536"/>
    <cellStyle name="Doubletop 2 2 4 4 9" xfId="37817"/>
    <cellStyle name="Doubletop 2 2 4 5" xfId="9865"/>
    <cellStyle name="Doubletop 2 2 4 5 2" xfId="34814"/>
    <cellStyle name="Doubletop 2 2 4 6" xfId="13321"/>
    <cellStyle name="Doubletop 2 2 4 6 2" xfId="38163"/>
    <cellStyle name="Doubletop 2 2 4 7" xfId="8707"/>
    <cellStyle name="Doubletop 2 2 4 7 2" xfId="33658"/>
    <cellStyle name="Doubletop 2 2 4 8" xfId="13763"/>
    <cellStyle name="Doubletop 2 2 4 8 2" xfId="38605"/>
    <cellStyle name="Doubletop 2 2 4 9" xfId="17581"/>
    <cellStyle name="Doubletop 2 2 4 9 2" xfId="42421"/>
    <cellStyle name="Doubletop 2 2 5" xfId="11573"/>
    <cellStyle name="Doubletop 2 2 5 2" xfId="14324"/>
    <cellStyle name="Doubletop 2 2 5 2 2" xfId="39165"/>
    <cellStyle name="Doubletop 2 2 5 3" xfId="7246"/>
    <cellStyle name="Doubletop 2 2 5 3 2" xfId="32199"/>
    <cellStyle name="Doubletop 2 2 5 4" xfId="7152"/>
    <cellStyle name="Doubletop 2 2 5 4 2" xfId="32105"/>
    <cellStyle name="Doubletop 2 2 5 5" xfId="19247"/>
    <cellStyle name="Doubletop 2 2 5 5 2" xfId="44087"/>
    <cellStyle name="Doubletop 2 2 5 6" xfId="22517"/>
    <cellStyle name="Doubletop 2 2 5 6 2" xfId="47357"/>
    <cellStyle name="Doubletop 2 2 5 7" xfId="25732"/>
    <cellStyle name="Doubletop 2 2 5 7 2" xfId="50572"/>
    <cellStyle name="Doubletop 2 2 5 8" xfId="28097"/>
    <cellStyle name="Doubletop 2 2 5 8 2" xfId="52937"/>
    <cellStyle name="Doubletop 2 2 5 9" xfId="36459"/>
    <cellStyle name="Doubletop 2 2 6" xfId="10289"/>
    <cellStyle name="Doubletop 2 2 6 2" xfId="13611"/>
    <cellStyle name="Doubletop 2 2 6 2 2" xfId="38453"/>
    <cellStyle name="Doubletop 2 2 6 3" xfId="9103"/>
    <cellStyle name="Doubletop 2 2 6 3 2" xfId="34053"/>
    <cellStyle name="Doubletop 2 2 6 4" xfId="8170"/>
    <cellStyle name="Doubletop 2 2 6 4 2" xfId="33123"/>
    <cellStyle name="Doubletop 2 2 6 5" xfId="18003"/>
    <cellStyle name="Doubletop 2 2 6 5 2" xfId="42843"/>
    <cellStyle name="Doubletop 2 2 6 6" xfId="21297"/>
    <cellStyle name="Doubletop 2 2 6 6 2" xfId="46137"/>
    <cellStyle name="Doubletop 2 2 6 7" xfId="24523"/>
    <cellStyle name="Doubletop 2 2 6 7 2" xfId="49363"/>
    <cellStyle name="Doubletop 2 2 6 8" xfId="27458"/>
    <cellStyle name="Doubletop 2 2 6 8 2" xfId="52298"/>
    <cellStyle name="Doubletop 2 2 6 9" xfId="35231"/>
    <cellStyle name="Doubletop 2 2 7" xfId="12883"/>
    <cellStyle name="Doubletop 2 2 7 2" xfId="15217"/>
    <cellStyle name="Doubletop 2 2 7 2 2" xfId="40058"/>
    <cellStyle name="Doubletop 2 2 7 3" xfId="16029"/>
    <cellStyle name="Doubletop 2 2 7 3 2" xfId="40869"/>
    <cellStyle name="Doubletop 2 2 7 4" xfId="17292"/>
    <cellStyle name="Doubletop 2 2 7 4 2" xfId="42132"/>
    <cellStyle name="Doubletop 2 2 7 5" xfId="20555"/>
    <cellStyle name="Doubletop 2 2 7 5 2" xfId="45395"/>
    <cellStyle name="Doubletop 2 2 7 6" xfId="23825"/>
    <cellStyle name="Doubletop 2 2 7 6 2" xfId="48665"/>
    <cellStyle name="Doubletop 2 2 7 7" xfId="27038"/>
    <cellStyle name="Doubletop 2 2 7 7 2" xfId="51878"/>
    <cellStyle name="Doubletop 2 2 7 8" xfId="28605"/>
    <cellStyle name="Doubletop 2 2 7 8 2" xfId="53445"/>
    <cellStyle name="Doubletop 2 2 7 9" xfId="37726"/>
    <cellStyle name="Doubletop 2 2 8" xfId="9419"/>
    <cellStyle name="Doubletop 2 2 8 2" xfId="34369"/>
    <cellStyle name="Doubletop 2 2 9" xfId="7606"/>
    <cellStyle name="Doubletop 2 2 9 2" xfId="32559"/>
    <cellStyle name="Doubletop 2 3" xfId="6200"/>
    <cellStyle name="Doubletop 2 3 10" xfId="7845"/>
    <cellStyle name="Doubletop 2 3 10 2" xfId="32798"/>
    <cellStyle name="Doubletop 2 3 11" xfId="17509"/>
    <cellStyle name="Doubletop 2 3 11 2" xfId="42349"/>
    <cellStyle name="Doubletop 2 3 12" xfId="20802"/>
    <cellStyle name="Doubletop 2 3 12 2" xfId="45642"/>
    <cellStyle name="Doubletop 2 3 13" xfId="24035"/>
    <cellStyle name="Doubletop 2 3 13 2" xfId="48875"/>
    <cellStyle name="Doubletop 2 3 14" xfId="27245"/>
    <cellStyle name="Doubletop 2 3 14 2" xfId="52085"/>
    <cellStyle name="Doubletop 2 3 15" xfId="31179"/>
    <cellStyle name="Doubletop 2 3 2" xfId="6383"/>
    <cellStyle name="Doubletop 2 3 2 10" xfId="20950"/>
    <cellStyle name="Doubletop 2 3 2 10 2" xfId="45790"/>
    <cellStyle name="Doubletop 2 3 2 11" xfId="24176"/>
    <cellStyle name="Doubletop 2 3 2 11 2" xfId="49016"/>
    <cellStyle name="Doubletop 2 3 2 12" xfId="27385"/>
    <cellStyle name="Doubletop 2 3 2 12 2" xfId="52225"/>
    <cellStyle name="Doubletop 2 3 2 13" xfId="31358"/>
    <cellStyle name="Doubletop 2 3 2 2" xfId="11948"/>
    <cellStyle name="Doubletop 2 3 2 2 2" xfId="14599"/>
    <cellStyle name="Doubletop 2 3 2 2 2 2" xfId="39440"/>
    <cellStyle name="Doubletop 2 3 2 2 3" xfId="15558"/>
    <cellStyle name="Doubletop 2 3 2 2 3 2" xfId="40399"/>
    <cellStyle name="Doubletop 2 3 2 2 4" xfId="16358"/>
    <cellStyle name="Doubletop 2 3 2 2 4 2" xfId="41198"/>
    <cellStyle name="Doubletop 2 3 2 2 5" xfId="19621"/>
    <cellStyle name="Doubletop 2 3 2 2 5 2" xfId="44461"/>
    <cellStyle name="Doubletop 2 3 2 2 6" xfId="22891"/>
    <cellStyle name="Doubletop 2 3 2 2 6 2" xfId="47731"/>
    <cellStyle name="Doubletop 2 3 2 2 7" xfId="26104"/>
    <cellStyle name="Doubletop 2 3 2 2 7 2" xfId="50944"/>
    <cellStyle name="Doubletop 2 3 2 2 8" xfId="28276"/>
    <cellStyle name="Doubletop 2 3 2 2 8 2" xfId="53116"/>
    <cellStyle name="Doubletop 2 3 2 2 9" xfId="36811"/>
    <cellStyle name="Doubletop 2 3 2 3" xfId="12757"/>
    <cellStyle name="Doubletop 2 3 2 3 2" xfId="15109"/>
    <cellStyle name="Doubletop 2 3 2 3 2 2" xfId="39950"/>
    <cellStyle name="Doubletop 2 3 2 3 3" xfId="15919"/>
    <cellStyle name="Doubletop 2 3 2 3 3 2" xfId="40759"/>
    <cellStyle name="Doubletop 2 3 2 3 4" xfId="17167"/>
    <cellStyle name="Doubletop 2 3 2 3 4 2" xfId="42007"/>
    <cellStyle name="Doubletop 2 3 2 3 5" xfId="20430"/>
    <cellStyle name="Doubletop 2 3 2 3 5 2" xfId="45270"/>
    <cellStyle name="Doubletop 2 3 2 3 6" xfId="23700"/>
    <cellStyle name="Doubletop 2 3 2 3 6 2" xfId="48540"/>
    <cellStyle name="Doubletop 2 3 2 3 7" xfId="26913"/>
    <cellStyle name="Doubletop 2 3 2 3 7 2" xfId="51753"/>
    <cellStyle name="Doubletop 2 3 2 3 8" xfId="28480"/>
    <cellStyle name="Doubletop 2 3 2 3 8 2" xfId="53320"/>
    <cellStyle name="Doubletop 2 3 2 3 9" xfId="37601"/>
    <cellStyle name="Doubletop 2 3 2 4" xfId="13048"/>
    <cellStyle name="Doubletop 2 3 2 4 2" xfId="15382"/>
    <cellStyle name="Doubletop 2 3 2 4 2 2" xfId="40223"/>
    <cellStyle name="Doubletop 2 3 2 4 3" xfId="16192"/>
    <cellStyle name="Doubletop 2 3 2 4 3 2" xfId="41032"/>
    <cellStyle name="Doubletop 2 3 2 4 4" xfId="17457"/>
    <cellStyle name="Doubletop 2 3 2 4 4 2" xfId="42297"/>
    <cellStyle name="Doubletop 2 3 2 4 5" xfId="20720"/>
    <cellStyle name="Doubletop 2 3 2 4 5 2" xfId="45560"/>
    <cellStyle name="Doubletop 2 3 2 4 6" xfId="23990"/>
    <cellStyle name="Doubletop 2 3 2 4 6 2" xfId="48830"/>
    <cellStyle name="Doubletop 2 3 2 4 7" xfId="27203"/>
    <cellStyle name="Doubletop 2 3 2 4 7 2" xfId="52043"/>
    <cellStyle name="Doubletop 2 3 2 4 8" xfId="28770"/>
    <cellStyle name="Doubletop 2 3 2 4 8 2" xfId="53610"/>
    <cellStyle name="Doubletop 2 3 2 4 9" xfId="37891"/>
    <cellStyle name="Doubletop 2 3 2 5" xfId="9939"/>
    <cellStyle name="Doubletop 2 3 2 5 2" xfId="34888"/>
    <cellStyle name="Doubletop 2 3 2 6" xfId="13395"/>
    <cellStyle name="Doubletop 2 3 2 6 2" xfId="38237"/>
    <cellStyle name="Doubletop 2 3 2 7" xfId="8755"/>
    <cellStyle name="Doubletop 2 3 2 7 2" xfId="33706"/>
    <cellStyle name="Doubletop 2 3 2 8" xfId="14175"/>
    <cellStyle name="Doubletop 2 3 2 8 2" xfId="39016"/>
    <cellStyle name="Doubletop 2 3 2 9" xfId="17655"/>
    <cellStyle name="Doubletop 2 3 2 9 2" xfId="42495"/>
    <cellStyle name="Doubletop 2 3 3" xfId="6289"/>
    <cellStyle name="Doubletop 2 3 3 10" xfId="20856"/>
    <cellStyle name="Doubletop 2 3 3 10 2" xfId="45696"/>
    <cellStyle name="Doubletop 2 3 3 11" xfId="24082"/>
    <cellStyle name="Doubletop 2 3 3 11 2" xfId="48922"/>
    <cellStyle name="Doubletop 2 3 3 12" xfId="27291"/>
    <cellStyle name="Doubletop 2 3 3 12 2" xfId="52131"/>
    <cellStyle name="Doubletop 2 3 3 13" xfId="31264"/>
    <cellStyle name="Doubletop 2 3 3 2" xfId="11854"/>
    <cellStyle name="Doubletop 2 3 3 2 2" xfId="14505"/>
    <cellStyle name="Doubletop 2 3 3 2 2 2" xfId="39346"/>
    <cellStyle name="Doubletop 2 3 3 2 3" xfId="15464"/>
    <cellStyle name="Doubletop 2 3 3 2 3 2" xfId="40305"/>
    <cellStyle name="Doubletop 2 3 3 2 4" xfId="16264"/>
    <cellStyle name="Doubletop 2 3 3 2 4 2" xfId="41104"/>
    <cellStyle name="Doubletop 2 3 3 2 5" xfId="19527"/>
    <cellStyle name="Doubletop 2 3 3 2 5 2" xfId="44367"/>
    <cellStyle name="Doubletop 2 3 3 2 6" xfId="22797"/>
    <cellStyle name="Doubletop 2 3 3 2 6 2" xfId="47637"/>
    <cellStyle name="Doubletop 2 3 3 2 7" xfId="26010"/>
    <cellStyle name="Doubletop 2 3 3 2 7 2" xfId="50850"/>
    <cellStyle name="Doubletop 2 3 3 2 8" xfId="28182"/>
    <cellStyle name="Doubletop 2 3 3 2 8 2" xfId="53022"/>
    <cellStyle name="Doubletop 2 3 3 2 9" xfId="36717"/>
    <cellStyle name="Doubletop 2 3 3 3" xfId="12663"/>
    <cellStyle name="Doubletop 2 3 3 3 2" xfId="15015"/>
    <cellStyle name="Doubletop 2 3 3 3 2 2" xfId="39856"/>
    <cellStyle name="Doubletop 2 3 3 3 3" xfId="15825"/>
    <cellStyle name="Doubletop 2 3 3 3 3 2" xfId="40665"/>
    <cellStyle name="Doubletop 2 3 3 3 4" xfId="17073"/>
    <cellStyle name="Doubletop 2 3 3 3 4 2" xfId="41913"/>
    <cellStyle name="Doubletop 2 3 3 3 5" xfId="20336"/>
    <cellStyle name="Doubletop 2 3 3 3 5 2" xfId="45176"/>
    <cellStyle name="Doubletop 2 3 3 3 6" xfId="23606"/>
    <cellStyle name="Doubletop 2 3 3 3 6 2" xfId="48446"/>
    <cellStyle name="Doubletop 2 3 3 3 7" xfId="26819"/>
    <cellStyle name="Doubletop 2 3 3 3 7 2" xfId="51659"/>
    <cellStyle name="Doubletop 2 3 3 3 8" xfId="28386"/>
    <cellStyle name="Doubletop 2 3 3 3 8 2" xfId="53226"/>
    <cellStyle name="Doubletop 2 3 3 3 9" xfId="37507"/>
    <cellStyle name="Doubletop 2 3 3 4" xfId="12954"/>
    <cellStyle name="Doubletop 2 3 3 4 2" xfId="15288"/>
    <cellStyle name="Doubletop 2 3 3 4 2 2" xfId="40129"/>
    <cellStyle name="Doubletop 2 3 3 4 3" xfId="16098"/>
    <cellStyle name="Doubletop 2 3 3 4 3 2" xfId="40938"/>
    <cellStyle name="Doubletop 2 3 3 4 4" xfId="17363"/>
    <cellStyle name="Doubletop 2 3 3 4 4 2" xfId="42203"/>
    <cellStyle name="Doubletop 2 3 3 4 5" xfId="20626"/>
    <cellStyle name="Doubletop 2 3 3 4 5 2" xfId="45466"/>
    <cellStyle name="Doubletop 2 3 3 4 6" xfId="23896"/>
    <cellStyle name="Doubletop 2 3 3 4 6 2" xfId="48736"/>
    <cellStyle name="Doubletop 2 3 3 4 7" xfId="27109"/>
    <cellStyle name="Doubletop 2 3 3 4 7 2" xfId="51949"/>
    <cellStyle name="Doubletop 2 3 3 4 8" xfId="28676"/>
    <cellStyle name="Doubletop 2 3 3 4 8 2" xfId="53516"/>
    <cellStyle name="Doubletop 2 3 3 4 9" xfId="37797"/>
    <cellStyle name="Doubletop 2 3 3 5" xfId="9845"/>
    <cellStyle name="Doubletop 2 3 3 5 2" xfId="34794"/>
    <cellStyle name="Doubletop 2 3 3 6" xfId="13301"/>
    <cellStyle name="Doubletop 2 3 3 6 2" xfId="38143"/>
    <cellStyle name="Doubletop 2 3 3 7" xfId="8687"/>
    <cellStyle name="Doubletop 2 3 3 7 2" xfId="33638"/>
    <cellStyle name="Doubletop 2 3 3 8" xfId="8108"/>
    <cellStyle name="Doubletop 2 3 3 8 2" xfId="33061"/>
    <cellStyle name="Doubletop 2 3 3 9" xfId="17561"/>
    <cellStyle name="Doubletop 2 3 3 9 2" xfId="42401"/>
    <cellStyle name="Doubletop 2 3 4" xfId="11793"/>
    <cellStyle name="Doubletop 2 3 4 2" xfId="14451"/>
    <cellStyle name="Doubletop 2 3 4 2 2" xfId="39292"/>
    <cellStyle name="Doubletop 2 3 4 3" xfId="15414"/>
    <cellStyle name="Doubletop 2 3 4 3 2" xfId="40255"/>
    <cellStyle name="Doubletop 2 3 4 4" xfId="7500"/>
    <cellStyle name="Doubletop 2 3 4 4 2" xfId="32453"/>
    <cellStyle name="Doubletop 2 3 4 5" xfId="19466"/>
    <cellStyle name="Doubletop 2 3 4 5 2" xfId="44306"/>
    <cellStyle name="Doubletop 2 3 4 6" xfId="22736"/>
    <cellStyle name="Doubletop 2 3 4 6 2" xfId="47576"/>
    <cellStyle name="Doubletop 2 3 4 7" xfId="25950"/>
    <cellStyle name="Doubletop 2 3 4 7 2" xfId="50790"/>
    <cellStyle name="Doubletop 2 3 4 8" xfId="28131"/>
    <cellStyle name="Doubletop 2 3 4 8 2" xfId="52971"/>
    <cellStyle name="Doubletop 2 3 4 9" xfId="36658"/>
    <cellStyle name="Doubletop 2 3 5" xfId="12575"/>
    <cellStyle name="Doubletop 2 3 5 2" xfId="14949"/>
    <cellStyle name="Doubletop 2 3 5 2 2" xfId="39790"/>
    <cellStyle name="Doubletop 2 3 5 3" xfId="15769"/>
    <cellStyle name="Doubletop 2 3 5 3 2" xfId="40609"/>
    <cellStyle name="Doubletop 2 3 5 4" xfId="16985"/>
    <cellStyle name="Doubletop 2 3 5 4 2" xfId="41825"/>
    <cellStyle name="Doubletop 2 3 5 5" xfId="20248"/>
    <cellStyle name="Doubletop 2 3 5 5 2" xfId="45088"/>
    <cellStyle name="Doubletop 2 3 5 6" xfId="23518"/>
    <cellStyle name="Doubletop 2 3 5 6 2" xfId="48358"/>
    <cellStyle name="Doubletop 2 3 5 7" xfId="26731"/>
    <cellStyle name="Doubletop 2 3 5 7 2" xfId="51571"/>
    <cellStyle name="Doubletop 2 3 5 8" xfId="28336"/>
    <cellStyle name="Doubletop 2 3 5 8 2" xfId="53176"/>
    <cellStyle name="Doubletop 2 3 5 9" xfId="37421"/>
    <cellStyle name="Doubletop 2 3 6" xfId="12906"/>
    <cellStyle name="Doubletop 2 3 6 2" xfId="15240"/>
    <cellStyle name="Doubletop 2 3 6 2 2" xfId="40081"/>
    <cellStyle name="Doubletop 2 3 6 3" xfId="16052"/>
    <cellStyle name="Doubletop 2 3 6 3 2" xfId="40892"/>
    <cellStyle name="Doubletop 2 3 6 4" xfId="17315"/>
    <cellStyle name="Doubletop 2 3 6 4 2" xfId="42155"/>
    <cellStyle name="Doubletop 2 3 6 5" xfId="20578"/>
    <cellStyle name="Doubletop 2 3 6 5 2" xfId="45418"/>
    <cellStyle name="Doubletop 2 3 6 6" xfId="23848"/>
    <cellStyle name="Doubletop 2 3 6 6 2" xfId="48688"/>
    <cellStyle name="Doubletop 2 3 6 7" xfId="27061"/>
    <cellStyle name="Doubletop 2 3 6 7 2" xfId="51901"/>
    <cellStyle name="Doubletop 2 3 6 8" xfId="28628"/>
    <cellStyle name="Doubletop 2 3 6 8 2" xfId="53468"/>
    <cellStyle name="Doubletop 2 3 6 9" xfId="37749"/>
    <cellStyle name="Doubletop 2 3 7" xfId="9778"/>
    <cellStyle name="Doubletop 2 3 7 2" xfId="34727"/>
    <cellStyle name="Doubletop 2 3 8" xfId="13234"/>
    <cellStyle name="Doubletop 2 3 8 2" xfId="38076"/>
    <cellStyle name="Doubletop 2 3 9" xfId="8643"/>
    <cellStyle name="Doubletop 2 3 9 2" xfId="33594"/>
    <cellStyle name="Doubletop 2 4" xfId="5440"/>
    <cellStyle name="Doubletop 2 4 10" xfId="14729"/>
    <cellStyle name="Doubletop 2 4 10 2" xfId="39570"/>
    <cellStyle name="Doubletop 2 4 11" xfId="6744"/>
    <cellStyle name="Doubletop 2 4 11 2" xfId="31712"/>
    <cellStyle name="Doubletop 2 4 12" xfId="14078"/>
    <cellStyle name="Doubletop 2 4 12 2" xfId="38919"/>
    <cellStyle name="Doubletop 2 4 13" xfId="13428"/>
    <cellStyle name="Doubletop 2 4 13 2" xfId="38270"/>
    <cellStyle name="Doubletop 2 4 14" xfId="30442"/>
    <cellStyle name="Doubletop 2 4 2" xfId="6344"/>
    <cellStyle name="Doubletop 2 4 2 10" xfId="20911"/>
    <cellStyle name="Doubletop 2 4 2 10 2" xfId="45751"/>
    <cellStyle name="Doubletop 2 4 2 11" xfId="24137"/>
    <cellStyle name="Doubletop 2 4 2 11 2" xfId="48977"/>
    <cellStyle name="Doubletop 2 4 2 12" xfId="27346"/>
    <cellStyle name="Doubletop 2 4 2 12 2" xfId="52186"/>
    <cellStyle name="Doubletop 2 4 2 13" xfId="31319"/>
    <cellStyle name="Doubletop 2 4 2 2" xfId="11909"/>
    <cellStyle name="Doubletop 2 4 2 2 2" xfId="14560"/>
    <cellStyle name="Doubletop 2 4 2 2 2 2" xfId="39401"/>
    <cellStyle name="Doubletop 2 4 2 2 3" xfId="15519"/>
    <cellStyle name="Doubletop 2 4 2 2 3 2" xfId="40360"/>
    <cellStyle name="Doubletop 2 4 2 2 4" xfId="16319"/>
    <cellStyle name="Doubletop 2 4 2 2 4 2" xfId="41159"/>
    <cellStyle name="Doubletop 2 4 2 2 5" xfId="19582"/>
    <cellStyle name="Doubletop 2 4 2 2 5 2" xfId="44422"/>
    <cellStyle name="Doubletop 2 4 2 2 6" xfId="22852"/>
    <cellStyle name="Doubletop 2 4 2 2 6 2" xfId="47692"/>
    <cellStyle name="Doubletop 2 4 2 2 7" xfId="26065"/>
    <cellStyle name="Doubletop 2 4 2 2 7 2" xfId="50905"/>
    <cellStyle name="Doubletop 2 4 2 2 8" xfId="28237"/>
    <cellStyle name="Doubletop 2 4 2 2 8 2" xfId="53077"/>
    <cellStyle name="Doubletop 2 4 2 2 9" xfId="36772"/>
    <cellStyle name="Doubletop 2 4 2 3" xfId="12718"/>
    <cellStyle name="Doubletop 2 4 2 3 2" xfId="15070"/>
    <cellStyle name="Doubletop 2 4 2 3 2 2" xfId="39911"/>
    <cellStyle name="Doubletop 2 4 2 3 3" xfId="15880"/>
    <cellStyle name="Doubletop 2 4 2 3 3 2" xfId="40720"/>
    <cellStyle name="Doubletop 2 4 2 3 4" xfId="17128"/>
    <cellStyle name="Doubletop 2 4 2 3 4 2" xfId="41968"/>
    <cellStyle name="Doubletop 2 4 2 3 5" xfId="20391"/>
    <cellStyle name="Doubletop 2 4 2 3 5 2" xfId="45231"/>
    <cellStyle name="Doubletop 2 4 2 3 6" xfId="23661"/>
    <cellStyle name="Doubletop 2 4 2 3 6 2" xfId="48501"/>
    <cellStyle name="Doubletop 2 4 2 3 7" xfId="26874"/>
    <cellStyle name="Doubletop 2 4 2 3 7 2" xfId="51714"/>
    <cellStyle name="Doubletop 2 4 2 3 8" xfId="28441"/>
    <cellStyle name="Doubletop 2 4 2 3 8 2" xfId="53281"/>
    <cellStyle name="Doubletop 2 4 2 3 9" xfId="37562"/>
    <cellStyle name="Doubletop 2 4 2 4" xfId="13009"/>
    <cellStyle name="Doubletop 2 4 2 4 2" xfId="15343"/>
    <cellStyle name="Doubletop 2 4 2 4 2 2" xfId="40184"/>
    <cellStyle name="Doubletop 2 4 2 4 3" xfId="16153"/>
    <cellStyle name="Doubletop 2 4 2 4 3 2" xfId="40993"/>
    <cellStyle name="Doubletop 2 4 2 4 4" xfId="17418"/>
    <cellStyle name="Doubletop 2 4 2 4 4 2" xfId="42258"/>
    <cellStyle name="Doubletop 2 4 2 4 5" xfId="20681"/>
    <cellStyle name="Doubletop 2 4 2 4 5 2" xfId="45521"/>
    <cellStyle name="Doubletop 2 4 2 4 6" xfId="23951"/>
    <cellStyle name="Doubletop 2 4 2 4 6 2" xfId="48791"/>
    <cellStyle name="Doubletop 2 4 2 4 7" xfId="27164"/>
    <cellStyle name="Doubletop 2 4 2 4 7 2" xfId="52004"/>
    <cellStyle name="Doubletop 2 4 2 4 8" xfId="28731"/>
    <cellStyle name="Doubletop 2 4 2 4 8 2" xfId="53571"/>
    <cellStyle name="Doubletop 2 4 2 4 9" xfId="37852"/>
    <cellStyle name="Doubletop 2 4 2 5" xfId="9900"/>
    <cellStyle name="Doubletop 2 4 2 5 2" xfId="34849"/>
    <cellStyle name="Doubletop 2 4 2 6" xfId="13356"/>
    <cellStyle name="Doubletop 2 4 2 6 2" xfId="38198"/>
    <cellStyle name="Doubletop 2 4 2 7" xfId="8730"/>
    <cellStyle name="Doubletop 2 4 2 7 2" xfId="33681"/>
    <cellStyle name="Doubletop 2 4 2 8" xfId="13888"/>
    <cellStyle name="Doubletop 2 4 2 8 2" xfId="38729"/>
    <cellStyle name="Doubletop 2 4 2 9" xfId="17616"/>
    <cellStyle name="Doubletop 2 4 2 9 2" xfId="42456"/>
    <cellStyle name="Doubletop 2 4 3" xfId="11533"/>
    <cellStyle name="Doubletop 2 4 3 2" xfId="14288"/>
    <cellStyle name="Doubletop 2 4 3 2 2" xfId="39129"/>
    <cellStyle name="Doubletop 2 4 3 3" xfId="7244"/>
    <cellStyle name="Doubletop 2 4 3 3 2" xfId="32197"/>
    <cellStyle name="Doubletop 2 4 3 4" xfId="14229"/>
    <cellStyle name="Doubletop 2 4 3 4 2" xfId="39070"/>
    <cellStyle name="Doubletop 2 4 3 5" xfId="19210"/>
    <cellStyle name="Doubletop 2 4 3 5 2" xfId="44050"/>
    <cellStyle name="Doubletop 2 4 3 6" xfId="22477"/>
    <cellStyle name="Doubletop 2 4 3 6 2" xfId="47317"/>
    <cellStyle name="Doubletop 2 4 3 7" xfId="25695"/>
    <cellStyle name="Doubletop 2 4 3 7 2" xfId="50535"/>
    <cellStyle name="Doubletop 2 4 3 8" xfId="28060"/>
    <cellStyle name="Doubletop 2 4 3 8 2" xfId="52900"/>
    <cellStyle name="Doubletop 2 4 3 9" xfId="36422"/>
    <cellStyle name="Doubletop 2 4 4" xfId="10326"/>
    <cellStyle name="Doubletop 2 4 4 2" xfId="13645"/>
    <cellStyle name="Doubletop 2 4 4 2 2" xfId="38487"/>
    <cellStyle name="Doubletop 2 4 4 3" xfId="8863"/>
    <cellStyle name="Doubletop 2 4 4 3 2" xfId="33814"/>
    <cellStyle name="Doubletop 2 4 4 4" xfId="7264"/>
    <cellStyle name="Doubletop 2 4 4 4 2" xfId="32217"/>
    <cellStyle name="Doubletop 2 4 4 5" xfId="18040"/>
    <cellStyle name="Doubletop 2 4 4 5 2" xfId="42880"/>
    <cellStyle name="Doubletop 2 4 4 6" xfId="21334"/>
    <cellStyle name="Doubletop 2 4 4 6 2" xfId="46174"/>
    <cellStyle name="Doubletop 2 4 4 7" xfId="24560"/>
    <cellStyle name="Doubletop 2 4 4 7 2" xfId="49400"/>
    <cellStyle name="Doubletop 2 4 4 8" xfId="27495"/>
    <cellStyle name="Doubletop 2 4 4 8 2" xfId="52335"/>
    <cellStyle name="Doubletop 2 4 4 9" xfId="35268"/>
    <cellStyle name="Doubletop 2 4 5" xfId="12850"/>
    <cellStyle name="Doubletop 2 4 5 2" xfId="15184"/>
    <cellStyle name="Doubletop 2 4 5 2 2" xfId="40025"/>
    <cellStyle name="Doubletop 2 4 5 3" xfId="15996"/>
    <cellStyle name="Doubletop 2 4 5 3 2" xfId="40836"/>
    <cellStyle name="Doubletop 2 4 5 4" xfId="17259"/>
    <cellStyle name="Doubletop 2 4 5 4 2" xfId="42099"/>
    <cellStyle name="Doubletop 2 4 5 5" xfId="20522"/>
    <cellStyle name="Doubletop 2 4 5 5 2" xfId="45362"/>
    <cellStyle name="Doubletop 2 4 5 6" xfId="23792"/>
    <cellStyle name="Doubletop 2 4 5 6 2" xfId="48632"/>
    <cellStyle name="Doubletop 2 4 5 7" xfId="27005"/>
    <cellStyle name="Doubletop 2 4 5 7 2" xfId="51845"/>
    <cellStyle name="Doubletop 2 4 5 8" xfId="28572"/>
    <cellStyle name="Doubletop 2 4 5 8 2" xfId="53412"/>
    <cellStyle name="Doubletop 2 4 5 9" xfId="37693"/>
    <cellStyle name="Doubletop 2 4 6" xfId="9382"/>
    <cellStyle name="Doubletop 2 4 6 2" xfId="34332"/>
    <cellStyle name="Doubletop 2 4 7" xfId="7639"/>
    <cellStyle name="Doubletop 2 4 7 2" xfId="32592"/>
    <cellStyle name="Doubletop 2 4 8" xfId="8513"/>
    <cellStyle name="Doubletop 2 4 8 2" xfId="33464"/>
    <cellStyle name="Doubletop 2 4 9" xfId="15285"/>
    <cellStyle name="Doubletop 2 4 9 2" xfId="40126"/>
    <cellStyle name="Doubletop 2 5" xfId="6323"/>
    <cellStyle name="Doubletop 2 5 10" xfId="20890"/>
    <cellStyle name="Doubletop 2 5 10 2" xfId="45730"/>
    <cellStyle name="Doubletop 2 5 11" xfId="24116"/>
    <cellStyle name="Doubletop 2 5 11 2" xfId="48956"/>
    <cellStyle name="Doubletop 2 5 12" xfId="27325"/>
    <cellStyle name="Doubletop 2 5 12 2" xfId="52165"/>
    <cellStyle name="Doubletop 2 5 13" xfId="31298"/>
    <cellStyle name="Doubletop 2 5 2" xfId="11888"/>
    <cellStyle name="Doubletop 2 5 2 2" xfId="14539"/>
    <cellStyle name="Doubletop 2 5 2 2 2" xfId="39380"/>
    <cellStyle name="Doubletop 2 5 2 3" xfId="15498"/>
    <cellStyle name="Doubletop 2 5 2 3 2" xfId="40339"/>
    <cellStyle name="Doubletop 2 5 2 4" xfId="16298"/>
    <cellStyle name="Doubletop 2 5 2 4 2" xfId="41138"/>
    <cellStyle name="Doubletop 2 5 2 5" xfId="19561"/>
    <cellStyle name="Doubletop 2 5 2 5 2" xfId="44401"/>
    <cellStyle name="Doubletop 2 5 2 6" xfId="22831"/>
    <cellStyle name="Doubletop 2 5 2 6 2" xfId="47671"/>
    <cellStyle name="Doubletop 2 5 2 7" xfId="26044"/>
    <cellStyle name="Doubletop 2 5 2 7 2" xfId="50884"/>
    <cellStyle name="Doubletop 2 5 2 8" xfId="28216"/>
    <cellStyle name="Doubletop 2 5 2 8 2" xfId="53056"/>
    <cellStyle name="Doubletop 2 5 2 9" xfId="36751"/>
    <cellStyle name="Doubletop 2 5 3" xfId="12697"/>
    <cellStyle name="Doubletop 2 5 3 2" xfId="15049"/>
    <cellStyle name="Doubletop 2 5 3 2 2" xfId="39890"/>
    <cellStyle name="Doubletop 2 5 3 3" xfId="15859"/>
    <cellStyle name="Doubletop 2 5 3 3 2" xfId="40699"/>
    <cellStyle name="Doubletop 2 5 3 4" xfId="17107"/>
    <cellStyle name="Doubletop 2 5 3 4 2" xfId="41947"/>
    <cellStyle name="Doubletop 2 5 3 5" xfId="20370"/>
    <cellStyle name="Doubletop 2 5 3 5 2" xfId="45210"/>
    <cellStyle name="Doubletop 2 5 3 6" xfId="23640"/>
    <cellStyle name="Doubletop 2 5 3 6 2" xfId="48480"/>
    <cellStyle name="Doubletop 2 5 3 7" xfId="26853"/>
    <cellStyle name="Doubletop 2 5 3 7 2" xfId="51693"/>
    <cellStyle name="Doubletop 2 5 3 8" xfId="28420"/>
    <cellStyle name="Doubletop 2 5 3 8 2" xfId="53260"/>
    <cellStyle name="Doubletop 2 5 3 9" xfId="37541"/>
    <cellStyle name="Doubletop 2 5 4" xfId="12988"/>
    <cellStyle name="Doubletop 2 5 4 2" xfId="15322"/>
    <cellStyle name="Doubletop 2 5 4 2 2" xfId="40163"/>
    <cellStyle name="Doubletop 2 5 4 3" xfId="16132"/>
    <cellStyle name="Doubletop 2 5 4 3 2" xfId="40972"/>
    <cellStyle name="Doubletop 2 5 4 4" xfId="17397"/>
    <cellStyle name="Doubletop 2 5 4 4 2" xfId="42237"/>
    <cellStyle name="Doubletop 2 5 4 5" xfId="20660"/>
    <cellStyle name="Doubletop 2 5 4 5 2" xfId="45500"/>
    <cellStyle name="Doubletop 2 5 4 6" xfId="23930"/>
    <cellStyle name="Doubletop 2 5 4 6 2" xfId="48770"/>
    <cellStyle name="Doubletop 2 5 4 7" xfId="27143"/>
    <cellStyle name="Doubletop 2 5 4 7 2" xfId="51983"/>
    <cellStyle name="Doubletop 2 5 4 8" xfId="28710"/>
    <cellStyle name="Doubletop 2 5 4 8 2" xfId="53550"/>
    <cellStyle name="Doubletop 2 5 4 9" xfId="37831"/>
    <cellStyle name="Doubletop 2 5 5" xfId="9879"/>
    <cellStyle name="Doubletop 2 5 5 2" xfId="34828"/>
    <cellStyle name="Doubletop 2 5 6" xfId="13335"/>
    <cellStyle name="Doubletop 2 5 6 2" xfId="38177"/>
    <cellStyle name="Doubletop 2 5 7" xfId="8721"/>
    <cellStyle name="Doubletop 2 5 7 2" xfId="33672"/>
    <cellStyle name="Doubletop 2 5 8" xfId="14172"/>
    <cellStyle name="Doubletop 2 5 8 2" xfId="39013"/>
    <cellStyle name="Doubletop 2 5 9" xfId="17595"/>
    <cellStyle name="Doubletop 2 5 9 2" xfId="42435"/>
    <cellStyle name="Doubletop 2 6" xfId="5428"/>
    <cellStyle name="Doubletop 2 6 10" xfId="8333"/>
    <cellStyle name="Doubletop 2 6 10 2" xfId="33285"/>
    <cellStyle name="Doubletop 2 6 11" xfId="8372"/>
    <cellStyle name="Doubletop 2 6 11 2" xfId="33323"/>
    <cellStyle name="Doubletop 2 6 12" xfId="14274"/>
    <cellStyle name="Doubletop 2 6 12 2" xfId="39115"/>
    <cellStyle name="Doubletop 2 6 13" xfId="30430"/>
    <cellStyle name="Doubletop 2 6 2" xfId="11521"/>
    <cellStyle name="Doubletop 2 6 2 2" xfId="14277"/>
    <cellStyle name="Doubletop 2 6 2 2 2" xfId="39118"/>
    <cellStyle name="Doubletop 2 6 2 3" xfId="8992"/>
    <cellStyle name="Doubletop 2 6 2 3 2" xfId="33942"/>
    <cellStyle name="Doubletop 2 6 2 4" xfId="7570"/>
    <cellStyle name="Doubletop 2 6 2 4 2" xfId="32523"/>
    <cellStyle name="Doubletop 2 6 2 5" xfId="19198"/>
    <cellStyle name="Doubletop 2 6 2 5 2" xfId="44038"/>
    <cellStyle name="Doubletop 2 6 2 6" xfId="22465"/>
    <cellStyle name="Doubletop 2 6 2 6 2" xfId="47305"/>
    <cellStyle name="Doubletop 2 6 2 7" xfId="25683"/>
    <cellStyle name="Doubletop 2 6 2 7 2" xfId="50523"/>
    <cellStyle name="Doubletop 2 6 2 8" xfId="28048"/>
    <cellStyle name="Doubletop 2 6 2 8 2" xfId="52888"/>
    <cellStyle name="Doubletop 2 6 2 9" xfId="36410"/>
    <cellStyle name="Doubletop 2 6 3" xfId="11451"/>
    <cellStyle name="Doubletop 2 6 3 2" xfId="14236"/>
    <cellStyle name="Doubletop 2 6 3 2 2" xfId="39077"/>
    <cellStyle name="Doubletop 2 6 3 3" xfId="9759"/>
    <cellStyle name="Doubletop 2 6 3 3 2" xfId="34708"/>
    <cellStyle name="Doubletop 2 6 3 4" xfId="9563"/>
    <cellStyle name="Doubletop 2 6 3 4 2" xfId="34513"/>
    <cellStyle name="Doubletop 2 6 3 5" xfId="19143"/>
    <cellStyle name="Doubletop 2 6 3 5 2" xfId="43983"/>
    <cellStyle name="Doubletop 2 6 3 6" xfId="22413"/>
    <cellStyle name="Doubletop 2 6 3 6 2" xfId="47253"/>
    <cellStyle name="Doubletop 2 6 3 7" xfId="25635"/>
    <cellStyle name="Doubletop 2 6 3 7 2" xfId="50475"/>
    <cellStyle name="Doubletop 2 6 3 8" xfId="28022"/>
    <cellStyle name="Doubletop 2 6 3 8 2" xfId="52862"/>
    <cellStyle name="Doubletop 2 6 3 9" xfId="36357"/>
    <cellStyle name="Doubletop 2 6 4" xfId="12839"/>
    <cellStyle name="Doubletop 2 6 4 2" xfId="15173"/>
    <cellStyle name="Doubletop 2 6 4 2 2" xfId="40014"/>
    <cellStyle name="Doubletop 2 6 4 3" xfId="15985"/>
    <cellStyle name="Doubletop 2 6 4 3 2" xfId="40825"/>
    <cellStyle name="Doubletop 2 6 4 4" xfId="17248"/>
    <cellStyle name="Doubletop 2 6 4 4 2" xfId="42088"/>
    <cellStyle name="Doubletop 2 6 4 5" xfId="20511"/>
    <cellStyle name="Doubletop 2 6 4 5 2" xfId="45351"/>
    <cellStyle name="Doubletop 2 6 4 6" xfId="23781"/>
    <cellStyle name="Doubletop 2 6 4 6 2" xfId="48621"/>
    <cellStyle name="Doubletop 2 6 4 7" xfId="26994"/>
    <cellStyle name="Doubletop 2 6 4 7 2" xfId="51834"/>
    <cellStyle name="Doubletop 2 6 4 8" xfId="28561"/>
    <cellStyle name="Doubletop 2 6 4 8 2" xfId="53401"/>
    <cellStyle name="Doubletop 2 6 4 9" xfId="37682"/>
    <cellStyle name="Doubletop 2 6 5" xfId="9370"/>
    <cellStyle name="Doubletop 2 6 5 2" xfId="34320"/>
    <cellStyle name="Doubletop 2 6 6" xfId="7650"/>
    <cellStyle name="Doubletop 2 6 6 2" xfId="32603"/>
    <cellStyle name="Doubletop 2 6 7" xfId="8501"/>
    <cellStyle name="Doubletop 2 6 7 2" xfId="33452"/>
    <cellStyle name="Doubletop 2 6 8" xfId="8322"/>
    <cellStyle name="Doubletop 2 6 8 2" xfId="33275"/>
    <cellStyle name="Doubletop 2 6 9" xfId="14448"/>
    <cellStyle name="Doubletop 2 6 9 2" xfId="39289"/>
    <cellStyle name="Doubletop 2 7" xfId="11457"/>
    <cellStyle name="Doubletop 2 7 2" xfId="14240"/>
    <cellStyle name="Doubletop 2 7 2 2" xfId="39081"/>
    <cellStyle name="Doubletop 2 7 3" xfId="9760"/>
    <cellStyle name="Doubletop 2 7 3 2" xfId="34709"/>
    <cellStyle name="Doubletop 2 7 4" xfId="13438"/>
    <cellStyle name="Doubletop 2 7 4 2" xfId="38280"/>
    <cellStyle name="Doubletop 2 7 5" xfId="19147"/>
    <cellStyle name="Doubletop 2 7 5 2" xfId="43987"/>
    <cellStyle name="Doubletop 2 7 6" xfId="22418"/>
    <cellStyle name="Doubletop 2 7 6 2" xfId="47258"/>
    <cellStyle name="Doubletop 2 7 7" xfId="25638"/>
    <cellStyle name="Doubletop 2 7 7 2" xfId="50478"/>
    <cellStyle name="Doubletop 2 7 8" xfId="28025"/>
    <cellStyle name="Doubletop 2 7 8 2" xfId="52865"/>
    <cellStyle name="Doubletop 2 7 9" xfId="36360"/>
    <cellStyle name="Doubletop 2 8" xfId="10394"/>
    <cellStyle name="Doubletop 2 8 2" xfId="13687"/>
    <cellStyle name="Doubletop 2 8 2 2" xfId="38529"/>
    <cellStyle name="Doubletop 2 8 3" xfId="7961"/>
    <cellStyle name="Doubletop 2 8 3 2" xfId="32914"/>
    <cellStyle name="Doubletop 2 8 4" xfId="6579"/>
    <cellStyle name="Doubletop 2 8 4 2" xfId="31548"/>
    <cellStyle name="Doubletop 2 8 5" xfId="18108"/>
    <cellStyle name="Doubletop 2 8 5 2" xfId="42948"/>
    <cellStyle name="Doubletop 2 8 6" xfId="21397"/>
    <cellStyle name="Doubletop 2 8 6 2" xfId="46237"/>
    <cellStyle name="Doubletop 2 8 7" xfId="24623"/>
    <cellStyle name="Doubletop 2 8 7 2" xfId="49463"/>
    <cellStyle name="Doubletop 2 8 8" xfId="27519"/>
    <cellStyle name="Doubletop 2 8 8 2" xfId="52359"/>
    <cellStyle name="Doubletop 2 8 9" xfId="35335"/>
    <cellStyle name="Doubletop 2 9" xfId="12821"/>
    <cellStyle name="Doubletop 2 9 2" xfId="15158"/>
    <cellStyle name="Doubletop 2 9 2 2" xfId="39999"/>
    <cellStyle name="Doubletop 2 9 3" xfId="15969"/>
    <cellStyle name="Doubletop 2 9 3 2" xfId="40809"/>
    <cellStyle name="Doubletop 2 9 4" xfId="17230"/>
    <cellStyle name="Doubletop 2 9 4 2" xfId="42070"/>
    <cellStyle name="Doubletop 2 9 5" xfId="20493"/>
    <cellStyle name="Doubletop 2 9 5 2" xfId="45333"/>
    <cellStyle name="Doubletop 2 9 6" xfId="23763"/>
    <cellStyle name="Doubletop 2 9 6 2" xfId="48603"/>
    <cellStyle name="Doubletop 2 9 7" xfId="26976"/>
    <cellStyle name="Doubletop 2 9 7 2" xfId="51816"/>
    <cellStyle name="Doubletop 2 9 8" xfId="28543"/>
    <cellStyle name="Doubletop 2 9 8 2" xfId="53383"/>
    <cellStyle name="Doubletop 2 9 9" xfId="37664"/>
    <cellStyle name="Doubletop 3" xfId="5429"/>
    <cellStyle name="Doubletop 3 10" xfId="8502"/>
    <cellStyle name="Doubletop 3 10 2" xfId="33453"/>
    <cellStyle name="Doubletop 3 11" xfId="8321"/>
    <cellStyle name="Doubletop 3 11 2" xfId="33274"/>
    <cellStyle name="Doubletop 3 12" xfId="13544"/>
    <cellStyle name="Doubletop 3 12 2" xfId="38386"/>
    <cellStyle name="Doubletop 3 13" xfId="13823"/>
    <cellStyle name="Doubletop 3 13 2" xfId="38665"/>
    <cellStyle name="Doubletop 3 14" xfId="8988"/>
    <cellStyle name="Doubletop 3 14 2" xfId="33938"/>
    <cellStyle name="Doubletop 3 15" xfId="6734"/>
    <cellStyle name="Doubletop 3 15 2" xfId="31702"/>
    <cellStyle name="Doubletop 3 16" xfId="30431"/>
    <cellStyle name="Doubletop 3 2" xfId="6251"/>
    <cellStyle name="Doubletop 3 2 10" xfId="17526"/>
    <cellStyle name="Doubletop 3 2 10 2" xfId="42366"/>
    <cellStyle name="Doubletop 3 2 11" xfId="20821"/>
    <cellStyle name="Doubletop 3 2 11 2" xfId="45661"/>
    <cellStyle name="Doubletop 3 2 12" xfId="24048"/>
    <cellStyle name="Doubletop 3 2 12 2" xfId="48888"/>
    <cellStyle name="Doubletop 3 2 13" xfId="27257"/>
    <cellStyle name="Doubletop 3 2 13 2" xfId="52097"/>
    <cellStyle name="Doubletop 3 2 14" xfId="31230"/>
    <cellStyle name="Doubletop 3 2 2" xfId="6395"/>
    <cellStyle name="Doubletop 3 2 2 10" xfId="20962"/>
    <cellStyle name="Doubletop 3 2 2 10 2" xfId="45802"/>
    <cellStyle name="Doubletop 3 2 2 11" xfId="24188"/>
    <cellStyle name="Doubletop 3 2 2 11 2" xfId="49028"/>
    <cellStyle name="Doubletop 3 2 2 12" xfId="27397"/>
    <cellStyle name="Doubletop 3 2 2 12 2" xfId="52237"/>
    <cellStyle name="Doubletop 3 2 2 13" xfId="31370"/>
    <cellStyle name="Doubletop 3 2 2 2" xfId="11960"/>
    <cellStyle name="Doubletop 3 2 2 2 2" xfId="14611"/>
    <cellStyle name="Doubletop 3 2 2 2 2 2" xfId="39452"/>
    <cellStyle name="Doubletop 3 2 2 2 3" xfId="15570"/>
    <cellStyle name="Doubletop 3 2 2 2 3 2" xfId="40411"/>
    <cellStyle name="Doubletop 3 2 2 2 4" xfId="16370"/>
    <cellStyle name="Doubletop 3 2 2 2 4 2" xfId="41210"/>
    <cellStyle name="Doubletop 3 2 2 2 5" xfId="19633"/>
    <cellStyle name="Doubletop 3 2 2 2 5 2" xfId="44473"/>
    <cellStyle name="Doubletop 3 2 2 2 6" xfId="22903"/>
    <cellStyle name="Doubletop 3 2 2 2 6 2" xfId="47743"/>
    <cellStyle name="Doubletop 3 2 2 2 7" xfId="26116"/>
    <cellStyle name="Doubletop 3 2 2 2 7 2" xfId="50956"/>
    <cellStyle name="Doubletop 3 2 2 2 8" xfId="28288"/>
    <cellStyle name="Doubletop 3 2 2 2 8 2" xfId="53128"/>
    <cellStyle name="Doubletop 3 2 2 2 9" xfId="36823"/>
    <cellStyle name="Doubletop 3 2 2 3" xfId="12769"/>
    <cellStyle name="Doubletop 3 2 2 3 2" xfId="15121"/>
    <cellStyle name="Doubletop 3 2 2 3 2 2" xfId="39962"/>
    <cellStyle name="Doubletop 3 2 2 3 3" xfId="15931"/>
    <cellStyle name="Doubletop 3 2 2 3 3 2" xfId="40771"/>
    <cellStyle name="Doubletop 3 2 2 3 4" xfId="17179"/>
    <cellStyle name="Doubletop 3 2 2 3 4 2" xfId="42019"/>
    <cellStyle name="Doubletop 3 2 2 3 5" xfId="20442"/>
    <cellStyle name="Doubletop 3 2 2 3 5 2" xfId="45282"/>
    <cellStyle name="Doubletop 3 2 2 3 6" xfId="23712"/>
    <cellStyle name="Doubletop 3 2 2 3 6 2" xfId="48552"/>
    <cellStyle name="Doubletop 3 2 2 3 7" xfId="26925"/>
    <cellStyle name="Doubletop 3 2 2 3 7 2" xfId="51765"/>
    <cellStyle name="Doubletop 3 2 2 3 8" xfId="28492"/>
    <cellStyle name="Doubletop 3 2 2 3 8 2" xfId="53332"/>
    <cellStyle name="Doubletop 3 2 2 3 9" xfId="37613"/>
    <cellStyle name="Doubletop 3 2 2 4" xfId="13060"/>
    <cellStyle name="Doubletop 3 2 2 4 2" xfId="15394"/>
    <cellStyle name="Doubletop 3 2 2 4 2 2" xfId="40235"/>
    <cellStyle name="Doubletop 3 2 2 4 3" xfId="16204"/>
    <cellStyle name="Doubletop 3 2 2 4 3 2" xfId="41044"/>
    <cellStyle name="Doubletop 3 2 2 4 4" xfId="17469"/>
    <cellStyle name="Doubletop 3 2 2 4 4 2" xfId="42309"/>
    <cellStyle name="Doubletop 3 2 2 4 5" xfId="20732"/>
    <cellStyle name="Doubletop 3 2 2 4 5 2" xfId="45572"/>
    <cellStyle name="Doubletop 3 2 2 4 6" xfId="24002"/>
    <cellStyle name="Doubletop 3 2 2 4 6 2" xfId="48842"/>
    <cellStyle name="Doubletop 3 2 2 4 7" xfId="27215"/>
    <cellStyle name="Doubletop 3 2 2 4 7 2" xfId="52055"/>
    <cellStyle name="Doubletop 3 2 2 4 8" xfId="28782"/>
    <cellStyle name="Doubletop 3 2 2 4 8 2" xfId="53622"/>
    <cellStyle name="Doubletop 3 2 2 4 9" xfId="37903"/>
    <cellStyle name="Doubletop 3 2 2 5" xfId="9951"/>
    <cellStyle name="Doubletop 3 2 2 5 2" xfId="34900"/>
    <cellStyle name="Doubletop 3 2 2 6" xfId="13407"/>
    <cellStyle name="Doubletop 3 2 2 6 2" xfId="38249"/>
    <cellStyle name="Doubletop 3 2 2 7" xfId="8766"/>
    <cellStyle name="Doubletop 3 2 2 7 2" xfId="33717"/>
    <cellStyle name="Doubletop 3 2 2 8" xfId="8262"/>
    <cellStyle name="Doubletop 3 2 2 8 2" xfId="33215"/>
    <cellStyle name="Doubletop 3 2 2 9" xfId="17667"/>
    <cellStyle name="Doubletop 3 2 2 9 2" xfId="42507"/>
    <cellStyle name="Doubletop 3 2 3" xfId="11816"/>
    <cellStyle name="Doubletop 3 2 3 2" xfId="14468"/>
    <cellStyle name="Doubletop 3 2 3 2 2" xfId="39309"/>
    <cellStyle name="Doubletop 3 2 3 3" xfId="15429"/>
    <cellStyle name="Doubletop 3 2 3 3 2" xfId="40270"/>
    <cellStyle name="Doubletop 3 2 3 4" xfId="16228"/>
    <cellStyle name="Doubletop 3 2 3 4 2" xfId="41068"/>
    <cellStyle name="Doubletop 3 2 3 5" xfId="19489"/>
    <cellStyle name="Doubletop 3 2 3 5 2" xfId="44329"/>
    <cellStyle name="Doubletop 3 2 3 6" xfId="22759"/>
    <cellStyle name="Doubletop 3 2 3 6 2" xfId="47599"/>
    <cellStyle name="Doubletop 3 2 3 7" xfId="25973"/>
    <cellStyle name="Doubletop 3 2 3 7 2" xfId="50813"/>
    <cellStyle name="Doubletop 3 2 3 8" xfId="28145"/>
    <cellStyle name="Doubletop 3 2 3 8 2" xfId="52985"/>
    <cellStyle name="Doubletop 3 2 3 9" xfId="36680"/>
    <cellStyle name="Doubletop 3 2 4" xfId="12626"/>
    <cellStyle name="Doubletop 3 2 4 2" xfId="14980"/>
    <cellStyle name="Doubletop 3 2 4 2 2" xfId="39821"/>
    <cellStyle name="Doubletop 3 2 4 3" xfId="15791"/>
    <cellStyle name="Doubletop 3 2 4 3 2" xfId="40631"/>
    <cellStyle name="Doubletop 3 2 4 4" xfId="17036"/>
    <cellStyle name="Doubletop 3 2 4 4 2" xfId="41876"/>
    <cellStyle name="Doubletop 3 2 4 5" xfId="20299"/>
    <cellStyle name="Doubletop 3 2 4 5 2" xfId="45139"/>
    <cellStyle name="Doubletop 3 2 4 6" xfId="23569"/>
    <cellStyle name="Doubletop 3 2 4 6 2" xfId="48409"/>
    <cellStyle name="Doubletop 3 2 4 7" xfId="26782"/>
    <cellStyle name="Doubletop 3 2 4 7 2" xfId="51622"/>
    <cellStyle name="Doubletop 3 2 4 8" xfId="28349"/>
    <cellStyle name="Doubletop 3 2 4 8 2" xfId="53189"/>
    <cellStyle name="Doubletop 3 2 4 9" xfId="37472"/>
    <cellStyle name="Doubletop 3 2 5" xfId="12918"/>
    <cellStyle name="Doubletop 3 2 5 2" xfId="15252"/>
    <cellStyle name="Doubletop 3 2 5 2 2" xfId="40093"/>
    <cellStyle name="Doubletop 3 2 5 3" xfId="16064"/>
    <cellStyle name="Doubletop 3 2 5 3 2" xfId="40904"/>
    <cellStyle name="Doubletop 3 2 5 4" xfId="17327"/>
    <cellStyle name="Doubletop 3 2 5 4 2" xfId="42167"/>
    <cellStyle name="Doubletop 3 2 5 5" xfId="20590"/>
    <cellStyle name="Doubletop 3 2 5 5 2" xfId="45430"/>
    <cellStyle name="Doubletop 3 2 5 6" xfId="23860"/>
    <cellStyle name="Doubletop 3 2 5 6 2" xfId="48700"/>
    <cellStyle name="Doubletop 3 2 5 7" xfId="27073"/>
    <cellStyle name="Doubletop 3 2 5 7 2" xfId="51913"/>
    <cellStyle name="Doubletop 3 2 5 8" xfId="28640"/>
    <cellStyle name="Doubletop 3 2 5 8 2" xfId="53480"/>
    <cellStyle name="Doubletop 3 2 5 9" xfId="37761"/>
    <cellStyle name="Doubletop 3 2 6" xfId="9808"/>
    <cellStyle name="Doubletop 3 2 6 2" xfId="34757"/>
    <cellStyle name="Doubletop 3 2 7" xfId="13266"/>
    <cellStyle name="Doubletop 3 2 7 2" xfId="38108"/>
    <cellStyle name="Doubletop 3 2 8" xfId="8666"/>
    <cellStyle name="Doubletop 3 2 8 2" xfId="33617"/>
    <cellStyle name="Doubletop 3 2 9" xfId="13793"/>
    <cellStyle name="Doubletop 3 2 9 2" xfId="38635"/>
    <cellStyle name="Doubletop 3 3" xfId="6335"/>
    <cellStyle name="Doubletop 3 3 10" xfId="20902"/>
    <cellStyle name="Doubletop 3 3 10 2" xfId="45742"/>
    <cellStyle name="Doubletop 3 3 11" xfId="24128"/>
    <cellStyle name="Doubletop 3 3 11 2" xfId="48968"/>
    <cellStyle name="Doubletop 3 3 12" xfId="27337"/>
    <cellStyle name="Doubletop 3 3 12 2" xfId="52177"/>
    <cellStyle name="Doubletop 3 3 13" xfId="31310"/>
    <cellStyle name="Doubletop 3 3 2" xfId="11900"/>
    <cellStyle name="Doubletop 3 3 2 2" xfId="14551"/>
    <cellStyle name="Doubletop 3 3 2 2 2" xfId="39392"/>
    <cellStyle name="Doubletop 3 3 2 3" xfId="15510"/>
    <cellStyle name="Doubletop 3 3 2 3 2" xfId="40351"/>
    <cellStyle name="Doubletop 3 3 2 4" xfId="16310"/>
    <cellStyle name="Doubletop 3 3 2 4 2" xfId="41150"/>
    <cellStyle name="Doubletop 3 3 2 5" xfId="19573"/>
    <cellStyle name="Doubletop 3 3 2 5 2" xfId="44413"/>
    <cellStyle name="Doubletop 3 3 2 6" xfId="22843"/>
    <cellStyle name="Doubletop 3 3 2 6 2" xfId="47683"/>
    <cellStyle name="Doubletop 3 3 2 7" xfId="26056"/>
    <cellStyle name="Doubletop 3 3 2 7 2" xfId="50896"/>
    <cellStyle name="Doubletop 3 3 2 8" xfId="28228"/>
    <cellStyle name="Doubletop 3 3 2 8 2" xfId="53068"/>
    <cellStyle name="Doubletop 3 3 2 9" xfId="36763"/>
    <cellStyle name="Doubletop 3 3 3" xfId="12709"/>
    <cellStyle name="Doubletop 3 3 3 2" xfId="15061"/>
    <cellStyle name="Doubletop 3 3 3 2 2" xfId="39902"/>
    <cellStyle name="Doubletop 3 3 3 3" xfId="15871"/>
    <cellStyle name="Doubletop 3 3 3 3 2" xfId="40711"/>
    <cellStyle name="Doubletop 3 3 3 4" xfId="17119"/>
    <cellStyle name="Doubletop 3 3 3 4 2" xfId="41959"/>
    <cellStyle name="Doubletop 3 3 3 5" xfId="20382"/>
    <cellStyle name="Doubletop 3 3 3 5 2" xfId="45222"/>
    <cellStyle name="Doubletop 3 3 3 6" xfId="23652"/>
    <cellStyle name="Doubletop 3 3 3 6 2" xfId="48492"/>
    <cellStyle name="Doubletop 3 3 3 7" xfId="26865"/>
    <cellStyle name="Doubletop 3 3 3 7 2" xfId="51705"/>
    <cellStyle name="Doubletop 3 3 3 8" xfId="28432"/>
    <cellStyle name="Doubletop 3 3 3 8 2" xfId="53272"/>
    <cellStyle name="Doubletop 3 3 3 9" xfId="37553"/>
    <cellStyle name="Doubletop 3 3 4" xfId="13000"/>
    <cellStyle name="Doubletop 3 3 4 2" xfId="15334"/>
    <cellStyle name="Doubletop 3 3 4 2 2" xfId="40175"/>
    <cellStyle name="Doubletop 3 3 4 3" xfId="16144"/>
    <cellStyle name="Doubletop 3 3 4 3 2" xfId="40984"/>
    <cellStyle name="Doubletop 3 3 4 4" xfId="17409"/>
    <cellStyle name="Doubletop 3 3 4 4 2" xfId="42249"/>
    <cellStyle name="Doubletop 3 3 4 5" xfId="20672"/>
    <cellStyle name="Doubletop 3 3 4 5 2" xfId="45512"/>
    <cellStyle name="Doubletop 3 3 4 6" xfId="23942"/>
    <cellStyle name="Doubletop 3 3 4 6 2" xfId="48782"/>
    <cellStyle name="Doubletop 3 3 4 7" xfId="27155"/>
    <cellStyle name="Doubletop 3 3 4 7 2" xfId="51995"/>
    <cellStyle name="Doubletop 3 3 4 8" xfId="28722"/>
    <cellStyle name="Doubletop 3 3 4 8 2" xfId="53562"/>
    <cellStyle name="Doubletop 3 3 4 9" xfId="37843"/>
    <cellStyle name="Doubletop 3 3 5" xfId="9891"/>
    <cellStyle name="Doubletop 3 3 5 2" xfId="34840"/>
    <cellStyle name="Doubletop 3 3 6" xfId="13347"/>
    <cellStyle name="Doubletop 3 3 6 2" xfId="38189"/>
    <cellStyle name="Doubletop 3 3 7" xfId="6487"/>
    <cellStyle name="Doubletop 3 3 7 2" xfId="31459"/>
    <cellStyle name="Doubletop 3 3 8" xfId="13790"/>
    <cellStyle name="Doubletop 3 3 8 2" xfId="38632"/>
    <cellStyle name="Doubletop 3 3 9" xfId="17607"/>
    <cellStyle name="Doubletop 3 3 9 2" xfId="42447"/>
    <cellStyle name="Doubletop 3 4" xfId="6301"/>
    <cellStyle name="Doubletop 3 4 10" xfId="20868"/>
    <cellStyle name="Doubletop 3 4 10 2" xfId="45708"/>
    <cellStyle name="Doubletop 3 4 11" xfId="24094"/>
    <cellStyle name="Doubletop 3 4 11 2" xfId="48934"/>
    <cellStyle name="Doubletop 3 4 12" xfId="27303"/>
    <cellStyle name="Doubletop 3 4 12 2" xfId="52143"/>
    <cellStyle name="Doubletop 3 4 13" xfId="31276"/>
    <cellStyle name="Doubletop 3 4 2" xfId="11866"/>
    <cellStyle name="Doubletop 3 4 2 2" xfId="14517"/>
    <cellStyle name="Doubletop 3 4 2 2 2" xfId="39358"/>
    <cellStyle name="Doubletop 3 4 2 3" xfId="15476"/>
    <cellStyle name="Doubletop 3 4 2 3 2" xfId="40317"/>
    <cellStyle name="Doubletop 3 4 2 4" xfId="16276"/>
    <cellStyle name="Doubletop 3 4 2 4 2" xfId="41116"/>
    <cellStyle name="Doubletop 3 4 2 5" xfId="19539"/>
    <cellStyle name="Doubletop 3 4 2 5 2" xfId="44379"/>
    <cellStyle name="Doubletop 3 4 2 6" xfId="22809"/>
    <cellStyle name="Doubletop 3 4 2 6 2" xfId="47649"/>
    <cellStyle name="Doubletop 3 4 2 7" xfId="26022"/>
    <cellStyle name="Doubletop 3 4 2 7 2" xfId="50862"/>
    <cellStyle name="Doubletop 3 4 2 8" xfId="28194"/>
    <cellStyle name="Doubletop 3 4 2 8 2" xfId="53034"/>
    <cellStyle name="Doubletop 3 4 2 9" xfId="36729"/>
    <cellStyle name="Doubletop 3 4 3" xfId="12675"/>
    <cellStyle name="Doubletop 3 4 3 2" xfId="15027"/>
    <cellStyle name="Doubletop 3 4 3 2 2" xfId="39868"/>
    <cellStyle name="Doubletop 3 4 3 3" xfId="15837"/>
    <cellStyle name="Doubletop 3 4 3 3 2" xfId="40677"/>
    <cellStyle name="Doubletop 3 4 3 4" xfId="17085"/>
    <cellStyle name="Doubletop 3 4 3 4 2" xfId="41925"/>
    <cellStyle name="Doubletop 3 4 3 5" xfId="20348"/>
    <cellStyle name="Doubletop 3 4 3 5 2" xfId="45188"/>
    <cellStyle name="Doubletop 3 4 3 6" xfId="23618"/>
    <cellStyle name="Doubletop 3 4 3 6 2" xfId="48458"/>
    <cellStyle name="Doubletop 3 4 3 7" xfId="26831"/>
    <cellStyle name="Doubletop 3 4 3 7 2" xfId="51671"/>
    <cellStyle name="Doubletop 3 4 3 8" xfId="28398"/>
    <cellStyle name="Doubletop 3 4 3 8 2" xfId="53238"/>
    <cellStyle name="Doubletop 3 4 3 9" xfId="37519"/>
    <cellStyle name="Doubletop 3 4 4" xfId="12966"/>
    <cellStyle name="Doubletop 3 4 4 2" xfId="15300"/>
    <cellStyle name="Doubletop 3 4 4 2 2" xfId="40141"/>
    <cellStyle name="Doubletop 3 4 4 3" xfId="16110"/>
    <cellStyle name="Doubletop 3 4 4 3 2" xfId="40950"/>
    <cellStyle name="Doubletop 3 4 4 4" xfId="17375"/>
    <cellStyle name="Doubletop 3 4 4 4 2" xfId="42215"/>
    <cellStyle name="Doubletop 3 4 4 5" xfId="20638"/>
    <cellStyle name="Doubletop 3 4 4 5 2" xfId="45478"/>
    <cellStyle name="Doubletop 3 4 4 6" xfId="23908"/>
    <cellStyle name="Doubletop 3 4 4 6 2" xfId="48748"/>
    <cellStyle name="Doubletop 3 4 4 7" xfId="27121"/>
    <cellStyle name="Doubletop 3 4 4 7 2" xfId="51961"/>
    <cellStyle name="Doubletop 3 4 4 8" xfId="28688"/>
    <cellStyle name="Doubletop 3 4 4 8 2" xfId="53528"/>
    <cellStyle name="Doubletop 3 4 4 9" xfId="37809"/>
    <cellStyle name="Doubletop 3 4 5" xfId="9857"/>
    <cellStyle name="Doubletop 3 4 5 2" xfId="34806"/>
    <cellStyle name="Doubletop 3 4 6" xfId="13313"/>
    <cellStyle name="Doubletop 3 4 6 2" xfId="38155"/>
    <cellStyle name="Doubletop 3 4 7" xfId="8699"/>
    <cellStyle name="Doubletop 3 4 7 2" xfId="33650"/>
    <cellStyle name="Doubletop 3 4 8" xfId="8269"/>
    <cellStyle name="Doubletop 3 4 8 2" xfId="33222"/>
    <cellStyle name="Doubletop 3 4 9" xfId="17573"/>
    <cellStyle name="Doubletop 3 4 9 2" xfId="42413"/>
    <cellStyle name="Doubletop 3 5" xfId="11522"/>
    <cellStyle name="Doubletop 3 5 2" xfId="14278"/>
    <cellStyle name="Doubletop 3 5 2 2" xfId="39119"/>
    <cellStyle name="Doubletop 3 5 3" xfId="8993"/>
    <cellStyle name="Doubletop 3 5 3 2" xfId="33943"/>
    <cellStyle name="Doubletop 3 5 4" xfId="13575"/>
    <cellStyle name="Doubletop 3 5 4 2" xfId="38417"/>
    <cellStyle name="Doubletop 3 5 5" xfId="19199"/>
    <cellStyle name="Doubletop 3 5 5 2" xfId="44039"/>
    <cellStyle name="Doubletop 3 5 6" xfId="22466"/>
    <cellStyle name="Doubletop 3 5 6 2" xfId="47306"/>
    <cellStyle name="Doubletop 3 5 7" xfId="25684"/>
    <cellStyle name="Doubletop 3 5 7 2" xfId="50524"/>
    <cellStyle name="Doubletop 3 5 8" xfId="28049"/>
    <cellStyle name="Doubletop 3 5 8 2" xfId="52889"/>
    <cellStyle name="Doubletop 3 5 9" xfId="36411"/>
    <cellStyle name="Doubletop 3 6" xfId="10333"/>
    <cellStyle name="Doubletop 3 6 2" xfId="13650"/>
    <cellStyle name="Doubletop 3 6 2 2" xfId="38492"/>
    <cellStyle name="Doubletop 3 6 3" xfId="9096"/>
    <cellStyle name="Doubletop 3 6 3 2" xfId="34046"/>
    <cellStyle name="Doubletop 3 6 4" xfId="13770"/>
    <cellStyle name="Doubletop 3 6 4 2" xfId="38612"/>
    <cellStyle name="Doubletop 3 6 5" xfId="18047"/>
    <cellStyle name="Doubletop 3 6 5 2" xfId="42887"/>
    <cellStyle name="Doubletop 3 6 6" xfId="21341"/>
    <cellStyle name="Doubletop 3 6 6 2" xfId="46181"/>
    <cellStyle name="Doubletop 3 6 7" xfId="24567"/>
    <cellStyle name="Doubletop 3 6 7 2" xfId="49407"/>
    <cellStyle name="Doubletop 3 6 8" xfId="27502"/>
    <cellStyle name="Doubletop 3 6 8 2" xfId="52342"/>
    <cellStyle name="Doubletop 3 6 9" xfId="35275"/>
    <cellStyle name="Doubletop 3 7" xfId="12840"/>
    <cellStyle name="Doubletop 3 7 2" xfId="15174"/>
    <cellStyle name="Doubletop 3 7 2 2" xfId="40015"/>
    <cellStyle name="Doubletop 3 7 3" xfId="15986"/>
    <cellStyle name="Doubletop 3 7 3 2" xfId="40826"/>
    <cellStyle name="Doubletop 3 7 4" xfId="17249"/>
    <cellStyle name="Doubletop 3 7 4 2" xfId="42089"/>
    <cellStyle name="Doubletop 3 7 5" xfId="20512"/>
    <cellStyle name="Doubletop 3 7 5 2" xfId="45352"/>
    <cellStyle name="Doubletop 3 7 6" xfId="23782"/>
    <cellStyle name="Doubletop 3 7 6 2" xfId="48622"/>
    <cellStyle name="Doubletop 3 7 7" xfId="26995"/>
    <cellStyle name="Doubletop 3 7 7 2" xfId="51835"/>
    <cellStyle name="Doubletop 3 7 8" xfId="28562"/>
    <cellStyle name="Doubletop 3 7 8 2" xfId="53402"/>
    <cellStyle name="Doubletop 3 7 9" xfId="37683"/>
    <cellStyle name="Doubletop 3 8" xfId="9371"/>
    <cellStyle name="Doubletop 3 8 2" xfId="34321"/>
    <cellStyle name="Doubletop 3 9" xfId="7649"/>
    <cellStyle name="Doubletop 3 9 2" xfId="32602"/>
    <cellStyle name="Doubletop 4" xfId="6048"/>
    <cellStyle name="Doubletop 4 10" xfId="9488"/>
    <cellStyle name="Doubletop 4 10 2" xfId="34438"/>
    <cellStyle name="Doubletop 4 11" xfId="9789"/>
    <cellStyle name="Doubletop 4 11 2" xfId="34738"/>
    <cellStyle name="Doubletop 4 12" xfId="20783"/>
    <cellStyle name="Doubletop 4 12 2" xfId="45623"/>
    <cellStyle name="Doubletop 4 13" xfId="24026"/>
    <cellStyle name="Doubletop 4 13 2" xfId="48866"/>
    <cellStyle name="Doubletop 4 14" xfId="27236"/>
    <cellStyle name="Doubletop 4 14 2" xfId="52076"/>
    <cellStyle name="Doubletop 4 15" xfId="31041"/>
    <cellStyle name="Doubletop 4 2" xfId="6375"/>
    <cellStyle name="Doubletop 4 2 10" xfId="20942"/>
    <cellStyle name="Doubletop 4 2 10 2" xfId="45782"/>
    <cellStyle name="Doubletop 4 2 11" xfId="24168"/>
    <cellStyle name="Doubletop 4 2 11 2" xfId="49008"/>
    <cellStyle name="Doubletop 4 2 12" xfId="27377"/>
    <cellStyle name="Doubletop 4 2 12 2" xfId="52217"/>
    <cellStyle name="Doubletop 4 2 13" xfId="31350"/>
    <cellStyle name="Doubletop 4 2 2" xfId="11940"/>
    <cellStyle name="Doubletop 4 2 2 2" xfId="14591"/>
    <cellStyle name="Doubletop 4 2 2 2 2" xfId="39432"/>
    <cellStyle name="Doubletop 4 2 2 3" xfId="15550"/>
    <cellStyle name="Doubletop 4 2 2 3 2" xfId="40391"/>
    <cellStyle name="Doubletop 4 2 2 4" xfId="16350"/>
    <cellStyle name="Doubletop 4 2 2 4 2" xfId="41190"/>
    <cellStyle name="Doubletop 4 2 2 5" xfId="19613"/>
    <cellStyle name="Doubletop 4 2 2 5 2" xfId="44453"/>
    <cellStyle name="Doubletop 4 2 2 6" xfId="22883"/>
    <cellStyle name="Doubletop 4 2 2 6 2" xfId="47723"/>
    <cellStyle name="Doubletop 4 2 2 7" xfId="26096"/>
    <cellStyle name="Doubletop 4 2 2 7 2" xfId="50936"/>
    <cellStyle name="Doubletop 4 2 2 8" xfId="28268"/>
    <cellStyle name="Doubletop 4 2 2 8 2" xfId="53108"/>
    <cellStyle name="Doubletop 4 2 2 9" xfId="36803"/>
    <cellStyle name="Doubletop 4 2 3" xfId="12749"/>
    <cellStyle name="Doubletop 4 2 3 2" xfId="15101"/>
    <cellStyle name="Doubletop 4 2 3 2 2" xfId="39942"/>
    <cellStyle name="Doubletop 4 2 3 3" xfId="15911"/>
    <cellStyle name="Doubletop 4 2 3 3 2" xfId="40751"/>
    <cellStyle name="Doubletop 4 2 3 4" xfId="17159"/>
    <cellStyle name="Doubletop 4 2 3 4 2" xfId="41999"/>
    <cellStyle name="Doubletop 4 2 3 5" xfId="20422"/>
    <cellStyle name="Doubletop 4 2 3 5 2" xfId="45262"/>
    <cellStyle name="Doubletop 4 2 3 6" xfId="23692"/>
    <cellStyle name="Doubletop 4 2 3 6 2" xfId="48532"/>
    <cellStyle name="Doubletop 4 2 3 7" xfId="26905"/>
    <cellStyle name="Doubletop 4 2 3 7 2" xfId="51745"/>
    <cellStyle name="Doubletop 4 2 3 8" xfId="28472"/>
    <cellStyle name="Doubletop 4 2 3 8 2" xfId="53312"/>
    <cellStyle name="Doubletop 4 2 3 9" xfId="37593"/>
    <cellStyle name="Doubletop 4 2 4" xfId="13040"/>
    <cellStyle name="Doubletop 4 2 4 2" xfId="15374"/>
    <cellStyle name="Doubletop 4 2 4 2 2" xfId="40215"/>
    <cellStyle name="Doubletop 4 2 4 3" xfId="16184"/>
    <cellStyle name="Doubletop 4 2 4 3 2" xfId="41024"/>
    <cellStyle name="Doubletop 4 2 4 4" xfId="17449"/>
    <cellStyle name="Doubletop 4 2 4 4 2" xfId="42289"/>
    <cellStyle name="Doubletop 4 2 4 5" xfId="20712"/>
    <cellStyle name="Doubletop 4 2 4 5 2" xfId="45552"/>
    <cellStyle name="Doubletop 4 2 4 6" xfId="23982"/>
    <cellStyle name="Doubletop 4 2 4 6 2" xfId="48822"/>
    <cellStyle name="Doubletop 4 2 4 7" xfId="27195"/>
    <cellStyle name="Doubletop 4 2 4 7 2" xfId="52035"/>
    <cellStyle name="Doubletop 4 2 4 8" xfId="28762"/>
    <cellStyle name="Doubletop 4 2 4 8 2" xfId="53602"/>
    <cellStyle name="Doubletop 4 2 4 9" xfId="37883"/>
    <cellStyle name="Doubletop 4 2 5" xfId="9931"/>
    <cellStyle name="Doubletop 4 2 5 2" xfId="34880"/>
    <cellStyle name="Doubletop 4 2 6" xfId="13387"/>
    <cellStyle name="Doubletop 4 2 6 2" xfId="38229"/>
    <cellStyle name="Doubletop 4 2 7" xfId="8747"/>
    <cellStyle name="Doubletop 4 2 7 2" xfId="33698"/>
    <cellStyle name="Doubletop 4 2 8" xfId="13892"/>
    <cellStyle name="Doubletop 4 2 8 2" xfId="38733"/>
    <cellStyle name="Doubletop 4 2 9" xfId="17647"/>
    <cellStyle name="Doubletop 4 2 9 2" xfId="42487"/>
    <cellStyle name="Doubletop 4 3" xfId="6272"/>
    <cellStyle name="Doubletop 4 3 10" xfId="20841"/>
    <cellStyle name="Doubletop 4 3 10 2" xfId="45681"/>
    <cellStyle name="Doubletop 4 3 11" xfId="24068"/>
    <cellStyle name="Doubletop 4 3 11 2" xfId="48908"/>
    <cellStyle name="Doubletop 4 3 12" xfId="27277"/>
    <cellStyle name="Doubletop 4 3 12 2" xfId="52117"/>
    <cellStyle name="Doubletop 4 3 13" xfId="31250"/>
    <cellStyle name="Doubletop 4 3 2" xfId="11837"/>
    <cellStyle name="Doubletop 4 3 2 2" xfId="14489"/>
    <cellStyle name="Doubletop 4 3 2 2 2" xfId="39330"/>
    <cellStyle name="Doubletop 4 3 2 3" xfId="15449"/>
    <cellStyle name="Doubletop 4 3 2 3 2" xfId="40290"/>
    <cellStyle name="Doubletop 4 3 2 4" xfId="16249"/>
    <cellStyle name="Doubletop 4 3 2 4 2" xfId="41089"/>
    <cellStyle name="Doubletop 4 3 2 5" xfId="19510"/>
    <cellStyle name="Doubletop 4 3 2 5 2" xfId="44350"/>
    <cellStyle name="Doubletop 4 3 2 6" xfId="22780"/>
    <cellStyle name="Doubletop 4 3 2 6 2" xfId="47620"/>
    <cellStyle name="Doubletop 4 3 2 7" xfId="25994"/>
    <cellStyle name="Doubletop 4 3 2 7 2" xfId="50834"/>
    <cellStyle name="Doubletop 4 3 2 8" xfId="28166"/>
    <cellStyle name="Doubletop 4 3 2 8 2" xfId="53006"/>
    <cellStyle name="Doubletop 4 3 2 9" xfId="36701"/>
    <cellStyle name="Doubletop 4 3 3" xfId="12647"/>
    <cellStyle name="Doubletop 4 3 3 2" xfId="15001"/>
    <cellStyle name="Doubletop 4 3 3 2 2" xfId="39842"/>
    <cellStyle name="Doubletop 4 3 3 3" xfId="15811"/>
    <cellStyle name="Doubletop 4 3 3 3 2" xfId="40651"/>
    <cellStyle name="Doubletop 4 3 3 4" xfId="17057"/>
    <cellStyle name="Doubletop 4 3 3 4 2" xfId="41897"/>
    <cellStyle name="Doubletop 4 3 3 5" xfId="20320"/>
    <cellStyle name="Doubletop 4 3 3 5 2" xfId="45160"/>
    <cellStyle name="Doubletop 4 3 3 6" xfId="23590"/>
    <cellStyle name="Doubletop 4 3 3 6 2" xfId="48430"/>
    <cellStyle name="Doubletop 4 3 3 7" xfId="26803"/>
    <cellStyle name="Doubletop 4 3 3 7 2" xfId="51643"/>
    <cellStyle name="Doubletop 4 3 3 8" xfId="28370"/>
    <cellStyle name="Doubletop 4 3 3 8 2" xfId="53210"/>
    <cellStyle name="Doubletop 4 3 3 9" xfId="37492"/>
    <cellStyle name="Doubletop 4 3 4" xfId="12939"/>
    <cellStyle name="Doubletop 4 3 4 2" xfId="15273"/>
    <cellStyle name="Doubletop 4 3 4 2 2" xfId="40114"/>
    <cellStyle name="Doubletop 4 3 4 3" xfId="16084"/>
    <cellStyle name="Doubletop 4 3 4 3 2" xfId="40924"/>
    <cellStyle name="Doubletop 4 3 4 4" xfId="17348"/>
    <cellStyle name="Doubletop 4 3 4 4 2" xfId="42188"/>
    <cellStyle name="Doubletop 4 3 4 5" xfId="20611"/>
    <cellStyle name="Doubletop 4 3 4 5 2" xfId="45451"/>
    <cellStyle name="Doubletop 4 3 4 6" xfId="23881"/>
    <cellStyle name="Doubletop 4 3 4 6 2" xfId="48721"/>
    <cellStyle name="Doubletop 4 3 4 7" xfId="27094"/>
    <cellStyle name="Doubletop 4 3 4 7 2" xfId="51934"/>
    <cellStyle name="Doubletop 4 3 4 8" xfId="28661"/>
    <cellStyle name="Doubletop 4 3 4 8 2" xfId="53501"/>
    <cellStyle name="Doubletop 4 3 4 9" xfId="37782"/>
    <cellStyle name="Doubletop 4 3 5" xfId="9829"/>
    <cellStyle name="Doubletop 4 3 5 2" xfId="34778"/>
    <cellStyle name="Doubletop 4 3 6" xfId="13286"/>
    <cellStyle name="Doubletop 4 3 6 2" xfId="38128"/>
    <cellStyle name="Doubletop 4 3 7" xfId="8683"/>
    <cellStyle name="Doubletop 4 3 7 2" xfId="33634"/>
    <cellStyle name="Doubletop 4 3 8" xfId="7769"/>
    <cellStyle name="Doubletop 4 3 8 2" xfId="32722"/>
    <cellStyle name="Doubletop 4 3 9" xfId="17546"/>
    <cellStyle name="Doubletop 4 3 9 2" xfId="42386"/>
    <cellStyle name="Doubletop 4 4" xfId="11761"/>
    <cellStyle name="Doubletop 4 4 2" xfId="14429"/>
    <cellStyle name="Doubletop 4 4 2 2" xfId="39270"/>
    <cellStyle name="Doubletop 4 4 3" xfId="6661"/>
    <cellStyle name="Doubletop 4 4 3 2" xfId="31629"/>
    <cellStyle name="Doubletop 4 4 4" xfId="14771"/>
    <cellStyle name="Doubletop 4 4 4 2" xfId="39612"/>
    <cellStyle name="Doubletop 4 4 5" xfId="19435"/>
    <cellStyle name="Doubletop 4 4 5 2" xfId="44275"/>
    <cellStyle name="Doubletop 4 4 6" xfId="22704"/>
    <cellStyle name="Doubletop 4 4 6 2" xfId="47544"/>
    <cellStyle name="Doubletop 4 4 7" xfId="25919"/>
    <cellStyle name="Doubletop 4 4 7 2" xfId="50759"/>
    <cellStyle name="Doubletop 4 4 8" xfId="28123"/>
    <cellStyle name="Doubletop 4 4 8 2" xfId="52963"/>
    <cellStyle name="Doubletop 4 4 9" xfId="36639"/>
    <cellStyle name="Doubletop 4 5" xfId="12424"/>
    <cellStyle name="Doubletop 4 5 2" xfId="14885"/>
    <cellStyle name="Doubletop 4 5 2 2" xfId="39726"/>
    <cellStyle name="Doubletop 4 5 3" xfId="15728"/>
    <cellStyle name="Doubletop 4 5 3 2" xfId="40568"/>
    <cellStyle name="Doubletop 4 5 4" xfId="16834"/>
    <cellStyle name="Doubletop 4 5 4 2" xfId="41674"/>
    <cellStyle name="Doubletop 4 5 5" xfId="20097"/>
    <cellStyle name="Doubletop 4 5 5 2" xfId="44937"/>
    <cellStyle name="Doubletop 4 5 6" xfId="23367"/>
    <cellStyle name="Doubletop 4 5 6 2" xfId="48207"/>
    <cellStyle name="Doubletop 4 5 7" xfId="26580"/>
    <cellStyle name="Doubletop 4 5 7 2" xfId="51420"/>
    <cellStyle name="Doubletop 4 5 8" xfId="28315"/>
    <cellStyle name="Doubletop 4 5 8 2" xfId="53155"/>
    <cellStyle name="Doubletop 4 5 9" xfId="37282"/>
    <cellStyle name="Doubletop 4 6" xfId="12898"/>
    <cellStyle name="Doubletop 4 6 2" xfId="15232"/>
    <cellStyle name="Doubletop 4 6 2 2" xfId="40073"/>
    <cellStyle name="Doubletop 4 6 3" xfId="16044"/>
    <cellStyle name="Doubletop 4 6 3 2" xfId="40884"/>
    <cellStyle name="Doubletop 4 6 4" xfId="17307"/>
    <cellStyle name="Doubletop 4 6 4 2" xfId="42147"/>
    <cellStyle name="Doubletop 4 6 5" xfId="20570"/>
    <cellStyle name="Doubletop 4 6 5 2" xfId="45410"/>
    <cellStyle name="Doubletop 4 6 6" xfId="23840"/>
    <cellStyle name="Doubletop 4 6 6 2" xfId="48680"/>
    <cellStyle name="Doubletop 4 6 7" xfId="27053"/>
    <cellStyle name="Doubletop 4 6 7 2" xfId="51893"/>
    <cellStyle name="Doubletop 4 6 8" xfId="28620"/>
    <cellStyle name="Doubletop 4 6 8 2" xfId="53460"/>
    <cellStyle name="Doubletop 4 6 9" xfId="37741"/>
    <cellStyle name="Doubletop 4 7" xfId="9720"/>
    <cellStyle name="Doubletop 4 7 2" xfId="34669"/>
    <cellStyle name="Doubletop 4 8" xfId="13161"/>
    <cellStyle name="Doubletop 4 8 2" xfId="38003"/>
    <cellStyle name="Doubletop 4 9" xfId="8628"/>
    <cellStyle name="Doubletop 4 9 2" xfId="33579"/>
    <cellStyle name="Doubletop 5" xfId="5474"/>
    <cellStyle name="Doubletop 5 10" xfId="9754"/>
    <cellStyle name="Doubletop 5 10 2" xfId="34703"/>
    <cellStyle name="Doubletop 5 11" xfId="7489"/>
    <cellStyle name="Doubletop 5 11 2" xfId="32442"/>
    <cellStyle name="Doubletop 5 12" xfId="14844"/>
    <cellStyle name="Doubletop 5 12 2" xfId="39685"/>
    <cellStyle name="Doubletop 5 13" xfId="6703"/>
    <cellStyle name="Doubletop 5 13 2" xfId="31671"/>
    <cellStyle name="Doubletop 5 14" xfId="30473"/>
    <cellStyle name="Doubletop 5 2" xfId="6357"/>
    <cellStyle name="Doubletop 5 2 10" xfId="20924"/>
    <cellStyle name="Doubletop 5 2 10 2" xfId="45764"/>
    <cellStyle name="Doubletop 5 2 11" xfId="24150"/>
    <cellStyle name="Doubletop 5 2 11 2" xfId="48990"/>
    <cellStyle name="Doubletop 5 2 12" xfId="27359"/>
    <cellStyle name="Doubletop 5 2 12 2" xfId="52199"/>
    <cellStyle name="Doubletop 5 2 13" xfId="31332"/>
    <cellStyle name="Doubletop 5 2 2" xfId="11922"/>
    <cellStyle name="Doubletop 5 2 2 2" xfId="14573"/>
    <cellStyle name="Doubletop 5 2 2 2 2" xfId="39414"/>
    <cellStyle name="Doubletop 5 2 2 3" xfId="15532"/>
    <cellStyle name="Doubletop 5 2 2 3 2" xfId="40373"/>
    <cellStyle name="Doubletop 5 2 2 4" xfId="16332"/>
    <cellStyle name="Doubletop 5 2 2 4 2" xfId="41172"/>
    <cellStyle name="Doubletop 5 2 2 5" xfId="19595"/>
    <cellStyle name="Doubletop 5 2 2 5 2" xfId="44435"/>
    <cellStyle name="Doubletop 5 2 2 6" xfId="22865"/>
    <cellStyle name="Doubletop 5 2 2 6 2" xfId="47705"/>
    <cellStyle name="Doubletop 5 2 2 7" xfId="26078"/>
    <cellStyle name="Doubletop 5 2 2 7 2" xfId="50918"/>
    <cellStyle name="Doubletop 5 2 2 8" xfId="28250"/>
    <cellStyle name="Doubletop 5 2 2 8 2" xfId="53090"/>
    <cellStyle name="Doubletop 5 2 2 9" xfId="36785"/>
    <cellStyle name="Doubletop 5 2 3" xfId="12731"/>
    <cellStyle name="Doubletop 5 2 3 2" xfId="15083"/>
    <cellStyle name="Doubletop 5 2 3 2 2" xfId="39924"/>
    <cellStyle name="Doubletop 5 2 3 3" xfId="15893"/>
    <cellStyle name="Doubletop 5 2 3 3 2" xfId="40733"/>
    <cellStyle name="Doubletop 5 2 3 4" xfId="17141"/>
    <cellStyle name="Doubletop 5 2 3 4 2" xfId="41981"/>
    <cellStyle name="Doubletop 5 2 3 5" xfId="20404"/>
    <cellStyle name="Doubletop 5 2 3 5 2" xfId="45244"/>
    <cellStyle name="Doubletop 5 2 3 6" xfId="23674"/>
    <cellStyle name="Doubletop 5 2 3 6 2" xfId="48514"/>
    <cellStyle name="Doubletop 5 2 3 7" xfId="26887"/>
    <cellStyle name="Doubletop 5 2 3 7 2" xfId="51727"/>
    <cellStyle name="Doubletop 5 2 3 8" xfId="28454"/>
    <cellStyle name="Doubletop 5 2 3 8 2" xfId="53294"/>
    <cellStyle name="Doubletop 5 2 3 9" xfId="37575"/>
    <cellStyle name="Doubletop 5 2 4" xfId="13022"/>
    <cellStyle name="Doubletop 5 2 4 2" xfId="15356"/>
    <cellStyle name="Doubletop 5 2 4 2 2" xfId="40197"/>
    <cellStyle name="Doubletop 5 2 4 3" xfId="16166"/>
    <cellStyle name="Doubletop 5 2 4 3 2" xfId="41006"/>
    <cellStyle name="Doubletop 5 2 4 4" xfId="17431"/>
    <cellStyle name="Doubletop 5 2 4 4 2" xfId="42271"/>
    <cellStyle name="Doubletop 5 2 4 5" xfId="20694"/>
    <cellStyle name="Doubletop 5 2 4 5 2" xfId="45534"/>
    <cellStyle name="Doubletop 5 2 4 6" xfId="23964"/>
    <cellStyle name="Doubletop 5 2 4 6 2" xfId="48804"/>
    <cellStyle name="Doubletop 5 2 4 7" xfId="27177"/>
    <cellStyle name="Doubletop 5 2 4 7 2" xfId="52017"/>
    <cellStyle name="Doubletop 5 2 4 8" xfId="28744"/>
    <cellStyle name="Doubletop 5 2 4 8 2" xfId="53584"/>
    <cellStyle name="Doubletop 5 2 4 9" xfId="37865"/>
    <cellStyle name="Doubletop 5 2 5" xfId="9913"/>
    <cellStyle name="Doubletop 5 2 5 2" xfId="34862"/>
    <cellStyle name="Doubletop 5 2 6" xfId="13369"/>
    <cellStyle name="Doubletop 5 2 6 2" xfId="38211"/>
    <cellStyle name="Doubletop 5 2 7" xfId="6489"/>
    <cellStyle name="Doubletop 5 2 7 2" xfId="31461"/>
    <cellStyle name="Doubletop 5 2 8" xfId="13737"/>
    <cellStyle name="Doubletop 5 2 8 2" xfId="38579"/>
    <cellStyle name="Doubletop 5 2 9" xfId="17629"/>
    <cellStyle name="Doubletop 5 2 9 2" xfId="42469"/>
    <cellStyle name="Doubletop 5 3" xfId="11567"/>
    <cellStyle name="Doubletop 5 3 2" xfId="14318"/>
    <cellStyle name="Doubletop 5 3 2 2" xfId="39159"/>
    <cellStyle name="Doubletop 5 3 3" xfId="6421"/>
    <cellStyle name="Doubletop 5 3 3 2" xfId="31396"/>
    <cellStyle name="Doubletop 5 3 4" xfId="13145"/>
    <cellStyle name="Doubletop 5 3 4 2" xfId="37987"/>
    <cellStyle name="Doubletop 5 3 5" xfId="19241"/>
    <cellStyle name="Doubletop 5 3 5 2" xfId="44081"/>
    <cellStyle name="Doubletop 5 3 6" xfId="22511"/>
    <cellStyle name="Doubletop 5 3 6 2" xfId="47351"/>
    <cellStyle name="Doubletop 5 3 7" xfId="25726"/>
    <cellStyle name="Doubletop 5 3 7 2" xfId="50566"/>
    <cellStyle name="Doubletop 5 3 8" xfId="28091"/>
    <cellStyle name="Doubletop 5 3 8 2" xfId="52931"/>
    <cellStyle name="Doubletop 5 3 9" xfId="36453"/>
    <cellStyle name="Doubletop 5 4" xfId="10295"/>
    <cellStyle name="Doubletop 5 4 2" xfId="13617"/>
    <cellStyle name="Doubletop 5 4 2 2" xfId="38459"/>
    <cellStyle name="Doubletop 5 4 3" xfId="9118"/>
    <cellStyle name="Doubletop 5 4 3 2" xfId="34068"/>
    <cellStyle name="Doubletop 5 4 4" xfId="13919"/>
    <cellStyle name="Doubletop 5 4 4 2" xfId="38760"/>
    <cellStyle name="Doubletop 5 4 5" xfId="18009"/>
    <cellStyle name="Doubletop 5 4 5 2" xfId="42849"/>
    <cellStyle name="Doubletop 5 4 6" xfId="21303"/>
    <cellStyle name="Doubletop 5 4 6 2" xfId="46143"/>
    <cellStyle name="Doubletop 5 4 7" xfId="24529"/>
    <cellStyle name="Doubletop 5 4 7 2" xfId="49369"/>
    <cellStyle name="Doubletop 5 4 8" xfId="27464"/>
    <cellStyle name="Doubletop 5 4 8 2" xfId="52304"/>
    <cellStyle name="Doubletop 5 4 9" xfId="35237"/>
    <cellStyle name="Doubletop 5 5" xfId="12877"/>
    <cellStyle name="Doubletop 5 5 2" xfId="15211"/>
    <cellStyle name="Doubletop 5 5 2 2" xfId="40052"/>
    <cellStyle name="Doubletop 5 5 3" xfId="16023"/>
    <cellStyle name="Doubletop 5 5 3 2" xfId="40863"/>
    <cellStyle name="Doubletop 5 5 4" xfId="17286"/>
    <cellStyle name="Doubletop 5 5 4 2" xfId="42126"/>
    <cellStyle name="Doubletop 5 5 5" xfId="20549"/>
    <cellStyle name="Doubletop 5 5 5 2" xfId="45389"/>
    <cellStyle name="Doubletop 5 5 6" xfId="23819"/>
    <cellStyle name="Doubletop 5 5 6 2" xfId="48659"/>
    <cellStyle name="Doubletop 5 5 7" xfId="27032"/>
    <cellStyle name="Doubletop 5 5 7 2" xfId="51872"/>
    <cellStyle name="Doubletop 5 5 8" xfId="28599"/>
    <cellStyle name="Doubletop 5 5 8 2" xfId="53439"/>
    <cellStyle name="Doubletop 5 5 9" xfId="37720"/>
    <cellStyle name="Doubletop 5 6" xfId="9413"/>
    <cellStyle name="Doubletop 5 6 2" xfId="34363"/>
    <cellStyle name="Doubletop 5 7" xfId="7612"/>
    <cellStyle name="Doubletop 5 7 2" xfId="32565"/>
    <cellStyle name="Doubletop 5 8" xfId="8533"/>
    <cellStyle name="Doubletop 5 8 2" xfId="33484"/>
    <cellStyle name="Doubletop 5 9" xfId="7427"/>
    <cellStyle name="Doubletop 5 9 2" xfId="32380"/>
    <cellStyle name="Doubletop 6" xfId="6282"/>
    <cellStyle name="Doubletop 6 10" xfId="20851"/>
    <cellStyle name="Doubletop 6 10 2" xfId="45691"/>
    <cellStyle name="Doubletop 6 11" xfId="24077"/>
    <cellStyle name="Doubletop 6 11 2" xfId="48917"/>
    <cellStyle name="Doubletop 6 12" xfId="27286"/>
    <cellStyle name="Doubletop 6 12 2" xfId="52126"/>
    <cellStyle name="Doubletop 6 13" xfId="31259"/>
    <cellStyle name="Doubletop 6 2" xfId="11847"/>
    <cellStyle name="Doubletop 6 2 2" xfId="14498"/>
    <cellStyle name="Doubletop 6 2 2 2" xfId="39339"/>
    <cellStyle name="Doubletop 6 2 3" xfId="15458"/>
    <cellStyle name="Doubletop 6 2 3 2" xfId="40299"/>
    <cellStyle name="Doubletop 6 2 4" xfId="16258"/>
    <cellStyle name="Doubletop 6 2 4 2" xfId="41098"/>
    <cellStyle name="Doubletop 6 2 5" xfId="19520"/>
    <cellStyle name="Doubletop 6 2 5 2" xfId="44360"/>
    <cellStyle name="Doubletop 6 2 6" xfId="22790"/>
    <cellStyle name="Doubletop 6 2 6 2" xfId="47630"/>
    <cellStyle name="Doubletop 6 2 7" xfId="26003"/>
    <cellStyle name="Doubletop 6 2 7 2" xfId="50843"/>
    <cellStyle name="Doubletop 6 2 8" xfId="28175"/>
    <cellStyle name="Doubletop 6 2 8 2" xfId="53015"/>
    <cellStyle name="Doubletop 6 2 9" xfId="36710"/>
    <cellStyle name="Doubletop 6 3" xfId="12656"/>
    <cellStyle name="Doubletop 6 3 2" xfId="15010"/>
    <cellStyle name="Doubletop 6 3 2 2" xfId="39851"/>
    <cellStyle name="Doubletop 6 3 3" xfId="15820"/>
    <cellStyle name="Doubletop 6 3 3 2" xfId="40660"/>
    <cellStyle name="Doubletop 6 3 4" xfId="17066"/>
    <cellStyle name="Doubletop 6 3 4 2" xfId="41906"/>
    <cellStyle name="Doubletop 6 3 5" xfId="20329"/>
    <cellStyle name="Doubletop 6 3 5 2" xfId="45169"/>
    <cellStyle name="Doubletop 6 3 6" xfId="23599"/>
    <cellStyle name="Doubletop 6 3 6 2" xfId="48439"/>
    <cellStyle name="Doubletop 6 3 7" xfId="26812"/>
    <cellStyle name="Doubletop 6 3 7 2" xfId="51652"/>
    <cellStyle name="Doubletop 6 3 8" xfId="28379"/>
    <cellStyle name="Doubletop 6 3 8 2" xfId="53219"/>
    <cellStyle name="Doubletop 6 3 9" xfId="37501"/>
    <cellStyle name="Doubletop 6 4" xfId="12948"/>
    <cellStyle name="Doubletop 6 4 2" xfId="15282"/>
    <cellStyle name="Doubletop 6 4 2 2" xfId="40123"/>
    <cellStyle name="Doubletop 6 4 3" xfId="16093"/>
    <cellStyle name="Doubletop 6 4 3 2" xfId="40933"/>
    <cellStyle name="Doubletop 6 4 4" xfId="17357"/>
    <cellStyle name="Doubletop 6 4 4 2" xfId="42197"/>
    <cellStyle name="Doubletop 6 4 5" xfId="20620"/>
    <cellStyle name="Doubletop 6 4 5 2" xfId="45460"/>
    <cellStyle name="Doubletop 6 4 6" xfId="23890"/>
    <cellStyle name="Doubletop 6 4 6 2" xfId="48730"/>
    <cellStyle name="Doubletop 6 4 7" xfId="27103"/>
    <cellStyle name="Doubletop 6 4 7 2" xfId="51943"/>
    <cellStyle name="Doubletop 6 4 8" xfId="28670"/>
    <cellStyle name="Doubletop 6 4 8 2" xfId="53510"/>
    <cellStyle name="Doubletop 6 4 9" xfId="37791"/>
    <cellStyle name="Doubletop 6 5" xfId="9838"/>
    <cellStyle name="Doubletop 6 5 2" xfId="34787"/>
    <cellStyle name="Doubletop 6 6" xfId="13295"/>
    <cellStyle name="Doubletop 6 6 2" xfId="38137"/>
    <cellStyle name="Doubletop 6 7" xfId="6771"/>
    <cellStyle name="Doubletop 6 7 2" xfId="31739"/>
    <cellStyle name="Doubletop 6 8" xfId="9464"/>
    <cellStyle name="Doubletop 6 8 2" xfId="34414"/>
    <cellStyle name="Doubletop 6 9" xfId="17555"/>
    <cellStyle name="Doubletop 6 9 2" xfId="42395"/>
    <cellStyle name="Doubletop 7" xfId="5447"/>
    <cellStyle name="Doubletop 7 10" xfId="8892"/>
    <cellStyle name="Doubletop 7 10 2" xfId="33843"/>
    <cellStyle name="Doubletop 7 11" xfId="14896"/>
    <cellStyle name="Doubletop 7 11 2" xfId="39737"/>
    <cellStyle name="Doubletop 7 12" xfId="7308"/>
    <cellStyle name="Doubletop 7 12 2" xfId="32261"/>
    <cellStyle name="Doubletop 7 13" xfId="30449"/>
    <cellStyle name="Doubletop 7 2" xfId="11540"/>
    <cellStyle name="Doubletop 7 2 2" xfId="14293"/>
    <cellStyle name="Doubletop 7 2 2 2" xfId="39134"/>
    <cellStyle name="Doubletop 7 2 3" xfId="9234"/>
    <cellStyle name="Doubletop 7 2 3 2" xfId="34184"/>
    <cellStyle name="Doubletop 7 2 4" xfId="14732"/>
    <cellStyle name="Doubletop 7 2 4 2" xfId="39573"/>
    <cellStyle name="Doubletop 7 2 5" xfId="19217"/>
    <cellStyle name="Doubletop 7 2 5 2" xfId="44057"/>
    <cellStyle name="Doubletop 7 2 6" xfId="22484"/>
    <cellStyle name="Doubletop 7 2 6 2" xfId="47324"/>
    <cellStyle name="Doubletop 7 2 7" xfId="25702"/>
    <cellStyle name="Doubletop 7 2 7 2" xfId="50542"/>
    <cellStyle name="Doubletop 7 2 8" xfId="28067"/>
    <cellStyle name="Doubletop 7 2 8 2" xfId="52907"/>
    <cellStyle name="Doubletop 7 2 9" xfId="36429"/>
    <cellStyle name="Doubletop 7 3" xfId="10319"/>
    <cellStyle name="Doubletop 7 3 2" xfId="13641"/>
    <cellStyle name="Doubletop 7 3 2 2" xfId="38483"/>
    <cellStyle name="Doubletop 7 3 3" xfId="9195"/>
    <cellStyle name="Doubletop 7 3 3 2" xfId="34145"/>
    <cellStyle name="Doubletop 7 3 4" xfId="6629"/>
    <cellStyle name="Doubletop 7 3 4 2" xfId="31597"/>
    <cellStyle name="Doubletop 7 3 5" xfId="18033"/>
    <cellStyle name="Doubletop 7 3 5 2" xfId="42873"/>
    <cellStyle name="Doubletop 7 3 6" xfId="21327"/>
    <cellStyle name="Doubletop 7 3 6 2" xfId="46167"/>
    <cellStyle name="Doubletop 7 3 7" xfId="24553"/>
    <cellStyle name="Doubletop 7 3 7 2" xfId="49393"/>
    <cellStyle name="Doubletop 7 3 8" xfId="27488"/>
    <cellStyle name="Doubletop 7 3 8 2" xfId="52328"/>
    <cellStyle name="Doubletop 7 3 9" xfId="35261"/>
    <cellStyle name="Doubletop 7 4" xfId="12853"/>
    <cellStyle name="Doubletop 7 4 2" xfId="15187"/>
    <cellStyle name="Doubletop 7 4 2 2" xfId="40028"/>
    <cellStyle name="Doubletop 7 4 3" xfId="15999"/>
    <cellStyle name="Doubletop 7 4 3 2" xfId="40839"/>
    <cellStyle name="Doubletop 7 4 4" xfId="17262"/>
    <cellStyle name="Doubletop 7 4 4 2" xfId="42102"/>
    <cellStyle name="Doubletop 7 4 5" xfId="20525"/>
    <cellStyle name="Doubletop 7 4 5 2" xfId="45365"/>
    <cellStyle name="Doubletop 7 4 6" xfId="23795"/>
    <cellStyle name="Doubletop 7 4 6 2" xfId="48635"/>
    <cellStyle name="Doubletop 7 4 7" xfId="27008"/>
    <cellStyle name="Doubletop 7 4 7 2" xfId="51848"/>
    <cellStyle name="Doubletop 7 4 8" xfId="28575"/>
    <cellStyle name="Doubletop 7 4 8 2" xfId="53415"/>
    <cellStyle name="Doubletop 7 4 9" xfId="37696"/>
    <cellStyle name="Doubletop 7 5" xfId="9388"/>
    <cellStyle name="Doubletop 7 5 2" xfId="34338"/>
    <cellStyle name="Doubletop 7 6" xfId="7636"/>
    <cellStyle name="Doubletop 7 6 2" xfId="32589"/>
    <cellStyle name="Doubletop 7 7" xfId="7177"/>
    <cellStyle name="Doubletop 7 7 2" xfId="32130"/>
    <cellStyle name="Doubletop 7 8" xfId="9512"/>
    <cellStyle name="Doubletop 7 8 2" xfId="34462"/>
    <cellStyle name="Doubletop 7 9" xfId="9664"/>
    <cellStyle name="Doubletop 7 9 2" xfId="34613"/>
    <cellStyle name="Doubletop 8" xfId="10103"/>
    <cellStyle name="Doubletop 8 2" xfId="13498"/>
    <cellStyle name="Doubletop 8 2 2" xfId="38340"/>
    <cellStyle name="Doubletop 8 3" xfId="8827"/>
    <cellStyle name="Doubletop 8 3 2" xfId="33778"/>
    <cellStyle name="Doubletop 8 4" xfId="8218"/>
    <cellStyle name="Doubletop 8 4 2" xfId="33171"/>
    <cellStyle name="Doubletop 8 5" xfId="17818"/>
    <cellStyle name="Doubletop 8 5 2" xfId="42658"/>
    <cellStyle name="Doubletop 8 6" xfId="21112"/>
    <cellStyle name="Doubletop 8 6 2" xfId="45952"/>
    <cellStyle name="Doubletop 8 7" xfId="24338"/>
    <cellStyle name="Doubletop 8 7 2" xfId="49178"/>
    <cellStyle name="Doubletop 8 8" xfId="27436"/>
    <cellStyle name="Doubletop 8 8 2" xfId="52276"/>
    <cellStyle name="Doubletop 8 9" xfId="35047"/>
    <cellStyle name="Doubletop 9" xfId="6978"/>
    <cellStyle name="Doubletop 9 2" xfId="6989"/>
    <cellStyle name="Doubletop 9 2 2" xfId="31945"/>
    <cellStyle name="Doubletop 9 3" xfId="13477"/>
    <cellStyle name="Doubletop 9 3 2" xfId="38319"/>
    <cellStyle name="Doubletop 9 4" xfId="9205"/>
    <cellStyle name="Doubletop 9 4 2" xfId="34155"/>
    <cellStyle name="Doubletop 9 5" xfId="8122"/>
    <cellStyle name="Doubletop 9 5 2" xfId="33075"/>
    <cellStyle name="Doubletop 9 6" xfId="8554"/>
    <cellStyle name="Doubletop 9 6 2" xfId="33505"/>
    <cellStyle name="Doubletop 9 7" xfId="9642"/>
    <cellStyle name="Doubletop 9 7 2" xfId="34591"/>
    <cellStyle name="Doubletop 9 8" xfId="14006"/>
    <cellStyle name="Doubletop 9 8 2" xfId="38847"/>
    <cellStyle name="Doubletop 9 9" xfId="31934"/>
    <cellStyle name="Driver" xfId="4472"/>
    <cellStyle name="Driver 2" xfId="5122"/>
    <cellStyle name="Driver 2 2" xfId="11333"/>
    <cellStyle name="Driver 2 2 2" xfId="9576"/>
    <cellStyle name="Driver 2 2 2 2" xfId="34526"/>
    <cellStyle name="Driver 2 2 3" xfId="19028"/>
    <cellStyle name="Driver 2 2 3 2" xfId="43868"/>
    <cellStyle name="Driver 2 2 4" xfId="22298"/>
    <cellStyle name="Driver 2 2 4 2" xfId="47138"/>
    <cellStyle name="Driver 2 2 5" xfId="25521"/>
    <cellStyle name="Driver 2 2 5 2" xfId="50361"/>
    <cellStyle name="Driver 2 2 6" xfId="36248"/>
    <cellStyle name="Driver 2 3" xfId="10534"/>
    <cellStyle name="Driver 2 3 2" xfId="7488"/>
    <cellStyle name="Driver 2 3 2 2" xfId="32441"/>
    <cellStyle name="Driver 2 3 3" xfId="18248"/>
    <cellStyle name="Driver 2 3 3 2" xfId="43088"/>
    <cellStyle name="Driver 2 3 4" xfId="21535"/>
    <cellStyle name="Driver 2 3 4 2" xfId="46375"/>
    <cellStyle name="Driver 2 3 5" xfId="24761"/>
    <cellStyle name="Driver 2 3 5 2" xfId="49601"/>
    <cellStyle name="Driver 2 3 6" xfId="27621"/>
    <cellStyle name="Driver 2 3 6 2" xfId="52461"/>
    <cellStyle name="Driver 2 3 7" xfId="35464"/>
    <cellStyle name="Driver 2 4" xfId="7851"/>
    <cellStyle name="Driver 2 4 2" xfId="32804"/>
    <cellStyle name="Driver 2 5" xfId="30218"/>
    <cellStyle name="Driver 3" xfId="4764"/>
    <cellStyle name="Driver 3 2" xfId="11121"/>
    <cellStyle name="Driver 3 2 2" xfId="7471"/>
    <cellStyle name="Driver 3 2 2 2" xfId="32424"/>
    <cellStyle name="Driver 3 2 3" xfId="18817"/>
    <cellStyle name="Driver 3 2 3 2" xfId="43657"/>
    <cellStyle name="Driver 3 2 4" xfId="22087"/>
    <cellStyle name="Driver 3 2 4 2" xfId="46927"/>
    <cellStyle name="Driver 3 2 5" xfId="25310"/>
    <cellStyle name="Driver 3 2 5 2" xfId="50150"/>
    <cellStyle name="Driver 3 2 6" xfId="36036"/>
    <cellStyle name="Driver 3 3" xfId="10796"/>
    <cellStyle name="Driver 3 3 2" xfId="6516"/>
    <cellStyle name="Driver 3 3 2 2" xfId="31485"/>
    <cellStyle name="Driver 3 3 3" xfId="18510"/>
    <cellStyle name="Driver 3 3 3 2" xfId="43350"/>
    <cellStyle name="Driver 3 3 4" xfId="21796"/>
    <cellStyle name="Driver 3 3 4 2" xfId="46636"/>
    <cellStyle name="Driver 3 3 5" xfId="25022"/>
    <cellStyle name="Driver 3 3 5 2" xfId="49862"/>
    <cellStyle name="Driver 3 3 6" xfId="27825"/>
    <cellStyle name="Driver 3 3 6 2" xfId="52665"/>
    <cellStyle name="Driver 3 3 7" xfId="35725"/>
    <cellStyle name="Driver 3 4" xfId="8079"/>
    <cellStyle name="Driver 3 4 2" xfId="33032"/>
    <cellStyle name="Driver 3 5" xfId="29882"/>
    <cellStyle name="Driver 4" xfId="5120"/>
    <cellStyle name="Driver 4 2" xfId="11331"/>
    <cellStyle name="Driver 4 2 2" xfId="7514"/>
    <cellStyle name="Driver 4 2 2 2" xfId="32467"/>
    <cellStyle name="Driver 4 2 3" xfId="19026"/>
    <cellStyle name="Driver 4 2 3 2" xfId="43866"/>
    <cellStyle name="Driver 4 2 4" xfId="22296"/>
    <cellStyle name="Driver 4 2 4 2" xfId="47136"/>
    <cellStyle name="Driver 4 2 5" xfId="25519"/>
    <cellStyle name="Driver 4 2 5 2" xfId="50359"/>
    <cellStyle name="Driver 4 2 6" xfId="36246"/>
    <cellStyle name="Driver 4 3" xfId="10536"/>
    <cellStyle name="Driver 4 3 2" xfId="13525"/>
    <cellStyle name="Driver 4 3 2 2" xfId="38367"/>
    <cellStyle name="Driver 4 3 3" xfId="18250"/>
    <cellStyle name="Driver 4 3 3 2" xfId="43090"/>
    <cellStyle name="Driver 4 3 4" xfId="21537"/>
    <cellStyle name="Driver 4 3 4 2" xfId="46377"/>
    <cellStyle name="Driver 4 3 5" xfId="24763"/>
    <cellStyle name="Driver 4 3 5 2" xfId="49603"/>
    <cellStyle name="Driver 4 3 6" xfId="27623"/>
    <cellStyle name="Driver 4 3 6 2" xfId="52463"/>
    <cellStyle name="Driver 4 3 7" xfId="35465"/>
    <cellStyle name="Driver 4 4" xfId="7852"/>
    <cellStyle name="Driver 4 4 2" xfId="32805"/>
    <cellStyle name="Driver 4 5" xfId="30217"/>
    <cellStyle name="Driver 5" xfId="4793"/>
    <cellStyle name="Driver 5 2" xfId="11133"/>
    <cellStyle name="Driver 5 2 2" xfId="8098"/>
    <cellStyle name="Driver 5 2 2 2" xfId="33051"/>
    <cellStyle name="Driver 5 2 3" xfId="18829"/>
    <cellStyle name="Driver 5 2 3 2" xfId="43669"/>
    <cellStyle name="Driver 5 2 4" xfId="22099"/>
    <cellStyle name="Driver 5 2 4 2" xfId="46939"/>
    <cellStyle name="Driver 5 2 5" xfId="25322"/>
    <cellStyle name="Driver 5 2 5 2" xfId="50162"/>
    <cellStyle name="Driver 5 2 6" xfId="36048"/>
    <cellStyle name="Driver 5 3" xfId="10783"/>
    <cellStyle name="Driver 5 3 2" xfId="6740"/>
    <cellStyle name="Driver 5 3 2 2" xfId="31708"/>
    <cellStyle name="Driver 5 3 3" xfId="18497"/>
    <cellStyle name="Driver 5 3 3 2" xfId="43337"/>
    <cellStyle name="Driver 5 3 4" xfId="21783"/>
    <cellStyle name="Driver 5 3 4 2" xfId="46623"/>
    <cellStyle name="Driver 5 3 5" xfId="25009"/>
    <cellStyle name="Driver 5 3 5 2" xfId="49849"/>
    <cellStyle name="Driver 5 3 6" xfId="27813"/>
    <cellStyle name="Driver 5 3 6 2" xfId="52653"/>
    <cellStyle name="Driver 5 3 7" xfId="35712"/>
    <cellStyle name="Driver 5 4" xfId="8070"/>
    <cellStyle name="Driver 5 4 2" xfId="33023"/>
    <cellStyle name="Driver 5 5" xfId="29910"/>
    <cellStyle name="Driver 6" xfId="11043"/>
    <cellStyle name="Driver 6 2" xfId="13446"/>
    <cellStyle name="Driver 6 2 2" xfId="38288"/>
    <cellStyle name="Driver 6 3" xfId="18746"/>
    <cellStyle name="Driver 6 3 2" xfId="43586"/>
    <cellStyle name="Driver 6 4" xfId="22017"/>
    <cellStyle name="Driver 6 4 2" xfId="46857"/>
    <cellStyle name="Driver 6 5" xfId="25240"/>
    <cellStyle name="Driver 6 5 2" xfId="50080"/>
    <cellStyle name="Driver 6 6" xfId="35963"/>
    <cellStyle name="Driver 7" xfId="10883"/>
    <cellStyle name="Driver 7 2" xfId="6993"/>
    <cellStyle name="Driver 7 2 2" xfId="31949"/>
    <cellStyle name="Driver 7 3" xfId="18597"/>
    <cellStyle name="Driver 7 3 2" xfId="43437"/>
    <cellStyle name="Driver 7 4" xfId="21875"/>
    <cellStyle name="Driver 7 4 2" xfId="46715"/>
    <cellStyle name="Driver 7 5" xfId="25101"/>
    <cellStyle name="Driver 7 5 2" xfId="49941"/>
    <cellStyle name="Driver 7 6" xfId="27893"/>
    <cellStyle name="Driver 7 6 2" xfId="52733"/>
    <cellStyle name="Driver 7 7" xfId="35804"/>
    <cellStyle name="Driver 8" xfId="8294"/>
    <cellStyle name="Driver 8 2" xfId="33247"/>
    <cellStyle name="Driver 9" xfId="29792"/>
    <cellStyle name="DWF1.5-3.0split" xfId="4473"/>
    <cellStyle name="DWFsplit0-1.5" xfId="4474"/>
    <cellStyle name="DWFsplit0-1.5 10" xfId="14685"/>
    <cellStyle name="DWFsplit0-1.5 10 2" xfId="39526"/>
    <cellStyle name="DWFsplit0-1.5 11" xfId="6553"/>
    <cellStyle name="DWFsplit0-1.5 11 2" xfId="31522"/>
    <cellStyle name="DWFsplit0-1.5 12" xfId="14403"/>
    <cellStyle name="DWFsplit0-1.5 12 2" xfId="39244"/>
    <cellStyle name="DWFsplit0-1.5 2" xfId="5123"/>
    <cellStyle name="DWFsplit0-1.5 2 2" xfId="11334"/>
    <cellStyle name="DWFsplit0-1.5 2 2 2" xfId="7109"/>
    <cellStyle name="DWFsplit0-1.5 2 2 2 2" xfId="32062"/>
    <cellStyle name="DWFsplit0-1.5 2 2 3" xfId="19029"/>
    <cellStyle name="DWFsplit0-1.5 2 2 3 2" xfId="43869"/>
    <cellStyle name="DWFsplit0-1.5 2 2 4" xfId="22299"/>
    <cellStyle name="DWFsplit0-1.5 2 2 4 2" xfId="47139"/>
    <cellStyle name="DWFsplit0-1.5 2 2 5" xfId="25522"/>
    <cellStyle name="DWFsplit0-1.5 2 2 5 2" xfId="50362"/>
    <cellStyle name="DWFsplit0-1.5 2 2 6" xfId="36249"/>
    <cellStyle name="DWFsplit0-1.5 2 3" xfId="10533"/>
    <cellStyle name="DWFsplit0-1.5 2 3 2" xfId="9543"/>
    <cellStyle name="DWFsplit0-1.5 2 3 2 2" xfId="34493"/>
    <cellStyle name="DWFsplit0-1.5 2 3 3" xfId="18247"/>
    <cellStyle name="DWFsplit0-1.5 2 3 3 2" xfId="43087"/>
    <cellStyle name="DWFsplit0-1.5 2 3 4" xfId="21534"/>
    <cellStyle name="DWFsplit0-1.5 2 3 4 2" xfId="46374"/>
    <cellStyle name="DWFsplit0-1.5 2 3 5" xfId="24760"/>
    <cellStyle name="DWFsplit0-1.5 2 3 5 2" xfId="49600"/>
    <cellStyle name="DWFsplit0-1.5 2 3 6" xfId="27620"/>
    <cellStyle name="DWFsplit0-1.5 2 3 6 2" xfId="52460"/>
    <cellStyle name="DWFsplit0-1.5 2 4" xfId="7948"/>
    <cellStyle name="DWFsplit0-1.5 2 4 2" xfId="32901"/>
    <cellStyle name="DWFsplit0-1.5 2 5" xfId="6926"/>
    <cellStyle name="DWFsplit0-1.5 2 5 2" xfId="31884"/>
    <cellStyle name="DWFsplit0-1.5 2 6" xfId="8937"/>
    <cellStyle name="DWFsplit0-1.5 2 6 2" xfId="33887"/>
    <cellStyle name="DWFsplit0-1.5 2 7" xfId="13250"/>
    <cellStyle name="DWFsplit0-1.5 2 7 2" xfId="38092"/>
    <cellStyle name="DWFsplit0-1.5 2 8" xfId="13169"/>
    <cellStyle name="DWFsplit0-1.5 2 8 2" xfId="38011"/>
    <cellStyle name="DWFsplit0-1.5 3" xfId="4762"/>
    <cellStyle name="DWFsplit0-1.5 3 2" xfId="11120"/>
    <cellStyle name="DWFsplit0-1.5 3 2 2" xfId="13680"/>
    <cellStyle name="DWFsplit0-1.5 3 2 2 2" xfId="38522"/>
    <cellStyle name="DWFsplit0-1.5 3 2 3" xfId="18816"/>
    <cellStyle name="DWFsplit0-1.5 3 2 3 2" xfId="43656"/>
    <cellStyle name="DWFsplit0-1.5 3 2 4" xfId="22086"/>
    <cellStyle name="DWFsplit0-1.5 3 2 4 2" xfId="46926"/>
    <cellStyle name="DWFsplit0-1.5 3 2 5" xfId="25309"/>
    <cellStyle name="DWFsplit0-1.5 3 2 5 2" xfId="50149"/>
    <cellStyle name="DWFsplit0-1.5 3 2 6" xfId="36035"/>
    <cellStyle name="DWFsplit0-1.5 3 3" xfId="10797"/>
    <cellStyle name="DWFsplit0-1.5 3 3 2" xfId="9599"/>
    <cellStyle name="DWFsplit0-1.5 3 3 2 2" xfId="34549"/>
    <cellStyle name="DWFsplit0-1.5 3 3 3" xfId="18511"/>
    <cellStyle name="DWFsplit0-1.5 3 3 3 2" xfId="43351"/>
    <cellStyle name="DWFsplit0-1.5 3 3 4" xfId="21797"/>
    <cellStyle name="DWFsplit0-1.5 3 3 4 2" xfId="46637"/>
    <cellStyle name="DWFsplit0-1.5 3 3 5" xfId="25023"/>
    <cellStyle name="DWFsplit0-1.5 3 3 5 2" xfId="49863"/>
    <cellStyle name="DWFsplit0-1.5 3 3 6" xfId="27826"/>
    <cellStyle name="DWFsplit0-1.5 3 3 6 2" xfId="52666"/>
    <cellStyle name="DWFsplit0-1.5 3 4" xfId="14076"/>
    <cellStyle name="DWFsplit0-1.5 3 4 2" xfId="38917"/>
    <cellStyle name="DWFsplit0-1.5 3 5" xfId="8103"/>
    <cellStyle name="DWFsplit0-1.5 3 5 2" xfId="33056"/>
    <cellStyle name="DWFsplit0-1.5 3 6" xfId="13492"/>
    <cellStyle name="DWFsplit0-1.5 3 6 2" xfId="38334"/>
    <cellStyle name="DWFsplit0-1.5 3 7" xfId="8566"/>
    <cellStyle name="DWFsplit0-1.5 3 7 2" xfId="33517"/>
    <cellStyle name="DWFsplit0-1.5 3 8" xfId="9054"/>
    <cellStyle name="DWFsplit0-1.5 3 8 2" xfId="34004"/>
    <cellStyle name="DWFsplit0-1.5 4" xfId="5121"/>
    <cellStyle name="DWFsplit0-1.5 4 2" xfId="11332"/>
    <cellStyle name="DWFsplit0-1.5 4 2 2" xfId="14644"/>
    <cellStyle name="DWFsplit0-1.5 4 2 2 2" xfId="39485"/>
    <cellStyle name="DWFsplit0-1.5 4 2 3" xfId="19027"/>
    <cellStyle name="DWFsplit0-1.5 4 2 3 2" xfId="43867"/>
    <cellStyle name="DWFsplit0-1.5 4 2 4" xfId="22297"/>
    <cellStyle name="DWFsplit0-1.5 4 2 4 2" xfId="47137"/>
    <cellStyle name="DWFsplit0-1.5 4 2 5" xfId="25520"/>
    <cellStyle name="DWFsplit0-1.5 4 2 5 2" xfId="50360"/>
    <cellStyle name="DWFsplit0-1.5 4 2 6" xfId="36247"/>
    <cellStyle name="DWFsplit0-1.5 4 3" xfId="10535"/>
    <cellStyle name="DWFsplit0-1.5 4 3 2" xfId="14664"/>
    <cellStyle name="DWFsplit0-1.5 4 3 2 2" xfId="39505"/>
    <cellStyle name="DWFsplit0-1.5 4 3 3" xfId="18249"/>
    <cellStyle name="DWFsplit0-1.5 4 3 3 2" xfId="43089"/>
    <cellStyle name="DWFsplit0-1.5 4 3 4" xfId="21536"/>
    <cellStyle name="DWFsplit0-1.5 4 3 4 2" xfId="46376"/>
    <cellStyle name="DWFsplit0-1.5 4 3 5" xfId="24762"/>
    <cellStyle name="DWFsplit0-1.5 4 3 5 2" xfId="49602"/>
    <cellStyle name="DWFsplit0-1.5 4 3 6" xfId="27622"/>
    <cellStyle name="DWFsplit0-1.5 4 3 6 2" xfId="52462"/>
    <cellStyle name="DWFsplit0-1.5 4 4" xfId="13830"/>
    <cellStyle name="DWFsplit0-1.5 4 4 2" xfId="38672"/>
    <cellStyle name="DWFsplit0-1.5 4 5" xfId="13156"/>
    <cellStyle name="DWFsplit0-1.5 4 5 2" xfId="37998"/>
    <cellStyle name="DWFsplit0-1.5 4 6" xfId="9409"/>
    <cellStyle name="DWFsplit0-1.5 4 6 2" xfId="34359"/>
    <cellStyle name="DWFsplit0-1.5 4 7" xfId="7684"/>
    <cellStyle name="DWFsplit0-1.5 4 7 2" xfId="32637"/>
    <cellStyle name="DWFsplit0-1.5 4 8" xfId="9586"/>
    <cellStyle name="DWFsplit0-1.5 4 8 2" xfId="34536"/>
    <cellStyle name="DWFsplit0-1.5 5" xfId="4723"/>
    <cellStyle name="DWFsplit0-1.5 5 2" xfId="11095"/>
    <cellStyle name="DWFsplit0-1.5 5 2 2" xfId="13514"/>
    <cellStyle name="DWFsplit0-1.5 5 2 2 2" xfId="38356"/>
    <cellStyle name="DWFsplit0-1.5 5 2 3" xfId="18791"/>
    <cellStyle name="DWFsplit0-1.5 5 2 3 2" xfId="43631"/>
    <cellStyle name="DWFsplit0-1.5 5 2 4" xfId="22062"/>
    <cellStyle name="DWFsplit0-1.5 5 2 4 2" xfId="46902"/>
    <cellStyle name="DWFsplit0-1.5 5 2 5" xfId="25285"/>
    <cellStyle name="DWFsplit0-1.5 5 2 5 2" xfId="50125"/>
    <cellStyle name="DWFsplit0-1.5 5 2 6" xfId="36012"/>
    <cellStyle name="DWFsplit0-1.5 5 3" xfId="10824"/>
    <cellStyle name="DWFsplit0-1.5 5 3 2" xfId="9049"/>
    <cellStyle name="DWFsplit0-1.5 5 3 2 2" xfId="33999"/>
    <cellStyle name="DWFsplit0-1.5 5 3 3" xfId="18538"/>
    <cellStyle name="DWFsplit0-1.5 5 3 3 2" xfId="43378"/>
    <cellStyle name="DWFsplit0-1.5 5 3 4" xfId="21823"/>
    <cellStyle name="DWFsplit0-1.5 5 3 4 2" xfId="46663"/>
    <cellStyle name="DWFsplit0-1.5 5 3 5" xfId="25049"/>
    <cellStyle name="DWFsplit0-1.5 5 3 5 2" xfId="49889"/>
    <cellStyle name="DWFsplit0-1.5 5 3 6" xfId="27848"/>
    <cellStyle name="DWFsplit0-1.5 5 3 6 2" xfId="52688"/>
    <cellStyle name="DWFsplit0-1.5 5 4" xfId="13801"/>
    <cellStyle name="DWFsplit0-1.5 5 4 2" xfId="38643"/>
    <cellStyle name="DWFsplit0-1.5 5 5" xfId="9083"/>
    <cellStyle name="DWFsplit0-1.5 5 5 2" xfId="34033"/>
    <cellStyle name="DWFsplit0-1.5 5 6" xfId="14422"/>
    <cellStyle name="DWFsplit0-1.5 5 6 2" xfId="39263"/>
    <cellStyle name="DWFsplit0-1.5 5 7" xfId="8928"/>
    <cellStyle name="DWFsplit0-1.5 5 7 2" xfId="33878"/>
    <cellStyle name="DWFsplit0-1.5 5 8" xfId="13827"/>
    <cellStyle name="DWFsplit0-1.5 5 8 2" xfId="38669"/>
    <cellStyle name="DWFsplit0-1.5 6" xfId="11044"/>
    <cellStyle name="DWFsplit0-1.5 6 2" xfId="9312"/>
    <cellStyle name="DWFsplit0-1.5 6 2 2" xfId="34262"/>
    <cellStyle name="DWFsplit0-1.5 6 3" xfId="18747"/>
    <cellStyle name="DWFsplit0-1.5 6 3 2" xfId="43587"/>
    <cellStyle name="DWFsplit0-1.5 6 4" xfId="22018"/>
    <cellStyle name="DWFsplit0-1.5 6 4 2" xfId="46858"/>
    <cellStyle name="DWFsplit0-1.5 6 5" xfId="25241"/>
    <cellStyle name="DWFsplit0-1.5 6 5 2" xfId="50081"/>
    <cellStyle name="DWFsplit0-1.5 6 6" xfId="35964"/>
    <cellStyle name="DWFsplit0-1.5 7" xfId="10882"/>
    <cellStyle name="DWFsplit0-1.5 7 2" xfId="9607"/>
    <cellStyle name="DWFsplit0-1.5 7 2 2" xfId="34557"/>
    <cellStyle name="DWFsplit0-1.5 7 3" xfId="18596"/>
    <cellStyle name="DWFsplit0-1.5 7 3 2" xfId="43436"/>
    <cellStyle name="DWFsplit0-1.5 7 4" xfId="21874"/>
    <cellStyle name="DWFsplit0-1.5 7 4 2" xfId="46714"/>
    <cellStyle name="DWFsplit0-1.5 7 5" xfId="25100"/>
    <cellStyle name="DWFsplit0-1.5 7 5 2" xfId="49940"/>
    <cellStyle name="DWFsplit0-1.5 7 6" xfId="27892"/>
    <cellStyle name="DWFsplit0-1.5 7 6 2" xfId="52732"/>
    <cellStyle name="DWFsplit0-1.5 8" xfId="8355"/>
    <cellStyle name="DWFsplit0-1.5 8 2" xfId="33307"/>
    <cellStyle name="DWFsplit0-1.5 9" xfId="7956"/>
    <cellStyle name="DWFsplit0-1.5 9 2" xfId="32909"/>
    <cellStyle name="Effect Symbol" xfId="828"/>
    <cellStyle name="Eingabe" xfId="4475"/>
    <cellStyle name="Eingabe 2" xfId="5124"/>
    <cellStyle name="Eingabe 2 2" xfId="6160"/>
    <cellStyle name="Eingabe 2 2 2" xfId="12535"/>
    <cellStyle name="Eingabe 2 2 2 2" xfId="16945"/>
    <cellStyle name="Eingabe 2 2 2 2 2" xfId="41785"/>
    <cellStyle name="Eingabe 2 2 2 3" xfId="20208"/>
    <cellStyle name="Eingabe 2 2 2 3 2" xfId="45048"/>
    <cellStyle name="Eingabe 2 2 2 4" xfId="23478"/>
    <cellStyle name="Eingabe 2 2 2 4 2" xfId="48318"/>
    <cellStyle name="Eingabe 2 2 2 5" xfId="26691"/>
    <cellStyle name="Eingabe 2 2 2 5 2" xfId="51531"/>
    <cellStyle name="Eingabe 2 2 2 6" xfId="37387"/>
    <cellStyle name="Eingabe 2 2 3" xfId="31145"/>
    <cellStyle name="Eingabe 2 3" xfId="10532"/>
    <cellStyle name="Eingabe 2 3 2" xfId="13450"/>
    <cellStyle name="Eingabe 2 3 2 2" xfId="38292"/>
    <cellStyle name="Eingabe 2 3 3" xfId="18246"/>
    <cellStyle name="Eingabe 2 3 3 2" xfId="43086"/>
    <cellStyle name="Eingabe 2 3 4" xfId="21533"/>
    <cellStyle name="Eingabe 2 3 4 2" xfId="46373"/>
    <cellStyle name="Eingabe 2 3 5" xfId="24759"/>
    <cellStyle name="Eingabe 2 3 5 2" xfId="49599"/>
    <cellStyle name="Eingabe 2 3 6" xfId="35463"/>
    <cellStyle name="Eingabe 2 4" xfId="30219"/>
    <cellStyle name="Eingabe 3" xfId="4761"/>
    <cellStyle name="Eingabe 3 2" xfId="6101"/>
    <cellStyle name="Eingabe 3 2 2" xfId="12476"/>
    <cellStyle name="Eingabe 3 2 2 2" xfId="16886"/>
    <cellStyle name="Eingabe 3 2 2 2 2" xfId="41726"/>
    <cellStyle name="Eingabe 3 2 2 3" xfId="20149"/>
    <cellStyle name="Eingabe 3 2 2 3 2" xfId="44989"/>
    <cellStyle name="Eingabe 3 2 2 4" xfId="23419"/>
    <cellStyle name="Eingabe 3 2 2 4 2" xfId="48259"/>
    <cellStyle name="Eingabe 3 2 2 5" xfId="26632"/>
    <cellStyle name="Eingabe 3 2 2 5 2" xfId="51472"/>
    <cellStyle name="Eingabe 3 2 2 6" xfId="37328"/>
    <cellStyle name="Eingabe 3 2 3" xfId="31086"/>
    <cellStyle name="Eingabe 3 3" xfId="10798"/>
    <cellStyle name="Eingabe 3 3 2" xfId="9558"/>
    <cellStyle name="Eingabe 3 3 2 2" xfId="34508"/>
    <cellStyle name="Eingabe 3 3 3" xfId="18512"/>
    <cellStyle name="Eingabe 3 3 3 2" xfId="43352"/>
    <cellStyle name="Eingabe 3 3 4" xfId="21798"/>
    <cellStyle name="Eingabe 3 3 4 2" xfId="46638"/>
    <cellStyle name="Eingabe 3 3 5" xfId="25024"/>
    <cellStyle name="Eingabe 3 3 5 2" xfId="49864"/>
    <cellStyle name="Eingabe 3 3 6" xfId="35726"/>
    <cellStyle name="Eingabe 3 4" xfId="29880"/>
    <cellStyle name="Eingabe 4" xfId="4700"/>
    <cellStyle name="Eingabe 4 2" xfId="6091"/>
    <cellStyle name="Eingabe 4 2 2" xfId="12466"/>
    <cellStyle name="Eingabe 4 2 2 2" xfId="16876"/>
    <cellStyle name="Eingabe 4 2 2 2 2" xfId="41716"/>
    <cellStyle name="Eingabe 4 2 2 3" xfId="20139"/>
    <cellStyle name="Eingabe 4 2 2 3 2" xfId="44979"/>
    <cellStyle name="Eingabe 4 2 2 4" xfId="23409"/>
    <cellStyle name="Eingabe 4 2 2 4 2" xfId="48249"/>
    <cellStyle name="Eingabe 4 2 2 5" xfId="26622"/>
    <cellStyle name="Eingabe 4 2 2 5 2" xfId="51462"/>
    <cellStyle name="Eingabe 4 2 2 6" xfId="37322"/>
    <cellStyle name="Eingabe 4 2 3" xfId="31080"/>
    <cellStyle name="Eingabe 4 3" xfId="10837"/>
    <cellStyle name="Eingabe 4 3 2" xfId="6423"/>
    <cellStyle name="Eingabe 4 3 2 2" xfId="31398"/>
    <cellStyle name="Eingabe 4 3 3" xfId="18551"/>
    <cellStyle name="Eingabe 4 3 3 2" xfId="43391"/>
    <cellStyle name="Eingabe 4 3 4" xfId="21836"/>
    <cellStyle name="Eingabe 4 3 4 2" xfId="46676"/>
    <cellStyle name="Eingabe 4 3 5" xfId="25062"/>
    <cellStyle name="Eingabe 4 3 5 2" xfId="49902"/>
    <cellStyle name="Eingabe 4 3 6" xfId="35760"/>
    <cellStyle name="Eingabe 4 4" xfId="29832"/>
    <cellStyle name="Eingabe 5" xfId="4722"/>
    <cellStyle name="Eingabe 5 2" xfId="6095"/>
    <cellStyle name="Eingabe 5 2 2" xfId="12470"/>
    <cellStyle name="Eingabe 5 2 2 2" xfId="16880"/>
    <cellStyle name="Eingabe 5 2 2 2 2" xfId="41720"/>
    <cellStyle name="Eingabe 5 2 2 3" xfId="20143"/>
    <cellStyle name="Eingabe 5 2 2 3 2" xfId="44983"/>
    <cellStyle name="Eingabe 5 2 2 4" xfId="23413"/>
    <cellStyle name="Eingabe 5 2 2 4 2" xfId="48253"/>
    <cellStyle name="Eingabe 5 2 2 5" xfId="26626"/>
    <cellStyle name="Eingabe 5 2 2 5 2" xfId="51466"/>
    <cellStyle name="Eingabe 5 2 2 6" xfId="37324"/>
    <cellStyle name="Eingabe 5 2 3" xfId="31082"/>
    <cellStyle name="Eingabe 5 3" xfId="10825"/>
    <cellStyle name="Eingabe 5 3 2" xfId="9048"/>
    <cellStyle name="Eingabe 5 3 2 2" xfId="33998"/>
    <cellStyle name="Eingabe 5 3 3" xfId="18539"/>
    <cellStyle name="Eingabe 5 3 3 2" xfId="43379"/>
    <cellStyle name="Eingabe 5 3 4" xfId="21824"/>
    <cellStyle name="Eingabe 5 3 4 2" xfId="46664"/>
    <cellStyle name="Eingabe 5 3 5" xfId="25050"/>
    <cellStyle name="Eingabe 5 3 5 2" xfId="49890"/>
    <cellStyle name="Eingabe 5 3 6" xfId="35750"/>
    <cellStyle name="Eingabe 5 4" xfId="29848"/>
    <cellStyle name="Eingabe 6" xfId="6084"/>
    <cellStyle name="Eingabe 6 2" xfId="12459"/>
    <cellStyle name="Eingabe 6 2 2" xfId="16869"/>
    <cellStyle name="Eingabe 6 2 2 2" xfId="41709"/>
    <cellStyle name="Eingabe 6 2 3" xfId="20132"/>
    <cellStyle name="Eingabe 6 2 3 2" xfId="44972"/>
    <cellStyle name="Eingabe 6 2 4" xfId="23402"/>
    <cellStyle name="Eingabe 6 2 4 2" xfId="48242"/>
    <cellStyle name="Eingabe 6 2 5" xfId="26615"/>
    <cellStyle name="Eingabe 6 2 5 2" xfId="51455"/>
    <cellStyle name="Eingabe 6 2 6" xfId="37316"/>
    <cellStyle name="Eingabe 6 3" xfId="31074"/>
    <cellStyle name="Eingabe 7" xfId="10881"/>
    <cellStyle name="Eingabe 7 2" xfId="9682"/>
    <cellStyle name="Eingabe 7 2 2" xfId="34631"/>
    <cellStyle name="Eingabe 7 3" xfId="18595"/>
    <cellStyle name="Eingabe 7 3 2" xfId="43435"/>
    <cellStyle name="Eingabe 7 4" xfId="21873"/>
    <cellStyle name="Eingabe 7 4 2" xfId="46713"/>
    <cellStyle name="Eingabe 7 5" xfId="25099"/>
    <cellStyle name="Eingabe 7 5 2" xfId="49939"/>
    <cellStyle name="Eingabe 7 6" xfId="35803"/>
    <cellStyle name="Eingabe 8" xfId="29793"/>
    <cellStyle name="Emphasis 1" xfId="4476"/>
    <cellStyle name="Emphasis 2" xfId="4477"/>
    <cellStyle name="Emphasis 3" xfId="4478"/>
    <cellStyle name="Encabezado 1" xfId="4479"/>
    <cellStyle name="Encabezado 2" xfId="4480"/>
    <cellStyle name="Encabezado 4" xfId="4481"/>
    <cellStyle name="Énfasis1" xfId="4482"/>
    <cellStyle name="Énfasis2" xfId="4483"/>
    <cellStyle name="Énfasis3" xfId="4484"/>
    <cellStyle name="Énfasis4" xfId="4485"/>
    <cellStyle name="Énfasis5" xfId="4486"/>
    <cellStyle name="Énfasis6" xfId="4487"/>
    <cellStyle name="Enter Currency (0)" xfId="4488"/>
    <cellStyle name="Enter Currency (0) 2" xfId="4489"/>
    <cellStyle name="Enter Currency (2)" xfId="4490"/>
    <cellStyle name="Enter Currency (2) 2" xfId="4491"/>
    <cellStyle name="Enter Units (0)" xfId="4492"/>
    <cellStyle name="Enter Units (0) 2" xfId="4493"/>
    <cellStyle name="Enter Units (1)" xfId="4494"/>
    <cellStyle name="Enter Units (1) 2" xfId="4495"/>
    <cellStyle name="Enter Units (2)" xfId="4496"/>
    <cellStyle name="Enter Units (2) 2" xfId="4497"/>
    <cellStyle name="Entered" xfId="4498"/>
    <cellStyle name="Entered 2" xfId="4499"/>
    <cellStyle name="Entrada" xfId="4500"/>
    <cellStyle name="Entrada 2" xfId="5127"/>
    <cellStyle name="Entrada 2 2" xfId="6163"/>
    <cellStyle name="Entrada 2 2 2" xfId="12538"/>
    <cellStyle name="Entrada 2 2 2 2" xfId="16948"/>
    <cellStyle name="Entrada 2 2 2 2 2" xfId="41788"/>
    <cellStyle name="Entrada 2 2 2 3" xfId="20211"/>
    <cellStyle name="Entrada 2 2 2 3 2" xfId="45051"/>
    <cellStyle name="Entrada 2 2 2 4" xfId="23481"/>
    <cellStyle name="Entrada 2 2 2 4 2" xfId="48321"/>
    <cellStyle name="Entrada 2 2 2 5" xfId="26694"/>
    <cellStyle name="Entrada 2 2 2 5 2" xfId="51534"/>
    <cellStyle name="Entrada 2 2 2 6" xfId="37390"/>
    <cellStyle name="Entrada 2 2 3" xfId="31148"/>
    <cellStyle name="Entrada 2 3" xfId="10529"/>
    <cellStyle name="Entrada 2 3 2" xfId="13681"/>
    <cellStyle name="Entrada 2 3 2 2" xfId="38523"/>
    <cellStyle name="Entrada 2 3 3" xfId="18243"/>
    <cellStyle name="Entrada 2 3 3 2" xfId="43083"/>
    <cellStyle name="Entrada 2 3 4" xfId="21530"/>
    <cellStyle name="Entrada 2 3 4 2" xfId="46370"/>
    <cellStyle name="Entrada 2 3 5" xfId="24756"/>
    <cellStyle name="Entrada 2 3 5 2" xfId="49596"/>
    <cellStyle name="Entrada 2 3 6" xfId="35460"/>
    <cellStyle name="Entrada 2 4" xfId="30222"/>
    <cellStyle name="Entrada 3" xfId="4753"/>
    <cellStyle name="Entrada 3 2" xfId="6100"/>
    <cellStyle name="Entrada 3 2 2" xfId="12475"/>
    <cellStyle name="Entrada 3 2 2 2" xfId="16885"/>
    <cellStyle name="Entrada 3 2 2 2 2" xfId="41725"/>
    <cellStyle name="Entrada 3 2 2 3" xfId="20148"/>
    <cellStyle name="Entrada 3 2 2 3 2" xfId="44988"/>
    <cellStyle name="Entrada 3 2 2 4" xfId="23418"/>
    <cellStyle name="Entrada 3 2 2 4 2" xfId="48258"/>
    <cellStyle name="Entrada 3 2 2 5" xfId="26631"/>
    <cellStyle name="Entrada 3 2 2 5 2" xfId="51471"/>
    <cellStyle name="Entrada 3 2 2 6" xfId="37327"/>
    <cellStyle name="Entrada 3 2 3" xfId="31085"/>
    <cellStyle name="Entrada 3 3" xfId="10806"/>
    <cellStyle name="Entrada 3 3 2" xfId="9633"/>
    <cellStyle name="Entrada 3 3 2 2" xfId="34583"/>
    <cellStyle name="Entrada 3 3 3" xfId="18520"/>
    <cellStyle name="Entrada 3 3 3 2" xfId="43360"/>
    <cellStyle name="Entrada 3 3 4" xfId="21806"/>
    <cellStyle name="Entrada 3 3 4 2" xfId="46646"/>
    <cellStyle name="Entrada 3 3 5" xfId="25032"/>
    <cellStyle name="Entrada 3 3 5 2" xfId="49872"/>
    <cellStyle name="Entrada 3 3 6" xfId="35734"/>
    <cellStyle name="Entrada 3 4" xfId="29872"/>
    <cellStyle name="Entrada 4" xfId="5125"/>
    <cellStyle name="Entrada 4 2" xfId="6161"/>
    <cellStyle name="Entrada 4 2 2" xfId="12536"/>
    <cellStyle name="Entrada 4 2 2 2" xfId="16946"/>
    <cellStyle name="Entrada 4 2 2 2 2" xfId="41786"/>
    <cellStyle name="Entrada 4 2 2 3" xfId="20209"/>
    <cellStyle name="Entrada 4 2 2 3 2" xfId="45049"/>
    <cellStyle name="Entrada 4 2 2 4" xfId="23479"/>
    <cellStyle name="Entrada 4 2 2 4 2" xfId="48319"/>
    <cellStyle name="Entrada 4 2 2 5" xfId="26692"/>
    <cellStyle name="Entrada 4 2 2 5 2" xfId="51532"/>
    <cellStyle name="Entrada 4 2 2 6" xfId="37388"/>
    <cellStyle name="Entrada 4 2 3" xfId="31146"/>
    <cellStyle name="Entrada 4 3" xfId="10531"/>
    <cellStyle name="Entrada 4 3 2" xfId="14684"/>
    <cellStyle name="Entrada 4 3 2 2" xfId="39525"/>
    <cellStyle name="Entrada 4 3 3" xfId="18245"/>
    <cellStyle name="Entrada 4 3 3 2" xfId="43085"/>
    <cellStyle name="Entrada 4 3 4" xfId="21532"/>
    <cellStyle name="Entrada 4 3 4 2" xfId="46372"/>
    <cellStyle name="Entrada 4 3 5" xfId="24758"/>
    <cellStyle name="Entrada 4 3 5 2" xfId="49598"/>
    <cellStyle name="Entrada 4 3 6" xfId="35462"/>
    <cellStyle name="Entrada 4 4" xfId="30220"/>
    <cellStyle name="Entrada 5" xfId="4721"/>
    <cellStyle name="Entrada 5 2" xfId="6094"/>
    <cellStyle name="Entrada 5 2 2" xfId="12469"/>
    <cellStyle name="Entrada 5 2 2 2" xfId="16879"/>
    <cellStyle name="Entrada 5 2 2 2 2" xfId="41719"/>
    <cellStyle name="Entrada 5 2 2 3" xfId="20142"/>
    <cellStyle name="Entrada 5 2 2 3 2" xfId="44982"/>
    <cellStyle name="Entrada 5 2 2 4" xfId="23412"/>
    <cellStyle name="Entrada 5 2 2 4 2" xfId="48252"/>
    <cellStyle name="Entrada 5 2 2 5" xfId="26625"/>
    <cellStyle name="Entrada 5 2 2 5 2" xfId="51465"/>
    <cellStyle name="Entrada 5 2 2 6" xfId="37323"/>
    <cellStyle name="Entrada 5 2 3" xfId="31081"/>
    <cellStyle name="Entrada 5 3" xfId="10826"/>
    <cellStyle name="Entrada 5 3 2" xfId="9047"/>
    <cellStyle name="Entrada 5 3 2 2" xfId="33997"/>
    <cellStyle name="Entrada 5 3 3" xfId="18540"/>
    <cellStyle name="Entrada 5 3 3 2" xfId="43380"/>
    <cellStyle name="Entrada 5 3 4" xfId="21825"/>
    <cellStyle name="Entrada 5 3 4 2" xfId="46665"/>
    <cellStyle name="Entrada 5 3 5" xfId="25051"/>
    <cellStyle name="Entrada 5 3 5 2" xfId="49891"/>
    <cellStyle name="Entrada 5 3 6" xfId="35751"/>
    <cellStyle name="Entrada 5 4" xfId="29847"/>
    <cellStyle name="Entrada 6" xfId="6085"/>
    <cellStyle name="Entrada 6 2" xfId="12460"/>
    <cellStyle name="Entrada 6 2 2" xfId="16870"/>
    <cellStyle name="Entrada 6 2 2 2" xfId="41710"/>
    <cellStyle name="Entrada 6 2 3" xfId="20133"/>
    <cellStyle name="Entrada 6 2 3 2" xfId="44973"/>
    <cellStyle name="Entrada 6 2 4" xfId="23403"/>
    <cellStyle name="Entrada 6 2 4 2" xfId="48243"/>
    <cellStyle name="Entrada 6 2 5" xfId="26616"/>
    <cellStyle name="Entrada 6 2 5 2" xfId="51456"/>
    <cellStyle name="Entrada 6 2 6" xfId="37317"/>
    <cellStyle name="Entrada 6 3" xfId="31075"/>
    <cellStyle name="Entrada 7" xfId="10880"/>
    <cellStyle name="Entrada 7 2" xfId="7221"/>
    <cellStyle name="Entrada 7 2 2" xfId="32174"/>
    <cellStyle name="Entrada 7 3" xfId="18594"/>
    <cellStyle name="Entrada 7 3 2" xfId="43434"/>
    <cellStyle name="Entrada 7 4" xfId="21872"/>
    <cellStyle name="Entrada 7 4 2" xfId="46712"/>
    <cellStyle name="Entrada 7 5" xfId="25098"/>
    <cellStyle name="Entrada 7 5 2" xfId="49938"/>
    <cellStyle name="Entrada 7 6" xfId="35802"/>
    <cellStyle name="Entrada 8" xfId="29794"/>
    <cellStyle name="Ergebnis" xfId="4501"/>
    <cellStyle name="Ergebnis 2" xfId="5128"/>
    <cellStyle name="Ergebnis 2 2" xfId="6164"/>
    <cellStyle name="Ergebnis 2 2 2" xfId="12539"/>
    <cellStyle name="Ergebnis 2 2 2 2" xfId="16949"/>
    <cellStyle name="Ergebnis 2 2 2 2 2" xfId="41789"/>
    <cellStyle name="Ergebnis 2 2 2 3" xfId="20212"/>
    <cellStyle name="Ergebnis 2 2 2 3 2" xfId="45052"/>
    <cellStyle name="Ergebnis 2 2 2 4" xfId="23482"/>
    <cellStyle name="Ergebnis 2 2 2 4 2" xfId="48322"/>
    <cellStyle name="Ergebnis 2 2 2 5" xfId="26695"/>
    <cellStyle name="Ergebnis 2 2 2 5 2" xfId="51535"/>
    <cellStyle name="Ergebnis 2 2 2 6" xfId="37391"/>
    <cellStyle name="Ergebnis 2 2 3" xfId="31149"/>
    <cellStyle name="Ergebnis 2 3" xfId="10528"/>
    <cellStyle name="Ergebnis 2 3 2" xfId="14953"/>
    <cellStyle name="Ergebnis 2 3 2 2" xfId="39794"/>
    <cellStyle name="Ergebnis 2 3 3" xfId="18242"/>
    <cellStyle name="Ergebnis 2 3 3 2" xfId="43082"/>
    <cellStyle name="Ergebnis 2 3 4" xfId="21529"/>
    <cellStyle name="Ergebnis 2 3 4 2" xfId="46369"/>
    <cellStyle name="Ergebnis 2 3 5" xfId="24755"/>
    <cellStyle name="Ergebnis 2 3 5 2" xfId="49595"/>
    <cellStyle name="Ergebnis 2 3 6" xfId="35459"/>
    <cellStyle name="Ergebnis 2 4" xfId="30223"/>
    <cellStyle name="Ergebnis 3" xfId="4752"/>
    <cellStyle name="Ergebnis 3 2" xfId="6099"/>
    <cellStyle name="Ergebnis 3 2 2" xfId="12474"/>
    <cellStyle name="Ergebnis 3 2 2 2" xfId="16884"/>
    <cellStyle name="Ergebnis 3 2 2 2 2" xfId="41724"/>
    <cellStyle name="Ergebnis 3 2 2 3" xfId="20147"/>
    <cellStyle name="Ergebnis 3 2 2 3 2" xfId="44987"/>
    <cellStyle name="Ergebnis 3 2 2 4" xfId="23417"/>
    <cellStyle name="Ergebnis 3 2 2 4 2" xfId="48257"/>
    <cellStyle name="Ergebnis 3 2 2 5" xfId="26630"/>
    <cellStyle name="Ergebnis 3 2 2 5 2" xfId="51470"/>
    <cellStyle name="Ergebnis 3 2 2 6" xfId="37326"/>
    <cellStyle name="Ergebnis 3 2 3" xfId="31084"/>
    <cellStyle name="Ergebnis 3 3" xfId="10807"/>
    <cellStyle name="Ergebnis 3 3 2" xfId="9353"/>
    <cellStyle name="Ergebnis 3 3 2 2" xfId="34303"/>
    <cellStyle name="Ergebnis 3 3 3" xfId="18521"/>
    <cellStyle name="Ergebnis 3 3 3 2" xfId="43361"/>
    <cellStyle name="Ergebnis 3 3 4" xfId="21807"/>
    <cellStyle name="Ergebnis 3 3 4 2" xfId="46647"/>
    <cellStyle name="Ergebnis 3 3 5" xfId="25033"/>
    <cellStyle name="Ergebnis 3 3 5 2" xfId="49873"/>
    <cellStyle name="Ergebnis 3 3 6" xfId="35735"/>
    <cellStyle name="Ergebnis 3 4" xfId="29871"/>
    <cellStyle name="Ergebnis 4" xfId="5126"/>
    <cellStyle name="Ergebnis 4 2" xfId="6162"/>
    <cellStyle name="Ergebnis 4 2 2" xfId="12537"/>
    <cellStyle name="Ergebnis 4 2 2 2" xfId="16947"/>
    <cellStyle name="Ergebnis 4 2 2 2 2" xfId="41787"/>
    <cellStyle name="Ergebnis 4 2 2 3" xfId="20210"/>
    <cellStyle name="Ergebnis 4 2 2 3 2" xfId="45050"/>
    <cellStyle name="Ergebnis 4 2 2 4" xfId="23480"/>
    <cellStyle name="Ergebnis 4 2 2 4 2" xfId="48320"/>
    <cellStyle name="Ergebnis 4 2 2 5" xfId="26693"/>
    <cellStyle name="Ergebnis 4 2 2 5 2" xfId="51533"/>
    <cellStyle name="Ergebnis 4 2 2 6" xfId="37389"/>
    <cellStyle name="Ergebnis 4 2 3" xfId="31147"/>
    <cellStyle name="Ergebnis 4 3" xfId="10530"/>
    <cellStyle name="Ergebnis 4 3 2" xfId="7470"/>
    <cellStyle name="Ergebnis 4 3 2 2" xfId="32423"/>
    <cellStyle name="Ergebnis 4 3 3" xfId="18244"/>
    <cellStyle name="Ergebnis 4 3 3 2" xfId="43084"/>
    <cellStyle name="Ergebnis 4 3 4" xfId="21531"/>
    <cellStyle name="Ergebnis 4 3 4 2" xfId="46371"/>
    <cellStyle name="Ergebnis 4 3 5" xfId="24757"/>
    <cellStyle name="Ergebnis 4 3 5 2" xfId="49597"/>
    <cellStyle name="Ergebnis 4 3 6" xfId="35461"/>
    <cellStyle name="Ergebnis 4 4" xfId="30221"/>
    <cellStyle name="Ergebnis 5" xfId="4785"/>
    <cellStyle name="Ergebnis 5 2" xfId="6102"/>
    <cellStyle name="Ergebnis 5 2 2" xfId="12477"/>
    <cellStyle name="Ergebnis 5 2 2 2" xfId="16887"/>
    <cellStyle name="Ergebnis 5 2 2 2 2" xfId="41727"/>
    <cellStyle name="Ergebnis 5 2 2 3" xfId="20150"/>
    <cellStyle name="Ergebnis 5 2 2 3 2" xfId="44990"/>
    <cellStyle name="Ergebnis 5 2 2 4" xfId="23420"/>
    <cellStyle name="Ergebnis 5 2 2 4 2" xfId="48260"/>
    <cellStyle name="Ergebnis 5 2 2 5" xfId="26633"/>
    <cellStyle name="Ergebnis 5 2 2 5 2" xfId="51473"/>
    <cellStyle name="Ergebnis 5 2 2 6" xfId="37329"/>
    <cellStyle name="Ergebnis 5 2 3" xfId="31087"/>
    <cellStyle name="Ergebnis 5 3" xfId="10790"/>
    <cellStyle name="Ergebnis 5 3 2" xfId="9494"/>
    <cellStyle name="Ergebnis 5 3 2 2" xfId="34444"/>
    <cellStyle name="Ergebnis 5 3 3" xfId="18504"/>
    <cellStyle name="Ergebnis 5 3 3 2" xfId="43344"/>
    <cellStyle name="Ergebnis 5 3 4" xfId="21790"/>
    <cellStyle name="Ergebnis 5 3 4 2" xfId="46630"/>
    <cellStyle name="Ergebnis 5 3 5" xfId="25016"/>
    <cellStyle name="Ergebnis 5 3 5 2" xfId="49856"/>
    <cellStyle name="Ergebnis 5 3 6" xfId="35719"/>
    <cellStyle name="Ergebnis 5 4" xfId="29903"/>
    <cellStyle name="Ergebnis 6" xfId="6086"/>
    <cellStyle name="Ergebnis 6 2" xfId="12461"/>
    <cellStyle name="Ergebnis 6 2 2" xfId="16871"/>
    <cellStyle name="Ergebnis 6 2 2 2" xfId="41711"/>
    <cellStyle name="Ergebnis 6 2 3" xfId="20134"/>
    <cellStyle name="Ergebnis 6 2 3 2" xfId="44974"/>
    <cellStyle name="Ergebnis 6 2 4" xfId="23404"/>
    <cellStyle name="Ergebnis 6 2 4 2" xfId="48244"/>
    <cellStyle name="Ergebnis 6 2 5" xfId="26617"/>
    <cellStyle name="Ergebnis 6 2 5 2" xfId="51457"/>
    <cellStyle name="Ergebnis 6 2 6" xfId="37318"/>
    <cellStyle name="Ergebnis 6 3" xfId="31076"/>
    <cellStyle name="Ergebnis 7" xfId="10879"/>
    <cellStyle name="Ergebnis 7 2" xfId="7250"/>
    <cellStyle name="Ergebnis 7 2 2" xfId="32203"/>
    <cellStyle name="Ergebnis 7 3" xfId="18593"/>
    <cellStyle name="Ergebnis 7 3 2" xfId="43433"/>
    <cellStyle name="Ergebnis 7 4" xfId="21871"/>
    <cellStyle name="Ergebnis 7 4 2" xfId="46711"/>
    <cellStyle name="Ergebnis 7 5" xfId="25097"/>
    <cellStyle name="Ergebnis 7 5 2" xfId="49937"/>
    <cellStyle name="Ergebnis 7 6" xfId="35801"/>
    <cellStyle name="Ergebnis 8" xfId="29795"/>
    <cellStyle name="Erklärender Text" xfId="4502"/>
    <cellStyle name="Estilo 1" xfId="4503"/>
    <cellStyle name="Estimate" xfId="4504"/>
    <cellStyle name="Euro" xfId="65"/>
    <cellStyle name="Euro 2" xfId="264"/>
    <cellStyle name="Euro 2 2" xfId="4505"/>
    <cellStyle name="Euro 3" xfId="292"/>
    <cellStyle name="Euro 4" xfId="931"/>
    <cellStyle name="Euro 5" xfId="829"/>
    <cellStyle name="Exception" xfId="830"/>
    <cellStyle name="Exception 2" xfId="1410"/>
    <cellStyle name="Exception 3" xfId="4506"/>
    <cellStyle name="Explanatory Text" xfId="17" builtinId="53" customBuiltin="1"/>
    <cellStyle name="Explanatory Text 2" xfId="185"/>
    <cellStyle name="External Links" xfId="831"/>
    <cellStyle name="External Links 2" xfId="1411"/>
    <cellStyle name="External Links 3" xfId="4507"/>
    <cellStyle name="Extra Large" xfId="832"/>
    <cellStyle name="EY House" xfId="833"/>
    <cellStyle name="EY Narrative text" xfId="4508"/>
    <cellStyle name="EY%colcalc" xfId="834"/>
    <cellStyle name="EY%input" xfId="835"/>
    <cellStyle name="EY%rowcalc" xfId="836"/>
    <cellStyle name="EY0dp" xfId="837"/>
    <cellStyle name="EY1dp" xfId="838"/>
    <cellStyle name="EY2dp" xfId="839"/>
    <cellStyle name="EY3dp" xfId="840"/>
    <cellStyle name="EY3dp 2" xfId="956"/>
    <cellStyle name="EYBlocked" xfId="4509"/>
    <cellStyle name="EYCallUp" xfId="4510"/>
    <cellStyle name="EYChartTitle" xfId="4511"/>
    <cellStyle name="EYCheck" xfId="4512"/>
    <cellStyle name="EYColumnHeading" xfId="841"/>
    <cellStyle name="EYColumnHeading 2" xfId="4513"/>
    <cellStyle name="EYColumnHeading 2 10" xfId="6741"/>
    <cellStyle name="EYColumnHeading 2 10 2" xfId="31709"/>
    <cellStyle name="EYColumnHeading 2 11" xfId="7050"/>
    <cellStyle name="EYColumnHeading 2 11 2" xfId="32004"/>
    <cellStyle name="EYColumnHeading 2 12" xfId="9466"/>
    <cellStyle name="EYColumnHeading 2 12 2" xfId="34416"/>
    <cellStyle name="EYColumnHeading 2 13" xfId="9493"/>
    <cellStyle name="EYColumnHeading 2 13 2" xfId="34443"/>
    <cellStyle name="EYColumnHeading 2 14" xfId="29796"/>
    <cellStyle name="EYColumnHeading 2 2" xfId="4514"/>
    <cellStyle name="EYColumnHeading 2 2 10" xfId="13979"/>
    <cellStyle name="EYColumnHeading 2 2 10 2" xfId="38820"/>
    <cellStyle name="EYColumnHeading 2 2 11" xfId="7446"/>
    <cellStyle name="EYColumnHeading 2 2 11 2" xfId="32399"/>
    <cellStyle name="EYColumnHeading 2 2 12" xfId="9756"/>
    <cellStyle name="EYColumnHeading 2 2 12 2" xfId="34705"/>
    <cellStyle name="EYColumnHeading 2 2 13" xfId="29797"/>
    <cellStyle name="EYColumnHeading 2 2 2" xfId="5131"/>
    <cellStyle name="EYColumnHeading 2 2 2 2" xfId="11337"/>
    <cellStyle name="EYColumnHeading 2 2 2 2 2" xfId="14796"/>
    <cellStyle name="EYColumnHeading 2 2 2 2 2 2" xfId="39637"/>
    <cellStyle name="EYColumnHeading 2 2 2 2 3" xfId="19032"/>
    <cellStyle name="EYColumnHeading 2 2 2 2 3 2" xfId="43872"/>
    <cellStyle name="EYColumnHeading 2 2 2 2 4" xfId="22302"/>
    <cellStyle name="EYColumnHeading 2 2 2 2 4 2" xfId="47142"/>
    <cellStyle name="EYColumnHeading 2 2 2 2 5" xfId="25525"/>
    <cellStyle name="EYColumnHeading 2 2 2 2 5 2" xfId="50365"/>
    <cellStyle name="EYColumnHeading 2 2 2 2 6" xfId="36252"/>
    <cellStyle name="EYColumnHeading 2 2 2 3" xfId="10525"/>
    <cellStyle name="EYColumnHeading 2 2 2 3 2" xfId="9687"/>
    <cellStyle name="EYColumnHeading 2 2 2 3 2 2" xfId="34636"/>
    <cellStyle name="EYColumnHeading 2 2 2 3 3" xfId="18239"/>
    <cellStyle name="EYColumnHeading 2 2 2 3 3 2" xfId="43079"/>
    <cellStyle name="EYColumnHeading 2 2 2 3 4" xfId="21526"/>
    <cellStyle name="EYColumnHeading 2 2 2 3 4 2" xfId="46366"/>
    <cellStyle name="EYColumnHeading 2 2 2 3 5" xfId="24752"/>
    <cellStyle name="EYColumnHeading 2 2 2 3 5 2" xfId="49592"/>
    <cellStyle name="EYColumnHeading 2 2 2 3 6" xfId="27617"/>
    <cellStyle name="EYColumnHeading 2 2 2 3 6 2" xfId="52457"/>
    <cellStyle name="EYColumnHeading 2 2 2 3 7" xfId="35456"/>
    <cellStyle name="EYColumnHeading 2 2 2 4" xfId="14100"/>
    <cellStyle name="EYColumnHeading 2 2 2 4 2" xfId="38941"/>
    <cellStyle name="EYColumnHeading 2 2 2 5" xfId="9505"/>
    <cellStyle name="EYColumnHeading 2 2 2 5 2" xfId="34455"/>
    <cellStyle name="EYColumnHeading 2 2 2 6" xfId="13869"/>
    <cellStyle name="EYColumnHeading 2 2 2 6 2" xfId="38711"/>
    <cellStyle name="EYColumnHeading 2 2 2 7" xfId="9214"/>
    <cellStyle name="EYColumnHeading 2 2 2 7 2" xfId="34164"/>
    <cellStyle name="EYColumnHeading 2 2 2 8" xfId="22708"/>
    <cellStyle name="EYColumnHeading 2 2 2 8 2" xfId="47548"/>
    <cellStyle name="EYColumnHeading 2 2 2 9" xfId="30226"/>
    <cellStyle name="EYColumnHeading 2 2 3" xfId="4747"/>
    <cellStyle name="EYColumnHeading 2 2 3 2" xfId="11109"/>
    <cellStyle name="EYColumnHeading 2 2 3 2 2" xfId="13083"/>
    <cellStyle name="EYColumnHeading 2 2 3 2 2 2" xfId="37926"/>
    <cellStyle name="EYColumnHeading 2 2 3 2 3" xfId="18805"/>
    <cellStyle name="EYColumnHeading 2 2 3 2 3 2" xfId="43645"/>
    <cellStyle name="EYColumnHeading 2 2 3 2 4" xfId="22075"/>
    <cellStyle name="EYColumnHeading 2 2 3 2 4 2" xfId="46915"/>
    <cellStyle name="EYColumnHeading 2 2 3 2 5" xfId="25298"/>
    <cellStyle name="EYColumnHeading 2 2 3 2 5 2" xfId="50138"/>
    <cellStyle name="EYColumnHeading 2 2 3 2 6" xfId="36024"/>
    <cellStyle name="EYColumnHeading 2 2 3 3" xfId="10811"/>
    <cellStyle name="EYColumnHeading 2 2 3 3 2" xfId="9310"/>
    <cellStyle name="EYColumnHeading 2 2 3 3 2 2" xfId="34260"/>
    <cellStyle name="EYColumnHeading 2 2 3 3 3" xfId="18525"/>
    <cellStyle name="EYColumnHeading 2 2 3 3 3 2" xfId="43365"/>
    <cellStyle name="EYColumnHeading 2 2 3 3 4" xfId="21811"/>
    <cellStyle name="EYColumnHeading 2 2 3 3 4 2" xfId="46651"/>
    <cellStyle name="EYColumnHeading 2 2 3 3 5" xfId="25037"/>
    <cellStyle name="EYColumnHeading 2 2 3 3 5 2" xfId="49877"/>
    <cellStyle name="EYColumnHeading 2 2 3 3 6" xfId="27837"/>
    <cellStyle name="EYColumnHeading 2 2 3 3 6 2" xfId="52677"/>
    <cellStyle name="EYColumnHeading 2 2 3 3 7" xfId="35739"/>
    <cellStyle name="EYColumnHeading 2 2 3 4" xfId="13817"/>
    <cellStyle name="EYColumnHeading 2 2 3 4 2" xfId="38659"/>
    <cellStyle name="EYColumnHeading 2 2 3 5" xfId="6514"/>
    <cellStyle name="EYColumnHeading 2 2 3 5 2" xfId="31484"/>
    <cellStyle name="EYColumnHeading 2 2 3 6" xfId="14919"/>
    <cellStyle name="EYColumnHeading 2 2 3 6 2" xfId="39760"/>
    <cellStyle name="EYColumnHeading 2 2 3 7" xfId="9215"/>
    <cellStyle name="EYColumnHeading 2 2 3 7 2" xfId="34165"/>
    <cellStyle name="EYColumnHeading 2 2 3 8" xfId="7300"/>
    <cellStyle name="EYColumnHeading 2 2 3 8 2" xfId="32253"/>
    <cellStyle name="EYColumnHeading 2 2 3 9" xfId="29866"/>
    <cellStyle name="EYColumnHeading 2 2 4" xfId="4732"/>
    <cellStyle name="EYColumnHeading 2 2 4 2" xfId="11099"/>
    <cellStyle name="EYColumnHeading 2 2 4 2 2" xfId="7290"/>
    <cellStyle name="EYColumnHeading 2 2 4 2 2 2" xfId="32243"/>
    <cellStyle name="EYColumnHeading 2 2 4 2 3" xfId="18795"/>
    <cellStyle name="EYColumnHeading 2 2 4 2 3 2" xfId="43635"/>
    <cellStyle name="EYColumnHeading 2 2 4 2 4" xfId="22066"/>
    <cellStyle name="EYColumnHeading 2 2 4 2 4 2" xfId="46906"/>
    <cellStyle name="EYColumnHeading 2 2 4 2 5" xfId="25289"/>
    <cellStyle name="EYColumnHeading 2 2 4 2 5 2" xfId="50129"/>
    <cellStyle name="EYColumnHeading 2 2 4 2 6" xfId="36015"/>
    <cellStyle name="EYColumnHeading 2 2 4 3" xfId="10822"/>
    <cellStyle name="EYColumnHeading 2 2 4 3 2" xfId="9611"/>
    <cellStyle name="EYColumnHeading 2 2 4 3 2 2" xfId="34561"/>
    <cellStyle name="EYColumnHeading 2 2 4 3 3" xfId="18536"/>
    <cellStyle name="EYColumnHeading 2 2 4 3 3 2" xfId="43376"/>
    <cellStyle name="EYColumnHeading 2 2 4 3 4" xfId="21821"/>
    <cellStyle name="EYColumnHeading 2 2 4 3 4 2" xfId="46661"/>
    <cellStyle name="EYColumnHeading 2 2 4 3 5" xfId="25047"/>
    <cellStyle name="EYColumnHeading 2 2 4 3 5 2" xfId="49887"/>
    <cellStyle name="EYColumnHeading 2 2 4 3 6" xfId="27846"/>
    <cellStyle name="EYColumnHeading 2 2 4 3 6 2" xfId="52686"/>
    <cellStyle name="EYColumnHeading 2 2 4 3 7" xfId="35749"/>
    <cellStyle name="EYColumnHeading 2 2 4 4" xfId="14075"/>
    <cellStyle name="EYColumnHeading 2 2 4 4 2" xfId="38916"/>
    <cellStyle name="EYColumnHeading 2 2 4 5" xfId="9296"/>
    <cellStyle name="EYColumnHeading 2 2 4 5 2" xfId="34246"/>
    <cellStyle name="EYColumnHeading 2 2 4 6" xfId="8585"/>
    <cellStyle name="EYColumnHeading 2 2 4 6 2" xfId="33536"/>
    <cellStyle name="EYColumnHeading 2 2 4 7" xfId="8956"/>
    <cellStyle name="EYColumnHeading 2 2 4 7 2" xfId="33906"/>
    <cellStyle name="EYColumnHeading 2 2 4 8" xfId="14731"/>
    <cellStyle name="EYColumnHeading 2 2 4 8 2" xfId="39572"/>
    <cellStyle name="EYColumnHeading 2 2 4 9" xfId="29853"/>
    <cellStyle name="EYColumnHeading 2 2 5" xfId="4719"/>
    <cellStyle name="EYColumnHeading 2 2 5 2" xfId="11093"/>
    <cellStyle name="EYColumnHeading 2 2 5 2 2" xfId="7474"/>
    <cellStyle name="EYColumnHeading 2 2 5 2 2 2" xfId="32427"/>
    <cellStyle name="EYColumnHeading 2 2 5 2 3" xfId="18789"/>
    <cellStyle name="EYColumnHeading 2 2 5 2 3 2" xfId="43629"/>
    <cellStyle name="EYColumnHeading 2 2 5 2 4" xfId="22060"/>
    <cellStyle name="EYColumnHeading 2 2 5 2 4 2" xfId="46900"/>
    <cellStyle name="EYColumnHeading 2 2 5 2 5" xfId="25283"/>
    <cellStyle name="EYColumnHeading 2 2 5 2 5 2" xfId="50123"/>
    <cellStyle name="EYColumnHeading 2 2 5 2 6" xfId="36010"/>
    <cellStyle name="EYColumnHeading 2 2 5 3" xfId="10828"/>
    <cellStyle name="EYColumnHeading 2 2 5 3 2" xfId="9045"/>
    <cellStyle name="EYColumnHeading 2 2 5 3 2 2" xfId="33995"/>
    <cellStyle name="EYColumnHeading 2 2 5 3 3" xfId="18542"/>
    <cellStyle name="EYColumnHeading 2 2 5 3 3 2" xfId="43382"/>
    <cellStyle name="EYColumnHeading 2 2 5 3 4" xfId="21827"/>
    <cellStyle name="EYColumnHeading 2 2 5 3 4 2" xfId="46667"/>
    <cellStyle name="EYColumnHeading 2 2 5 3 5" xfId="25053"/>
    <cellStyle name="EYColumnHeading 2 2 5 3 5 2" xfId="49893"/>
    <cellStyle name="EYColumnHeading 2 2 5 3 6" xfId="27850"/>
    <cellStyle name="EYColumnHeading 2 2 5 3 6 2" xfId="52690"/>
    <cellStyle name="EYColumnHeading 2 2 5 3 7" xfId="35753"/>
    <cellStyle name="EYColumnHeading 2 2 5 4" xfId="13962"/>
    <cellStyle name="EYColumnHeading 2 2 5 4 2" xfId="38803"/>
    <cellStyle name="EYColumnHeading 2 2 5 5" xfId="6501"/>
    <cellStyle name="EYColumnHeading 2 2 5 5 2" xfId="31473"/>
    <cellStyle name="EYColumnHeading 2 2 5 6" xfId="8280"/>
    <cellStyle name="EYColumnHeading 2 2 5 6 2" xfId="33233"/>
    <cellStyle name="EYColumnHeading 2 2 5 7" xfId="9075"/>
    <cellStyle name="EYColumnHeading 2 2 5 7 2" xfId="34025"/>
    <cellStyle name="EYColumnHeading 2 2 5 8" xfId="8986"/>
    <cellStyle name="EYColumnHeading 2 2 5 8 2" xfId="33936"/>
    <cellStyle name="EYColumnHeading 2 2 5 9" xfId="29845"/>
    <cellStyle name="EYColumnHeading 2 2 6" xfId="11046"/>
    <cellStyle name="EYColumnHeading 2 2 6 2" xfId="14678"/>
    <cellStyle name="EYColumnHeading 2 2 6 2 2" xfId="39519"/>
    <cellStyle name="EYColumnHeading 2 2 6 3" xfId="18749"/>
    <cellStyle name="EYColumnHeading 2 2 6 3 2" xfId="43589"/>
    <cellStyle name="EYColumnHeading 2 2 6 4" xfId="22020"/>
    <cellStyle name="EYColumnHeading 2 2 6 4 2" xfId="46860"/>
    <cellStyle name="EYColumnHeading 2 2 6 5" xfId="25243"/>
    <cellStyle name="EYColumnHeading 2 2 6 5 2" xfId="50083"/>
    <cellStyle name="EYColumnHeading 2 2 6 6" xfId="35966"/>
    <cellStyle name="EYColumnHeading 2 2 7" xfId="10877"/>
    <cellStyle name="EYColumnHeading 2 2 7 2" xfId="9027"/>
    <cellStyle name="EYColumnHeading 2 2 7 2 2" xfId="33977"/>
    <cellStyle name="EYColumnHeading 2 2 7 3" xfId="18591"/>
    <cellStyle name="EYColumnHeading 2 2 7 3 2" xfId="43431"/>
    <cellStyle name="EYColumnHeading 2 2 7 4" xfId="21869"/>
    <cellStyle name="EYColumnHeading 2 2 7 4 2" xfId="46709"/>
    <cellStyle name="EYColumnHeading 2 2 7 5" xfId="25095"/>
    <cellStyle name="EYColumnHeading 2 2 7 5 2" xfId="49935"/>
    <cellStyle name="EYColumnHeading 2 2 7 6" xfId="27890"/>
    <cellStyle name="EYColumnHeading 2 2 7 6 2" xfId="52730"/>
    <cellStyle name="EYColumnHeading 2 2 7 7" xfId="35799"/>
    <cellStyle name="EYColumnHeading 2 2 8" xfId="13998"/>
    <cellStyle name="EYColumnHeading 2 2 8 2" xfId="38839"/>
    <cellStyle name="EYColumnHeading 2 2 9" xfId="9447"/>
    <cellStyle name="EYColumnHeading 2 2 9 2" xfId="34397"/>
    <cellStyle name="EYColumnHeading 2 3" xfId="5130"/>
    <cellStyle name="EYColumnHeading 2 3 2" xfId="11336"/>
    <cellStyle name="EYColumnHeading 2 3 2 2" xfId="7376"/>
    <cellStyle name="EYColumnHeading 2 3 2 2 2" xfId="32329"/>
    <cellStyle name="EYColumnHeading 2 3 2 3" xfId="19031"/>
    <cellStyle name="EYColumnHeading 2 3 2 3 2" xfId="43871"/>
    <cellStyle name="EYColumnHeading 2 3 2 4" xfId="22301"/>
    <cellStyle name="EYColumnHeading 2 3 2 4 2" xfId="47141"/>
    <cellStyle name="EYColumnHeading 2 3 2 5" xfId="25524"/>
    <cellStyle name="EYColumnHeading 2 3 2 5 2" xfId="50364"/>
    <cellStyle name="EYColumnHeading 2 3 2 6" xfId="36251"/>
    <cellStyle name="EYColumnHeading 2 3 3" xfId="10526"/>
    <cellStyle name="EYColumnHeading 2 3 3 2" xfId="7696"/>
    <cellStyle name="EYColumnHeading 2 3 3 2 2" xfId="32649"/>
    <cellStyle name="EYColumnHeading 2 3 3 3" xfId="18240"/>
    <cellStyle name="EYColumnHeading 2 3 3 3 2" xfId="43080"/>
    <cellStyle name="EYColumnHeading 2 3 3 4" xfId="21527"/>
    <cellStyle name="EYColumnHeading 2 3 3 4 2" xfId="46367"/>
    <cellStyle name="EYColumnHeading 2 3 3 5" xfId="24753"/>
    <cellStyle name="EYColumnHeading 2 3 3 5 2" xfId="49593"/>
    <cellStyle name="EYColumnHeading 2 3 3 6" xfId="27618"/>
    <cellStyle name="EYColumnHeading 2 3 3 6 2" xfId="52458"/>
    <cellStyle name="EYColumnHeading 2 3 3 7" xfId="35457"/>
    <cellStyle name="EYColumnHeading 2 3 4" xfId="13849"/>
    <cellStyle name="EYColumnHeading 2 3 4 2" xfId="38691"/>
    <cellStyle name="EYColumnHeading 2 3 5" xfId="7026"/>
    <cellStyle name="EYColumnHeading 2 3 5 2" xfId="31982"/>
    <cellStyle name="EYColumnHeading 2 3 6" xfId="9459"/>
    <cellStyle name="EYColumnHeading 2 3 6 2" xfId="34409"/>
    <cellStyle name="EYColumnHeading 2 3 7" xfId="7508"/>
    <cellStyle name="EYColumnHeading 2 3 7 2" xfId="32461"/>
    <cellStyle name="EYColumnHeading 2 3 8" xfId="20786"/>
    <cellStyle name="EYColumnHeading 2 3 8 2" xfId="45626"/>
    <cellStyle name="EYColumnHeading 2 3 9" xfId="30225"/>
    <cellStyle name="EYColumnHeading 2 4" xfId="4748"/>
    <cellStyle name="EYColumnHeading 2 4 2" xfId="11110"/>
    <cellStyle name="EYColumnHeading 2 4 2 2" xfId="14808"/>
    <cellStyle name="EYColumnHeading 2 4 2 2 2" xfId="39649"/>
    <cellStyle name="EYColumnHeading 2 4 2 3" xfId="18806"/>
    <cellStyle name="EYColumnHeading 2 4 2 3 2" xfId="43646"/>
    <cellStyle name="EYColumnHeading 2 4 2 4" xfId="22076"/>
    <cellStyle name="EYColumnHeading 2 4 2 4 2" xfId="46916"/>
    <cellStyle name="EYColumnHeading 2 4 2 5" xfId="25299"/>
    <cellStyle name="EYColumnHeading 2 4 2 5 2" xfId="50139"/>
    <cellStyle name="EYColumnHeading 2 4 2 6" xfId="36025"/>
    <cellStyle name="EYColumnHeading 2 4 3" xfId="10810"/>
    <cellStyle name="EYColumnHeading 2 4 3 2" xfId="6640"/>
    <cellStyle name="EYColumnHeading 2 4 3 2 2" xfId="31608"/>
    <cellStyle name="EYColumnHeading 2 4 3 3" xfId="18524"/>
    <cellStyle name="EYColumnHeading 2 4 3 3 2" xfId="43364"/>
    <cellStyle name="EYColumnHeading 2 4 3 4" xfId="21810"/>
    <cellStyle name="EYColumnHeading 2 4 3 4 2" xfId="46650"/>
    <cellStyle name="EYColumnHeading 2 4 3 5" xfId="25036"/>
    <cellStyle name="EYColumnHeading 2 4 3 5 2" xfId="49876"/>
    <cellStyle name="EYColumnHeading 2 4 3 6" xfId="27836"/>
    <cellStyle name="EYColumnHeading 2 4 3 6 2" xfId="52676"/>
    <cellStyle name="EYColumnHeading 2 4 3 7" xfId="35738"/>
    <cellStyle name="EYColumnHeading 2 4 4" xfId="14113"/>
    <cellStyle name="EYColumnHeading 2 4 4 2" xfId="38954"/>
    <cellStyle name="EYColumnHeading 2 4 5" xfId="8578"/>
    <cellStyle name="EYColumnHeading 2 4 5 2" xfId="33529"/>
    <cellStyle name="EYColumnHeading 2 4 6" xfId="15706"/>
    <cellStyle name="EYColumnHeading 2 4 6 2" xfId="40546"/>
    <cellStyle name="EYColumnHeading 2 4 7" xfId="9544"/>
    <cellStyle name="EYColumnHeading 2 4 7 2" xfId="34494"/>
    <cellStyle name="EYColumnHeading 2 4 8" xfId="15730"/>
    <cellStyle name="EYColumnHeading 2 4 8 2" xfId="40570"/>
    <cellStyle name="EYColumnHeading 2 4 9" xfId="29867"/>
    <cellStyle name="EYColumnHeading 2 5" xfId="1343"/>
    <cellStyle name="EYColumnHeading 2 5 2" xfId="10155"/>
    <cellStyle name="EYColumnHeading 2 5 2 2" xfId="14204"/>
    <cellStyle name="EYColumnHeading 2 5 2 2 2" xfId="39045"/>
    <cellStyle name="EYColumnHeading 2 5 2 3" xfId="17869"/>
    <cellStyle name="EYColumnHeading 2 5 2 3 2" xfId="42709"/>
    <cellStyle name="EYColumnHeading 2 5 2 4" xfId="21163"/>
    <cellStyle name="EYColumnHeading 2 5 2 4 2" xfId="46003"/>
    <cellStyle name="EYColumnHeading 2 5 2 5" xfId="24389"/>
    <cellStyle name="EYColumnHeading 2 5 2 5 2" xfId="49229"/>
    <cellStyle name="EYColumnHeading 2 5 2 6" xfId="35099"/>
    <cellStyle name="EYColumnHeading 2 5 3" xfId="10104"/>
    <cellStyle name="EYColumnHeading 2 5 3 2" xfId="8217"/>
    <cellStyle name="EYColumnHeading 2 5 3 2 2" xfId="33170"/>
    <cellStyle name="EYColumnHeading 2 5 3 3" xfId="17819"/>
    <cellStyle name="EYColumnHeading 2 5 3 3 2" xfId="42659"/>
    <cellStyle name="EYColumnHeading 2 5 3 4" xfId="21113"/>
    <cellStyle name="EYColumnHeading 2 5 3 4 2" xfId="45953"/>
    <cellStyle name="EYColumnHeading 2 5 3 5" xfId="24339"/>
    <cellStyle name="EYColumnHeading 2 5 3 5 2" xfId="49179"/>
    <cellStyle name="EYColumnHeading 2 5 3 6" xfId="27437"/>
    <cellStyle name="EYColumnHeading 2 5 3 6 2" xfId="52277"/>
    <cellStyle name="EYColumnHeading 2 5 3 7" xfId="35048"/>
    <cellStyle name="EYColumnHeading 2 5 4" xfId="9668"/>
    <cellStyle name="EYColumnHeading 2 5 4 2" xfId="34617"/>
    <cellStyle name="EYColumnHeading 2 5 5" xfId="9154"/>
    <cellStyle name="EYColumnHeading 2 5 5 2" xfId="34104"/>
    <cellStyle name="EYColumnHeading 2 5 6" xfId="6600"/>
    <cellStyle name="EYColumnHeading 2 5 6 2" xfId="31569"/>
    <cellStyle name="EYColumnHeading 2 5 7" xfId="15695"/>
    <cellStyle name="EYColumnHeading 2 5 7 2" xfId="40535"/>
    <cellStyle name="EYColumnHeading 2 5 8" xfId="6594"/>
    <cellStyle name="EYColumnHeading 2 5 8 2" xfId="31563"/>
    <cellStyle name="EYColumnHeading 2 5 9" xfId="29695"/>
    <cellStyle name="EYColumnHeading 2 6" xfId="4720"/>
    <cellStyle name="EYColumnHeading 2 6 2" xfId="11094"/>
    <cellStyle name="EYColumnHeading 2 6 2 2" xfId="14679"/>
    <cellStyle name="EYColumnHeading 2 6 2 2 2" xfId="39520"/>
    <cellStyle name="EYColumnHeading 2 6 2 3" xfId="18790"/>
    <cellStyle name="EYColumnHeading 2 6 2 3 2" xfId="43630"/>
    <cellStyle name="EYColumnHeading 2 6 2 4" xfId="22061"/>
    <cellStyle name="EYColumnHeading 2 6 2 4 2" xfId="46901"/>
    <cellStyle name="EYColumnHeading 2 6 2 5" xfId="25284"/>
    <cellStyle name="EYColumnHeading 2 6 2 5 2" xfId="50124"/>
    <cellStyle name="EYColumnHeading 2 6 2 6" xfId="36011"/>
    <cellStyle name="EYColumnHeading 2 6 3" xfId="10827"/>
    <cellStyle name="EYColumnHeading 2 6 3 2" xfId="9046"/>
    <cellStyle name="EYColumnHeading 2 6 3 2 2" xfId="33996"/>
    <cellStyle name="EYColumnHeading 2 6 3 3" xfId="18541"/>
    <cellStyle name="EYColumnHeading 2 6 3 3 2" xfId="43381"/>
    <cellStyle name="EYColumnHeading 2 6 3 4" xfId="21826"/>
    <cellStyle name="EYColumnHeading 2 6 3 4 2" xfId="46666"/>
    <cellStyle name="EYColumnHeading 2 6 3 5" xfId="25052"/>
    <cellStyle name="EYColumnHeading 2 6 3 5 2" xfId="49892"/>
    <cellStyle name="EYColumnHeading 2 6 3 6" xfId="27849"/>
    <cellStyle name="EYColumnHeading 2 6 3 6 2" xfId="52689"/>
    <cellStyle name="EYColumnHeading 2 6 3 7" xfId="35752"/>
    <cellStyle name="EYColumnHeading 2 6 4" xfId="13992"/>
    <cellStyle name="EYColumnHeading 2 6 4 2" xfId="38833"/>
    <cellStyle name="EYColumnHeading 2 6 5" xfId="13190"/>
    <cellStyle name="EYColumnHeading 2 6 5 2" xfId="38032"/>
    <cellStyle name="EYColumnHeading 2 6 6" xfId="8303"/>
    <cellStyle name="EYColumnHeading 2 6 6 2" xfId="33256"/>
    <cellStyle name="EYColumnHeading 2 6 7" xfId="9089"/>
    <cellStyle name="EYColumnHeading 2 6 7 2" xfId="34039"/>
    <cellStyle name="EYColumnHeading 2 6 8" xfId="13980"/>
    <cellStyle name="EYColumnHeading 2 6 8 2" xfId="38821"/>
    <cellStyle name="EYColumnHeading 2 6 9" xfId="29846"/>
    <cellStyle name="EYColumnHeading 2 7" xfId="11045"/>
    <cellStyle name="EYColumnHeading 2 7 2" xfId="7475"/>
    <cellStyle name="EYColumnHeading 2 7 2 2" xfId="32428"/>
    <cellStyle name="EYColumnHeading 2 7 3" xfId="18748"/>
    <cellStyle name="EYColumnHeading 2 7 3 2" xfId="43588"/>
    <cellStyle name="EYColumnHeading 2 7 4" xfId="22019"/>
    <cellStyle name="EYColumnHeading 2 7 4 2" xfId="46859"/>
    <cellStyle name="EYColumnHeading 2 7 5" xfId="25242"/>
    <cellStyle name="EYColumnHeading 2 7 5 2" xfId="50082"/>
    <cellStyle name="EYColumnHeading 2 7 6" xfId="35965"/>
    <cellStyle name="EYColumnHeading 2 8" xfId="10878"/>
    <cellStyle name="EYColumnHeading 2 8 2" xfId="7251"/>
    <cellStyle name="EYColumnHeading 2 8 2 2" xfId="32204"/>
    <cellStyle name="EYColumnHeading 2 8 3" xfId="18592"/>
    <cellStyle name="EYColumnHeading 2 8 3 2" xfId="43432"/>
    <cellStyle name="EYColumnHeading 2 8 4" xfId="21870"/>
    <cellStyle name="EYColumnHeading 2 8 4 2" xfId="46710"/>
    <cellStyle name="EYColumnHeading 2 8 5" xfId="25096"/>
    <cellStyle name="EYColumnHeading 2 8 5 2" xfId="49936"/>
    <cellStyle name="EYColumnHeading 2 8 6" xfId="27891"/>
    <cellStyle name="EYColumnHeading 2 8 6 2" xfId="52731"/>
    <cellStyle name="EYColumnHeading 2 8 7" xfId="35800"/>
    <cellStyle name="EYColumnHeading 2 9" xfId="13957"/>
    <cellStyle name="EYColumnHeading 2 9 2" xfId="38798"/>
    <cellStyle name="EYColumnHeading 3" xfId="4515"/>
    <cellStyle name="EYColumnHeading 3 10" xfId="9562"/>
    <cellStyle name="EYColumnHeading 3 10 2" xfId="34512"/>
    <cellStyle name="EYColumnHeading 3 11" xfId="14045"/>
    <cellStyle name="EYColumnHeading 3 11 2" xfId="38886"/>
    <cellStyle name="EYColumnHeading 3 12" xfId="8602"/>
    <cellStyle name="EYColumnHeading 3 12 2" xfId="33553"/>
    <cellStyle name="EYColumnHeading 3 13" xfId="8810"/>
    <cellStyle name="EYColumnHeading 3 13 2" xfId="33761"/>
    <cellStyle name="EYColumnHeading 3 14" xfId="29798"/>
    <cellStyle name="EYColumnHeading 3 2" xfId="4516"/>
    <cellStyle name="EYColumnHeading 3 2 10" xfId="8282"/>
    <cellStyle name="EYColumnHeading 3 2 10 2" xfId="33235"/>
    <cellStyle name="EYColumnHeading 3 2 11" xfId="9621"/>
    <cellStyle name="EYColumnHeading 3 2 11 2" xfId="34571"/>
    <cellStyle name="EYColumnHeading 3 2 12" xfId="13986"/>
    <cellStyle name="EYColumnHeading 3 2 12 2" xfId="38827"/>
    <cellStyle name="EYColumnHeading 3 2 13" xfId="29799"/>
    <cellStyle name="EYColumnHeading 3 2 2" xfId="5133"/>
    <cellStyle name="EYColumnHeading 3 2 2 2" xfId="11339"/>
    <cellStyle name="EYColumnHeading 3 2 2 2 2" xfId="7451"/>
    <cellStyle name="EYColumnHeading 3 2 2 2 2 2" xfId="32404"/>
    <cellStyle name="EYColumnHeading 3 2 2 2 3" xfId="19034"/>
    <cellStyle name="EYColumnHeading 3 2 2 2 3 2" xfId="43874"/>
    <cellStyle name="EYColumnHeading 3 2 2 2 4" xfId="22304"/>
    <cellStyle name="EYColumnHeading 3 2 2 2 4 2" xfId="47144"/>
    <cellStyle name="EYColumnHeading 3 2 2 2 5" xfId="25527"/>
    <cellStyle name="EYColumnHeading 3 2 2 2 5 2" xfId="50367"/>
    <cellStyle name="EYColumnHeading 3 2 2 2 6" xfId="36254"/>
    <cellStyle name="EYColumnHeading 3 2 2 3" xfId="10523"/>
    <cellStyle name="EYColumnHeading 3 2 2 3 2" xfId="14686"/>
    <cellStyle name="EYColumnHeading 3 2 2 3 2 2" xfId="39527"/>
    <cellStyle name="EYColumnHeading 3 2 2 3 3" xfId="18237"/>
    <cellStyle name="EYColumnHeading 3 2 2 3 3 2" xfId="43077"/>
    <cellStyle name="EYColumnHeading 3 2 2 3 4" xfId="21524"/>
    <cellStyle name="EYColumnHeading 3 2 2 3 4 2" xfId="46364"/>
    <cellStyle name="EYColumnHeading 3 2 2 3 5" xfId="24750"/>
    <cellStyle name="EYColumnHeading 3 2 2 3 5 2" xfId="49590"/>
    <cellStyle name="EYColumnHeading 3 2 2 3 6" xfId="27615"/>
    <cellStyle name="EYColumnHeading 3 2 2 3 6 2" xfId="52455"/>
    <cellStyle name="EYColumnHeading 3 2 2 3 7" xfId="35454"/>
    <cellStyle name="EYColumnHeading 3 2 2 4" xfId="13831"/>
    <cellStyle name="EYColumnHeading 3 2 2 4 2" xfId="38673"/>
    <cellStyle name="EYColumnHeading 3 2 2 5" xfId="9514"/>
    <cellStyle name="EYColumnHeading 3 2 2 5 2" xfId="34464"/>
    <cellStyle name="EYColumnHeading 3 2 2 6" xfId="14106"/>
    <cellStyle name="EYColumnHeading 3 2 2 6 2" xfId="38947"/>
    <cellStyle name="EYColumnHeading 3 2 2 7" xfId="9509"/>
    <cellStyle name="EYColumnHeading 3 2 2 7 2" xfId="34459"/>
    <cellStyle name="EYColumnHeading 3 2 2 8" xfId="22490"/>
    <cellStyle name="EYColumnHeading 3 2 2 8 2" xfId="47330"/>
    <cellStyle name="EYColumnHeading 3 2 2 9" xfId="30228"/>
    <cellStyle name="EYColumnHeading 3 2 3" xfId="4745"/>
    <cellStyle name="EYColumnHeading 3 2 3 2" xfId="11107"/>
    <cellStyle name="EYColumnHeading 3 2 3 2 2" xfId="6580"/>
    <cellStyle name="EYColumnHeading 3 2 3 2 2 2" xfId="31549"/>
    <cellStyle name="EYColumnHeading 3 2 3 2 3" xfId="18803"/>
    <cellStyle name="EYColumnHeading 3 2 3 2 3 2" xfId="43643"/>
    <cellStyle name="EYColumnHeading 3 2 3 2 4" xfId="22073"/>
    <cellStyle name="EYColumnHeading 3 2 3 2 4 2" xfId="46913"/>
    <cellStyle name="EYColumnHeading 3 2 3 2 5" xfId="25296"/>
    <cellStyle name="EYColumnHeading 3 2 3 2 5 2" xfId="50136"/>
    <cellStyle name="EYColumnHeading 3 2 3 2 6" xfId="36022"/>
    <cellStyle name="EYColumnHeading 3 2 3 3" xfId="10813"/>
    <cellStyle name="EYColumnHeading 3 2 3 3 2" xfId="6727"/>
    <cellStyle name="EYColumnHeading 3 2 3 3 2 2" xfId="31695"/>
    <cellStyle name="EYColumnHeading 3 2 3 3 3" xfId="18527"/>
    <cellStyle name="EYColumnHeading 3 2 3 3 3 2" xfId="43367"/>
    <cellStyle name="EYColumnHeading 3 2 3 3 4" xfId="21813"/>
    <cellStyle name="EYColumnHeading 3 2 3 3 4 2" xfId="46653"/>
    <cellStyle name="EYColumnHeading 3 2 3 3 5" xfId="25039"/>
    <cellStyle name="EYColumnHeading 3 2 3 3 5 2" xfId="49879"/>
    <cellStyle name="EYColumnHeading 3 2 3 3 6" xfId="27839"/>
    <cellStyle name="EYColumnHeading 3 2 3 3 6 2" xfId="52679"/>
    <cellStyle name="EYColumnHeading 3 2 3 3 7" xfId="35741"/>
    <cellStyle name="EYColumnHeading 3 2 3 4" xfId="13871"/>
    <cellStyle name="EYColumnHeading 3 2 3 4 2" xfId="38713"/>
    <cellStyle name="EYColumnHeading 3 2 3 5" xfId="15614"/>
    <cellStyle name="EYColumnHeading 3 2 3 5 2" xfId="40455"/>
    <cellStyle name="EYColumnHeading 3 2 3 6" xfId="8095"/>
    <cellStyle name="EYColumnHeading 3 2 3 6 2" xfId="33048"/>
    <cellStyle name="EYColumnHeading 3 2 3 7" xfId="6500"/>
    <cellStyle name="EYColumnHeading 3 2 3 7 2" xfId="31472"/>
    <cellStyle name="EYColumnHeading 3 2 3 8" xfId="8891"/>
    <cellStyle name="EYColumnHeading 3 2 3 8 2" xfId="33842"/>
    <cellStyle name="EYColumnHeading 3 2 3 9" xfId="29864"/>
    <cellStyle name="EYColumnHeading 3 2 4" xfId="1135"/>
    <cellStyle name="EYColumnHeading 3 2 4 2" xfId="10083"/>
    <cellStyle name="EYColumnHeading 3 2 4 2 2" xfId="8232"/>
    <cellStyle name="EYColumnHeading 3 2 4 2 2 2" xfId="33185"/>
    <cellStyle name="EYColumnHeading 3 2 4 2 3" xfId="17798"/>
    <cellStyle name="EYColumnHeading 3 2 4 2 3 2" xfId="42638"/>
    <cellStyle name="EYColumnHeading 3 2 4 2 4" xfId="21092"/>
    <cellStyle name="EYColumnHeading 3 2 4 2 4 2" xfId="45932"/>
    <cellStyle name="EYColumnHeading 3 2 4 2 5" xfId="24318"/>
    <cellStyle name="EYColumnHeading 3 2 4 2 5 2" xfId="49158"/>
    <cellStyle name="EYColumnHeading 3 2 4 2 6" xfId="35029"/>
    <cellStyle name="EYColumnHeading 3 2 4 3" xfId="6861"/>
    <cellStyle name="EYColumnHeading 3 2 4 3 2" xfId="15648"/>
    <cellStyle name="EYColumnHeading 3 2 4 3 2 2" xfId="40488"/>
    <cellStyle name="EYColumnHeading 3 2 4 3 3" xfId="13838"/>
    <cellStyle name="EYColumnHeading 3 2 4 3 3 2" xfId="38680"/>
    <cellStyle name="EYColumnHeading 3 2 4 3 4" xfId="15764"/>
    <cellStyle name="EYColumnHeading 3 2 4 3 4 2" xfId="40604"/>
    <cellStyle name="EYColumnHeading 3 2 4 3 5" xfId="14414"/>
    <cellStyle name="EYColumnHeading 3 2 4 3 5 2" xfId="39255"/>
    <cellStyle name="EYColumnHeading 3 2 4 3 6" xfId="6679"/>
    <cellStyle name="EYColumnHeading 3 2 4 3 6 2" xfId="31647"/>
    <cellStyle name="EYColumnHeading 3 2 4 3 7" xfId="31822"/>
    <cellStyle name="EYColumnHeading 3 2 4 4" xfId="14883"/>
    <cellStyle name="EYColumnHeading 3 2 4 4 2" xfId="39724"/>
    <cellStyle name="EYColumnHeading 3 2 4 5" xfId="14117"/>
    <cellStyle name="EYColumnHeading 3 2 4 5 2" xfId="38958"/>
    <cellStyle name="EYColumnHeading 3 2 4 6" xfId="15704"/>
    <cellStyle name="EYColumnHeading 3 2 4 6 2" xfId="40544"/>
    <cellStyle name="EYColumnHeading 3 2 4 7" xfId="6699"/>
    <cellStyle name="EYColumnHeading 3 2 4 7 2" xfId="31667"/>
    <cellStyle name="EYColumnHeading 3 2 4 8" xfId="20804"/>
    <cellStyle name="EYColumnHeading 3 2 4 8 2" xfId="45644"/>
    <cellStyle name="EYColumnHeading 3 2 4 9" xfId="29676"/>
    <cellStyle name="EYColumnHeading 3 2 5" xfId="1172"/>
    <cellStyle name="EYColumnHeading 3 2 5 2" xfId="10097"/>
    <cellStyle name="EYColumnHeading 3 2 5 2 2" xfId="8222"/>
    <cellStyle name="EYColumnHeading 3 2 5 2 2 2" xfId="33175"/>
    <cellStyle name="EYColumnHeading 3 2 5 2 3" xfId="17812"/>
    <cellStyle name="EYColumnHeading 3 2 5 2 3 2" xfId="42652"/>
    <cellStyle name="EYColumnHeading 3 2 5 2 4" xfId="21106"/>
    <cellStyle name="EYColumnHeading 3 2 5 2 4 2" xfId="45946"/>
    <cellStyle name="EYColumnHeading 3 2 5 2 5" xfId="24332"/>
    <cellStyle name="EYColumnHeading 3 2 5 2 5 2" xfId="49172"/>
    <cellStyle name="EYColumnHeading 3 2 5 2 6" xfId="35041"/>
    <cellStyle name="EYColumnHeading 3 2 5 3" xfId="11751"/>
    <cellStyle name="EYColumnHeading 3 2 5 3 2" xfId="7110"/>
    <cellStyle name="EYColumnHeading 3 2 5 3 2 2" xfId="32063"/>
    <cellStyle name="EYColumnHeading 3 2 5 3 3" xfId="19425"/>
    <cellStyle name="EYColumnHeading 3 2 5 3 3 2" xfId="44265"/>
    <cellStyle name="EYColumnHeading 3 2 5 3 4" xfId="22694"/>
    <cellStyle name="EYColumnHeading 3 2 5 3 4 2" xfId="47534"/>
    <cellStyle name="EYColumnHeading 3 2 5 3 5" xfId="25909"/>
    <cellStyle name="EYColumnHeading 3 2 5 3 5 2" xfId="50749"/>
    <cellStyle name="EYColumnHeading 3 2 5 3 6" xfId="28122"/>
    <cellStyle name="EYColumnHeading 3 2 5 3 6 2" xfId="52962"/>
    <cellStyle name="EYColumnHeading 3 2 5 3 7" xfId="36631"/>
    <cellStyle name="EYColumnHeading 3 2 5 4" xfId="7512"/>
    <cellStyle name="EYColumnHeading 3 2 5 4 2" xfId="32465"/>
    <cellStyle name="EYColumnHeading 3 2 5 5" xfId="13459"/>
    <cellStyle name="EYColumnHeading 3 2 5 5 2" xfId="38301"/>
    <cellStyle name="EYColumnHeading 3 2 5 6" xfId="8560"/>
    <cellStyle name="EYColumnHeading 3 2 5 6 2" xfId="33511"/>
    <cellStyle name="EYColumnHeading 3 2 5 7" xfId="8611"/>
    <cellStyle name="EYColumnHeading 3 2 5 7 2" xfId="33562"/>
    <cellStyle name="EYColumnHeading 3 2 5 8" xfId="8799"/>
    <cellStyle name="EYColumnHeading 3 2 5 8 2" xfId="33750"/>
    <cellStyle name="EYColumnHeading 3 2 5 9" xfId="29689"/>
    <cellStyle name="EYColumnHeading 3 2 6" xfId="11048"/>
    <cellStyle name="EYColumnHeading 3 2 6 2" xfId="7581"/>
    <cellStyle name="EYColumnHeading 3 2 6 2 2" xfId="32534"/>
    <cellStyle name="EYColumnHeading 3 2 6 3" xfId="18751"/>
    <cellStyle name="EYColumnHeading 3 2 6 3 2" xfId="43591"/>
    <cellStyle name="EYColumnHeading 3 2 6 4" xfId="22022"/>
    <cellStyle name="EYColumnHeading 3 2 6 4 2" xfId="46862"/>
    <cellStyle name="EYColumnHeading 3 2 6 5" xfId="25245"/>
    <cellStyle name="EYColumnHeading 3 2 6 5 2" xfId="50085"/>
    <cellStyle name="EYColumnHeading 3 2 6 6" xfId="35968"/>
    <cellStyle name="EYColumnHeading 3 2 7" xfId="10875"/>
    <cellStyle name="EYColumnHeading 3 2 7 2" xfId="7253"/>
    <cellStyle name="EYColumnHeading 3 2 7 2 2" xfId="32206"/>
    <cellStyle name="EYColumnHeading 3 2 7 3" xfId="18589"/>
    <cellStyle name="EYColumnHeading 3 2 7 3 2" xfId="43429"/>
    <cellStyle name="EYColumnHeading 3 2 7 4" xfId="21867"/>
    <cellStyle name="EYColumnHeading 3 2 7 4 2" xfId="46707"/>
    <cellStyle name="EYColumnHeading 3 2 7 5" xfId="25093"/>
    <cellStyle name="EYColumnHeading 3 2 7 5 2" xfId="49933"/>
    <cellStyle name="EYColumnHeading 3 2 7 6" xfId="27888"/>
    <cellStyle name="EYColumnHeading 3 2 7 6 2" xfId="52728"/>
    <cellStyle name="EYColumnHeading 3 2 7 7" xfId="35797"/>
    <cellStyle name="EYColumnHeading 3 2 8" xfId="14070"/>
    <cellStyle name="EYColumnHeading 3 2 8 2" xfId="38911"/>
    <cellStyle name="EYColumnHeading 3 2 9" xfId="9770"/>
    <cellStyle name="EYColumnHeading 3 2 9 2" xfId="34719"/>
    <cellStyle name="EYColumnHeading 3 3" xfId="5132"/>
    <cellStyle name="EYColumnHeading 3 3 2" xfId="11338"/>
    <cellStyle name="EYColumnHeading 3 3 2 2" xfId="13460"/>
    <cellStyle name="EYColumnHeading 3 3 2 2 2" xfId="38302"/>
    <cellStyle name="EYColumnHeading 3 3 2 3" xfId="19033"/>
    <cellStyle name="EYColumnHeading 3 3 2 3 2" xfId="43873"/>
    <cellStyle name="EYColumnHeading 3 3 2 4" xfId="22303"/>
    <cellStyle name="EYColumnHeading 3 3 2 4 2" xfId="47143"/>
    <cellStyle name="EYColumnHeading 3 3 2 5" xfId="25526"/>
    <cellStyle name="EYColumnHeading 3 3 2 5 2" xfId="50366"/>
    <cellStyle name="EYColumnHeading 3 3 2 6" xfId="36253"/>
    <cellStyle name="EYColumnHeading 3 3 3" xfId="10524"/>
    <cellStyle name="EYColumnHeading 3 3 3 2" xfId="13448"/>
    <cellStyle name="EYColumnHeading 3 3 3 2 2" xfId="38290"/>
    <cellStyle name="EYColumnHeading 3 3 3 3" xfId="18238"/>
    <cellStyle name="EYColumnHeading 3 3 3 3 2" xfId="43078"/>
    <cellStyle name="EYColumnHeading 3 3 3 4" xfId="21525"/>
    <cellStyle name="EYColumnHeading 3 3 3 4 2" xfId="46365"/>
    <cellStyle name="EYColumnHeading 3 3 3 5" xfId="24751"/>
    <cellStyle name="EYColumnHeading 3 3 3 5 2" xfId="49591"/>
    <cellStyle name="EYColumnHeading 3 3 3 6" xfId="27616"/>
    <cellStyle name="EYColumnHeading 3 3 3 6 2" xfId="52456"/>
    <cellStyle name="EYColumnHeading 3 3 3 7" xfId="35455"/>
    <cellStyle name="EYColumnHeading 3 3 4" xfId="7991"/>
    <cellStyle name="EYColumnHeading 3 3 4 2" xfId="32944"/>
    <cellStyle name="EYColumnHeading 3 3 5" xfId="6435"/>
    <cellStyle name="EYColumnHeading 3 3 5 2" xfId="31408"/>
    <cellStyle name="EYColumnHeading 3 3 6" xfId="9073"/>
    <cellStyle name="EYColumnHeading 3 3 6 2" xfId="34023"/>
    <cellStyle name="EYColumnHeading 3 3 7" xfId="8492"/>
    <cellStyle name="EYColumnHeading 3 3 7 2" xfId="33443"/>
    <cellStyle name="EYColumnHeading 3 3 8" xfId="8949"/>
    <cellStyle name="EYColumnHeading 3 3 8 2" xfId="33899"/>
    <cellStyle name="EYColumnHeading 3 3 9" xfId="30227"/>
    <cellStyle name="EYColumnHeading 3 4" xfId="4746"/>
    <cellStyle name="EYColumnHeading 3 4 2" xfId="11108"/>
    <cellStyle name="EYColumnHeading 3 4 2 2" xfId="9584"/>
    <cellStyle name="EYColumnHeading 3 4 2 2 2" xfId="34534"/>
    <cellStyle name="EYColumnHeading 3 4 2 3" xfId="18804"/>
    <cellStyle name="EYColumnHeading 3 4 2 3 2" xfId="43644"/>
    <cellStyle name="EYColumnHeading 3 4 2 4" xfId="22074"/>
    <cellStyle name="EYColumnHeading 3 4 2 4 2" xfId="46914"/>
    <cellStyle name="EYColumnHeading 3 4 2 5" xfId="25297"/>
    <cellStyle name="EYColumnHeading 3 4 2 5 2" xfId="50137"/>
    <cellStyle name="EYColumnHeading 3 4 2 6" xfId="36023"/>
    <cellStyle name="EYColumnHeading 3 4 3" xfId="10812"/>
    <cellStyle name="EYColumnHeading 3 4 3 2" xfId="9669"/>
    <cellStyle name="EYColumnHeading 3 4 3 2 2" xfId="34618"/>
    <cellStyle name="EYColumnHeading 3 4 3 3" xfId="18526"/>
    <cellStyle name="EYColumnHeading 3 4 3 3 2" xfId="43366"/>
    <cellStyle name="EYColumnHeading 3 4 3 4" xfId="21812"/>
    <cellStyle name="EYColumnHeading 3 4 3 4 2" xfId="46652"/>
    <cellStyle name="EYColumnHeading 3 4 3 5" xfId="25038"/>
    <cellStyle name="EYColumnHeading 3 4 3 5 2" xfId="49878"/>
    <cellStyle name="EYColumnHeading 3 4 3 6" xfId="27838"/>
    <cellStyle name="EYColumnHeading 3 4 3 6 2" xfId="52678"/>
    <cellStyle name="EYColumnHeading 3 4 3 7" xfId="35740"/>
    <cellStyle name="EYColumnHeading 3 4 4" xfId="14081"/>
    <cellStyle name="EYColumnHeading 3 4 4 2" xfId="38922"/>
    <cellStyle name="EYColumnHeading 3 4 5" xfId="8834"/>
    <cellStyle name="EYColumnHeading 3 4 5 2" xfId="33785"/>
    <cellStyle name="EYColumnHeading 3 4 6" xfId="13948"/>
    <cellStyle name="EYColumnHeading 3 4 6 2" xfId="38789"/>
    <cellStyle name="EYColumnHeading 3 4 7" xfId="19175"/>
    <cellStyle name="EYColumnHeading 3 4 7 2" xfId="44015"/>
    <cellStyle name="EYColumnHeading 3 4 8" xfId="9321"/>
    <cellStyle name="EYColumnHeading 3 4 8 2" xfId="34271"/>
    <cellStyle name="EYColumnHeading 3 4 9" xfId="29865"/>
    <cellStyle name="EYColumnHeading 3 5" xfId="5129"/>
    <cellStyle name="EYColumnHeading 3 5 2" xfId="11335"/>
    <cellStyle name="EYColumnHeading 3 5 2 2" xfId="9457"/>
    <cellStyle name="EYColumnHeading 3 5 2 2 2" xfId="34407"/>
    <cellStyle name="EYColumnHeading 3 5 2 3" xfId="19030"/>
    <cellStyle name="EYColumnHeading 3 5 2 3 2" xfId="43870"/>
    <cellStyle name="EYColumnHeading 3 5 2 4" xfId="22300"/>
    <cellStyle name="EYColumnHeading 3 5 2 4 2" xfId="47140"/>
    <cellStyle name="EYColumnHeading 3 5 2 5" xfId="25523"/>
    <cellStyle name="EYColumnHeading 3 5 2 5 2" xfId="50363"/>
    <cellStyle name="EYColumnHeading 3 5 2 6" xfId="36250"/>
    <cellStyle name="EYColumnHeading 3 5 3" xfId="10527"/>
    <cellStyle name="EYColumnHeading 3 5 3 2" xfId="13239"/>
    <cellStyle name="EYColumnHeading 3 5 3 2 2" xfId="38081"/>
    <cellStyle name="EYColumnHeading 3 5 3 3" xfId="18241"/>
    <cellStyle name="EYColumnHeading 3 5 3 3 2" xfId="43081"/>
    <cellStyle name="EYColumnHeading 3 5 3 4" xfId="21528"/>
    <cellStyle name="EYColumnHeading 3 5 3 4 2" xfId="46368"/>
    <cellStyle name="EYColumnHeading 3 5 3 5" xfId="24754"/>
    <cellStyle name="EYColumnHeading 3 5 3 5 2" xfId="49594"/>
    <cellStyle name="EYColumnHeading 3 5 3 6" xfId="27619"/>
    <cellStyle name="EYColumnHeading 3 5 3 6 2" xfId="52459"/>
    <cellStyle name="EYColumnHeading 3 5 3 7" xfId="35458"/>
    <cellStyle name="EYColumnHeading 3 5 4" xfId="7982"/>
    <cellStyle name="EYColumnHeading 3 5 4 2" xfId="32935"/>
    <cellStyle name="EYColumnHeading 3 5 5" xfId="13109"/>
    <cellStyle name="EYColumnHeading 3 5 5 2" xfId="37951"/>
    <cellStyle name="EYColumnHeading 3 5 6" xfId="9221"/>
    <cellStyle name="EYColumnHeading 3 5 6 2" xfId="34171"/>
    <cellStyle name="EYColumnHeading 3 5 7" xfId="13796"/>
    <cellStyle name="EYColumnHeading 3 5 7 2" xfId="38638"/>
    <cellStyle name="EYColumnHeading 3 5 8" xfId="22494"/>
    <cellStyle name="EYColumnHeading 3 5 8 2" xfId="47334"/>
    <cellStyle name="EYColumnHeading 3 5 9" xfId="30224"/>
    <cellStyle name="EYColumnHeading 3 6" xfId="1171"/>
    <cellStyle name="EYColumnHeading 3 6 2" xfId="10096"/>
    <cellStyle name="EYColumnHeading 3 6 2 2" xfId="8223"/>
    <cellStyle name="EYColumnHeading 3 6 2 2 2" xfId="33176"/>
    <cellStyle name="EYColumnHeading 3 6 2 3" xfId="17811"/>
    <cellStyle name="EYColumnHeading 3 6 2 3 2" xfId="42651"/>
    <cellStyle name="EYColumnHeading 3 6 2 4" xfId="21105"/>
    <cellStyle name="EYColumnHeading 3 6 2 4 2" xfId="45945"/>
    <cellStyle name="EYColumnHeading 3 6 2 5" xfId="24331"/>
    <cellStyle name="EYColumnHeading 3 6 2 5 2" xfId="49171"/>
    <cellStyle name="EYColumnHeading 3 6 2 6" xfId="35040"/>
    <cellStyle name="EYColumnHeading 3 6 3" xfId="11652"/>
    <cellStyle name="EYColumnHeading 3 6 3 2" xfId="14813"/>
    <cellStyle name="EYColumnHeading 3 6 3 2 2" xfId="39654"/>
    <cellStyle name="EYColumnHeading 3 6 3 3" xfId="19326"/>
    <cellStyle name="EYColumnHeading 3 6 3 3 2" xfId="44166"/>
    <cellStyle name="EYColumnHeading 3 6 3 4" xfId="22595"/>
    <cellStyle name="EYColumnHeading 3 6 3 4 2" xfId="47435"/>
    <cellStyle name="EYColumnHeading 3 6 3 5" xfId="25810"/>
    <cellStyle name="EYColumnHeading 3 6 3 5 2" xfId="50650"/>
    <cellStyle name="EYColumnHeading 3 6 3 6" xfId="28118"/>
    <cellStyle name="EYColumnHeading 3 6 3 6 2" xfId="52958"/>
    <cellStyle name="EYColumnHeading 3 6 3 7" xfId="36536"/>
    <cellStyle name="EYColumnHeading 3 6 4" xfId="14646"/>
    <cellStyle name="EYColumnHeading 3 6 4 2" xfId="39487"/>
    <cellStyle name="EYColumnHeading 3 6 5" xfId="9202"/>
    <cellStyle name="EYColumnHeading 3 6 5 2" xfId="34152"/>
    <cellStyle name="EYColumnHeading 3 6 6" xfId="14948"/>
    <cellStyle name="EYColumnHeading 3 6 6 2" xfId="39789"/>
    <cellStyle name="EYColumnHeading 3 6 7" xfId="20756"/>
    <cellStyle name="EYColumnHeading 3 6 7 2" xfId="45596"/>
    <cellStyle name="EYColumnHeading 3 6 8" xfId="8887"/>
    <cellStyle name="EYColumnHeading 3 6 8 2" xfId="33838"/>
    <cellStyle name="EYColumnHeading 3 6 9" xfId="29688"/>
    <cellStyle name="EYColumnHeading 3 7" xfId="11047"/>
    <cellStyle name="EYColumnHeading 3 7 2" xfId="14168"/>
    <cellStyle name="EYColumnHeading 3 7 2 2" xfId="39009"/>
    <cellStyle name="EYColumnHeading 3 7 3" xfId="18750"/>
    <cellStyle name="EYColumnHeading 3 7 3 2" xfId="43590"/>
    <cellStyle name="EYColumnHeading 3 7 4" xfId="22021"/>
    <cellStyle name="EYColumnHeading 3 7 4 2" xfId="46861"/>
    <cellStyle name="EYColumnHeading 3 7 5" xfId="25244"/>
    <cellStyle name="EYColumnHeading 3 7 5 2" xfId="50084"/>
    <cellStyle name="EYColumnHeading 3 7 6" xfId="35967"/>
    <cellStyle name="EYColumnHeading 3 8" xfId="10876"/>
    <cellStyle name="EYColumnHeading 3 8 2" xfId="7252"/>
    <cellStyle name="EYColumnHeading 3 8 2 2" xfId="32205"/>
    <cellStyle name="EYColumnHeading 3 8 3" xfId="18590"/>
    <cellStyle name="EYColumnHeading 3 8 3 2" xfId="43430"/>
    <cellStyle name="EYColumnHeading 3 8 4" xfId="21868"/>
    <cellStyle name="EYColumnHeading 3 8 4 2" xfId="46708"/>
    <cellStyle name="EYColumnHeading 3 8 5" xfId="25094"/>
    <cellStyle name="EYColumnHeading 3 8 5 2" xfId="49934"/>
    <cellStyle name="EYColumnHeading 3 8 6" xfId="27889"/>
    <cellStyle name="EYColumnHeading 3 8 6 2" xfId="52729"/>
    <cellStyle name="EYColumnHeading 3 8 7" xfId="35798"/>
    <cellStyle name="EYColumnHeading 3 9" xfId="13882"/>
    <cellStyle name="EYColumnHeading 3 9 2" xfId="38723"/>
    <cellStyle name="EYColumnHeading 4" xfId="4517"/>
    <cellStyle name="EYColumnHeading 4 10" xfId="7509"/>
    <cellStyle name="EYColumnHeading 4 10 2" xfId="32462"/>
    <cellStyle name="EYColumnHeading 4 11" xfId="9443"/>
    <cellStyle name="EYColumnHeading 4 11 2" xfId="34393"/>
    <cellStyle name="EYColumnHeading 4 12" xfId="9737"/>
    <cellStyle name="EYColumnHeading 4 12 2" xfId="34686"/>
    <cellStyle name="EYColumnHeading 4 13" xfId="29800"/>
    <cellStyle name="EYColumnHeading 4 2" xfId="5134"/>
    <cellStyle name="EYColumnHeading 4 2 2" xfId="11340"/>
    <cellStyle name="EYColumnHeading 4 2 2 2" xfId="14717"/>
    <cellStyle name="EYColumnHeading 4 2 2 2 2" xfId="39558"/>
    <cellStyle name="EYColumnHeading 4 2 2 3" xfId="19035"/>
    <cellStyle name="EYColumnHeading 4 2 2 3 2" xfId="43875"/>
    <cellStyle name="EYColumnHeading 4 2 2 4" xfId="22305"/>
    <cellStyle name="EYColumnHeading 4 2 2 4 2" xfId="47145"/>
    <cellStyle name="EYColumnHeading 4 2 2 5" xfId="25528"/>
    <cellStyle name="EYColumnHeading 4 2 2 5 2" xfId="50368"/>
    <cellStyle name="EYColumnHeading 4 2 2 6" xfId="36255"/>
    <cellStyle name="EYColumnHeading 4 2 3" xfId="10522"/>
    <cellStyle name="EYColumnHeading 4 2 3 2" xfId="7468"/>
    <cellStyle name="EYColumnHeading 4 2 3 2 2" xfId="32421"/>
    <cellStyle name="EYColumnHeading 4 2 3 3" xfId="18236"/>
    <cellStyle name="EYColumnHeading 4 2 3 3 2" xfId="43076"/>
    <cellStyle name="EYColumnHeading 4 2 3 4" xfId="21523"/>
    <cellStyle name="EYColumnHeading 4 2 3 4 2" xfId="46363"/>
    <cellStyle name="EYColumnHeading 4 2 3 5" xfId="24749"/>
    <cellStyle name="EYColumnHeading 4 2 3 5 2" xfId="49589"/>
    <cellStyle name="EYColumnHeading 4 2 3 6" xfId="27614"/>
    <cellStyle name="EYColumnHeading 4 2 3 6 2" xfId="52454"/>
    <cellStyle name="EYColumnHeading 4 2 3 7" xfId="35453"/>
    <cellStyle name="EYColumnHeading 4 2 4" xfId="14105"/>
    <cellStyle name="EYColumnHeading 4 2 4 2" xfId="38946"/>
    <cellStyle name="EYColumnHeading 4 2 5" xfId="6927"/>
    <cellStyle name="EYColumnHeading 4 2 5 2" xfId="31885"/>
    <cellStyle name="EYColumnHeading 4 2 6" xfId="9559"/>
    <cellStyle name="EYColumnHeading 4 2 6 2" xfId="34509"/>
    <cellStyle name="EYColumnHeading 4 2 7" xfId="14916"/>
    <cellStyle name="EYColumnHeading 4 2 7 2" xfId="39757"/>
    <cellStyle name="EYColumnHeading 4 2 8" xfId="20847"/>
    <cellStyle name="EYColumnHeading 4 2 8 2" xfId="45687"/>
    <cellStyle name="EYColumnHeading 4 2 9" xfId="30229"/>
    <cellStyle name="EYColumnHeading 4 3" xfId="4744"/>
    <cellStyle name="EYColumnHeading 4 3 2" xfId="11106"/>
    <cellStyle name="EYColumnHeading 4 3 2 2" xfId="14410"/>
    <cellStyle name="EYColumnHeading 4 3 2 2 2" xfId="39251"/>
    <cellStyle name="EYColumnHeading 4 3 2 3" xfId="18802"/>
    <cellStyle name="EYColumnHeading 4 3 2 3 2" xfId="43642"/>
    <cellStyle name="EYColumnHeading 4 3 2 4" xfId="22072"/>
    <cellStyle name="EYColumnHeading 4 3 2 4 2" xfId="46912"/>
    <cellStyle name="EYColumnHeading 4 3 2 5" xfId="25295"/>
    <cellStyle name="EYColumnHeading 4 3 2 5 2" xfId="50135"/>
    <cellStyle name="EYColumnHeading 4 3 2 6" xfId="36021"/>
    <cellStyle name="EYColumnHeading 4 3 3" xfId="10814"/>
    <cellStyle name="EYColumnHeading 4 3 3 2" xfId="6742"/>
    <cellStyle name="EYColumnHeading 4 3 3 2 2" xfId="31710"/>
    <cellStyle name="EYColumnHeading 4 3 3 3" xfId="18528"/>
    <cellStyle name="EYColumnHeading 4 3 3 3 2" xfId="43368"/>
    <cellStyle name="EYColumnHeading 4 3 3 4" xfId="21814"/>
    <cellStyle name="EYColumnHeading 4 3 3 4 2" xfId="46654"/>
    <cellStyle name="EYColumnHeading 4 3 3 5" xfId="25040"/>
    <cellStyle name="EYColumnHeading 4 3 3 5 2" xfId="49880"/>
    <cellStyle name="EYColumnHeading 4 3 3 6" xfId="27840"/>
    <cellStyle name="EYColumnHeading 4 3 3 6 2" xfId="52680"/>
    <cellStyle name="EYColumnHeading 4 3 3 7" xfId="35742"/>
    <cellStyle name="EYColumnHeading 4 3 4" xfId="14130"/>
    <cellStyle name="EYColumnHeading 4 3 4 2" xfId="38971"/>
    <cellStyle name="EYColumnHeading 4 3 5" xfId="8579"/>
    <cellStyle name="EYColumnHeading 4 3 5 2" xfId="33530"/>
    <cellStyle name="EYColumnHeading 4 3 6" xfId="6994"/>
    <cellStyle name="EYColumnHeading 4 3 6 2" xfId="31950"/>
    <cellStyle name="EYColumnHeading 4 3 7" xfId="13160"/>
    <cellStyle name="EYColumnHeading 4 3 7 2" xfId="38002"/>
    <cellStyle name="EYColumnHeading 4 3 8" xfId="22444"/>
    <cellStyle name="EYColumnHeading 4 3 8 2" xfId="47284"/>
    <cellStyle name="EYColumnHeading 4 3 9" xfId="29863"/>
    <cellStyle name="EYColumnHeading 4 4" xfId="1164"/>
    <cellStyle name="EYColumnHeading 4 4 2" xfId="10094"/>
    <cellStyle name="EYColumnHeading 4 4 2 2" xfId="8225"/>
    <cellStyle name="EYColumnHeading 4 4 2 2 2" xfId="33178"/>
    <cellStyle name="EYColumnHeading 4 4 2 3" xfId="17809"/>
    <cellStyle name="EYColumnHeading 4 4 2 3 2" xfId="42649"/>
    <cellStyle name="EYColumnHeading 4 4 2 4" xfId="21103"/>
    <cellStyle name="EYColumnHeading 4 4 2 4 2" xfId="45943"/>
    <cellStyle name="EYColumnHeading 4 4 2 5" xfId="24329"/>
    <cellStyle name="EYColumnHeading 4 4 2 5 2" xfId="49169"/>
    <cellStyle name="EYColumnHeading 4 4 2 6" xfId="35038"/>
    <cellStyle name="EYColumnHeading 4 4 3" xfId="11596"/>
    <cellStyle name="EYColumnHeading 4 4 3 2" xfId="14455"/>
    <cellStyle name="EYColumnHeading 4 4 3 2 2" xfId="39296"/>
    <cellStyle name="EYColumnHeading 4 4 3 3" xfId="19270"/>
    <cellStyle name="EYColumnHeading 4 4 3 3 2" xfId="44110"/>
    <cellStyle name="EYColumnHeading 4 4 3 4" xfId="22540"/>
    <cellStyle name="EYColumnHeading 4 4 3 4 2" xfId="47380"/>
    <cellStyle name="EYColumnHeading 4 4 3 5" xfId="25755"/>
    <cellStyle name="EYColumnHeading 4 4 3 5 2" xfId="50595"/>
    <cellStyle name="EYColumnHeading 4 4 3 6" xfId="28112"/>
    <cellStyle name="EYColumnHeading 4 4 3 6 2" xfId="52952"/>
    <cellStyle name="EYColumnHeading 4 4 3 7" xfId="36482"/>
    <cellStyle name="EYColumnHeading 4 4 4" xfId="7449"/>
    <cellStyle name="EYColumnHeading 4 4 4 2" xfId="32402"/>
    <cellStyle name="EYColumnHeading 4 4 5" xfId="6466"/>
    <cellStyle name="EYColumnHeading 4 4 5 2" xfId="31439"/>
    <cellStyle name="EYColumnHeading 4 4 6" xfId="13208"/>
    <cellStyle name="EYColumnHeading 4 4 6 2" xfId="38050"/>
    <cellStyle name="EYColumnHeading 4 4 7" xfId="15719"/>
    <cellStyle name="EYColumnHeading 4 4 7 2" xfId="40559"/>
    <cellStyle name="EYColumnHeading 4 4 8" xfId="9782"/>
    <cellStyle name="EYColumnHeading 4 4 8 2" xfId="34731"/>
    <cellStyle name="EYColumnHeading 4 4 9" xfId="29687"/>
    <cellStyle name="EYColumnHeading 4 5" xfId="4768"/>
    <cellStyle name="EYColumnHeading 4 5 2" xfId="11125"/>
    <cellStyle name="EYColumnHeading 4 5 2 2" xfId="7445"/>
    <cellStyle name="EYColumnHeading 4 5 2 2 2" xfId="32398"/>
    <cellStyle name="EYColumnHeading 4 5 2 3" xfId="18821"/>
    <cellStyle name="EYColumnHeading 4 5 2 3 2" xfId="43661"/>
    <cellStyle name="EYColumnHeading 4 5 2 4" xfId="22091"/>
    <cellStyle name="EYColumnHeading 4 5 2 4 2" xfId="46931"/>
    <cellStyle name="EYColumnHeading 4 5 2 5" xfId="25314"/>
    <cellStyle name="EYColumnHeading 4 5 2 5 2" xfId="50154"/>
    <cellStyle name="EYColumnHeading 4 5 2 6" xfId="36040"/>
    <cellStyle name="EYColumnHeading 4 5 3" xfId="10792"/>
    <cellStyle name="EYColumnHeading 4 5 3 2" xfId="6754"/>
    <cellStyle name="EYColumnHeading 4 5 3 2 2" xfId="31722"/>
    <cellStyle name="EYColumnHeading 4 5 3 3" xfId="18506"/>
    <cellStyle name="EYColumnHeading 4 5 3 3 2" xfId="43346"/>
    <cellStyle name="EYColumnHeading 4 5 3 4" xfId="21792"/>
    <cellStyle name="EYColumnHeading 4 5 3 4 2" xfId="46632"/>
    <cellStyle name="EYColumnHeading 4 5 3 5" xfId="25018"/>
    <cellStyle name="EYColumnHeading 4 5 3 5 2" xfId="49858"/>
    <cellStyle name="EYColumnHeading 4 5 3 6" xfId="27821"/>
    <cellStyle name="EYColumnHeading 4 5 3 6 2" xfId="52661"/>
    <cellStyle name="EYColumnHeading 4 5 3 7" xfId="35721"/>
    <cellStyle name="EYColumnHeading 4 5 4" xfId="14114"/>
    <cellStyle name="EYColumnHeading 4 5 4 2" xfId="38955"/>
    <cellStyle name="EYColumnHeading 4 5 5" xfId="8582"/>
    <cellStyle name="EYColumnHeading 4 5 5 2" xfId="33533"/>
    <cellStyle name="EYColumnHeading 4 5 6" xfId="7044"/>
    <cellStyle name="EYColumnHeading 4 5 6 2" xfId="31999"/>
    <cellStyle name="EYColumnHeading 4 5 7" xfId="19177"/>
    <cellStyle name="EYColumnHeading 4 5 7 2" xfId="44017"/>
    <cellStyle name="EYColumnHeading 4 5 8" xfId="14907"/>
    <cellStyle name="EYColumnHeading 4 5 8 2" xfId="39748"/>
    <cellStyle name="EYColumnHeading 4 5 9" xfId="29886"/>
    <cellStyle name="EYColumnHeading 4 6" xfId="11049"/>
    <cellStyle name="EYColumnHeading 4 6 2" xfId="13586"/>
    <cellStyle name="EYColumnHeading 4 6 2 2" xfId="38428"/>
    <cellStyle name="EYColumnHeading 4 6 3" xfId="18752"/>
    <cellStyle name="EYColumnHeading 4 6 3 2" xfId="43592"/>
    <cellStyle name="EYColumnHeading 4 6 4" xfId="22023"/>
    <cellStyle name="EYColumnHeading 4 6 4 2" xfId="46863"/>
    <cellStyle name="EYColumnHeading 4 6 5" xfId="25246"/>
    <cellStyle name="EYColumnHeading 4 6 5 2" xfId="50086"/>
    <cellStyle name="EYColumnHeading 4 6 6" xfId="35969"/>
    <cellStyle name="EYColumnHeading 4 7" xfId="10874"/>
    <cellStyle name="EYColumnHeading 4 7 2" xfId="6554"/>
    <cellStyle name="EYColumnHeading 4 7 2 2" xfId="31523"/>
    <cellStyle name="EYColumnHeading 4 7 3" xfId="18588"/>
    <cellStyle name="EYColumnHeading 4 7 3 2" xfId="43428"/>
    <cellStyle name="EYColumnHeading 4 7 4" xfId="21866"/>
    <cellStyle name="EYColumnHeading 4 7 4 2" xfId="46706"/>
    <cellStyle name="EYColumnHeading 4 7 5" xfId="25092"/>
    <cellStyle name="EYColumnHeading 4 7 5 2" xfId="49932"/>
    <cellStyle name="EYColumnHeading 4 7 6" xfId="27887"/>
    <cellStyle name="EYColumnHeading 4 7 6 2" xfId="52727"/>
    <cellStyle name="EYColumnHeading 4 7 7" xfId="35796"/>
    <cellStyle name="EYColumnHeading 4 8" xfId="8066"/>
    <cellStyle name="EYColumnHeading 4 8 2" xfId="33019"/>
    <cellStyle name="EYColumnHeading 4 9" xfId="8371"/>
    <cellStyle name="EYColumnHeading 4 9 2" xfId="33322"/>
    <cellStyle name="EYColumnHeading_EBITDA Bridge Template2" xfId="4518"/>
    <cellStyle name="EYColumnHeadingItalic" xfId="4519"/>
    <cellStyle name="EYColumnHeadingItalic 10" xfId="6537"/>
    <cellStyle name="EYColumnHeadingItalic 10 2" xfId="31506"/>
    <cellStyle name="EYColumnHeadingItalic 11" xfId="6680"/>
    <cellStyle name="EYColumnHeadingItalic 11 2" xfId="31648"/>
    <cellStyle name="EYColumnHeadingItalic 12" xfId="7293"/>
    <cellStyle name="EYColumnHeadingItalic 12 2" xfId="32246"/>
    <cellStyle name="EYColumnHeadingItalic 13" xfId="29801"/>
    <cellStyle name="EYColumnHeadingItalic 2" xfId="5135"/>
    <cellStyle name="EYColumnHeadingItalic 2 2" xfId="11341"/>
    <cellStyle name="EYColumnHeadingItalic 2 2 2" xfId="13458"/>
    <cellStyle name="EYColumnHeadingItalic 2 2 2 2" xfId="38300"/>
    <cellStyle name="EYColumnHeadingItalic 2 2 3" xfId="19036"/>
    <cellStyle name="EYColumnHeadingItalic 2 2 3 2" xfId="43876"/>
    <cellStyle name="EYColumnHeadingItalic 2 2 4" xfId="22306"/>
    <cellStyle name="EYColumnHeadingItalic 2 2 4 2" xfId="47146"/>
    <cellStyle name="EYColumnHeadingItalic 2 2 5" xfId="25529"/>
    <cellStyle name="EYColumnHeadingItalic 2 2 5 2" xfId="50369"/>
    <cellStyle name="EYColumnHeadingItalic 2 2 6" xfId="36256"/>
    <cellStyle name="EYColumnHeadingItalic 2 3" xfId="10521"/>
    <cellStyle name="EYColumnHeadingItalic 2 3 2" xfId="13481"/>
    <cellStyle name="EYColumnHeadingItalic 2 3 2 2" xfId="38323"/>
    <cellStyle name="EYColumnHeadingItalic 2 3 3" xfId="18235"/>
    <cellStyle name="EYColumnHeadingItalic 2 3 3 2" xfId="43075"/>
    <cellStyle name="EYColumnHeadingItalic 2 3 4" xfId="21522"/>
    <cellStyle name="EYColumnHeadingItalic 2 3 4 2" xfId="46362"/>
    <cellStyle name="EYColumnHeadingItalic 2 3 5" xfId="24748"/>
    <cellStyle name="EYColumnHeadingItalic 2 3 5 2" xfId="49588"/>
    <cellStyle name="EYColumnHeadingItalic 2 3 6" xfId="27613"/>
    <cellStyle name="EYColumnHeadingItalic 2 3 6 2" xfId="52453"/>
    <cellStyle name="EYColumnHeadingItalic 2 3 7" xfId="35452"/>
    <cellStyle name="EYColumnHeadingItalic 2 4" xfId="7949"/>
    <cellStyle name="EYColumnHeadingItalic 2 4 2" xfId="32902"/>
    <cellStyle name="EYColumnHeadingItalic 2 5" xfId="14691"/>
    <cellStyle name="EYColumnHeadingItalic 2 5 2" xfId="39532"/>
    <cellStyle name="EYColumnHeadingItalic 2 6" xfId="7543"/>
    <cellStyle name="EYColumnHeadingItalic 2 6 2" xfId="32496"/>
    <cellStyle name="EYColumnHeadingItalic 2 7" xfId="15779"/>
    <cellStyle name="EYColumnHeadingItalic 2 7 2" xfId="40619"/>
    <cellStyle name="EYColumnHeadingItalic 2 8" xfId="22786"/>
    <cellStyle name="EYColumnHeadingItalic 2 8 2" xfId="47626"/>
    <cellStyle name="EYColumnHeadingItalic 2 9" xfId="30230"/>
    <cellStyle name="EYColumnHeadingItalic 3" xfId="4743"/>
    <cellStyle name="EYColumnHeadingItalic 3 2" xfId="11105"/>
    <cellStyle name="EYColumnHeadingItalic 3 2 2" xfId="13551"/>
    <cellStyle name="EYColumnHeadingItalic 3 2 2 2" xfId="38393"/>
    <cellStyle name="EYColumnHeadingItalic 3 2 3" xfId="18801"/>
    <cellStyle name="EYColumnHeadingItalic 3 2 3 2" xfId="43641"/>
    <cellStyle name="EYColumnHeadingItalic 3 2 4" xfId="22071"/>
    <cellStyle name="EYColumnHeadingItalic 3 2 4 2" xfId="46911"/>
    <cellStyle name="EYColumnHeadingItalic 3 2 5" xfId="25294"/>
    <cellStyle name="EYColumnHeadingItalic 3 2 5 2" xfId="50134"/>
    <cellStyle name="EYColumnHeadingItalic 3 2 6" xfId="36020"/>
    <cellStyle name="EYColumnHeadingItalic 3 3" xfId="10815"/>
    <cellStyle name="EYColumnHeadingItalic 3 3 2" xfId="9657"/>
    <cellStyle name="EYColumnHeadingItalic 3 3 2 2" xfId="34606"/>
    <cellStyle name="EYColumnHeadingItalic 3 3 3" xfId="18529"/>
    <cellStyle name="EYColumnHeadingItalic 3 3 3 2" xfId="43369"/>
    <cellStyle name="EYColumnHeadingItalic 3 3 4" xfId="21815"/>
    <cellStyle name="EYColumnHeadingItalic 3 3 4 2" xfId="46655"/>
    <cellStyle name="EYColumnHeadingItalic 3 3 5" xfId="25041"/>
    <cellStyle name="EYColumnHeadingItalic 3 3 5 2" xfId="49881"/>
    <cellStyle name="EYColumnHeadingItalic 3 3 6" xfId="27841"/>
    <cellStyle name="EYColumnHeadingItalic 3 3 6 2" xfId="52681"/>
    <cellStyle name="EYColumnHeadingItalic 3 3 7" xfId="35743"/>
    <cellStyle name="EYColumnHeadingItalic 3 4" xfId="13802"/>
    <cellStyle name="EYColumnHeadingItalic 3 4 2" xfId="38644"/>
    <cellStyle name="EYColumnHeadingItalic 3 5" xfId="7959"/>
    <cellStyle name="EYColumnHeadingItalic 3 5 2" xfId="32912"/>
    <cellStyle name="EYColumnHeadingItalic 3 6" xfId="8306"/>
    <cellStyle name="EYColumnHeadingItalic 3 6 2" xfId="33259"/>
    <cellStyle name="EYColumnHeadingItalic 3 7" xfId="7974"/>
    <cellStyle name="EYColumnHeadingItalic 3 7 2" xfId="32927"/>
    <cellStyle name="EYColumnHeadingItalic 3 8" xfId="8948"/>
    <cellStyle name="EYColumnHeadingItalic 3 8 2" xfId="33898"/>
    <cellStyle name="EYColumnHeadingItalic 3 9" xfId="29862"/>
    <cellStyle name="EYColumnHeadingItalic 4" xfId="1163"/>
    <cellStyle name="EYColumnHeadingItalic 4 2" xfId="10093"/>
    <cellStyle name="EYColumnHeadingItalic 4 2 2" xfId="8226"/>
    <cellStyle name="EYColumnHeadingItalic 4 2 2 2" xfId="33179"/>
    <cellStyle name="EYColumnHeadingItalic 4 2 3" xfId="17808"/>
    <cellStyle name="EYColumnHeadingItalic 4 2 3 2" xfId="42648"/>
    <cellStyle name="EYColumnHeadingItalic 4 2 4" xfId="21102"/>
    <cellStyle name="EYColumnHeadingItalic 4 2 4 2" xfId="45942"/>
    <cellStyle name="EYColumnHeadingItalic 4 2 5" xfId="24328"/>
    <cellStyle name="EYColumnHeadingItalic 4 2 5 2" xfId="49168"/>
    <cellStyle name="EYColumnHeadingItalic 4 2 6" xfId="35037"/>
    <cellStyle name="EYColumnHeadingItalic 4 3" xfId="6857"/>
    <cellStyle name="EYColumnHeadingItalic 4 3 2" xfId="15658"/>
    <cellStyle name="EYColumnHeadingItalic 4 3 2 2" xfId="40498"/>
    <cellStyle name="EYColumnHeadingItalic 4 3 3" xfId="14847"/>
    <cellStyle name="EYColumnHeadingItalic 4 3 3 2" xfId="39688"/>
    <cellStyle name="EYColumnHeadingItalic 4 3 4" xfId="13843"/>
    <cellStyle name="EYColumnHeadingItalic 4 3 4 2" xfId="38685"/>
    <cellStyle name="EYColumnHeadingItalic 4 3 5" xfId="14763"/>
    <cellStyle name="EYColumnHeadingItalic 4 3 5 2" xfId="39604"/>
    <cellStyle name="EYColumnHeadingItalic 4 3 6" xfId="13229"/>
    <cellStyle name="EYColumnHeadingItalic 4 3 6 2" xfId="38071"/>
    <cellStyle name="EYColumnHeadingItalic 4 3 7" xfId="31819"/>
    <cellStyle name="EYColumnHeadingItalic 4 4" xfId="14719"/>
    <cellStyle name="EYColumnHeadingItalic 4 4 2" xfId="39560"/>
    <cellStyle name="EYColumnHeadingItalic 4 5" xfId="9011"/>
    <cellStyle name="EYColumnHeadingItalic 4 5 2" xfId="33961"/>
    <cellStyle name="EYColumnHeadingItalic 4 6" xfId="15702"/>
    <cellStyle name="EYColumnHeadingItalic 4 6 2" xfId="40542"/>
    <cellStyle name="EYColumnHeadingItalic 4 7" xfId="20763"/>
    <cellStyle name="EYColumnHeadingItalic 4 7 2" xfId="45603"/>
    <cellStyle name="EYColumnHeadingItalic 4 8" xfId="15625"/>
    <cellStyle name="EYColumnHeadingItalic 4 8 2" xfId="40466"/>
    <cellStyle name="EYColumnHeadingItalic 4 9" xfId="29686"/>
    <cellStyle name="EYColumnHeadingItalic 5" xfId="4767"/>
    <cellStyle name="EYColumnHeadingItalic 5 2" xfId="11124"/>
    <cellStyle name="EYColumnHeadingItalic 5 2 2" xfId="9456"/>
    <cellStyle name="EYColumnHeadingItalic 5 2 2 2" xfId="34406"/>
    <cellStyle name="EYColumnHeadingItalic 5 2 3" xfId="18820"/>
    <cellStyle name="EYColumnHeadingItalic 5 2 3 2" xfId="43660"/>
    <cellStyle name="EYColumnHeadingItalic 5 2 4" xfId="22090"/>
    <cellStyle name="EYColumnHeadingItalic 5 2 4 2" xfId="46930"/>
    <cellStyle name="EYColumnHeadingItalic 5 2 5" xfId="25313"/>
    <cellStyle name="EYColumnHeadingItalic 5 2 5 2" xfId="50153"/>
    <cellStyle name="EYColumnHeadingItalic 5 2 6" xfId="36039"/>
    <cellStyle name="EYColumnHeadingItalic 5 3" xfId="10793"/>
    <cellStyle name="EYColumnHeadingItalic 5 3 2" xfId="7699"/>
    <cellStyle name="EYColumnHeadingItalic 5 3 2 2" xfId="32652"/>
    <cellStyle name="EYColumnHeadingItalic 5 3 3" xfId="18507"/>
    <cellStyle name="EYColumnHeadingItalic 5 3 3 2" xfId="43347"/>
    <cellStyle name="EYColumnHeadingItalic 5 3 4" xfId="21793"/>
    <cellStyle name="EYColumnHeadingItalic 5 3 4 2" xfId="46633"/>
    <cellStyle name="EYColumnHeadingItalic 5 3 5" xfId="25019"/>
    <cellStyle name="EYColumnHeadingItalic 5 3 5 2" xfId="49859"/>
    <cellStyle name="EYColumnHeadingItalic 5 3 6" xfId="27822"/>
    <cellStyle name="EYColumnHeadingItalic 5 3 6 2" xfId="52662"/>
    <cellStyle name="EYColumnHeadingItalic 5 3 7" xfId="35722"/>
    <cellStyle name="EYColumnHeadingItalic 5 4" xfId="13816"/>
    <cellStyle name="EYColumnHeadingItalic 5 4 2" xfId="38658"/>
    <cellStyle name="EYColumnHeadingItalic 5 5" xfId="8809"/>
    <cellStyle name="EYColumnHeadingItalic 5 5 2" xfId="33760"/>
    <cellStyle name="EYColumnHeadingItalic 5 6" xfId="6432"/>
    <cellStyle name="EYColumnHeadingItalic 5 6 2" xfId="31406"/>
    <cellStyle name="EYColumnHeadingItalic 5 7" xfId="9274"/>
    <cellStyle name="EYColumnHeadingItalic 5 7 2" xfId="34224"/>
    <cellStyle name="EYColumnHeadingItalic 5 8" xfId="9182"/>
    <cellStyle name="EYColumnHeadingItalic 5 8 2" xfId="34132"/>
    <cellStyle name="EYColumnHeadingItalic 5 9" xfId="29885"/>
    <cellStyle name="EYColumnHeadingItalic 6" xfId="11050"/>
    <cellStyle name="EYColumnHeadingItalic 6 2" xfId="13470"/>
    <cellStyle name="EYColumnHeadingItalic 6 2 2" xfId="38312"/>
    <cellStyle name="EYColumnHeadingItalic 6 3" xfId="18753"/>
    <cellStyle name="EYColumnHeadingItalic 6 3 2" xfId="43593"/>
    <cellStyle name="EYColumnHeadingItalic 6 4" xfId="22024"/>
    <cellStyle name="EYColumnHeadingItalic 6 4 2" xfId="46864"/>
    <cellStyle name="EYColumnHeadingItalic 6 5" xfId="25247"/>
    <cellStyle name="EYColumnHeadingItalic 6 5 2" xfId="50087"/>
    <cellStyle name="EYColumnHeadingItalic 6 6" xfId="35970"/>
    <cellStyle name="EYColumnHeadingItalic 7" xfId="10873"/>
    <cellStyle name="EYColumnHeadingItalic 7 2" xfId="14772"/>
    <cellStyle name="EYColumnHeadingItalic 7 2 2" xfId="39613"/>
    <cellStyle name="EYColumnHeadingItalic 7 3" xfId="18587"/>
    <cellStyle name="EYColumnHeadingItalic 7 3 2" xfId="43427"/>
    <cellStyle name="EYColumnHeadingItalic 7 4" xfId="21865"/>
    <cellStyle name="EYColumnHeadingItalic 7 4 2" xfId="46705"/>
    <cellStyle name="EYColumnHeadingItalic 7 5" xfId="25091"/>
    <cellStyle name="EYColumnHeadingItalic 7 5 2" xfId="49931"/>
    <cellStyle name="EYColumnHeadingItalic 7 6" xfId="27886"/>
    <cellStyle name="EYColumnHeadingItalic 7 6 2" xfId="52726"/>
    <cellStyle name="EYColumnHeadingItalic 7 7" xfId="35795"/>
    <cellStyle name="EYColumnHeadingItalic 8" xfId="14072"/>
    <cellStyle name="EYColumnHeadingItalic 8 2" xfId="38913"/>
    <cellStyle name="EYColumnHeadingItalic 9" xfId="14102"/>
    <cellStyle name="EYColumnHeadingItalic 9 2" xfId="38943"/>
    <cellStyle name="EYCoverDatabookName" xfId="4520"/>
    <cellStyle name="EYCoverDate" xfId="4521"/>
    <cellStyle name="EYCoverDraft" xfId="4522"/>
    <cellStyle name="EYCoverProjectName" xfId="4523"/>
    <cellStyle name="EYCurrency" xfId="4524"/>
    <cellStyle name="EYCurrency 10" xfId="8357"/>
    <cellStyle name="EYCurrency 10 2" xfId="33309"/>
    <cellStyle name="EYCurrency 11" xfId="13173"/>
    <cellStyle name="EYCurrency 11 2" xfId="38015"/>
    <cellStyle name="EYCurrency 12" xfId="8917"/>
    <cellStyle name="EYCurrency 12 2" xfId="33867"/>
    <cellStyle name="EYCurrency 13" xfId="7407"/>
    <cellStyle name="EYCurrency 13 2" xfId="32360"/>
    <cellStyle name="EYCurrency 14" xfId="8074"/>
    <cellStyle name="EYCurrency 14 2" xfId="33027"/>
    <cellStyle name="EYCurrency 15" xfId="29802"/>
    <cellStyle name="EYCurrency 2" xfId="4525"/>
    <cellStyle name="EYCurrency 2 10" xfId="13800"/>
    <cellStyle name="EYCurrency 2 10 2" xfId="38642"/>
    <cellStyle name="EYCurrency 2 11" xfId="6418"/>
    <cellStyle name="EYCurrency 2 11 2" xfId="31393"/>
    <cellStyle name="EYCurrency 2 12" xfId="8942"/>
    <cellStyle name="EYCurrency 2 12 2" xfId="33892"/>
    <cellStyle name="EYCurrency 2 13" xfId="29803"/>
    <cellStyle name="EYCurrency 2 2" xfId="5137"/>
    <cellStyle name="EYCurrency 2 2 2" xfId="11343"/>
    <cellStyle name="EYCurrency 2 2 2 2" xfId="7714"/>
    <cellStyle name="EYCurrency 2 2 2 2 2" xfId="32667"/>
    <cellStyle name="EYCurrency 2 2 2 3" xfId="19038"/>
    <cellStyle name="EYCurrency 2 2 2 3 2" xfId="43878"/>
    <cellStyle name="EYCurrency 2 2 2 4" xfId="22308"/>
    <cellStyle name="EYCurrency 2 2 2 4 2" xfId="47148"/>
    <cellStyle name="EYCurrency 2 2 2 5" xfId="25531"/>
    <cellStyle name="EYCurrency 2 2 2 5 2" xfId="50371"/>
    <cellStyle name="EYCurrency 2 2 2 6" xfId="36258"/>
    <cellStyle name="EYCurrency 2 2 3" xfId="10519"/>
    <cellStyle name="EYCurrency 2 2 3 2" xfId="7382"/>
    <cellStyle name="EYCurrency 2 2 3 2 2" xfId="32335"/>
    <cellStyle name="EYCurrency 2 2 3 3" xfId="18233"/>
    <cellStyle name="EYCurrency 2 2 3 3 2" xfId="43073"/>
    <cellStyle name="EYCurrency 2 2 3 4" xfId="21520"/>
    <cellStyle name="EYCurrency 2 2 3 4 2" xfId="46360"/>
    <cellStyle name="EYCurrency 2 2 3 5" xfId="24746"/>
    <cellStyle name="EYCurrency 2 2 3 5 2" xfId="49586"/>
    <cellStyle name="EYCurrency 2 2 3 6" xfId="27611"/>
    <cellStyle name="EYCurrency 2 2 3 6 2" xfId="52451"/>
    <cellStyle name="EYCurrency 2 2 3 7" xfId="35450"/>
    <cellStyle name="EYCurrency 2 2 4" xfId="8423"/>
    <cellStyle name="EYCurrency 2 2 4 2" xfId="33374"/>
    <cellStyle name="EYCurrency 2 2 5" xfId="13545"/>
    <cellStyle name="EYCurrency 2 2 5 2" xfId="38387"/>
    <cellStyle name="EYCurrency 2 2 6" xfId="7549"/>
    <cellStyle name="EYCurrency 2 2 6 2" xfId="32502"/>
    <cellStyle name="EYCurrency 2 2 7" xfId="6689"/>
    <cellStyle name="EYCurrency 2 2 7 2" xfId="31657"/>
    <cellStyle name="EYCurrency 2 2 8" xfId="22507"/>
    <cellStyle name="EYCurrency 2 2 8 2" xfId="47347"/>
    <cellStyle name="EYCurrency 2 2 9" xfId="30232"/>
    <cellStyle name="EYCurrency 2 3" xfId="4741"/>
    <cellStyle name="EYCurrency 2 3 2" xfId="11103"/>
    <cellStyle name="EYCurrency 2 3 2 2" xfId="14360"/>
    <cellStyle name="EYCurrency 2 3 2 2 2" xfId="39201"/>
    <cellStyle name="EYCurrency 2 3 2 3" xfId="18799"/>
    <cellStyle name="EYCurrency 2 3 2 3 2" xfId="43639"/>
    <cellStyle name="EYCurrency 2 3 2 4" xfId="22069"/>
    <cellStyle name="EYCurrency 2 3 2 4 2" xfId="46909"/>
    <cellStyle name="EYCurrency 2 3 2 5" xfId="25292"/>
    <cellStyle name="EYCurrency 2 3 2 5 2" xfId="50132"/>
    <cellStyle name="EYCurrency 2 3 2 6" xfId="36018"/>
    <cellStyle name="EYCurrency 2 3 3" xfId="10817"/>
    <cellStyle name="EYCurrency 2 3 3 2" xfId="9661"/>
    <cellStyle name="EYCurrency 2 3 3 2 2" xfId="34610"/>
    <cellStyle name="EYCurrency 2 3 3 3" xfId="18531"/>
    <cellStyle name="EYCurrency 2 3 3 3 2" xfId="43371"/>
    <cellStyle name="EYCurrency 2 3 3 4" xfId="21817"/>
    <cellStyle name="EYCurrency 2 3 3 4 2" xfId="46657"/>
    <cellStyle name="EYCurrency 2 3 3 5" xfId="25043"/>
    <cellStyle name="EYCurrency 2 3 3 5 2" xfId="49883"/>
    <cellStyle name="EYCurrency 2 3 3 6" xfId="27843"/>
    <cellStyle name="EYCurrency 2 3 3 6 2" xfId="52683"/>
    <cellStyle name="EYCurrency 2 3 3 7" xfId="35745"/>
    <cellStyle name="EYCurrency 2 3 4" xfId="13860"/>
    <cellStyle name="EYCurrency 2 3 4 2" xfId="38702"/>
    <cellStyle name="EYCurrency 2 3 5" xfId="9728"/>
    <cellStyle name="EYCurrency 2 3 5 2" xfId="34677"/>
    <cellStyle name="EYCurrency 2 3 6" xfId="9437"/>
    <cellStyle name="EYCurrency 2 3 6 2" xfId="34387"/>
    <cellStyle name="EYCurrency 2 3 7" xfId="14249"/>
    <cellStyle name="EYCurrency 2 3 7 2" xfId="39090"/>
    <cellStyle name="EYCurrency 2 3 8" xfId="7307"/>
    <cellStyle name="EYCurrency 2 3 8 2" xfId="32260"/>
    <cellStyle name="EYCurrency 2 3 9" xfId="29860"/>
    <cellStyle name="EYCurrency 2 4" xfId="5221"/>
    <cellStyle name="EYCurrency 2 4 2" xfId="11399"/>
    <cellStyle name="EYCurrency 2 4 2 2" xfId="13089"/>
    <cellStyle name="EYCurrency 2 4 2 2 2" xfId="37932"/>
    <cellStyle name="EYCurrency 2 4 2 3" xfId="19093"/>
    <cellStyle name="EYCurrency 2 4 2 3 2" xfId="43933"/>
    <cellStyle name="EYCurrency 2 4 2 4" xfId="22363"/>
    <cellStyle name="EYCurrency 2 4 2 4 2" xfId="47203"/>
    <cellStyle name="EYCurrency 2 4 2 5" xfId="25586"/>
    <cellStyle name="EYCurrency 2 4 2 5 2" xfId="50426"/>
    <cellStyle name="EYCurrency 2 4 2 6" xfId="36311"/>
    <cellStyle name="EYCurrency 2 4 3" xfId="10461"/>
    <cellStyle name="EYCurrency 2 4 3 2" xfId="13518"/>
    <cellStyle name="EYCurrency 2 4 3 2 2" xfId="38360"/>
    <cellStyle name="EYCurrency 2 4 3 3" xfId="18175"/>
    <cellStyle name="EYCurrency 2 4 3 3 2" xfId="43015"/>
    <cellStyle name="EYCurrency 2 4 3 4" xfId="21463"/>
    <cellStyle name="EYCurrency 2 4 3 4 2" xfId="46303"/>
    <cellStyle name="EYCurrency 2 4 3 5" xfId="24689"/>
    <cellStyle name="EYCurrency 2 4 3 5 2" xfId="49529"/>
    <cellStyle name="EYCurrency 2 4 3 6" xfId="27559"/>
    <cellStyle name="EYCurrency 2 4 3 6 2" xfId="52399"/>
    <cellStyle name="EYCurrency 2 4 3 7" xfId="35395"/>
    <cellStyle name="EYCurrency 2 4 4" xfId="8450"/>
    <cellStyle name="EYCurrency 2 4 4 2" xfId="33401"/>
    <cellStyle name="EYCurrency 2 4 5" xfId="15678"/>
    <cellStyle name="EYCurrency 2 4 5 2" xfId="40518"/>
    <cellStyle name="EYCurrency 2 4 6" xfId="14952"/>
    <cellStyle name="EYCurrency 2 4 6 2" xfId="39793"/>
    <cellStyle name="EYCurrency 2 4 7" xfId="8434"/>
    <cellStyle name="EYCurrency 2 4 7 2" xfId="33385"/>
    <cellStyle name="EYCurrency 2 4 8" xfId="13206"/>
    <cellStyle name="EYCurrency 2 4 8 2" xfId="38048"/>
    <cellStyle name="EYCurrency 2 4 9" xfId="30305"/>
    <cellStyle name="EYCurrency 2 5" xfId="4766"/>
    <cellStyle name="EYCurrency 2 5 2" xfId="11123"/>
    <cellStyle name="EYCurrency 2 5 2 2" xfId="7176"/>
    <cellStyle name="EYCurrency 2 5 2 2 2" xfId="32129"/>
    <cellStyle name="EYCurrency 2 5 2 3" xfId="18819"/>
    <cellStyle name="EYCurrency 2 5 2 3 2" xfId="43659"/>
    <cellStyle name="EYCurrency 2 5 2 4" xfId="22089"/>
    <cellStyle name="EYCurrency 2 5 2 4 2" xfId="46929"/>
    <cellStyle name="EYCurrency 2 5 2 5" xfId="25312"/>
    <cellStyle name="EYCurrency 2 5 2 5 2" xfId="50152"/>
    <cellStyle name="EYCurrency 2 5 2 6" xfId="36038"/>
    <cellStyle name="EYCurrency 2 5 3" xfId="10794"/>
    <cellStyle name="EYCurrency 2 5 3 2" xfId="9634"/>
    <cellStyle name="EYCurrency 2 5 3 2 2" xfId="34584"/>
    <cellStyle name="EYCurrency 2 5 3 3" xfId="18508"/>
    <cellStyle name="EYCurrency 2 5 3 3 2" xfId="43348"/>
    <cellStyle name="EYCurrency 2 5 3 4" xfId="21794"/>
    <cellStyle name="EYCurrency 2 5 3 4 2" xfId="46634"/>
    <cellStyle name="EYCurrency 2 5 3 5" xfId="25020"/>
    <cellStyle name="EYCurrency 2 5 3 5 2" xfId="49860"/>
    <cellStyle name="EYCurrency 2 5 3 6" xfId="27823"/>
    <cellStyle name="EYCurrency 2 5 3 6 2" xfId="52663"/>
    <cellStyle name="EYCurrency 2 5 3 7" xfId="35723"/>
    <cellStyle name="EYCurrency 2 5 4" xfId="14080"/>
    <cellStyle name="EYCurrency 2 5 4 2" xfId="38921"/>
    <cellStyle name="EYCurrency 2 5 5" xfId="15677"/>
    <cellStyle name="EYCurrency 2 5 5 2" xfId="40517"/>
    <cellStyle name="EYCurrency 2 5 6" xfId="9678"/>
    <cellStyle name="EYCurrency 2 5 6 2" xfId="34627"/>
    <cellStyle name="EYCurrency 2 5 7" xfId="9064"/>
    <cellStyle name="EYCurrency 2 5 7 2" xfId="34014"/>
    <cellStyle name="EYCurrency 2 5 8" xfId="15675"/>
    <cellStyle name="EYCurrency 2 5 8 2" xfId="40515"/>
    <cellStyle name="EYCurrency 2 5 9" xfId="29884"/>
    <cellStyle name="EYCurrency 2 6" xfId="11052"/>
    <cellStyle name="EYCurrency 2 6 2" xfId="9311"/>
    <cellStyle name="EYCurrency 2 6 2 2" xfId="34261"/>
    <cellStyle name="EYCurrency 2 6 3" xfId="18755"/>
    <cellStyle name="EYCurrency 2 6 3 2" xfId="43595"/>
    <cellStyle name="EYCurrency 2 6 4" xfId="22026"/>
    <cellStyle name="EYCurrency 2 6 4 2" xfId="46866"/>
    <cellStyle name="EYCurrency 2 6 5" xfId="25249"/>
    <cellStyle name="EYCurrency 2 6 5 2" xfId="50089"/>
    <cellStyle name="EYCurrency 2 6 6" xfId="35972"/>
    <cellStyle name="EYCurrency 2 7" xfId="10871"/>
    <cellStyle name="EYCurrency 2 7 2" xfId="6440"/>
    <cellStyle name="EYCurrency 2 7 2 2" xfId="31413"/>
    <cellStyle name="EYCurrency 2 7 3" xfId="18585"/>
    <cellStyle name="EYCurrency 2 7 3 2" xfId="43425"/>
    <cellStyle name="EYCurrency 2 7 4" xfId="21863"/>
    <cellStyle name="EYCurrency 2 7 4 2" xfId="46703"/>
    <cellStyle name="EYCurrency 2 7 5" xfId="25089"/>
    <cellStyle name="EYCurrency 2 7 5 2" xfId="49929"/>
    <cellStyle name="EYCurrency 2 7 6" xfId="27884"/>
    <cellStyle name="EYCurrency 2 7 6 2" xfId="52724"/>
    <cellStyle name="EYCurrency 2 7 7" xfId="35793"/>
    <cellStyle name="EYCurrency 2 8" xfId="13958"/>
    <cellStyle name="EYCurrency 2 8 2" xfId="38799"/>
    <cellStyle name="EYCurrency 2 9" xfId="13878"/>
    <cellStyle name="EYCurrency 2 9 2" xfId="38720"/>
    <cellStyle name="EYCurrency 3" xfId="4526"/>
    <cellStyle name="EYCurrency 3 10" xfId="6602"/>
    <cellStyle name="EYCurrency 3 10 2" xfId="31571"/>
    <cellStyle name="EYCurrency 3 11" xfId="9153"/>
    <cellStyle name="EYCurrency 3 11 2" xfId="34103"/>
    <cellStyle name="EYCurrency 3 12" xfId="8902"/>
    <cellStyle name="EYCurrency 3 12 2" xfId="33853"/>
    <cellStyle name="EYCurrency 3 13" xfId="29804"/>
    <cellStyle name="EYCurrency 3 2" xfId="5138"/>
    <cellStyle name="EYCurrency 3 2 2" xfId="11344"/>
    <cellStyle name="EYCurrency 3 2 2 2" xfId="13228"/>
    <cellStyle name="EYCurrency 3 2 2 2 2" xfId="38070"/>
    <cellStyle name="EYCurrency 3 2 2 3" xfId="19039"/>
    <cellStyle name="EYCurrency 3 2 2 3 2" xfId="43879"/>
    <cellStyle name="EYCurrency 3 2 2 4" xfId="22309"/>
    <cellStyle name="EYCurrency 3 2 2 4 2" xfId="47149"/>
    <cellStyle name="EYCurrency 3 2 2 5" xfId="25532"/>
    <cellStyle name="EYCurrency 3 2 2 5 2" xfId="50372"/>
    <cellStyle name="EYCurrency 3 2 2 6" xfId="36259"/>
    <cellStyle name="EYCurrency 3 2 3" xfId="10518"/>
    <cellStyle name="EYCurrency 3 2 3 2" xfId="9680"/>
    <cellStyle name="EYCurrency 3 2 3 2 2" xfId="34629"/>
    <cellStyle name="EYCurrency 3 2 3 3" xfId="18232"/>
    <cellStyle name="EYCurrency 3 2 3 3 2" xfId="43072"/>
    <cellStyle name="EYCurrency 3 2 3 4" xfId="21519"/>
    <cellStyle name="EYCurrency 3 2 3 4 2" xfId="46359"/>
    <cellStyle name="EYCurrency 3 2 3 5" xfId="24745"/>
    <cellStyle name="EYCurrency 3 2 3 5 2" xfId="49585"/>
    <cellStyle name="EYCurrency 3 2 3 6" xfId="27610"/>
    <cellStyle name="EYCurrency 3 2 3 6 2" xfId="52450"/>
    <cellStyle name="EYCurrency 3 2 3 7" xfId="35449"/>
    <cellStyle name="EYCurrency 3 2 4" xfId="8424"/>
    <cellStyle name="EYCurrency 3 2 4 2" xfId="33375"/>
    <cellStyle name="EYCurrency 3 2 5" xfId="9329"/>
    <cellStyle name="EYCurrency 3 2 5 2" xfId="34279"/>
    <cellStyle name="EYCurrency 3 2 6" xfId="14450"/>
    <cellStyle name="EYCurrency 3 2 6 2" xfId="39291"/>
    <cellStyle name="EYCurrency 3 2 7" xfId="13197"/>
    <cellStyle name="EYCurrency 3 2 7 2" xfId="38039"/>
    <cellStyle name="EYCurrency 3 2 8" xfId="21886"/>
    <cellStyle name="EYCurrency 3 2 8 2" xfId="46726"/>
    <cellStyle name="EYCurrency 3 2 9" xfId="30233"/>
    <cellStyle name="EYCurrency 3 3" xfId="4740"/>
    <cellStyle name="EYCurrency 3 3 2" xfId="11102"/>
    <cellStyle name="EYCurrency 3 3 2 2" xfId="14806"/>
    <cellStyle name="EYCurrency 3 3 2 2 2" xfId="39647"/>
    <cellStyle name="EYCurrency 3 3 2 3" xfId="18798"/>
    <cellStyle name="EYCurrency 3 3 2 3 2" xfId="43638"/>
    <cellStyle name="EYCurrency 3 3 2 4" xfId="22068"/>
    <cellStyle name="EYCurrency 3 3 2 4 2" xfId="46908"/>
    <cellStyle name="EYCurrency 3 3 2 5" xfId="25291"/>
    <cellStyle name="EYCurrency 3 3 2 5 2" xfId="50131"/>
    <cellStyle name="EYCurrency 3 3 2 6" xfId="36017"/>
    <cellStyle name="EYCurrency 3 3 3" xfId="10818"/>
    <cellStyle name="EYCurrency 3 3 3 2" xfId="7188"/>
    <cellStyle name="EYCurrency 3 3 3 2 2" xfId="32141"/>
    <cellStyle name="EYCurrency 3 3 3 3" xfId="18532"/>
    <cellStyle name="EYCurrency 3 3 3 3 2" xfId="43372"/>
    <cellStyle name="EYCurrency 3 3 3 4" xfId="21818"/>
    <cellStyle name="EYCurrency 3 3 3 4 2" xfId="46658"/>
    <cellStyle name="EYCurrency 3 3 3 5" xfId="25044"/>
    <cellStyle name="EYCurrency 3 3 3 5 2" xfId="49884"/>
    <cellStyle name="EYCurrency 3 3 3 6" xfId="27844"/>
    <cellStyle name="EYCurrency 3 3 3 6 2" xfId="52684"/>
    <cellStyle name="EYCurrency 3 3 3 7" xfId="35746"/>
    <cellStyle name="EYCurrency 3 3 4" xfId="13990"/>
    <cellStyle name="EYCurrency 3 3 4 2" xfId="38831"/>
    <cellStyle name="EYCurrency 3 3 5" xfId="8458"/>
    <cellStyle name="EYCurrency 3 3 5 2" xfId="33409"/>
    <cellStyle name="EYCurrency 3 3 6" xfId="8617"/>
    <cellStyle name="EYCurrency 3 3 6 2" xfId="33568"/>
    <cellStyle name="EYCurrency 3 3 7" xfId="15620"/>
    <cellStyle name="EYCurrency 3 3 7 2" xfId="40461"/>
    <cellStyle name="EYCurrency 3 3 8" xfId="13826"/>
    <cellStyle name="EYCurrency 3 3 8 2" xfId="38668"/>
    <cellStyle name="EYCurrency 3 3 9" xfId="29859"/>
    <cellStyle name="EYCurrency 3 4" xfId="5222"/>
    <cellStyle name="EYCurrency 3 4 2" xfId="11400"/>
    <cellStyle name="EYCurrency 3 4 2 2" xfId="14814"/>
    <cellStyle name="EYCurrency 3 4 2 2 2" xfId="39655"/>
    <cellStyle name="EYCurrency 3 4 2 3" xfId="19094"/>
    <cellStyle name="EYCurrency 3 4 2 3 2" xfId="43934"/>
    <cellStyle name="EYCurrency 3 4 2 4" xfId="22364"/>
    <cellStyle name="EYCurrency 3 4 2 4 2" xfId="47204"/>
    <cellStyle name="EYCurrency 3 4 2 5" xfId="25587"/>
    <cellStyle name="EYCurrency 3 4 2 5 2" xfId="50427"/>
    <cellStyle name="EYCurrency 3 4 2 6" xfId="36312"/>
    <cellStyle name="EYCurrency 3 4 3" xfId="10460"/>
    <cellStyle name="EYCurrency 3 4 3 2" xfId="14674"/>
    <cellStyle name="EYCurrency 3 4 3 2 2" xfId="39515"/>
    <cellStyle name="EYCurrency 3 4 3 3" xfId="18174"/>
    <cellStyle name="EYCurrency 3 4 3 3 2" xfId="43014"/>
    <cellStyle name="EYCurrency 3 4 3 4" xfId="21462"/>
    <cellStyle name="EYCurrency 3 4 3 4 2" xfId="46302"/>
    <cellStyle name="EYCurrency 3 4 3 5" xfId="24688"/>
    <cellStyle name="EYCurrency 3 4 3 5 2" xfId="49528"/>
    <cellStyle name="EYCurrency 3 4 3 6" xfId="27558"/>
    <cellStyle name="EYCurrency 3 4 3 6 2" xfId="52398"/>
    <cellStyle name="EYCurrency 3 4 3 7" xfId="35394"/>
    <cellStyle name="EYCurrency 3 4 4" xfId="8451"/>
    <cellStyle name="EYCurrency 3 4 4 2" xfId="33402"/>
    <cellStyle name="EYCurrency 3 4 5" xfId="9021"/>
    <cellStyle name="EYCurrency 3 4 5 2" xfId="33971"/>
    <cellStyle name="EYCurrency 3 4 6" xfId="13828"/>
    <cellStyle name="EYCurrency 3 4 6 2" xfId="38670"/>
    <cellStyle name="EYCurrency 3 4 7" xfId="14289"/>
    <cellStyle name="EYCurrency 3 4 7 2" xfId="39130"/>
    <cellStyle name="EYCurrency 3 4 8" xfId="8884"/>
    <cellStyle name="EYCurrency 3 4 8 2" xfId="33835"/>
    <cellStyle name="EYCurrency 3 4 9" xfId="30306"/>
    <cellStyle name="EYCurrency 3 5" xfId="4765"/>
    <cellStyle name="EYCurrency 3 5 2" xfId="11122"/>
    <cellStyle name="EYCurrency 3 5 2 2" xfId="14682"/>
    <cellStyle name="EYCurrency 3 5 2 2 2" xfId="39523"/>
    <cellStyle name="EYCurrency 3 5 2 3" xfId="18818"/>
    <cellStyle name="EYCurrency 3 5 2 3 2" xfId="43658"/>
    <cellStyle name="EYCurrency 3 5 2 4" xfId="22088"/>
    <cellStyle name="EYCurrency 3 5 2 4 2" xfId="46928"/>
    <cellStyle name="EYCurrency 3 5 2 5" xfId="25311"/>
    <cellStyle name="EYCurrency 3 5 2 5 2" xfId="50151"/>
    <cellStyle name="EYCurrency 3 5 2 6" xfId="36037"/>
    <cellStyle name="EYCurrency 3 5 3" xfId="10795"/>
    <cellStyle name="EYCurrency 3 5 3 2" xfId="7363"/>
    <cellStyle name="EYCurrency 3 5 3 2 2" xfId="32316"/>
    <cellStyle name="EYCurrency 3 5 3 3" xfId="18509"/>
    <cellStyle name="EYCurrency 3 5 3 3 2" xfId="43349"/>
    <cellStyle name="EYCurrency 3 5 3 4" xfId="21795"/>
    <cellStyle name="EYCurrency 3 5 3 4 2" xfId="46635"/>
    <cellStyle name="EYCurrency 3 5 3 5" xfId="25021"/>
    <cellStyle name="EYCurrency 3 5 3 5 2" xfId="49861"/>
    <cellStyle name="EYCurrency 3 5 3 6" xfId="27824"/>
    <cellStyle name="EYCurrency 3 5 3 6 2" xfId="52664"/>
    <cellStyle name="EYCurrency 3 5 3 7" xfId="35724"/>
    <cellStyle name="EYCurrency 3 5 4" xfId="13872"/>
    <cellStyle name="EYCurrency 3 5 4 2" xfId="38714"/>
    <cellStyle name="EYCurrency 3 5 5" xfId="13166"/>
    <cellStyle name="EYCurrency 3 5 5 2" xfId="38008"/>
    <cellStyle name="EYCurrency 3 5 6" xfId="15665"/>
    <cellStyle name="EYCurrency 3 5 6 2" xfId="40505"/>
    <cellStyle name="EYCurrency 3 5 7" xfId="8364"/>
    <cellStyle name="EYCurrency 3 5 7 2" xfId="33316"/>
    <cellStyle name="EYCurrency 3 5 8" xfId="7240"/>
    <cellStyle name="EYCurrency 3 5 8 2" xfId="32193"/>
    <cellStyle name="EYCurrency 3 5 9" xfId="29883"/>
    <cellStyle name="EYCurrency 3 6" xfId="11053"/>
    <cellStyle name="EYCurrency 3 6 2" xfId="6571"/>
    <cellStyle name="EYCurrency 3 6 2 2" xfId="31540"/>
    <cellStyle name="EYCurrency 3 6 3" xfId="18756"/>
    <cellStyle name="EYCurrency 3 6 3 2" xfId="43596"/>
    <cellStyle name="EYCurrency 3 6 4" xfId="22027"/>
    <cellStyle name="EYCurrency 3 6 4 2" xfId="46867"/>
    <cellStyle name="EYCurrency 3 6 5" xfId="25250"/>
    <cellStyle name="EYCurrency 3 6 5 2" xfId="50090"/>
    <cellStyle name="EYCurrency 3 6 6" xfId="35973"/>
    <cellStyle name="EYCurrency 3 7" xfId="10870"/>
    <cellStyle name="EYCurrency 3 7 2" xfId="9028"/>
    <cellStyle name="EYCurrency 3 7 2 2" xfId="33978"/>
    <cellStyle name="EYCurrency 3 7 3" xfId="18584"/>
    <cellStyle name="EYCurrency 3 7 3 2" xfId="43424"/>
    <cellStyle name="EYCurrency 3 7 4" xfId="21862"/>
    <cellStyle name="EYCurrency 3 7 4 2" xfId="46702"/>
    <cellStyle name="EYCurrency 3 7 5" xfId="25088"/>
    <cellStyle name="EYCurrency 3 7 5 2" xfId="49928"/>
    <cellStyle name="EYCurrency 3 7 6" xfId="27883"/>
    <cellStyle name="EYCurrency 3 7 6 2" xfId="52723"/>
    <cellStyle name="EYCurrency 3 7 7" xfId="35792"/>
    <cellStyle name="EYCurrency 3 8" xfId="13997"/>
    <cellStyle name="EYCurrency 3 8 2" xfId="38838"/>
    <cellStyle name="EYCurrency 3 9" xfId="9057"/>
    <cellStyle name="EYCurrency 3 9 2" xfId="34007"/>
    <cellStyle name="EYCurrency 4" xfId="5136"/>
    <cellStyle name="EYCurrency 4 2" xfId="11342"/>
    <cellStyle name="EYCurrency 4 2 2" xfId="9706"/>
    <cellStyle name="EYCurrency 4 2 2 2" xfId="34655"/>
    <cellStyle name="EYCurrency 4 2 3" xfId="19037"/>
    <cellStyle name="EYCurrency 4 2 3 2" xfId="43877"/>
    <cellStyle name="EYCurrency 4 2 4" xfId="22307"/>
    <cellStyle name="EYCurrency 4 2 4 2" xfId="47147"/>
    <cellStyle name="EYCurrency 4 2 5" xfId="25530"/>
    <cellStyle name="EYCurrency 4 2 5 2" xfId="50370"/>
    <cellStyle name="EYCurrency 4 2 6" xfId="36257"/>
    <cellStyle name="EYCurrency 4 3" xfId="10520"/>
    <cellStyle name="EYCurrency 4 3 2" xfId="14790"/>
    <cellStyle name="EYCurrency 4 3 2 2" xfId="39631"/>
    <cellStyle name="EYCurrency 4 3 3" xfId="18234"/>
    <cellStyle name="EYCurrency 4 3 3 2" xfId="43074"/>
    <cellStyle name="EYCurrency 4 3 4" xfId="21521"/>
    <cellStyle name="EYCurrency 4 3 4 2" xfId="46361"/>
    <cellStyle name="EYCurrency 4 3 5" xfId="24747"/>
    <cellStyle name="EYCurrency 4 3 5 2" xfId="49587"/>
    <cellStyle name="EYCurrency 4 3 6" xfId="27612"/>
    <cellStyle name="EYCurrency 4 3 6 2" xfId="52452"/>
    <cellStyle name="EYCurrency 4 3 7" xfId="35451"/>
    <cellStyle name="EYCurrency 4 4" xfId="8422"/>
    <cellStyle name="EYCurrency 4 4 2" xfId="33373"/>
    <cellStyle name="EYCurrency 4 5" xfId="7172"/>
    <cellStyle name="EYCurrency 4 5 2" xfId="32125"/>
    <cellStyle name="EYCurrency 4 6" xfId="9569"/>
    <cellStyle name="EYCurrency 4 6 2" xfId="34519"/>
    <cellStyle name="EYCurrency 4 7" xfId="9695"/>
    <cellStyle name="EYCurrency 4 7 2" xfId="34644"/>
    <cellStyle name="EYCurrency 4 8" xfId="8985"/>
    <cellStyle name="EYCurrency 4 8 2" xfId="33935"/>
    <cellStyle name="EYCurrency 4 9" xfId="30231"/>
    <cellStyle name="EYCurrency 5" xfId="4742"/>
    <cellStyle name="EYCurrency 5 2" xfId="11104"/>
    <cellStyle name="EYCurrency 5 2 2" xfId="7544"/>
    <cellStyle name="EYCurrency 5 2 2 2" xfId="32497"/>
    <cellStyle name="EYCurrency 5 2 3" xfId="18800"/>
    <cellStyle name="EYCurrency 5 2 3 2" xfId="43640"/>
    <cellStyle name="EYCurrency 5 2 4" xfId="22070"/>
    <cellStyle name="EYCurrency 5 2 4 2" xfId="46910"/>
    <cellStyle name="EYCurrency 5 2 5" xfId="25293"/>
    <cellStyle name="EYCurrency 5 2 5 2" xfId="50133"/>
    <cellStyle name="EYCurrency 5 2 6" xfId="36019"/>
    <cellStyle name="EYCurrency 5 3" xfId="10816"/>
    <cellStyle name="EYCurrency 5 3 2" xfId="7198"/>
    <cellStyle name="EYCurrency 5 3 2 2" xfId="32151"/>
    <cellStyle name="EYCurrency 5 3 3" xfId="18530"/>
    <cellStyle name="EYCurrency 5 3 3 2" xfId="43370"/>
    <cellStyle name="EYCurrency 5 3 4" xfId="21816"/>
    <cellStyle name="EYCurrency 5 3 4 2" xfId="46656"/>
    <cellStyle name="EYCurrency 5 3 5" xfId="25042"/>
    <cellStyle name="EYCurrency 5 3 5 2" xfId="49882"/>
    <cellStyle name="EYCurrency 5 3 6" xfId="27842"/>
    <cellStyle name="EYCurrency 5 3 6 2" xfId="52682"/>
    <cellStyle name="EYCurrency 5 3 7" xfId="35744"/>
    <cellStyle name="EYCurrency 5 4" xfId="14089"/>
    <cellStyle name="EYCurrency 5 4 2" xfId="38930"/>
    <cellStyle name="EYCurrency 5 5" xfId="15760"/>
    <cellStyle name="EYCurrency 5 5 2" xfId="40600"/>
    <cellStyle name="EYCurrency 5 6" xfId="7353"/>
    <cellStyle name="EYCurrency 5 6 2" xfId="32306"/>
    <cellStyle name="EYCurrency 5 7" xfId="8473"/>
    <cellStyle name="EYCurrency 5 7 2" xfId="33424"/>
    <cellStyle name="EYCurrency 5 8" xfId="9317"/>
    <cellStyle name="EYCurrency 5 8 2" xfId="34267"/>
    <cellStyle name="EYCurrency 5 9" xfId="29861"/>
    <cellStyle name="EYCurrency 6" xfId="1162"/>
    <cellStyle name="EYCurrency 6 2" xfId="10092"/>
    <cellStyle name="EYCurrency 6 2 2" xfId="7039"/>
    <cellStyle name="EYCurrency 6 2 2 2" xfId="31994"/>
    <cellStyle name="EYCurrency 6 2 3" xfId="17807"/>
    <cellStyle name="EYCurrency 6 2 3 2" xfId="42647"/>
    <cellStyle name="EYCurrency 6 2 4" xfId="21101"/>
    <cellStyle name="EYCurrency 6 2 4 2" xfId="45941"/>
    <cellStyle name="EYCurrency 6 2 5" xfId="24327"/>
    <cellStyle name="EYCurrency 6 2 5 2" xfId="49167"/>
    <cellStyle name="EYCurrency 6 2 6" xfId="35036"/>
    <cellStyle name="EYCurrency 6 3" xfId="6871"/>
    <cellStyle name="EYCurrency 6 3 2" xfId="13487"/>
    <cellStyle name="EYCurrency 6 3 2 2" xfId="38329"/>
    <cellStyle name="EYCurrency 6 3 3" xfId="7351"/>
    <cellStyle name="EYCurrency 6 3 3 2" xfId="32304"/>
    <cellStyle name="EYCurrency 6 3 4" xfId="8865"/>
    <cellStyle name="EYCurrency 6 3 4 2" xfId="33816"/>
    <cellStyle name="EYCurrency 6 3 5" xfId="8640"/>
    <cellStyle name="EYCurrency 6 3 5 2" xfId="33591"/>
    <cellStyle name="EYCurrency 6 3 6" xfId="9635"/>
    <cellStyle name="EYCurrency 6 3 6 2" xfId="34585"/>
    <cellStyle name="EYCurrency 6 3 7" xfId="31832"/>
    <cellStyle name="EYCurrency 6 4" xfId="7196"/>
    <cellStyle name="EYCurrency 6 4 2" xfId="32149"/>
    <cellStyle name="EYCurrency 6 5" xfId="8121"/>
    <cellStyle name="EYCurrency 6 5 2" xfId="33074"/>
    <cellStyle name="EYCurrency 6 6" xfId="6517"/>
    <cellStyle name="EYCurrency 6 6 2" xfId="31486"/>
    <cellStyle name="EYCurrency 6 7" xfId="7021"/>
    <cellStyle name="EYCurrency 6 7 2" xfId="31977"/>
    <cellStyle name="EYCurrency 6 8" xfId="8335"/>
    <cellStyle name="EYCurrency 6 8 2" xfId="33287"/>
    <cellStyle name="EYCurrency 6 9" xfId="29685"/>
    <cellStyle name="EYCurrency 7" xfId="4711"/>
    <cellStyle name="EYCurrency 7 2" xfId="11087"/>
    <cellStyle name="EYCurrency 7 2 2" xfId="14793"/>
    <cellStyle name="EYCurrency 7 2 2 2" xfId="39634"/>
    <cellStyle name="EYCurrency 7 2 3" xfId="18783"/>
    <cellStyle name="EYCurrency 7 2 3 2" xfId="43623"/>
    <cellStyle name="EYCurrency 7 2 4" xfId="22054"/>
    <cellStyle name="EYCurrency 7 2 4 2" xfId="46894"/>
    <cellStyle name="EYCurrency 7 2 5" xfId="25277"/>
    <cellStyle name="EYCurrency 7 2 5 2" xfId="50117"/>
    <cellStyle name="EYCurrency 7 2 6" xfId="36004"/>
    <cellStyle name="EYCurrency 7 3" xfId="10834"/>
    <cellStyle name="EYCurrency 7 3 2" xfId="9039"/>
    <cellStyle name="EYCurrency 7 3 2 2" xfId="33989"/>
    <cellStyle name="EYCurrency 7 3 3" xfId="18548"/>
    <cellStyle name="EYCurrency 7 3 3 2" xfId="43388"/>
    <cellStyle name="EYCurrency 7 3 4" xfId="21833"/>
    <cellStyle name="EYCurrency 7 3 4 2" xfId="46673"/>
    <cellStyle name="EYCurrency 7 3 5" xfId="25059"/>
    <cellStyle name="EYCurrency 7 3 5 2" xfId="49899"/>
    <cellStyle name="EYCurrency 7 3 6" xfId="27856"/>
    <cellStyle name="EYCurrency 7 3 6 2" xfId="52696"/>
    <cellStyle name="EYCurrency 7 3 7" xfId="35759"/>
    <cellStyle name="EYCurrency 7 4" xfId="13876"/>
    <cellStyle name="EYCurrency 7 4 2" xfId="38718"/>
    <cellStyle name="EYCurrency 7 5" xfId="9749"/>
    <cellStyle name="EYCurrency 7 5 2" xfId="34698"/>
    <cellStyle name="EYCurrency 7 6" xfId="6527"/>
    <cellStyle name="EYCurrency 7 6 2" xfId="31496"/>
    <cellStyle name="EYCurrency 7 7" xfId="8358"/>
    <cellStyle name="EYCurrency 7 7 2" xfId="33310"/>
    <cellStyle name="EYCurrency 7 8" xfId="6701"/>
    <cellStyle name="EYCurrency 7 8 2" xfId="31669"/>
    <cellStyle name="EYCurrency 7 9" xfId="29838"/>
    <cellStyle name="EYCurrency 8" xfId="11051"/>
    <cellStyle name="EYCurrency 8 2" xfId="7162"/>
    <cellStyle name="EYCurrency 8 2 2" xfId="32115"/>
    <cellStyle name="EYCurrency 8 3" xfId="18754"/>
    <cellStyle name="EYCurrency 8 3 2" xfId="43594"/>
    <cellStyle name="EYCurrency 8 4" xfId="22025"/>
    <cellStyle name="EYCurrency 8 4 2" xfId="46865"/>
    <cellStyle name="EYCurrency 8 5" xfId="25248"/>
    <cellStyle name="EYCurrency 8 5 2" xfId="50088"/>
    <cellStyle name="EYCurrency 8 6" xfId="35971"/>
    <cellStyle name="EYCurrency 9" xfId="10872"/>
    <cellStyle name="EYCurrency 9 2" xfId="14795"/>
    <cellStyle name="EYCurrency 9 2 2" xfId="39636"/>
    <cellStyle name="EYCurrency 9 3" xfId="18586"/>
    <cellStyle name="EYCurrency 9 3 2" xfId="43426"/>
    <cellStyle name="EYCurrency 9 4" xfId="21864"/>
    <cellStyle name="EYCurrency 9 4 2" xfId="46704"/>
    <cellStyle name="EYCurrency 9 5" xfId="25090"/>
    <cellStyle name="EYCurrency 9 5 2" xfId="49930"/>
    <cellStyle name="EYCurrency 9 6" xfId="27885"/>
    <cellStyle name="EYCurrency 9 6 2" xfId="52725"/>
    <cellStyle name="EYCurrency 9 7" xfId="35794"/>
    <cellStyle name="EYDate" xfId="4527"/>
    <cellStyle name="EYDeviant" xfId="4528"/>
    <cellStyle name="EYHeader1" xfId="4529"/>
    <cellStyle name="EYHeader1 2" xfId="5139"/>
    <cellStyle name="EYHeader1 2 2" xfId="11345"/>
    <cellStyle name="EYHeader1 2 2 2" xfId="9224"/>
    <cellStyle name="EYHeader1 2 2 2 2" xfId="34174"/>
    <cellStyle name="EYHeader1 2 2 3" xfId="19040"/>
    <cellStyle name="EYHeader1 2 2 3 2" xfId="43880"/>
    <cellStyle name="EYHeader1 2 2 4" xfId="22310"/>
    <cellStyle name="EYHeader1 2 2 4 2" xfId="47150"/>
    <cellStyle name="EYHeader1 2 2 5" xfId="25533"/>
    <cellStyle name="EYHeader1 2 2 5 2" xfId="50373"/>
    <cellStyle name="EYHeader1 2 2 6" xfId="27988"/>
    <cellStyle name="EYHeader1 2 2 6 2" xfId="52828"/>
    <cellStyle name="EYHeader1 2 2 7" xfId="36260"/>
    <cellStyle name="EYHeader1 2 3" xfId="10517"/>
    <cellStyle name="EYHeader1 2 3 2" xfId="6583"/>
    <cellStyle name="EYHeader1 2 3 2 2" xfId="31552"/>
    <cellStyle name="EYHeader1 2 3 3" xfId="18231"/>
    <cellStyle name="EYHeader1 2 3 3 2" xfId="43071"/>
    <cellStyle name="EYHeader1 2 3 4" xfId="21518"/>
    <cellStyle name="EYHeader1 2 3 4 2" xfId="46358"/>
    <cellStyle name="EYHeader1 2 3 5" xfId="24744"/>
    <cellStyle name="EYHeader1 2 3 5 2" xfId="49584"/>
    <cellStyle name="EYHeader1 2 3 6" xfId="27609"/>
    <cellStyle name="EYHeader1 2 3 6 2" xfId="52449"/>
    <cellStyle name="EYHeader1 2 3 7" xfId="35448"/>
    <cellStyle name="EYHeader1 2 4" xfId="30234"/>
    <cellStyle name="EYHeader1 3" xfId="5187"/>
    <cellStyle name="EYHeader1 3 2" xfId="11376"/>
    <cellStyle name="EYHeader1 3 2 2" xfId="8955"/>
    <cellStyle name="EYHeader1 3 2 2 2" xfId="33905"/>
    <cellStyle name="EYHeader1 3 2 3" xfId="19070"/>
    <cellStyle name="EYHeader1 3 2 3 2" xfId="43910"/>
    <cellStyle name="EYHeader1 3 2 4" xfId="22340"/>
    <cellStyle name="EYHeader1 3 2 4 2" xfId="47180"/>
    <cellStyle name="EYHeader1 3 2 5" xfId="25563"/>
    <cellStyle name="EYHeader1 3 2 5 2" xfId="50403"/>
    <cellStyle name="EYHeader1 3 2 6" xfId="27996"/>
    <cellStyle name="EYHeader1 3 2 6 2" xfId="52836"/>
    <cellStyle name="EYHeader1 3 2 7" xfId="36289"/>
    <cellStyle name="EYHeader1 3 3" xfId="10484"/>
    <cellStyle name="EYHeader1 3 3 2" xfId="14637"/>
    <cellStyle name="EYHeader1 3 3 2 2" xfId="39478"/>
    <cellStyle name="EYHeader1 3 3 3" xfId="18198"/>
    <cellStyle name="EYHeader1 3 3 3 2" xfId="43038"/>
    <cellStyle name="EYHeader1 3 3 4" xfId="21486"/>
    <cellStyle name="EYHeader1 3 3 4 2" xfId="46326"/>
    <cellStyle name="EYHeader1 3 3 5" xfId="24712"/>
    <cellStyle name="EYHeader1 3 3 5 2" xfId="49552"/>
    <cellStyle name="EYHeader1 3 3 6" xfId="27581"/>
    <cellStyle name="EYHeader1 3 3 6 2" xfId="52421"/>
    <cellStyle name="EYHeader1 3 3 7" xfId="35417"/>
    <cellStyle name="EYHeader1 3 4" xfId="30277"/>
    <cellStyle name="EYHeader1 4" xfId="5223"/>
    <cellStyle name="EYHeader1 4 2" xfId="11401"/>
    <cellStyle name="EYHeader1 4 2 2" xfId="9248"/>
    <cellStyle name="EYHeader1 4 2 2 2" xfId="34198"/>
    <cellStyle name="EYHeader1 4 2 3" xfId="19095"/>
    <cellStyle name="EYHeader1 4 2 3 2" xfId="43935"/>
    <cellStyle name="EYHeader1 4 2 4" xfId="22365"/>
    <cellStyle name="EYHeader1 4 2 4 2" xfId="47205"/>
    <cellStyle name="EYHeader1 4 2 5" xfId="25588"/>
    <cellStyle name="EYHeader1 4 2 5 2" xfId="50428"/>
    <cellStyle name="EYHeader1 4 2 6" xfId="28003"/>
    <cellStyle name="EYHeader1 4 2 6 2" xfId="52843"/>
    <cellStyle name="EYHeader1 4 2 7" xfId="36313"/>
    <cellStyle name="EYHeader1 4 3" xfId="10459"/>
    <cellStyle name="EYHeader1 4 3 2" xfId="7479"/>
    <cellStyle name="EYHeader1 4 3 2 2" xfId="32432"/>
    <cellStyle name="EYHeader1 4 3 3" xfId="18173"/>
    <cellStyle name="EYHeader1 4 3 3 2" xfId="43013"/>
    <cellStyle name="EYHeader1 4 3 4" xfId="21461"/>
    <cellStyle name="EYHeader1 4 3 4 2" xfId="46301"/>
    <cellStyle name="EYHeader1 4 3 5" xfId="24687"/>
    <cellStyle name="EYHeader1 4 3 5 2" xfId="49527"/>
    <cellStyle name="EYHeader1 4 3 6" xfId="27557"/>
    <cellStyle name="EYHeader1 4 3 6 2" xfId="52397"/>
    <cellStyle name="EYHeader1 4 3 7" xfId="35393"/>
    <cellStyle name="EYHeader1 4 4" xfId="30307"/>
    <cellStyle name="EYHeader1 5" xfId="4718"/>
    <cellStyle name="EYHeader1 5 2" xfId="11092"/>
    <cellStyle name="EYHeader1 5 2 2" xfId="9213"/>
    <cellStyle name="EYHeader1 5 2 2 2" xfId="34163"/>
    <cellStyle name="EYHeader1 5 2 3" xfId="18788"/>
    <cellStyle name="EYHeader1 5 2 3 2" xfId="43628"/>
    <cellStyle name="EYHeader1 5 2 4" xfId="22059"/>
    <cellStyle name="EYHeader1 5 2 4 2" xfId="46899"/>
    <cellStyle name="EYHeader1 5 2 5" xfId="25282"/>
    <cellStyle name="EYHeader1 5 2 5 2" xfId="50122"/>
    <cellStyle name="EYHeader1 5 2 6" xfId="27979"/>
    <cellStyle name="EYHeader1 5 2 6 2" xfId="52819"/>
    <cellStyle name="EYHeader1 5 2 7" xfId="36009"/>
    <cellStyle name="EYHeader1 5 3" xfId="10829"/>
    <cellStyle name="EYHeader1 5 3 2" xfId="9044"/>
    <cellStyle name="EYHeader1 5 3 2 2" xfId="33994"/>
    <cellStyle name="EYHeader1 5 3 3" xfId="18543"/>
    <cellStyle name="EYHeader1 5 3 3 2" xfId="43383"/>
    <cellStyle name="EYHeader1 5 3 4" xfId="21828"/>
    <cellStyle name="EYHeader1 5 3 4 2" xfId="46668"/>
    <cellStyle name="EYHeader1 5 3 5" xfId="25054"/>
    <cellStyle name="EYHeader1 5 3 5 2" xfId="49894"/>
    <cellStyle name="EYHeader1 5 3 6" xfId="27851"/>
    <cellStyle name="EYHeader1 5 3 6 2" xfId="52691"/>
    <cellStyle name="EYHeader1 5 3 7" xfId="35754"/>
    <cellStyle name="EYHeader1 5 4" xfId="29844"/>
    <cellStyle name="EYHeader1 6" xfId="11054"/>
    <cellStyle name="EYHeader1 6 2" xfId="9210"/>
    <cellStyle name="EYHeader1 6 2 2" xfId="34160"/>
    <cellStyle name="EYHeader1 6 3" xfId="18757"/>
    <cellStyle name="EYHeader1 6 3 2" xfId="43597"/>
    <cellStyle name="EYHeader1 6 4" xfId="22028"/>
    <cellStyle name="EYHeader1 6 4 2" xfId="46868"/>
    <cellStyle name="EYHeader1 6 5" xfId="25251"/>
    <cellStyle name="EYHeader1 6 5 2" xfId="50091"/>
    <cellStyle name="EYHeader1 6 6" xfId="27963"/>
    <cellStyle name="EYHeader1 6 6 2" xfId="52803"/>
    <cellStyle name="EYHeader1 6 7" xfId="35974"/>
    <cellStyle name="EYHeader1 7" xfId="10869"/>
    <cellStyle name="EYHeader1 7 2" xfId="6415"/>
    <cellStyle name="EYHeader1 7 2 2" xfId="31390"/>
    <cellStyle name="EYHeader1 7 3" xfId="18583"/>
    <cellStyle name="EYHeader1 7 3 2" xfId="43423"/>
    <cellStyle name="EYHeader1 7 4" xfId="21861"/>
    <cellStyle name="EYHeader1 7 4 2" xfId="46701"/>
    <cellStyle name="EYHeader1 7 5" xfId="25087"/>
    <cellStyle name="EYHeader1 7 5 2" xfId="49927"/>
    <cellStyle name="EYHeader1 7 6" xfId="27882"/>
    <cellStyle name="EYHeader1 7 6 2" xfId="52722"/>
    <cellStyle name="EYHeader1 7 7" xfId="35791"/>
    <cellStyle name="EYHeader1 8" xfId="29805"/>
    <cellStyle name="EYHeader2" xfId="4530"/>
    <cellStyle name="EYHeader3" xfId="4531"/>
    <cellStyle name="EYHeading1" xfId="842"/>
    <cellStyle name="EYheading2" xfId="843"/>
    <cellStyle name="EYheading3" xfId="844"/>
    <cellStyle name="EYInputDate" xfId="4532"/>
    <cellStyle name="EYInputDate 2" xfId="5140"/>
    <cellStyle name="EYInputDate 2 2" xfId="30235"/>
    <cellStyle name="EYInputDate 3" xfId="5188"/>
    <cellStyle name="EYInputDate 3 2" xfId="30278"/>
    <cellStyle name="EYInputDate 4" xfId="5224"/>
    <cellStyle name="EYInputDate 4 2" xfId="30308"/>
    <cellStyle name="EYInputDate 5" xfId="4717"/>
    <cellStyle name="EYInputDate 5 2" xfId="29843"/>
    <cellStyle name="EYInputDate 6" xfId="29056"/>
    <cellStyle name="EYInputDate 6 2" xfId="53824"/>
    <cellStyle name="EYInputDate 7" xfId="29044"/>
    <cellStyle name="EYInputDate 7 2" xfId="53814"/>
    <cellStyle name="EYInputDate 8" xfId="29103"/>
    <cellStyle name="EYInputDate 8 2" xfId="53864"/>
    <cellStyle name="EYInputDate 9" xfId="29068"/>
    <cellStyle name="EYInputDate 9 2" xfId="53833"/>
    <cellStyle name="EYInputPercent" xfId="4533"/>
    <cellStyle name="EYInputPercent 2" xfId="5141"/>
    <cellStyle name="EYInputPercent 2 2" xfId="30236"/>
    <cellStyle name="EYInputPercent 3" xfId="5189"/>
    <cellStyle name="EYInputPercent 3 2" xfId="30279"/>
    <cellStyle name="EYInputPercent 4" xfId="5225"/>
    <cellStyle name="EYInputPercent 4 2" xfId="30309"/>
    <cellStyle name="EYInputPercent 5" xfId="4763"/>
    <cellStyle name="EYInputPercent 5 2" xfId="29881"/>
    <cellStyle name="EYInputPercent 6" xfId="28810"/>
    <cellStyle name="EYInputPercent 6 2" xfId="53645"/>
    <cellStyle name="EYInputPercent 7" xfId="29045"/>
    <cellStyle name="EYInputPercent 7 2" xfId="53815"/>
    <cellStyle name="EYInputPercent 8" xfId="29090"/>
    <cellStyle name="EYInputPercent 8 2" xfId="53853"/>
    <cellStyle name="EYInputPercent 9" xfId="29013"/>
    <cellStyle name="EYInputPercent 9 2" xfId="53785"/>
    <cellStyle name="EYInputValue" xfId="4534"/>
    <cellStyle name="EYInputValue 2" xfId="5142"/>
    <cellStyle name="EYInputValue 2 2" xfId="30237"/>
    <cellStyle name="EYInputValue 3" xfId="5190"/>
    <cellStyle name="EYInputValue 3 2" xfId="30280"/>
    <cellStyle name="EYInputValue 4" xfId="5226"/>
    <cellStyle name="EYInputValue 4 2" xfId="30310"/>
    <cellStyle name="EYInputValue 5" xfId="4710"/>
    <cellStyle name="EYInputValue 5 2" xfId="29837"/>
    <cellStyle name="EYInputValue 6" xfId="28811"/>
    <cellStyle name="EYInputValue 6 2" xfId="53646"/>
    <cellStyle name="EYInputValue 7" xfId="29046"/>
    <cellStyle name="EYInputValue 7 2" xfId="53816"/>
    <cellStyle name="EYInputValue 8" xfId="29053"/>
    <cellStyle name="EYInputValue 8 2" xfId="53822"/>
    <cellStyle name="EYInputValue 9" xfId="28809"/>
    <cellStyle name="EYInputValue 9 2" xfId="53644"/>
    <cellStyle name="EYNormal" xfId="4535"/>
    <cellStyle name="EYNotes" xfId="4536"/>
    <cellStyle name="EYNotesHeading" xfId="4537"/>
    <cellStyle name="EYNotesHeading 10" xfId="13959"/>
    <cellStyle name="EYNotesHeading 10 2" xfId="38800"/>
    <cellStyle name="EYNotesHeading 11" xfId="14913"/>
    <cellStyle name="EYNotesHeading 11 2" xfId="39754"/>
    <cellStyle name="EYNotesHeading 12" xfId="13246"/>
    <cellStyle name="EYNotesHeading 12 2" xfId="38088"/>
    <cellStyle name="EYNotesHeading 13" xfId="14946"/>
    <cellStyle name="EYNotesHeading 13 2" xfId="39787"/>
    <cellStyle name="EYNotesHeading 14" xfId="8481"/>
    <cellStyle name="EYNotesHeading 14 2" xfId="33432"/>
    <cellStyle name="EYNotesHeading 15" xfId="29806"/>
    <cellStyle name="EYNotesHeading 2" xfId="4538"/>
    <cellStyle name="EYNotesHeading 2 10" xfId="14648"/>
    <cellStyle name="EYNotesHeading 2 10 2" xfId="39489"/>
    <cellStyle name="EYNotesHeading 2 11" xfId="9442"/>
    <cellStyle name="EYNotesHeading 2 11 2" xfId="34392"/>
    <cellStyle name="EYNotesHeading 2 12" xfId="14126"/>
    <cellStyle name="EYNotesHeading 2 12 2" xfId="38967"/>
    <cellStyle name="EYNotesHeading 2 13" xfId="29807"/>
    <cellStyle name="EYNotesHeading 2 2" xfId="5145"/>
    <cellStyle name="EYNotesHeading 2 2 2" xfId="11347"/>
    <cellStyle name="EYNotesHeading 2 2 2 2" xfId="7428"/>
    <cellStyle name="EYNotesHeading 2 2 2 2 2" xfId="32381"/>
    <cellStyle name="EYNotesHeading 2 2 2 3" xfId="19042"/>
    <cellStyle name="EYNotesHeading 2 2 2 3 2" xfId="43882"/>
    <cellStyle name="EYNotesHeading 2 2 2 4" xfId="22312"/>
    <cellStyle name="EYNotesHeading 2 2 2 4 2" xfId="47152"/>
    <cellStyle name="EYNotesHeading 2 2 2 5" xfId="25535"/>
    <cellStyle name="EYNotesHeading 2 2 2 5 2" xfId="50375"/>
    <cellStyle name="EYNotesHeading 2 2 2 6" xfId="36262"/>
    <cellStyle name="EYNotesHeading 2 2 3" xfId="10515"/>
    <cellStyle name="EYNotesHeading 2 2 3 2" xfId="13549"/>
    <cellStyle name="EYNotesHeading 2 2 3 2 2" xfId="38391"/>
    <cellStyle name="EYNotesHeading 2 2 3 3" xfId="18229"/>
    <cellStyle name="EYNotesHeading 2 2 3 3 2" xfId="43069"/>
    <cellStyle name="EYNotesHeading 2 2 3 4" xfId="21516"/>
    <cellStyle name="EYNotesHeading 2 2 3 4 2" xfId="46356"/>
    <cellStyle name="EYNotesHeading 2 2 3 5" xfId="24742"/>
    <cellStyle name="EYNotesHeading 2 2 3 5 2" xfId="49582"/>
    <cellStyle name="EYNotesHeading 2 2 3 6" xfId="27607"/>
    <cellStyle name="EYNotesHeading 2 2 3 6 2" xfId="52447"/>
    <cellStyle name="EYNotesHeading 2 2 3 7" xfId="35446"/>
    <cellStyle name="EYNotesHeading 2 2 4" xfId="8427"/>
    <cellStyle name="EYNotesHeading 2 2 4 2" xfId="33378"/>
    <cellStyle name="EYNotesHeading 2 2 5" xfId="7108"/>
    <cellStyle name="EYNotesHeading 2 2 5 2" xfId="32061"/>
    <cellStyle name="EYNotesHeading 2 2 6" xfId="7205"/>
    <cellStyle name="EYNotesHeading 2 2 6 2" xfId="32158"/>
    <cellStyle name="EYNotesHeading 2 2 7" xfId="15749"/>
    <cellStyle name="EYNotesHeading 2 2 7 2" xfId="40589"/>
    <cellStyle name="EYNotesHeading 2 2 8" xfId="13596"/>
    <cellStyle name="EYNotesHeading 2 2 8 2" xfId="38438"/>
    <cellStyle name="EYNotesHeading 2 2 9" xfId="30240"/>
    <cellStyle name="EYNotesHeading 2 3" xfId="5192"/>
    <cellStyle name="EYNotesHeading 2 3 2" xfId="11378"/>
    <cellStyle name="EYNotesHeading 2 3 2 2" xfId="13670"/>
    <cellStyle name="EYNotesHeading 2 3 2 2 2" xfId="38512"/>
    <cellStyle name="EYNotesHeading 2 3 2 3" xfId="19072"/>
    <cellStyle name="EYNotesHeading 2 3 2 3 2" xfId="43912"/>
    <cellStyle name="EYNotesHeading 2 3 2 4" xfId="22342"/>
    <cellStyle name="EYNotesHeading 2 3 2 4 2" xfId="47182"/>
    <cellStyle name="EYNotesHeading 2 3 2 5" xfId="25565"/>
    <cellStyle name="EYNotesHeading 2 3 2 5 2" xfId="50405"/>
    <cellStyle name="EYNotesHeading 2 3 2 6" xfId="36291"/>
    <cellStyle name="EYNotesHeading 2 3 3" xfId="10482"/>
    <cellStyle name="EYNotesHeading 2 3 3 2" xfId="9660"/>
    <cellStyle name="EYNotesHeading 2 3 3 2 2" xfId="34609"/>
    <cellStyle name="EYNotesHeading 2 3 3 3" xfId="18196"/>
    <cellStyle name="EYNotesHeading 2 3 3 3 2" xfId="43036"/>
    <cellStyle name="EYNotesHeading 2 3 3 4" xfId="21484"/>
    <cellStyle name="EYNotesHeading 2 3 3 4 2" xfId="46324"/>
    <cellStyle name="EYNotesHeading 2 3 3 5" xfId="24710"/>
    <cellStyle name="EYNotesHeading 2 3 3 5 2" xfId="49550"/>
    <cellStyle name="EYNotesHeading 2 3 3 6" xfId="27579"/>
    <cellStyle name="EYNotesHeading 2 3 3 6 2" xfId="52419"/>
    <cellStyle name="EYNotesHeading 2 3 3 7" xfId="35415"/>
    <cellStyle name="EYNotesHeading 2 3 4" xfId="7200"/>
    <cellStyle name="EYNotesHeading 2 3 4 2" xfId="32153"/>
    <cellStyle name="EYNotesHeading 2 3 5" xfId="13119"/>
    <cellStyle name="EYNotesHeading 2 3 5 2" xfId="37961"/>
    <cellStyle name="EYNotesHeading 2 3 6" xfId="15729"/>
    <cellStyle name="EYNotesHeading 2 3 6 2" xfId="40569"/>
    <cellStyle name="EYNotesHeading 2 3 7" xfId="7559"/>
    <cellStyle name="EYNotesHeading 2 3 7 2" xfId="32512"/>
    <cellStyle name="EYNotesHeading 2 3 8" xfId="8348"/>
    <cellStyle name="EYNotesHeading 2 3 8 2" xfId="33300"/>
    <cellStyle name="EYNotesHeading 2 3 9" xfId="30282"/>
    <cellStyle name="EYNotesHeading 2 4" xfId="5228"/>
    <cellStyle name="EYNotesHeading 2 4 2" xfId="11403"/>
    <cellStyle name="EYNotesHeading 2 4 2 2" xfId="14706"/>
    <cellStyle name="EYNotesHeading 2 4 2 2 2" xfId="39547"/>
    <cellStyle name="EYNotesHeading 2 4 2 3" xfId="19097"/>
    <cellStyle name="EYNotesHeading 2 4 2 3 2" xfId="43937"/>
    <cellStyle name="EYNotesHeading 2 4 2 4" xfId="22367"/>
    <cellStyle name="EYNotesHeading 2 4 2 4 2" xfId="47207"/>
    <cellStyle name="EYNotesHeading 2 4 2 5" xfId="25590"/>
    <cellStyle name="EYNotesHeading 2 4 2 5 2" xfId="50430"/>
    <cellStyle name="EYNotesHeading 2 4 2 6" xfId="36315"/>
    <cellStyle name="EYNotesHeading 2 4 3" xfId="10457"/>
    <cellStyle name="EYNotesHeading 2 4 3 2" xfId="14940"/>
    <cellStyle name="EYNotesHeading 2 4 3 2 2" xfId="39781"/>
    <cellStyle name="EYNotesHeading 2 4 3 3" xfId="18171"/>
    <cellStyle name="EYNotesHeading 2 4 3 3 2" xfId="43011"/>
    <cellStyle name="EYNotesHeading 2 4 3 4" xfId="21459"/>
    <cellStyle name="EYNotesHeading 2 4 3 4 2" xfId="46299"/>
    <cellStyle name="EYNotesHeading 2 4 3 5" xfId="24685"/>
    <cellStyle name="EYNotesHeading 2 4 3 5 2" xfId="49525"/>
    <cellStyle name="EYNotesHeading 2 4 3 6" xfId="27555"/>
    <cellStyle name="EYNotesHeading 2 4 3 6 2" xfId="52395"/>
    <cellStyle name="EYNotesHeading 2 4 3 7" xfId="35391"/>
    <cellStyle name="EYNotesHeading 2 4 4" xfId="6520"/>
    <cellStyle name="EYNotesHeading 2 4 4 2" xfId="31489"/>
    <cellStyle name="EYNotesHeading 2 4 5" xfId="15615"/>
    <cellStyle name="EYNotesHeading 2 4 5 2" xfId="40456"/>
    <cellStyle name="EYNotesHeading 2 4 6" xfId="13848"/>
    <cellStyle name="EYNotesHeading 2 4 6 2" xfId="38690"/>
    <cellStyle name="EYNotesHeading 2 4 7" xfId="14857"/>
    <cellStyle name="EYNotesHeading 2 4 7 2" xfId="39698"/>
    <cellStyle name="EYNotesHeading 2 4 8" xfId="14663"/>
    <cellStyle name="EYNotesHeading 2 4 8 2" xfId="39504"/>
    <cellStyle name="EYNotesHeading 2 4 9" xfId="30312"/>
    <cellStyle name="EYNotesHeading 2 5" xfId="4759"/>
    <cellStyle name="EYNotesHeading 2 5 2" xfId="11118"/>
    <cellStyle name="EYNotesHeading 2 5 2 2" xfId="13240"/>
    <cellStyle name="EYNotesHeading 2 5 2 2 2" xfId="38082"/>
    <cellStyle name="EYNotesHeading 2 5 2 3" xfId="18814"/>
    <cellStyle name="EYNotesHeading 2 5 2 3 2" xfId="43654"/>
    <cellStyle name="EYNotesHeading 2 5 2 4" xfId="22084"/>
    <cellStyle name="EYNotesHeading 2 5 2 4 2" xfId="46924"/>
    <cellStyle name="EYNotesHeading 2 5 2 5" xfId="25307"/>
    <cellStyle name="EYNotesHeading 2 5 2 5 2" xfId="50147"/>
    <cellStyle name="EYNotesHeading 2 5 2 6" xfId="36033"/>
    <cellStyle name="EYNotesHeading 2 5 3" xfId="10800"/>
    <cellStyle name="EYNotesHeading 2 5 3 2" xfId="7025"/>
    <cellStyle name="EYNotesHeading 2 5 3 2 2" xfId="31981"/>
    <cellStyle name="EYNotesHeading 2 5 3 3" xfId="18514"/>
    <cellStyle name="EYNotesHeading 2 5 3 3 2" xfId="43354"/>
    <cellStyle name="EYNotesHeading 2 5 3 4" xfId="21800"/>
    <cellStyle name="EYNotesHeading 2 5 3 4 2" xfId="46640"/>
    <cellStyle name="EYNotesHeading 2 5 3 5" xfId="25026"/>
    <cellStyle name="EYNotesHeading 2 5 3 5 2" xfId="49866"/>
    <cellStyle name="EYNotesHeading 2 5 3 6" xfId="27828"/>
    <cellStyle name="EYNotesHeading 2 5 3 6 2" xfId="52668"/>
    <cellStyle name="EYNotesHeading 2 5 3 7" xfId="35728"/>
    <cellStyle name="EYNotesHeading 2 5 4" xfId="13963"/>
    <cellStyle name="EYNotesHeading 2 5 4 2" xfId="38804"/>
    <cellStyle name="EYNotesHeading 2 5 5" xfId="7310"/>
    <cellStyle name="EYNotesHeading 2 5 5 2" xfId="32263"/>
    <cellStyle name="EYNotesHeading 2 5 6" xfId="13688"/>
    <cellStyle name="EYNotesHeading 2 5 6 2" xfId="38530"/>
    <cellStyle name="EYNotesHeading 2 5 7" xfId="9121"/>
    <cellStyle name="EYNotesHeading 2 5 7 2" xfId="34071"/>
    <cellStyle name="EYNotesHeading 2 5 8" xfId="6536"/>
    <cellStyle name="EYNotesHeading 2 5 8 2" xfId="31505"/>
    <cellStyle name="EYNotesHeading 2 5 9" xfId="29878"/>
    <cellStyle name="EYNotesHeading 2 6" xfId="11056"/>
    <cellStyle name="EYNotesHeading 2 6 2" xfId="9600"/>
    <cellStyle name="EYNotesHeading 2 6 2 2" xfId="34550"/>
    <cellStyle name="EYNotesHeading 2 6 3" xfId="18759"/>
    <cellStyle name="EYNotesHeading 2 6 3 2" xfId="43599"/>
    <cellStyle name="EYNotesHeading 2 6 4" xfId="22030"/>
    <cellStyle name="EYNotesHeading 2 6 4 2" xfId="46870"/>
    <cellStyle name="EYNotesHeading 2 6 5" xfId="25253"/>
    <cellStyle name="EYNotesHeading 2 6 5 2" xfId="50093"/>
    <cellStyle name="EYNotesHeading 2 6 6" xfId="35976"/>
    <cellStyle name="EYNotesHeading 2 7" xfId="10867"/>
    <cellStyle name="EYNotesHeading 2 7 2" xfId="9029"/>
    <cellStyle name="EYNotesHeading 2 7 2 2" xfId="33979"/>
    <cellStyle name="EYNotesHeading 2 7 3" xfId="18581"/>
    <cellStyle name="EYNotesHeading 2 7 3 2" xfId="43421"/>
    <cellStyle name="EYNotesHeading 2 7 4" xfId="21859"/>
    <cellStyle name="EYNotesHeading 2 7 4 2" xfId="46699"/>
    <cellStyle name="EYNotesHeading 2 7 5" xfId="25085"/>
    <cellStyle name="EYNotesHeading 2 7 5 2" xfId="49925"/>
    <cellStyle name="EYNotesHeading 2 7 6" xfId="27880"/>
    <cellStyle name="EYNotesHeading 2 7 6 2" xfId="52720"/>
    <cellStyle name="EYNotesHeading 2 7 7" xfId="35789"/>
    <cellStyle name="EYNotesHeading 2 8" xfId="13996"/>
    <cellStyle name="EYNotesHeading 2 8 2" xfId="38837"/>
    <cellStyle name="EYNotesHeading 2 9" xfId="13189"/>
    <cellStyle name="EYNotesHeading 2 9 2" xfId="38031"/>
    <cellStyle name="EYNotesHeading 3" xfId="4539"/>
    <cellStyle name="EYNotesHeading 3 10" xfId="6453"/>
    <cellStyle name="EYNotesHeading 3 10 2" xfId="31426"/>
    <cellStyle name="EYNotesHeading 3 11" xfId="9126"/>
    <cellStyle name="EYNotesHeading 3 11 2" xfId="34076"/>
    <cellStyle name="EYNotesHeading 3 12" xfId="8823"/>
    <cellStyle name="EYNotesHeading 3 12 2" xfId="33774"/>
    <cellStyle name="EYNotesHeading 3 13" xfId="29808"/>
    <cellStyle name="EYNotesHeading 3 2" xfId="5146"/>
    <cellStyle name="EYNotesHeading 3 2 2" xfId="11348"/>
    <cellStyle name="EYNotesHeading 3 2 2 2" xfId="14745"/>
    <cellStyle name="EYNotesHeading 3 2 2 2 2" xfId="39586"/>
    <cellStyle name="EYNotesHeading 3 2 2 3" xfId="19043"/>
    <cellStyle name="EYNotesHeading 3 2 2 3 2" xfId="43883"/>
    <cellStyle name="EYNotesHeading 3 2 2 4" xfId="22313"/>
    <cellStyle name="EYNotesHeading 3 2 2 4 2" xfId="47153"/>
    <cellStyle name="EYNotesHeading 3 2 2 5" xfId="25536"/>
    <cellStyle name="EYNotesHeading 3 2 2 5 2" xfId="50376"/>
    <cellStyle name="EYNotesHeading 3 2 2 6" xfId="36263"/>
    <cellStyle name="EYNotesHeading 3 2 3" xfId="10514"/>
    <cellStyle name="EYNotesHeading 3 2 3 2" xfId="7542"/>
    <cellStyle name="EYNotesHeading 3 2 3 2 2" xfId="32495"/>
    <cellStyle name="EYNotesHeading 3 2 3 3" xfId="18228"/>
    <cellStyle name="EYNotesHeading 3 2 3 3 2" xfId="43068"/>
    <cellStyle name="EYNotesHeading 3 2 3 4" xfId="21515"/>
    <cellStyle name="EYNotesHeading 3 2 3 4 2" xfId="46355"/>
    <cellStyle name="EYNotesHeading 3 2 3 5" xfId="24741"/>
    <cellStyle name="EYNotesHeading 3 2 3 5 2" xfId="49581"/>
    <cellStyle name="EYNotesHeading 3 2 3 6" xfId="27606"/>
    <cellStyle name="EYNotesHeading 3 2 3 6 2" xfId="52446"/>
    <cellStyle name="EYNotesHeading 3 2 3 7" xfId="35445"/>
    <cellStyle name="EYNotesHeading 3 2 4" xfId="8428"/>
    <cellStyle name="EYNotesHeading 3 2 4 2" xfId="33379"/>
    <cellStyle name="EYNotesHeading 3 2 5" xfId="9628"/>
    <cellStyle name="EYNotesHeading 3 2 5 2" xfId="34578"/>
    <cellStyle name="EYNotesHeading 3 2 6" xfId="9228"/>
    <cellStyle name="EYNotesHeading 3 2 6 2" xfId="34178"/>
    <cellStyle name="EYNotesHeading 3 2 7" xfId="13669"/>
    <cellStyle name="EYNotesHeading 3 2 7 2" xfId="38511"/>
    <cellStyle name="EYNotesHeading 3 2 8" xfId="22425"/>
    <cellStyle name="EYNotesHeading 3 2 8 2" xfId="47265"/>
    <cellStyle name="EYNotesHeading 3 2 9" xfId="30241"/>
    <cellStyle name="EYNotesHeading 3 3" xfId="5193"/>
    <cellStyle name="EYNotesHeading 3 3 2" xfId="11379"/>
    <cellStyle name="EYNotesHeading 3 3 2 2" xfId="7420"/>
    <cellStyle name="EYNotesHeading 3 3 2 2 2" xfId="32373"/>
    <cellStyle name="EYNotesHeading 3 3 2 3" xfId="19073"/>
    <cellStyle name="EYNotesHeading 3 3 2 3 2" xfId="43913"/>
    <cellStyle name="EYNotesHeading 3 3 2 4" xfId="22343"/>
    <cellStyle name="EYNotesHeading 3 3 2 4 2" xfId="47183"/>
    <cellStyle name="EYNotesHeading 3 3 2 5" xfId="25566"/>
    <cellStyle name="EYNotesHeading 3 3 2 5 2" xfId="50406"/>
    <cellStyle name="EYNotesHeading 3 3 2 6" xfId="36292"/>
    <cellStyle name="EYNotesHeading 3 3 3" xfId="10481"/>
    <cellStyle name="EYNotesHeading 3 3 3 2" xfId="14830"/>
    <cellStyle name="EYNotesHeading 3 3 3 2 2" xfId="39671"/>
    <cellStyle name="EYNotesHeading 3 3 3 3" xfId="18195"/>
    <cellStyle name="EYNotesHeading 3 3 3 3 2" xfId="43035"/>
    <cellStyle name="EYNotesHeading 3 3 3 4" xfId="21483"/>
    <cellStyle name="EYNotesHeading 3 3 3 4 2" xfId="46323"/>
    <cellStyle name="EYNotesHeading 3 3 3 5" xfId="24709"/>
    <cellStyle name="EYNotesHeading 3 3 3 5 2" xfId="49549"/>
    <cellStyle name="EYNotesHeading 3 3 3 6" xfId="27578"/>
    <cellStyle name="EYNotesHeading 3 3 3 6 2" xfId="52418"/>
    <cellStyle name="EYNotesHeading 3 3 3 7" xfId="35414"/>
    <cellStyle name="EYNotesHeading 3 3 4" xfId="8443"/>
    <cellStyle name="EYNotesHeading 3 3 4 2" xfId="33394"/>
    <cellStyle name="EYNotesHeading 3 3 5" xfId="6631"/>
    <cellStyle name="EYNotesHeading 3 3 5 2" xfId="31599"/>
    <cellStyle name="EYNotesHeading 3 3 6" xfId="8629"/>
    <cellStyle name="EYNotesHeading 3 3 6 2" xfId="33580"/>
    <cellStyle name="EYNotesHeading 3 3 7" xfId="8370"/>
    <cellStyle name="EYNotesHeading 3 3 7 2" xfId="33321"/>
    <cellStyle name="EYNotesHeading 3 3 8" xfId="8347"/>
    <cellStyle name="EYNotesHeading 3 3 8 2" xfId="33299"/>
    <cellStyle name="EYNotesHeading 3 3 9" xfId="30283"/>
    <cellStyle name="EYNotesHeading 3 4" xfId="5229"/>
    <cellStyle name="EYNotesHeading 3 4 2" xfId="11404"/>
    <cellStyle name="EYNotesHeading 3 4 2 2" xfId="13504"/>
    <cellStyle name="EYNotesHeading 3 4 2 2 2" xfId="38346"/>
    <cellStyle name="EYNotesHeading 3 4 2 3" xfId="19098"/>
    <cellStyle name="EYNotesHeading 3 4 2 3 2" xfId="43938"/>
    <cellStyle name="EYNotesHeading 3 4 2 4" xfId="22368"/>
    <cellStyle name="EYNotesHeading 3 4 2 4 2" xfId="47208"/>
    <cellStyle name="EYNotesHeading 3 4 2 5" xfId="25591"/>
    <cellStyle name="EYNotesHeading 3 4 2 5 2" xfId="50431"/>
    <cellStyle name="EYNotesHeading 3 4 2 6" xfId="36316"/>
    <cellStyle name="EYNotesHeading 3 4 3" xfId="10456"/>
    <cellStyle name="EYNotesHeading 3 4 3 2" xfId="13224"/>
    <cellStyle name="EYNotesHeading 3 4 3 2 2" xfId="38066"/>
    <cellStyle name="EYNotesHeading 3 4 3 3" xfId="18170"/>
    <cellStyle name="EYNotesHeading 3 4 3 3 2" xfId="43010"/>
    <cellStyle name="EYNotesHeading 3 4 3 4" xfId="21458"/>
    <cellStyle name="EYNotesHeading 3 4 3 4 2" xfId="46298"/>
    <cellStyle name="EYNotesHeading 3 4 3 5" xfId="24684"/>
    <cellStyle name="EYNotesHeading 3 4 3 5 2" xfId="49524"/>
    <cellStyle name="EYNotesHeading 3 4 3 6" xfId="27554"/>
    <cellStyle name="EYNotesHeading 3 4 3 6 2" xfId="52394"/>
    <cellStyle name="EYNotesHeading 3 4 3 7" xfId="35390"/>
    <cellStyle name="EYNotesHeading 3 4 4" xfId="7369"/>
    <cellStyle name="EYNotesHeading 3 4 4 2" xfId="32322"/>
    <cellStyle name="EYNotesHeading 3 4 5" xfId="8833"/>
    <cellStyle name="EYNotesHeading 3 4 5 2" xfId="33784"/>
    <cellStyle name="EYNotesHeading 3 4 6" xfId="13527"/>
    <cellStyle name="EYNotesHeading 3 4 6 2" xfId="38369"/>
    <cellStyle name="EYNotesHeading 3 4 7" xfId="19174"/>
    <cellStyle name="EYNotesHeading 3 4 7 2" xfId="44014"/>
    <cellStyle name="EYNotesHeading 3 4 8" xfId="14127"/>
    <cellStyle name="EYNotesHeading 3 4 8 2" xfId="38968"/>
    <cellStyle name="EYNotesHeading 3 4 9" xfId="30313"/>
    <cellStyle name="EYNotesHeading 3 5" xfId="4758"/>
    <cellStyle name="EYNotesHeading 3 5 2" xfId="11117"/>
    <cellStyle name="EYNotesHeading 3 5 2 2" xfId="7695"/>
    <cellStyle name="EYNotesHeading 3 5 2 2 2" xfId="32648"/>
    <cellStyle name="EYNotesHeading 3 5 2 3" xfId="18813"/>
    <cellStyle name="EYNotesHeading 3 5 2 3 2" xfId="43653"/>
    <cellStyle name="EYNotesHeading 3 5 2 4" xfId="22083"/>
    <cellStyle name="EYNotesHeading 3 5 2 4 2" xfId="46923"/>
    <cellStyle name="EYNotesHeading 3 5 2 5" xfId="25306"/>
    <cellStyle name="EYNotesHeading 3 5 2 5 2" xfId="50146"/>
    <cellStyle name="EYNotesHeading 3 5 2 6" xfId="36032"/>
    <cellStyle name="EYNotesHeading 3 5 3" xfId="10801"/>
    <cellStyle name="EYNotesHeading 3 5 3 2" xfId="7129"/>
    <cellStyle name="EYNotesHeading 3 5 3 2 2" xfId="32082"/>
    <cellStyle name="EYNotesHeading 3 5 3 3" xfId="18515"/>
    <cellStyle name="EYNotesHeading 3 5 3 3 2" xfId="43355"/>
    <cellStyle name="EYNotesHeading 3 5 3 4" xfId="21801"/>
    <cellStyle name="EYNotesHeading 3 5 3 4 2" xfId="46641"/>
    <cellStyle name="EYNotesHeading 3 5 3 5" xfId="25027"/>
    <cellStyle name="EYNotesHeading 3 5 3 5 2" xfId="49867"/>
    <cellStyle name="EYNotesHeading 3 5 3 6" xfId="27829"/>
    <cellStyle name="EYNotesHeading 3 5 3 6 2" xfId="52669"/>
    <cellStyle name="EYNotesHeading 3 5 3 7" xfId="35729"/>
    <cellStyle name="EYNotesHeading 3 5 4" xfId="14115"/>
    <cellStyle name="EYNotesHeading 3 5 4 2" xfId="38956"/>
    <cellStyle name="EYNotesHeading 3 5 5" xfId="15692"/>
    <cellStyle name="EYNotesHeading 3 5 5 2" xfId="40532"/>
    <cellStyle name="EYNotesHeading 3 5 6" xfId="7342"/>
    <cellStyle name="EYNotesHeading 3 5 6 2" xfId="32295"/>
    <cellStyle name="EYNotesHeading 3 5 7" xfId="13449"/>
    <cellStyle name="EYNotesHeading 3 5 7 2" xfId="38291"/>
    <cellStyle name="EYNotesHeading 3 5 8" xfId="9742"/>
    <cellStyle name="EYNotesHeading 3 5 8 2" xfId="34691"/>
    <cellStyle name="EYNotesHeading 3 5 9" xfId="29877"/>
    <cellStyle name="EYNotesHeading 3 6" xfId="11057"/>
    <cellStyle name="EYNotesHeading 3 6 2" xfId="7535"/>
    <cellStyle name="EYNotesHeading 3 6 2 2" xfId="32488"/>
    <cellStyle name="EYNotesHeading 3 6 3" xfId="18760"/>
    <cellStyle name="EYNotesHeading 3 6 3 2" xfId="43600"/>
    <cellStyle name="EYNotesHeading 3 6 4" xfId="22031"/>
    <cellStyle name="EYNotesHeading 3 6 4 2" xfId="46871"/>
    <cellStyle name="EYNotesHeading 3 6 5" xfId="25254"/>
    <cellStyle name="EYNotesHeading 3 6 5 2" xfId="50094"/>
    <cellStyle name="EYNotesHeading 3 6 6" xfId="35977"/>
    <cellStyle name="EYNotesHeading 3 7" xfId="10866"/>
    <cellStyle name="EYNotesHeading 3 7 2" xfId="6555"/>
    <cellStyle name="EYNotesHeading 3 7 2 2" xfId="31524"/>
    <cellStyle name="EYNotesHeading 3 7 3" xfId="18580"/>
    <cellStyle name="EYNotesHeading 3 7 3 2" xfId="43420"/>
    <cellStyle name="EYNotesHeading 3 7 4" xfId="21858"/>
    <cellStyle name="EYNotesHeading 3 7 4 2" xfId="46698"/>
    <cellStyle name="EYNotesHeading 3 7 5" xfId="25084"/>
    <cellStyle name="EYNotesHeading 3 7 5 2" xfId="49924"/>
    <cellStyle name="EYNotesHeading 3 7 6" xfId="27879"/>
    <cellStyle name="EYNotesHeading 3 7 6 2" xfId="52719"/>
    <cellStyle name="EYNotesHeading 3 7 7" xfId="35788"/>
    <cellStyle name="EYNotesHeading 3 8" xfId="13880"/>
    <cellStyle name="EYNotesHeading 3 8 2" xfId="38722"/>
    <cellStyle name="EYNotesHeading 3 9" xfId="15960"/>
    <cellStyle name="EYNotesHeading 3 9 2" xfId="40800"/>
    <cellStyle name="EYNotesHeading 4" xfId="5144"/>
    <cellStyle name="EYNotesHeading 4 2" xfId="11346"/>
    <cellStyle name="EYNotesHeading 4 2 2" xfId="13696"/>
    <cellStyle name="EYNotesHeading 4 2 2 2" xfId="38538"/>
    <cellStyle name="EYNotesHeading 4 2 3" xfId="19041"/>
    <cellStyle name="EYNotesHeading 4 2 3 2" xfId="43881"/>
    <cellStyle name="EYNotesHeading 4 2 4" xfId="22311"/>
    <cellStyle name="EYNotesHeading 4 2 4 2" xfId="47151"/>
    <cellStyle name="EYNotesHeading 4 2 5" xfId="25534"/>
    <cellStyle name="EYNotesHeading 4 2 5 2" xfId="50374"/>
    <cellStyle name="EYNotesHeading 4 2 6" xfId="36261"/>
    <cellStyle name="EYNotesHeading 4 3" xfId="10516"/>
    <cellStyle name="EYNotesHeading 4 3 2" xfId="14415"/>
    <cellStyle name="EYNotesHeading 4 3 2 2" xfId="39256"/>
    <cellStyle name="EYNotesHeading 4 3 3" xfId="18230"/>
    <cellStyle name="EYNotesHeading 4 3 3 2" xfId="43070"/>
    <cellStyle name="EYNotesHeading 4 3 4" xfId="21517"/>
    <cellStyle name="EYNotesHeading 4 3 4 2" xfId="46357"/>
    <cellStyle name="EYNotesHeading 4 3 5" xfId="24743"/>
    <cellStyle name="EYNotesHeading 4 3 5 2" xfId="49583"/>
    <cellStyle name="EYNotesHeading 4 3 6" xfId="27608"/>
    <cellStyle name="EYNotesHeading 4 3 6 2" xfId="52448"/>
    <cellStyle name="EYNotesHeading 4 3 7" xfId="35447"/>
    <cellStyle name="EYNotesHeading 4 4" xfId="8426"/>
    <cellStyle name="EYNotesHeading 4 4 2" xfId="33377"/>
    <cellStyle name="EYNotesHeading 4 5" xfId="13093"/>
    <cellStyle name="EYNotesHeading 4 5 2" xfId="37935"/>
    <cellStyle name="EYNotesHeading 4 6" xfId="14358"/>
    <cellStyle name="EYNotesHeading 4 6 2" xfId="39199"/>
    <cellStyle name="EYNotesHeading 4 7" xfId="7536"/>
    <cellStyle name="EYNotesHeading 4 7 2" xfId="32489"/>
    <cellStyle name="EYNotesHeading 4 8" xfId="22417"/>
    <cellStyle name="EYNotesHeading 4 8 2" xfId="47257"/>
    <cellStyle name="EYNotesHeading 4 9" xfId="30239"/>
    <cellStyle name="EYNotesHeading 5" xfId="5191"/>
    <cellStyle name="EYNotesHeading 5 2" xfId="11377"/>
    <cellStyle name="EYNotesHeading 5 2 2" xfId="14963"/>
    <cellStyle name="EYNotesHeading 5 2 2 2" xfId="39804"/>
    <cellStyle name="EYNotesHeading 5 2 3" xfId="19071"/>
    <cellStyle name="EYNotesHeading 5 2 3 2" xfId="43911"/>
    <cellStyle name="EYNotesHeading 5 2 4" xfId="22341"/>
    <cellStyle name="EYNotesHeading 5 2 4 2" xfId="47181"/>
    <cellStyle name="EYNotesHeading 5 2 5" xfId="25564"/>
    <cellStyle name="EYNotesHeading 5 2 5 2" xfId="50404"/>
    <cellStyle name="EYNotesHeading 5 2 6" xfId="36290"/>
    <cellStyle name="EYNotesHeading 5 3" xfId="10483"/>
    <cellStyle name="EYNotesHeading 5 3 2" xfId="7523"/>
    <cellStyle name="EYNotesHeading 5 3 2 2" xfId="32476"/>
    <cellStyle name="EYNotesHeading 5 3 3" xfId="18197"/>
    <cellStyle name="EYNotesHeading 5 3 3 2" xfId="43037"/>
    <cellStyle name="EYNotesHeading 5 3 4" xfId="21485"/>
    <cellStyle name="EYNotesHeading 5 3 4 2" xfId="46325"/>
    <cellStyle name="EYNotesHeading 5 3 5" xfId="24711"/>
    <cellStyle name="EYNotesHeading 5 3 5 2" xfId="49551"/>
    <cellStyle name="EYNotesHeading 5 3 6" xfId="27580"/>
    <cellStyle name="EYNotesHeading 5 3 6 2" xfId="52420"/>
    <cellStyle name="EYNotesHeading 5 3 7" xfId="35416"/>
    <cellStyle name="EYNotesHeading 5 4" xfId="8442"/>
    <cellStyle name="EYNotesHeading 5 4 2" xfId="33393"/>
    <cellStyle name="EYNotesHeading 5 5" xfId="6637"/>
    <cellStyle name="EYNotesHeading 5 5 2" xfId="31605"/>
    <cellStyle name="EYNotesHeading 5 6" xfId="8946"/>
    <cellStyle name="EYNotesHeading 5 6 2" xfId="33896"/>
    <cellStyle name="EYNotesHeading 5 7" xfId="8369"/>
    <cellStyle name="EYNotesHeading 5 7 2" xfId="33320"/>
    <cellStyle name="EYNotesHeading 5 8" xfId="7301"/>
    <cellStyle name="EYNotesHeading 5 8 2" xfId="32254"/>
    <cellStyle name="EYNotesHeading 5 9" xfId="30281"/>
    <cellStyle name="EYNotesHeading 6" xfId="5227"/>
    <cellStyle name="EYNotesHeading 6 2" xfId="11402"/>
    <cellStyle name="EYNotesHeading 6 2 2" xfId="7460"/>
    <cellStyle name="EYNotesHeading 6 2 2 2" xfId="32413"/>
    <cellStyle name="EYNotesHeading 6 2 3" xfId="19096"/>
    <cellStyle name="EYNotesHeading 6 2 3 2" xfId="43936"/>
    <cellStyle name="EYNotesHeading 6 2 4" xfId="22366"/>
    <cellStyle name="EYNotesHeading 6 2 4 2" xfId="47206"/>
    <cellStyle name="EYNotesHeading 6 2 5" xfId="25589"/>
    <cellStyle name="EYNotesHeading 6 2 5 2" xfId="50429"/>
    <cellStyle name="EYNotesHeading 6 2 6" xfId="36314"/>
    <cellStyle name="EYNotesHeading 6 3" xfId="10458"/>
    <cellStyle name="EYNotesHeading 6 3 2" xfId="13702"/>
    <cellStyle name="EYNotesHeading 6 3 2 2" xfId="38544"/>
    <cellStyle name="EYNotesHeading 6 3 3" xfId="18172"/>
    <cellStyle name="EYNotesHeading 6 3 3 2" xfId="43012"/>
    <cellStyle name="EYNotesHeading 6 3 4" xfId="21460"/>
    <cellStyle name="EYNotesHeading 6 3 4 2" xfId="46300"/>
    <cellStyle name="EYNotesHeading 6 3 5" xfId="24686"/>
    <cellStyle name="EYNotesHeading 6 3 5 2" xfId="49526"/>
    <cellStyle name="EYNotesHeading 6 3 6" xfId="27556"/>
    <cellStyle name="EYNotesHeading 6 3 6 2" xfId="52396"/>
    <cellStyle name="EYNotesHeading 6 3 7" xfId="35392"/>
    <cellStyle name="EYNotesHeading 6 4" xfId="8452"/>
    <cellStyle name="EYNotesHeading 6 4 2" xfId="33403"/>
    <cellStyle name="EYNotesHeading 6 5" xfId="8580"/>
    <cellStyle name="EYNotesHeading 6 5 2" xfId="33531"/>
    <cellStyle name="EYNotesHeading 6 6" xfId="14889"/>
    <cellStyle name="EYNotesHeading 6 6 2" xfId="39730"/>
    <cellStyle name="EYNotesHeading 6 7" xfId="7585"/>
    <cellStyle name="EYNotesHeading 6 7 2" xfId="32538"/>
    <cellStyle name="EYNotesHeading 6 8" xfId="13578"/>
    <cellStyle name="EYNotesHeading 6 8 2" xfId="38420"/>
    <cellStyle name="EYNotesHeading 6 9" xfId="30311"/>
    <cellStyle name="EYNotesHeading 7" xfId="4760"/>
    <cellStyle name="EYNotesHeading 7 2" xfId="11119"/>
    <cellStyle name="EYNotesHeading 7 2 2" xfId="14954"/>
    <cellStyle name="EYNotesHeading 7 2 2 2" xfId="39795"/>
    <cellStyle name="EYNotesHeading 7 2 3" xfId="18815"/>
    <cellStyle name="EYNotesHeading 7 2 3 2" xfId="43655"/>
    <cellStyle name="EYNotesHeading 7 2 4" xfId="22085"/>
    <cellStyle name="EYNotesHeading 7 2 4 2" xfId="46925"/>
    <cellStyle name="EYNotesHeading 7 2 5" xfId="25308"/>
    <cellStyle name="EYNotesHeading 7 2 5 2" xfId="50148"/>
    <cellStyle name="EYNotesHeading 7 2 6" xfId="36034"/>
    <cellStyle name="EYNotesHeading 7 3" xfId="10799"/>
    <cellStyle name="EYNotesHeading 7 3 2" xfId="6675"/>
    <cellStyle name="EYNotesHeading 7 3 2 2" xfId="31643"/>
    <cellStyle name="EYNotesHeading 7 3 3" xfId="18513"/>
    <cellStyle name="EYNotesHeading 7 3 3 2" xfId="43353"/>
    <cellStyle name="EYNotesHeading 7 3 4" xfId="21799"/>
    <cellStyle name="EYNotesHeading 7 3 4 2" xfId="46639"/>
    <cellStyle name="EYNotesHeading 7 3 5" xfId="25025"/>
    <cellStyle name="EYNotesHeading 7 3 5 2" xfId="49865"/>
    <cellStyle name="EYNotesHeading 7 3 6" xfId="27827"/>
    <cellStyle name="EYNotesHeading 7 3 6 2" xfId="52667"/>
    <cellStyle name="EYNotesHeading 7 3 7" xfId="35727"/>
    <cellStyle name="EYNotesHeading 7 4" xfId="13991"/>
    <cellStyle name="EYNotesHeading 7 4 2" xfId="38832"/>
    <cellStyle name="EYNotesHeading 7 5" xfId="7950"/>
    <cellStyle name="EYNotesHeading 7 5 2" xfId="32903"/>
    <cellStyle name="EYNotesHeading 7 6" xfId="7517"/>
    <cellStyle name="EYNotesHeading 7 6 2" xfId="32470"/>
    <cellStyle name="EYNotesHeading 7 7" xfId="19176"/>
    <cellStyle name="EYNotesHeading 7 7 2" xfId="44016"/>
    <cellStyle name="EYNotesHeading 7 8" xfId="9016"/>
    <cellStyle name="EYNotesHeading 7 8 2" xfId="33966"/>
    <cellStyle name="EYNotesHeading 7 9" xfId="29879"/>
    <cellStyle name="EYNotesHeading 8" xfId="11055"/>
    <cellStyle name="EYNotesHeading 8 2" xfId="14820"/>
    <cellStyle name="EYNotesHeading 8 2 2" xfId="39661"/>
    <cellStyle name="EYNotesHeading 8 3" xfId="18758"/>
    <cellStyle name="EYNotesHeading 8 3 2" xfId="43598"/>
    <cellStyle name="EYNotesHeading 8 4" xfId="22029"/>
    <cellStyle name="EYNotesHeading 8 4 2" xfId="46869"/>
    <cellStyle name="EYNotesHeading 8 5" xfId="25252"/>
    <cellStyle name="EYNotesHeading 8 5 2" xfId="50092"/>
    <cellStyle name="EYNotesHeading 8 6" xfId="35975"/>
    <cellStyle name="EYNotesHeading 9" xfId="10868"/>
    <cellStyle name="EYNotesHeading 9 2" xfId="6441"/>
    <cellStyle name="EYNotesHeading 9 2 2" xfId="31414"/>
    <cellStyle name="EYNotesHeading 9 3" xfId="18582"/>
    <cellStyle name="EYNotesHeading 9 3 2" xfId="43422"/>
    <cellStyle name="EYNotesHeading 9 4" xfId="21860"/>
    <cellStyle name="EYNotesHeading 9 4 2" xfId="46700"/>
    <cellStyle name="EYNotesHeading 9 5" xfId="25086"/>
    <cellStyle name="EYNotesHeading 9 5 2" xfId="49926"/>
    <cellStyle name="EYNotesHeading 9 6" xfId="27881"/>
    <cellStyle name="EYNotesHeading 9 6 2" xfId="52721"/>
    <cellStyle name="EYNotesHeading 9 7" xfId="35790"/>
    <cellStyle name="EYnumber" xfId="845"/>
    <cellStyle name="EYnumber 2" xfId="4540"/>
    <cellStyle name="EYnumber 2 10" xfId="14341"/>
    <cellStyle name="EYnumber 2 10 2" xfId="39182"/>
    <cellStyle name="EYnumber 2 11" xfId="7187"/>
    <cellStyle name="EYnumber 2 11 2" xfId="32140"/>
    <cellStyle name="EYnumber 2 12" xfId="6535"/>
    <cellStyle name="EYnumber 2 12 2" xfId="31504"/>
    <cellStyle name="EYnumber 2 13" xfId="29809"/>
    <cellStyle name="EYnumber 2 2" xfId="5147"/>
    <cellStyle name="EYnumber 2 2 2" xfId="11349"/>
    <cellStyle name="EYnumber 2 2 2 2" xfId="9637"/>
    <cellStyle name="EYnumber 2 2 2 2 2" xfId="34587"/>
    <cellStyle name="EYnumber 2 2 2 3" xfId="19044"/>
    <cellStyle name="EYnumber 2 2 2 3 2" xfId="43884"/>
    <cellStyle name="EYnumber 2 2 2 4" xfId="22314"/>
    <cellStyle name="EYnumber 2 2 2 4 2" xfId="47154"/>
    <cellStyle name="EYnumber 2 2 2 5" xfId="25537"/>
    <cellStyle name="EYnumber 2 2 2 5 2" xfId="50377"/>
    <cellStyle name="EYnumber 2 2 2 6" xfId="36264"/>
    <cellStyle name="EYnumber 2 2 3" xfId="10513"/>
    <cellStyle name="EYnumber 2 2 3 2" xfId="14386"/>
    <cellStyle name="EYnumber 2 2 3 2 2" xfId="39227"/>
    <cellStyle name="EYnumber 2 2 3 3" xfId="18227"/>
    <cellStyle name="EYnumber 2 2 3 3 2" xfId="43067"/>
    <cellStyle name="EYnumber 2 2 3 4" xfId="21514"/>
    <cellStyle name="EYnumber 2 2 3 4 2" xfId="46354"/>
    <cellStyle name="EYnumber 2 2 3 5" xfId="24740"/>
    <cellStyle name="EYnumber 2 2 3 5 2" xfId="49580"/>
    <cellStyle name="EYnumber 2 2 3 6" xfId="27605"/>
    <cellStyle name="EYnumber 2 2 3 6 2" xfId="52445"/>
    <cellStyle name="EYnumber 2 2 3 7" xfId="35444"/>
    <cellStyle name="EYnumber 2 2 4" xfId="8429"/>
    <cellStyle name="EYnumber 2 2 4 2" xfId="33380"/>
    <cellStyle name="EYnumber 2 2 5" xfId="14404"/>
    <cellStyle name="EYnumber 2 2 5 2" xfId="39245"/>
    <cellStyle name="EYnumber 2 2 6" xfId="13094"/>
    <cellStyle name="EYnumber 2 2 6 2" xfId="37936"/>
    <cellStyle name="EYnumber 2 2 7" xfId="8300"/>
    <cellStyle name="EYnumber 2 2 7 2" xfId="33253"/>
    <cellStyle name="EYnumber 2 2 8" xfId="15622"/>
    <cellStyle name="EYnumber 2 2 8 2" xfId="40463"/>
    <cellStyle name="EYnumber 2 2 9" xfId="30242"/>
    <cellStyle name="EYnumber 2 3" xfId="5194"/>
    <cellStyle name="EYnumber 2 3 2" xfId="11380"/>
    <cellStyle name="EYnumber 2 3 2 2" xfId="14755"/>
    <cellStyle name="EYnumber 2 3 2 2 2" xfId="39596"/>
    <cellStyle name="EYnumber 2 3 2 3" xfId="19074"/>
    <cellStyle name="EYnumber 2 3 2 3 2" xfId="43914"/>
    <cellStyle name="EYnumber 2 3 2 4" xfId="22344"/>
    <cellStyle name="EYnumber 2 3 2 4 2" xfId="47184"/>
    <cellStyle name="EYnumber 2 3 2 5" xfId="25567"/>
    <cellStyle name="EYnumber 2 3 2 5 2" xfId="50407"/>
    <cellStyle name="EYnumber 2 3 2 6" xfId="36293"/>
    <cellStyle name="EYnumber 2 3 3" xfId="10480"/>
    <cellStyle name="EYnumber 2 3 3 2" xfId="13104"/>
    <cellStyle name="EYnumber 2 3 3 2 2" xfId="37946"/>
    <cellStyle name="EYnumber 2 3 3 3" xfId="18194"/>
    <cellStyle name="EYnumber 2 3 3 3 2" xfId="43034"/>
    <cellStyle name="EYnumber 2 3 3 4" xfId="21482"/>
    <cellStyle name="EYnumber 2 3 3 4 2" xfId="46322"/>
    <cellStyle name="EYnumber 2 3 3 5" xfId="24708"/>
    <cellStyle name="EYnumber 2 3 3 5 2" xfId="49548"/>
    <cellStyle name="EYnumber 2 3 3 6" xfId="27577"/>
    <cellStyle name="EYnumber 2 3 3 6 2" xfId="52417"/>
    <cellStyle name="EYnumber 2 3 3 7" xfId="35413"/>
    <cellStyle name="EYnumber 2 3 4" xfId="8444"/>
    <cellStyle name="EYnumber 2 3 4 2" xfId="33395"/>
    <cellStyle name="EYnumber 2 3 5" xfId="7518"/>
    <cellStyle name="EYnumber 2 3 5 2" xfId="32471"/>
    <cellStyle name="EYnumber 2 3 6" xfId="7131"/>
    <cellStyle name="EYnumber 2 3 6 2" xfId="32084"/>
    <cellStyle name="EYnumber 2 3 7" xfId="7490"/>
    <cellStyle name="EYnumber 2 3 7 2" xfId="32443"/>
    <cellStyle name="EYnumber 2 3 8" xfId="8346"/>
    <cellStyle name="EYnumber 2 3 8 2" xfId="33298"/>
    <cellStyle name="EYnumber 2 3 9" xfId="30284"/>
    <cellStyle name="EYnumber 2 4" xfId="5230"/>
    <cellStyle name="EYnumber 2 4 2" xfId="11405"/>
    <cellStyle name="EYnumber 2 4 2 2" xfId="7573"/>
    <cellStyle name="EYnumber 2 4 2 2 2" xfId="32526"/>
    <cellStyle name="EYnumber 2 4 2 3" xfId="19099"/>
    <cellStyle name="EYnumber 2 4 2 3 2" xfId="43939"/>
    <cellStyle name="EYnumber 2 4 2 4" xfId="22369"/>
    <cellStyle name="EYnumber 2 4 2 4 2" xfId="47209"/>
    <cellStyle name="EYnumber 2 4 2 5" xfId="25592"/>
    <cellStyle name="EYnumber 2 4 2 5 2" xfId="50432"/>
    <cellStyle name="EYnumber 2 4 2 6" xfId="36317"/>
    <cellStyle name="EYnumber 2 4 3" xfId="10455"/>
    <cellStyle name="EYnumber 2 4 3 2" xfId="7727"/>
    <cellStyle name="EYnumber 2 4 3 2 2" xfId="32680"/>
    <cellStyle name="EYnumber 2 4 3 3" xfId="18169"/>
    <cellStyle name="EYnumber 2 4 3 3 2" xfId="43009"/>
    <cellStyle name="EYnumber 2 4 3 4" xfId="21457"/>
    <cellStyle name="EYnumber 2 4 3 4 2" xfId="46297"/>
    <cellStyle name="EYnumber 2 4 3 5" xfId="24683"/>
    <cellStyle name="EYnumber 2 4 3 5 2" xfId="49523"/>
    <cellStyle name="EYnumber 2 4 3 6" xfId="27553"/>
    <cellStyle name="EYnumber 2 4 3 6 2" xfId="52393"/>
    <cellStyle name="EYnumber 2 4 3 7" xfId="35389"/>
    <cellStyle name="EYnumber 2 4 4" xfId="7134"/>
    <cellStyle name="EYnumber 2 4 4 2" xfId="32087"/>
    <cellStyle name="EYnumber 2 4 5" xfId="9566"/>
    <cellStyle name="EYnumber 2 4 5 2" xfId="34516"/>
    <cellStyle name="EYnumber 2 4 6" xfId="13898"/>
    <cellStyle name="EYnumber 2 4 6 2" xfId="38739"/>
    <cellStyle name="EYnumber 2 4 7" xfId="9090"/>
    <cellStyle name="EYnumber 2 4 7 2" xfId="34040"/>
    <cellStyle name="EYnumber 2 4 8" xfId="8287"/>
    <cellStyle name="EYnumber 2 4 8 2" xfId="33240"/>
    <cellStyle name="EYnumber 2 4 9" xfId="30314"/>
    <cellStyle name="EYnumber 2 5" xfId="4757"/>
    <cellStyle name="EYnumber 2 5 2" xfId="11116"/>
    <cellStyle name="EYnumber 2 5 2 2" xfId="6663"/>
    <cellStyle name="EYnumber 2 5 2 2 2" xfId="31631"/>
    <cellStyle name="EYnumber 2 5 2 3" xfId="18812"/>
    <cellStyle name="EYnumber 2 5 2 3 2" xfId="43652"/>
    <cellStyle name="EYnumber 2 5 2 4" xfId="22082"/>
    <cellStyle name="EYnumber 2 5 2 4 2" xfId="46922"/>
    <cellStyle name="EYnumber 2 5 2 5" xfId="25305"/>
    <cellStyle name="EYnumber 2 5 2 5 2" xfId="50145"/>
    <cellStyle name="EYnumber 2 5 2 6" xfId="36031"/>
    <cellStyle name="EYnumber 2 5 3" xfId="10802"/>
    <cellStyle name="EYnumber 2 5 3 2" xfId="6996"/>
    <cellStyle name="EYnumber 2 5 3 2 2" xfId="31952"/>
    <cellStyle name="EYnumber 2 5 3 3" xfId="18516"/>
    <cellStyle name="EYnumber 2 5 3 3 2" xfId="43356"/>
    <cellStyle name="EYnumber 2 5 3 4" xfId="21802"/>
    <cellStyle name="EYnumber 2 5 3 4 2" xfId="46642"/>
    <cellStyle name="EYnumber 2 5 3 5" xfId="25028"/>
    <cellStyle name="EYnumber 2 5 3 5 2" xfId="49868"/>
    <cellStyle name="EYnumber 2 5 3 6" xfId="27830"/>
    <cellStyle name="EYnumber 2 5 3 6 2" xfId="52670"/>
    <cellStyle name="EYnumber 2 5 3 7" xfId="35730"/>
    <cellStyle name="EYnumber 2 5 4" xfId="13815"/>
    <cellStyle name="EYnumber 2 5 4 2" xfId="38657"/>
    <cellStyle name="EYnumber 2 5 5" xfId="9131"/>
    <cellStyle name="EYnumber 2 5 5 2" xfId="34081"/>
    <cellStyle name="EYnumber 2 5 6" xfId="9144"/>
    <cellStyle name="EYnumber 2 5 6 2" xfId="34094"/>
    <cellStyle name="EYnumber 2 5 7" xfId="8363"/>
    <cellStyle name="EYnumber 2 5 7 2" xfId="33315"/>
    <cellStyle name="EYnumber 2 5 8" xfId="15604"/>
    <cellStyle name="EYnumber 2 5 8 2" xfId="40445"/>
    <cellStyle name="EYnumber 2 5 9" xfId="29876"/>
    <cellStyle name="EYnumber 2 6" xfId="11058"/>
    <cellStyle name="EYnumber 2 6 2" xfId="13541"/>
    <cellStyle name="EYnumber 2 6 2 2" xfId="38383"/>
    <cellStyle name="EYnumber 2 6 3" xfId="18761"/>
    <cellStyle name="EYnumber 2 6 3 2" xfId="43601"/>
    <cellStyle name="EYnumber 2 6 4" xfId="22032"/>
    <cellStyle name="EYnumber 2 6 4 2" xfId="46872"/>
    <cellStyle name="EYnumber 2 6 5" xfId="25255"/>
    <cellStyle name="EYnumber 2 6 5 2" xfId="50095"/>
    <cellStyle name="EYnumber 2 6 6" xfId="35978"/>
    <cellStyle name="EYnumber 2 7" xfId="10865"/>
    <cellStyle name="EYnumber 2 7 2" xfId="6556"/>
    <cellStyle name="EYnumber 2 7 2 2" xfId="31525"/>
    <cellStyle name="EYnumber 2 7 3" xfId="18579"/>
    <cellStyle name="EYnumber 2 7 3 2" xfId="43419"/>
    <cellStyle name="EYnumber 2 7 4" xfId="21857"/>
    <cellStyle name="EYnumber 2 7 4 2" xfId="46697"/>
    <cellStyle name="EYnumber 2 7 5" xfId="25083"/>
    <cellStyle name="EYnumber 2 7 5 2" xfId="49923"/>
    <cellStyle name="EYnumber 2 7 6" xfId="27878"/>
    <cellStyle name="EYnumber 2 7 6 2" xfId="52718"/>
    <cellStyle name="EYnumber 2 7 7" xfId="35787"/>
    <cellStyle name="EYnumber 2 8" xfId="14071"/>
    <cellStyle name="EYnumber 2 8 2" xfId="38912"/>
    <cellStyle name="EYnumber 2 9" xfId="8057"/>
    <cellStyle name="EYnumber 2 9 2" xfId="33010"/>
    <cellStyle name="EYnumber 3" xfId="4541"/>
    <cellStyle name="EYnumber 3 10" xfId="14895"/>
    <cellStyle name="EYnumber 3 10 2" xfId="39736"/>
    <cellStyle name="EYnumber 3 11" xfId="9757"/>
    <cellStyle name="EYnumber 3 11 2" xfId="34706"/>
    <cellStyle name="EYnumber 3 12" xfId="6757"/>
    <cellStyle name="EYnumber 3 12 2" xfId="31725"/>
    <cellStyle name="EYnumber 3 13" xfId="29810"/>
    <cellStyle name="EYnumber 3 2" xfId="5148"/>
    <cellStyle name="EYnumber 3 2 2" xfId="11350"/>
    <cellStyle name="EYnumber 3 2 2 2" xfId="6941"/>
    <cellStyle name="EYnumber 3 2 2 2 2" xfId="31897"/>
    <cellStyle name="EYnumber 3 2 2 3" xfId="19045"/>
    <cellStyle name="EYnumber 3 2 2 3 2" xfId="43885"/>
    <cellStyle name="EYnumber 3 2 2 4" xfId="22315"/>
    <cellStyle name="EYnumber 3 2 2 4 2" xfId="47155"/>
    <cellStyle name="EYnumber 3 2 2 5" xfId="25538"/>
    <cellStyle name="EYnumber 3 2 2 5 2" xfId="50378"/>
    <cellStyle name="EYnumber 3 2 2 6" xfId="36265"/>
    <cellStyle name="EYnumber 3 2 3" xfId="10512"/>
    <cellStyle name="EYnumber 3 2 3 2" xfId="14810"/>
    <cellStyle name="EYnumber 3 2 3 2 2" xfId="39651"/>
    <cellStyle name="EYnumber 3 2 3 3" xfId="18226"/>
    <cellStyle name="EYnumber 3 2 3 3 2" xfId="43066"/>
    <cellStyle name="EYnumber 3 2 3 4" xfId="21513"/>
    <cellStyle name="EYnumber 3 2 3 4 2" xfId="46353"/>
    <cellStyle name="EYnumber 3 2 3 5" xfId="24739"/>
    <cellStyle name="EYnumber 3 2 3 5 2" xfId="49579"/>
    <cellStyle name="EYnumber 3 2 3 6" xfId="27604"/>
    <cellStyle name="EYnumber 3 2 3 6 2" xfId="52444"/>
    <cellStyle name="EYnumber 3 2 3 7" xfId="35443"/>
    <cellStyle name="EYnumber 3 2 4" xfId="8430"/>
    <cellStyle name="EYnumber 3 2 4 2" xfId="33381"/>
    <cellStyle name="EYnumber 3 2 5" xfId="13233"/>
    <cellStyle name="EYnumber 3 2 5 2" xfId="38075"/>
    <cellStyle name="EYnumber 3 2 6" xfId="7357"/>
    <cellStyle name="EYnumber 3 2 6 2" xfId="32310"/>
    <cellStyle name="EYnumber 3 2 7" xfId="8368"/>
    <cellStyle name="EYnumber 3 2 7 2" xfId="33319"/>
    <cellStyle name="EYnumber 3 2 8" xfId="22416"/>
    <cellStyle name="EYnumber 3 2 8 2" xfId="47256"/>
    <cellStyle name="EYnumber 3 2 9" xfId="30243"/>
    <cellStyle name="EYnumber 3 3" xfId="5195"/>
    <cellStyle name="EYnumber 3 3 2" xfId="11381"/>
    <cellStyle name="EYnumber 3 3 2 2" xfId="6698"/>
    <cellStyle name="EYnumber 3 3 2 2 2" xfId="31666"/>
    <cellStyle name="EYnumber 3 3 2 3" xfId="19075"/>
    <cellStyle name="EYnumber 3 3 2 3 2" xfId="43915"/>
    <cellStyle name="EYnumber 3 3 2 4" xfId="22345"/>
    <cellStyle name="EYnumber 3 3 2 4 2" xfId="47185"/>
    <cellStyle name="EYnumber 3 3 2 5" xfId="25568"/>
    <cellStyle name="EYnumber 3 3 2 5 2" xfId="50408"/>
    <cellStyle name="EYnumber 3 3 2 6" xfId="36294"/>
    <cellStyle name="EYnumber 3 3 3" xfId="10479"/>
    <cellStyle name="EYnumber 3 3 3 2" xfId="9066"/>
    <cellStyle name="EYnumber 3 3 3 2 2" xfId="34016"/>
    <cellStyle name="EYnumber 3 3 3 3" xfId="18193"/>
    <cellStyle name="EYnumber 3 3 3 3 2" xfId="43033"/>
    <cellStyle name="EYnumber 3 3 3 4" xfId="21481"/>
    <cellStyle name="EYnumber 3 3 3 4 2" xfId="46321"/>
    <cellStyle name="EYnumber 3 3 3 5" xfId="24707"/>
    <cellStyle name="EYnumber 3 3 3 5 2" xfId="49547"/>
    <cellStyle name="EYnumber 3 3 3 6" xfId="27576"/>
    <cellStyle name="EYnumber 3 3 3 6 2" xfId="52416"/>
    <cellStyle name="EYnumber 3 3 3 7" xfId="35412"/>
    <cellStyle name="EYnumber 3 3 4" xfId="8445"/>
    <cellStyle name="EYnumber 3 3 4 2" xfId="33396"/>
    <cellStyle name="EYnumber 3 3 5" xfId="14695"/>
    <cellStyle name="EYnumber 3 3 5 2" xfId="39536"/>
    <cellStyle name="EYnumber 3 3 6" xfId="15737"/>
    <cellStyle name="EYnumber 3 3 6 2" xfId="40577"/>
    <cellStyle name="EYnumber 3 3 7" xfId="9130"/>
    <cellStyle name="EYnumber 3 3 7 2" xfId="34080"/>
    <cellStyle name="EYnumber 3 3 8" xfId="8345"/>
    <cellStyle name="EYnumber 3 3 8 2" xfId="33297"/>
    <cellStyle name="EYnumber 3 3 9" xfId="30285"/>
    <cellStyle name="EYnumber 3 4" xfId="5231"/>
    <cellStyle name="EYnumber 3 4 2" xfId="11406"/>
    <cellStyle name="EYnumber 3 4 2 2" xfId="13579"/>
    <cellStyle name="EYnumber 3 4 2 2 2" xfId="38421"/>
    <cellStyle name="EYnumber 3 4 2 3" xfId="19100"/>
    <cellStyle name="EYnumber 3 4 2 3 2" xfId="43940"/>
    <cellStyle name="EYnumber 3 4 2 4" xfId="22370"/>
    <cellStyle name="EYnumber 3 4 2 4 2" xfId="47210"/>
    <cellStyle name="EYnumber 3 4 2 5" xfId="25593"/>
    <cellStyle name="EYnumber 3 4 2 5 2" xfId="50433"/>
    <cellStyle name="EYnumber 3 4 2 6" xfId="36318"/>
    <cellStyle name="EYnumber 3 4 3" xfId="10454"/>
    <cellStyle name="EYnumber 3 4 3 2" xfId="7149"/>
    <cellStyle name="EYnumber 3 4 3 2 2" xfId="32102"/>
    <cellStyle name="EYnumber 3 4 3 3" xfId="18168"/>
    <cellStyle name="EYnumber 3 4 3 3 2" xfId="43008"/>
    <cellStyle name="EYnumber 3 4 3 4" xfId="21456"/>
    <cellStyle name="EYnumber 3 4 3 4 2" xfId="46296"/>
    <cellStyle name="EYnumber 3 4 3 5" xfId="24682"/>
    <cellStyle name="EYnumber 3 4 3 5 2" xfId="49522"/>
    <cellStyle name="EYnumber 3 4 3 6" xfId="27552"/>
    <cellStyle name="EYnumber 3 4 3 6 2" xfId="52392"/>
    <cellStyle name="EYnumber 3 4 3 7" xfId="35388"/>
    <cellStyle name="EYnumber 3 4 4" xfId="6521"/>
    <cellStyle name="EYnumber 3 4 4 2" xfId="31490"/>
    <cellStyle name="EYnumber 3 4 5" xfId="9108"/>
    <cellStyle name="EYnumber 3 4 5 2" xfId="34058"/>
    <cellStyle name="EYnumber 3 4 6" xfId="13683"/>
    <cellStyle name="EYnumber 3 4 6 2" xfId="38525"/>
    <cellStyle name="EYnumber 3 4 7" xfId="9490"/>
    <cellStyle name="EYnumber 3 4 7 2" xfId="34440"/>
    <cellStyle name="EYnumber 3 4 8" xfId="7579"/>
    <cellStyle name="EYnumber 3 4 8 2" xfId="32532"/>
    <cellStyle name="EYnumber 3 4 9" xfId="30315"/>
    <cellStyle name="EYnumber 3 5" xfId="4756"/>
    <cellStyle name="EYnumber 3 5 2" xfId="11115"/>
    <cellStyle name="EYnumber 3 5 2 2" xfId="7148"/>
    <cellStyle name="EYnumber 3 5 2 2 2" xfId="32101"/>
    <cellStyle name="EYnumber 3 5 2 3" xfId="18811"/>
    <cellStyle name="EYnumber 3 5 2 3 2" xfId="43651"/>
    <cellStyle name="EYnumber 3 5 2 4" xfId="22081"/>
    <cellStyle name="EYnumber 3 5 2 4 2" xfId="46921"/>
    <cellStyle name="EYnumber 3 5 2 5" xfId="25304"/>
    <cellStyle name="EYnumber 3 5 2 5 2" xfId="50144"/>
    <cellStyle name="EYnumber 3 5 2 6" xfId="36030"/>
    <cellStyle name="EYnumber 3 5 3" xfId="10803"/>
    <cellStyle name="EYnumber 3 5 3 2" xfId="7157"/>
    <cellStyle name="EYnumber 3 5 3 2 2" xfId="32110"/>
    <cellStyle name="EYnumber 3 5 3 3" xfId="18517"/>
    <cellStyle name="EYnumber 3 5 3 3 2" xfId="43357"/>
    <cellStyle name="EYnumber 3 5 3 4" xfId="21803"/>
    <cellStyle name="EYnumber 3 5 3 4 2" xfId="46643"/>
    <cellStyle name="EYnumber 3 5 3 5" xfId="25029"/>
    <cellStyle name="EYnumber 3 5 3 5 2" xfId="49869"/>
    <cellStyle name="EYnumber 3 5 3 6" xfId="27831"/>
    <cellStyle name="EYnumber 3 5 3 6 2" xfId="52671"/>
    <cellStyle name="EYnumber 3 5 3 7" xfId="35731"/>
    <cellStyle name="EYnumber 3 5 4" xfId="14079"/>
    <cellStyle name="EYnumber 3 5 4 2" xfId="38920"/>
    <cellStyle name="EYnumber 3 5 5" xfId="6472"/>
    <cellStyle name="EYnumber 3 5 5 2" xfId="31444"/>
    <cellStyle name="EYnumber 3 5 6" xfId="7297"/>
    <cellStyle name="EYnumber 3 5 6 2" xfId="32250"/>
    <cellStyle name="EYnumber 3 5 7" xfId="7567"/>
    <cellStyle name="EYnumber 3 5 7 2" xfId="32520"/>
    <cellStyle name="EYnumber 3 5 8" xfId="6445"/>
    <cellStyle name="EYnumber 3 5 8 2" xfId="31418"/>
    <cellStyle name="EYnumber 3 5 9" xfId="29875"/>
    <cellStyle name="EYnumber 3 6" xfId="11059"/>
    <cellStyle name="EYnumber 3 6 2" xfId="13490"/>
    <cellStyle name="EYnumber 3 6 2 2" xfId="38332"/>
    <cellStyle name="EYnumber 3 6 3" xfId="18762"/>
    <cellStyle name="EYnumber 3 6 3 2" xfId="43602"/>
    <cellStyle name="EYnumber 3 6 4" xfId="22033"/>
    <cellStyle name="EYnumber 3 6 4 2" xfId="46873"/>
    <cellStyle name="EYnumber 3 6 5" xfId="25256"/>
    <cellStyle name="EYnumber 3 6 5 2" xfId="50096"/>
    <cellStyle name="EYnumber 3 6 6" xfId="35979"/>
    <cellStyle name="EYnumber 3 7" xfId="10864"/>
    <cellStyle name="EYnumber 3 7 2" xfId="6557"/>
    <cellStyle name="EYnumber 3 7 2 2" xfId="31526"/>
    <cellStyle name="EYnumber 3 7 3" xfId="18578"/>
    <cellStyle name="EYnumber 3 7 3 2" xfId="43418"/>
    <cellStyle name="EYnumber 3 7 4" xfId="21856"/>
    <cellStyle name="EYnumber 3 7 4 2" xfId="46696"/>
    <cellStyle name="EYnumber 3 7 5" xfId="25082"/>
    <cellStyle name="EYnumber 3 7 5 2" xfId="49922"/>
    <cellStyle name="EYnumber 3 7 6" xfId="27877"/>
    <cellStyle name="EYnumber 3 7 6 2" xfId="52717"/>
    <cellStyle name="EYnumber 3 7 7" xfId="35786"/>
    <cellStyle name="EYnumber 3 8" xfId="8065"/>
    <cellStyle name="EYnumber 3 8 2" xfId="33018"/>
    <cellStyle name="EYnumber 3 9" xfId="8907"/>
    <cellStyle name="EYnumber 3 9 2" xfId="33858"/>
    <cellStyle name="EYnumber 4" xfId="4542"/>
    <cellStyle name="EYnumber 4 10" xfId="7035"/>
    <cellStyle name="EYnumber 4 10 2" xfId="31990"/>
    <cellStyle name="EYnumber 4 11" xfId="8425"/>
    <cellStyle name="EYnumber 4 11 2" xfId="33376"/>
    <cellStyle name="EYnumber 4 12" xfId="7661"/>
    <cellStyle name="EYnumber 4 12 2" xfId="32614"/>
    <cellStyle name="EYnumber 4 13" xfId="29811"/>
    <cellStyle name="EYnumber 4 2" xfId="5149"/>
    <cellStyle name="EYnumber 4 2 2" xfId="11351"/>
    <cellStyle name="EYnumber 4 2 2 2" xfId="7409"/>
    <cellStyle name="EYnumber 4 2 2 2 2" xfId="32362"/>
    <cellStyle name="EYnumber 4 2 2 3" xfId="19046"/>
    <cellStyle name="EYnumber 4 2 2 3 2" xfId="43886"/>
    <cellStyle name="EYnumber 4 2 2 4" xfId="22316"/>
    <cellStyle name="EYnumber 4 2 2 4 2" xfId="47156"/>
    <cellStyle name="EYnumber 4 2 2 5" xfId="25539"/>
    <cellStyle name="EYnumber 4 2 2 5 2" xfId="50379"/>
    <cellStyle name="EYnumber 4 2 2 6" xfId="36266"/>
    <cellStyle name="EYnumber 4 2 3" xfId="10511"/>
    <cellStyle name="EYnumber 4 2 3 2" xfId="13085"/>
    <cellStyle name="EYnumber 4 2 3 2 2" xfId="37928"/>
    <cellStyle name="EYnumber 4 2 3 3" xfId="18225"/>
    <cellStyle name="EYnumber 4 2 3 3 2" xfId="43065"/>
    <cellStyle name="EYnumber 4 2 3 4" xfId="21512"/>
    <cellStyle name="EYnumber 4 2 3 4 2" xfId="46352"/>
    <cellStyle name="EYnumber 4 2 3 5" xfId="24738"/>
    <cellStyle name="EYnumber 4 2 3 5 2" xfId="49578"/>
    <cellStyle name="EYnumber 4 2 3 6" xfId="27603"/>
    <cellStyle name="EYnumber 4 2 3 6 2" xfId="52443"/>
    <cellStyle name="EYnumber 4 2 3 7" xfId="35442"/>
    <cellStyle name="EYnumber 4 2 4" xfId="8431"/>
    <cellStyle name="EYnumber 4 2 4 2" xfId="33382"/>
    <cellStyle name="EYnumber 4 2 5" xfId="13565"/>
    <cellStyle name="EYnumber 4 2 5 2" xfId="38407"/>
    <cellStyle name="EYnumber 4 2 6" xfId="6681"/>
    <cellStyle name="EYnumber 4 2 6 2" xfId="31649"/>
    <cellStyle name="EYnumber 4 2 7" xfId="6939"/>
    <cellStyle name="EYnumber 4 2 7 2" xfId="31895"/>
    <cellStyle name="EYnumber 4 2 8" xfId="8951"/>
    <cellStyle name="EYnumber 4 2 8 2" xfId="33901"/>
    <cellStyle name="EYnumber 4 2 9" xfId="30244"/>
    <cellStyle name="EYnumber 4 3" xfId="5196"/>
    <cellStyle name="EYnumber 4 3 2" xfId="11382"/>
    <cellStyle name="EYnumber 4 3 2 2" xfId="9331"/>
    <cellStyle name="EYnumber 4 3 2 2 2" xfId="34281"/>
    <cellStyle name="EYnumber 4 3 2 3" xfId="19076"/>
    <cellStyle name="EYnumber 4 3 2 3 2" xfId="43916"/>
    <cellStyle name="EYnumber 4 3 2 4" xfId="22346"/>
    <cellStyle name="EYnumber 4 3 2 4 2" xfId="47186"/>
    <cellStyle name="EYnumber 4 3 2 5" xfId="25569"/>
    <cellStyle name="EYnumber 4 3 2 5 2" xfId="50409"/>
    <cellStyle name="EYnumber 4 3 2 6" xfId="36295"/>
    <cellStyle name="EYnumber 4 3 3" xfId="10478"/>
    <cellStyle name="EYnumber 4 3 3 2" xfId="14092"/>
    <cellStyle name="EYnumber 4 3 3 2 2" xfId="38933"/>
    <cellStyle name="EYnumber 4 3 3 3" xfId="18192"/>
    <cellStyle name="EYnumber 4 3 3 3 2" xfId="43032"/>
    <cellStyle name="EYnumber 4 3 3 4" xfId="21480"/>
    <cellStyle name="EYnumber 4 3 3 4 2" xfId="46320"/>
    <cellStyle name="EYnumber 4 3 3 5" xfId="24706"/>
    <cellStyle name="EYnumber 4 3 3 5 2" xfId="49546"/>
    <cellStyle name="EYnumber 4 3 3 6" xfId="27575"/>
    <cellStyle name="EYnumber 4 3 3 6 2" xfId="52415"/>
    <cellStyle name="EYnumber 4 3 3 7" xfId="35411"/>
    <cellStyle name="EYnumber 4 3 4" xfId="8446"/>
    <cellStyle name="EYnumber 4 3 4 2" xfId="33397"/>
    <cellStyle name="EYnumber 4 3 5" xfId="14641"/>
    <cellStyle name="EYnumber 4 3 5 2" xfId="39482"/>
    <cellStyle name="EYnumber 4 3 6" xfId="14104"/>
    <cellStyle name="EYnumber 4 3 6 2" xfId="38945"/>
    <cellStyle name="EYnumber 4 3 7" xfId="15746"/>
    <cellStyle name="EYnumber 4 3 7 2" xfId="40586"/>
    <cellStyle name="EYnumber 4 3 8" xfId="8344"/>
    <cellStyle name="EYnumber 4 3 8 2" xfId="33296"/>
    <cellStyle name="EYnumber 4 3 9" xfId="30286"/>
    <cellStyle name="EYnumber 4 4" xfId="5232"/>
    <cellStyle name="EYnumber 4 4 2" xfId="11407"/>
    <cellStyle name="EYnumber 4 4 2 2" xfId="14424"/>
    <cellStyle name="EYnumber 4 4 2 2 2" xfId="39265"/>
    <cellStyle name="EYnumber 4 4 2 3" xfId="19101"/>
    <cellStyle name="EYnumber 4 4 2 3 2" xfId="43941"/>
    <cellStyle name="EYnumber 4 4 2 4" xfId="22371"/>
    <cellStyle name="EYnumber 4 4 2 4 2" xfId="47211"/>
    <cellStyle name="EYnumber 4 4 2 5" xfId="25594"/>
    <cellStyle name="EYnumber 4 4 2 5 2" xfId="50434"/>
    <cellStyle name="EYnumber 4 4 2 6" xfId="36319"/>
    <cellStyle name="EYnumber 4 4 3" xfId="10453"/>
    <cellStyle name="EYnumber 4 4 3 2" xfId="13505"/>
    <cellStyle name="EYnumber 4 4 3 2 2" xfId="38347"/>
    <cellStyle name="EYnumber 4 4 3 3" xfId="18167"/>
    <cellStyle name="EYnumber 4 4 3 3 2" xfId="43007"/>
    <cellStyle name="EYnumber 4 4 3 4" xfId="21455"/>
    <cellStyle name="EYnumber 4 4 3 4 2" xfId="46295"/>
    <cellStyle name="EYnumber 4 4 3 5" xfId="24681"/>
    <cellStyle name="EYnumber 4 4 3 5 2" xfId="49521"/>
    <cellStyle name="EYnumber 4 4 3 6" xfId="27551"/>
    <cellStyle name="EYnumber 4 4 3 6 2" xfId="52391"/>
    <cellStyle name="EYnumber 4 4 3 7" xfId="35387"/>
    <cellStyle name="EYnumber 4 4 4" xfId="8453"/>
    <cellStyle name="EYnumber 4 4 4 2" xfId="33404"/>
    <cellStyle name="EYnumber 4 4 5" xfId="7154"/>
    <cellStyle name="EYnumber 4 4 5 2" xfId="32107"/>
    <cellStyle name="EYnumber 4 4 6" xfId="8911"/>
    <cellStyle name="EYnumber 4 4 6 2" xfId="33862"/>
    <cellStyle name="EYnumber 4 4 7" xfId="7973"/>
    <cellStyle name="EYnumber 4 4 7 2" xfId="32926"/>
    <cellStyle name="EYnumber 4 4 8" xfId="8914"/>
    <cellStyle name="EYnumber 4 4 8 2" xfId="33865"/>
    <cellStyle name="EYnumber 4 4 9" xfId="30316"/>
    <cellStyle name="EYnumber 4 5" xfId="4755"/>
    <cellStyle name="EYnumber 4 5 2" xfId="11114"/>
    <cellStyle name="EYnumber 4 5 2 2" xfId="13464"/>
    <cellStyle name="EYnumber 4 5 2 2 2" xfId="38306"/>
    <cellStyle name="EYnumber 4 5 2 3" xfId="18810"/>
    <cellStyle name="EYnumber 4 5 2 3 2" xfId="43650"/>
    <cellStyle name="EYnumber 4 5 2 4" xfId="22080"/>
    <cellStyle name="EYnumber 4 5 2 4 2" xfId="46920"/>
    <cellStyle name="EYnumber 4 5 2 5" xfId="25303"/>
    <cellStyle name="EYnumber 4 5 2 5 2" xfId="50143"/>
    <cellStyle name="EYnumber 4 5 2 6" xfId="36029"/>
    <cellStyle name="EYnumber 4 5 3" xfId="10804"/>
    <cellStyle name="EYnumber 4 5 3 2" xfId="7022"/>
    <cellStyle name="EYnumber 4 5 3 2 2" xfId="31978"/>
    <cellStyle name="EYnumber 4 5 3 3" xfId="18518"/>
    <cellStyle name="EYnumber 4 5 3 3 2" xfId="43358"/>
    <cellStyle name="EYnumber 4 5 3 4" xfId="21804"/>
    <cellStyle name="EYnumber 4 5 3 4 2" xfId="46644"/>
    <cellStyle name="EYnumber 4 5 3 5" xfId="25030"/>
    <cellStyle name="EYnumber 4 5 3 5 2" xfId="49870"/>
    <cellStyle name="EYnumber 4 5 3 6" xfId="27832"/>
    <cellStyle name="EYnumber 4 5 3 6 2" xfId="52672"/>
    <cellStyle name="EYnumber 4 5 3 7" xfId="35732"/>
    <cellStyle name="EYnumber 4 5 4" xfId="13873"/>
    <cellStyle name="EYnumber 4 5 4 2" xfId="38715"/>
    <cellStyle name="EYnumber 4 5 5" xfId="14247"/>
    <cellStyle name="EYnumber 4 5 5 2" xfId="39088"/>
    <cellStyle name="EYnumber 4 5 6" xfId="7048"/>
    <cellStyle name="EYnumber 4 5 6 2" xfId="32003"/>
    <cellStyle name="EYnumber 4 5 7" xfId="7271"/>
    <cellStyle name="EYnumber 4 5 7 2" xfId="32224"/>
    <cellStyle name="EYnumber 4 5 8" xfId="9062"/>
    <cellStyle name="EYnumber 4 5 8 2" xfId="34012"/>
    <cellStyle name="EYnumber 4 5 9" xfId="29874"/>
    <cellStyle name="EYnumber 4 6" xfId="11060"/>
    <cellStyle name="EYnumber 4 6 2" xfId="7269"/>
    <cellStyle name="EYnumber 4 6 2 2" xfId="32222"/>
    <cellStyle name="EYnumber 4 6 3" xfId="18763"/>
    <cellStyle name="EYnumber 4 6 3 2" xfId="43603"/>
    <cellStyle name="EYnumber 4 6 4" xfId="22034"/>
    <cellStyle name="EYnumber 4 6 4 2" xfId="46874"/>
    <cellStyle name="EYnumber 4 6 5" xfId="25257"/>
    <cellStyle name="EYnumber 4 6 5 2" xfId="50097"/>
    <cellStyle name="EYnumber 4 6 6" xfId="35980"/>
    <cellStyle name="EYnumber 4 7" xfId="10863"/>
    <cellStyle name="EYnumber 4 7 2" xfId="6558"/>
    <cellStyle name="EYnumber 4 7 2 2" xfId="31527"/>
    <cellStyle name="EYnumber 4 7 3" xfId="18577"/>
    <cellStyle name="EYnumber 4 7 3 2" xfId="43417"/>
    <cellStyle name="EYnumber 4 7 4" xfId="21855"/>
    <cellStyle name="EYnumber 4 7 4 2" xfId="46695"/>
    <cellStyle name="EYnumber 4 7 5" xfId="25081"/>
    <cellStyle name="EYnumber 4 7 5 2" xfId="49921"/>
    <cellStyle name="EYnumber 4 7 6" xfId="27876"/>
    <cellStyle name="EYnumber 4 7 6 2" xfId="52716"/>
    <cellStyle name="EYnumber 4 7 7" xfId="35785"/>
    <cellStyle name="EYnumber 4 8" xfId="13879"/>
    <cellStyle name="EYnumber 4 8 2" xfId="38721"/>
    <cellStyle name="EYnumber 4 9" xfId="15961"/>
    <cellStyle name="EYnumber 4 9 2" xfId="40801"/>
    <cellStyle name="EYnumber_EBITDA Bridge Template2" xfId="4543"/>
    <cellStyle name="EYPercent" xfId="4544"/>
    <cellStyle name="EYPercentCapped" xfId="4545"/>
    <cellStyle name="EYRelianceRestricted" xfId="4546"/>
    <cellStyle name="EYSectionHeading" xfId="4547"/>
    <cellStyle name="EYSheetHeader1" xfId="846"/>
    <cellStyle name="EYSheetHeading" xfId="4548"/>
    <cellStyle name="EYSheetHeading 2" xfId="4549"/>
    <cellStyle name="EYsmallheading" xfId="4550"/>
    <cellStyle name="EYSource" xfId="4551"/>
    <cellStyle name="EYSource 2" xfId="4552"/>
    <cellStyle name="EYSubTotal" xfId="4553"/>
    <cellStyle name="EYSubTotal 10" xfId="9694"/>
    <cellStyle name="EYSubTotal 10 2" xfId="34643"/>
    <cellStyle name="EYSubTotal 11" xfId="13994"/>
    <cellStyle name="EYSubTotal 11 2" xfId="38835"/>
    <cellStyle name="EYSubTotal 12" xfId="13844"/>
    <cellStyle name="EYSubTotal 12 2" xfId="38686"/>
    <cellStyle name="EYSubTotal 13" xfId="29812"/>
    <cellStyle name="EYSubTotal 2" xfId="5153"/>
    <cellStyle name="EYSubTotal 2 2" xfId="11352"/>
    <cellStyle name="EYSubTotal 2 2 2" xfId="14767"/>
    <cellStyle name="EYSubTotal 2 2 2 2" xfId="39608"/>
    <cellStyle name="EYSubTotal 2 2 3" xfId="19047"/>
    <cellStyle name="EYSubTotal 2 2 3 2" xfId="43887"/>
    <cellStyle name="EYSubTotal 2 2 4" xfId="22317"/>
    <cellStyle name="EYSubTotal 2 2 4 2" xfId="47157"/>
    <cellStyle name="EYSubTotal 2 2 5" xfId="25540"/>
    <cellStyle name="EYSubTotal 2 2 5 2" xfId="50380"/>
    <cellStyle name="EYSubTotal 2 2 6" xfId="36267"/>
    <cellStyle name="EYSubTotal 2 3" xfId="10510"/>
    <cellStyle name="EYSubTotal 2 3 2" xfId="6730"/>
    <cellStyle name="EYSubTotal 2 3 2 2" xfId="31698"/>
    <cellStyle name="EYSubTotal 2 3 3" xfId="18224"/>
    <cellStyle name="EYSubTotal 2 3 3 2" xfId="43064"/>
    <cellStyle name="EYSubTotal 2 3 4" xfId="21511"/>
    <cellStyle name="EYSubTotal 2 3 4 2" xfId="46351"/>
    <cellStyle name="EYSubTotal 2 3 5" xfId="24737"/>
    <cellStyle name="EYSubTotal 2 3 5 2" xfId="49577"/>
    <cellStyle name="EYSubTotal 2 3 6" xfId="27602"/>
    <cellStyle name="EYSubTotal 2 3 6 2" xfId="52442"/>
    <cellStyle name="EYSubTotal 2 3 7" xfId="35441"/>
    <cellStyle name="EYSubTotal 2 4" xfId="8433"/>
    <cellStyle name="EYSubTotal 2 4 2" xfId="33384"/>
    <cellStyle name="EYSubTotal 2 5" xfId="7404"/>
    <cellStyle name="EYSubTotal 2 5 2" xfId="32357"/>
    <cellStyle name="EYSubTotal 2 6" xfId="8466"/>
    <cellStyle name="EYSubTotal 2 6 2" xfId="33417"/>
    <cellStyle name="EYSubTotal 2 7" xfId="7437"/>
    <cellStyle name="EYSubTotal 2 7 2" xfId="32390"/>
    <cellStyle name="EYSubTotal 2 8" xfId="9384"/>
    <cellStyle name="EYSubTotal 2 8 2" xfId="34334"/>
    <cellStyle name="EYSubTotal 2 9" xfId="30248"/>
    <cellStyle name="EYSubTotal 3" xfId="5200"/>
    <cellStyle name="EYSubTotal 3 2" xfId="11383"/>
    <cellStyle name="EYSubTotal 3 2 2" xfId="7400"/>
    <cellStyle name="EYSubTotal 3 2 2 2" xfId="32353"/>
    <cellStyle name="EYSubTotal 3 2 3" xfId="19077"/>
    <cellStyle name="EYSubTotal 3 2 3 2" xfId="43917"/>
    <cellStyle name="EYSubTotal 3 2 4" xfId="22347"/>
    <cellStyle name="EYSubTotal 3 2 4 2" xfId="47187"/>
    <cellStyle name="EYSubTotal 3 2 5" xfId="25570"/>
    <cellStyle name="EYSubTotal 3 2 5 2" xfId="50410"/>
    <cellStyle name="EYSubTotal 3 2 6" xfId="36296"/>
    <cellStyle name="EYSubTotal 3 3" xfId="10477"/>
    <cellStyle name="EYSubTotal 3 3 2" xfId="13808"/>
    <cellStyle name="EYSubTotal 3 3 2 2" xfId="38650"/>
    <cellStyle name="EYSubTotal 3 3 3" xfId="18191"/>
    <cellStyle name="EYSubTotal 3 3 3 2" xfId="43031"/>
    <cellStyle name="EYSubTotal 3 3 4" xfId="21479"/>
    <cellStyle name="EYSubTotal 3 3 4 2" xfId="46319"/>
    <cellStyle name="EYSubTotal 3 3 5" xfId="24705"/>
    <cellStyle name="EYSubTotal 3 3 5 2" xfId="49545"/>
    <cellStyle name="EYSubTotal 3 3 6" xfId="27574"/>
    <cellStyle name="EYSubTotal 3 3 6 2" xfId="52414"/>
    <cellStyle name="EYSubTotal 3 3 7" xfId="35410"/>
    <cellStyle name="EYSubTotal 3 4" xfId="8448"/>
    <cellStyle name="EYSubTotal 3 4 2" xfId="33399"/>
    <cellStyle name="EYSubTotal 3 5" xfId="13484"/>
    <cellStyle name="EYSubTotal 3 5 2" xfId="38326"/>
    <cellStyle name="EYSubTotal 3 6" xfId="14888"/>
    <cellStyle name="EYSubTotal 3 6 2" xfId="39729"/>
    <cellStyle name="EYSubTotal 3 7" xfId="17558"/>
    <cellStyle name="EYSubTotal 3 7 2" xfId="42398"/>
    <cellStyle name="EYSubTotal 3 8" xfId="7713"/>
    <cellStyle name="EYSubTotal 3 8 2" xfId="32666"/>
    <cellStyle name="EYSubTotal 3 9" xfId="30289"/>
    <cellStyle name="EYSubTotal 4" xfId="5233"/>
    <cellStyle name="EYSubTotal 4 2" xfId="11408"/>
    <cellStyle name="EYSubTotal 4 2 2" xfId="9766"/>
    <cellStyle name="EYSubTotal 4 2 2 2" xfId="34715"/>
    <cellStyle name="EYSubTotal 4 2 3" xfId="19102"/>
    <cellStyle name="EYSubTotal 4 2 3 2" xfId="43942"/>
    <cellStyle name="EYSubTotal 4 2 4" xfId="22372"/>
    <cellStyle name="EYSubTotal 4 2 4 2" xfId="47212"/>
    <cellStyle name="EYSubTotal 4 2 5" xfId="25595"/>
    <cellStyle name="EYSubTotal 4 2 5 2" xfId="50435"/>
    <cellStyle name="EYSubTotal 4 2 6" xfId="36320"/>
    <cellStyle name="EYSubTotal 4 3" xfId="10452"/>
    <cellStyle name="EYSubTotal 4 3 2" xfId="14704"/>
    <cellStyle name="EYSubTotal 4 3 2 2" xfId="39545"/>
    <cellStyle name="EYSubTotal 4 3 3" xfId="18166"/>
    <cellStyle name="EYSubTotal 4 3 3 2" xfId="43006"/>
    <cellStyle name="EYSubTotal 4 3 4" xfId="21454"/>
    <cellStyle name="EYSubTotal 4 3 4 2" xfId="46294"/>
    <cellStyle name="EYSubTotal 4 3 5" xfId="24680"/>
    <cellStyle name="EYSubTotal 4 3 5 2" xfId="49520"/>
    <cellStyle name="EYSubTotal 4 3 6" xfId="27550"/>
    <cellStyle name="EYSubTotal 4 3 6 2" xfId="52390"/>
    <cellStyle name="EYSubTotal 4 3 7" xfId="35386"/>
    <cellStyle name="EYSubTotal 4 4" xfId="8454"/>
    <cellStyle name="EYSubTotal 4 4 2" xfId="33405"/>
    <cellStyle name="EYSubTotal 4 5" xfId="9670"/>
    <cellStyle name="EYSubTotal 4 5 2" xfId="34619"/>
    <cellStyle name="EYSubTotal 4 6" xfId="8920"/>
    <cellStyle name="EYSubTotal 4 6 2" xfId="33870"/>
    <cellStyle name="EYSubTotal 4 7" xfId="8455"/>
    <cellStyle name="EYSubTotal 4 7 2" xfId="33406"/>
    <cellStyle name="EYSubTotal 4 8" xfId="13522"/>
    <cellStyle name="EYSubTotal 4 8 2" xfId="38364"/>
    <cellStyle name="EYSubTotal 4 9" xfId="30317"/>
    <cellStyle name="EYSubTotal 5" xfId="4754"/>
    <cellStyle name="EYSubTotal 5 2" xfId="11113"/>
    <cellStyle name="EYSubTotal 5 2 2" xfId="13594"/>
    <cellStyle name="EYSubTotal 5 2 2 2" xfId="38436"/>
    <cellStyle name="EYSubTotal 5 2 3" xfId="18809"/>
    <cellStyle name="EYSubTotal 5 2 3 2" xfId="43649"/>
    <cellStyle name="EYSubTotal 5 2 4" xfId="22079"/>
    <cellStyle name="EYSubTotal 5 2 4 2" xfId="46919"/>
    <cellStyle name="EYSubTotal 5 2 5" xfId="25302"/>
    <cellStyle name="EYSubTotal 5 2 5 2" xfId="50142"/>
    <cellStyle name="EYSubTotal 5 2 6" xfId="36028"/>
    <cellStyle name="EYSubTotal 5 3" xfId="10805"/>
    <cellStyle name="EYSubTotal 5 3 2" xfId="7296"/>
    <cellStyle name="EYSubTotal 5 3 2 2" xfId="32249"/>
    <cellStyle name="EYSubTotal 5 3 3" xfId="18519"/>
    <cellStyle name="EYSubTotal 5 3 3 2" xfId="43359"/>
    <cellStyle name="EYSubTotal 5 3 4" xfId="21805"/>
    <cellStyle name="EYSubTotal 5 3 4 2" xfId="46645"/>
    <cellStyle name="EYSubTotal 5 3 5" xfId="25031"/>
    <cellStyle name="EYSubTotal 5 3 5 2" xfId="49871"/>
    <cellStyle name="EYSubTotal 5 3 6" xfId="27833"/>
    <cellStyle name="EYSubTotal 5 3 6 2" xfId="52673"/>
    <cellStyle name="EYSubTotal 5 3 7" xfId="35733"/>
    <cellStyle name="EYSubTotal 5 4" xfId="14131"/>
    <cellStyle name="EYSubTotal 5 4 2" xfId="38972"/>
    <cellStyle name="EYSubTotal 5 5" xfId="7499"/>
    <cellStyle name="EYSubTotal 5 5 2" xfId="32452"/>
    <cellStyle name="EYSubTotal 5 6" xfId="13951"/>
    <cellStyle name="EYSubTotal 5 6 2" xfId="38792"/>
    <cellStyle name="EYSubTotal 5 7" xfId="8362"/>
    <cellStyle name="EYSubTotal 5 7 2" xfId="33314"/>
    <cellStyle name="EYSubTotal 5 8" xfId="9656"/>
    <cellStyle name="EYSubTotal 5 8 2" xfId="34605"/>
    <cellStyle name="EYSubTotal 5 9" xfId="29873"/>
    <cellStyle name="EYSubTotal 6" xfId="11061"/>
    <cellStyle name="EYSubTotal 6 2" xfId="9449"/>
    <cellStyle name="EYSubTotal 6 2 2" xfId="34399"/>
    <cellStyle name="EYSubTotal 6 3" xfId="18764"/>
    <cellStyle name="EYSubTotal 6 3 2" xfId="43604"/>
    <cellStyle name="EYSubTotal 6 4" xfId="22035"/>
    <cellStyle name="EYSubTotal 6 4 2" xfId="46875"/>
    <cellStyle name="EYSubTotal 6 5" xfId="25258"/>
    <cellStyle name="EYSubTotal 6 5 2" xfId="50098"/>
    <cellStyle name="EYSubTotal 6 6" xfId="35981"/>
    <cellStyle name="EYSubTotal 7" xfId="10862"/>
    <cellStyle name="EYSubTotal 7 2" xfId="7368"/>
    <cellStyle name="EYSubTotal 7 2 2" xfId="32321"/>
    <cellStyle name="EYSubTotal 7 3" xfId="18576"/>
    <cellStyle name="EYSubTotal 7 3 2" xfId="43416"/>
    <cellStyle name="EYSubTotal 7 4" xfId="21854"/>
    <cellStyle name="EYSubTotal 7 4 2" xfId="46694"/>
    <cellStyle name="EYSubTotal 7 5" xfId="25080"/>
    <cellStyle name="EYSubTotal 7 5 2" xfId="49920"/>
    <cellStyle name="EYSubTotal 7 6" xfId="27875"/>
    <cellStyle name="EYSubTotal 7 6 2" xfId="52715"/>
    <cellStyle name="EYSubTotal 7 7" xfId="35784"/>
    <cellStyle name="EYSubTotal 8" xfId="8359"/>
    <cellStyle name="EYSubTotal 8 2" xfId="33311"/>
    <cellStyle name="EYSubTotal 9" xfId="7000"/>
    <cellStyle name="EYSubTotal 9 2" xfId="31956"/>
    <cellStyle name="EYtext" xfId="847"/>
    <cellStyle name="EYtext 2" xfId="4554"/>
    <cellStyle name="EYtext_EBITDA Bridge Template2" xfId="4555"/>
    <cellStyle name="EYtextbold" xfId="4556"/>
    <cellStyle name="EYtextbolditalic" xfId="4557"/>
    <cellStyle name="EYtextitalic" xfId="4558"/>
    <cellStyle name="EYTotal" xfId="4559"/>
    <cellStyle name="EYTotal 10" xfId="7418"/>
    <cellStyle name="EYTotal 10 2" xfId="32371"/>
    <cellStyle name="EYTotal 11" xfId="15612"/>
    <cellStyle name="EYTotal 11 2" xfId="40453"/>
    <cellStyle name="EYTotal 12" xfId="15681"/>
    <cellStyle name="EYTotal 12 2" xfId="40521"/>
    <cellStyle name="EYTotal 13" xfId="29813"/>
    <cellStyle name="EYTotal 2" xfId="5156"/>
    <cellStyle name="EYTotal 2 2" xfId="11354"/>
    <cellStyle name="EYTotal 2 2 2" xfId="7564"/>
    <cellStyle name="EYTotal 2 2 2 2" xfId="32517"/>
    <cellStyle name="EYTotal 2 2 3" xfId="19049"/>
    <cellStyle name="EYTotal 2 2 3 2" xfId="43889"/>
    <cellStyle name="EYTotal 2 2 4" xfId="22319"/>
    <cellStyle name="EYTotal 2 2 4 2" xfId="47159"/>
    <cellStyle name="EYTotal 2 2 5" xfId="25542"/>
    <cellStyle name="EYTotal 2 2 5 2" xfId="50382"/>
    <cellStyle name="EYTotal 2 2 6" xfId="36268"/>
    <cellStyle name="EYTotal 2 3" xfId="10507"/>
    <cellStyle name="EYTotal 2 3 2" xfId="13577"/>
    <cellStyle name="EYTotal 2 3 2 2" xfId="38419"/>
    <cellStyle name="EYTotal 2 3 3" xfId="18221"/>
    <cellStyle name="EYTotal 2 3 3 2" xfId="43061"/>
    <cellStyle name="EYTotal 2 3 4" xfId="21508"/>
    <cellStyle name="EYTotal 2 3 4 2" xfId="46348"/>
    <cellStyle name="EYTotal 2 3 5" xfId="24734"/>
    <cellStyle name="EYTotal 2 3 5 2" xfId="49574"/>
    <cellStyle name="EYTotal 2 3 6" xfId="27600"/>
    <cellStyle name="EYTotal 2 3 6 2" xfId="52440"/>
    <cellStyle name="EYTotal 2 3 7" xfId="35439"/>
    <cellStyle name="EYTotal 2 4" xfId="7981"/>
    <cellStyle name="EYTotal 2 4 2" xfId="32934"/>
    <cellStyle name="EYTotal 2 5" xfId="14749"/>
    <cellStyle name="EYTotal 2 5 2" xfId="39590"/>
    <cellStyle name="EYTotal 2 6" xfId="14878"/>
    <cellStyle name="EYTotal 2 6 2" xfId="39719"/>
    <cellStyle name="EYTotal 2 7" xfId="19516"/>
    <cellStyle name="EYTotal 2 7 2" xfId="44356"/>
    <cellStyle name="EYTotal 2 8" xfId="22409"/>
    <cellStyle name="EYTotal 2 8 2" xfId="47249"/>
    <cellStyle name="EYTotal 2 9" xfId="30250"/>
    <cellStyle name="EYTotal 3" xfId="5201"/>
    <cellStyle name="EYTotal 3 2" xfId="11384"/>
    <cellStyle name="EYTotal 3 2 2" xfId="14775"/>
    <cellStyle name="EYTotal 3 2 2 2" xfId="39616"/>
    <cellStyle name="EYTotal 3 2 3" xfId="19078"/>
    <cellStyle name="EYTotal 3 2 3 2" xfId="43918"/>
    <cellStyle name="EYTotal 3 2 4" xfId="22348"/>
    <cellStyle name="EYTotal 3 2 4 2" xfId="47188"/>
    <cellStyle name="EYTotal 3 2 5" xfId="25571"/>
    <cellStyle name="EYTotal 3 2 5 2" xfId="50411"/>
    <cellStyle name="EYTotal 3 2 6" xfId="36297"/>
    <cellStyle name="EYTotal 3 3" xfId="10476"/>
    <cellStyle name="EYTotal 3 3 2" xfId="13984"/>
    <cellStyle name="EYTotal 3 3 2 2" xfId="38825"/>
    <cellStyle name="EYTotal 3 3 3" xfId="18190"/>
    <cellStyle name="EYTotal 3 3 3 2" xfId="43030"/>
    <cellStyle name="EYTotal 3 3 4" xfId="21478"/>
    <cellStyle name="EYTotal 3 3 4 2" xfId="46318"/>
    <cellStyle name="EYTotal 3 3 5" xfId="24704"/>
    <cellStyle name="EYTotal 3 3 5 2" xfId="49544"/>
    <cellStyle name="EYTotal 3 3 6" xfId="27573"/>
    <cellStyle name="EYTotal 3 3 6 2" xfId="52413"/>
    <cellStyle name="EYTotal 3 3 7" xfId="35409"/>
    <cellStyle name="EYTotal 3 4" xfId="8449"/>
    <cellStyle name="EYTotal 3 4 2" xfId="33400"/>
    <cellStyle name="EYTotal 3 5" xfId="7226"/>
    <cellStyle name="EYTotal 3 5 2" xfId="32179"/>
    <cellStyle name="EYTotal 3 6" xfId="13987"/>
    <cellStyle name="EYTotal 3 6 2" xfId="38828"/>
    <cellStyle name="EYTotal 3 7" xfId="15687"/>
    <cellStyle name="EYTotal 3 7 2" xfId="40527"/>
    <cellStyle name="EYTotal 3 8" xfId="14893"/>
    <cellStyle name="EYTotal 3 8 2" xfId="39734"/>
    <cellStyle name="EYTotal 3 9" xfId="30290"/>
    <cellStyle name="EYTotal 4" xfId="5235"/>
    <cellStyle name="EYTotal 4 2" xfId="11410"/>
    <cellStyle name="EYTotal 4 2 2" xfId="6584"/>
    <cellStyle name="EYTotal 4 2 2 2" xfId="31553"/>
    <cellStyle name="EYTotal 4 2 3" xfId="19104"/>
    <cellStyle name="EYTotal 4 2 3 2" xfId="43944"/>
    <cellStyle name="EYTotal 4 2 4" xfId="22374"/>
    <cellStyle name="EYTotal 4 2 4 2" xfId="47214"/>
    <cellStyle name="EYTotal 4 2 5" xfId="25597"/>
    <cellStyle name="EYTotal 4 2 5 2" xfId="50437"/>
    <cellStyle name="EYTotal 4 2 6" xfId="36321"/>
    <cellStyle name="EYTotal 4 3" xfId="10450"/>
    <cellStyle name="EYTotal 4 3 2" xfId="7045"/>
    <cellStyle name="EYTotal 4 3 2 2" xfId="32000"/>
    <cellStyle name="EYTotal 4 3 3" xfId="18164"/>
    <cellStyle name="EYTotal 4 3 3 2" xfId="43004"/>
    <cellStyle name="EYTotal 4 3 4" xfId="21452"/>
    <cellStyle name="EYTotal 4 3 4 2" xfId="46292"/>
    <cellStyle name="EYTotal 4 3 5" xfId="24678"/>
    <cellStyle name="EYTotal 4 3 5 2" xfId="49518"/>
    <cellStyle name="EYTotal 4 3 6" xfId="27548"/>
    <cellStyle name="EYTotal 4 3 6 2" xfId="52388"/>
    <cellStyle name="EYTotal 4 3 7" xfId="35385"/>
    <cellStyle name="EYTotal 4 4" xfId="9652"/>
    <cellStyle name="EYTotal 4 4 2" xfId="34601"/>
    <cellStyle name="EYTotal 4 5" xfId="7712"/>
    <cellStyle name="EYTotal 4 5 2" xfId="32665"/>
    <cellStyle name="EYTotal 4 6" xfId="7704"/>
    <cellStyle name="EYTotal 4 6 2" xfId="32657"/>
    <cellStyle name="EYTotal 4 7" xfId="9091"/>
    <cellStyle name="EYTotal 4 7 2" xfId="34041"/>
    <cellStyle name="EYTotal 4 8" xfId="13799"/>
    <cellStyle name="EYTotal 4 8 2" xfId="38641"/>
    <cellStyle name="EYTotal 4 9" xfId="30318"/>
    <cellStyle name="EYTotal 5" xfId="4751"/>
    <cellStyle name="EYTotal 5 2" xfId="11112"/>
    <cellStyle name="EYTotal 5 2 2" xfId="7589"/>
    <cellStyle name="EYTotal 5 2 2 2" xfId="32542"/>
    <cellStyle name="EYTotal 5 2 3" xfId="18808"/>
    <cellStyle name="EYTotal 5 2 3 2" xfId="43648"/>
    <cellStyle name="EYTotal 5 2 4" xfId="22078"/>
    <cellStyle name="EYTotal 5 2 4 2" xfId="46918"/>
    <cellStyle name="EYTotal 5 2 5" xfId="25301"/>
    <cellStyle name="EYTotal 5 2 5 2" xfId="50141"/>
    <cellStyle name="EYTotal 5 2 6" xfId="36027"/>
    <cellStyle name="EYTotal 5 3" xfId="10808"/>
    <cellStyle name="EYTotal 5 3 2" xfId="7018"/>
    <cellStyle name="EYTotal 5 3 2 2" xfId="31974"/>
    <cellStyle name="EYTotal 5 3 3" xfId="18522"/>
    <cellStyle name="EYTotal 5 3 3 2" xfId="43362"/>
    <cellStyle name="EYTotal 5 3 4" xfId="21808"/>
    <cellStyle name="EYTotal 5 3 4 2" xfId="46648"/>
    <cellStyle name="EYTotal 5 3 5" xfId="25034"/>
    <cellStyle name="EYTotal 5 3 5 2" xfId="49874"/>
    <cellStyle name="EYTotal 5 3 6" xfId="27834"/>
    <cellStyle name="EYTotal 5 3 6 2" xfId="52674"/>
    <cellStyle name="EYTotal 5 3 7" xfId="35736"/>
    <cellStyle name="EYTotal 5 4" xfId="13874"/>
    <cellStyle name="EYTotal 5 4 2" xfId="38716"/>
    <cellStyle name="EYTotal 5 5" xfId="9152"/>
    <cellStyle name="EYTotal 5 5 2" xfId="34102"/>
    <cellStyle name="EYTotal 5 6" xfId="14066"/>
    <cellStyle name="EYTotal 5 6 2" xfId="38907"/>
    <cellStyle name="EYTotal 5 7" xfId="8908"/>
    <cellStyle name="EYTotal 5 7 2" xfId="33859"/>
    <cellStyle name="EYTotal 5 8" xfId="9061"/>
    <cellStyle name="EYTotal 5 8 2" xfId="34011"/>
    <cellStyle name="EYTotal 5 9" xfId="29870"/>
    <cellStyle name="EYTotal 6" xfId="11062"/>
    <cellStyle name="EYTotal 6 2" xfId="13151"/>
    <cellStyle name="EYTotal 6 2 2" xfId="37993"/>
    <cellStyle name="EYTotal 6 3" xfId="18765"/>
    <cellStyle name="EYTotal 6 3 2" xfId="43605"/>
    <cellStyle name="EYTotal 6 4" xfId="22036"/>
    <cellStyle name="EYTotal 6 4 2" xfId="46876"/>
    <cellStyle name="EYTotal 6 5" xfId="25259"/>
    <cellStyle name="EYTotal 6 5 2" xfId="50099"/>
    <cellStyle name="EYTotal 6 6" xfId="35982"/>
    <cellStyle name="EYTotal 7" xfId="10861"/>
    <cellStyle name="EYTotal 7 2" xfId="6813"/>
    <cellStyle name="EYTotal 7 2 2" xfId="31778"/>
    <cellStyle name="EYTotal 7 3" xfId="18575"/>
    <cellStyle name="EYTotal 7 3 2" xfId="43415"/>
    <cellStyle name="EYTotal 7 4" xfId="21853"/>
    <cellStyle name="EYTotal 7 4 2" xfId="46693"/>
    <cellStyle name="EYTotal 7 5" xfId="25079"/>
    <cellStyle name="EYTotal 7 5 2" xfId="49919"/>
    <cellStyle name="EYTotal 7 6" xfId="27874"/>
    <cellStyle name="EYTotal 7 6 2" xfId="52714"/>
    <cellStyle name="EYTotal 7 7" xfId="35783"/>
    <cellStyle name="EYTotal 8" xfId="8361"/>
    <cellStyle name="EYTotal 8 2" xfId="33313"/>
    <cellStyle name="EYTotal 9" xfId="8374"/>
    <cellStyle name="EYTotal 9 2" xfId="33325"/>
    <cellStyle name="EYWIP" xfId="4560"/>
    <cellStyle name="f" xfId="4561"/>
    <cellStyle name="Factor" xfId="848"/>
    <cellStyle name="Factor 2" xfId="1412"/>
    <cellStyle name="Factor 3" xfId="4562"/>
    <cellStyle name="Fecha" xfId="4563"/>
    <cellStyle name="Fecha4 - Estilo4" xfId="4564"/>
    <cellStyle name="Feed Label" xfId="849"/>
    <cellStyle name="Feeder Field" xfId="850"/>
    <cellStyle name="Feeder Field 2" xfId="1413"/>
    <cellStyle name="Feeder Field 2 2" xfId="4733"/>
    <cellStyle name="Feeder Field 2 2 2" xfId="6097"/>
    <cellStyle name="Feeder Field 2 2 2 2" xfId="12472"/>
    <cellStyle name="Feeder Field 2 2 2 2 2" xfId="16882"/>
    <cellStyle name="Feeder Field 2 2 2 2 2 2" xfId="41722"/>
    <cellStyle name="Feeder Field 2 2 2 2 3" xfId="20145"/>
    <cellStyle name="Feeder Field 2 2 2 2 3 2" xfId="44985"/>
    <cellStyle name="Feeder Field 2 2 2 2 4" xfId="23415"/>
    <cellStyle name="Feeder Field 2 2 2 2 4 2" xfId="48255"/>
    <cellStyle name="Feeder Field 2 2 2 2 5" xfId="26628"/>
    <cellStyle name="Feeder Field 2 2 2 2 5 2" xfId="51468"/>
    <cellStyle name="Feeder Field 2 2 2 2 6" xfId="37325"/>
    <cellStyle name="Feeder Field 2 2 2 3" xfId="31083"/>
    <cellStyle name="Feeder Field 2 2 3" xfId="10821"/>
    <cellStyle name="Feeder Field 2 2 3 2" xfId="6936"/>
    <cellStyle name="Feeder Field 2 2 3 2 2" xfId="31892"/>
    <cellStyle name="Feeder Field 2 2 3 3" xfId="18535"/>
    <cellStyle name="Feeder Field 2 2 3 3 2" xfId="43375"/>
    <cellStyle name="Feeder Field 2 2 3 4" xfId="21820"/>
    <cellStyle name="Feeder Field 2 2 3 4 2" xfId="46660"/>
    <cellStyle name="Feeder Field 2 2 3 5" xfId="25046"/>
    <cellStyle name="Feeder Field 2 2 3 5 2" xfId="49886"/>
    <cellStyle name="Feeder Field 2 2 3 6" xfId="35748"/>
    <cellStyle name="Feeder Field 2 2 4" xfId="29854"/>
    <cellStyle name="Feeder Field 2 3" xfId="5155"/>
    <cellStyle name="Feeder Field 2 3 2" xfId="6166"/>
    <cellStyle name="Feeder Field 2 3 2 2" xfId="12541"/>
    <cellStyle name="Feeder Field 2 3 2 2 2" xfId="16951"/>
    <cellStyle name="Feeder Field 2 3 2 2 2 2" xfId="41791"/>
    <cellStyle name="Feeder Field 2 3 2 2 3" xfId="20214"/>
    <cellStyle name="Feeder Field 2 3 2 2 3 2" xfId="45054"/>
    <cellStyle name="Feeder Field 2 3 2 2 4" xfId="23484"/>
    <cellStyle name="Feeder Field 2 3 2 2 4 2" xfId="48324"/>
    <cellStyle name="Feeder Field 2 3 2 2 5" xfId="26697"/>
    <cellStyle name="Feeder Field 2 3 2 2 5 2" xfId="51537"/>
    <cellStyle name="Feeder Field 2 3 2 2 6" xfId="37392"/>
    <cellStyle name="Feeder Field 2 3 2 3" xfId="31150"/>
    <cellStyle name="Feeder Field 2 3 3" xfId="10508"/>
    <cellStyle name="Feeder Field 2 3 3 2" xfId="9776"/>
    <cellStyle name="Feeder Field 2 3 3 2 2" xfId="34725"/>
    <cellStyle name="Feeder Field 2 3 3 3" xfId="18222"/>
    <cellStyle name="Feeder Field 2 3 3 3 2" xfId="43062"/>
    <cellStyle name="Feeder Field 2 3 3 4" xfId="21509"/>
    <cellStyle name="Feeder Field 2 3 3 4 2" xfId="46349"/>
    <cellStyle name="Feeder Field 2 3 3 5" xfId="24735"/>
    <cellStyle name="Feeder Field 2 3 3 5 2" xfId="49575"/>
    <cellStyle name="Feeder Field 2 3 3 6" xfId="35440"/>
    <cellStyle name="Feeder Field 2 3 4" xfId="30249"/>
    <cellStyle name="Feeder Field 2 4" xfId="5186"/>
    <cellStyle name="Feeder Field 2 4 2" xfId="6170"/>
    <cellStyle name="Feeder Field 2 4 2 2" xfId="12545"/>
    <cellStyle name="Feeder Field 2 4 2 2 2" xfId="16955"/>
    <cellStyle name="Feeder Field 2 4 2 2 2 2" xfId="41795"/>
    <cellStyle name="Feeder Field 2 4 2 2 3" xfId="20218"/>
    <cellStyle name="Feeder Field 2 4 2 2 3 2" xfId="45058"/>
    <cellStyle name="Feeder Field 2 4 2 2 4" xfId="23488"/>
    <cellStyle name="Feeder Field 2 4 2 2 4 2" xfId="48328"/>
    <cellStyle name="Feeder Field 2 4 2 2 5" xfId="26701"/>
    <cellStyle name="Feeder Field 2 4 2 2 5 2" xfId="51541"/>
    <cellStyle name="Feeder Field 2 4 2 2 6" xfId="37395"/>
    <cellStyle name="Feeder Field 2 4 2 3" xfId="31153"/>
    <cellStyle name="Feeder Field 2 4 3" xfId="10485"/>
    <cellStyle name="Feeder Field 2 4 3 2" xfId="14347"/>
    <cellStyle name="Feeder Field 2 4 3 2 2" xfId="39188"/>
    <cellStyle name="Feeder Field 2 4 3 3" xfId="18199"/>
    <cellStyle name="Feeder Field 2 4 3 3 2" xfId="43039"/>
    <cellStyle name="Feeder Field 2 4 3 4" xfId="21487"/>
    <cellStyle name="Feeder Field 2 4 3 4 2" xfId="46327"/>
    <cellStyle name="Feeder Field 2 4 3 5" xfId="24713"/>
    <cellStyle name="Feeder Field 2 4 3 5 2" xfId="49553"/>
    <cellStyle name="Feeder Field 2 4 3 6" xfId="35418"/>
    <cellStyle name="Feeder Field 2 4 4" xfId="30276"/>
    <cellStyle name="Feeder Field 2 5" xfId="6050"/>
    <cellStyle name="Feeder Field 2 5 2" xfId="12426"/>
    <cellStyle name="Feeder Field 2 5 2 2" xfId="16836"/>
    <cellStyle name="Feeder Field 2 5 2 2 2" xfId="41676"/>
    <cellStyle name="Feeder Field 2 5 2 3" xfId="20099"/>
    <cellStyle name="Feeder Field 2 5 2 3 2" xfId="44939"/>
    <cellStyle name="Feeder Field 2 5 2 4" xfId="23369"/>
    <cellStyle name="Feeder Field 2 5 2 4 2" xfId="48209"/>
    <cellStyle name="Feeder Field 2 5 2 5" xfId="26582"/>
    <cellStyle name="Feeder Field 2 5 2 5 2" xfId="51422"/>
    <cellStyle name="Feeder Field 2 5 2 6" xfId="37284"/>
    <cellStyle name="Feeder Field 2 5 3" xfId="31042"/>
    <cellStyle name="Feeder Field 2 6" xfId="9986"/>
    <cellStyle name="Feeder Field 2 6 2" xfId="13781"/>
    <cellStyle name="Feeder Field 2 6 2 2" xfId="38623"/>
    <cellStyle name="Feeder Field 2 6 3" xfId="17702"/>
    <cellStyle name="Feeder Field 2 6 3 2" xfId="42542"/>
    <cellStyle name="Feeder Field 2 6 4" xfId="20997"/>
    <cellStyle name="Feeder Field 2 6 4 2" xfId="45837"/>
    <cellStyle name="Feeder Field 2 6 5" xfId="24223"/>
    <cellStyle name="Feeder Field 2 6 5 2" xfId="49063"/>
    <cellStyle name="Feeder Field 2 6 6" xfId="34935"/>
    <cellStyle name="Feeder Field 2 7" xfId="29697"/>
    <cellStyle name="Feeder Field 3" xfId="4565"/>
    <cellStyle name="Feeder Field 3 2" xfId="5159"/>
    <cellStyle name="Feeder Field 3 2 2" xfId="6168"/>
    <cellStyle name="Feeder Field 3 2 2 2" xfId="12543"/>
    <cellStyle name="Feeder Field 3 2 2 2 2" xfId="16953"/>
    <cellStyle name="Feeder Field 3 2 2 2 2 2" xfId="41793"/>
    <cellStyle name="Feeder Field 3 2 2 2 3" xfId="20216"/>
    <cellStyle name="Feeder Field 3 2 2 2 3 2" xfId="45056"/>
    <cellStyle name="Feeder Field 3 2 2 2 4" xfId="23486"/>
    <cellStyle name="Feeder Field 3 2 2 2 4 2" xfId="48326"/>
    <cellStyle name="Feeder Field 3 2 2 2 5" xfId="26699"/>
    <cellStyle name="Feeder Field 3 2 2 2 5 2" xfId="51539"/>
    <cellStyle name="Feeder Field 3 2 2 2 6" xfId="37394"/>
    <cellStyle name="Feeder Field 3 2 2 3" xfId="31152"/>
    <cellStyle name="Feeder Field 3 2 3" xfId="10505"/>
    <cellStyle name="Feeder Field 3 2 3 2" xfId="13511"/>
    <cellStyle name="Feeder Field 3 2 3 2 2" xfId="38353"/>
    <cellStyle name="Feeder Field 3 2 3 3" xfId="18219"/>
    <cellStyle name="Feeder Field 3 2 3 3 2" xfId="43059"/>
    <cellStyle name="Feeder Field 3 2 3 4" xfId="21506"/>
    <cellStyle name="Feeder Field 3 2 3 4 2" xfId="46346"/>
    <cellStyle name="Feeder Field 3 2 3 5" xfId="24732"/>
    <cellStyle name="Feeder Field 3 2 3 5 2" xfId="49572"/>
    <cellStyle name="Feeder Field 3 2 3 6" xfId="35437"/>
    <cellStyle name="Feeder Field 3 2 4" xfId="30253"/>
    <cellStyle name="Feeder Field 3 3" xfId="5202"/>
    <cellStyle name="Feeder Field 3 3 2" xfId="6171"/>
    <cellStyle name="Feeder Field 3 3 2 2" xfId="12546"/>
    <cellStyle name="Feeder Field 3 3 2 2 2" xfId="16956"/>
    <cellStyle name="Feeder Field 3 3 2 2 2 2" xfId="41796"/>
    <cellStyle name="Feeder Field 3 3 2 2 3" xfId="20219"/>
    <cellStyle name="Feeder Field 3 3 2 2 3 2" xfId="45059"/>
    <cellStyle name="Feeder Field 3 3 2 2 4" xfId="23489"/>
    <cellStyle name="Feeder Field 3 3 2 2 4 2" xfId="48329"/>
    <cellStyle name="Feeder Field 3 3 2 2 5" xfId="26702"/>
    <cellStyle name="Feeder Field 3 3 2 2 5 2" xfId="51542"/>
    <cellStyle name="Feeder Field 3 3 2 2 6" xfId="37396"/>
    <cellStyle name="Feeder Field 3 3 2 3" xfId="31154"/>
    <cellStyle name="Feeder Field 3 3 3" xfId="10475"/>
    <cellStyle name="Feeder Field 3 3 3 2" xfId="13824"/>
    <cellStyle name="Feeder Field 3 3 3 2 2" xfId="38666"/>
    <cellStyle name="Feeder Field 3 3 3 3" xfId="18189"/>
    <cellStyle name="Feeder Field 3 3 3 3 2" xfId="43029"/>
    <cellStyle name="Feeder Field 3 3 3 4" xfId="21477"/>
    <cellStyle name="Feeder Field 3 3 3 4 2" xfId="46317"/>
    <cellStyle name="Feeder Field 3 3 3 5" xfId="24703"/>
    <cellStyle name="Feeder Field 3 3 3 5 2" xfId="49543"/>
    <cellStyle name="Feeder Field 3 3 3 6" xfId="35408"/>
    <cellStyle name="Feeder Field 3 3 4" xfId="30291"/>
    <cellStyle name="Feeder Field 3 4" xfId="5236"/>
    <cellStyle name="Feeder Field 3 4 2" xfId="6174"/>
    <cellStyle name="Feeder Field 3 4 2 2" xfId="12549"/>
    <cellStyle name="Feeder Field 3 4 2 2 2" xfId="16959"/>
    <cellStyle name="Feeder Field 3 4 2 2 2 2" xfId="41799"/>
    <cellStyle name="Feeder Field 3 4 2 2 3" xfId="20222"/>
    <cellStyle name="Feeder Field 3 4 2 2 3 2" xfId="45062"/>
    <cellStyle name="Feeder Field 3 4 2 2 4" xfId="23492"/>
    <cellStyle name="Feeder Field 3 4 2 2 4 2" xfId="48332"/>
    <cellStyle name="Feeder Field 3 4 2 2 5" xfId="26705"/>
    <cellStyle name="Feeder Field 3 4 2 2 5 2" xfId="51545"/>
    <cellStyle name="Feeder Field 3 4 2 2 6" xfId="37397"/>
    <cellStyle name="Feeder Field 3 4 2 3" xfId="31155"/>
    <cellStyle name="Feeder Field 3 4 3" xfId="10449"/>
    <cellStyle name="Feeder Field 3 4 3 2" xfId="14879"/>
    <cellStyle name="Feeder Field 3 4 3 2 2" xfId="39720"/>
    <cellStyle name="Feeder Field 3 4 3 3" xfId="18163"/>
    <cellStyle name="Feeder Field 3 4 3 3 2" xfId="43003"/>
    <cellStyle name="Feeder Field 3 4 3 4" xfId="21451"/>
    <cellStyle name="Feeder Field 3 4 3 4 2" xfId="46291"/>
    <cellStyle name="Feeder Field 3 4 3 5" xfId="24677"/>
    <cellStyle name="Feeder Field 3 4 3 5 2" xfId="49517"/>
    <cellStyle name="Feeder Field 3 4 3 6" xfId="35384"/>
    <cellStyle name="Feeder Field 3 4 4" xfId="30319"/>
    <cellStyle name="Feeder Field 3 5" xfId="5157"/>
    <cellStyle name="Feeder Field 3 5 2" xfId="6167"/>
    <cellStyle name="Feeder Field 3 5 2 2" xfId="12542"/>
    <cellStyle name="Feeder Field 3 5 2 2 2" xfId="16952"/>
    <cellStyle name="Feeder Field 3 5 2 2 2 2" xfId="41792"/>
    <cellStyle name="Feeder Field 3 5 2 2 3" xfId="20215"/>
    <cellStyle name="Feeder Field 3 5 2 2 3 2" xfId="45055"/>
    <cellStyle name="Feeder Field 3 5 2 2 4" xfId="23485"/>
    <cellStyle name="Feeder Field 3 5 2 2 4 2" xfId="48325"/>
    <cellStyle name="Feeder Field 3 5 2 2 5" xfId="26698"/>
    <cellStyle name="Feeder Field 3 5 2 2 5 2" xfId="51538"/>
    <cellStyle name="Feeder Field 3 5 2 2 6" xfId="37393"/>
    <cellStyle name="Feeder Field 3 5 2 3" xfId="31151"/>
    <cellStyle name="Feeder Field 3 5 3" xfId="10506"/>
    <cellStyle name="Feeder Field 3 5 3 2" xfId="7572"/>
    <cellStyle name="Feeder Field 3 5 3 2 2" xfId="32525"/>
    <cellStyle name="Feeder Field 3 5 3 3" xfId="18220"/>
    <cellStyle name="Feeder Field 3 5 3 3 2" xfId="43060"/>
    <cellStyle name="Feeder Field 3 5 3 4" xfId="21507"/>
    <cellStyle name="Feeder Field 3 5 3 4 2" xfId="46347"/>
    <cellStyle name="Feeder Field 3 5 3 5" xfId="24733"/>
    <cellStyle name="Feeder Field 3 5 3 5 2" xfId="49573"/>
    <cellStyle name="Feeder Field 3 5 3 6" xfId="35438"/>
    <cellStyle name="Feeder Field 3 5 4" xfId="30251"/>
    <cellStyle name="Feeder Field 3 6" xfId="6087"/>
    <cellStyle name="Feeder Field 3 6 2" xfId="12462"/>
    <cellStyle name="Feeder Field 3 6 2 2" xfId="16872"/>
    <cellStyle name="Feeder Field 3 6 2 2 2" xfId="41712"/>
    <cellStyle name="Feeder Field 3 6 2 3" xfId="20135"/>
    <cellStyle name="Feeder Field 3 6 2 3 2" xfId="44975"/>
    <cellStyle name="Feeder Field 3 6 2 4" xfId="23405"/>
    <cellStyle name="Feeder Field 3 6 2 4 2" xfId="48245"/>
    <cellStyle name="Feeder Field 3 6 2 5" xfId="26618"/>
    <cellStyle name="Feeder Field 3 6 2 5 2" xfId="51458"/>
    <cellStyle name="Feeder Field 3 6 2 6" xfId="37319"/>
    <cellStyle name="Feeder Field 3 6 3" xfId="31077"/>
    <cellStyle name="Feeder Field 3 7" xfId="10860"/>
    <cellStyle name="Feeder Field 3 7 2" xfId="6559"/>
    <cellStyle name="Feeder Field 3 7 2 2" xfId="31528"/>
    <cellStyle name="Feeder Field 3 7 3" xfId="18574"/>
    <cellStyle name="Feeder Field 3 7 3 2" xfId="43414"/>
    <cellStyle name="Feeder Field 3 7 4" xfId="21852"/>
    <cellStyle name="Feeder Field 3 7 4 2" xfId="46692"/>
    <cellStyle name="Feeder Field 3 7 5" xfId="25078"/>
    <cellStyle name="Feeder Field 3 7 5 2" xfId="49918"/>
    <cellStyle name="Feeder Field 3 7 6" xfId="35782"/>
    <cellStyle name="Feeder Field 3 8" xfId="29814"/>
    <cellStyle name="Feeder Field 4" xfId="5871"/>
    <cellStyle name="Feeder Field 4 2" xfId="12247"/>
    <cellStyle name="Feeder Field 4 2 2" xfId="16657"/>
    <cellStyle name="Feeder Field 4 2 2 2" xfId="41497"/>
    <cellStyle name="Feeder Field 4 2 3" xfId="19920"/>
    <cellStyle name="Feeder Field 4 2 3 2" xfId="44760"/>
    <cellStyle name="Feeder Field 4 2 4" xfId="23190"/>
    <cellStyle name="Feeder Field 4 2 4 2" xfId="48030"/>
    <cellStyle name="Feeder Field 4 2 5" xfId="26403"/>
    <cellStyle name="Feeder Field 4 2 5 2" xfId="51243"/>
    <cellStyle name="Feeder Field 4 2 6" xfId="37110"/>
    <cellStyle name="Feeder Field 4 3" xfId="30870"/>
    <cellStyle name="Feeder Field 5" xfId="11589"/>
    <cellStyle name="Feeder Field 5 2" xfId="6573"/>
    <cellStyle name="Feeder Field 5 2 2" xfId="31542"/>
    <cellStyle name="Feeder Field 5 3" xfId="19263"/>
    <cellStyle name="Feeder Field 5 3 2" xfId="44103"/>
    <cellStyle name="Feeder Field 5 4" xfId="22533"/>
    <cellStyle name="Feeder Field 5 4 2" xfId="47373"/>
    <cellStyle name="Feeder Field 5 5" xfId="25748"/>
    <cellStyle name="Feeder Field 5 5 2" xfId="50588"/>
    <cellStyle name="Feeder Field 5 6" xfId="36475"/>
    <cellStyle name="Feeder Field 6" xfId="29501"/>
    <cellStyle name="Fijo" xfId="4566"/>
    <cellStyle name="Fine" xfId="851"/>
    <cellStyle name="First Column" xfId="4567"/>
    <cellStyle name="Fixed" xfId="4568"/>
    <cellStyle name="Fixed3 - Style3" xfId="852"/>
    <cellStyle name="Fixlong" xfId="4569"/>
    <cellStyle name="Footer SBILogo1" xfId="1206"/>
    <cellStyle name="Footer SBILogo2" xfId="1207"/>
    <cellStyle name="Footnote" xfId="1208"/>
    <cellStyle name="Footnote 2" xfId="4570"/>
    <cellStyle name="Footnote Reference" xfId="1209"/>
    <cellStyle name="Footnote_Berlin v34" xfId="4571"/>
    <cellStyle name="Formula" xfId="4572"/>
    <cellStyle name="Formula 2" xfId="5160"/>
    <cellStyle name="Formula 2 2" xfId="11355"/>
    <cellStyle name="Formula 2 2 2" xfId="13571"/>
    <cellStyle name="Formula 2 2 2 2" xfId="38413"/>
    <cellStyle name="Formula 2 2 3" xfId="19050"/>
    <cellStyle name="Formula 2 2 3 2" xfId="43890"/>
    <cellStyle name="Formula 2 2 4" xfId="22320"/>
    <cellStyle name="Formula 2 2 4 2" xfId="47160"/>
    <cellStyle name="Formula 2 2 5" xfId="25543"/>
    <cellStyle name="Formula 2 2 5 2" xfId="50383"/>
    <cellStyle name="Formula 2 2 6" xfId="36269"/>
    <cellStyle name="Formula 2 3" xfId="10504"/>
    <cellStyle name="Formula 2 3 2" xfId="14689"/>
    <cellStyle name="Formula 2 3 2 2" xfId="39530"/>
    <cellStyle name="Formula 2 3 3" xfId="18218"/>
    <cellStyle name="Formula 2 3 3 2" xfId="43058"/>
    <cellStyle name="Formula 2 3 4" xfId="21505"/>
    <cellStyle name="Formula 2 3 4 2" xfId="46345"/>
    <cellStyle name="Formula 2 3 5" xfId="24731"/>
    <cellStyle name="Formula 2 3 5 2" xfId="49571"/>
    <cellStyle name="Formula 2 3 6" xfId="27599"/>
    <cellStyle name="Formula 2 3 6 2" xfId="52439"/>
    <cellStyle name="Formula 2 3 7" xfId="35436"/>
    <cellStyle name="Formula 2 4" xfId="7825"/>
    <cellStyle name="Formula 2 4 2" xfId="32778"/>
    <cellStyle name="Formula 2 5" xfId="30254"/>
    <cellStyle name="Formula 3" xfId="5203"/>
    <cellStyle name="Formula 3 2" xfId="11385"/>
    <cellStyle name="Formula 3 2 2" xfId="9575"/>
    <cellStyle name="Formula 3 2 2 2" xfId="34525"/>
    <cellStyle name="Formula 3 2 3" xfId="19079"/>
    <cellStyle name="Formula 3 2 3 2" xfId="43919"/>
    <cellStyle name="Formula 3 2 4" xfId="22349"/>
    <cellStyle name="Formula 3 2 4 2" xfId="47189"/>
    <cellStyle name="Formula 3 2 5" xfId="25572"/>
    <cellStyle name="Formula 3 2 5 2" xfId="50412"/>
    <cellStyle name="Formula 3 2 6" xfId="36298"/>
    <cellStyle name="Formula 3 3" xfId="10474"/>
    <cellStyle name="Formula 3 3 2" xfId="7279"/>
    <cellStyle name="Formula 3 3 2 2" xfId="32232"/>
    <cellStyle name="Formula 3 3 3" xfId="18188"/>
    <cellStyle name="Formula 3 3 3 2" xfId="43028"/>
    <cellStyle name="Formula 3 3 4" xfId="21476"/>
    <cellStyle name="Formula 3 3 4 2" xfId="46316"/>
    <cellStyle name="Formula 3 3 5" xfId="24702"/>
    <cellStyle name="Formula 3 3 5 2" xfId="49542"/>
    <cellStyle name="Formula 3 3 6" xfId="27572"/>
    <cellStyle name="Formula 3 3 6 2" xfId="52412"/>
    <cellStyle name="Formula 3 3 7" xfId="35407"/>
    <cellStyle name="Formula 3 4" xfId="7788"/>
    <cellStyle name="Formula 3 4 2" xfId="32741"/>
    <cellStyle name="Formula 3 5" xfId="30292"/>
    <cellStyle name="Formula 4" xfId="5237"/>
    <cellStyle name="Formula 4 2" xfId="11411"/>
    <cellStyle name="Formula 4 2 2" xfId="9367"/>
    <cellStyle name="Formula 4 2 2 2" xfId="34317"/>
    <cellStyle name="Formula 4 2 3" xfId="19105"/>
    <cellStyle name="Formula 4 2 3 2" xfId="43945"/>
    <cellStyle name="Formula 4 2 4" xfId="22375"/>
    <cellStyle name="Formula 4 2 4 2" xfId="47215"/>
    <cellStyle name="Formula 4 2 5" xfId="25598"/>
    <cellStyle name="Formula 4 2 5 2" xfId="50438"/>
    <cellStyle name="Formula 4 2 6" xfId="36322"/>
    <cellStyle name="Formula 4 3" xfId="10448"/>
    <cellStyle name="Formula 4 3 2" xfId="13867"/>
    <cellStyle name="Formula 4 3 2 2" xfId="38709"/>
    <cellStyle name="Formula 4 3 3" xfId="18162"/>
    <cellStyle name="Formula 4 3 3 2" xfId="43002"/>
    <cellStyle name="Formula 4 3 4" xfId="21450"/>
    <cellStyle name="Formula 4 3 4 2" xfId="46290"/>
    <cellStyle name="Formula 4 3 5" xfId="24676"/>
    <cellStyle name="Formula 4 3 5 2" xfId="49516"/>
    <cellStyle name="Formula 4 3 6" xfId="27547"/>
    <cellStyle name="Formula 4 3 6 2" xfId="52387"/>
    <cellStyle name="Formula 4 3 7" xfId="35383"/>
    <cellStyle name="Formula 4 4" xfId="7755"/>
    <cellStyle name="Formula 4 4 2" xfId="32708"/>
    <cellStyle name="Formula 4 5" xfId="30320"/>
    <cellStyle name="Formula 5" xfId="4750"/>
    <cellStyle name="Formula 5 2" xfId="11111"/>
    <cellStyle name="Formula 5 2 2" xfId="14343"/>
    <cellStyle name="Formula 5 2 2 2" xfId="39184"/>
    <cellStyle name="Formula 5 2 3" xfId="18807"/>
    <cellStyle name="Formula 5 2 3 2" xfId="43647"/>
    <cellStyle name="Formula 5 2 4" xfId="22077"/>
    <cellStyle name="Formula 5 2 4 2" xfId="46917"/>
    <cellStyle name="Formula 5 2 5" xfId="25300"/>
    <cellStyle name="Formula 5 2 5 2" xfId="50140"/>
    <cellStyle name="Formula 5 2 6" xfId="36026"/>
    <cellStyle name="Formula 5 3" xfId="10809"/>
    <cellStyle name="Formula 5 3 2" xfId="7173"/>
    <cellStyle name="Formula 5 3 2 2" xfId="32126"/>
    <cellStyle name="Formula 5 3 3" xfId="18523"/>
    <cellStyle name="Formula 5 3 3 2" xfId="43363"/>
    <cellStyle name="Formula 5 3 4" xfId="21809"/>
    <cellStyle name="Formula 5 3 4 2" xfId="46649"/>
    <cellStyle name="Formula 5 3 5" xfId="25035"/>
    <cellStyle name="Formula 5 3 5 2" xfId="49875"/>
    <cellStyle name="Formula 5 3 6" xfId="27835"/>
    <cellStyle name="Formula 5 3 6 2" xfId="52675"/>
    <cellStyle name="Formula 5 3 7" xfId="35737"/>
    <cellStyle name="Formula 5 4" xfId="8090"/>
    <cellStyle name="Formula 5 4 2" xfId="33043"/>
    <cellStyle name="Formula 5 5" xfId="29869"/>
    <cellStyle name="Formula 6" xfId="11063"/>
    <cellStyle name="Formula 6 2" xfId="14877"/>
    <cellStyle name="Formula 6 2 2" xfId="39718"/>
    <cellStyle name="Formula 6 3" xfId="18766"/>
    <cellStyle name="Formula 6 3 2" xfId="43606"/>
    <cellStyle name="Formula 6 4" xfId="22037"/>
    <cellStyle name="Formula 6 4 2" xfId="46877"/>
    <cellStyle name="Formula 6 5" xfId="25260"/>
    <cellStyle name="Formula 6 5 2" xfId="50100"/>
    <cellStyle name="Formula 6 6" xfId="35983"/>
    <cellStyle name="Formula 7" xfId="10859"/>
    <cellStyle name="Formula 7 2" xfId="9602"/>
    <cellStyle name="Formula 7 2 2" xfId="34552"/>
    <cellStyle name="Formula 7 3" xfId="18573"/>
    <cellStyle name="Formula 7 3 2" xfId="43413"/>
    <cellStyle name="Formula 7 4" xfId="21851"/>
    <cellStyle name="Formula 7 4 2" xfId="46691"/>
    <cellStyle name="Formula 7 5" xfId="25077"/>
    <cellStyle name="Formula 7 5 2" xfId="49917"/>
    <cellStyle name="Formula 7 6" xfId="27873"/>
    <cellStyle name="Formula 7 6 2" xfId="52713"/>
    <cellStyle name="Formula 7 7" xfId="35781"/>
    <cellStyle name="Formula 8" xfId="9150"/>
    <cellStyle name="Formula 8 2" xfId="34100"/>
    <cellStyle name="Formula 9" xfId="29815"/>
    <cellStyle name="FORMULE_1" xfId="4573"/>
    <cellStyle name="fourdecplace" xfId="4574"/>
    <cellStyle name="fred" xfId="4575"/>
    <cellStyle name="Fred%" xfId="4576"/>
    <cellStyle name="Fred% 2" xfId="4577"/>
    <cellStyle name="fred_AsG" xfId="4578"/>
    <cellStyle name="From" xfId="853"/>
    <cellStyle name="FRxAmtStyle" xfId="4579"/>
    <cellStyle name="FRxCurrStyle" xfId="4580"/>
    <cellStyle name="FRxPcntStyle" xfId="4581"/>
    <cellStyle name="FS_reporting" xfId="854"/>
    <cellStyle name="Gap" xfId="855"/>
    <cellStyle name="General" xfId="4582"/>
    <cellStyle name="General 2" xfId="4583"/>
    <cellStyle name="General heading" xfId="4584"/>
    <cellStyle name="General heading 2" xfId="4585"/>
    <cellStyle name="Global" xfId="4586"/>
    <cellStyle name="God 8" xfId="4587"/>
    <cellStyle name="Good" xfId="7" builtinId="26" customBuiltin="1"/>
    <cellStyle name="Good 2" xfId="186"/>
    <cellStyle name="Grand Total" xfId="4588"/>
    <cellStyle name="Grand Total 10" xfId="12806"/>
    <cellStyle name="Grand Total 10 2" xfId="15147"/>
    <cellStyle name="Grand Total 10 2 2" xfId="39988"/>
    <cellStyle name="Grand Total 10 3" xfId="15958"/>
    <cellStyle name="Grand Total 10 3 2" xfId="40798"/>
    <cellStyle name="Grand Total 10 4" xfId="17215"/>
    <cellStyle name="Grand Total 10 4 2" xfId="42055"/>
    <cellStyle name="Grand Total 10 5" xfId="20478"/>
    <cellStyle name="Grand Total 10 5 2" xfId="45318"/>
    <cellStyle name="Grand Total 10 6" xfId="23748"/>
    <cellStyle name="Grand Total 10 6 2" xfId="48588"/>
    <cellStyle name="Grand Total 10 7" xfId="26961"/>
    <cellStyle name="Grand Total 10 7 2" xfId="51801"/>
    <cellStyle name="Grand Total 10 8" xfId="28528"/>
    <cellStyle name="Grand Total 10 8 2" xfId="53368"/>
    <cellStyle name="Grand Total 10 9" xfId="37649"/>
    <cellStyle name="Grand Total 11" xfId="8980"/>
    <cellStyle name="Grand Total 11 2" xfId="33930"/>
    <cellStyle name="Grand Total 12" xfId="9086"/>
    <cellStyle name="Grand Total 12 2" xfId="34036"/>
    <cellStyle name="Grand Total 13" xfId="6598"/>
    <cellStyle name="Grand Total 13 2" xfId="31567"/>
    <cellStyle name="Grand Total 14" xfId="9220"/>
    <cellStyle name="Grand Total 14 2" xfId="34170"/>
    <cellStyle name="Grand Total 15" xfId="29816"/>
    <cellStyle name="Grand Total 2" xfId="5368"/>
    <cellStyle name="Grand Total 2 10" xfId="9341"/>
    <cellStyle name="Grand Total 2 10 2" xfId="34291"/>
    <cellStyle name="Grand Total 2 11" xfId="7678"/>
    <cellStyle name="Grand Total 2 11 2" xfId="32631"/>
    <cellStyle name="Grand Total 2 12" xfId="8485"/>
    <cellStyle name="Grand Total 2 12 2" xfId="33436"/>
    <cellStyle name="Grand Total 2 13" xfId="9610"/>
    <cellStyle name="Grand Total 2 13 2" xfId="34560"/>
    <cellStyle name="Grand Total 2 14" xfId="8828"/>
    <cellStyle name="Grand Total 2 14 2" xfId="33779"/>
    <cellStyle name="Grand Total 2 15" xfId="8945"/>
    <cellStyle name="Grand Total 2 15 2" xfId="33895"/>
    <cellStyle name="Grand Total 2 16" xfId="7349"/>
    <cellStyle name="Grand Total 2 16 2" xfId="32302"/>
    <cellStyle name="Grand Total 2 17" xfId="7056"/>
    <cellStyle name="Grand Total 2 17 2" xfId="32010"/>
    <cellStyle name="Grand Total 2 18" xfId="30412"/>
    <cellStyle name="Grand Total 2 2" xfId="5485"/>
    <cellStyle name="Grand Total 2 2 10" xfId="8544"/>
    <cellStyle name="Grand Total 2 2 10 2" xfId="33495"/>
    <cellStyle name="Grand Total 2 2 11" xfId="8315"/>
    <cellStyle name="Grand Total 2 2 11 2" xfId="33268"/>
    <cellStyle name="Grand Total 2 2 12" xfId="7043"/>
    <cellStyle name="Grand Total 2 2 12 2" xfId="31998"/>
    <cellStyle name="Grand Total 2 2 13" xfId="13804"/>
    <cellStyle name="Grand Total 2 2 13 2" xfId="38646"/>
    <cellStyle name="Grand Total 2 2 14" xfId="15752"/>
    <cellStyle name="Grand Total 2 2 14 2" xfId="40592"/>
    <cellStyle name="Grand Total 2 2 15" xfId="13455"/>
    <cellStyle name="Grand Total 2 2 15 2" xfId="38297"/>
    <cellStyle name="Grand Total 2 2 16" xfId="30484"/>
    <cellStyle name="Grand Total 2 2 2" xfId="6264"/>
    <cellStyle name="Grand Total 2 2 2 10" xfId="17539"/>
    <cellStyle name="Grand Total 2 2 2 10 2" xfId="42379"/>
    <cellStyle name="Grand Total 2 2 2 11" xfId="20834"/>
    <cellStyle name="Grand Total 2 2 2 11 2" xfId="45674"/>
    <cellStyle name="Grand Total 2 2 2 12" xfId="24061"/>
    <cellStyle name="Grand Total 2 2 2 12 2" xfId="48901"/>
    <cellStyle name="Grand Total 2 2 2 13" xfId="27270"/>
    <cellStyle name="Grand Total 2 2 2 13 2" xfId="52110"/>
    <cellStyle name="Grand Total 2 2 2 14" xfId="31243"/>
    <cellStyle name="Grand Total 2 2 2 2" xfId="6408"/>
    <cellStyle name="Grand Total 2 2 2 2 10" xfId="20975"/>
    <cellStyle name="Grand Total 2 2 2 2 10 2" xfId="45815"/>
    <cellStyle name="Grand Total 2 2 2 2 11" xfId="24201"/>
    <cellStyle name="Grand Total 2 2 2 2 11 2" xfId="49041"/>
    <cellStyle name="Grand Total 2 2 2 2 12" xfId="27410"/>
    <cellStyle name="Grand Total 2 2 2 2 12 2" xfId="52250"/>
    <cellStyle name="Grand Total 2 2 2 2 13" xfId="31383"/>
    <cellStyle name="Grand Total 2 2 2 2 2" xfId="11973"/>
    <cellStyle name="Grand Total 2 2 2 2 2 2" xfId="14624"/>
    <cellStyle name="Grand Total 2 2 2 2 2 2 2" xfId="39465"/>
    <cellStyle name="Grand Total 2 2 2 2 2 3" xfId="15583"/>
    <cellStyle name="Grand Total 2 2 2 2 2 3 2" xfId="40424"/>
    <cellStyle name="Grand Total 2 2 2 2 2 4" xfId="16383"/>
    <cellStyle name="Grand Total 2 2 2 2 2 4 2" xfId="41223"/>
    <cellStyle name="Grand Total 2 2 2 2 2 5" xfId="19646"/>
    <cellStyle name="Grand Total 2 2 2 2 2 5 2" xfId="44486"/>
    <cellStyle name="Grand Total 2 2 2 2 2 6" xfId="22916"/>
    <cellStyle name="Grand Total 2 2 2 2 2 6 2" xfId="47756"/>
    <cellStyle name="Grand Total 2 2 2 2 2 7" xfId="26129"/>
    <cellStyle name="Grand Total 2 2 2 2 2 7 2" xfId="50969"/>
    <cellStyle name="Grand Total 2 2 2 2 2 8" xfId="28301"/>
    <cellStyle name="Grand Total 2 2 2 2 2 8 2" xfId="53141"/>
    <cellStyle name="Grand Total 2 2 2 2 2 9" xfId="36836"/>
    <cellStyle name="Grand Total 2 2 2 2 3" xfId="12782"/>
    <cellStyle name="Grand Total 2 2 2 2 3 2" xfId="15134"/>
    <cellStyle name="Grand Total 2 2 2 2 3 2 2" xfId="39975"/>
    <cellStyle name="Grand Total 2 2 2 2 3 3" xfId="15944"/>
    <cellStyle name="Grand Total 2 2 2 2 3 3 2" xfId="40784"/>
    <cellStyle name="Grand Total 2 2 2 2 3 4" xfId="17192"/>
    <cellStyle name="Grand Total 2 2 2 2 3 4 2" xfId="42032"/>
    <cellStyle name="Grand Total 2 2 2 2 3 5" xfId="20455"/>
    <cellStyle name="Grand Total 2 2 2 2 3 5 2" xfId="45295"/>
    <cellStyle name="Grand Total 2 2 2 2 3 6" xfId="23725"/>
    <cellStyle name="Grand Total 2 2 2 2 3 6 2" xfId="48565"/>
    <cellStyle name="Grand Total 2 2 2 2 3 7" xfId="26938"/>
    <cellStyle name="Grand Total 2 2 2 2 3 7 2" xfId="51778"/>
    <cellStyle name="Grand Total 2 2 2 2 3 8" xfId="28505"/>
    <cellStyle name="Grand Total 2 2 2 2 3 8 2" xfId="53345"/>
    <cellStyle name="Grand Total 2 2 2 2 3 9" xfId="37626"/>
    <cellStyle name="Grand Total 2 2 2 2 4" xfId="13073"/>
    <cellStyle name="Grand Total 2 2 2 2 4 2" xfId="15407"/>
    <cellStyle name="Grand Total 2 2 2 2 4 2 2" xfId="40248"/>
    <cellStyle name="Grand Total 2 2 2 2 4 3" xfId="16217"/>
    <cellStyle name="Grand Total 2 2 2 2 4 3 2" xfId="41057"/>
    <cellStyle name="Grand Total 2 2 2 2 4 4" xfId="17482"/>
    <cellStyle name="Grand Total 2 2 2 2 4 4 2" xfId="42322"/>
    <cellStyle name="Grand Total 2 2 2 2 4 5" xfId="20745"/>
    <cellStyle name="Grand Total 2 2 2 2 4 5 2" xfId="45585"/>
    <cellStyle name="Grand Total 2 2 2 2 4 6" xfId="24015"/>
    <cellStyle name="Grand Total 2 2 2 2 4 6 2" xfId="48855"/>
    <cellStyle name="Grand Total 2 2 2 2 4 7" xfId="27228"/>
    <cellStyle name="Grand Total 2 2 2 2 4 7 2" xfId="52068"/>
    <cellStyle name="Grand Total 2 2 2 2 4 8" xfId="28795"/>
    <cellStyle name="Grand Total 2 2 2 2 4 8 2" xfId="53635"/>
    <cellStyle name="Grand Total 2 2 2 2 4 9" xfId="37916"/>
    <cellStyle name="Grand Total 2 2 2 2 5" xfId="9964"/>
    <cellStyle name="Grand Total 2 2 2 2 5 2" xfId="34913"/>
    <cellStyle name="Grand Total 2 2 2 2 6" xfId="13420"/>
    <cellStyle name="Grand Total 2 2 2 2 6 2" xfId="38262"/>
    <cellStyle name="Grand Total 2 2 2 2 7" xfId="8779"/>
    <cellStyle name="Grand Total 2 2 2 2 7 2" xfId="33730"/>
    <cellStyle name="Grand Total 2 2 2 2 8" xfId="14150"/>
    <cellStyle name="Grand Total 2 2 2 2 8 2" xfId="38991"/>
    <cellStyle name="Grand Total 2 2 2 2 9" xfId="17680"/>
    <cellStyle name="Grand Total 2 2 2 2 9 2" xfId="42520"/>
    <cellStyle name="Grand Total 2 2 2 3" xfId="11829"/>
    <cellStyle name="Grand Total 2 2 2 3 2" xfId="14481"/>
    <cellStyle name="Grand Total 2 2 2 3 2 2" xfId="39322"/>
    <cellStyle name="Grand Total 2 2 2 3 3" xfId="15442"/>
    <cellStyle name="Grand Total 2 2 2 3 3 2" xfId="40283"/>
    <cellStyle name="Grand Total 2 2 2 3 4" xfId="16241"/>
    <cellStyle name="Grand Total 2 2 2 3 4 2" xfId="41081"/>
    <cellStyle name="Grand Total 2 2 2 3 5" xfId="19502"/>
    <cellStyle name="Grand Total 2 2 2 3 5 2" xfId="44342"/>
    <cellStyle name="Grand Total 2 2 2 3 6" xfId="22772"/>
    <cellStyle name="Grand Total 2 2 2 3 6 2" xfId="47612"/>
    <cellStyle name="Grand Total 2 2 2 3 7" xfId="25986"/>
    <cellStyle name="Grand Total 2 2 2 3 7 2" xfId="50826"/>
    <cellStyle name="Grand Total 2 2 2 3 8" xfId="28158"/>
    <cellStyle name="Grand Total 2 2 2 3 8 2" xfId="52998"/>
    <cellStyle name="Grand Total 2 2 2 3 9" xfId="36693"/>
    <cellStyle name="Grand Total 2 2 2 4" xfId="12639"/>
    <cellStyle name="Grand Total 2 2 2 4 2" xfId="14993"/>
    <cellStyle name="Grand Total 2 2 2 4 2 2" xfId="39834"/>
    <cellStyle name="Grand Total 2 2 2 4 3" xfId="15804"/>
    <cellStyle name="Grand Total 2 2 2 4 3 2" xfId="40644"/>
    <cellStyle name="Grand Total 2 2 2 4 4" xfId="17049"/>
    <cellStyle name="Grand Total 2 2 2 4 4 2" xfId="41889"/>
    <cellStyle name="Grand Total 2 2 2 4 5" xfId="20312"/>
    <cellStyle name="Grand Total 2 2 2 4 5 2" xfId="45152"/>
    <cellStyle name="Grand Total 2 2 2 4 6" xfId="23582"/>
    <cellStyle name="Grand Total 2 2 2 4 6 2" xfId="48422"/>
    <cellStyle name="Grand Total 2 2 2 4 7" xfId="26795"/>
    <cellStyle name="Grand Total 2 2 2 4 7 2" xfId="51635"/>
    <cellStyle name="Grand Total 2 2 2 4 8" xfId="28362"/>
    <cellStyle name="Grand Total 2 2 2 4 8 2" xfId="53202"/>
    <cellStyle name="Grand Total 2 2 2 4 9" xfId="37485"/>
    <cellStyle name="Grand Total 2 2 2 5" xfId="12931"/>
    <cellStyle name="Grand Total 2 2 2 5 2" xfId="15265"/>
    <cellStyle name="Grand Total 2 2 2 5 2 2" xfId="40106"/>
    <cellStyle name="Grand Total 2 2 2 5 3" xfId="16077"/>
    <cellStyle name="Grand Total 2 2 2 5 3 2" xfId="40917"/>
    <cellStyle name="Grand Total 2 2 2 5 4" xfId="17340"/>
    <cellStyle name="Grand Total 2 2 2 5 4 2" xfId="42180"/>
    <cellStyle name="Grand Total 2 2 2 5 5" xfId="20603"/>
    <cellStyle name="Grand Total 2 2 2 5 5 2" xfId="45443"/>
    <cellStyle name="Grand Total 2 2 2 5 6" xfId="23873"/>
    <cellStyle name="Grand Total 2 2 2 5 6 2" xfId="48713"/>
    <cellStyle name="Grand Total 2 2 2 5 7" xfId="27086"/>
    <cellStyle name="Grand Total 2 2 2 5 7 2" xfId="51926"/>
    <cellStyle name="Grand Total 2 2 2 5 8" xfId="28653"/>
    <cellStyle name="Grand Total 2 2 2 5 8 2" xfId="53493"/>
    <cellStyle name="Grand Total 2 2 2 5 9" xfId="37774"/>
    <cellStyle name="Grand Total 2 2 2 6" xfId="9821"/>
    <cellStyle name="Grand Total 2 2 2 6 2" xfId="34770"/>
    <cellStyle name="Grand Total 2 2 2 7" xfId="13279"/>
    <cellStyle name="Grand Total 2 2 2 7 2" xfId="38121"/>
    <cellStyle name="Grand Total 2 2 2 8" xfId="8678"/>
    <cellStyle name="Grand Total 2 2 2 8 2" xfId="33629"/>
    <cellStyle name="Grand Total 2 2 2 9" xfId="8276"/>
    <cellStyle name="Grand Total 2 2 2 9 2" xfId="33229"/>
    <cellStyle name="Grand Total 2 2 3" xfId="6365"/>
    <cellStyle name="Grand Total 2 2 3 10" xfId="20932"/>
    <cellStyle name="Grand Total 2 2 3 10 2" xfId="45772"/>
    <cellStyle name="Grand Total 2 2 3 11" xfId="24158"/>
    <cellStyle name="Grand Total 2 2 3 11 2" xfId="48998"/>
    <cellStyle name="Grand Total 2 2 3 12" xfId="27367"/>
    <cellStyle name="Grand Total 2 2 3 12 2" xfId="52207"/>
    <cellStyle name="Grand Total 2 2 3 13" xfId="31340"/>
    <cellStyle name="Grand Total 2 2 3 2" xfId="11930"/>
    <cellStyle name="Grand Total 2 2 3 2 2" xfId="14581"/>
    <cellStyle name="Grand Total 2 2 3 2 2 2" xfId="39422"/>
    <cellStyle name="Grand Total 2 2 3 2 3" xfId="15540"/>
    <cellStyle name="Grand Total 2 2 3 2 3 2" xfId="40381"/>
    <cellStyle name="Grand Total 2 2 3 2 4" xfId="16340"/>
    <cellStyle name="Grand Total 2 2 3 2 4 2" xfId="41180"/>
    <cellStyle name="Grand Total 2 2 3 2 5" xfId="19603"/>
    <cellStyle name="Grand Total 2 2 3 2 5 2" xfId="44443"/>
    <cellStyle name="Grand Total 2 2 3 2 6" xfId="22873"/>
    <cellStyle name="Grand Total 2 2 3 2 6 2" xfId="47713"/>
    <cellStyle name="Grand Total 2 2 3 2 7" xfId="26086"/>
    <cellStyle name="Grand Total 2 2 3 2 7 2" xfId="50926"/>
    <cellStyle name="Grand Total 2 2 3 2 8" xfId="28258"/>
    <cellStyle name="Grand Total 2 2 3 2 8 2" xfId="53098"/>
    <cellStyle name="Grand Total 2 2 3 2 9" xfId="36793"/>
    <cellStyle name="Grand Total 2 2 3 3" xfId="12739"/>
    <cellStyle name="Grand Total 2 2 3 3 2" xfId="15091"/>
    <cellStyle name="Grand Total 2 2 3 3 2 2" xfId="39932"/>
    <cellStyle name="Grand Total 2 2 3 3 3" xfId="15901"/>
    <cellStyle name="Grand Total 2 2 3 3 3 2" xfId="40741"/>
    <cellStyle name="Grand Total 2 2 3 3 4" xfId="17149"/>
    <cellStyle name="Grand Total 2 2 3 3 4 2" xfId="41989"/>
    <cellStyle name="Grand Total 2 2 3 3 5" xfId="20412"/>
    <cellStyle name="Grand Total 2 2 3 3 5 2" xfId="45252"/>
    <cellStyle name="Grand Total 2 2 3 3 6" xfId="23682"/>
    <cellStyle name="Grand Total 2 2 3 3 6 2" xfId="48522"/>
    <cellStyle name="Grand Total 2 2 3 3 7" xfId="26895"/>
    <cellStyle name="Grand Total 2 2 3 3 7 2" xfId="51735"/>
    <cellStyle name="Grand Total 2 2 3 3 8" xfId="28462"/>
    <cellStyle name="Grand Total 2 2 3 3 8 2" xfId="53302"/>
    <cellStyle name="Grand Total 2 2 3 3 9" xfId="37583"/>
    <cellStyle name="Grand Total 2 2 3 4" xfId="13030"/>
    <cellStyle name="Grand Total 2 2 3 4 2" xfId="15364"/>
    <cellStyle name="Grand Total 2 2 3 4 2 2" xfId="40205"/>
    <cellStyle name="Grand Total 2 2 3 4 3" xfId="16174"/>
    <cellStyle name="Grand Total 2 2 3 4 3 2" xfId="41014"/>
    <cellStyle name="Grand Total 2 2 3 4 4" xfId="17439"/>
    <cellStyle name="Grand Total 2 2 3 4 4 2" xfId="42279"/>
    <cellStyle name="Grand Total 2 2 3 4 5" xfId="20702"/>
    <cellStyle name="Grand Total 2 2 3 4 5 2" xfId="45542"/>
    <cellStyle name="Grand Total 2 2 3 4 6" xfId="23972"/>
    <cellStyle name="Grand Total 2 2 3 4 6 2" xfId="48812"/>
    <cellStyle name="Grand Total 2 2 3 4 7" xfId="27185"/>
    <cellStyle name="Grand Total 2 2 3 4 7 2" xfId="52025"/>
    <cellStyle name="Grand Total 2 2 3 4 8" xfId="28752"/>
    <cellStyle name="Grand Total 2 2 3 4 8 2" xfId="53592"/>
    <cellStyle name="Grand Total 2 2 3 4 9" xfId="37873"/>
    <cellStyle name="Grand Total 2 2 3 5" xfId="9921"/>
    <cellStyle name="Grand Total 2 2 3 5 2" xfId="34870"/>
    <cellStyle name="Grand Total 2 2 3 6" xfId="13377"/>
    <cellStyle name="Grand Total 2 2 3 6 2" xfId="38219"/>
    <cellStyle name="Grand Total 2 2 3 7" xfId="6492"/>
    <cellStyle name="Grand Total 2 2 3 7 2" xfId="31464"/>
    <cellStyle name="Grand Total 2 2 3 8" xfId="14148"/>
    <cellStyle name="Grand Total 2 2 3 8 2" xfId="38989"/>
    <cellStyle name="Grand Total 2 2 3 9" xfId="17637"/>
    <cellStyle name="Grand Total 2 2 3 9 2" xfId="42477"/>
    <cellStyle name="Grand Total 2 2 4" xfId="6314"/>
    <cellStyle name="Grand Total 2 2 4 10" xfId="20881"/>
    <cellStyle name="Grand Total 2 2 4 10 2" xfId="45721"/>
    <cellStyle name="Grand Total 2 2 4 11" xfId="24107"/>
    <cellStyle name="Grand Total 2 2 4 11 2" xfId="48947"/>
    <cellStyle name="Grand Total 2 2 4 12" xfId="27316"/>
    <cellStyle name="Grand Total 2 2 4 12 2" xfId="52156"/>
    <cellStyle name="Grand Total 2 2 4 13" xfId="31289"/>
    <cellStyle name="Grand Total 2 2 4 2" xfId="11879"/>
    <cellStyle name="Grand Total 2 2 4 2 2" xfId="14530"/>
    <cellStyle name="Grand Total 2 2 4 2 2 2" xfId="39371"/>
    <cellStyle name="Grand Total 2 2 4 2 3" xfId="15489"/>
    <cellStyle name="Grand Total 2 2 4 2 3 2" xfId="40330"/>
    <cellStyle name="Grand Total 2 2 4 2 4" xfId="16289"/>
    <cellStyle name="Grand Total 2 2 4 2 4 2" xfId="41129"/>
    <cellStyle name="Grand Total 2 2 4 2 5" xfId="19552"/>
    <cellStyle name="Grand Total 2 2 4 2 5 2" xfId="44392"/>
    <cellStyle name="Grand Total 2 2 4 2 6" xfId="22822"/>
    <cellStyle name="Grand Total 2 2 4 2 6 2" xfId="47662"/>
    <cellStyle name="Grand Total 2 2 4 2 7" xfId="26035"/>
    <cellStyle name="Grand Total 2 2 4 2 7 2" xfId="50875"/>
    <cellStyle name="Grand Total 2 2 4 2 8" xfId="28207"/>
    <cellStyle name="Grand Total 2 2 4 2 8 2" xfId="53047"/>
    <cellStyle name="Grand Total 2 2 4 2 9" xfId="36742"/>
    <cellStyle name="Grand Total 2 2 4 3" xfId="12688"/>
    <cellStyle name="Grand Total 2 2 4 3 2" xfId="15040"/>
    <cellStyle name="Grand Total 2 2 4 3 2 2" xfId="39881"/>
    <cellStyle name="Grand Total 2 2 4 3 3" xfId="15850"/>
    <cellStyle name="Grand Total 2 2 4 3 3 2" xfId="40690"/>
    <cellStyle name="Grand Total 2 2 4 3 4" xfId="17098"/>
    <cellStyle name="Grand Total 2 2 4 3 4 2" xfId="41938"/>
    <cellStyle name="Grand Total 2 2 4 3 5" xfId="20361"/>
    <cellStyle name="Grand Total 2 2 4 3 5 2" xfId="45201"/>
    <cellStyle name="Grand Total 2 2 4 3 6" xfId="23631"/>
    <cellStyle name="Grand Total 2 2 4 3 6 2" xfId="48471"/>
    <cellStyle name="Grand Total 2 2 4 3 7" xfId="26844"/>
    <cellStyle name="Grand Total 2 2 4 3 7 2" xfId="51684"/>
    <cellStyle name="Grand Total 2 2 4 3 8" xfId="28411"/>
    <cellStyle name="Grand Total 2 2 4 3 8 2" xfId="53251"/>
    <cellStyle name="Grand Total 2 2 4 3 9" xfId="37532"/>
    <cellStyle name="Grand Total 2 2 4 4" xfId="12979"/>
    <cellStyle name="Grand Total 2 2 4 4 2" xfId="15313"/>
    <cellStyle name="Grand Total 2 2 4 4 2 2" xfId="40154"/>
    <cellStyle name="Grand Total 2 2 4 4 3" xfId="16123"/>
    <cellStyle name="Grand Total 2 2 4 4 3 2" xfId="40963"/>
    <cellStyle name="Grand Total 2 2 4 4 4" xfId="17388"/>
    <cellStyle name="Grand Total 2 2 4 4 4 2" xfId="42228"/>
    <cellStyle name="Grand Total 2 2 4 4 5" xfId="20651"/>
    <cellStyle name="Grand Total 2 2 4 4 5 2" xfId="45491"/>
    <cellStyle name="Grand Total 2 2 4 4 6" xfId="23921"/>
    <cellStyle name="Grand Total 2 2 4 4 6 2" xfId="48761"/>
    <cellStyle name="Grand Total 2 2 4 4 7" xfId="27134"/>
    <cellStyle name="Grand Total 2 2 4 4 7 2" xfId="51974"/>
    <cellStyle name="Grand Total 2 2 4 4 8" xfId="28701"/>
    <cellStyle name="Grand Total 2 2 4 4 8 2" xfId="53541"/>
    <cellStyle name="Grand Total 2 2 4 4 9" xfId="37822"/>
    <cellStyle name="Grand Total 2 2 4 5" xfId="9870"/>
    <cellStyle name="Grand Total 2 2 4 5 2" xfId="34819"/>
    <cellStyle name="Grand Total 2 2 4 6" xfId="13326"/>
    <cellStyle name="Grand Total 2 2 4 6 2" xfId="38168"/>
    <cellStyle name="Grand Total 2 2 4 7" xfId="8712"/>
    <cellStyle name="Grand Total 2 2 4 7 2" xfId="33663"/>
    <cellStyle name="Grand Total 2 2 4 8" xfId="14063"/>
    <cellStyle name="Grand Total 2 2 4 8 2" xfId="38904"/>
    <cellStyle name="Grand Total 2 2 4 9" xfId="17586"/>
    <cellStyle name="Grand Total 2 2 4 9 2" xfId="42426"/>
    <cellStyle name="Grand Total 2 2 5" xfId="11578"/>
    <cellStyle name="Grand Total 2 2 5 2" xfId="14329"/>
    <cellStyle name="Grand Total 2 2 5 2 2" xfId="39170"/>
    <cellStyle name="Grand Total 2 2 5 3" xfId="9286"/>
    <cellStyle name="Grand Total 2 2 5 3 2" xfId="34236"/>
    <cellStyle name="Grand Total 2 2 5 4" xfId="7432"/>
    <cellStyle name="Grand Total 2 2 5 4 2" xfId="32385"/>
    <cellStyle name="Grand Total 2 2 5 5" xfId="19252"/>
    <cellStyle name="Grand Total 2 2 5 5 2" xfId="44092"/>
    <cellStyle name="Grand Total 2 2 5 6" xfId="22522"/>
    <cellStyle name="Grand Total 2 2 5 6 2" xfId="47362"/>
    <cellStyle name="Grand Total 2 2 5 7" xfId="25737"/>
    <cellStyle name="Grand Total 2 2 5 7 2" xfId="50577"/>
    <cellStyle name="Grand Total 2 2 5 8" xfId="28102"/>
    <cellStyle name="Grand Total 2 2 5 8 2" xfId="52942"/>
    <cellStyle name="Grand Total 2 2 5 9" xfId="36464"/>
    <cellStyle name="Grand Total 2 2 6" xfId="10284"/>
    <cellStyle name="Grand Total 2 2 6 2" xfId="13606"/>
    <cellStyle name="Grand Total 2 2 6 2 2" xfId="38448"/>
    <cellStyle name="Grand Total 2 2 6 3" xfId="9125"/>
    <cellStyle name="Grand Total 2 2 6 3 2" xfId="34075"/>
    <cellStyle name="Grand Total 2 2 6 4" xfId="15150"/>
    <cellStyle name="Grand Total 2 2 6 4 2" xfId="39991"/>
    <cellStyle name="Grand Total 2 2 6 5" xfId="17998"/>
    <cellStyle name="Grand Total 2 2 6 5 2" xfId="42838"/>
    <cellStyle name="Grand Total 2 2 6 6" xfId="21292"/>
    <cellStyle name="Grand Total 2 2 6 6 2" xfId="46132"/>
    <cellStyle name="Grand Total 2 2 6 7" xfId="24518"/>
    <cellStyle name="Grand Total 2 2 6 7 2" xfId="49358"/>
    <cellStyle name="Grand Total 2 2 6 8" xfId="27453"/>
    <cellStyle name="Grand Total 2 2 6 8 2" xfId="52293"/>
    <cellStyle name="Grand Total 2 2 6 9" xfId="35226"/>
    <cellStyle name="Grand Total 2 2 7" xfId="12888"/>
    <cellStyle name="Grand Total 2 2 7 2" xfId="15222"/>
    <cellStyle name="Grand Total 2 2 7 2 2" xfId="40063"/>
    <cellStyle name="Grand Total 2 2 7 3" xfId="16034"/>
    <cellStyle name="Grand Total 2 2 7 3 2" xfId="40874"/>
    <cellStyle name="Grand Total 2 2 7 4" xfId="17297"/>
    <cellStyle name="Grand Total 2 2 7 4 2" xfId="42137"/>
    <cellStyle name="Grand Total 2 2 7 5" xfId="20560"/>
    <cellStyle name="Grand Total 2 2 7 5 2" xfId="45400"/>
    <cellStyle name="Grand Total 2 2 7 6" xfId="23830"/>
    <cellStyle name="Grand Total 2 2 7 6 2" xfId="48670"/>
    <cellStyle name="Grand Total 2 2 7 7" xfId="27043"/>
    <cellStyle name="Grand Total 2 2 7 7 2" xfId="51883"/>
    <cellStyle name="Grand Total 2 2 7 8" xfId="28610"/>
    <cellStyle name="Grand Total 2 2 7 8 2" xfId="53450"/>
    <cellStyle name="Grand Total 2 2 7 9" xfId="37731"/>
    <cellStyle name="Grand Total 2 2 8" xfId="9424"/>
    <cellStyle name="Grand Total 2 2 8 2" xfId="34374"/>
    <cellStyle name="Grand Total 2 2 9" xfId="7601"/>
    <cellStyle name="Grand Total 2 2 9 2" xfId="32554"/>
    <cellStyle name="Grand Total 2 3" xfId="6238"/>
    <cellStyle name="Grand Total 2 3 10" xfId="8094"/>
    <cellStyle name="Grand Total 2 3 10 2" xfId="33047"/>
    <cellStyle name="Grand Total 2 3 11" xfId="17519"/>
    <cellStyle name="Grand Total 2 3 11 2" xfId="42359"/>
    <cellStyle name="Grand Total 2 3 12" xfId="20814"/>
    <cellStyle name="Grand Total 2 3 12 2" xfId="45654"/>
    <cellStyle name="Grand Total 2 3 13" xfId="24041"/>
    <cellStyle name="Grand Total 2 3 13 2" xfId="48881"/>
    <cellStyle name="Grand Total 2 3 14" xfId="27250"/>
    <cellStyle name="Grand Total 2 3 14 2" xfId="52090"/>
    <cellStyle name="Grand Total 2 3 15" xfId="31217"/>
    <cellStyle name="Grand Total 2 3 2" xfId="6388"/>
    <cellStyle name="Grand Total 2 3 2 10" xfId="20955"/>
    <cellStyle name="Grand Total 2 3 2 10 2" xfId="45795"/>
    <cellStyle name="Grand Total 2 3 2 11" xfId="24181"/>
    <cellStyle name="Grand Total 2 3 2 11 2" xfId="49021"/>
    <cellStyle name="Grand Total 2 3 2 12" xfId="27390"/>
    <cellStyle name="Grand Total 2 3 2 12 2" xfId="52230"/>
    <cellStyle name="Grand Total 2 3 2 13" xfId="31363"/>
    <cellStyle name="Grand Total 2 3 2 2" xfId="11953"/>
    <cellStyle name="Grand Total 2 3 2 2 2" xfId="14604"/>
    <cellStyle name="Grand Total 2 3 2 2 2 2" xfId="39445"/>
    <cellStyle name="Grand Total 2 3 2 2 3" xfId="15563"/>
    <cellStyle name="Grand Total 2 3 2 2 3 2" xfId="40404"/>
    <cellStyle name="Grand Total 2 3 2 2 4" xfId="16363"/>
    <cellStyle name="Grand Total 2 3 2 2 4 2" xfId="41203"/>
    <cellStyle name="Grand Total 2 3 2 2 5" xfId="19626"/>
    <cellStyle name="Grand Total 2 3 2 2 5 2" xfId="44466"/>
    <cellStyle name="Grand Total 2 3 2 2 6" xfId="22896"/>
    <cellStyle name="Grand Total 2 3 2 2 6 2" xfId="47736"/>
    <cellStyle name="Grand Total 2 3 2 2 7" xfId="26109"/>
    <cellStyle name="Grand Total 2 3 2 2 7 2" xfId="50949"/>
    <cellStyle name="Grand Total 2 3 2 2 8" xfId="28281"/>
    <cellStyle name="Grand Total 2 3 2 2 8 2" xfId="53121"/>
    <cellStyle name="Grand Total 2 3 2 2 9" xfId="36816"/>
    <cellStyle name="Grand Total 2 3 2 3" xfId="12762"/>
    <cellStyle name="Grand Total 2 3 2 3 2" xfId="15114"/>
    <cellStyle name="Grand Total 2 3 2 3 2 2" xfId="39955"/>
    <cellStyle name="Grand Total 2 3 2 3 3" xfId="15924"/>
    <cellStyle name="Grand Total 2 3 2 3 3 2" xfId="40764"/>
    <cellStyle name="Grand Total 2 3 2 3 4" xfId="17172"/>
    <cellStyle name="Grand Total 2 3 2 3 4 2" xfId="42012"/>
    <cellStyle name="Grand Total 2 3 2 3 5" xfId="20435"/>
    <cellStyle name="Grand Total 2 3 2 3 5 2" xfId="45275"/>
    <cellStyle name="Grand Total 2 3 2 3 6" xfId="23705"/>
    <cellStyle name="Grand Total 2 3 2 3 6 2" xfId="48545"/>
    <cellStyle name="Grand Total 2 3 2 3 7" xfId="26918"/>
    <cellStyle name="Grand Total 2 3 2 3 7 2" xfId="51758"/>
    <cellStyle name="Grand Total 2 3 2 3 8" xfId="28485"/>
    <cellStyle name="Grand Total 2 3 2 3 8 2" xfId="53325"/>
    <cellStyle name="Grand Total 2 3 2 3 9" xfId="37606"/>
    <cellStyle name="Grand Total 2 3 2 4" xfId="13053"/>
    <cellStyle name="Grand Total 2 3 2 4 2" xfId="15387"/>
    <cellStyle name="Grand Total 2 3 2 4 2 2" xfId="40228"/>
    <cellStyle name="Grand Total 2 3 2 4 3" xfId="16197"/>
    <cellStyle name="Grand Total 2 3 2 4 3 2" xfId="41037"/>
    <cellStyle name="Grand Total 2 3 2 4 4" xfId="17462"/>
    <cellStyle name="Grand Total 2 3 2 4 4 2" xfId="42302"/>
    <cellStyle name="Grand Total 2 3 2 4 5" xfId="20725"/>
    <cellStyle name="Grand Total 2 3 2 4 5 2" xfId="45565"/>
    <cellStyle name="Grand Total 2 3 2 4 6" xfId="23995"/>
    <cellStyle name="Grand Total 2 3 2 4 6 2" xfId="48835"/>
    <cellStyle name="Grand Total 2 3 2 4 7" xfId="27208"/>
    <cellStyle name="Grand Total 2 3 2 4 7 2" xfId="52048"/>
    <cellStyle name="Grand Total 2 3 2 4 8" xfId="28775"/>
    <cellStyle name="Grand Total 2 3 2 4 8 2" xfId="53615"/>
    <cellStyle name="Grand Total 2 3 2 4 9" xfId="37896"/>
    <cellStyle name="Grand Total 2 3 2 5" xfId="9944"/>
    <cellStyle name="Grand Total 2 3 2 5 2" xfId="34893"/>
    <cellStyle name="Grand Total 2 3 2 6" xfId="13400"/>
    <cellStyle name="Grand Total 2 3 2 6 2" xfId="38242"/>
    <cellStyle name="Grand Total 2 3 2 7" xfId="6509"/>
    <cellStyle name="Grand Total 2 3 2 7 2" xfId="31480"/>
    <cellStyle name="Grand Total 2 3 2 8" xfId="8087"/>
    <cellStyle name="Grand Total 2 3 2 8 2" xfId="33040"/>
    <cellStyle name="Grand Total 2 3 2 9" xfId="17660"/>
    <cellStyle name="Grand Total 2 3 2 9 2" xfId="42500"/>
    <cellStyle name="Grand Total 2 3 3" xfId="6294"/>
    <cellStyle name="Grand Total 2 3 3 10" xfId="20861"/>
    <cellStyle name="Grand Total 2 3 3 10 2" xfId="45701"/>
    <cellStyle name="Grand Total 2 3 3 11" xfId="24087"/>
    <cellStyle name="Grand Total 2 3 3 11 2" xfId="48927"/>
    <cellStyle name="Grand Total 2 3 3 12" xfId="27296"/>
    <cellStyle name="Grand Total 2 3 3 12 2" xfId="52136"/>
    <cellStyle name="Grand Total 2 3 3 13" xfId="31269"/>
    <cellStyle name="Grand Total 2 3 3 2" xfId="11859"/>
    <cellStyle name="Grand Total 2 3 3 2 2" xfId="14510"/>
    <cellStyle name="Grand Total 2 3 3 2 2 2" xfId="39351"/>
    <cellStyle name="Grand Total 2 3 3 2 3" xfId="15469"/>
    <cellStyle name="Grand Total 2 3 3 2 3 2" xfId="40310"/>
    <cellStyle name="Grand Total 2 3 3 2 4" xfId="16269"/>
    <cellStyle name="Grand Total 2 3 3 2 4 2" xfId="41109"/>
    <cellStyle name="Grand Total 2 3 3 2 5" xfId="19532"/>
    <cellStyle name="Grand Total 2 3 3 2 5 2" xfId="44372"/>
    <cellStyle name="Grand Total 2 3 3 2 6" xfId="22802"/>
    <cellStyle name="Grand Total 2 3 3 2 6 2" xfId="47642"/>
    <cellStyle name="Grand Total 2 3 3 2 7" xfId="26015"/>
    <cellStyle name="Grand Total 2 3 3 2 7 2" xfId="50855"/>
    <cellStyle name="Grand Total 2 3 3 2 8" xfId="28187"/>
    <cellStyle name="Grand Total 2 3 3 2 8 2" xfId="53027"/>
    <cellStyle name="Grand Total 2 3 3 2 9" xfId="36722"/>
    <cellStyle name="Grand Total 2 3 3 3" xfId="12668"/>
    <cellStyle name="Grand Total 2 3 3 3 2" xfId="15020"/>
    <cellStyle name="Grand Total 2 3 3 3 2 2" xfId="39861"/>
    <cellStyle name="Grand Total 2 3 3 3 3" xfId="15830"/>
    <cellStyle name="Grand Total 2 3 3 3 3 2" xfId="40670"/>
    <cellStyle name="Grand Total 2 3 3 3 4" xfId="17078"/>
    <cellStyle name="Grand Total 2 3 3 3 4 2" xfId="41918"/>
    <cellStyle name="Grand Total 2 3 3 3 5" xfId="20341"/>
    <cellStyle name="Grand Total 2 3 3 3 5 2" xfId="45181"/>
    <cellStyle name="Grand Total 2 3 3 3 6" xfId="23611"/>
    <cellStyle name="Grand Total 2 3 3 3 6 2" xfId="48451"/>
    <cellStyle name="Grand Total 2 3 3 3 7" xfId="26824"/>
    <cellStyle name="Grand Total 2 3 3 3 7 2" xfId="51664"/>
    <cellStyle name="Grand Total 2 3 3 3 8" xfId="28391"/>
    <cellStyle name="Grand Total 2 3 3 3 8 2" xfId="53231"/>
    <cellStyle name="Grand Total 2 3 3 3 9" xfId="37512"/>
    <cellStyle name="Grand Total 2 3 3 4" xfId="12959"/>
    <cellStyle name="Grand Total 2 3 3 4 2" xfId="15293"/>
    <cellStyle name="Grand Total 2 3 3 4 2 2" xfId="40134"/>
    <cellStyle name="Grand Total 2 3 3 4 3" xfId="16103"/>
    <cellStyle name="Grand Total 2 3 3 4 3 2" xfId="40943"/>
    <cellStyle name="Grand Total 2 3 3 4 4" xfId="17368"/>
    <cellStyle name="Grand Total 2 3 3 4 4 2" xfId="42208"/>
    <cellStyle name="Grand Total 2 3 3 4 5" xfId="20631"/>
    <cellStyle name="Grand Total 2 3 3 4 5 2" xfId="45471"/>
    <cellStyle name="Grand Total 2 3 3 4 6" xfId="23901"/>
    <cellStyle name="Grand Total 2 3 3 4 6 2" xfId="48741"/>
    <cellStyle name="Grand Total 2 3 3 4 7" xfId="27114"/>
    <cellStyle name="Grand Total 2 3 3 4 7 2" xfId="51954"/>
    <cellStyle name="Grand Total 2 3 3 4 8" xfId="28681"/>
    <cellStyle name="Grand Total 2 3 3 4 8 2" xfId="53521"/>
    <cellStyle name="Grand Total 2 3 3 4 9" xfId="37802"/>
    <cellStyle name="Grand Total 2 3 3 5" xfId="9850"/>
    <cellStyle name="Grand Total 2 3 3 5 2" xfId="34799"/>
    <cellStyle name="Grand Total 2 3 3 6" xfId="13306"/>
    <cellStyle name="Grand Total 2 3 3 6 2" xfId="38148"/>
    <cellStyle name="Grand Total 2 3 3 7" xfId="8692"/>
    <cellStyle name="Grand Total 2 3 3 7 2" xfId="33643"/>
    <cellStyle name="Grand Total 2 3 3 8" xfId="8080"/>
    <cellStyle name="Grand Total 2 3 3 8 2" xfId="33033"/>
    <cellStyle name="Grand Total 2 3 3 9" xfId="17566"/>
    <cellStyle name="Grand Total 2 3 3 9 2" xfId="42406"/>
    <cellStyle name="Grand Total 2 3 4" xfId="11809"/>
    <cellStyle name="Grand Total 2 3 4 2" xfId="14461"/>
    <cellStyle name="Grand Total 2 3 4 2 2" xfId="39302"/>
    <cellStyle name="Grand Total 2 3 4 3" xfId="15422"/>
    <cellStyle name="Grand Total 2 3 4 3 2" xfId="40263"/>
    <cellStyle name="Grand Total 2 3 4 4" xfId="7414"/>
    <cellStyle name="Grand Total 2 3 4 4 2" xfId="32367"/>
    <cellStyle name="Grand Total 2 3 4 5" xfId="19482"/>
    <cellStyle name="Grand Total 2 3 4 5 2" xfId="44322"/>
    <cellStyle name="Grand Total 2 3 4 6" xfId="22752"/>
    <cellStyle name="Grand Total 2 3 4 6 2" xfId="47592"/>
    <cellStyle name="Grand Total 2 3 4 7" xfId="25966"/>
    <cellStyle name="Grand Total 2 3 4 7 2" xfId="50806"/>
    <cellStyle name="Grand Total 2 3 4 8" xfId="28138"/>
    <cellStyle name="Grand Total 2 3 4 8 2" xfId="52978"/>
    <cellStyle name="Grand Total 2 3 4 9" xfId="36673"/>
    <cellStyle name="Grand Total 2 3 5" xfId="12613"/>
    <cellStyle name="Grand Total 2 3 5 2" xfId="14970"/>
    <cellStyle name="Grand Total 2 3 5 2 2" xfId="39811"/>
    <cellStyle name="Grand Total 2 3 5 3" xfId="15784"/>
    <cellStyle name="Grand Total 2 3 5 3 2" xfId="40624"/>
    <cellStyle name="Grand Total 2 3 5 4" xfId="17023"/>
    <cellStyle name="Grand Total 2 3 5 4 2" xfId="41863"/>
    <cellStyle name="Grand Total 2 3 5 5" xfId="20286"/>
    <cellStyle name="Grand Total 2 3 5 5 2" xfId="45126"/>
    <cellStyle name="Grand Total 2 3 5 6" xfId="23556"/>
    <cellStyle name="Grand Total 2 3 5 6 2" xfId="48396"/>
    <cellStyle name="Grand Total 2 3 5 7" xfId="26769"/>
    <cellStyle name="Grand Total 2 3 5 7 2" xfId="51609"/>
    <cellStyle name="Grand Total 2 3 5 8" xfId="28342"/>
    <cellStyle name="Grand Total 2 3 5 8 2" xfId="53182"/>
    <cellStyle name="Grand Total 2 3 5 9" xfId="37459"/>
    <cellStyle name="Grand Total 2 3 6" xfId="12911"/>
    <cellStyle name="Grand Total 2 3 6 2" xfId="15245"/>
    <cellStyle name="Grand Total 2 3 6 2 2" xfId="40086"/>
    <cellStyle name="Grand Total 2 3 6 3" xfId="16057"/>
    <cellStyle name="Grand Total 2 3 6 3 2" xfId="40897"/>
    <cellStyle name="Grand Total 2 3 6 4" xfId="17320"/>
    <cellStyle name="Grand Total 2 3 6 4 2" xfId="42160"/>
    <cellStyle name="Grand Total 2 3 6 5" xfId="20583"/>
    <cellStyle name="Grand Total 2 3 6 5 2" xfId="45423"/>
    <cellStyle name="Grand Total 2 3 6 6" xfId="23853"/>
    <cellStyle name="Grand Total 2 3 6 6 2" xfId="48693"/>
    <cellStyle name="Grand Total 2 3 6 7" xfId="27066"/>
    <cellStyle name="Grand Total 2 3 6 7 2" xfId="51906"/>
    <cellStyle name="Grand Total 2 3 6 8" xfId="28633"/>
    <cellStyle name="Grand Total 2 3 6 8 2" xfId="53473"/>
    <cellStyle name="Grand Total 2 3 6 9" xfId="37754"/>
    <cellStyle name="Grand Total 2 3 7" xfId="9800"/>
    <cellStyle name="Grand Total 2 3 7 2" xfId="34749"/>
    <cellStyle name="Grand Total 2 3 8" xfId="13256"/>
    <cellStyle name="Grand Total 2 3 8 2" xfId="38098"/>
    <cellStyle name="Grand Total 2 3 9" xfId="8658"/>
    <cellStyle name="Grand Total 2 3 9 2" xfId="33609"/>
    <cellStyle name="Grand Total 2 4" xfId="5434"/>
    <cellStyle name="Grand Total 2 4 10" xfId="7538"/>
    <cellStyle name="Grand Total 2 4 10 2" xfId="32491"/>
    <cellStyle name="Grand Total 2 4 11" xfId="7204"/>
    <cellStyle name="Grand Total 2 4 11 2" xfId="32157"/>
    <cellStyle name="Grand Total 2 4 12" xfId="15652"/>
    <cellStyle name="Grand Total 2 4 12 2" xfId="40492"/>
    <cellStyle name="Grand Total 2 4 13" xfId="7017"/>
    <cellStyle name="Grand Total 2 4 13 2" xfId="31973"/>
    <cellStyle name="Grand Total 2 4 14" xfId="30436"/>
    <cellStyle name="Grand Total 2 4 2" xfId="6339"/>
    <cellStyle name="Grand Total 2 4 2 10" xfId="20906"/>
    <cellStyle name="Grand Total 2 4 2 10 2" xfId="45746"/>
    <cellStyle name="Grand Total 2 4 2 11" xfId="24132"/>
    <cellStyle name="Grand Total 2 4 2 11 2" xfId="48972"/>
    <cellStyle name="Grand Total 2 4 2 12" xfId="27341"/>
    <cellStyle name="Grand Total 2 4 2 12 2" xfId="52181"/>
    <cellStyle name="Grand Total 2 4 2 13" xfId="31314"/>
    <cellStyle name="Grand Total 2 4 2 2" xfId="11904"/>
    <cellStyle name="Grand Total 2 4 2 2 2" xfId="14555"/>
    <cellStyle name="Grand Total 2 4 2 2 2 2" xfId="39396"/>
    <cellStyle name="Grand Total 2 4 2 2 3" xfId="15514"/>
    <cellStyle name="Grand Total 2 4 2 2 3 2" xfId="40355"/>
    <cellStyle name="Grand Total 2 4 2 2 4" xfId="16314"/>
    <cellStyle name="Grand Total 2 4 2 2 4 2" xfId="41154"/>
    <cellStyle name="Grand Total 2 4 2 2 5" xfId="19577"/>
    <cellStyle name="Grand Total 2 4 2 2 5 2" xfId="44417"/>
    <cellStyle name="Grand Total 2 4 2 2 6" xfId="22847"/>
    <cellStyle name="Grand Total 2 4 2 2 6 2" xfId="47687"/>
    <cellStyle name="Grand Total 2 4 2 2 7" xfId="26060"/>
    <cellStyle name="Grand Total 2 4 2 2 7 2" xfId="50900"/>
    <cellStyle name="Grand Total 2 4 2 2 8" xfId="28232"/>
    <cellStyle name="Grand Total 2 4 2 2 8 2" xfId="53072"/>
    <cellStyle name="Grand Total 2 4 2 2 9" xfId="36767"/>
    <cellStyle name="Grand Total 2 4 2 3" xfId="12713"/>
    <cellStyle name="Grand Total 2 4 2 3 2" xfId="15065"/>
    <cellStyle name="Grand Total 2 4 2 3 2 2" xfId="39906"/>
    <cellStyle name="Grand Total 2 4 2 3 3" xfId="15875"/>
    <cellStyle name="Grand Total 2 4 2 3 3 2" xfId="40715"/>
    <cellStyle name="Grand Total 2 4 2 3 4" xfId="17123"/>
    <cellStyle name="Grand Total 2 4 2 3 4 2" xfId="41963"/>
    <cellStyle name="Grand Total 2 4 2 3 5" xfId="20386"/>
    <cellStyle name="Grand Total 2 4 2 3 5 2" xfId="45226"/>
    <cellStyle name="Grand Total 2 4 2 3 6" xfId="23656"/>
    <cellStyle name="Grand Total 2 4 2 3 6 2" xfId="48496"/>
    <cellStyle name="Grand Total 2 4 2 3 7" xfId="26869"/>
    <cellStyle name="Grand Total 2 4 2 3 7 2" xfId="51709"/>
    <cellStyle name="Grand Total 2 4 2 3 8" xfId="28436"/>
    <cellStyle name="Grand Total 2 4 2 3 8 2" xfId="53276"/>
    <cellStyle name="Grand Total 2 4 2 3 9" xfId="37557"/>
    <cellStyle name="Grand Total 2 4 2 4" xfId="13004"/>
    <cellStyle name="Grand Total 2 4 2 4 2" xfId="15338"/>
    <cellStyle name="Grand Total 2 4 2 4 2 2" xfId="40179"/>
    <cellStyle name="Grand Total 2 4 2 4 3" xfId="16148"/>
    <cellStyle name="Grand Total 2 4 2 4 3 2" xfId="40988"/>
    <cellStyle name="Grand Total 2 4 2 4 4" xfId="17413"/>
    <cellStyle name="Grand Total 2 4 2 4 4 2" xfId="42253"/>
    <cellStyle name="Grand Total 2 4 2 4 5" xfId="20676"/>
    <cellStyle name="Grand Total 2 4 2 4 5 2" xfId="45516"/>
    <cellStyle name="Grand Total 2 4 2 4 6" xfId="23946"/>
    <cellStyle name="Grand Total 2 4 2 4 6 2" xfId="48786"/>
    <cellStyle name="Grand Total 2 4 2 4 7" xfId="27159"/>
    <cellStyle name="Grand Total 2 4 2 4 7 2" xfId="51999"/>
    <cellStyle name="Grand Total 2 4 2 4 8" xfId="28726"/>
    <cellStyle name="Grand Total 2 4 2 4 8 2" xfId="53566"/>
    <cellStyle name="Grand Total 2 4 2 4 9" xfId="37847"/>
    <cellStyle name="Grand Total 2 4 2 5" xfId="9895"/>
    <cellStyle name="Grand Total 2 4 2 5 2" xfId="34844"/>
    <cellStyle name="Grand Total 2 4 2 6" xfId="13351"/>
    <cellStyle name="Grand Total 2 4 2 6 2" xfId="38193"/>
    <cellStyle name="Grand Total 2 4 2 7" xfId="8725"/>
    <cellStyle name="Grand Total 2 4 2 7 2" xfId="33676"/>
    <cellStyle name="Grand Total 2 4 2 8" xfId="7765"/>
    <cellStyle name="Grand Total 2 4 2 8 2" xfId="32718"/>
    <cellStyle name="Grand Total 2 4 2 9" xfId="17611"/>
    <cellStyle name="Grand Total 2 4 2 9 2" xfId="42451"/>
    <cellStyle name="Grand Total 2 4 3" xfId="11527"/>
    <cellStyle name="Grand Total 2 4 3 2" xfId="14283"/>
    <cellStyle name="Grand Total 2 4 3 2 2" xfId="39124"/>
    <cellStyle name="Grand Total 2 4 3 3" xfId="7243"/>
    <cellStyle name="Grand Total 2 4 3 3 2" xfId="32196"/>
    <cellStyle name="Grand Total 2 4 3 4" xfId="9444"/>
    <cellStyle name="Grand Total 2 4 3 4 2" xfId="34394"/>
    <cellStyle name="Grand Total 2 4 3 5" xfId="19204"/>
    <cellStyle name="Grand Total 2 4 3 5 2" xfId="44044"/>
    <cellStyle name="Grand Total 2 4 3 6" xfId="22471"/>
    <cellStyle name="Grand Total 2 4 3 6 2" xfId="47311"/>
    <cellStyle name="Grand Total 2 4 3 7" xfId="25689"/>
    <cellStyle name="Grand Total 2 4 3 7 2" xfId="50529"/>
    <cellStyle name="Grand Total 2 4 3 8" xfId="28054"/>
    <cellStyle name="Grand Total 2 4 3 8 2" xfId="52894"/>
    <cellStyle name="Grand Total 2 4 3 9" xfId="36416"/>
    <cellStyle name="Grand Total 2 4 4" xfId="10100"/>
    <cellStyle name="Grand Total 2 4 4 2" xfId="13495"/>
    <cellStyle name="Grand Total 2 4 4 2 2" xfId="38337"/>
    <cellStyle name="Grand Total 2 4 4 3" xfId="6774"/>
    <cellStyle name="Grand Total 2 4 4 3 2" xfId="31742"/>
    <cellStyle name="Grand Total 2 4 4 4" xfId="8220"/>
    <cellStyle name="Grand Total 2 4 4 4 2" xfId="33173"/>
    <cellStyle name="Grand Total 2 4 4 5" xfId="17815"/>
    <cellStyle name="Grand Total 2 4 4 5 2" xfId="42655"/>
    <cellStyle name="Grand Total 2 4 4 6" xfId="21109"/>
    <cellStyle name="Grand Total 2 4 4 6 2" xfId="45949"/>
    <cellStyle name="Grand Total 2 4 4 7" xfId="24335"/>
    <cellStyle name="Grand Total 2 4 4 7 2" xfId="49175"/>
    <cellStyle name="Grand Total 2 4 4 8" xfId="27434"/>
    <cellStyle name="Grand Total 2 4 4 8 2" xfId="52274"/>
    <cellStyle name="Grand Total 2 4 4 9" xfId="35044"/>
    <cellStyle name="Grand Total 2 4 5" xfId="12845"/>
    <cellStyle name="Grand Total 2 4 5 2" xfId="15179"/>
    <cellStyle name="Grand Total 2 4 5 2 2" xfId="40020"/>
    <cellStyle name="Grand Total 2 4 5 3" xfId="15991"/>
    <cellStyle name="Grand Total 2 4 5 3 2" xfId="40831"/>
    <cellStyle name="Grand Total 2 4 5 4" xfId="17254"/>
    <cellStyle name="Grand Total 2 4 5 4 2" xfId="42094"/>
    <cellStyle name="Grand Total 2 4 5 5" xfId="20517"/>
    <cellStyle name="Grand Total 2 4 5 5 2" xfId="45357"/>
    <cellStyle name="Grand Total 2 4 5 6" xfId="23787"/>
    <cellStyle name="Grand Total 2 4 5 6 2" xfId="48627"/>
    <cellStyle name="Grand Total 2 4 5 7" xfId="27000"/>
    <cellStyle name="Grand Total 2 4 5 7 2" xfId="51840"/>
    <cellStyle name="Grand Total 2 4 5 8" xfId="28567"/>
    <cellStyle name="Grand Total 2 4 5 8 2" xfId="53407"/>
    <cellStyle name="Grand Total 2 4 5 9" xfId="37688"/>
    <cellStyle name="Grand Total 2 4 6" xfId="9376"/>
    <cellStyle name="Grand Total 2 4 6 2" xfId="34326"/>
    <cellStyle name="Grand Total 2 4 7" xfId="7644"/>
    <cellStyle name="Grand Total 2 4 7 2" xfId="32597"/>
    <cellStyle name="Grand Total 2 4 8" xfId="8507"/>
    <cellStyle name="Grand Total 2 4 8 2" xfId="33458"/>
    <cellStyle name="Grand Total 2 4 9" xfId="7059"/>
    <cellStyle name="Grand Total 2 4 9 2" xfId="32013"/>
    <cellStyle name="Grand Total 2 5" xfId="6328"/>
    <cellStyle name="Grand Total 2 5 10" xfId="20895"/>
    <cellStyle name="Grand Total 2 5 10 2" xfId="45735"/>
    <cellStyle name="Grand Total 2 5 11" xfId="24121"/>
    <cellStyle name="Grand Total 2 5 11 2" xfId="48961"/>
    <cellStyle name="Grand Total 2 5 12" xfId="27330"/>
    <cellStyle name="Grand Total 2 5 12 2" xfId="52170"/>
    <cellStyle name="Grand Total 2 5 13" xfId="31303"/>
    <cellStyle name="Grand Total 2 5 2" xfId="11893"/>
    <cellStyle name="Grand Total 2 5 2 2" xfId="14544"/>
    <cellStyle name="Grand Total 2 5 2 2 2" xfId="39385"/>
    <cellStyle name="Grand Total 2 5 2 3" xfId="15503"/>
    <cellStyle name="Grand Total 2 5 2 3 2" xfId="40344"/>
    <cellStyle name="Grand Total 2 5 2 4" xfId="16303"/>
    <cellStyle name="Grand Total 2 5 2 4 2" xfId="41143"/>
    <cellStyle name="Grand Total 2 5 2 5" xfId="19566"/>
    <cellStyle name="Grand Total 2 5 2 5 2" xfId="44406"/>
    <cellStyle name="Grand Total 2 5 2 6" xfId="22836"/>
    <cellStyle name="Grand Total 2 5 2 6 2" xfId="47676"/>
    <cellStyle name="Grand Total 2 5 2 7" xfId="26049"/>
    <cellStyle name="Grand Total 2 5 2 7 2" xfId="50889"/>
    <cellStyle name="Grand Total 2 5 2 8" xfId="28221"/>
    <cellStyle name="Grand Total 2 5 2 8 2" xfId="53061"/>
    <cellStyle name="Grand Total 2 5 2 9" xfId="36756"/>
    <cellStyle name="Grand Total 2 5 3" xfId="12702"/>
    <cellStyle name="Grand Total 2 5 3 2" xfId="15054"/>
    <cellStyle name="Grand Total 2 5 3 2 2" xfId="39895"/>
    <cellStyle name="Grand Total 2 5 3 3" xfId="15864"/>
    <cellStyle name="Grand Total 2 5 3 3 2" xfId="40704"/>
    <cellStyle name="Grand Total 2 5 3 4" xfId="17112"/>
    <cellStyle name="Grand Total 2 5 3 4 2" xfId="41952"/>
    <cellStyle name="Grand Total 2 5 3 5" xfId="20375"/>
    <cellStyle name="Grand Total 2 5 3 5 2" xfId="45215"/>
    <cellStyle name="Grand Total 2 5 3 6" xfId="23645"/>
    <cellStyle name="Grand Total 2 5 3 6 2" xfId="48485"/>
    <cellStyle name="Grand Total 2 5 3 7" xfId="26858"/>
    <cellStyle name="Grand Total 2 5 3 7 2" xfId="51698"/>
    <cellStyle name="Grand Total 2 5 3 8" xfId="28425"/>
    <cellStyle name="Grand Total 2 5 3 8 2" xfId="53265"/>
    <cellStyle name="Grand Total 2 5 3 9" xfId="37546"/>
    <cellStyle name="Grand Total 2 5 4" xfId="12993"/>
    <cellStyle name="Grand Total 2 5 4 2" xfId="15327"/>
    <cellStyle name="Grand Total 2 5 4 2 2" xfId="40168"/>
    <cellStyle name="Grand Total 2 5 4 3" xfId="16137"/>
    <cellStyle name="Grand Total 2 5 4 3 2" xfId="40977"/>
    <cellStyle name="Grand Total 2 5 4 4" xfId="17402"/>
    <cellStyle name="Grand Total 2 5 4 4 2" xfId="42242"/>
    <cellStyle name="Grand Total 2 5 4 5" xfId="20665"/>
    <cellStyle name="Grand Total 2 5 4 5 2" xfId="45505"/>
    <cellStyle name="Grand Total 2 5 4 6" xfId="23935"/>
    <cellStyle name="Grand Total 2 5 4 6 2" xfId="48775"/>
    <cellStyle name="Grand Total 2 5 4 7" xfId="27148"/>
    <cellStyle name="Grand Total 2 5 4 7 2" xfId="51988"/>
    <cellStyle name="Grand Total 2 5 4 8" xfId="28715"/>
    <cellStyle name="Grand Total 2 5 4 8 2" xfId="53555"/>
    <cellStyle name="Grand Total 2 5 4 9" xfId="37836"/>
    <cellStyle name="Grand Total 2 5 5" xfId="9884"/>
    <cellStyle name="Grand Total 2 5 5 2" xfId="34833"/>
    <cellStyle name="Grand Total 2 5 6" xfId="13340"/>
    <cellStyle name="Grand Total 2 5 6 2" xfId="38182"/>
    <cellStyle name="Grand Total 2 5 7" xfId="6766"/>
    <cellStyle name="Grand Total 2 5 7 2" xfId="31734"/>
    <cellStyle name="Grand Total 2 5 8" xfId="8084"/>
    <cellStyle name="Grand Total 2 5 8 2" xfId="33037"/>
    <cellStyle name="Grand Total 2 5 9" xfId="17600"/>
    <cellStyle name="Grand Total 2 5 9 2" xfId="42440"/>
    <cellStyle name="Grand Total 2 6" xfId="5472"/>
    <cellStyle name="Grand Total 2 6 10" xfId="9722"/>
    <cellStyle name="Grand Total 2 6 10 2" xfId="34671"/>
    <cellStyle name="Grand Total 2 6 11" xfId="13875"/>
    <cellStyle name="Grand Total 2 6 11 2" xfId="38717"/>
    <cellStyle name="Grand Total 2 6 12" xfId="14960"/>
    <cellStyle name="Grand Total 2 6 12 2" xfId="39801"/>
    <cellStyle name="Grand Total 2 6 13" xfId="30471"/>
    <cellStyle name="Grand Total 2 6 2" xfId="11565"/>
    <cellStyle name="Grand Total 2 6 2 2" xfId="14316"/>
    <cellStyle name="Grand Total 2 6 2 2 2" xfId="39157"/>
    <cellStyle name="Grand Total 2 6 2 3" xfId="9253"/>
    <cellStyle name="Grand Total 2 6 2 3 2" xfId="34203"/>
    <cellStyle name="Grand Total 2 6 2 4" xfId="9361"/>
    <cellStyle name="Grand Total 2 6 2 4 2" xfId="34311"/>
    <cellStyle name="Grand Total 2 6 2 5" xfId="19239"/>
    <cellStyle name="Grand Total 2 6 2 5 2" xfId="44079"/>
    <cellStyle name="Grand Total 2 6 2 6" xfId="22509"/>
    <cellStyle name="Grand Total 2 6 2 6 2" xfId="47349"/>
    <cellStyle name="Grand Total 2 6 2 7" xfId="25724"/>
    <cellStyle name="Grand Total 2 6 2 7 2" xfId="50564"/>
    <cellStyle name="Grand Total 2 6 2 8" xfId="28089"/>
    <cellStyle name="Grand Total 2 6 2 8 2" xfId="52929"/>
    <cellStyle name="Grand Total 2 6 2 9" xfId="36451"/>
    <cellStyle name="Grand Total 2 6 3" xfId="10297"/>
    <cellStyle name="Grand Total 2 6 3 2" xfId="13619"/>
    <cellStyle name="Grand Total 2 6 3 2 2" xfId="38461"/>
    <cellStyle name="Grand Total 2 6 3 3" xfId="9170"/>
    <cellStyle name="Grand Total 2 6 3 3 2" xfId="34120"/>
    <cellStyle name="Grand Total 2 6 3 4" xfId="8168"/>
    <cellStyle name="Grand Total 2 6 3 4 2" xfId="33121"/>
    <cellStyle name="Grand Total 2 6 3 5" xfId="18011"/>
    <cellStyle name="Grand Total 2 6 3 5 2" xfId="42851"/>
    <cellStyle name="Grand Total 2 6 3 6" xfId="21305"/>
    <cellStyle name="Grand Total 2 6 3 6 2" xfId="46145"/>
    <cellStyle name="Grand Total 2 6 3 7" xfId="24531"/>
    <cellStyle name="Grand Total 2 6 3 7 2" xfId="49371"/>
    <cellStyle name="Grand Total 2 6 3 8" xfId="27466"/>
    <cellStyle name="Grand Total 2 6 3 8 2" xfId="52306"/>
    <cellStyle name="Grand Total 2 6 3 9" xfId="35239"/>
    <cellStyle name="Grand Total 2 6 4" xfId="12875"/>
    <cellStyle name="Grand Total 2 6 4 2" xfId="15209"/>
    <cellStyle name="Grand Total 2 6 4 2 2" xfId="40050"/>
    <cellStyle name="Grand Total 2 6 4 3" xfId="16021"/>
    <cellStyle name="Grand Total 2 6 4 3 2" xfId="40861"/>
    <cellStyle name="Grand Total 2 6 4 4" xfId="17284"/>
    <cellStyle name="Grand Total 2 6 4 4 2" xfId="42124"/>
    <cellStyle name="Grand Total 2 6 4 5" xfId="20547"/>
    <cellStyle name="Grand Total 2 6 4 5 2" xfId="45387"/>
    <cellStyle name="Grand Total 2 6 4 6" xfId="23817"/>
    <cellStyle name="Grand Total 2 6 4 6 2" xfId="48657"/>
    <cellStyle name="Grand Total 2 6 4 7" xfId="27030"/>
    <cellStyle name="Grand Total 2 6 4 7 2" xfId="51870"/>
    <cellStyle name="Grand Total 2 6 4 8" xfId="28597"/>
    <cellStyle name="Grand Total 2 6 4 8 2" xfId="53437"/>
    <cellStyle name="Grand Total 2 6 4 9" xfId="37718"/>
    <cellStyle name="Grand Total 2 6 5" xfId="9411"/>
    <cellStyle name="Grand Total 2 6 5 2" xfId="34361"/>
    <cellStyle name="Grand Total 2 6 6" xfId="7614"/>
    <cellStyle name="Grand Total 2 6 6 2" xfId="32567"/>
    <cellStyle name="Grand Total 2 6 7" xfId="8531"/>
    <cellStyle name="Grand Total 2 6 7 2" xfId="33482"/>
    <cellStyle name="Grand Total 2 6 8" xfId="7711"/>
    <cellStyle name="Grand Total 2 6 8 2" xfId="32664"/>
    <cellStyle name="Grand Total 2 6 9" xfId="9550"/>
    <cellStyle name="Grand Total 2 6 9 2" xfId="34500"/>
    <cellStyle name="Grand Total 2 7" xfId="11483"/>
    <cellStyle name="Grand Total 2 7 2" xfId="14254"/>
    <cellStyle name="Grand Total 2 7 2 2" xfId="39095"/>
    <cellStyle name="Grand Total 2 7 3" xfId="8974"/>
    <cellStyle name="Grand Total 2 7 3 2" xfId="33924"/>
    <cellStyle name="Grand Total 2 7 4" xfId="9546"/>
    <cellStyle name="Grand Total 2 7 4 2" xfId="34496"/>
    <cellStyle name="Grand Total 2 7 5" xfId="19170"/>
    <cellStyle name="Grand Total 2 7 5 2" xfId="44010"/>
    <cellStyle name="Grand Total 2 7 6" xfId="22441"/>
    <cellStyle name="Grand Total 2 7 6 2" xfId="47281"/>
    <cellStyle name="Grand Total 2 7 7" xfId="25660"/>
    <cellStyle name="Grand Total 2 7 7 2" xfId="50500"/>
    <cellStyle name="Grand Total 2 7 8" xfId="28036"/>
    <cellStyle name="Grand Total 2 7 8 2" xfId="52876"/>
    <cellStyle name="Grand Total 2 7 9" xfId="36383"/>
    <cellStyle name="Grand Total 2 8" xfId="10351"/>
    <cellStyle name="Grand Total 2 8 2" xfId="13662"/>
    <cellStyle name="Grand Total 2 8 2 2" xfId="38504"/>
    <cellStyle name="Grand Total 2 8 3" xfId="8867"/>
    <cellStyle name="Grand Total 2 8 3 2" xfId="33818"/>
    <cellStyle name="Grand Total 2 8 4" xfId="13914"/>
    <cellStyle name="Grand Total 2 8 4 2" xfId="38755"/>
    <cellStyle name="Grand Total 2 8 5" xfId="18065"/>
    <cellStyle name="Grand Total 2 8 5 2" xfId="42905"/>
    <cellStyle name="Grand Total 2 8 6" xfId="21355"/>
    <cellStyle name="Grand Total 2 8 6 2" xfId="46195"/>
    <cellStyle name="Grand Total 2 8 7" xfId="24581"/>
    <cellStyle name="Grand Total 2 8 7 2" xfId="49421"/>
    <cellStyle name="Grand Total 2 8 8" xfId="27510"/>
    <cellStyle name="Grand Total 2 8 8 2" xfId="52350"/>
    <cellStyle name="Grand Total 2 8 9" xfId="35293"/>
    <cellStyle name="Grand Total 2 9" xfId="12827"/>
    <cellStyle name="Grand Total 2 9 2" xfId="15164"/>
    <cellStyle name="Grand Total 2 9 2 2" xfId="40005"/>
    <cellStyle name="Grand Total 2 9 3" xfId="15975"/>
    <cellStyle name="Grand Total 2 9 3 2" xfId="40815"/>
    <cellStyle name="Grand Total 2 9 4" xfId="17236"/>
    <cellStyle name="Grand Total 2 9 4 2" xfId="42076"/>
    <cellStyle name="Grand Total 2 9 5" xfId="20499"/>
    <cellStyle name="Grand Total 2 9 5 2" xfId="45339"/>
    <cellStyle name="Grand Total 2 9 6" xfId="23769"/>
    <cellStyle name="Grand Total 2 9 6 2" xfId="48609"/>
    <cellStyle name="Grand Total 2 9 7" xfId="26982"/>
    <cellStyle name="Grand Total 2 9 7 2" xfId="51822"/>
    <cellStyle name="Grand Total 2 9 8" xfId="28549"/>
    <cellStyle name="Grand Total 2 9 8 2" xfId="53389"/>
    <cellStyle name="Grand Total 2 9 9" xfId="37670"/>
    <cellStyle name="Grand Total 3" xfId="5464"/>
    <cellStyle name="Grand Total 3 10" xfId="8524"/>
    <cellStyle name="Grand Total 3 10 2" xfId="33475"/>
    <cellStyle name="Grand Total 3 11" xfId="8319"/>
    <cellStyle name="Grand Total 3 11 2" xfId="33272"/>
    <cellStyle name="Grand Total 3 12" xfId="7501"/>
    <cellStyle name="Grand Total 3 12 2" xfId="32454"/>
    <cellStyle name="Grand Total 3 13" xfId="9223"/>
    <cellStyle name="Grand Total 3 13 2" xfId="34173"/>
    <cellStyle name="Grand Total 3 14" xfId="6620"/>
    <cellStyle name="Grand Total 3 14 2" xfId="31588"/>
    <cellStyle name="Grand Total 3 15" xfId="7530"/>
    <cellStyle name="Grand Total 3 15 2" xfId="32483"/>
    <cellStyle name="Grand Total 3 16" xfId="30464"/>
    <cellStyle name="Grand Total 3 2" xfId="6255"/>
    <cellStyle name="Grand Total 3 2 10" xfId="17530"/>
    <cellStyle name="Grand Total 3 2 10 2" xfId="42370"/>
    <cellStyle name="Grand Total 3 2 11" xfId="20825"/>
    <cellStyle name="Grand Total 3 2 11 2" xfId="45665"/>
    <cellStyle name="Grand Total 3 2 12" xfId="24052"/>
    <cellStyle name="Grand Total 3 2 12 2" xfId="48892"/>
    <cellStyle name="Grand Total 3 2 13" xfId="27261"/>
    <cellStyle name="Grand Total 3 2 13 2" xfId="52101"/>
    <cellStyle name="Grand Total 3 2 14" xfId="31234"/>
    <cellStyle name="Grand Total 3 2 2" xfId="6399"/>
    <cellStyle name="Grand Total 3 2 2 10" xfId="20966"/>
    <cellStyle name="Grand Total 3 2 2 10 2" xfId="45806"/>
    <cellStyle name="Grand Total 3 2 2 11" xfId="24192"/>
    <cellStyle name="Grand Total 3 2 2 11 2" xfId="49032"/>
    <cellStyle name="Grand Total 3 2 2 12" xfId="27401"/>
    <cellStyle name="Grand Total 3 2 2 12 2" xfId="52241"/>
    <cellStyle name="Grand Total 3 2 2 13" xfId="31374"/>
    <cellStyle name="Grand Total 3 2 2 2" xfId="11964"/>
    <cellStyle name="Grand Total 3 2 2 2 2" xfId="14615"/>
    <cellStyle name="Grand Total 3 2 2 2 2 2" xfId="39456"/>
    <cellStyle name="Grand Total 3 2 2 2 3" xfId="15574"/>
    <cellStyle name="Grand Total 3 2 2 2 3 2" xfId="40415"/>
    <cellStyle name="Grand Total 3 2 2 2 4" xfId="16374"/>
    <cellStyle name="Grand Total 3 2 2 2 4 2" xfId="41214"/>
    <cellStyle name="Grand Total 3 2 2 2 5" xfId="19637"/>
    <cellStyle name="Grand Total 3 2 2 2 5 2" xfId="44477"/>
    <cellStyle name="Grand Total 3 2 2 2 6" xfId="22907"/>
    <cellStyle name="Grand Total 3 2 2 2 6 2" xfId="47747"/>
    <cellStyle name="Grand Total 3 2 2 2 7" xfId="26120"/>
    <cellStyle name="Grand Total 3 2 2 2 7 2" xfId="50960"/>
    <cellStyle name="Grand Total 3 2 2 2 8" xfId="28292"/>
    <cellStyle name="Grand Total 3 2 2 2 8 2" xfId="53132"/>
    <cellStyle name="Grand Total 3 2 2 2 9" xfId="36827"/>
    <cellStyle name="Grand Total 3 2 2 3" xfId="12773"/>
    <cellStyle name="Grand Total 3 2 2 3 2" xfId="15125"/>
    <cellStyle name="Grand Total 3 2 2 3 2 2" xfId="39966"/>
    <cellStyle name="Grand Total 3 2 2 3 3" xfId="15935"/>
    <cellStyle name="Grand Total 3 2 2 3 3 2" xfId="40775"/>
    <cellStyle name="Grand Total 3 2 2 3 4" xfId="17183"/>
    <cellStyle name="Grand Total 3 2 2 3 4 2" xfId="42023"/>
    <cellStyle name="Grand Total 3 2 2 3 5" xfId="20446"/>
    <cellStyle name="Grand Total 3 2 2 3 5 2" xfId="45286"/>
    <cellStyle name="Grand Total 3 2 2 3 6" xfId="23716"/>
    <cellStyle name="Grand Total 3 2 2 3 6 2" xfId="48556"/>
    <cellStyle name="Grand Total 3 2 2 3 7" xfId="26929"/>
    <cellStyle name="Grand Total 3 2 2 3 7 2" xfId="51769"/>
    <cellStyle name="Grand Total 3 2 2 3 8" xfId="28496"/>
    <cellStyle name="Grand Total 3 2 2 3 8 2" xfId="53336"/>
    <cellStyle name="Grand Total 3 2 2 3 9" xfId="37617"/>
    <cellStyle name="Grand Total 3 2 2 4" xfId="13064"/>
    <cellStyle name="Grand Total 3 2 2 4 2" xfId="15398"/>
    <cellStyle name="Grand Total 3 2 2 4 2 2" xfId="40239"/>
    <cellStyle name="Grand Total 3 2 2 4 3" xfId="16208"/>
    <cellStyle name="Grand Total 3 2 2 4 3 2" xfId="41048"/>
    <cellStyle name="Grand Total 3 2 2 4 4" xfId="17473"/>
    <cellStyle name="Grand Total 3 2 2 4 4 2" xfId="42313"/>
    <cellStyle name="Grand Total 3 2 2 4 5" xfId="20736"/>
    <cellStyle name="Grand Total 3 2 2 4 5 2" xfId="45576"/>
    <cellStyle name="Grand Total 3 2 2 4 6" xfId="24006"/>
    <cellStyle name="Grand Total 3 2 2 4 6 2" xfId="48846"/>
    <cellStyle name="Grand Total 3 2 2 4 7" xfId="27219"/>
    <cellStyle name="Grand Total 3 2 2 4 7 2" xfId="52059"/>
    <cellStyle name="Grand Total 3 2 2 4 8" xfId="28786"/>
    <cellStyle name="Grand Total 3 2 2 4 8 2" xfId="53626"/>
    <cellStyle name="Grand Total 3 2 2 4 9" xfId="37907"/>
    <cellStyle name="Grand Total 3 2 2 5" xfId="9955"/>
    <cellStyle name="Grand Total 3 2 2 5 2" xfId="34904"/>
    <cellStyle name="Grand Total 3 2 2 6" xfId="13411"/>
    <cellStyle name="Grand Total 3 2 2 6 2" xfId="38253"/>
    <cellStyle name="Grand Total 3 2 2 7" xfId="8770"/>
    <cellStyle name="Grand Total 3 2 2 7 2" xfId="33721"/>
    <cellStyle name="Grand Total 3 2 2 8" xfId="9149"/>
    <cellStyle name="Grand Total 3 2 2 8 2" xfId="34099"/>
    <cellStyle name="Grand Total 3 2 2 9" xfId="17671"/>
    <cellStyle name="Grand Total 3 2 2 9 2" xfId="42511"/>
    <cellStyle name="Grand Total 3 2 3" xfId="11820"/>
    <cellStyle name="Grand Total 3 2 3 2" xfId="14472"/>
    <cellStyle name="Grand Total 3 2 3 2 2" xfId="39313"/>
    <cellStyle name="Grand Total 3 2 3 3" xfId="15433"/>
    <cellStyle name="Grand Total 3 2 3 3 2" xfId="40274"/>
    <cellStyle name="Grand Total 3 2 3 4" xfId="16232"/>
    <cellStyle name="Grand Total 3 2 3 4 2" xfId="41072"/>
    <cellStyle name="Grand Total 3 2 3 5" xfId="19493"/>
    <cellStyle name="Grand Total 3 2 3 5 2" xfId="44333"/>
    <cellStyle name="Grand Total 3 2 3 6" xfId="22763"/>
    <cellStyle name="Grand Total 3 2 3 6 2" xfId="47603"/>
    <cellStyle name="Grand Total 3 2 3 7" xfId="25977"/>
    <cellStyle name="Grand Total 3 2 3 7 2" xfId="50817"/>
    <cellStyle name="Grand Total 3 2 3 8" xfId="28149"/>
    <cellStyle name="Grand Total 3 2 3 8 2" xfId="52989"/>
    <cellStyle name="Grand Total 3 2 3 9" xfId="36684"/>
    <cellStyle name="Grand Total 3 2 4" xfId="12630"/>
    <cellStyle name="Grand Total 3 2 4 2" xfId="14984"/>
    <cellStyle name="Grand Total 3 2 4 2 2" xfId="39825"/>
    <cellStyle name="Grand Total 3 2 4 3" xfId="15795"/>
    <cellStyle name="Grand Total 3 2 4 3 2" xfId="40635"/>
    <cellStyle name="Grand Total 3 2 4 4" xfId="17040"/>
    <cellStyle name="Grand Total 3 2 4 4 2" xfId="41880"/>
    <cellStyle name="Grand Total 3 2 4 5" xfId="20303"/>
    <cellStyle name="Grand Total 3 2 4 5 2" xfId="45143"/>
    <cellStyle name="Grand Total 3 2 4 6" xfId="23573"/>
    <cellStyle name="Grand Total 3 2 4 6 2" xfId="48413"/>
    <cellStyle name="Grand Total 3 2 4 7" xfId="26786"/>
    <cellStyle name="Grand Total 3 2 4 7 2" xfId="51626"/>
    <cellStyle name="Grand Total 3 2 4 8" xfId="28353"/>
    <cellStyle name="Grand Total 3 2 4 8 2" xfId="53193"/>
    <cellStyle name="Grand Total 3 2 4 9" xfId="37476"/>
    <cellStyle name="Grand Total 3 2 5" xfId="12922"/>
    <cellStyle name="Grand Total 3 2 5 2" xfId="15256"/>
    <cellStyle name="Grand Total 3 2 5 2 2" xfId="40097"/>
    <cellStyle name="Grand Total 3 2 5 3" xfId="16068"/>
    <cellStyle name="Grand Total 3 2 5 3 2" xfId="40908"/>
    <cellStyle name="Grand Total 3 2 5 4" xfId="17331"/>
    <cellStyle name="Grand Total 3 2 5 4 2" xfId="42171"/>
    <cellStyle name="Grand Total 3 2 5 5" xfId="20594"/>
    <cellStyle name="Grand Total 3 2 5 5 2" xfId="45434"/>
    <cellStyle name="Grand Total 3 2 5 6" xfId="23864"/>
    <cellStyle name="Grand Total 3 2 5 6 2" xfId="48704"/>
    <cellStyle name="Grand Total 3 2 5 7" xfId="27077"/>
    <cellStyle name="Grand Total 3 2 5 7 2" xfId="51917"/>
    <cellStyle name="Grand Total 3 2 5 8" xfId="28644"/>
    <cellStyle name="Grand Total 3 2 5 8 2" xfId="53484"/>
    <cellStyle name="Grand Total 3 2 5 9" xfId="37765"/>
    <cellStyle name="Grand Total 3 2 6" xfId="9812"/>
    <cellStyle name="Grand Total 3 2 6 2" xfId="34761"/>
    <cellStyle name="Grand Total 3 2 7" xfId="13270"/>
    <cellStyle name="Grand Total 3 2 7 2" xfId="38112"/>
    <cellStyle name="Grand Total 3 2 8" xfId="8670"/>
    <cellStyle name="Grand Total 3 2 8 2" xfId="33621"/>
    <cellStyle name="Grand Total 3 2 9" xfId="7041"/>
    <cellStyle name="Grand Total 3 2 9 2" xfId="31996"/>
    <cellStyle name="Grand Total 3 3" xfId="6355"/>
    <cellStyle name="Grand Total 3 3 10" xfId="20922"/>
    <cellStyle name="Grand Total 3 3 10 2" xfId="45762"/>
    <cellStyle name="Grand Total 3 3 11" xfId="24148"/>
    <cellStyle name="Grand Total 3 3 11 2" xfId="48988"/>
    <cellStyle name="Grand Total 3 3 12" xfId="27357"/>
    <cellStyle name="Grand Total 3 3 12 2" xfId="52197"/>
    <cellStyle name="Grand Total 3 3 13" xfId="31330"/>
    <cellStyle name="Grand Total 3 3 2" xfId="11920"/>
    <cellStyle name="Grand Total 3 3 2 2" xfId="14571"/>
    <cellStyle name="Grand Total 3 3 2 2 2" xfId="39412"/>
    <cellStyle name="Grand Total 3 3 2 3" xfId="15530"/>
    <cellStyle name="Grand Total 3 3 2 3 2" xfId="40371"/>
    <cellStyle name="Grand Total 3 3 2 4" xfId="16330"/>
    <cellStyle name="Grand Total 3 3 2 4 2" xfId="41170"/>
    <cellStyle name="Grand Total 3 3 2 5" xfId="19593"/>
    <cellStyle name="Grand Total 3 3 2 5 2" xfId="44433"/>
    <cellStyle name="Grand Total 3 3 2 6" xfId="22863"/>
    <cellStyle name="Grand Total 3 3 2 6 2" xfId="47703"/>
    <cellStyle name="Grand Total 3 3 2 7" xfId="26076"/>
    <cellStyle name="Grand Total 3 3 2 7 2" xfId="50916"/>
    <cellStyle name="Grand Total 3 3 2 8" xfId="28248"/>
    <cellStyle name="Grand Total 3 3 2 8 2" xfId="53088"/>
    <cellStyle name="Grand Total 3 3 2 9" xfId="36783"/>
    <cellStyle name="Grand Total 3 3 3" xfId="12729"/>
    <cellStyle name="Grand Total 3 3 3 2" xfId="15081"/>
    <cellStyle name="Grand Total 3 3 3 2 2" xfId="39922"/>
    <cellStyle name="Grand Total 3 3 3 3" xfId="15891"/>
    <cellStyle name="Grand Total 3 3 3 3 2" xfId="40731"/>
    <cellStyle name="Grand Total 3 3 3 4" xfId="17139"/>
    <cellStyle name="Grand Total 3 3 3 4 2" xfId="41979"/>
    <cellStyle name="Grand Total 3 3 3 5" xfId="20402"/>
    <cellStyle name="Grand Total 3 3 3 5 2" xfId="45242"/>
    <cellStyle name="Grand Total 3 3 3 6" xfId="23672"/>
    <cellStyle name="Grand Total 3 3 3 6 2" xfId="48512"/>
    <cellStyle name="Grand Total 3 3 3 7" xfId="26885"/>
    <cellStyle name="Grand Total 3 3 3 7 2" xfId="51725"/>
    <cellStyle name="Grand Total 3 3 3 8" xfId="28452"/>
    <cellStyle name="Grand Total 3 3 3 8 2" xfId="53292"/>
    <cellStyle name="Grand Total 3 3 3 9" xfId="37573"/>
    <cellStyle name="Grand Total 3 3 4" xfId="13020"/>
    <cellStyle name="Grand Total 3 3 4 2" xfId="15354"/>
    <cellStyle name="Grand Total 3 3 4 2 2" xfId="40195"/>
    <cellStyle name="Grand Total 3 3 4 3" xfId="16164"/>
    <cellStyle name="Grand Total 3 3 4 3 2" xfId="41004"/>
    <cellStyle name="Grand Total 3 3 4 4" xfId="17429"/>
    <cellStyle name="Grand Total 3 3 4 4 2" xfId="42269"/>
    <cellStyle name="Grand Total 3 3 4 5" xfId="20692"/>
    <cellStyle name="Grand Total 3 3 4 5 2" xfId="45532"/>
    <cellStyle name="Grand Total 3 3 4 6" xfId="23962"/>
    <cellStyle name="Grand Total 3 3 4 6 2" xfId="48802"/>
    <cellStyle name="Grand Total 3 3 4 7" xfId="27175"/>
    <cellStyle name="Grand Total 3 3 4 7 2" xfId="52015"/>
    <cellStyle name="Grand Total 3 3 4 8" xfId="28742"/>
    <cellStyle name="Grand Total 3 3 4 8 2" xfId="53582"/>
    <cellStyle name="Grand Total 3 3 4 9" xfId="37863"/>
    <cellStyle name="Grand Total 3 3 5" xfId="9911"/>
    <cellStyle name="Grand Total 3 3 5 2" xfId="34860"/>
    <cellStyle name="Grand Total 3 3 6" xfId="13367"/>
    <cellStyle name="Grand Total 3 3 6 2" xfId="38209"/>
    <cellStyle name="Grand Total 3 3 7" xfId="6488"/>
    <cellStyle name="Grand Total 3 3 7 2" xfId="31460"/>
    <cellStyle name="Grand Total 3 3 8" xfId="7762"/>
    <cellStyle name="Grand Total 3 3 8 2" xfId="32715"/>
    <cellStyle name="Grand Total 3 3 9" xfId="17627"/>
    <cellStyle name="Grand Total 3 3 9 2" xfId="42467"/>
    <cellStyle name="Grand Total 3 4" xfId="6305"/>
    <cellStyle name="Grand Total 3 4 10" xfId="20872"/>
    <cellStyle name="Grand Total 3 4 10 2" xfId="45712"/>
    <cellStyle name="Grand Total 3 4 11" xfId="24098"/>
    <cellStyle name="Grand Total 3 4 11 2" xfId="48938"/>
    <cellStyle name="Grand Total 3 4 12" xfId="27307"/>
    <cellStyle name="Grand Total 3 4 12 2" xfId="52147"/>
    <cellStyle name="Grand Total 3 4 13" xfId="31280"/>
    <cellStyle name="Grand Total 3 4 2" xfId="11870"/>
    <cellStyle name="Grand Total 3 4 2 2" xfId="14521"/>
    <cellStyle name="Grand Total 3 4 2 2 2" xfId="39362"/>
    <cellStyle name="Grand Total 3 4 2 3" xfId="15480"/>
    <cellStyle name="Grand Total 3 4 2 3 2" xfId="40321"/>
    <cellStyle name="Grand Total 3 4 2 4" xfId="16280"/>
    <cellStyle name="Grand Total 3 4 2 4 2" xfId="41120"/>
    <cellStyle name="Grand Total 3 4 2 5" xfId="19543"/>
    <cellStyle name="Grand Total 3 4 2 5 2" xfId="44383"/>
    <cellStyle name="Grand Total 3 4 2 6" xfId="22813"/>
    <cellStyle name="Grand Total 3 4 2 6 2" xfId="47653"/>
    <cellStyle name="Grand Total 3 4 2 7" xfId="26026"/>
    <cellStyle name="Grand Total 3 4 2 7 2" xfId="50866"/>
    <cellStyle name="Grand Total 3 4 2 8" xfId="28198"/>
    <cellStyle name="Grand Total 3 4 2 8 2" xfId="53038"/>
    <cellStyle name="Grand Total 3 4 2 9" xfId="36733"/>
    <cellStyle name="Grand Total 3 4 3" xfId="12679"/>
    <cellStyle name="Grand Total 3 4 3 2" xfId="15031"/>
    <cellStyle name="Grand Total 3 4 3 2 2" xfId="39872"/>
    <cellStyle name="Grand Total 3 4 3 3" xfId="15841"/>
    <cellStyle name="Grand Total 3 4 3 3 2" xfId="40681"/>
    <cellStyle name="Grand Total 3 4 3 4" xfId="17089"/>
    <cellStyle name="Grand Total 3 4 3 4 2" xfId="41929"/>
    <cellStyle name="Grand Total 3 4 3 5" xfId="20352"/>
    <cellStyle name="Grand Total 3 4 3 5 2" xfId="45192"/>
    <cellStyle name="Grand Total 3 4 3 6" xfId="23622"/>
    <cellStyle name="Grand Total 3 4 3 6 2" xfId="48462"/>
    <cellStyle name="Grand Total 3 4 3 7" xfId="26835"/>
    <cellStyle name="Grand Total 3 4 3 7 2" xfId="51675"/>
    <cellStyle name="Grand Total 3 4 3 8" xfId="28402"/>
    <cellStyle name="Grand Total 3 4 3 8 2" xfId="53242"/>
    <cellStyle name="Grand Total 3 4 3 9" xfId="37523"/>
    <cellStyle name="Grand Total 3 4 4" xfId="12970"/>
    <cellStyle name="Grand Total 3 4 4 2" xfId="15304"/>
    <cellStyle name="Grand Total 3 4 4 2 2" xfId="40145"/>
    <cellStyle name="Grand Total 3 4 4 3" xfId="16114"/>
    <cellStyle name="Grand Total 3 4 4 3 2" xfId="40954"/>
    <cellStyle name="Grand Total 3 4 4 4" xfId="17379"/>
    <cellStyle name="Grand Total 3 4 4 4 2" xfId="42219"/>
    <cellStyle name="Grand Total 3 4 4 5" xfId="20642"/>
    <cellStyle name="Grand Total 3 4 4 5 2" xfId="45482"/>
    <cellStyle name="Grand Total 3 4 4 6" xfId="23912"/>
    <cellStyle name="Grand Total 3 4 4 6 2" xfId="48752"/>
    <cellStyle name="Grand Total 3 4 4 7" xfId="27125"/>
    <cellStyle name="Grand Total 3 4 4 7 2" xfId="51965"/>
    <cellStyle name="Grand Total 3 4 4 8" xfId="28692"/>
    <cellStyle name="Grand Total 3 4 4 8 2" xfId="53532"/>
    <cellStyle name="Grand Total 3 4 4 9" xfId="37813"/>
    <cellStyle name="Grand Total 3 4 5" xfId="9861"/>
    <cellStyle name="Grand Total 3 4 5 2" xfId="34810"/>
    <cellStyle name="Grand Total 3 4 6" xfId="13317"/>
    <cellStyle name="Grand Total 3 4 6 2" xfId="38159"/>
    <cellStyle name="Grand Total 3 4 7" xfId="8703"/>
    <cellStyle name="Grand Total 3 4 7 2" xfId="33654"/>
    <cellStyle name="Grand Total 3 4 8" xfId="14145"/>
    <cellStyle name="Grand Total 3 4 8 2" xfId="38986"/>
    <cellStyle name="Grand Total 3 4 9" xfId="17577"/>
    <cellStyle name="Grand Total 3 4 9 2" xfId="42417"/>
    <cellStyle name="Grand Total 3 5" xfId="11557"/>
    <cellStyle name="Grand Total 3 5 2" xfId="14309"/>
    <cellStyle name="Grand Total 3 5 2 2" xfId="39150"/>
    <cellStyle name="Grand Total 3 5 3" xfId="9272"/>
    <cellStyle name="Grand Total 3 5 3 2" xfId="34222"/>
    <cellStyle name="Grand Total 3 5 4" xfId="7275"/>
    <cellStyle name="Grand Total 3 5 4 2" xfId="32228"/>
    <cellStyle name="Grand Total 3 5 5" xfId="19232"/>
    <cellStyle name="Grand Total 3 5 5 2" xfId="44072"/>
    <cellStyle name="Grand Total 3 5 6" xfId="22501"/>
    <cellStyle name="Grand Total 3 5 6 2" xfId="47341"/>
    <cellStyle name="Grand Total 3 5 7" xfId="25717"/>
    <cellStyle name="Grand Total 3 5 7 2" xfId="50557"/>
    <cellStyle name="Grand Total 3 5 8" xfId="28082"/>
    <cellStyle name="Grand Total 3 5 8 2" xfId="52922"/>
    <cellStyle name="Grand Total 3 5 9" xfId="36444"/>
    <cellStyle name="Grand Total 3 6" xfId="10304"/>
    <cellStyle name="Grand Total 3 6 2" xfId="13626"/>
    <cellStyle name="Grand Total 3 6 2 2" xfId="38468"/>
    <cellStyle name="Grand Total 3 6 3" xfId="9119"/>
    <cellStyle name="Grand Total 3 6 3 2" xfId="34069"/>
    <cellStyle name="Grand Total 3 6 4" xfId="15155"/>
    <cellStyle name="Grand Total 3 6 4 2" xfId="39996"/>
    <cellStyle name="Grand Total 3 6 5" xfId="18018"/>
    <cellStyle name="Grand Total 3 6 5 2" xfId="42858"/>
    <cellStyle name="Grand Total 3 6 6" xfId="21312"/>
    <cellStyle name="Grand Total 3 6 6 2" xfId="46152"/>
    <cellStyle name="Grand Total 3 6 7" xfId="24538"/>
    <cellStyle name="Grand Total 3 6 7 2" xfId="49378"/>
    <cellStyle name="Grand Total 3 6 8" xfId="27473"/>
    <cellStyle name="Grand Total 3 6 8 2" xfId="52313"/>
    <cellStyle name="Grand Total 3 6 9" xfId="35246"/>
    <cellStyle name="Grand Total 3 7" xfId="12868"/>
    <cellStyle name="Grand Total 3 7 2" xfId="15202"/>
    <cellStyle name="Grand Total 3 7 2 2" xfId="40043"/>
    <cellStyle name="Grand Total 3 7 3" xfId="16014"/>
    <cellStyle name="Grand Total 3 7 3 2" xfId="40854"/>
    <cellStyle name="Grand Total 3 7 4" xfId="17277"/>
    <cellStyle name="Grand Total 3 7 4 2" xfId="42117"/>
    <cellStyle name="Grand Total 3 7 5" xfId="20540"/>
    <cellStyle name="Grand Total 3 7 5 2" xfId="45380"/>
    <cellStyle name="Grand Total 3 7 6" xfId="23810"/>
    <cellStyle name="Grand Total 3 7 6 2" xfId="48650"/>
    <cellStyle name="Grand Total 3 7 7" xfId="27023"/>
    <cellStyle name="Grand Total 3 7 7 2" xfId="51863"/>
    <cellStyle name="Grand Total 3 7 8" xfId="28590"/>
    <cellStyle name="Grand Total 3 7 8 2" xfId="53430"/>
    <cellStyle name="Grand Total 3 7 9" xfId="37711"/>
    <cellStyle name="Grand Total 3 8" xfId="9403"/>
    <cellStyle name="Grand Total 3 8 2" xfId="34353"/>
    <cellStyle name="Grand Total 3 9" xfId="7621"/>
    <cellStyle name="Grand Total 3 9 2" xfId="32574"/>
    <cellStyle name="Grand Total 4" xfId="6088"/>
    <cellStyle name="Grand Total 4 10" xfId="14050"/>
    <cellStyle name="Grand Total 4 10 2" xfId="38891"/>
    <cellStyle name="Grand Total 4 11" xfId="17493"/>
    <cellStyle name="Grand Total 4 11 2" xfId="42333"/>
    <cellStyle name="Grand Total 4 12" xfId="20790"/>
    <cellStyle name="Grand Total 4 12 2" xfId="45630"/>
    <cellStyle name="Grand Total 4 13" xfId="24031"/>
    <cellStyle name="Grand Total 4 13 2" xfId="48871"/>
    <cellStyle name="Grand Total 4 14" xfId="27241"/>
    <cellStyle name="Grand Total 4 14 2" xfId="52081"/>
    <cellStyle name="Grand Total 4 15" xfId="31078"/>
    <cellStyle name="Grand Total 4 2" xfId="6379"/>
    <cellStyle name="Grand Total 4 2 10" xfId="20946"/>
    <cellStyle name="Grand Total 4 2 10 2" xfId="45786"/>
    <cellStyle name="Grand Total 4 2 11" xfId="24172"/>
    <cellStyle name="Grand Total 4 2 11 2" xfId="49012"/>
    <cellStyle name="Grand Total 4 2 12" xfId="27381"/>
    <cellStyle name="Grand Total 4 2 12 2" xfId="52221"/>
    <cellStyle name="Grand Total 4 2 13" xfId="31354"/>
    <cellStyle name="Grand Total 4 2 2" xfId="11944"/>
    <cellStyle name="Grand Total 4 2 2 2" xfId="14595"/>
    <cellStyle name="Grand Total 4 2 2 2 2" xfId="39436"/>
    <cellStyle name="Grand Total 4 2 2 3" xfId="15554"/>
    <cellStyle name="Grand Total 4 2 2 3 2" xfId="40395"/>
    <cellStyle name="Grand Total 4 2 2 4" xfId="16354"/>
    <cellStyle name="Grand Total 4 2 2 4 2" xfId="41194"/>
    <cellStyle name="Grand Total 4 2 2 5" xfId="19617"/>
    <cellStyle name="Grand Total 4 2 2 5 2" xfId="44457"/>
    <cellStyle name="Grand Total 4 2 2 6" xfId="22887"/>
    <cellStyle name="Grand Total 4 2 2 6 2" xfId="47727"/>
    <cellStyle name="Grand Total 4 2 2 7" xfId="26100"/>
    <cellStyle name="Grand Total 4 2 2 7 2" xfId="50940"/>
    <cellStyle name="Grand Total 4 2 2 8" xfId="28272"/>
    <cellStyle name="Grand Total 4 2 2 8 2" xfId="53112"/>
    <cellStyle name="Grand Total 4 2 2 9" xfId="36807"/>
    <cellStyle name="Grand Total 4 2 3" xfId="12753"/>
    <cellStyle name="Grand Total 4 2 3 2" xfId="15105"/>
    <cellStyle name="Grand Total 4 2 3 2 2" xfId="39946"/>
    <cellStyle name="Grand Total 4 2 3 3" xfId="15915"/>
    <cellStyle name="Grand Total 4 2 3 3 2" xfId="40755"/>
    <cellStyle name="Grand Total 4 2 3 4" xfId="17163"/>
    <cellStyle name="Grand Total 4 2 3 4 2" xfId="42003"/>
    <cellStyle name="Grand Total 4 2 3 5" xfId="20426"/>
    <cellStyle name="Grand Total 4 2 3 5 2" xfId="45266"/>
    <cellStyle name="Grand Total 4 2 3 6" xfId="23696"/>
    <cellStyle name="Grand Total 4 2 3 6 2" xfId="48536"/>
    <cellStyle name="Grand Total 4 2 3 7" xfId="26909"/>
    <cellStyle name="Grand Total 4 2 3 7 2" xfId="51749"/>
    <cellStyle name="Grand Total 4 2 3 8" xfId="28476"/>
    <cellStyle name="Grand Total 4 2 3 8 2" xfId="53316"/>
    <cellStyle name="Grand Total 4 2 3 9" xfId="37597"/>
    <cellStyle name="Grand Total 4 2 4" xfId="13044"/>
    <cellStyle name="Grand Total 4 2 4 2" xfId="15378"/>
    <cellStyle name="Grand Total 4 2 4 2 2" xfId="40219"/>
    <cellStyle name="Grand Total 4 2 4 3" xfId="16188"/>
    <cellStyle name="Grand Total 4 2 4 3 2" xfId="41028"/>
    <cellStyle name="Grand Total 4 2 4 4" xfId="17453"/>
    <cellStyle name="Grand Total 4 2 4 4 2" xfId="42293"/>
    <cellStyle name="Grand Total 4 2 4 5" xfId="20716"/>
    <cellStyle name="Grand Total 4 2 4 5 2" xfId="45556"/>
    <cellStyle name="Grand Total 4 2 4 6" xfId="23986"/>
    <cellStyle name="Grand Total 4 2 4 6 2" xfId="48826"/>
    <cellStyle name="Grand Total 4 2 4 7" xfId="27199"/>
    <cellStyle name="Grand Total 4 2 4 7 2" xfId="52039"/>
    <cellStyle name="Grand Total 4 2 4 8" xfId="28766"/>
    <cellStyle name="Grand Total 4 2 4 8 2" xfId="53606"/>
    <cellStyle name="Grand Total 4 2 4 9" xfId="37887"/>
    <cellStyle name="Grand Total 4 2 5" xfId="9935"/>
    <cellStyle name="Grand Total 4 2 5 2" xfId="34884"/>
    <cellStyle name="Grand Total 4 2 6" xfId="13391"/>
    <cellStyle name="Grand Total 4 2 6 2" xfId="38233"/>
    <cellStyle name="Grand Total 4 2 7" xfId="8751"/>
    <cellStyle name="Grand Total 4 2 7 2" xfId="33702"/>
    <cellStyle name="Grand Total 4 2 8" xfId="7833"/>
    <cellStyle name="Grand Total 4 2 8 2" xfId="32786"/>
    <cellStyle name="Grand Total 4 2 9" xfId="17651"/>
    <cellStyle name="Grand Total 4 2 9 2" xfId="42491"/>
    <cellStyle name="Grand Total 4 3" xfId="6283"/>
    <cellStyle name="Grand Total 4 3 10" xfId="20852"/>
    <cellStyle name="Grand Total 4 3 10 2" xfId="45692"/>
    <cellStyle name="Grand Total 4 3 11" xfId="24078"/>
    <cellStyle name="Grand Total 4 3 11 2" xfId="48918"/>
    <cellStyle name="Grand Total 4 3 12" xfId="27287"/>
    <cellStyle name="Grand Total 4 3 12 2" xfId="52127"/>
    <cellStyle name="Grand Total 4 3 13" xfId="31260"/>
    <cellStyle name="Grand Total 4 3 2" xfId="11848"/>
    <cellStyle name="Grand Total 4 3 2 2" xfId="14499"/>
    <cellStyle name="Grand Total 4 3 2 2 2" xfId="39340"/>
    <cellStyle name="Grand Total 4 3 2 3" xfId="15459"/>
    <cellStyle name="Grand Total 4 3 2 3 2" xfId="40300"/>
    <cellStyle name="Grand Total 4 3 2 4" xfId="16259"/>
    <cellStyle name="Grand Total 4 3 2 4 2" xfId="41099"/>
    <cellStyle name="Grand Total 4 3 2 5" xfId="19521"/>
    <cellStyle name="Grand Total 4 3 2 5 2" xfId="44361"/>
    <cellStyle name="Grand Total 4 3 2 6" xfId="22791"/>
    <cellStyle name="Grand Total 4 3 2 6 2" xfId="47631"/>
    <cellStyle name="Grand Total 4 3 2 7" xfId="26004"/>
    <cellStyle name="Grand Total 4 3 2 7 2" xfId="50844"/>
    <cellStyle name="Grand Total 4 3 2 8" xfId="28176"/>
    <cellStyle name="Grand Total 4 3 2 8 2" xfId="53016"/>
    <cellStyle name="Grand Total 4 3 2 9" xfId="36711"/>
    <cellStyle name="Grand Total 4 3 3" xfId="12657"/>
    <cellStyle name="Grand Total 4 3 3 2" xfId="15011"/>
    <cellStyle name="Grand Total 4 3 3 2 2" xfId="39852"/>
    <cellStyle name="Grand Total 4 3 3 3" xfId="15821"/>
    <cellStyle name="Grand Total 4 3 3 3 2" xfId="40661"/>
    <cellStyle name="Grand Total 4 3 3 4" xfId="17067"/>
    <cellStyle name="Grand Total 4 3 3 4 2" xfId="41907"/>
    <cellStyle name="Grand Total 4 3 3 5" xfId="20330"/>
    <cellStyle name="Grand Total 4 3 3 5 2" xfId="45170"/>
    <cellStyle name="Grand Total 4 3 3 6" xfId="23600"/>
    <cellStyle name="Grand Total 4 3 3 6 2" xfId="48440"/>
    <cellStyle name="Grand Total 4 3 3 7" xfId="26813"/>
    <cellStyle name="Grand Total 4 3 3 7 2" xfId="51653"/>
    <cellStyle name="Grand Total 4 3 3 8" xfId="28380"/>
    <cellStyle name="Grand Total 4 3 3 8 2" xfId="53220"/>
    <cellStyle name="Grand Total 4 3 3 9" xfId="37502"/>
    <cellStyle name="Grand Total 4 3 4" xfId="12949"/>
    <cellStyle name="Grand Total 4 3 4 2" xfId="15283"/>
    <cellStyle name="Grand Total 4 3 4 2 2" xfId="40124"/>
    <cellStyle name="Grand Total 4 3 4 3" xfId="16094"/>
    <cellStyle name="Grand Total 4 3 4 3 2" xfId="40934"/>
    <cellStyle name="Grand Total 4 3 4 4" xfId="17358"/>
    <cellStyle name="Grand Total 4 3 4 4 2" xfId="42198"/>
    <cellStyle name="Grand Total 4 3 4 5" xfId="20621"/>
    <cellStyle name="Grand Total 4 3 4 5 2" xfId="45461"/>
    <cellStyle name="Grand Total 4 3 4 6" xfId="23891"/>
    <cellStyle name="Grand Total 4 3 4 6 2" xfId="48731"/>
    <cellStyle name="Grand Total 4 3 4 7" xfId="27104"/>
    <cellStyle name="Grand Total 4 3 4 7 2" xfId="51944"/>
    <cellStyle name="Grand Total 4 3 4 8" xfId="28671"/>
    <cellStyle name="Grand Total 4 3 4 8 2" xfId="53511"/>
    <cellStyle name="Grand Total 4 3 4 9" xfId="37792"/>
    <cellStyle name="Grand Total 4 3 5" xfId="9839"/>
    <cellStyle name="Grand Total 4 3 5 2" xfId="34788"/>
    <cellStyle name="Grand Total 4 3 6" xfId="13296"/>
    <cellStyle name="Grand Total 4 3 6 2" xfId="38138"/>
    <cellStyle name="Grand Total 4 3 7" xfId="6481"/>
    <cellStyle name="Grand Total 4 3 7 2" xfId="31453"/>
    <cellStyle name="Grand Total 4 3 8" xfId="9614"/>
    <cellStyle name="Grand Total 4 3 8 2" xfId="34564"/>
    <cellStyle name="Grand Total 4 3 9" xfId="17556"/>
    <cellStyle name="Grand Total 4 3 9 2" xfId="42396"/>
    <cellStyle name="Grand Total 4 4" xfId="11769"/>
    <cellStyle name="Grand Total 4 4 2" xfId="14435"/>
    <cellStyle name="Grand Total 4 4 2 2" xfId="39276"/>
    <cellStyle name="Grand Total 4 4 3" xfId="6954"/>
    <cellStyle name="Grand Total 4 4 3 2" xfId="31910"/>
    <cellStyle name="Grand Total 4 4 4" xfId="14821"/>
    <cellStyle name="Grand Total 4 4 4 2" xfId="39662"/>
    <cellStyle name="Grand Total 4 4 5" xfId="19442"/>
    <cellStyle name="Grand Total 4 4 5 2" xfId="44282"/>
    <cellStyle name="Grand Total 4 4 6" xfId="22712"/>
    <cellStyle name="Grand Total 4 4 6 2" xfId="47552"/>
    <cellStyle name="Grand Total 4 4 7" xfId="25926"/>
    <cellStyle name="Grand Total 4 4 7 2" xfId="50766"/>
    <cellStyle name="Grand Total 4 4 8" xfId="28127"/>
    <cellStyle name="Grand Total 4 4 8 2" xfId="52967"/>
    <cellStyle name="Grand Total 4 4 9" xfId="36645"/>
    <cellStyle name="Grand Total 4 5" xfId="12463"/>
    <cellStyle name="Grand Total 4 5 2" xfId="14903"/>
    <cellStyle name="Grand Total 4 5 2 2" xfId="39744"/>
    <cellStyle name="Grand Total 4 5 3" xfId="15734"/>
    <cellStyle name="Grand Total 4 5 3 2" xfId="40574"/>
    <cellStyle name="Grand Total 4 5 4" xfId="16873"/>
    <cellStyle name="Grand Total 4 5 4 2" xfId="41713"/>
    <cellStyle name="Grand Total 4 5 5" xfId="20136"/>
    <cellStyle name="Grand Total 4 5 5 2" xfId="44976"/>
    <cellStyle name="Grand Total 4 5 6" xfId="23406"/>
    <cellStyle name="Grand Total 4 5 6 2" xfId="48246"/>
    <cellStyle name="Grand Total 4 5 7" xfId="26619"/>
    <cellStyle name="Grand Total 4 5 7 2" xfId="51459"/>
    <cellStyle name="Grand Total 4 5 8" xfId="28321"/>
    <cellStyle name="Grand Total 4 5 8 2" xfId="53161"/>
    <cellStyle name="Grand Total 4 5 9" xfId="37320"/>
    <cellStyle name="Grand Total 4 6" xfId="12902"/>
    <cellStyle name="Grand Total 4 6 2" xfId="15236"/>
    <cellStyle name="Grand Total 4 6 2 2" xfId="40077"/>
    <cellStyle name="Grand Total 4 6 3" xfId="16048"/>
    <cellStyle name="Grand Total 4 6 3 2" xfId="40888"/>
    <cellStyle name="Grand Total 4 6 4" xfId="17311"/>
    <cellStyle name="Grand Total 4 6 4 2" xfId="42151"/>
    <cellStyle name="Grand Total 4 6 5" xfId="20574"/>
    <cellStyle name="Grand Total 4 6 5 2" xfId="45414"/>
    <cellStyle name="Grand Total 4 6 6" xfId="23844"/>
    <cellStyle name="Grand Total 4 6 6 2" xfId="48684"/>
    <cellStyle name="Grand Total 4 6 7" xfId="27057"/>
    <cellStyle name="Grand Total 4 6 7 2" xfId="51897"/>
    <cellStyle name="Grand Total 4 6 8" xfId="28624"/>
    <cellStyle name="Grand Total 4 6 8 2" xfId="53464"/>
    <cellStyle name="Grand Total 4 6 9" xfId="37745"/>
    <cellStyle name="Grand Total 4 7" xfId="9732"/>
    <cellStyle name="Grand Total 4 7 2" xfId="34681"/>
    <cellStyle name="Grand Total 4 8" xfId="13179"/>
    <cellStyle name="Grand Total 4 8 2" xfId="38021"/>
    <cellStyle name="Grand Total 4 9" xfId="8634"/>
    <cellStyle name="Grand Total 4 9 2" xfId="33585"/>
    <cellStyle name="Grand Total 5" xfId="5449"/>
    <cellStyle name="Grand Total 5 10" xfId="9122"/>
    <cellStyle name="Grand Total 5 10 2" xfId="34072"/>
    <cellStyle name="Grand Total 5 11" xfId="8332"/>
    <cellStyle name="Grand Total 5 11 2" xfId="33284"/>
    <cellStyle name="Grand Total 5 12" xfId="14751"/>
    <cellStyle name="Grand Total 5 12 2" xfId="39592"/>
    <cellStyle name="Grand Total 5 13" xfId="14381"/>
    <cellStyle name="Grand Total 5 13 2" xfId="39222"/>
    <cellStyle name="Grand Total 5 14" xfId="30451"/>
    <cellStyle name="Grand Total 5 2" xfId="6348"/>
    <cellStyle name="Grand Total 5 2 10" xfId="20915"/>
    <cellStyle name="Grand Total 5 2 10 2" xfId="45755"/>
    <cellStyle name="Grand Total 5 2 11" xfId="24141"/>
    <cellStyle name="Grand Total 5 2 11 2" xfId="48981"/>
    <cellStyle name="Grand Total 5 2 12" xfId="27350"/>
    <cellStyle name="Grand Total 5 2 12 2" xfId="52190"/>
    <cellStyle name="Grand Total 5 2 13" xfId="31323"/>
    <cellStyle name="Grand Total 5 2 2" xfId="11913"/>
    <cellStyle name="Grand Total 5 2 2 2" xfId="14564"/>
    <cellStyle name="Grand Total 5 2 2 2 2" xfId="39405"/>
    <cellStyle name="Grand Total 5 2 2 3" xfId="15523"/>
    <cellStyle name="Grand Total 5 2 2 3 2" xfId="40364"/>
    <cellStyle name="Grand Total 5 2 2 4" xfId="16323"/>
    <cellStyle name="Grand Total 5 2 2 4 2" xfId="41163"/>
    <cellStyle name="Grand Total 5 2 2 5" xfId="19586"/>
    <cellStyle name="Grand Total 5 2 2 5 2" xfId="44426"/>
    <cellStyle name="Grand Total 5 2 2 6" xfId="22856"/>
    <cellStyle name="Grand Total 5 2 2 6 2" xfId="47696"/>
    <cellStyle name="Grand Total 5 2 2 7" xfId="26069"/>
    <cellStyle name="Grand Total 5 2 2 7 2" xfId="50909"/>
    <cellStyle name="Grand Total 5 2 2 8" xfId="28241"/>
    <cellStyle name="Grand Total 5 2 2 8 2" xfId="53081"/>
    <cellStyle name="Grand Total 5 2 2 9" xfId="36776"/>
    <cellStyle name="Grand Total 5 2 3" xfId="12722"/>
    <cellStyle name="Grand Total 5 2 3 2" xfId="15074"/>
    <cellStyle name="Grand Total 5 2 3 2 2" xfId="39915"/>
    <cellStyle name="Grand Total 5 2 3 3" xfId="15884"/>
    <cellStyle name="Grand Total 5 2 3 3 2" xfId="40724"/>
    <cellStyle name="Grand Total 5 2 3 4" xfId="17132"/>
    <cellStyle name="Grand Total 5 2 3 4 2" xfId="41972"/>
    <cellStyle name="Grand Total 5 2 3 5" xfId="20395"/>
    <cellStyle name="Grand Total 5 2 3 5 2" xfId="45235"/>
    <cellStyle name="Grand Total 5 2 3 6" xfId="23665"/>
    <cellStyle name="Grand Total 5 2 3 6 2" xfId="48505"/>
    <cellStyle name="Grand Total 5 2 3 7" xfId="26878"/>
    <cellStyle name="Grand Total 5 2 3 7 2" xfId="51718"/>
    <cellStyle name="Grand Total 5 2 3 8" xfId="28445"/>
    <cellStyle name="Grand Total 5 2 3 8 2" xfId="53285"/>
    <cellStyle name="Grand Total 5 2 3 9" xfId="37566"/>
    <cellStyle name="Grand Total 5 2 4" xfId="13013"/>
    <cellStyle name="Grand Total 5 2 4 2" xfId="15347"/>
    <cellStyle name="Grand Total 5 2 4 2 2" xfId="40188"/>
    <cellStyle name="Grand Total 5 2 4 3" xfId="16157"/>
    <cellStyle name="Grand Total 5 2 4 3 2" xfId="40997"/>
    <cellStyle name="Grand Total 5 2 4 4" xfId="17422"/>
    <cellStyle name="Grand Total 5 2 4 4 2" xfId="42262"/>
    <cellStyle name="Grand Total 5 2 4 5" xfId="20685"/>
    <cellStyle name="Grand Total 5 2 4 5 2" xfId="45525"/>
    <cellStyle name="Grand Total 5 2 4 6" xfId="23955"/>
    <cellStyle name="Grand Total 5 2 4 6 2" xfId="48795"/>
    <cellStyle name="Grand Total 5 2 4 7" xfId="27168"/>
    <cellStyle name="Grand Total 5 2 4 7 2" xfId="52008"/>
    <cellStyle name="Grand Total 5 2 4 8" xfId="28735"/>
    <cellStyle name="Grand Total 5 2 4 8 2" xfId="53575"/>
    <cellStyle name="Grand Total 5 2 4 9" xfId="37856"/>
    <cellStyle name="Grand Total 5 2 5" xfId="9904"/>
    <cellStyle name="Grand Total 5 2 5 2" xfId="34853"/>
    <cellStyle name="Grand Total 5 2 6" xfId="13360"/>
    <cellStyle name="Grand Total 5 2 6 2" xfId="38202"/>
    <cellStyle name="Grand Total 5 2 7" xfId="8734"/>
    <cellStyle name="Grand Total 5 2 7 2" xfId="33685"/>
    <cellStyle name="Grand Total 5 2 8" xfId="8265"/>
    <cellStyle name="Grand Total 5 2 8 2" xfId="33218"/>
    <cellStyle name="Grand Total 5 2 9" xfId="17620"/>
    <cellStyle name="Grand Total 5 2 9 2" xfId="42460"/>
    <cellStyle name="Grand Total 5 3" xfId="11542"/>
    <cellStyle name="Grand Total 5 3 2" xfId="14295"/>
    <cellStyle name="Grand Total 5 3 2 2" xfId="39136"/>
    <cellStyle name="Grand Total 5 3 3" xfId="9269"/>
    <cellStyle name="Grand Total 5 3 3 2" xfId="34219"/>
    <cellStyle name="Grand Total 5 3 4" xfId="9595"/>
    <cellStyle name="Grand Total 5 3 4 2" xfId="34545"/>
    <cellStyle name="Grand Total 5 3 5" xfId="19219"/>
    <cellStyle name="Grand Total 5 3 5 2" xfId="44059"/>
    <cellStyle name="Grand Total 5 3 6" xfId="22486"/>
    <cellStyle name="Grand Total 5 3 6 2" xfId="47326"/>
    <cellStyle name="Grand Total 5 3 7" xfId="25704"/>
    <cellStyle name="Grand Total 5 3 7 2" xfId="50544"/>
    <cellStyle name="Grand Total 5 3 8" xfId="28069"/>
    <cellStyle name="Grand Total 5 3 8 2" xfId="52909"/>
    <cellStyle name="Grand Total 5 3 9" xfId="36431"/>
    <cellStyle name="Grand Total 5 4" xfId="10317"/>
    <cellStyle name="Grand Total 5 4 2" xfId="13639"/>
    <cellStyle name="Grand Total 5 4 2 2" xfId="38481"/>
    <cellStyle name="Grand Total 5 4 3" xfId="9174"/>
    <cellStyle name="Grand Total 5 4 3 2" xfId="34124"/>
    <cellStyle name="Grand Total 5 4 4" xfId="8160"/>
    <cellStyle name="Grand Total 5 4 4 2" xfId="33113"/>
    <cellStyle name="Grand Total 5 4 5" xfId="18031"/>
    <cellStyle name="Grand Total 5 4 5 2" xfId="42871"/>
    <cellStyle name="Grand Total 5 4 6" xfId="21325"/>
    <cellStyle name="Grand Total 5 4 6 2" xfId="46165"/>
    <cellStyle name="Grand Total 5 4 7" xfId="24551"/>
    <cellStyle name="Grand Total 5 4 7 2" xfId="49391"/>
    <cellStyle name="Grand Total 5 4 8" xfId="27486"/>
    <cellStyle name="Grand Total 5 4 8 2" xfId="52326"/>
    <cellStyle name="Grand Total 5 4 9" xfId="35259"/>
    <cellStyle name="Grand Total 5 5" xfId="12855"/>
    <cellStyle name="Grand Total 5 5 2" xfId="15189"/>
    <cellStyle name="Grand Total 5 5 2 2" xfId="40030"/>
    <cellStyle name="Grand Total 5 5 3" xfId="16001"/>
    <cellStyle name="Grand Total 5 5 3 2" xfId="40841"/>
    <cellStyle name="Grand Total 5 5 4" xfId="17264"/>
    <cellStyle name="Grand Total 5 5 4 2" xfId="42104"/>
    <cellStyle name="Grand Total 5 5 5" xfId="20527"/>
    <cellStyle name="Grand Total 5 5 5 2" xfId="45367"/>
    <cellStyle name="Grand Total 5 5 6" xfId="23797"/>
    <cellStyle name="Grand Total 5 5 6 2" xfId="48637"/>
    <cellStyle name="Grand Total 5 5 7" xfId="27010"/>
    <cellStyle name="Grand Total 5 5 7 2" xfId="51850"/>
    <cellStyle name="Grand Total 5 5 8" xfId="28577"/>
    <cellStyle name="Grand Total 5 5 8 2" xfId="53417"/>
    <cellStyle name="Grand Total 5 5 9" xfId="37698"/>
    <cellStyle name="Grand Total 5 6" xfId="9390"/>
    <cellStyle name="Grand Total 5 6 2" xfId="34340"/>
    <cellStyle name="Grand Total 5 7" xfId="7634"/>
    <cellStyle name="Grand Total 5 7 2" xfId="32587"/>
    <cellStyle name="Grand Total 5 8" xfId="9689"/>
    <cellStyle name="Grand Total 5 8 2" xfId="34638"/>
    <cellStyle name="Grand Total 5 9" xfId="7693"/>
    <cellStyle name="Grand Total 5 9 2" xfId="32646"/>
    <cellStyle name="Grand Total 6" xfId="6274"/>
    <cellStyle name="Grand Total 6 10" xfId="20843"/>
    <cellStyle name="Grand Total 6 10 2" xfId="45683"/>
    <cellStyle name="Grand Total 6 11" xfId="24070"/>
    <cellStyle name="Grand Total 6 11 2" xfId="48910"/>
    <cellStyle name="Grand Total 6 12" xfId="27279"/>
    <cellStyle name="Grand Total 6 12 2" xfId="52119"/>
    <cellStyle name="Grand Total 6 13" xfId="31252"/>
    <cellStyle name="Grand Total 6 2" xfId="11839"/>
    <cellStyle name="Grand Total 6 2 2" xfId="14491"/>
    <cellStyle name="Grand Total 6 2 2 2" xfId="39332"/>
    <cellStyle name="Grand Total 6 2 3" xfId="15451"/>
    <cellStyle name="Grand Total 6 2 3 2" xfId="40292"/>
    <cellStyle name="Grand Total 6 2 4" xfId="16251"/>
    <cellStyle name="Grand Total 6 2 4 2" xfId="41091"/>
    <cellStyle name="Grand Total 6 2 5" xfId="19512"/>
    <cellStyle name="Grand Total 6 2 5 2" xfId="44352"/>
    <cellStyle name="Grand Total 6 2 6" xfId="22782"/>
    <cellStyle name="Grand Total 6 2 6 2" xfId="47622"/>
    <cellStyle name="Grand Total 6 2 7" xfId="25996"/>
    <cellStyle name="Grand Total 6 2 7 2" xfId="50836"/>
    <cellStyle name="Grand Total 6 2 8" xfId="28168"/>
    <cellStyle name="Grand Total 6 2 8 2" xfId="53008"/>
    <cellStyle name="Grand Total 6 2 9" xfId="36703"/>
    <cellStyle name="Grand Total 6 3" xfId="12649"/>
    <cellStyle name="Grand Total 6 3 2" xfId="15003"/>
    <cellStyle name="Grand Total 6 3 2 2" xfId="39844"/>
    <cellStyle name="Grand Total 6 3 3" xfId="15813"/>
    <cellStyle name="Grand Total 6 3 3 2" xfId="40653"/>
    <cellStyle name="Grand Total 6 3 4" xfId="17059"/>
    <cellStyle name="Grand Total 6 3 4 2" xfId="41899"/>
    <cellStyle name="Grand Total 6 3 5" xfId="20322"/>
    <cellStyle name="Grand Total 6 3 5 2" xfId="45162"/>
    <cellStyle name="Grand Total 6 3 6" xfId="23592"/>
    <cellStyle name="Grand Total 6 3 6 2" xfId="48432"/>
    <cellStyle name="Grand Total 6 3 7" xfId="26805"/>
    <cellStyle name="Grand Total 6 3 7 2" xfId="51645"/>
    <cellStyle name="Grand Total 6 3 8" xfId="28372"/>
    <cellStyle name="Grand Total 6 3 8 2" xfId="53212"/>
    <cellStyle name="Grand Total 6 3 9" xfId="37494"/>
    <cellStyle name="Grand Total 6 4" xfId="12941"/>
    <cellStyle name="Grand Total 6 4 2" xfId="15275"/>
    <cellStyle name="Grand Total 6 4 2 2" xfId="40116"/>
    <cellStyle name="Grand Total 6 4 3" xfId="16086"/>
    <cellStyle name="Grand Total 6 4 3 2" xfId="40926"/>
    <cellStyle name="Grand Total 6 4 4" xfId="17350"/>
    <cellStyle name="Grand Total 6 4 4 2" xfId="42190"/>
    <cellStyle name="Grand Total 6 4 5" xfId="20613"/>
    <cellStyle name="Grand Total 6 4 5 2" xfId="45453"/>
    <cellStyle name="Grand Total 6 4 6" xfId="23883"/>
    <cellStyle name="Grand Total 6 4 6 2" xfId="48723"/>
    <cellStyle name="Grand Total 6 4 7" xfId="27096"/>
    <cellStyle name="Grand Total 6 4 7 2" xfId="51936"/>
    <cellStyle name="Grand Total 6 4 8" xfId="28663"/>
    <cellStyle name="Grand Total 6 4 8 2" xfId="53503"/>
    <cellStyle name="Grand Total 6 4 9" xfId="37784"/>
    <cellStyle name="Grand Total 6 5" xfId="9831"/>
    <cellStyle name="Grand Total 6 5 2" xfId="34780"/>
    <cellStyle name="Grand Total 6 6" xfId="13288"/>
    <cellStyle name="Grand Total 6 6 2" xfId="38130"/>
    <cellStyle name="Grand Total 6 7" xfId="6760"/>
    <cellStyle name="Grand Total 6 7 2" xfId="31728"/>
    <cellStyle name="Grand Total 6 8" xfId="13741"/>
    <cellStyle name="Grand Total 6 8 2" xfId="38583"/>
    <cellStyle name="Grand Total 6 9" xfId="17548"/>
    <cellStyle name="Grand Total 6 9 2" xfId="42388"/>
    <cellStyle name="Grand Total 7" xfId="5455"/>
    <cellStyle name="Grand Total 7 10" xfId="8912"/>
    <cellStyle name="Grand Total 7 10 2" xfId="33863"/>
    <cellStyle name="Grand Total 7 11" xfId="13497"/>
    <cellStyle name="Grand Total 7 11 2" xfId="38339"/>
    <cellStyle name="Grand Total 7 12" xfId="13847"/>
    <cellStyle name="Grand Total 7 12 2" xfId="38689"/>
    <cellStyle name="Grand Total 7 13" xfId="30456"/>
    <cellStyle name="Grand Total 7 2" xfId="11548"/>
    <cellStyle name="Grand Total 7 2 2" xfId="14301"/>
    <cellStyle name="Grand Total 7 2 2 2" xfId="39142"/>
    <cellStyle name="Grand Total 7 2 3" xfId="9279"/>
    <cellStyle name="Grand Total 7 2 3 2" xfId="34229"/>
    <cellStyle name="Grand Total 7 2 4" xfId="14757"/>
    <cellStyle name="Grand Total 7 2 4 2" xfId="39598"/>
    <cellStyle name="Grand Total 7 2 5" xfId="19224"/>
    <cellStyle name="Grand Total 7 2 5 2" xfId="44064"/>
    <cellStyle name="Grand Total 7 2 6" xfId="22492"/>
    <cellStyle name="Grand Total 7 2 6 2" xfId="47332"/>
    <cellStyle name="Grand Total 7 2 7" xfId="25709"/>
    <cellStyle name="Grand Total 7 2 7 2" xfId="50549"/>
    <cellStyle name="Grand Total 7 2 8" xfId="28074"/>
    <cellStyle name="Grand Total 7 2 8 2" xfId="52914"/>
    <cellStyle name="Grand Total 7 2 9" xfId="36436"/>
    <cellStyle name="Grand Total 7 3" xfId="10312"/>
    <cellStyle name="Grand Total 7 3 2" xfId="13634"/>
    <cellStyle name="Grand Total 7 3 2 2" xfId="38476"/>
    <cellStyle name="Grand Total 7 3 3" xfId="9172"/>
    <cellStyle name="Grand Total 7 3 3 2" xfId="34122"/>
    <cellStyle name="Grand Total 7 3 4" xfId="8162"/>
    <cellStyle name="Grand Total 7 3 4 2" xfId="33115"/>
    <cellStyle name="Grand Total 7 3 5" xfId="18026"/>
    <cellStyle name="Grand Total 7 3 5 2" xfId="42866"/>
    <cellStyle name="Grand Total 7 3 6" xfId="21320"/>
    <cellStyle name="Grand Total 7 3 6 2" xfId="46160"/>
    <cellStyle name="Grand Total 7 3 7" xfId="24546"/>
    <cellStyle name="Grand Total 7 3 7 2" xfId="49386"/>
    <cellStyle name="Grand Total 7 3 8" xfId="27481"/>
    <cellStyle name="Grand Total 7 3 8 2" xfId="52321"/>
    <cellStyle name="Grand Total 7 3 9" xfId="35254"/>
    <cellStyle name="Grand Total 7 4" xfId="12860"/>
    <cellStyle name="Grand Total 7 4 2" xfId="15194"/>
    <cellStyle name="Grand Total 7 4 2 2" xfId="40035"/>
    <cellStyle name="Grand Total 7 4 3" xfId="16006"/>
    <cellStyle name="Grand Total 7 4 3 2" xfId="40846"/>
    <cellStyle name="Grand Total 7 4 4" xfId="17269"/>
    <cellStyle name="Grand Total 7 4 4 2" xfId="42109"/>
    <cellStyle name="Grand Total 7 4 5" xfId="20532"/>
    <cellStyle name="Grand Total 7 4 5 2" xfId="45372"/>
    <cellStyle name="Grand Total 7 4 6" xfId="23802"/>
    <cellStyle name="Grand Total 7 4 6 2" xfId="48642"/>
    <cellStyle name="Grand Total 7 4 7" xfId="27015"/>
    <cellStyle name="Grand Total 7 4 7 2" xfId="51855"/>
    <cellStyle name="Grand Total 7 4 8" xfId="28582"/>
    <cellStyle name="Grand Total 7 4 8 2" xfId="53422"/>
    <cellStyle name="Grand Total 7 4 9" xfId="37703"/>
    <cellStyle name="Grand Total 7 5" xfId="9395"/>
    <cellStyle name="Grand Total 7 5 2" xfId="34345"/>
    <cellStyle name="Grand Total 7 6" xfId="7629"/>
    <cellStyle name="Grand Total 7 6 2" xfId="32582"/>
    <cellStyle name="Grand Total 7 7" xfId="8516"/>
    <cellStyle name="Grand Total 7 7 2" xfId="33467"/>
    <cellStyle name="Grand Total 7 8" xfId="14237"/>
    <cellStyle name="Grand Total 7 8 2" xfId="39078"/>
    <cellStyle name="Grand Total 7 9" xfId="7383"/>
    <cellStyle name="Grand Total 7 9 2" xfId="32336"/>
    <cellStyle name="Grand Total 8" xfId="11064"/>
    <cellStyle name="Grand Total 8 2" xfId="14020"/>
    <cellStyle name="Grand Total 8 2 2" xfId="38861"/>
    <cellStyle name="Grand Total 8 3" xfId="9238"/>
    <cellStyle name="Grand Total 8 3 2" xfId="34188"/>
    <cellStyle name="Grand Total 8 4" xfId="14407"/>
    <cellStyle name="Grand Total 8 4 2" xfId="39248"/>
    <cellStyle name="Grand Total 8 5" xfId="18767"/>
    <cellStyle name="Grand Total 8 5 2" xfId="43607"/>
    <cellStyle name="Grand Total 8 6" xfId="22038"/>
    <cellStyle name="Grand Total 8 6 2" xfId="46878"/>
    <cellStyle name="Grand Total 8 7" xfId="25261"/>
    <cellStyle name="Grand Total 8 7 2" xfId="50101"/>
    <cellStyle name="Grand Total 8 8" xfId="27964"/>
    <cellStyle name="Grand Total 8 8 2" xfId="52804"/>
    <cellStyle name="Grand Total 8 9" xfId="35984"/>
    <cellStyle name="Grand Total 9" xfId="10858"/>
    <cellStyle name="Grand Total 9 2" xfId="13931"/>
    <cellStyle name="Grand Total 9 2 2" xfId="38772"/>
    <cellStyle name="Grand Total 9 3" xfId="6495"/>
    <cellStyle name="Grand Total 9 3 2" xfId="31467"/>
    <cellStyle name="Grand Total 9 4" xfId="9030"/>
    <cellStyle name="Grand Total 9 4 2" xfId="33980"/>
    <cellStyle name="Grand Total 9 5" xfId="18572"/>
    <cellStyle name="Grand Total 9 5 2" xfId="43412"/>
    <cellStyle name="Grand Total 9 6" xfId="21850"/>
    <cellStyle name="Grand Total 9 6 2" xfId="46690"/>
    <cellStyle name="Grand Total 9 7" xfId="25076"/>
    <cellStyle name="Grand Total 9 7 2" xfId="49916"/>
    <cellStyle name="Grand Total 9 8" xfId="27872"/>
    <cellStyle name="Grand Total 9 8 2" xfId="52712"/>
    <cellStyle name="Grand Total 9 9" xfId="35780"/>
    <cellStyle name="Grand Total Decimals" xfId="4589"/>
    <cellStyle name="Grand Total Decimals 10" xfId="12807"/>
    <cellStyle name="Grand Total Decimals 10 2" xfId="15148"/>
    <cellStyle name="Grand Total Decimals 10 2 2" xfId="39989"/>
    <cellStyle name="Grand Total Decimals 10 3" xfId="15959"/>
    <cellStyle name="Grand Total Decimals 10 3 2" xfId="40799"/>
    <cellStyle name="Grand Total Decimals 10 4" xfId="17216"/>
    <cellStyle name="Grand Total Decimals 10 4 2" xfId="42056"/>
    <cellStyle name="Grand Total Decimals 10 5" xfId="20479"/>
    <cellStyle name="Grand Total Decimals 10 5 2" xfId="45319"/>
    <cellStyle name="Grand Total Decimals 10 6" xfId="23749"/>
    <cellStyle name="Grand Total Decimals 10 6 2" xfId="48589"/>
    <cellStyle name="Grand Total Decimals 10 7" xfId="26962"/>
    <cellStyle name="Grand Total Decimals 10 7 2" xfId="51802"/>
    <cellStyle name="Grand Total Decimals 10 8" xfId="28529"/>
    <cellStyle name="Grand Total Decimals 10 8 2" xfId="53369"/>
    <cellStyle name="Grand Total Decimals 10 9" xfId="37650"/>
    <cellStyle name="Grand Total Decimals 11" xfId="8981"/>
    <cellStyle name="Grand Total Decimals 11 2" xfId="33931"/>
    <cellStyle name="Grand Total Decimals 12" xfId="8950"/>
    <cellStyle name="Grand Total Decimals 12 2" xfId="33900"/>
    <cellStyle name="Grand Total Decimals 13" xfId="7701"/>
    <cellStyle name="Grand Total Decimals 13 2" xfId="32654"/>
    <cellStyle name="Grand Total Decimals 14" xfId="6538"/>
    <cellStyle name="Grand Total Decimals 14 2" xfId="31507"/>
    <cellStyle name="Grand Total Decimals 15" xfId="29817"/>
    <cellStyle name="Grand Total Decimals 2" xfId="5369"/>
    <cellStyle name="Grand Total Decimals 2 10" xfId="9342"/>
    <cellStyle name="Grand Total Decimals 2 10 2" xfId="34292"/>
    <cellStyle name="Grand Total Decimals 2 11" xfId="7677"/>
    <cellStyle name="Grand Total Decimals 2 11 2" xfId="32630"/>
    <cellStyle name="Grand Total Decimals 2 12" xfId="8486"/>
    <cellStyle name="Grand Total Decimals 2 12 2" xfId="33437"/>
    <cellStyle name="Grand Total Decimals 2 13" xfId="7010"/>
    <cellStyle name="Grand Total Decimals 2 13 2" xfId="31966"/>
    <cellStyle name="Grand Total Decimals 2 14" xfId="7688"/>
    <cellStyle name="Grand Total Decimals 2 14 2" xfId="32641"/>
    <cellStyle name="Grand Total Decimals 2 15" xfId="9216"/>
    <cellStyle name="Grand Total Decimals 2 15 2" xfId="34166"/>
    <cellStyle name="Grand Total Decimals 2 16" xfId="7361"/>
    <cellStyle name="Grand Total Decimals 2 16 2" xfId="32314"/>
    <cellStyle name="Grand Total Decimals 2 17" xfId="13877"/>
    <cellStyle name="Grand Total Decimals 2 17 2" xfId="38719"/>
    <cellStyle name="Grand Total Decimals 2 18" xfId="30413"/>
    <cellStyle name="Grand Total Decimals 2 2" xfId="5486"/>
    <cellStyle name="Grand Total Decimals 2 2 10" xfId="8545"/>
    <cellStyle name="Grand Total Decimals 2 2 10 2" xfId="33496"/>
    <cellStyle name="Grand Total Decimals 2 2 11" xfId="8314"/>
    <cellStyle name="Grand Total Decimals 2 2 11 2" xfId="33267"/>
    <cellStyle name="Grand Total Decimals 2 2 12" xfId="6944"/>
    <cellStyle name="Grand Total Decimals 2 2 12 2" xfId="31900"/>
    <cellStyle name="Grand Total Decimals 2 2 13" xfId="9084"/>
    <cellStyle name="Grand Total Decimals 2 2 13 2" xfId="34034"/>
    <cellStyle name="Grand Total Decimals 2 2 14" xfId="15963"/>
    <cellStyle name="Grand Total Decimals 2 2 14 2" xfId="40803"/>
    <cellStyle name="Grand Total Decimals 2 2 15" xfId="9349"/>
    <cellStyle name="Grand Total Decimals 2 2 15 2" xfId="34299"/>
    <cellStyle name="Grand Total Decimals 2 2 16" xfId="30485"/>
    <cellStyle name="Grand Total Decimals 2 2 2" xfId="6265"/>
    <cellStyle name="Grand Total Decimals 2 2 2 10" xfId="17540"/>
    <cellStyle name="Grand Total Decimals 2 2 2 10 2" xfId="42380"/>
    <cellStyle name="Grand Total Decimals 2 2 2 11" xfId="20835"/>
    <cellStyle name="Grand Total Decimals 2 2 2 11 2" xfId="45675"/>
    <cellStyle name="Grand Total Decimals 2 2 2 12" xfId="24062"/>
    <cellStyle name="Grand Total Decimals 2 2 2 12 2" xfId="48902"/>
    <cellStyle name="Grand Total Decimals 2 2 2 13" xfId="27271"/>
    <cellStyle name="Grand Total Decimals 2 2 2 13 2" xfId="52111"/>
    <cellStyle name="Grand Total Decimals 2 2 2 14" xfId="31244"/>
    <cellStyle name="Grand Total Decimals 2 2 2 2" xfId="6409"/>
    <cellStyle name="Grand Total Decimals 2 2 2 2 10" xfId="20976"/>
    <cellStyle name="Grand Total Decimals 2 2 2 2 10 2" xfId="45816"/>
    <cellStyle name="Grand Total Decimals 2 2 2 2 11" xfId="24202"/>
    <cellStyle name="Grand Total Decimals 2 2 2 2 11 2" xfId="49042"/>
    <cellStyle name="Grand Total Decimals 2 2 2 2 12" xfId="27411"/>
    <cellStyle name="Grand Total Decimals 2 2 2 2 12 2" xfId="52251"/>
    <cellStyle name="Grand Total Decimals 2 2 2 2 13" xfId="31384"/>
    <cellStyle name="Grand Total Decimals 2 2 2 2 2" xfId="11974"/>
    <cellStyle name="Grand Total Decimals 2 2 2 2 2 2" xfId="14625"/>
    <cellStyle name="Grand Total Decimals 2 2 2 2 2 2 2" xfId="39466"/>
    <cellStyle name="Grand Total Decimals 2 2 2 2 2 3" xfId="15584"/>
    <cellStyle name="Grand Total Decimals 2 2 2 2 2 3 2" xfId="40425"/>
    <cellStyle name="Grand Total Decimals 2 2 2 2 2 4" xfId="16384"/>
    <cellStyle name="Grand Total Decimals 2 2 2 2 2 4 2" xfId="41224"/>
    <cellStyle name="Grand Total Decimals 2 2 2 2 2 5" xfId="19647"/>
    <cellStyle name="Grand Total Decimals 2 2 2 2 2 5 2" xfId="44487"/>
    <cellStyle name="Grand Total Decimals 2 2 2 2 2 6" xfId="22917"/>
    <cellStyle name="Grand Total Decimals 2 2 2 2 2 6 2" xfId="47757"/>
    <cellStyle name="Grand Total Decimals 2 2 2 2 2 7" xfId="26130"/>
    <cellStyle name="Grand Total Decimals 2 2 2 2 2 7 2" xfId="50970"/>
    <cellStyle name="Grand Total Decimals 2 2 2 2 2 8" xfId="28302"/>
    <cellStyle name="Grand Total Decimals 2 2 2 2 2 8 2" xfId="53142"/>
    <cellStyle name="Grand Total Decimals 2 2 2 2 2 9" xfId="36837"/>
    <cellStyle name="Grand Total Decimals 2 2 2 2 3" xfId="12783"/>
    <cellStyle name="Grand Total Decimals 2 2 2 2 3 2" xfId="15135"/>
    <cellStyle name="Grand Total Decimals 2 2 2 2 3 2 2" xfId="39976"/>
    <cellStyle name="Grand Total Decimals 2 2 2 2 3 3" xfId="15945"/>
    <cellStyle name="Grand Total Decimals 2 2 2 2 3 3 2" xfId="40785"/>
    <cellStyle name="Grand Total Decimals 2 2 2 2 3 4" xfId="17193"/>
    <cellStyle name="Grand Total Decimals 2 2 2 2 3 4 2" xfId="42033"/>
    <cellStyle name="Grand Total Decimals 2 2 2 2 3 5" xfId="20456"/>
    <cellStyle name="Grand Total Decimals 2 2 2 2 3 5 2" xfId="45296"/>
    <cellStyle name="Grand Total Decimals 2 2 2 2 3 6" xfId="23726"/>
    <cellStyle name="Grand Total Decimals 2 2 2 2 3 6 2" xfId="48566"/>
    <cellStyle name="Grand Total Decimals 2 2 2 2 3 7" xfId="26939"/>
    <cellStyle name="Grand Total Decimals 2 2 2 2 3 7 2" xfId="51779"/>
    <cellStyle name="Grand Total Decimals 2 2 2 2 3 8" xfId="28506"/>
    <cellStyle name="Grand Total Decimals 2 2 2 2 3 8 2" xfId="53346"/>
    <cellStyle name="Grand Total Decimals 2 2 2 2 3 9" xfId="37627"/>
    <cellStyle name="Grand Total Decimals 2 2 2 2 4" xfId="13074"/>
    <cellStyle name="Grand Total Decimals 2 2 2 2 4 2" xfId="15408"/>
    <cellStyle name="Grand Total Decimals 2 2 2 2 4 2 2" xfId="40249"/>
    <cellStyle name="Grand Total Decimals 2 2 2 2 4 3" xfId="16218"/>
    <cellStyle name="Grand Total Decimals 2 2 2 2 4 3 2" xfId="41058"/>
    <cellStyle name="Grand Total Decimals 2 2 2 2 4 4" xfId="17483"/>
    <cellStyle name="Grand Total Decimals 2 2 2 2 4 4 2" xfId="42323"/>
    <cellStyle name="Grand Total Decimals 2 2 2 2 4 5" xfId="20746"/>
    <cellStyle name="Grand Total Decimals 2 2 2 2 4 5 2" xfId="45586"/>
    <cellStyle name="Grand Total Decimals 2 2 2 2 4 6" xfId="24016"/>
    <cellStyle name="Grand Total Decimals 2 2 2 2 4 6 2" xfId="48856"/>
    <cellStyle name="Grand Total Decimals 2 2 2 2 4 7" xfId="27229"/>
    <cellStyle name="Grand Total Decimals 2 2 2 2 4 7 2" xfId="52069"/>
    <cellStyle name="Grand Total Decimals 2 2 2 2 4 8" xfId="28796"/>
    <cellStyle name="Grand Total Decimals 2 2 2 2 4 8 2" xfId="53636"/>
    <cellStyle name="Grand Total Decimals 2 2 2 2 4 9" xfId="37917"/>
    <cellStyle name="Grand Total Decimals 2 2 2 2 5" xfId="9965"/>
    <cellStyle name="Grand Total Decimals 2 2 2 2 5 2" xfId="34914"/>
    <cellStyle name="Grand Total Decimals 2 2 2 2 6" xfId="13421"/>
    <cellStyle name="Grand Total Decimals 2 2 2 2 6 2" xfId="38263"/>
    <cellStyle name="Grand Total Decimals 2 2 2 2 7" xfId="8780"/>
    <cellStyle name="Grand Total Decimals 2 2 2 2 7 2" xfId="33731"/>
    <cellStyle name="Grand Total Decimals 2 2 2 2 8" xfId="13784"/>
    <cellStyle name="Grand Total Decimals 2 2 2 2 8 2" xfId="38626"/>
    <cellStyle name="Grand Total Decimals 2 2 2 2 9" xfId="17681"/>
    <cellStyle name="Grand Total Decimals 2 2 2 2 9 2" xfId="42521"/>
    <cellStyle name="Grand Total Decimals 2 2 2 3" xfId="11830"/>
    <cellStyle name="Grand Total Decimals 2 2 2 3 2" xfId="14482"/>
    <cellStyle name="Grand Total Decimals 2 2 2 3 2 2" xfId="39323"/>
    <cellStyle name="Grand Total Decimals 2 2 2 3 3" xfId="15443"/>
    <cellStyle name="Grand Total Decimals 2 2 2 3 3 2" xfId="40284"/>
    <cellStyle name="Grand Total Decimals 2 2 2 3 4" xfId="16242"/>
    <cellStyle name="Grand Total Decimals 2 2 2 3 4 2" xfId="41082"/>
    <cellStyle name="Grand Total Decimals 2 2 2 3 5" xfId="19503"/>
    <cellStyle name="Grand Total Decimals 2 2 2 3 5 2" xfId="44343"/>
    <cellStyle name="Grand Total Decimals 2 2 2 3 6" xfId="22773"/>
    <cellStyle name="Grand Total Decimals 2 2 2 3 6 2" xfId="47613"/>
    <cellStyle name="Grand Total Decimals 2 2 2 3 7" xfId="25987"/>
    <cellStyle name="Grand Total Decimals 2 2 2 3 7 2" xfId="50827"/>
    <cellStyle name="Grand Total Decimals 2 2 2 3 8" xfId="28159"/>
    <cellStyle name="Grand Total Decimals 2 2 2 3 8 2" xfId="52999"/>
    <cellStyle name="Grand Total Decimals 2 2 2 3 9" xfId="36694"/>
    <cellStyle name="Grand Total Decimals 2 2 2 4" xfId="12640"/>
    <cellStyle name="Grand Total Decimals 2 2 2 4 2" xfId="14994"/>
    <cellStyle name="Grand Total Decimals 2 2 2 4 2 2" xfId="39835"/>
    <cellStyle name="Grand Total Decimals 2 2 2 4 3" xfId="15805"/>
    <cellStyle name="Grand Total Decimals 2 2 2 4 3 2" xfId="40645"/>
    <cellStyle name="Grand Total Decimals 2 2 2 4 4" xfId="17050"/>
    <cellStyle name="Grand Total Decimals 2 2 2 4 4 2" xfId="41890"/>
    <cellStyle name="Grand Total Decimals 2 2 2 4 5" xfId="20313"/>
    <cellStyle name="Grand Total Decimals 2 2 2 4 5 2" xfId="45153"/>
    <cellStyle name="Grand Total Decimals 2 2 2 4 6" xfId="23583"/>
    <cellStyle name="Grand Total Decimals 2 2 2 4 6 2" xfId="48423"/>
    <cellStyle name="Grand Total Decimals 2 2 2 4 7" xfId="26796"/>
    <cellStyle name="Grand Total Decimals 2 2 2 4 7 2" xfId="51636"/>
    <cellStyle name="Grand Total Decimals 2 2 2 4 8" xfId="28363"/>
    <cellStyle name="Grand Total Decimals 2 2 2 4 8 2" xfId="53203"/>
    <cellStyle name="Grand Total Decimals 2 2 2 4 9" xfId="37486"/>
    <cellStyle name="Grand Total Decimals 2 2 2 5" xfId="12932"/>
    <cellStyle name="Grand Total Decimals 2 2 2 5 2" xfId="15266"/>
    <cellStyle name="Grand Total Decimals 2 2 2 5 2 2" xfId="40107"/>
    <cellStyle name="Grand Total Decimals 2 2 2 5 3" xfId="16078"/>
    <cellStyle name="Grand Total Decimals 2 2 2 5 3 2" xfId="40918"/>
    <cellStyle name="Grand Total Decimals 2 2 2 5 4" xfId="17341"/>
    <cellStyle name="Grand Total Decimals 2 2 2 5 4 2" xfId="42181"/>
    <cellStyle name="Grand Total Decimals 2 2 2 5 5" xfId="20604"/>
    <cellStyle name="Grand Total Decimals 2 2 2 5 5 2" xfId="45444"/>
    <cellStyle name="Grand Total Decimals 2 2 2 5 6" xfId="23874"/>
    <cellStyle name="Grand Total Decimals 2 2 2 5 6 2" xfId="48714"/>
    <cellStyle name="Grand Total Decimals 2 2 2 5 7" xfId="27087"/>
    <cellStyle name="Grand Total Decimals 2 2 2 5 7 2" xfId="51927"/>
    <cellStyle name="Grand Total Decimals 2 2 2 5 8" xfId="28654"/>
    <cellStyle name="Grand Total Decimals 2 2 2 5 8 2" xfId="53494"/>
    <cellStyle name="Grand Total Decimals 2 2 2 5 9" xfId="37775"/>
    <cellStyle name="Grand Total Decimals 2 2 2 6" xfId="9822"/>
    <cellStyle name="Grand Total Decimals 2 2 2 6 2" xfId="34771"/>
    <cellStyle name="Grand Total Decimals 2 2 2 7" xfId="13280"/>
    <cellStyle name="Grand Total Decimals 2 2 2 7 2" xfId="38122"/>
    <cellStyle name="Grand Total Decimals 2 2 2 8" xfId="6522"/>
    <cellStyle name="Grand Total Decimals 2 2 2 8 2" xfId="31491"/>
    <cellStyle name="Grand Total Decimals 2 2 2 9" xfId="8275"/>
    <cellStyle name="Grand Total Decimals 2 2 2 9 2" xfId="33228"/>
    <cellStyle name="Grand Total Decimals 2 2 3" xfId="6366"/>
    <cellStyle name="Grand Total Decimals 2 2 3 10" xfId="20933"/>
    <cellStyle name="Grand Total Decimals 2 2 3 10 2" xfId="45773"/>
    <cellStyle name="Grand Total Decimals 2 2 3 11" xfId="24159"/>
    <cellStyle name="Grand Total Decimals 2 2 3 11 2" xfId="48999"/>
    <cellStyle name="Grand Total Decimals 2 2 3 12" xfId="27368"/>
    <cellStyle name="Grand Total Decimals 2 2 3 12 2" xfId="52208"/>
    <cellStyle name="Grand Total Decimals 2 2 3 13" xfId="31341"/>
    <cellStyle name="Grand Total Decimals 2 2 3 2" xfId="11931"/>
    <cellStyle name="Grand Total Decimals 2 2 3 2 2" xfId="14582"/>
    <cellStyle name="Grand Total Decimals 2 2 3 2 2 2" xfId="39423"/>
    <cellStyle name="Grand Total Decimals 2 2 3 2 3" xfId="15541"/>
    <cellStyle name="Grand Total Decimals 2 2 3 2 3 2" xfId="40382"/>
    <cellStyle name="Grand Total Decimals 2 2 3 2 4" xfId="16341"/>
    <cellStyle name="Grand Total Decimals 2 2 3 2 4 2" xfId="41181"/>
    <cellStyle name="Grand Total Decimals 2 2 3 2 5" xfId="19604"/>
    <cellStyle name="Grand Total Decimals 2 2 3 2 5 2" xfId="44444"/>
    <cellStyle name="Grand Total Decimals 2 2 3 2 6" xfId="22874"/>
    <cellStyle name="Grand Total Decimals 2 2 3 2 6 2" xfId="47714"/>
    <cellStyle name="Grand Total Decimals 2 2 3 2 7" xfId="26087"/>
    <cellStyle name="Grand Total Decimals 2 2 3 2 7 2" xfId="50927"/>
    <cellStyle name="Grand Total Decimals 2 2 3 2 8" xfId="28259"/>
    <cellStyle name="Grand Total Decimals 2 2 3 2 8 2" xfId="53099"/>
    <cellStyle name="Grand Total Decimals 2 2 3 2 9" xfId="36794"/>
    <cellStyle name="Grand Total Decimals 2 2 3 3" xfId="12740"/>
    <cellStyle name="Grand Total Decimals 2 2 3 3 2" xfId="15092"/>
    <cellStyle name="Grand Total Decimals 2 2 3 3 2 2" xfId="39933"/>
    <cellStyle name="Grand Total Decimals 2 2 3 3 3" xfId="15902"/>
    <cellStyle name="Grand Total Decimals 2 2 3 3 3 2" xfId="40742"/>
    <cellStyle name="Grand Total Decimals 2 2 3 3 4" xfId="17150"/>
    <cellStyle name="Grand Total Decimals 2 2 3 3 4 2" xfId="41990"/>
    <cellStyle name="Grand Total Decimals 2 2 3 3 5" xfId="20413"/>
    <cellStyle name="Grand Total Decimals 2 2 3 3 5 2" xfId="45253"/>
    <cellStyle name="Grand Total Decimals 2 2 3 3 6" xfId="23683"/>
    <cellStyle name="Grand Total Decimals 2 2 3 3 6 2" xfId="48523"/>
    <cellStyle name="Grand Total Decimals 2 2 3 3 7" xfId="26896"/>
    <cellStyle name="Grand Total Decimals 2 2 3 3 7 2" xfId="51736"/>
    <cellStyle name="Grand Total Decimals 2 2 3 3 8" xfId="28463"/>
    <cellStyle name="Grand Total Decimals 2 2 3 3 8 2" xfId="53303"/>
    <cellStyle name="Grand Total Decimals 2 2 3 3 9" xfId="37584"/>
    <cellStyle name="Grand Total Decimals 2 2 3 4" xfId="13031"/>
    <cellStyle name="Grand Total Decimals 2 2 3 4 2" xfId="15365"/>
    <cellStyle name="Grand Total Decimals 2 2 3 4 2 2" xfId="40206"/>
    <cellStyle name="Grand Total Decimals 2 2 3 4 3" xfId="16175"/>
    <cellStyle name="Grand Total Decimals 2 2 3 4 3 2" xfId="41015"/>
    <cellStyle name="Grand Total Decimals 2 2 3 4 4" xfId="17440"/>
    <cellStyle name="Grand Total Decimals 2 2 3 4 4 2" xfId="42280"/>
    <cellStyle name="Grand Total Decimals 2 2 3 4 5" xfId="20703"/>
    <cellStyle name="Grand Total Decimals 2 2 3 4 5 2" xfId="45543"/>
    <cellStyle name="Grand Total Decimals 2 2 3 4 6" xfId="23973"/>
    <cellStyle name="Grand Total Decimals 2 2 3 4 6 2" xfId="48813"/>
    <cellStyle name="Grand Total Decimals 2 2 3 4 7" xfId="27186"/>
    <cellStyle name="Grand Total Decimals 2 2 3 4 7 2" xfId="52026"/>
    <cellStyle name="Grand Total Decimals 2 2 3 4 8" xfId="28753"/>
    <cellStyle name="Grand Total Decimals 2 2 3 4 8 2" xfId="53593"/>
    <cellStyle name="Grand Total Decimals 2 2 3 4 9" xfId="37874"/>
    <cellStyle name="Grand Total Decimals 2 2 3 5" xfId="9922"/>
    <cellStyle name="Grand Total Decimals 2 2 3 5 2" xfId="34871"/>
    <cellStyle name="Grand Total Decimals 2 2 3 6" xfId="13378"/>
    <cellStyle name="Grand Total Decimals 2 2 3 6 2" xfId="38220"/>
    <cellStyle name="Grand Total Decimals 2 2 3 7" xfId="6777"/>
    <cellStyle name="Grand Total Decimals 2 2 3 7 2" xfId="31745"/>
    <cellStyle name="Grand Total Decimals 2 2 3 8" xfId="13786"/>
    <cellStyle name="Grand Total Decimals 2 2 3 8 2" xfId="38628"/>
    <cellStyle name="Grand Total Decimals 2 2 3 9" xfId="17638"/>
    <cellStyle name="Grand Total Decimals 2 2 3 9 2" xfId="42478"/>
    <cellStyle name="Grand Total Decimals 2 2 4" xfId="6315"/>
    <cellStyle name="Grand Total Decimals 2 2 4 10" xfId="20882"/>
    <cellStyle name="Grand Total Decimals 2 2 4 10 2" xfId="45722"/>
    <cellStyle name="Grand Total Decimals 2 2 4 11" xfId="24108"/>
    <cellStyle name="Grand Total Decimals 2 2 4 11 2" xfId="48948"/>
    <cellStyle name="Grand Total Decimals 2 2 4 12" xfId="27317"/>
    <cellStyle name="Grand Total Decimals 2 2 4 12 2" xfId="52157"/>
    <cellStyle name="Grand Total Decimals 2 2 4 13" xfId="31290"/>
    <cellStyle name="Grand Total Decimals 2 2 4 2" xfId="11880"/>
    <cellStyle name="Grand Total Decimals 2 2 4 2 2" xfId="14531"/>
    <cellStyle name="Grand Total Decimals 2 2 4 2 2 2" xfId="39372"/>
    <cellStyle name="Grand Total Decimals 2 2 4 2 3" xfId="15490"/>
    <cellStyle name="Grand Total Decimals 2 2 4 2 3 2" xfId="40331"/>
    <cellStyle name="Grand Total Decimals 2 2 4 2 4" xfId="16290"/>
    <cellStyle name="Grand Total Decimals 2 2 4 2 4 2" xfId="41130"/>
    <cellStyle name="Grand Total Decimals 2 2 4 2 5" xfId="19553"/>
    <cellStyle name="Grand Total Decimals 2 2 4 2 5 2" xfId="44393"/>
    <cellStyle name="Grand Total Decimals 2 2 4 2 6" xfId="22823"/>
    <cellStyle name="Grand Total Decimals 2 2 4 2 6 2" xfId="47663"/>
    <cellStyle name="Grand Total Decimals 2 2 4 2 7" xfId="26036"/>
    <cellStyle name="Grand Total Decimals 2 2 4 2 7 2" xfId="50876"/>
    <cellStyle name="Grand Total Decimals 2 2 4 2 8" xfId="28208"/>
    <cellStyle name="Grand Total Decimals 2 2 4 2 8 2" xfId="53048"/>
    <cellStyle name="Grand Total Decimals 2 2 4 2 9" xfId="36743"/>
    <cellStyle name="Grand Total Decimals 2 2 4 3" xfId="12689"/>
    <cellStyle name="Grand Total Decimals 2 2 4 3 2" xfId="15041"/>
    <cellStyle name="Grand Total Decimals 2 2 4 3 2 2" xfId="39882"/>
    <cellStyle name="Grand Total Decimals 2 2 4 3 3" xfId="15851"/>
    <cellStyle name="Grand Total Decimals 2 2 4 3 3 2" xfId="40691"/>
    <cellStyle name="Grand Total Decimals 2 2 4 3 4" xfId="17099"/>
    <cellStyle name="Grand Total Decimals 2 2 4 3 4 2" xfId="41939"/>
    <cellStyle name="Grand Total Decimals 2 2 4 3 5" xfId="20362"/>
    <cellStyle name="Grand Total Decimals 2 2 4 3 5 2" xfId="45202"/>
    <cellStyle name="Grand Total Decimals 2 2 4 3 6" xfId="23632"/>
    <cellStyle name="Grand Total Decimals 2 2 4 3 6 2" xfId="48472"/>
    <cellStyle name="Grand Total Decimals 2 2 4 3 7" xfId="26845"/>
    <cellStyle name="Grand Total Decimals 2 2 4 3 7 2" xfId="51685"/>
    <cellStyle name="Grand Total Decimals 2 2 4 3 8" xfId="28412"/>
    <cellStyle name="Grand Total Decimals 2 2 4 3 8 2" xfId="53252"/>
    <cellStyle name="Grand Total Decimals 2 2 4 3 9" xfId="37533"/>
    <cellStyle name="Grand Total Decimals 2 2 4 4" xfId="12980"/>
    <cellStyle name="Grand Total Decimals 2 2 4 4 2" xfId="15314"/>
    <cellStyle name="Grand Total Decimals 2 2 4 4 2 2" xfId="40155"/>
    <cellStyle name="Grand Total Decimals 2 2 4 4 3" xfId="16124"/>
    <cellStyle name="Grand Total Decimals 2 2 4 4 3 2" xfId="40964"/>
    <cellStyle name="Grand Total Decimals 2 2 4 4 4" xfId="17389"/>
    <cellStyle name="Grand Total Decimals 2 2 4 4 4 2" xfId="42229"/>
    <cellStyle name="Grand Total Decimals 2 2 4 4 5" xfId="20652"/>
    <cellStyle name="Grand Total Decimals 2 2 4 4 5 2" xfId="45492"/>
    <cellStyle name="Grand Total Decimals 2 2 4 4 6" xfId="23922"/>
    <cellStyle name="Grand Total Decimals 2 2 4 4 6 2" xfId="48762"/>
    <cellStyle name="Grand Total Decimals 2 2 4 4 7" xfId="27135"/>
    <cellStyle name="Grand Total Decimals 2 2 4 4 7 2" xfId="51975"/>
    <cellStyle name="Grand Total Decimals 2 2 4 4 8" xfId="28702"/>
    <cellStyle name="Grand Total Decimals 2 2 4 4 8 2" xfId="53542"/>
    <cellStyle name="Grand Total Decimals 2 2 4 4 9" xfId="37823"/>
    <cellStyle name="Grand Total Decimals 2 2 4 5" xfId="9871"/>
    <cellStyle name="Grand Total Decimals 2 2 4 5 2" xfId="34820"/>
    <cellStyle name="Grand Total Decimals 2 2 4 6" xfId="13327"/>
    <cellStyle name="Grand Total Decimals 2 2 4 6 2" xfId="38169"/>
    <cellStyle name="Grand Total Decimals 2 2 4 7" xfId="8713"/>
    <cellStyle name="Grand Total Decimals 2 2 4 7 2" xfId="33664"/>
    <cellStyle name="Grand Total Decimals 2 2 4 8" xfId="13889"/>
    <cellStyle name="Grand Total Decimals 2 2 4 8 2" xfId="38730"/>
    <cellStyle name="Grand Total Decimals 2 2 4 9" xfId="17587"/>
    <cellStyle name="Grand Total Decimals 2 2 4 9 2" xfId="42427"/>
    <cellStyle name="Grand Total Decimals 2 2 5" xfId="11579"/>
    <cellStyle name="Grand Total Decimals 2 2 5 2" xfId="14330"/>
    <cellStyle name="Grand Total Decimals 2 2 5 2 2" xfId="39171"/>
    <cellStyle name="Grand Total Decimals 2 2 5 3" xfId="9291"/>
    <cellStyle name="Grand Total Decimals 2 2 5 3 2" xfId="34241"/>
    <cellStyle name="Grand Total Decimals 2 2 5 4" xfId="14739"/>
    <cellStyle name="Grand Total Decimals 2 2 5 4 2" xfId="39580"/>
    <cellStyle name="Grand Total Decimals 2 2 5 5" xfId="19253"/>
    <cellStyle name="Grand Total Decimals 2 2 5 5 2" xfId="44093"/>
    <cellStyle name="Grand Total Decimals 2 2 5 6" xfId="22523"/>
    <cellStyle name="Grand Total Decimals 2 2 5 6 2" xfId="47363"/>
    <cellStyle name="Grand Total Decimals 2 2 5 7" xfId="25738"/>
    <cellStyle name="Grand Total Decimals 2 2 5 7 2" xfId="50578"/>
    <cellStyle name="Grand Total Decimals 2 2 5 8" xfId="28103"/>
    <cellStyle name="Grand Total Decimals 2 2 5 8 2" xfId="52943"/>
    <cellStyle name="Grand Total Decimals 2 2 5 9" xfId="36465"/>
    <cellStyle name="Grand Total Decimals 2 2 6" xfId="10283"/>
    <cellStyle name="Grand Total Decimals 2 2 6 2" xfId="13605"/>
    <cellStyle name="Grand Total Decimals 2 2 6 2 2" xfId="38447"/>
    <cellStyle name="Grand Total Decimals 2 2 6 3" xfId="9185"/>
    <cellStyle name="Grand Total Decimals 2 2 6 3 2" xfId="34135"/>
    <cellStyle name="Grand Total Decimals 2 2 6 4" xfId="13922"/>
    <cellStyle name="Grand Total Decimals 2 2 6 4 2" xfId="38763"/>
    <cellStyle name="Grand Total Decimals 2 2 6 5" xfId="17997"/>
    <cellStyle name="Grand Total Decimals 2 2 6 5 2" xfId="42837"/>
    <cellStyle name="Grand Total Decimals 2 2 6 6" xfId="21291"/>
    <cellStyle name="Grand Total Decimals 2 2 6 6 2" xfId="46131"/>
    <cellStyle name="Grand Total Decimals 2 2 6 7" xfId="24517"/>
    <cellStyle name="Grand Total Decimals 2 2 6 7 2" xfId="49357"/>
    <cellStyle name="Grand Total Decimals 2 2 6 8" xfId="27452"/>
    <cellStyle name="Grand Total Decimals 2 2 6 8 2" xfId="52292"/>
    <cellStyle name="Grand Total Decimals 2 2 6 9" xfId="35225"/>
    <cellStyle name="Grand Total Decimals 2 2 7" xfId="12889"/>
    <cellStyle name="Grand Total Decimals 2 2 7 2" xfId="15223"/>
    <cellStyle name="Grand Total Decimals 2 2 7 2 2" xfId="40064"/>
    <cellStyle name="Grand Total Decimals 2 2 7 3" xfId="16035"/>
    <cellStyle name="Grand Total Decimals 2 2 7 3 2" xfId="40875"/>
    <cellStyle name="Grand Total Decimals 2 2 7 4" xfId="17298"/>
    <cellStyle name="Grand Total Decimals 2 2 7 4 2" xfId="42138"/>
    <cellStyle name="Grand Total Decimals 2 2 7 5" xfId="20561"/>
    <cellStyle name="Grand Total Decimals 2 2 7 5 2" xfId="45401"/>
    <cellStyle name="Grand Total Decimals 2 2 7 6" xfId="23831"/>
    <cellStyle name="Grand Total Decimals 2 2 7 6 2" xfId="48671"/>
    <cellStyle name="Grand Total Decimals 2 2 7 7" xfId="27044"/>
    <cellStyle name="Grand Total Decimals 2 2 7 7 2" xfId="51884"/>
    <cellStyle name="Grand Total Decimals 2 2 7 8" xfId="28611"/>
    <cellStyle name="Grand Total Decimals 2 2 7 8 2" xfId="53451"/>
    <cellStyle name="Grand Total Decimals 2 2 7 9" xfId="37732"/>
    <cellStyle name="Grand Total Decimals 2 2 8" xfId="9425"/>
    <cellStyle name="Grand Total Decimals 2 2 8 2" xfId="34375"/>
    <cellStyle name="Grand Total Decimals 2 2 9" xfId="7600"/>
    <cellStyle name="Grand Total Decimals 2 2 9 2" xfId="32553"/>
    <cellStyle name="Grand Total Decimals 2 3" xfId="6239"/>
    <cellStyle name="Grand Total Decimals 2 3 10" xfId="14052"/>
    <cellStyle name="Grand Total Decimals 2 3 10 2" xfId="38893"/>
    <cellStyle name="Grand Total Decimals 2 3 11" xfId="17520"/>
    <cellStyle name="Grand Total Decimals 2 3 11 2" xfId="42360"/>
    <cellStyle name="Grand Total Decimals 2 3 12" xfId="20815"/>
    <cellStyle name="Grand Total Decimals 2 3 12 2" xfId="45655"/>
    <cellStyle name="Grand Total Decimals 2 3 13" xfId="24042"/>
    <cellStyle name="Grand Total Decimals 2 3 13 2" xfId="48882"/>
    <cellStyle name="Grand Total Decimals 2 3 14" xfId="27251"/>
    <cellStyle name="Grand Total Decimals 2 3 14 2" xfId="52091"/>
    <cellStyle name="Grand Total Decimals 2 3 15" xfId="31218"/>
    <cellStyle name="Grand Total Decimals 2 3 2" xfId="6389"/>
    <cellStyle name="Grand Total Decimals 2 3 2 10" xfId="20956"/>
    <cellStyle name="Grand Total Decimals 2 3 2 10 2" xfId="45796"/>
    <cellStyle name="Grand Total Decimals 2 3 2 11" xfId="24182"/>
    <cellStyle name="Grand Total Decimals 2 3 2 11 2" xfId="49022"/>
    <cellStyle name="Grand Total Decimals 2 3 2 12" xfId="27391"/>
    <cellStyle name="Grand Total Decimals 2 3 2 12 2" xfId="52231"/>
    <cellStyle name="Grand Total Decimals 2 3 2 13" xfId="31364"/>
    <cellStyle name="Grand Total Decimals 2 3 2 2" xfId="11954"/>
    <cellStyle name="Grand Total Decimals 2 3 2 2 2" xfId="14605"/>
    <cellStyle name="Grand Total Decimals 2 3 2 2 2 2" xfId="39446"/>
    <cellStyle name="Grand Total Decimals 2 3 2 2 3" xfId="15564"/>
    <cellStyle name="Grand Total Decimals 2 3 2 2 3 2" xfId="40405"/>
    <cellStyle name="Grand Total Decimals 2 3 2 2 4" xfId="16364"/>
    <cellStyle name="Grand Total Decimals 2 3 2 2 4 2" xfId="41204"/>
    <cellStyle name="Grand Total Decimals 2 3 2 2 5" xfId="19627"/>
    <cellStyle name="Grand Total Decimals 2 3 2 2 5 2" xfId="44467"/>
    <cellStyle name="Grand Total Decimals 2 3 2 2 6" xfId="22897"/>
    <cellStyle name="Grand Total Decimals 2 3 2 2 6 2" xfId="47737"/>
    <cellStyle name="Grand Total Decimals 2 3 2 2 7" xfId="26110"/>
    <cellStyle name="Grand Total Decimals 2 3 2 2 7 2" xfId="50950"/>
    <cellStyle name="Grand Total Decimals 2 3 2 2 8" xfId="28282"/>
    <cellStyle name="Grand Total Decimals 2 3 2 2 8 2" xfId="53122"/>
    <cellStyle name="Grand Total Decimals 2 3 2 2 9" xfId="36817"/>
    <cellStyle name="Grand Total Decimals 2 3 2 3" xfId="12763"/>
    <cellStyle name="Grand Total Decimals 2 3 2 3 2" xfId="15115"/>
    <cellStyle name="Grand Total Decimals 2 3 2 3 2 2" xfId="39956"/>
    <cellStyle name="Grand Total Decimals 2 3 2 3 3" xfId="15925"/>
    <cellStyle name="Grand Total Decimals 2 3 2 3 3 2" xfId="40765"/>
    <cellStyle name="Grand Total Decimals 2 3 2 3 4" xfId="17173"/>
    <cellStyle name="Grand Total Decimals 2 3 2 3 4 2" xfId="42013"/>
    <cellStyle name="Grand Total Decimals 2 3 2 3 5" xfId="20436"/>
    <cellStyle name="Grand Total Decimals 2 3 2 3 5 2" xfId="45276"/>
    <cellStyle name="Grand Total Decimals 2 3 2 3 6" xfId="23706"/>
    <cellStyle name="Grand Total Decimals 2 3 2 3 6 2" xfId="48546"/>
    <cellStyle name="Grand Total Decimals 2 3 2 3 7" xfId="26919"/>
    <cellStyle name="Grand Total Decimals 2 3 2 3 7 2" xfId="51759"/>
    <cellStyle name="Grand Total Decimals 2 3 2 3 8" xfId="28486"/>
    <cellStyle name="Grand Total Decimals 2 3 2 3 8 2" xfId="53326"/>
    <cellStyle name="Grand Total Decimals 2 3 2 3 9" xfId="37607"/>
    <cellStyle name="Grand Total Decimals 2 3 2 4" xfId="13054"/>
    <cellStyle name="Grand Total Decimals 2 3 2 4 2" xfId="15388"/>
    <cellStyle name="Grand Total Decimals 2 3 2 4 2 2" xfId="40229"/>
    <cellStyle name="Grand Total Decimals 2 3 2 4 3" xfId="16198"/>
    <cellStyle name="Grand Total Decimals 2 3 2 4 3 2" xfId="41038"/>
    <cellStyle name="Grand Total Decimals 2 3 2 4 4" xfId="17463"/>
    <cellStyle name="Grand Total Decimals 2 3 2 4 4 2" xfId="42303"/>
    <cellStyle name="Grand Total Decimals 2 3 2 4 5" xfId="20726"/>
    <cellStyle name="Grand Total Decimals 2 3 2 4 5 2" xfId="45566"/>
    <cellStyle name="Grand Total Decimals 2 3 2 4 6" xfId="23996"/>
    <cellStyle name="Grand Total Decimals 2 3 2 4 6 2" xfId="48836"/>
    <cellStyle name="Grand Total Decimals 2 3 2 4 7" xfId="27209"/>
    <cellStyle name="Grand Total Decimals 2 3 2 4 7 2" xfId="52049"/>
    <cellStyle name="Grand Total Decimals 2 3 2 4 8" xfId="28776"/>
    <cellStyle name="Grand Total Decimals 2 3 2 4 8 2" xfId="53616"/>
    <cellStyle name="Grand Total Decimals 2 3 2 4 9" xfId="37897"/>
    <cellStyle name="Grand Total Decimals 2 3 2 5" xfId="9945"/>
    <cellStyle name="Grand Total Decimals 2 3 2 5 2" xfId="34894"/>
    <cellStyle name="Grand Total Decimals 2 3 2 6" xfId="13401"/>
    <cellStyle name="Grand Total Decimals 2 3 2 6 2" xfId="38243"/>
    <cellStyle name="Grand Total Decimals 2 3 2 7" xfId="8761"/>
    <cellStyle name="Grand Total Decimals 2 3 2 7 2" xfId="33712"/>
    <cellStyle name="Grand Total Decimals 2 3 2 8" xfId="14059"/>
    <cellStyle name="Grand Total Decimals 2 3 2 8 2" xfId="38900"/>
    <cellStyle name="Grand Total Decimals 2 3 2 9" xfId="17661"/>
    <cellStyle name="Grand Total Decimals 2 3 2 9 2" xfId="42501"/>
    <cellStyle name="Grand Total Decimals 2 3 3" xfId="6295"/>
    <cellStyle name="Grand Total Decimals 2 3 3 10" xfId="20862"/>
    <cellStyle name="Grand Total Decimals 2 3 3 10 2" xfId="45702"/>
    <cellStyle name="Grand Total Decimals 2 3 3 11" xfId="24088"/>
    <cellStyle name="Grand Total Decimals 2 3 3 11 2" xfId="48928"/>
    <cellStyle name="Grand Total Decimals 2 3 3 12" xfId="27297"/>
    <cellStyle name="Grand Total Decimals 2 3 3 12 2" xfId="52137"/>
    <cellStyle name="Grand Total Decimals 2 3 3 13" xfId="31270"/>
    <cellStyle name="Grand Total Decimals 2 3 3 2" xfId="11860"/>
    <cellStyle name="Grand Total Decimals 2 3 3 2 2" xfId="14511"/>
    <cellStyle name="Grand Total Decimals 2 3 3 2 2 2" xfId="39352"/>
    <cellStyle name="Grand Total Decimals 2 3 3 2 3" xfId="15470"/>
    <cellStyle name="Grand Total Decimals 2 3 3 2 3 2" xfId="40311"/>
    <cellStyle name="Grand Total Decimals 2 3 3 2 4" xfId="16270"/>
    <cellStyle name="Grand Total Decimals 2 3 3 2 4 2" xfId="41110"/>
    <cellStyle name="Grand Total Decimals 2 3 3 2 5" xfId="19533"/>
    <cellStyle name="Grand Total Decimals 2 3 3 2 5 2" xfId="44373"/>
    <cellStyle name="Grand Total Decimals 2 3 3 2 6" xfId="22803"/>
    <cellStyle name="Grand Total Decimals 2 3 3 2 6 2" xfId="47643"/>
    <cellStyle name="Grand Total Decimals 2 3 3 2 7" xfId="26016"/>
    <cellStyle name="Grand Total Decimals 2 3 3 2 7 2" xfId="50856"/>
    <cellStyle name="Grand Total Decimals 2 3 3 2 8" xfId="28188"/>
    <cellStyle name="Grand Total Decimals 2 3 3 2 8 2" xfId="53028"/>
    <cellStyle name="Grand Total Decimals 2 3 3 2 9" xfId="36723"/>
    <cellStyle name="Grand Total Decimals 2 3 3 3" xfId="12669"/>
    <cellStyle name="Grand Total Decimals 2 3 3 3 2" xfId="15021"/>
    <cellStyle name="Grand Total Decimals 2 3 3 3 2 2" xfId="39862"/>
    <cellStyle name="Grand Total Decimals 2 3 3 3 3" xfId="15831"/>
    <cellStyle name="Grand Total Decimals 2 3 3 3 3 2" xfId="40671"/>
    <cellStyle name="Grand Total Decimals 2 3 3 3 4" xfId="17079"/>
    <cellStyle name="Grand Total Decimals 2 3 3 3 4 2" xfId="41919"/>
    <cellStyle name="Grand Total Decimals 2 3 3 3 5" xfId="20342"/>
    <cellStyle name="Grand Total Decimals 2 3 3 3 5 2" xfId="45182"/>
    <cellStyle name="Grand Total Decimals 2 3 3 3 6" xfId="23612"/>
    <cellStyle name="Grand Total Decimals 2 3 3 3 6 2" xfId="48452"/>
    <cellStyle name="Grand Total Decimals 2 3 3 3 7" xfId="26825"/>
    <cellStyle name="Grand Total Decimals 2 3 3 3 7 2" xfId="51665"/>
    <cellStyle name="Grand Total Decimals 2 3 3 3 8" xfId="28392"/>
    <cellStyle name="Grand Total Decimals 2 3 3 3 8 2" xfId="53232"/>
    <cellStyle name="Grand Total Decimals 2 3 3 3 9" xfId="37513"/>
    <cellStyle name="Grand Total Decimals 2 3 3 4" xfId="12960"/>
    <cellStyle name="Grand Total Decimals 2 3 3 4 2" xfId="15294"/>
    <cellStyle name="Grand Total Decimals 2 3 3 4 2 2" xfId="40135"/>
    <cellStyle name="Grand Total Decimals 2 3 3 4 3" xfId="16104"/>
    <cellStyle name="Grand Total Decimals 2 3 3 4 3 2" xfId="40944"/>
    <cellStyle name="Grand Total Decimals 2 3 3 4 4" xfId="17369"/>
    <cellStyle name="Grand Total Decimals 2 3 3 4 4 2" xfId="42209"/>
    <cellStyle name="Grand Total Decimals 2 3 3 4 5" xfId="20632"/>
    <cellStyle name="Grand Total Decimals 2 3 3 4 5 2" xfId="45472"/>
    <cellStyle name="Grand Total Decimals 2 3 3 4 6" xfId="23902"/>
    <cellStyle name="Grand Total Decimals 2 3 3 4 6 2" xfId="48742"/>
    <cellStyle name="Grand Total Decimals 2 3 3 4 7" xfId="27115"/>
    <cellStyle name="Grand Total Decimals 2 3 3 4 7 2" xfId="51955"/>
    <cellStyle name="Grand Total Decimals 2 3 3 4 8" xfId="28682"/>
    <cellStyle name="Grand Total Decimals 2 3 3 4 8 2" xfId="53522"/>
    <cellStyle name="Grand Total Decimals 2 3 3 4 9" xfId="37803"/>
    <cellStyle name="Grand Total Decimals 2 3 3 5" xfId="9851"/>
    <cellStyle name="Grand Total Decimals 2 3 3 5 2" xfId="34800"/>
    <cellStyle name="Grand Total Decimals 2 3 3 6" xfId="13307"/>
    <cellStyle name="Grand Total Decimals 2 3 3 6 2" xfId="38149"/>
    <cellStyle name="Grand Total Decimals 2 3 3 7" xfId="8693"/>
    <cellStyle name="Grand Total Decimals 2 3 3 7 2" xfId="33644"/>
    <cellStyle name="Grand Total Decimals 2 3 3 8" xfId="8271"/>
    <cellStyle name="Grand Total Decimals 2 3 3 8 2" xfId="33224"/>
    <cellStyle name="Grand Total Decimals 2 3 3 9" xfId="17567"/>
    <cellStyle name="Grand Total Decimals 2 3 3 9 2" xfId="42407"/>
    <cellStyle name="Grand Total Decimals 2 3 4" xfId="11810"/>
    <cellStyle name="Grand Total Decimals 2 3 4 2" xfId="14462"/>
    <cellStyle name="Grand Total Decimals 2 3 4 2 2" xfId="39303"/>
    <cellStyle name="Grand Total Decimals 2 3 4 3" xfId="15423"/>
    <cellStyle name="Grand Total Decimals 2 3 4 3 2" xfId="40264"/>
    <cellStyle name="Grand Total Decimals 2 3 4 4" xfId="14759"/>
    <cellStyle name="Grand Total Decimals 2 3 4 4 2" xfId="39600"/>
    <cellStyle name="Grand Total Decimals 2 3 4 5" xfId="19483"/>
    <cellStyle name="Grand Total Decimals 2 3 4 5 2" xfId="44323"/>
    <cellStyle name="Grand Total Decimals 2 3 4 6" xfId="22753"/>
    <cellStyle name="Grand Total Decimals 2 3 4 6 2" xfId="47593"/>
    <cellStyle name="Grand Total Decimals 2 3 4 7" xfId="25967"/>
    <cellStyle name="Grand Total Decimals 2 3 4 7 2" xfId="50807"/>
    <cellStyle name="Grand Total Decimals 2 3 4 8" xfId="28139"/>
    <cellStyle name="Grand Total Decimals 2 3 4 8 2" xfId="52979"/>
    <cellStyle name="Grand Total Decimals 2 3 4 9" xfId="36674"/>
    <cellStyle name="Grand Total Decimals 2 3 5" xfId="12614"/>
    <cellStyle name="Grand Total Decimals 2 3 5 2" xfId="14971"/>
    <cellStyle name="Grand Total Decimals 2 3 5 2 2" xfId="39812"/>
    <cellStyle name="Grand Total Decimals 2 3 5 3" xfId="15785"/>
    <cellStyle name="Grand Total Decimals 2 3 5 3 2" xfId="40625"/>
    <cellStyle name="Grand Total Decimals 2 3 5 4" xfId="17024"/>
    <cellStyle name="Grand Total Decimals 2 3 5 4 2" xfId="41864"/>
    <cellStyle name="Grand Total Decimals 2 3 5 5" xfId="20287"/>
    <cellStyle name="Grand Total Decimals 2 3 5 5 2" xfId="45127"/>
    <cellStyle name="Grand Total Decimals 2 3 5 6" xfId="23557"/>
    <cellStyle name="Grand Total Decimals 2 3 5 6 2" xfId="48397"/>
    <cellStyle name="Grand Total Decimals 2 3 5 7" xfId="26770"/>
    <cellStyle name="Grand Total Decimals 2 3 5 7 2" xfId="51610"/>
    <cellStyle name="Grand Total Decimals 2 3 5 8" xfId="28343"/>
    <cellStyle name="Grand Total Decimals 2 3 5 8 2" xfId="53183"/>
    <cellStyle name="Grand Total Decimals 2 3 5 9" xfId="37460"/>
    <cellStyle name="Grand Total Decimals 2 3 6" xfId="12912"/>
    <cellStyle name="Grand Total Decimals 2 3 6 2" xfId="15246"/>
    <cellStyle name="Grand Total Decimals 2 3 6 2 2" xfId="40087"/>
    <cellStyle name="Grand Total Decimals 2 3 6 3" xfId="16058"/>
    <cellStyle name="Grand Total Decimals 2 3 6 3 2" xfId="40898"/>
    <cellStyle name="Grand Total Decimals 2 3 6 4" xfId="17321"/>
    <cellStyle name="Grand Total Decimals 2 3 6 4 2" xfId="42161"/>
    <cellStyle name="Grand Total Decimals 2 3 6 5" xfId="20584"/>
    <cellStyle name="Grand Total Decimals 2 3 6 5 2" xfId="45424"/>
    <cellStyle name="Grand Total Decimals 2 3 6 6" xfId="23854"/>
    <cellStyle name="Grand Total Decimals 2 3 6 6 2" xfId="48694"/>
    <cellStyle name="Grand Total Decimals 2 3 6 7" xfId="27067"/>
    <cellStyle name="Grand Total Decimals 2 3 6 7 2" xfId="51907"/>
    <cellStyle name="Grand Total Decimals 2 3 6 8" xfId="28634"/>
    <cellStyle name="Grand Total Decimals 2 3 6 8 2" xfId="53474"/>
    <cellStyle name="Grand Total Decimals 2 3 6 9" xfId="37755"/>
    <cellStyle name="Grand Total Decimals 2 3 7" xfId="9801"/>
    <cellStyle name="Grand Total Decimals 2 3 7 2" xfId="34750"/>
    <cellStyle name="Grand Total Decimals 2 3 8" xfId="13257"/>
    <cellStyle name="Grand Total Decimals 2 3 8 2" xfId="38099"/>
    <cellStyle name="Grand Total Decimals 2 3 9" xfId="8659"/>
    <cellStyle name="Grand Total Decimals 2 3 9 2" xfId="33610"/>
    <cellStyle name="Grand Total Decimals 2 4" xfId="5433"/>
    <cellStyle name="Grand Total Decimals 2 4 10" xfId="8447"/>
    <cellStyle name="Grand Total Decimals 2 4 10 2" xfId="33398"/>
    <cellStyle name="Grand Total Decimals 2 4 11" xfId="14007"/>
    <cellStyle name="Grand Total Decimals 2 4 11 2" xfId="38848"/>
    <cellStyle name="Grand Total Decimals 2 4 12" xfId="7858"/>
    <cellStyle name="Grand Total Decimals 2 4 12 2" xfId="32811"/>
    <cellStyle name="Grand Total Decimals 2 4 13" xfId="7410"/>
    <cellStyle name="Grand Total Decimals 2 4 13 2" xfId="32363"/>
    <cellStyle name="Grand Total Decimals 2 4 14" xfId="30435"/>
    <cellStyle name="Grand Total Decimals 2 4 2" xfId="6338"/>
    <cellStyle name="Grand Total Decimals 2 4 2 10" xfId="20905"/>
    <cellStyle name="Grand Total Decimals 2 4 2 10 2" xfId="45745"/>
    <cellStyle name="Grand Total Decimals 2 4 2 11" xfId="24131"/>
    <cellStyle name="Grand Total Decimals 2 4 2 11 2" xfId="48971"/>
    <cellStyle name="Grand Total Decimals 2 4 2 12" xfId="27340"/>
    <cellStyle name="Grand Total Decimals 2 4 2 12 2" xfId="52180"/>
    <cellStyle name="Grand Total Decimals 2 4 2 13" xfId="31313"/>
    <cellStyle name="Grand Total Decimals 2 4 2 2" xfId="11903"/>
    <cellStyle name="Grand Total Decimals 2 4 2 2 2" xfId="14554"/>
    <cellStyle name="Grand Total Decimals 2 4 2 2 2 2" xfId="39395"/>
    <cellStyle name="Grand Total Decimals 2 4 2 2 3" xfId="15513"/>
    <cellStyle name="Grand Total Decimals 2 4 2 2 3 2" xfId="40354"/>
    <cellStyle name="Grand Total Decimals 2 4 2 2 4" xfId="16313"/>
    <cellStyle name="Grand Total Decimals 2 4 2 2 4 2" xfId="41153"/>
    <cellStyle name="Grand Total Decimals 2 4 2 2 5" xfId="19576"/>
    <cellStyle name="Grand Total Decimals 2 4 2 2 5 2" xfId="44416"/>
    <cellStyle name="Grand Total Decimals 2 4 2 2 6" xfId="22846"/>
    <cellStyle name="Grand Total Decimals 2 4 2 2 6 2" xfId="47686"/>
    <cellStyle name="Grand Total Decimals 2 4 2 2 7" xfId="26059"/>
    <cellStyle name="Grand Total Decimals 2 4 2 2 7 2" xfId="50899"/>
    <cellStyle name="Grand Total Decimals 2 4 2 2 8" xfId="28231"/>
    <cellStyle name="Grand Total Decimals 2 4 2 2 8 2" xfId="53071"/>
    <cellStyle name="Grand Total Decimals 2 4 2 2 9" xfId="36766"/>
    <cellStyle name="Grand Total Decimals 2 4 2 3" xfId="12712"/>
    <cellStyle name="Grand Total Decimals 2 4 2 3 2" xfId="15064"/>
    <cellStyle name="Grand Total Decimals 2 4 2 3 2 2" xfId="39905"/>
    <cellStyle name="Grand Total Decimals 2 4 2 3 3" xfId="15874"/>
    <cellStyle name="Grand Total Decimals 2 4 2 3 3 2" xfId="40714"/>
    <cellStyle name="Grand Total Decimals 2 4 2 3 4" xfId="17122"/>
    <cellStyle name="Grand Total Decimals 2 4 2 3 4 2" xfId="41962"/>
    <cellStyle name="Grand Total Decimals 2 4 2 3 5" xfId="20385"/>
    <cellStyle name="Grand Total Decimals 2 4 2 3 5 2" xfId="45225"/>
    <cellStyle name="Grand Total Decimals 2 4 2 3 6" xfId="23655"/>
    <cellStyle name="Grand Total Decimals 2 4 2 3 6 2" xfId="48495"/>
    <cellStyle name="Grand Total Decimals 2 4 2 3 7" xfId="26868"/>
    <cellStyle name="Grand Total Decimals 2 4 2 3 7 2" xfId="51708"/>
    <cellStyle name="Grand Total Decimals 2 4 2 3 8" xfId="28435"/>
    <cellStyle name="Grand Total Decimals 2 4 2 3 8 2" xfId="53275"/>
    <cellStyle name="Grand Total Decimals 2 4 2 3 9" xfId="37556"/>
    <cellStyle name="Grand Total Decimals 2 4 2 4" xfId="13003"/>
    <cellStyle name="Grand Total Decimals 2 4 2 4 2" xfId="15337"/>
    <cellStyle name="Grand Total Decimals 2 4 2 4 2 2" xfId="40178"/>
    <cellStyle name="Grand Total Decimals 2 4 2 4 3" xfId="16147"/>
    <cellStyle name="Grand Total Decimals 2 4 2 4 3 2" xfId="40987"/>
    <cellStyle name="Grand Total Decimals 2 4 2 4 4" xfId="17412"/>
    <cellStyle name="Grand Total Decimals 2 4 2 4 4 2" xfId="42252"/>
    <cellStyle name="Grand Total Decimals 2 4 2 4 5" xfId="20675"/>
    <cellStyle name="Grand Total Decimals 2 4 2 4 5 2" xfId="45515"/>
    <cellStyle name="Grand Total Decimals 2 4 2 4 6" xfId="23945"/>
    <cellStyle name="Grand Total Decimals 2 4 2 4 6 2" xfId="48785"/>
    <cellStyle name="Grand Total Decimals 2 4 2 4 7" xfId="27158"/>
    <cellStyle name="Grand Total Decimals 2 4 2 4 7 2" xfId="51998"/>
    <cellStyle name="Grand Total Decimals 2 4 2 4 8" xfId="28725"/>
    <cellStyle name="Grand Total Decimals 2 4 2 4 8 2" xfId="53565"/>
    <cellStyle name="Grand Total Decimals 2 4 2 4 9" xfId="37846"/>
    <cellStyle name="Grand Total Decimals 2 4 2 5" xfId="9894"/>
    <cellStyle name="Grand Total Decimals 2 4 2 5 2" xfId="34843"/>
    <cellStyle name="Grand Total Decimals 2 4 2 6" xfId="13350"/>
    <cellStyle name="Grand Total Decimals 2 4 2 6 2" xfId="38192"/>
    <cellStyle name="Grand Total Decimals 2 4 2 7" xfId="8724"/>
    <cellStyle name="Grand Total Decimals 2 4 2 7 2" xfId="33675"/>
    <cellStyle name="Grand Total Decimals 2 4 2 8" xfId="13764"/>
    <cellStyle name="Grand Total Decimals 2 4 2 8 2" xfId="38606"/>
    <cellStyle name="Grand Total Decimals 2 4 2 9" xfId="17610"/>
    <cellStyle name="Grand Total Decimals 2 4 2 9 2" xfId="42450"/>
    <cellStyle name="Grand Total Decimals 2 4 3" xfId="11526"/>
    <cellStyle name="Grand Total Decimals 2 4 3 2" xfId="14282"/>
    <cellStyle name="Grand Total Decimals 2 4 3 2 2" xfId="39123"/>
    <cellStyle name="Grand Total Decimals 2 4 3 3" xfId="8997"/>
    <cellStyle name="Grand Total Decimals 2 4 3 3 2" xfId="33947"/>
    <cellStyle name="Grand Total Decimals 2 4 3 4" xfId="7105"/>
    <cellStyle name="Grand Total Decimals 2 4 3 4 2" xfId="32058"/>
    <cellStyle name="Grand Total Decimals 2 4 3 5" xfId="19203"/>
    <cellStyle name="Grand Total Decimals 2 4 3 5 2" xfId="44043"/>
    <cellStyle name="Grand Total Decimals 2 4 3 6" xfId="22470"/>
    <cellStyle name="Grand Total Decimals 2 4 3 6 2" xfId="47310"/>
    <cellStyle name="Grand Total Decimals 2 4 3 7" xfId="25688"/>
    <cellStyle name="Grand Total Decimals 2 4 3 7 2" xfId="50528"/>
    <cellStyle name="Grand Total Decimals 2 4 3 8" xfId="28053"/>
    <cellStyle name="Grand Total Decimals 2 4 3 8 2" xfId="52893"/>
    <cellStyle name="Grand Total Decimals 2 4 3 9" xfId="36415"/>
    <cellStyle name="Grand Total Decimals 2 4 4" xfId="10331"/>
    <cellStyle name="Grand Total Decimals 2 4 4 2" xfId="13648"/>
    <cellStyle name="Grand Total Decimals 2 4 4 2 2" xfId="38490"/>
    <cellStyle name="Grand Total Decimals 2 4 4 3" xfId="7964"/>
    <cellStyle name="Grand Total Decimals 2 4 4 3 2" xfId="32917"/>
    <cellStyle name="Grand Total Decimals 2 4 4 4" xfId="13916"/>
    <cellStyle name="Grand Total Decimals 2 4 4 4 2" xfId="38757"/>
    <cellStyle name="Grand Total Decimals 2 4 4 5" xfId="18045"/>
    <cellStyle name="Grand Total Decimals 2 4 4 5 2" xfId="42885"/>
    <cellStyle name="Grand Total Decimals 2 4 4 6" xfId="21339"/>
    <cellStyle name="Grand Total Decimals 2 4 4 6 2" xfId="46179"/>
    <cellStyle name="Grand Total Decimals 2 4 4 7" xfId="24565"/>
    <cellStyle name="Grand Total Decimals 2 4 4 7 2" xfId="49405"/>
    <cellStyle name="Grand Total Decimals 2 4 4 8" xfId="27500"/>
    <cellStyle name="Grand Total Decimals 2 4 4 8 2" xfId="52340"/>
    <cellStyle name="Grand Total Decimals 2 4 4 9" xfId="35273"/>
    <cellStyle name="Grand Total Decimals 2 4 5" xfId="12844"/>
    <cellStyle name="Grand Total Decimals 2 4 5 2" xfId="15178"/>
    <cellStyle name="Grand Total Decimals 2 4 5 2 2" xfId="40019"/>
    <cellStyle name="Grand Total Decimals 2 4 5 3" xfId="15990"/>
    <cellStyle name="Grand Total Decimals 2 4 5 3 2" xfId="40830"/>
    <cellStyle name="Grand Total Decimals 2 4 5 4" xfId="17253"/>
    <cellStyle name="Grand Total Decimals 2 4 5 4 2" xfId="42093"/>
    <cellStyle name="Grand Total Decimals 2 4 5 5" xfId="20516"/>
    <cellStyle name="Grand Total Decimals 2 4 5 5 2" xfId="45356"/>
    <cellStyle name="Grand Total Decimals 2 4 5 6" xfId="23786"/>
    <cellStyle name="Grand Total Decimals 2 4 5 6 2" xfId="48626"/>
    <cellStyle name="Grand Total Decimals 2 4 5 7" xfId="26999"/>
    <cellStyle name="Grand Total Decimals 2 4 5 7 2" xfId="51839"/>
    <cellStyle name="Grand Total Decimals 2 4 5 8" xfId="28566"/>
    <cellStyle name="Grand Total Decimals 2 4 5 8 2" xfId="53406"/>
    <cellStyle name="Grand Total Decimals 2 4 5 9" xfId="37687"/>
    <cellStyle name="Grand Total Decimals 2 4 6" xfId="9375"/>
    <cellStyle name="Grand Total Decimals 2 4 6 2" xfId="34325"/>
    <cellStyle name="Grand Total Decimals 2 4 7" xfId="7645"/>
    <cellStyle name="Grand Total Decimals 2 4 7 2" xfId="32598"/>
    <cellStyle name="Grand Total Decimals 2 4 8" xfId="8506"/>
    <cellStyle name="Grand Total Decimals 2 4 8 2" xfId="33457"/>
    <cellStyle name="Grand Total Decimals 2 4 9" xfId="9582"/>
    <cellStyle name="Grand Total Decimals 2 4 9 2" xfId="34532"/>
    <cellStyle name="Grand Total Decimals 2 5" xfId="6329"/>
    <cellStyle name="Grand Total Decimals 2 5 10" xfId="20896"/>
    <cellStyle name="Grand Total Decimals 2 5 10 2" xfId="45736"/>
    <cellStyle name="Grand Total Decimals 2 5 11" xfId="24122"/>
    <cellStyle name="Grand Total Decimals 2 5 11 2" xfId="48962"/>
    <cellStyle name="Grand Total Decimals 2 5 12" xfId="27331"/>
    <cellStyle name="Grand Total Decimals 2 5 12 2" xfId="52171"/>
    <cellStyle name="Grand Total Decimals 2 5 13" xfId="31304"/>
    <cellStyle name="Grand Total Decimals 2 5 2" xfId="11894"/>
    <cellStyle name="Grand Total Decimals 2 5 2 2" xfId="14545"/>
    <cellStyle name="Grand Total Decimals 2 5 2 2 2" xfId="39386"/>
    <cellStyle name="Grand Total Decimals 2 5 2 3" xfId="15504"/>
    <cellStyle name="Grand Total Decimals 2 5 2 3 2" xfId="40345"/>
    <cellStyle name="Grand Total Decimals 2 5 2 4" xfId="16304"/>
    <cellStyle name="Grand Total Decimals 2 5 2 4 2" xfId="41144"/>
    <cellStyle name="Grand Total Decimals 2 5 2 5" xfId="19567"/>
    <cellStyle name="Grand Total Decimals 2 5 2 5 2" xfId="44407"/>
    <cellStyle name="Grand Total Decimals 2 5 2 6" xfId="22837"/>
    <cellStyle name="Grand Total Decimals 2 5 2 6 2" xfId="47677"/>
    <cellStyle name="Grand Total Decimals 2 5 2 7" xfId="26050"/>
    <cellStyle name="Grand Total Decimals 2 5 2 7 2" xfId="50890"/>
    <cellStyle name="Grand Total Decimals 2 5 2 8" xfId="28222"/>
    <cellStyle name="Grand Total Decimals 2 5 2 8 2" xfId="53062"/>
    <cellStyle name="Grand Total Decimals 2 5 2 9" xfId="36757"/>
    <cellStyle name="Grand Total Decimals 2 5 3" xfId="12703"/>
    <cellStyle name="Grand Total Decimals 2 5 3 2" xfId="15055"/>
    <cellStyle name="Grand Total Decimals 2 5 3 2 2" xfId="39896"/>
    <cellStyle name="Grand Total Decimals 2 5 3 3" xfId="15865"/>
    <cellStyle name="Grand Total Decimals 2 5 3 3 2" xfId="40705"/>
    <cellStyle name="Grand Total Decimals 2 5 3 4" xfId="17113"/>
    <cellStyle name="Grand Total Decimals 2 5 3 4 2" xfId="41953"/>
    <cellStyle name="Grand Total Decimals 2 5 3 5" xfId="20376"/>
    <cellStyle name="Grand Total Decimals 2 5 3 5 2" xfId="45216"/>
    <cellStyle name="Grand Total Decimals 2 5 3 6" xfId="23646"/>
    <cellStyle name="Grand Total Decimals 2 5 3 6 2" xfId="48486"/>
    <cellStyle name="Grand Total Decimals 2 5 3 7" xfId="26859"/>
    <cellStyle name="Grand Total Decimals 2 5 3 7 2" xfId="51699"/>
    <cellStyle name="Grand Total Decimals 2 5 3 8" xfId="28426"/>
    <cellStyle name="Grand Total Decimals 2 5 3 8 2" xfId="53266"/>
    <cellStyle name="Grand Total Decimals 2 5 3 9" xfId="37547"/>
    <cellStyle name="Grand Total Decimals 2 5 4" xfId="12994"/>
    <cellStyle name="Grand Total Decimals 2 5 4 2" xfId="15328"/>
    <cellStyle name="Grand Total Decimals 2 5 4 2 2" xfId="40169"/>
    <cellStyle name="Grand Total Decimals 2 5 4 3" xfId="16138"/>
    <cellStyle name="Grand Total Decimals 2 5 4 3 2" xfId="40978"/>
    <cellStyle name="Grand Total Decimals 2 5 4 4" xfId="17403"/>
    <cellStyle name="Grand Total Decimals 2 5 4 4 2" xfId="42243"/>
    <cellStyle name="Grand Total Decimals 2 5 4 5" xfId="20666"/>
    <cellStyle name="Grand Total Decimals 2 5 4 5 2" xfId="45506"/>
    <cellStyle name="Grand Total Decimals 2 5 4 6" xfId="23936"/>
    <cellStyle name="Grand Total Decimals 2 5 4 6 2" xfId="48776"/>
    <cellStyle name="Grand Total Decimals 2 5 4 7" xfId="27149"/>
    <cellStyle name="Grand Total Decimals 2 5 4 7 2" xfId="51989"/>
    <cellStyle name="Grand Total Decimals 2 5 4 8" xfId="28716"/>
    <cellStyle name="Grand Total Decimals 2 5 4 8 2" xfId="53556"/>
    <cellStyle name="Grand Total Decimals 2 5 4 9" xfId="37837"/>
    <cellStyle name="Grand Total Decimals 2 5 5" xfId="9885"/>
    <cellStyle name="Grand Total Decimals 2 5 5 2" xfId="34834"/>
    <cellStyle name="Grand Total Decimals 2 5 6" xfId="13341"/>
    <cellStyle name="Grand Total Decimals 2 5 6 2" xfId="38183"/>
    <cellStyle name="Grand Total Decimals 2 5 7" xfId="6484"/>
    <cellStyle name="Grand Total Decimals 2 5 7 2" xfId="31456"/>
    <cellStyle name="Grand Total Decimals 2 5 8" xfId="14062"/>
    <cellStyle name="Grand Total Decimals 2 5 8 2" xfId="38903"/>
    <cellStyle name="Grand Total Decimals 2 5 9" xfId="17601"/>
    <cellStyle name="Grand Total Decimals 2 5 9 2" xfId="42441"/>
    <cellStyle name="Grand Total Decimals 2 6" xfId="5476"/>
    <cellStyle name="Grand Total Decimals 2 6 10" xfId="8918"/>
    <cellStyle name="Grand Total Decimals 2 6 10 2" xfId="33868"/>
    <cellStyle name="Grand Total Decimals 2 6 11" xfId="8800"/>
    <cellStyle name="Grand Total Decimals 2 6 11 2" xfId="33751"/>
    <cellStyle name="Grand Total Decimals 2 6 12" xfId="8325"/>
    <cellStyle name="Grand Total Decimals 2 6 12 2" xfId="33278"/>
    <cellStyle name="Grand Total Decimals 2 6 13" xfId="30475"/>
    <cellStyle name="Grand Total Decimals 2 6 2" xfId="11569"/>
    <cellStyle name="Grand Total Decimals 2 6 2 2" xfId="14320"/>
    <cellStyle name="Grand Total Decimals 2 6 2 2 2" xfId="39161"/>
    <cellStyle name="Grand Total Decimals 2 6 2 3" xfId="6497"/>
    <cellStyle name="Grand Total Decimals 2 6 2 3 2" xfId="31469"/>
    <cellStyle name="Grand Total Decimals 2 6 2 4" xfId="14345"/>
    <cellStyle name="Grand Total Decimals 2 6 2 4 2" xfId="39186"/>
    <cellStyle name="Grand Total Decimals 2 6 2 5" xfId="19243"/>
    <cellStyle name="Grand Total Decimals 2 6 2 5 2" xfId="44083"/>
    <cellStyle name="Grand Total Decimals 2 6 2 6" xfId="22513"/>
    <cellStyle name="Grand Total Decimals 2 6 2 6 2" xfId="47353"/>
    <cellStyle name="Grand Total Decimals 2 6 2 7" xfId="25728"/>
    <cellStyle name="Grand Total Decimals 2 6 2 7 2" xfId="50568"/>
    <cellStyle name="Grand Total Decimals 2 6 2 8" xfId="28093"/>
    <cellStyle name="Grand Total Decimals 2 6 2 8 2" xfId="52933"/>
    <cellStyle name="Grand Total Decimals 2 6 2 9" xfId="36455"/>
    <cellStyle name="Grand Total Decimals 2 6 3" xfId="10293"/>
    <cellStyle name="Grand Total Decimals 2 6 3 2" xfId="13615"/>
    <cellStyle name="Grand Total Decimals 2 6 3 2 2" xfId="38457"/>
    <cellStyle name="Grand Total Decimals 2 6 3 3" xfId="9104"/>
    <cellStyle name="Grand Total Decimals 2 6 3 3 2" xfId="34054"/>
    <cellStyle name="Grand Total Decimals 2 6 3 4" xfId="8169"/>
    <cellStyle name="Grand Total Decimals 2 6 3 4 2" xfId="33122"/>
    <cellStyle name="Grand Total Decimals 2 6 3 5" xfId="18007"/>
    <cellStyle name="Grand Total Decimals 2 6 3 5 2" xfId="42847"/>
    <cellStyle name="Grand Total Decimals 2 6 3 6" xfId="21301"/>
    <cellStyle name="Grand Total Decimals 2 6 3 6 2" xfId="46141"/>
    <cellStyle name="Grand Total Decimals 2 6 3 7" xfId="24527"/>
    <cellStyle name="Grand Total Decimals 2 6 3 7 2" xfId="49367"/>
    <cellStyle name="Grand Total Decimals 2 6 3 8" xfId="27462"/>
    <cellStyle name="Grand Total Decimals 2 6 3 8 2" xfId="52302"/>
    <cellStyle name="Grand Total Decimals 2 6 3 9" xfId="35235"/>
    <cellStyle name="Grand Total Decimals 2 6 4" xfId="12879"/>
    <cellStyle name="Grand Total Decimals 2 6 4 2" xfId="15213"/>
    <cellStyle name="Grand Total Decimals 2 6 4 2 2" xfId="40054"/>
    <cellStyle name="Grand Total Decimals 2 6 4 3" xfId="16025"/>
    <cellStyle name="Grand Total Decimals 2 6 4 3 2" xfId="40865"/>
    <cellStyle name="Grand Total Decimals 2 6 4 4" xfId="17288"/>
    <cellStyle name="Grand Total Decimals 2 6 4 4 2" xfId="42128"/>
    <cellStyle name="Grand Total Decimals 2 6 4 5" xfId="20551"/>
    <cellStyle name="Grand Total Decimals 2 6 4 5 2" xfId="45391"/>
    <cellStyle name="Grand Total Decimals 2 6 4 6" xfId="23821"/>
    <cellStyle name="Grand Total Decimals 2 6 4 6 2" xfId="48661"/>
    <cellStyle name="Grand Total Decimals 2 6 4 7" xfId="27034"/>
    <cellStyle name="Grand Total Decimals 2 6 4 7 2" xfId="51874"/>
    <cellStyle name="Grand Total Decimals 2 6 4 8" xfId="28601"/>
    <cellStyle name="Grand Total Decimals 2 6 4 8 2" xfId="53441"/>
    <cellStyle name="Grand Total Decimals 2 6 4 9" xfId="37722"/>
    <cellStyle name="Grand Total Decimals 2 6 5" xfId="9415"/>
    <cellStyle name="Grand Total Decimals 2 6 5 2" xfId="34365"/>
    <cellStyle name="Grand Total Decimals 2 6 6" xfId="7610"/>
    <cellStyle name="Grand Total Decimals 2 6 6 2" xfId="32563"/>
    <cellStyle name="Grand Total Decimals 2 6 7" xfId="8535"/>
    <cellStyle name="Grand Total Decimals 2 6 7 2" xfId="33486"/>
    <cellStyle name="Grand Total Decimals 2 6 8" xfId="7408"/>
    <cellStyle name="Grand Total Decimals 2 6 8 2" xfId="32361"/>
    <cellStyle name="Grand Total Decimals 2 6 9" xfId="7957"/>
    <cellStyle name="Grand Total Decimals 2 6 9 2" xfId="32910"/>
    <cellStyle name="Grand Total Decimals 2 7" xfId="11484"/>
    <cellStyle name="Grand Total Decimals 2 7 2" xfId="14255"/>
    <cellStyle name="Grand Total Decimals 2 7 2 2" xfId="39096"/>
    <cellStyle name="Grand Total Decimals 2 7 3" xfId="8975"/>
    <cellStyle name="Grand Total Decimals 2 7 3 2" xfId="33925"/>
    <cellStyle name="Grand Total Decimals 2 7 4" xfId="13137"/>
    <cellStyle name="Grand Total Decimals 2 7 4 2" xfId="37979"/>
    <cellStyle name="Grand Total Decimals 2 7 5" xfId="19171"/>
    <cellStyle name="Grand Total Decimals 2 7 5 2" xfId="44011"/>
    <cellStyle name="Grand Total Decimals 2 7 6" xfId="22442"/>
    <cellStyle name="Grand Total Decimals 2 7 6 2" xfId="47282"/>
    <cellStyle name="Grand Total Decimals 2 7 7" xfId="25661"/>
    <cellStyle name="Grand Total Decimals 2 7 7 2" xfId="50501"/>
    <cellStyle name="Grand Total Decimals 2 7 8" xfId="28037"/>
    <cellStyle name="Grand Total Decimals 2 7 8 2" xfId="52877"/>
    <cellStyle name="Grand Total Decimals 2 7 9" xfId="36384"/>
    <cellStyle name="Grand Total Decimals 2 8" xfId="10350"/>
    <cellStyle name="Grand Total Decimals 2 8 2" xfId="13661"/>
    <cellStyle name="Grand Total Decimals 2 8 2 2" xfId="38503"/>
    <cellStyle name="Grand Total Decimals 2 8 3" xfId="8866"/>
    <cellStyle name="Grand Total Decimals 2 8 3 2" xfId="33817"/>
    <cellStyle name="Grand Total Decimals 2 8 4" xfId="14036"/>
    <cellStyle name="Grand Total Decimals 2 8 4 2" xfId="38877"/>
    <cellStyle name="Grand Total Decimals 2 8 5" xfId="18064"/>
    <cellStyle name="Grand Total Decimals 2 8 5 2" xfId="42904"/>
    <cellStyle name="Grand Total Decimals 2 8 6" xfId="21354"/>
    <cellStyle name="Grand Total Decimals 2 8 6 2" xfId="46194"/>
    <cellStyle name="Grand Total Decimals 2 8 7" xfId="24580"/>
    <cellStyle name="Grand Total Decimals 2 8 7 2" xfId="49420"/>
    <cellStyle name="Grand Total Decimals 2 8 8" xfId="27509"/>
    <cellStyle name="Grand Total Decimals 2 8 8 2" xfId="52349"/>
    <cellStyle name="Grand Total Decimals 2 8 9" xfId="35292"/>
    <cellStyle name="Grand Total Decimals 2 9" xfId="12828"/>
    <cellStyle name="Grand Total Decimals 2 9 2" xfId="15165"/>
    <cellStyle name="Grand Total Decimals 2 9 2 2" xfId="40006"/>
    <cellStyle name="Grand Total Decimals 2 9 3" xfId="15976"/>
    <cellStyle name="Grand Total Decimals 2 9 3 2" xfId="40816"/>
    <cellStyle name="Grand Total Decimals 2 9 4" xfId="17237"/>
    <cellStyle name="Grand Total Decimals 2 9 4 2" xfId="42077"/>
    <cellStyle name="Grand Total Decimals 2 9 5" xfId="20500"/>
    <cellStyle name="Grand Total Decimals 2 9 5 2" xfId="45340"/>
    <cellStyle name="Grand Total Decimals 2 9 6" xfId="23770"/>
    <cellStyle name="Grand Total Decimals 2 9 6 2" xfId="48610"/>
    <cellStyle name="Grand Total Decimals 2 9 7" xfId="26983"/>
    <cellStyle name="Grand Total Decimals 2 9 7 2" xfId="51823"/>
    <cellStyle name="Grand Total Decimals 2 9 8" xfId="28550"/>
    <cellStyle name="Grand Total Decimals 2 9 8 2" xfId="53390"/>
    <cellStyle name="Grand Total Decimals 2 9 9" xfId="37671"/>
    <cellStyle name="Grand Total Decimals 3" xfId="5465"/>
    <cellStyle name="Grand Total Decimals 3 10" xfId="8525"/>
    <cellStyle name="Grand Total Decimals 3 10 2" xfId="33476"/>
    <cellStyle name="Grand Total Decimals 3 11" xfId="8318"/>
    <cellStyle name="Grand Total Decimals 3 11 2" xfId="33271"/>
    <cellStyle name="Grand Total Decimals 3 12" xfId="6731"/>
    <cellStyle name="Grand Total Decimals 3 12 2" xfId="31699"/>
    <cellStyle name="Grand Total Decimals 3 13" xfId="8416"/>
    <cellStyle name="Grand Total Decimals 3 13 2" xfId="33367"/>
    <cellStyle name="Grand Total Decimals 3 14" xfId="15628"/>
    <cellStyle name="Grand Total Decimals 3 14 2" xfId="40469"/>
    <cellStyle name="Grand Total Decimals 3 15" xfId="13846"/>
    <cellStyle name="Grand Total Decimals 3 15 2" xfId="38688"/>
    <cellStyle name="Grand Total Decimals 3 16" xfId="30465"/>
    <cellStyle name="Grand Total Decimals 3 2" xfId="6256"/>
    <cellStyle name="Grand Total Decimals 3 2 10" xfId="17531"/>
    <cellStyle name="Grand Total Decimals 3 2 10 2" xfId="42371"/>
    <cellStyle name="Grand Total Decimals 3 2 11" xfId="20826"/>
    <cellStyle name="Grand Total Decimals 3 2 11 2" xfId="45666"/>
    <cellStyle name="Grand Total Decimals 3 2 12" xfId="24053"/>
    <cellStyle name="Grand Total Decimals 3 2 12 2" xfId="48893"/>
    <cellStyle name="Grand Total Decimals 3 2 13" xfId="27262"/>
    <cellStyle name="Grand Total Decimals 3 2 13 2" xfId="52102"/>
    <cellStyle name="Grand Total Decimals 3 2 14" xfId="31235"/>
    <cellStyle name="Grand Total Decimals 3 2 2" xfId="6400"/>
    <cellStyle name="Grand Total Decimals 3 2 2 10" xfId="20967"/>
    <cellStyle name="Grand Total Decimals 3 2 2 10 2" xfId="45807"/>
    <cellStyle name="Grand Total Decimals 3 2 2 11" xfId="24193"/>
    <cellStyle name="Grand Total Decimals 3 2 2 11 2" xfId="49033"/>
    <cellStyle name="Grand Total Decimals 3 2 2 12" xfId="27402"/>
    <cellStyle name="Grand Total Decimals 3 2 2 12 2" xfId="52242"/>
    <cellStyle name="Grand Total Decimals 3 2 2 13" xfId="31375"/>
    <cellStyle name="Grand Total Decimals 3 2 2 2" xfId="11965"/>
    <cellStyle name="Grand Total Decimals 3 2 2 2 2" xfId="14616"/>
    <cellStyle name="Grand Total Decimals 3 2 2 2 2 2" xfId="39457"/>
    <cellStyle name="Grand Total Decimals 3 2 2 2 3" xfId="15575"/>
    <cellStyle name="Grand Total Decimals 3 2 2 2 3 2" xfId="40416"/>
    <cellStyle name="Grand Total Decimals 3 2 2 2 4" xfId="16375"/>
    <cellStyle name="Grand Total Decimals 3 2 2 2 4 2" xfId="41215"/>
    <cellStyle name="Grand Total Decimals 3 2 2 2 5" xfId="19638"/>
    <cellStyle name="Grand Total Decimals 3 2 2 2 5 2" xfId="44478"/>
    <cellStyle name="Grand Total Decimals 3 2 2 2 6" xfId="22908"/>
    <cellStyle name="Grand Total Decimals 3 2 2 2 6 2" xfId="47748"/>
    <cellStyle name="Grand Total Decimals 3 2 2 2 7" xfId="26121"/>
    <cellStyle name="Grand Total Decimals 3 2 2 2 7 2" xfId="50961"/>
    <cellStyle name="Grand Total Decimals 3 2 2 2 8" xfId="28293"/>
    <cellStyle name="Grand Total Decimals 3 2 2 2 8 2" xfId="53133"/>
    <cellStyle name="Grand Total Decimals 3 2 2 2 9" xfId="36828"/>
    <cellStyle name="Grand Total Decimals 3 2 2 3" xfId="12774"/>
    <cellStyle name="Grand Total Decimals 3 2 2 3 2" xfId="15126"/>
    <cellStyle name="Grand Total Decimals 3 2 2 3 2 2" xfId="39967"/>
    <cellStyle name="Grand Total Decimals 3 2 2 3 3" xfId="15936"/>
    <cellStyle name="Grand Total Decimals 3 2 2 3 3 2" xfId="40776"/>
    <cellStyle name="Grand Total Decimals 3 2 2 3 4" xfId="17184"/>
    <cellStyle name="Grand Total Decimals 3 2 2 3 4 2" xfId="42024"/>
    <cellStyle name="Grand Total Decimals 3 2 2 3 5" xfId="20447"/>
    <cellStyle name="Grand Total Decimals 3 2 2 3 5 2" xfId="45287"/>
    <cellStyle name="Grand Total Decimals 3 2 2 3 6" xfId="23717"/>
    <cellStyle name="Grand Total Decimals 3 2 2 3 6 2" xfId="48557"/>
    <cellStyle name="Grand Total Decimals 3 2 2 3 7" xfId="26930"/>
    <cellStyle name="Grand Total Decimals 3 2 2 3 7 2" xfId="51770"/>
    <cellStyle name="Grand Total Decimals 3 2 2 3 8" xfId="28497"/>
    <cellStyle name="Grand Total Decimals 3 2 2 3 8 2" xfId="53337"/>
    <cellStyle name="Grand Total Decimals 3 2 2 3 9" xfId="37618"/>
    <cellStyle name="Grand Total Decimals 3 2 2 4" xfId="13065"/>
    <cellStyle name="Grand Total Decimals 3 2 2 4 2" xfId="15399"/>
    <cellStyle name="Grand Total Decimals 3 2 2 4 2 2" xfId="40240"/>
    <cellStyle name="Grand Total Decimals 3 2 2 4 3" xfId="16209"/>
    <cellStyle name="Grand Total Decimals 3 2 2 4 3 2" xfId="41049"/>
    <cellStyle name="Grand Total Decimals 3 2 2 4 4" xfId="17474"/>
    <cellStyle name="Grand Total Decimals 3 2 2 4 4 2" xfId="42314"/>
    <cellStyle name="Grand Total Decimals 3 2 2 4 5" xfId="20737"/>
    <cellStyle name="Grand Total Decimals 3 2 2 4 5 2" xfId="45577"/>
    <cellStyle name="Grand Total Decimals 3 2 2 4 6" xfId="24007"/>
    <cellStyle name="Grand Total Decimals 3 2 2 4 6 2" xfId="48847"/>
    <cellStyle name="Grand Total Decimals 3 2 2 4 7" xfId="27220"/>
    <cellStyle name="Grand Total Decimals 3 2 2 4 7 2" xfId="52060"/>
    <cellStyle name="Grand Total Decimals 3 2 2 4 8" xfId="28787"/>
    <cellStyle name="Grand Total Decimals 3 2 2 4 8 2" xfId="53627"/>
    <cellStyle name="Grand Total Decimals 3 2 2 4 9" xfId="37908"/>
    <cellStyle name="Grand Total Decimals 3 2 2 5" xfId="9956"/>
    <cellStyle name="Grand Total Decimals 3 2 2 5 2" xfId="34905"/>
    <cellStyle name="Grand Total Decimals 3 2 2 6" xfId="13412"/>
    <cellStyle name="Grand Total Decimals 3 2 2 6 2" xfId="38254"/>
    <cellStyle name="Grand Total Decimals 3 2 2 7" xfId="8771"/>
    <cellStyle name="Grand Total Decimals 3 2 2 7 2" xfId="33722"/>
    <cellStyle name="Grand Total Decimals 3 2 2 8" xfId="9775"/>
    <cellStyle name="Grand Total Decimals 3 2 2 8 2" xfId="34724"/>
    <cellStyle name="Grand Total Decimals 3 2 2 9" xfId="17672"/>
    <cellStyle name="Grand Total Decimals 3 2 2 9 2" xfId="42512"/>
    <cellStyle name="Grand Total Decimals 3 2 3" xfId="11821"/>
    <cellStyle name="Grand Total Decimals 3 2 3 2" xfId="14473"/>
    <cellStyle name="Grand Total Decimals 3 2 3 2 2" xfId="39314"/>
    <cellStyle name="Grand Total Decimals 3 2 3 3" xfId="15434"/>
    <cellStyle name="Grand Total Decimals 3 2 3 3 2" xfId="40275"/>
    <cellStyle name="Grand Total Decimals 3 2 3 4" xfId="16233"/>
    <cellStyle name="Grand Total Decimals 3 2 3 4 2" xfId="41073"/>
    <cellStyle name="Grand Total Decimals 3 2 3 5" xfId="19494"/>
    <cellStyle name="Grand Total Decimals 3 2 3 5 2" xfId="44334"/>
    <cellStyle name="Grand Total Decimals 3 2 3 6" xfId="22764"/>
    <cellStyle name="Grand Total Decimals 3 2 3 6 2" xfId="47604"/>
    <cellStyle name="Grand Total Decimals 3 2 3 7" xfId="25978"/>
    <cellStyle name="Grand Total Decimals 3 2 3 7 2" xfId="50818"/>
    <cellStyle name="Grand Total Decimals 3 2 3 8" xfId="28150"/>
    <cellStyle name="Grand Total Decimals 3 2 3 8 2" xfId="52990"/>
    <cellStyle name="Grand Total Decimals 3 2 3 9" xfId="36685"/>
    <cellStyle name="Grand Total Decimals 3 2 4" xfId="12631"/>
    <cellStyle name="Grand Total Decimals 3 2 4 2" xfId="14985"/>
    <cellStyle name="Grand Total Decimals 3 2 4 2 2" xfId="39826"/>
    <cellStyle name="Grand Total Decimals 3 2 4 3" xfId="15796"/>
    <cellStyle name="Grand Total Decimals 3 2 4 3 2" xfId="40636"/>
    <cellStyle name="Grand Total Decimals 3 2 4 4" xfId="17041"/>
    <cellStyle name="Grand Total Decimals 3 2 4 4 2" xfId="41881"/>
    <cellStyle name="Grand Total Decimals 3 2 4 5" xfId="20304"/>
    <cellStyle name="Grand Total Decimals 3 2 4 5 2" xfId="45144"/>
    <cellStyle name="Grand Total Decimals 3 2 4 6" xfId="23574"/>
    <cellStyle name="Grand Total Decimals 3 2 4 6 2" xfId="48414"/>
    <cellStyle name="Grand Total Decimals 3 2 4 7" xfId="26787"/>
    <cellStyle name="Grand Total Decimals 3 2 4 7 2" xfId="51627"/>
    <cellStyle name="Grand Total Decimals 3 2 4 8" xfId="28354"/>
    <cellStyle name="Grand Total Decimals 3 2 4 8 2" xfId="53194"/>
    <cellStyle name="Grand Total Decimals 3 2 4 9" xfId="37477"/>
    <cellStyle name="Grand Total Decimals 3 2 5" xfId="12923"/>
    <cellStyle name="Grand Total Decimals 3 2 5 2" xfId="15257"/>
    <cellStyle name="Grand Total Decimals 3 2 5 2 2" xfId="40098"/>
    <cellStyle name="Grand Total Decimals 3 2 5 3" xfId="16069"/>
    <cellStyle name="Grand Total Decimals 3 2 5 3 2" xfId="40909"/>
    <cellStyle name="Grand Total Decimals 3 2 5 4" xfId="17332"/>
    <cellStyle name="Grand Total Decimals 3 2 5 4 2" xfId="42172"/>
    <cellStyle name="Grand Total Decimals 3 2 5 5" xfId="20595"/>
    <cellStyle name="Grand Total Decimals 3 2 5 5 2" xfId="45435"/>
    <cellStyle name="Grand Total Decimals 3 2 5 6" xfId="23865"/>
    <cellStyle name="Grand Total Decimals 3 2 5 6 2" xfId="48705"/>
    <cellStyle name="Grand Total Decimals 3 2 5 7" xfId="27078"/>
    <cellStyle name="Grand Total Decimals 3 2 5 7 2" xfId="51918"/>
    <cellStyle name="Grand Total Decimals 3 2 5 8" xfId="28645"/>
    <cellStyle name="Grand Total Decimals 3 2 5 8 2" xfId="53485"/>
    <cellStyle name="Grand Total Decimals 3 2 5 9" xfId="37766"/>
    <cellStyle name="Grand Total Decimals 3 2 6" xfId="9813"/>
    <cellStyle name="Grand Total Decimals 3 2 6 2" xfId="34762"/>
    <cellStyle name="Grand Total Decimals 3 2 7" xfId="13271"/>
    <cellStyle name="Grand Total Decimals 3 2 7 2" xfId="38113"/>
    <cellStyle name="Grand Total Decimals 3 2 8" xfId="8671"/>
    <cellStyle name="Grand Total Decimals 3 2 8 2" xfId="33622"/>
    <cellStyle name="Grand Total Decimals 3 2 9" xfId="13494"/>
    <cellStyle name="Grand Total Decimals 3 2 9 2" xfId="38336"/>
    <cellStyle name="Grand Total Decimals 3 3" xfId="6356"/>
    <cellStyle name="Grand Total Decimals 3 3 10" xfId="20923"/>
    <cellStyle name="Grand Total Decimals 3 3 10 2" xfId="45763"/>
    <cellStyle name="Grand Total Decimals 3 3 11" xfId="24149"/>
    <cellStyle name="Grand Total Decimals 3 3 11 2" xfId="48989"/>
    <cellStyle name="Grand Total Decimals 3 3 12" xfId="27358"/>
    <cellStyle name="Grand Total Decimals 3 3 12 2" xfId="52198"/>
    <cellStyle name="Grand Total Decimals 3 3 13" xfId="31331"/>
    <cellStyle name="Grand Total Decimals 3 3 2" xfId="11921"/>
    <cellStyle name="Grand Total Decimals 3 3 2 2" xfId="14572"/>
    <cellStyle name="Grand Total Decimals 3 3 2 2 2" xfId="39413"/>
    <cellStyle name="Grand Total Decimals 3 3 2 3" xfId="15531"/>
    <cellStyle name="Grand Total Decimals 3 3 2 3 2" xfId="40372"/>
    <cellStyle name="Grand Total Decimals 3 3 2 4" xfId="16331"/>
    <cellStyle name="Grand Total Decimals 3 3 2 4 2" xfId="41171"/>
    <cellStyle name="Grand Total Decimals 3 3 2 5" xfId="19594"/>
    <cellStyle name="Grand Total Decimals 3 3 2 5 2" xfId="44434"/>
    <cellStyle name="Grand Total Decimals 3 3 2 6" xfId="22864"/>
    <cellStyle name="Grand Total Decimals 3 3 2 6 2" xfId="47704"/>
    <cellStyle name="Grand Total Decimals 3 3 2 7" xfId="26077"/>
    <cellStyle name="Grand Total Decimals 3 3 2 7 2" xfId="50917"/>
    <cellStyle name="Grand Total Decimals 3 3 2 8" xfId="28249"/>
    <cellStyle name="Grand Total Decimals 3 3 2 8 2" xfId="53089"/>
    <cellStyle name="Grand Total Decimals 3 3 2 9" xfId="36784"/>
    <cellStyle name="Grand Total Decimals 3 3 3" xfId="12730"/>
    <cellStyle name="Grand Total Decimals 3 3 3 2" xfId="15082"/>
    <cellStyle name="Grand Total Decimals 3 3 3 2 2" xfId="39923"/>
    <cellStyle name="Grand Total Decimals 3 3 3 3" xfId="15892"/>
    <cellStyle name="Grand Total Decimals 3 3 3 3 2" xfId="40732"/>
    <cellStyle name="Grand Total Decimals 3 3 3 4" xfId="17140"/>
    <cellStyle name="Grand Total Decimals 3 3 3 4 2" xfId="41980"/>
    <cellStyle name="Grand Total Decimals 3 3 3 5" xfId="20403"/>
    <cellStyle name="Grand Total Decimals 3 3 3 5 2" xfId="45243"/>
    <cellStyle name="Grand Total Decimals 3 3 3 6" xfId="23673"/>
    <cellStyle name="Grand Total Decimals 3 3 3 6 2" xfId="48513"/>
    <cellStyle name="Grand Total Decimals 3 3 3 7" xfId="26886"/>
    <cellStyle name="Grand Total Decimals 3 3 3 7 2" xfId="51726"/>
    <cellStyle name="Grand Total Decimals 3 3 3 8" xfId="28453"/>
    <cellStyle name="Grand Total Decimals 3 3 3 8 2" xfId="53293"/>
    <cellStyle name="Grand Total Decimals 3 3 3 9" xfId="37574"/>
    <cellStyle name="Grand Total Decimals 3 3 4" xfId="13021"/>
    <cellStyle name="Grand Total Decimals 3 3 4 2" xfId="15355"/>
    <cellStyle name="Grand Total Decimals 3 3 4 2 2" xfId="40196"/>
    <cellStyle name="Grand Total Decimals 3 3 4 3" xfId="16165"/>
    <cellStyle name="Grand Total Decimals 3 3 4 3 2" xfId="41005"/>
    <cellStyle name="Grand Total Decimals 3 3 4 4" xfId="17430"/>
    <cellStyle name="Grand Total Decimals 3 3 4 4 2" xfId="42270"/>
    <cellStyle name="Grand Total Decimals 3 3 4 5" xfId="20693"/>
    <cellStyle name="Grand Total Decimals 3 3 4 5 2" xfId="45533"/>
    <cellStyle name="Grand Total Decimals 3 3 4 6" xfId="23963"/>
    <cellStyle name="Grand Total Decimals 3 3 4 6 2" xfId="48803"/>
    <cellStyle name="Grand Total Decimals 3 3 4 7" xfId="27176"/>
    <cellStyle name="Grand Total Decimals 3 3 4 7 2" xfId="52016"/>
    <cellStyle name="Grand Total Decimals 3 3 4 8" xfId="28743"/>
    <cellStyle name="Grand Total Decimals 3 3 4 8 2" xfId="53583"/>
    <cellStyle name="Grand Total Decimals 3 3 4 9" xfId="37864"/>
    <cellStyle name="Grand Total Decimals 3 3 5" xfId="9912"/>
    <cellStyle name="Grand Total Decimals 3 3 5 2" xfId="34861"/>
    <cellStyle name="Grand Total Decimals 3 3 6" xfId="13368"/>
    <cellStyle name="Grand Total Decimals 3 3 6 2" xfId="38210"/>
    <cellStyle name="Grand Total Decimals 3 3 7" xfId="6765"/>
    <cellStyle name="Grand Total Decimals 3 3 7 2" xfId="31733"/>
    <cellStyle name="Grand Total Decimals 3 3 8" xfId="14195"/>
    <cellStyle name="Grand Total Decimals 3 3 8 2" xfId="39036"/>
    <cellStyle name="Grand Total Decimals 3 3 9" xfId="17628"/>
    <cellStyle name="Grand Total Decimals 3 3 9 2" xfId="42468"/>
    <cellStyle name="Grand Total Decimals 3 4" xfId="6306"/>
    <cellStyle name="Grand Total Decimals 3 4 10" xfId="20873"/>
    <cellStyle name="Grand Total Decimals 3 4 10 2" xfId="45713"/>
    <cellStyle name="Grand Total Decimals 3 4 11" xfId="24099"/>
    <cellStyle name="Grand Total Decimals 3 4 11 2" xfId="48939"/>
    <cellStyle name="Grand Total Decimals 3 4 12" xfId="27308"/>
    <cellStyle name="Grand Total Decimals 3 4 12 2" xfId="52148"/>
    <cellStyle name="Grand Total Decimals 3 4 13" xfId="31281"/>
    <cellStyle name="Grand Total Decimals 3 4 2" xfId="11871"/>
    <cellStyle name="Grand Total Decimals 3 4 2 2" xfId="14522"/>
    <cellStyle name="Grand Total Decimals 3 4 2 2 2" xfId="39363"/>
    <cellStyle name="Grand Total Decimals 3 4 2 3" xfId="15481"/>
    <cellStyle name="Grand Total Decimals 3 4 2 3 2" xfId="40322"/>
    <cellStyle name="Grand Total Decimals 3 4 2 4" xfId="16281"/>
    <cellStyle name="Grand Total Decimals 3 4 2 4 2" xfId="41121"/>
    <cellStyle name="Grand Total Decimals 3 4 2 5" xfId="19544"/>
    <cellStyle name="Grand Total Decimals 3 4 2 5 2" xfId="44384"/>
    <cellStyle name="Grand Total Decimals 3 4 2 6" xfId="22814"/>
    <cellStyle name="Grand Total Decimals 3 4 2 6 2" xfId="47654"/>
    <cellStyle name="Grand Total Decimals 3 4 2 7" xfId="26027"/>
    <cellStyle name="Grand Total Decimals 3 4 2 7 2" xfId="50867"/>
    <cellStyle name="Grand Total Decimals 3 4 2 8" xfId="28199"/>
    <cellStyle name="Grand Total Decimals 3 4 2 8 2" xfId="53039"/>
    <cellStyle name="Grand Total Decimals 3 4 2 9" xfId="36734"/>
    <cellStyle name="Grand Total Decimals 3 4 3" xfId="12680"/>
    <cellStyle name="Grand Total Decimals 3 4 3 2" xfId="15032"/>
    <cellStyle name="Grand Total Decimals 3 4 3 2 2" xfId="39873"/>
    <cellStyle name="Grand Total Decimals 3 4 3 3" xfId="15842"/>
    <cellStyle name="Grand Total Decimals 3 4 3 3 2" xfId="40682"/>
    <cellStyle name="Grand Total Decimals 3 4 3 4" xfId="17090"/>
    <cellStyle name="Grand Total Decimals 3 4 3 4 2" xfId="41930"/>
    <cellStyle name="Grand Total Decimals 3 4 3 5" xfId="20353"/>
    <cellStyle name="Grand Total Decimals 3 4 3 5 2" xfId="45193"/>
    <cellStyle name="Grand Total Decimals 3 4 3 6" xfId="23623"/>
    <cellStyle name="Grand Total Decimals 3 4 3 6 2" xfId="48463"/>
    <cellStyle name="Grand Total Decimals 3 4 3 7" xfId="26836"/>
    <cellStyle name="Grand Total Decimals 3 4 3 7 2" xfId="51676"/>
    <cellStyle name="Grand Total Decimals 3 4 3 8" xfId="28403"/>
    <cellStyle name="Grand Total Decimals 3 4 3 8 2" xfId="53243"/>
    <cellStyle name="Grand Total Decimals 3 4 3 9" xfId="37524"/>
    <cellStyle name="Grand Total Decimals 3 4 4" xfId="12971"/>
    <cellStyle name="Grand Total Decimals 3 4 4 2" xfId="15305"/>
    <cellStyle name="Grand Total Decimals 3 4 4 2 2" xfId="40146"/>
    <cellStyle name="Grand Total Decimals 3 4 4 3" xfId="16115"/>
    <cellStyle name="Grand Total Decimals 3 4 4 3 2" xfId="40955"/>
    <cellStyle name="Grand Total Decimals 3 4 4 4" xfId="17380"/>
    <cellStyle name="Grand Total Decimals 3 4 4 4 2" xfId="42220"/>
    <cellStyle name="Grand Total Decimals 3 4 4 5" xfId="20643"/>
    <cellStyle name="Grand Total Decimals 3 4 4 5 2" xfId="45483"/>
    <cellStyle name="Grand Total Decimals 3 4 4 6" xfId="23913"/>
    <cellStyle name="Grand Total Decimals 3 4 4 6 2" xfId="48753"/>
    <cellStyle name="Grand Total Decimals 3 4 4 7" xfId="27126"/>
    <cellStyle name="Grand Total Decimals 3 4 4 7 2" xfId="51966"/>
    <cellStyle name="Grand Total Decimals 3 4 4 8" xfId="28693"/>
    <cellStyle name="Grand Total Decimals 3 4 4 8 2" xfId="53533"/>
    <cellStyle name="Grand Total Decimals 3 4 4 9" xfId="37814"/>
    <cellStyle name="Grand Total Decimals 3 4 5" xfId="9862"/>
    <cellStyle name="Grand Total Decimals 3 4 5 2" xfId="34811"/>
    <cellStyle name="Grand Total Decimals 3 4 6" xfId="13318"/>
    <cellStyle name="Grand Total Decimals 3 4 6 2" xfId="38160"/>
    <cellStyle name="Grand Total Decimals 3 4 7" xfId="8704"/>
    <cellStyle name="Grand Total Decimals 3 4 7 2" xfId="33655"/>
    <cellStyle name="Grand Total Decimals 3 4 8" xfId="13789"/>
    <cellStyle name="Grand Total Decimals 3 4 8 2" xfId="38631"/>
    <cellStyle name="Grand Total Decimals 3 4 9" xfId="17578"/>
    <cellStyle name="Grand Total Decimals 3 4 9 2" xfId="42418"/>
    <cellStyle name="Grand Total Decimals 3 5" xfId="11558"/>
    <cellStyle name="Grand Total Decimals 3 5 2" xfId="14310"/>
    <cellStyle name="Grand Total Decimals 3 5 2 2" xfId="39151"/>
    <cellStyle name="Grand Total Decimals 3 5 3" xfId="9281"/>
    <cellStyle name="Grand Total Decimals 3 5 3 2" xfId="34231"/>
    <cellStyle name="Grand Total Decimals 3 5 4" xfId="6566"/>
    <cellStyle name="Grand Total Decimals 3 5 4 2" xfId="31535"/>
    <cellStyle name="Grand Total Decimals 3 5 5" xfId="19233"/>
    <cellStyle name="Grand Total Decimals 3 5 5 2" xfId="44073"/>
    <cellStyle name="Grand Total Decimals 3 5 6" xfId="22502"/>
    <cellStyle name="Grand Total Decimals 3 5 6 2" xfId="47342"/>
    <cellStyle name="Grand Total Decimals 3 5 7" xfId="25718"/>
    <cellStyle name="Grand Total Decimals 3 5 7 2" xfId="50558"/>
    <cellStyle name="Grand Total Decimals 3 5 8" xfId="28083"/>
    <cellStyle name="Grand Total Decimals 3 5 8 2" xfId="52923"/>
    <cellStyle name="Grand Total Decimals 3 5 9" xfId="36445"/>
    <cellStyle name="Grand Total Decimals 3 6" xfId="10303"/>
    <cellStyle name="Grand Total Decimals 3 6 2" xfId="13625"/>
    <cellStyle name="Grand Total Decimals 3 6 2 2" xfId="38467"/>
    <cellStyle name="Grand Total Decimals 3 6 3" xfId="9188"/>
    <cellStyle name="Grand Total Decimals 3 6 3 2" xfId="34138"/>
    <cellStyle name="Grand Total Decimals 3 6 4" xfId="13917"/>
    <cellStyle name="Grand Total Decimals 3 6 4 2" xfId="38758"/>
    <cellStyle name="Grand Total Decimals 3 6 5" xfId="18017"/>
    <cellStyle name="Grand Total Decimals 3 6 5 2" xfId="42857"/>
    <cellStyle name="Grand Total Decimals 3 6 6" xfId="21311"/>
    <cellStyle name="Grand Total Decimals 3 6 6 2" xfId="46151"/>
    <cellStyle name="Grand Total Decimals 3 6 7" xfId="24537"/>
    <cellStyle name="Grand Total Decimals 3 6 7 2" xfId="49377"/>
    <cellStyle name="Grand Total Decimals 3 6 8" xfId="27472"/>
    <cellStyle name="Grand Total Decimals 3 6 8 2" xfId="52312"/>
    <cellStyle name="Grand Total Decimals 3 6 9" xfId="35245"/>
    <cellStyle name="Grand Total Decimals 3 7" xfId="12869"/>
    <cellStyle name="Grand Total Decimals 3 7 2" xfId="15203"/>
    <cellStyle name="Grand Total Decimals 3 7 2 2" xfId="40044"/>
    <cellStyle name="Grand Total Decimals 3 7 3" xfId="16015"/>
    <cellStyle name="Grand Total Decimals 3 7 3 2" xfId="40855"/>
    <cellStyle name="Grand Total Decimals 3 7 4" xfId="17278"/>
    <cellStyle name="Grand Total Decimals 3 7 4 2" xfId="42118"/>
    <cellStyle name="Grand Total Decimals 3 7 5" xfId="20541"/>
    <cellStyle name="Grand Total Decimals 3 7 5 2" xfId="45381"/>
    <cellStyle name="Grand Total Decimals 3 7 6" xfId="23811"/>
    <cellStyle name="Grand Total Decimals 3 7 6 2" xfId="48651"/>
    <cellStyle name="Grand Total Decimals 3 7 7" xfId="27024"/>
    <cellStyle name="Grand Total Decimals 3 7 7 2" xfId="51864"/>
    <cellStyle name="Grand Total Decimals 3 7 8" xfId="28591"/>
    <cellStyle name="Grand Total Decimals 3 7 8 2" xfId="53431"/>
    <cellStyle name="Grand Total Decimals 3 7 9" xfId="37712"/>
    <cellStyle name="Grand Total Decimals 3 8" xfId="9404"/>
    <cellStyle name="Grand Total Decimals 3 8 2" xfId="34354"/>
    <cellStyle name="Grand Total Decimals 3 9" xfId="7620"/>
    <cellStyle name="Grand Total Decimals 3 9 2" xfId="32573"/>
    <cellStyle name="Grand Total Decimals 4" xfId="6089"/>
    <cellStyle name="Grand Total Decimals 4 10" xfId="13904"/>
    <cellStyle name="Grand Total Decimals 4 10 2" xfId="38745"/>
    <cellStyle name="Grand Total Decimals 4 11" xfId="17494"/>
    <cellStyle name="Grand Total Decimals 4 11 2" xfId="42334"/>
    <cellStyle name="Grand Total Decimals 4 12" xfId="20791"/>
    <cellStyle name="Grand Total Decimals 4 12 2" xfId="45631"/>
    <cellStyle name="Grand Total Decimals 4 13" xfId="24032"/>
    <cellStyle name="Grand Total Decimals 4 13 2" xfId="48872"/>
    <cellStyle name="Grand Total Decimals 4 14" xfId="27242"/>
    <cellStyle name="Grand Total Decimals 4 14 2" xfId="52082"/>
    <cellStyle name="Grand Total Decimals 4 15" xfId="31079"/>
    <cellStyle name="Grand Total Decimals 4 2" xfId="6380"/>
    <cellStyle name="Grand Total Decimals 4 2 10" xfId="20947"/>
    <cellStyle name="Grand Total Decimals 4 2 10 2" xfId="45787"/>
    <cellStyle name="Grand Total Decimals 4 2 11" xfId="24173"/>
    <cellStyle name="Grand Total Decimals 4 2 11 2" xfId="49013"/>
    <cellStyle name="Grand Total Decimals 4 2 12" xfId="27382"/>
    <cellStyle name="Grand Total Decimals 4 2 12 2" xfId="52222"/>
    <cellStyle name="Grand Total Decimals 4 2 13" xfId="31355"/>
    <cellStyle name="Grand Total Decimals 4 2 2" xfId="11945"/>
    <cellStyle name="Grand Total Decimals 4 2 2 2" xfId="14596"/>
    <cellStyle name="Grand Total Decimals 4 2 2 2 2" xfId="39437"/>
    <cellStyle name="Grand Total Decimals 4 2 2 3" xfId="15555"/>
    <cellStyle name="Grand Total Decimals 4 2 2 3 2" xfId="40396"/>
    <cellStyle name="Grand Total Decimals 4 2 2 4" xfId="16355"/>
    <cellStyle name="Grand Total Decimals 4 2 2 4 2" xfId="41195"/>
    <cellStyle name="Grand Total Decimals 4 2 2 5" xfId="19618"/>
    <cellStyle name="Grand Total Decimals 4 2 2 5 2" xfId="44458"/>
    <cellStyle name="Grand Total Decimals 4 2 2 6" xfId="22888"/>
    <cellStyle name="Grand Total Decimals 4 2 2 6 2" xfId="47728"/>
    <cellStyle name="Grand Total Decimals 4 2 2 7" xfId="26101"/>
    <cellStyle name="Grand Total Decimals 4 2 2 7 2" xfId="50941"/>
    <cellStyle name="Grand Total Decimals 4 2 2 8" xfId="28273"/>
    <cellStyle name="Grand Total Decimals 4 2 2 8 2" xfId="53113"/>
    <cellStyle name="Grand Total Decimals 4 2 2 9" xfId="36808"/>
    <cellStyle name="Grand Total Decimals 4 2 3" xfId="12754"/>
    <cellStyle name="Grand Total Decimals 4 2 3 2" xfId="15106"/>
    <cellStyle name="Grand Total Decimals 4 2 3 2 2" xfId="39947"/>
    <cellStyle name="Grand Total Decimals 4 2 3 3" xfId="15916"/>
    <cellStyle name="Grand Total Decimals 4 2 3 3 2" xfId="40756"/>
    <cellStyle name="Grand Total Decimals 4 2 3 4" xfId="17164"/>
    <cellStyle name="Grand Total Decimals 4 2 3 4 2" xfId="42004"/>
    <cellStyle name="Grand Total Decimals 4 2 3 5" xfId="20427"/>
    <cellStyle name="Grand Total Decimals 4 2 3 5 2" xfId="45267"/>
    <cellStyle name="Grand Total Decimals 4 2 3 6" xfId="23697"/>
    <cellStyle name="Grand Total Decimals 4 2 3 6 2" xfId="48537"/>
    <cellStyle name="Grand Total Decimals 4 2 3 7" xfId="26910"/>
    <cellStyle name="Grand Total Decimals 4 2 3 7 2" xfId="51750"/>
    <cellStyle name="Grand Total Decimals 4 2 3 8" xfId="28477"/>
    <cellStyle name="Grand Total Decimals 4 2 3 8 2" xfId="53317"/>
    <cellStyle name="Grand Total Decimals 4 2 3 9" xfId="37598"/>
    <cellStyle name="Grand Total Decimals 4 2 4" xfId="13045"/>
    <cellStyle name="Grand Total Decimals 4 2 4 2" xfId="15379"/>
    <cellStyle name="Grand Total Decimals 4 2 4 2 2" xfId="40220"/>
    <cellStyle name="Grand Total Decimals 4 2 4 3" xfId="16189"/>
    <cellStyle name="Grand Total Decimals 4 2 4 3 2" xfId="41029"/>
    <cellStyle name="Grand Total Decimals 4 2 4 4" xfId="17454"/>
    <cellStyle name="Grand Total Decimals 4 2 4 4 2" xfId="42294"/>
    <cellStyle name="Grand Total Decimals 4 2 4 5" xfId="20717"/>
    <cellStyle name="Grand Total Decimals 4 2 4 5 2" xfId="45557"/>
    <cellStyle name="Grand Total Decimals 4 2 4 6" xfId="23987"/>
    <cellStyle name="Grand Total Decimals 4 2 4 6 2" xfId="48827"/>
    <cellStyle name="Grand Total Decimals 4 2 4 7" xfId="27200"/>
    <cellStyle name="Grand Total Decimals 4 2 4 7 2" xfId="52040"/>
    <cellStyle name="Grand Total Decimals 4 2 4 8" xfId="28767"/>
    <cellStyle name="Grand Total Decimals 4 2 4 8 2" xfId="53607"/>
    <cellStyle name="Grand Total Decimals 4 2 4 9" xfId="37888"/>
    <cellStyle name="Grand Total Decimals 4 2 5" xfId="9936"/>
    <cellStyle name="Grand Total Decimals 4 2 5 2" xfId="34885"/>
    <cellStyle name="Grand Total Decimals 4 2 6" xfId="13392"/>
    <cellStyle name="Grand Total Decimals 4 2 6 2" xfId="38234"/>
    <cellStyle name="Grand Total Decimals 4 2 7" xfId="8752"/>
    <cellStyle name="Grand Total Decimals 4 2 7 2" xfId="33703"/>
    <cellStyle name="Grand Total Decimals 4 2 8" xfId="14149"/>
    <cellStyle name="Grand Total Decimals 4 2 8 2" xfId="38990"/>
    <cellStyle name="Grand Total Decimals 4 2 9" xfId="17652"/>
    <cellStyle name="Grand Total Decimals 4 2 9 2" xfId="42492"/>
    <cellStyle name="Grand Total Decimals 4 3" xfId="6284"/>
    <cellStyle name="Grand Total Decimals 4 3 10" xfId="20853"/>
    <cellStyle name="Grand Total Decimals 4 3 10 2" xfId="45693"/>
    <cellStyle name="Grand Total Decimals 4 3 11" xfId="24079"/>
    <cellStyle name="Grand Total Decimals 4 3 11 2" xfId="48919"/>
    <cellStyle name="Grand Total Decimals 4 3 12" xfId="27288"/>
    <cellStyle name="Grand Total Decimals 4 3 12 2" xfId="52128"/>
    <cellStyle name="Grand Total Decimals 4 3 13" xfId="31261"/>
    <cellStyle name="Grand Total Decimals 4 3 2" xfId="11849"/>
    <cellStyle name="Grand Total Decimals 4 3 2 2" xfId="14500"/>
    <cellStyle name="Grand Total Decimals 4 3 2 2 2" xfId="39341"/>
    <cellStyle name="Grand Total Decimals 4 3 2 3" xfId="15460"/>
    <cellStyle name="Grand Total Decimals 4 3 2 3 2" xfId="40301"/>
    <cellStyle name="Grand Total Decimals 4 3 2 4" xfId="16260"/>
    <cellStyle name="Grand Total Decimals 4 3 2 4 2" xfId="41100"/>
    <cellStyle name="Grand Total Decimals 4 3 2 5" xfId="19522"/>
    <cellStyle name="Grand Total Decimals 4 3 2 5 2" xfId="44362"/>
    <cellStyle name="Grand Total Decimals 4 3 2 6" xfId="22792"/>
    <cellStyle name="Grand Total Decimals 4 3 2 6 2" xfId="47632"/>
    <cellStyle name="Grand Total Decimals 4 3 2 7" xfId="26005"/>
    <cellStyle name="Grand Total Decimals 4 3 2 7 2" xfId="50845"/>
    <cellStyle name="Grand Total Decimals 4 3 2 8" xfId="28177"/>
    <cellStyle name="Grand Total Decimals 4 3 2 8 2" xfId="53017"/>
    <cellStyle name="Grand Total Decimals 4 3 2 9" xfId="36712"/>
    <cellStyle name="Grand Total Decimals 4 3 3" xfId="12658"/>
    <cellStyle name="Grand Total Decimals 4 3 3 2" xfId="15012"/>
    <cellStyle name="Grand Total Decimals 4 3 3 2 2" xfId="39853"/>
    <cellStyle name="Grand Total Decimals 4 3 3 3" xfId="15822"/>
    <cellStyle name="Grand Total Decimals 4 3 3 3 2" xfId="40662"/>
    <cellStyle name="Grand Total Decimals 4 3 3 4" xfId="17068"/>
    <cellStyle name="Grand Total Decimals 4 3 3 4 2" xfId="41908"/>
    <cellStyle name="Grand Total Decimals 4 3 3 5" xfId="20331"/>
    <cellStyle name="Grand Total Decimals 4 3 3 5 2" xfId="45171"/>
    <cellStyle name="Grand Total Decimals 4 3 3 6" xfId="23601"/>
    <cellStyle name="Grand Total Decimals 4 3 3 6 2" xfId="48441"/>
    <cellStyle name="Grand Total Decimals 4 3 3 7" xfId="26814"/>
    <cellStyle name="Grand Total Decimals 4 3 3 7 2" xfId="51654"/>
    <cellStyle name="Grand Total Decimals 4 3 3 8" xfId="28381"/>
    <cellStyle name="Grand Total Decimals 4 3 3 8 2" xfId="53221"/>
    <cellStyle name="Grand Total Decimals 4 3 3 9" xfId="37503"/>
    <cellStyle name="Grand Total Decimals 4 3 4" xfId="12950"/>
    <cellStyle name="Grand Total Decimals 4 3 4 2" xfId="15284"/>
    <cellStyle name="Grand Total Decimals 4 3 4 2 2" xfId="40125"/>
    <cellStyle name="Grand Total Decimals 4 3 4 3" xfId="16095"/>
    <cellStyle name="Grand Total Decimals 4 3 4 3 2" xfId="40935"/>
    <cellStyle name="Grand Total Decimals 4 3 4 4" xfId="17359"/>
    <cellStyle name="Grand Total Decimals 4 3 4 4 2" xfId="42199"/>
    <cellStyle name="Grand Total Decimals 4 3 4 5" xfId="20622"/>
    <cellStyle name="Grand Total Decimals 4 3 4 5 2" xfId="45462"/>
    <cellStyle name="Grand Total Decimals 4 3 4 6" xfId="23892"/>
    <cellStyle name="Grand Total Decimals 4 3 4 6 2" xfId="48732"/>
    <cellStyle name="Grand Total Decimals 4 3 4 7" xfId="27105"/>
    <cellStyle name="Grand Total Decimals 4 3 4 7 2" xfId="51945"/>
    <cellStyle name="Grand Total Decimals 4 3 4 8" xfId="28672"/>
    <cellStyle name="Grand Total Decimals 4 3 4 8 2" xfId="53512"/>
    <cellStyle name="Grand Total Decimals 4 3 4 9" xfId="37793"/>
    <cellStyle name="Grand Total Decimals 4 3 5" xfId="9840"/>
    <cellStyle name="Grand Total Decimals 4 3 5 2" xfId="34789"/>
    <cellStyle name="Grand Total Decimals 4 3 6" xfId="13297"/>
    <cellStyle name="Grand Total Decimals 4 3 6 2" xfId="38139"/>
    <cellStyle name="Grand Total Decimals 4 3 7" xfId="6775"/>
    <cellStyle name="Grand Total Decimals 4 3 7 2" xfId="31743"/>
    <cellStyle name="Grand Total Decimals 4 3 8" xfId="7015"/>
    <cellStyle name="Grand Total Decimals 4 3 8 2" xfId="31971"/>
    <cellStyle name="Grand Total Decimals 4 3 9" xfId="17557"/>
    <cellStyle name="Grand Total Decimals 4 3 9 2" xfId="42397"/>
    <cellStyle name="Grand Total Decimals 4 4" xfId="11770"/>
    <cellStyle name="Grand Total Decimals 4 4 2" xfId="14436"/>
    <cellStyle name="Grand Total Decimals 4 4 2 2" xfId="39277"/>
    <cellStyle name="Grand Total Decimals 4 4 3" xfId="9549"/>
    <cellStyle name="Grand Total Decimals 4 4 3 2" xfId="34499"/>
    <cellStyle name="Grand Total Decimals 4 4 4" xfId="14423"/>
    <cellStyle name="Grand Total Decimals 4 4 4 2" xfId="39264"/>
    <cellStyle name="Grand Total Decimals 4 4 5" xfId="19443"/>
    <cellStyle name="Grand Total Decimals 4 4 5 2" xfId="44283"/>
    <cellStyle name="Grand Total Decimals 4 4 6" xfId="22713"/>
    <cellStyle name="Grand Total Decimals 4 4 6 2" xfId="47553"/>
    <cellStyle name="Grand Total Decimals 4 4 7" xfId="25927"/>
    <cellStyle name="Grand Total Decimals 4 4 7 2" xfId="50767"/>
    <cellStyle name="Grand Total Decimals 4 4 8" xfId="28128"/>
    <cellStyle name="Grand Total Decimals 4 4 8 2" xfId="52968"/>
    <cellStyle name="Grand Total Decimals 4 4 9" xfId="36646"/>
    <cellStyle name="Grand Total Decimals 4 5" xfId="12464"/>
    <cellStyle name="Grand Total Decimals 4 5 2" xfId="14904"/>
    <cellStyle name="Grand Total Decimals 4 5 2 2" xfId="39745"/>
    <cellStyle name="Grand Total Decimals 4 5 3" xfId="15735"/>
    <cellStyle name="Grand Total Decimals 4 5 3 2" xfId="40575"/>
    <cellStyle name="Grand Total Decimals 4 5 4" xfId="16874"/>
    <cellStyle name="Grand Total Decimals 4 5 4 2" xfId="41714"/>
    <cellStyle name="Grand Total Decimals 4 5 5" xfId="20137"/>
    <cellStyle name="Grand Total Decimals 4 5 5 2" xfId="44977"/>
    <cellStyle name="Grand Total Decimals 4 5 6" xfId="23407"/>
    <cellStyle name="Grand Total Decimals 4 5 6 2" xfId="48247"/>
    <cellStyle name="Grand Total Decimals 4 5 7" xfId="26620"/>
    <cellStyle name="Grand Total Decimals 4 5 7 2" xfId="51460"/>
    <cellStyle name="Grand Total Decimals 4 5 8" xfId="28322"/>
    <cellStyle name="Grand Total Decimals 4 5 8 2" xfId="53162"/>
    <cellStyle name="Grand Total Decimals 4 5 9" xfId="37321"/>
    <cellStyle name="Grand Total Decimals 4 6" xfId="12903"/>
    <cellStyle name="Grand Total Decimals 4 6 2" xfId="15237"/>
    <cellStyle name="Grand Total Decimals 4 6 2 2" xfId="40078"/>
    <cellStyle name="Grand Total Decimals 4 6 3" xfId="16049"/>
    <cellStyle name="Grand Total Decimals 4 6 3 2" xfId="40889"/>
    <cellStyle name="Grand Total Decimals 4 6 4" xfId="17312"/>
    <cellStyle name="Grand Total Decimals 4 6 4 2" xfId="42152"/>
    <cellStyle name="Grand Total Decimals 4 6 5" xfId="20575"/>
    <cellStyle name="Grand Total Decimals 4 6 5 2" xfId="45415"/>
    <cellStyle name="Grand Total Decimals 4 6 6" xfId="23845"/>
    <cellStyle name="Grand Total Decimals 4 6 6 2" xfId="48685"/>
    <cellStyle name="Grand Total Decimals 4 6 7" xfId="27058"/>
    <cellStyle name="Grand Total Decimals 4 6 7 2" xfId="51898"/>
    <cellStyle name="Grand Total Decimals 4 6 8" xfId="28625"/>
    <cellStyle name="Grand Total Decimals 4 6 8 2" xfId="53465"/>
    <cellStyle name="Grand Total Decimals 4 6 9" xfId="37746"/>
    <cellStyle name="Grand Total Decimals 4 7" xfId="9733"/>
    <cellStyle name="Grand Total Decimals 4 7 2" xfId="34682"/>
    <cellStyle name="Grand Total Decimals 4 8" xfId="13180"/>
    <cellStyle name="Grand Total Decimals 4 8 2" xfId="38022"/>
    <cellStyle name="Grand Total Decimals 4 9" xfId="8635"/>
    <cellStyle name="Grand Total Decimals 4 9 2" xfId="33586"/>
    <cellStyle name="Grand Total Decimals 5" xfId="5448"/>
    <cellStyle name="Grand Total Decimals 5 10" xfId="7106"/>
    <cellStyle name="Grand Total Decimals 5 10 2" xfId="32059"/>
    <cellStyle name="Grand Total Decimals 5 11" xfId="13956"/>
    <cellStyle name="Grand Total Decimals 5 11 2" xfId="38797"/>
    <cellStyle name="Grand Total Decimals 5 12" xfId="7175"/>
    <cellStyle name="Grand Total Decimals 5 12 2" xfId="32128"/>
    <cellStyle name="Grand Total Decimals 5 13" xfId="13550"/>
    <cellStyle name="Grand Total Decimals 5 13 2" xfId="38392"/>
    <cellStyle name="Grand Total Decimals 5 14" xfId="30450"/>
    <cellStyle name="Grand Total Decimals 5 2" xfId="6347"/>
    <cellStyle name="Grand Total Decimals 5 2 10" xfId="20914"/>
    <cellStyle name="Grand Total Decimals 5 2 10 2" xfId="45754"/>
    <cellStyle name="Grand Total Decimals 5 2 11" xfId="24140"/>
    <cellStyle name="Grand Total Decimals 5 2 11 2" xfId="48980"/>
    <cellStyle name="Grand Total Decimals 5 2 12" xfId="27349"/>
    <cellStyle name="Grand Total Decimals 5 2 12 2" xfId="52189"/>
    <cellStyle name="Grand Total Decimals 5 2 13" xfId="31322"/>
    <cellStyle name="Grand Total Decimals 5 2 2" xfId="11912"/>
    <cellStyle name="Grand Total Decimals 5 2 2 2" xfId="14563"/>
    <cellStyle name="Grand Total Decimals 5 2 2 2 2" xfId="39404"/>
    <cellStyle name="Grand Total Decimals 5 2 2 3" xfId="15522"/>
    <cellStyle name="Grand Total Decimals 5 2 2 3 2" xfId="40363"/>
    <cellStyle name="Grand Total Decimals 5 2 2 4" xfId="16322"/>
    <cellStyle name="Grand Total Decimals 5 2 2 4 2" xfId="41162"/>
    <cellStyle name="Grand Total Decimals 5 2 2 5" xfId="19585"/>
    <cellStyle name="Grand Total Decimals 5 2 2 5 2" xfId="44425"/>
    <cellStyle name="Grand Total Decimals 5 2 2 6" xfId="22855"/>
    <cellStyle name="Grand Total Decimals 5 2 2 6 2" xfId="47695"/>
    <cellStyle name="Grand Total Decimals 5 2 2 7" xfId="26068"/>
    <cellStyle name="Grand Total Decimals 5 2 2 7 2" xfId="50908"/>
    <cellStyle name="Grand Total Decimals 5 2 2 8" xfId="28240"/>
    <cellStyle name="Grand Total Decimals 5 2 2 8 2" xfId="53080"/>
    <cellStyle name="Grand Total Decimals 5 2 2 9" xfId="36775"/>
    <cellStyle name="Grand Total Decimals 5 2 3" xfId="12721"/>
    <cellStyle name="Grand Total Decimals 5 2 3 2" xfId="15073"/>
    <cellStyle name="Grand Total Decimals 5 2 3 2 2" xfId="39914"/>
    <cellStyle name="Grand Total Decimals 5 2 3 3" xfId="15883"/>
    <cellStyle name="Grand Total Decimals 5 2 3 3 2" xfId="40723"/>
    <cellStyle name="Grand Total Decimals 5 2 3 4" xfId="17131"/>
    <cellStyle name="Grand Total Decimals 5 2 3 4 2" xfId="41971"/>
    <cellStyle name="Grand Total Decimals 5 2 3 5" xfId="20394"/>
    <cellStyle name="Grand Total Decimals 5 2 3 5 2" xfId="45234"/>
    <cellStyle name="Grand Total Decimals 5 2 3 6" xfId="23664"/>
    <cellStyle name="Grand Total Decimals 5 2 3 6 2" xfId="48504"/>
    <cellStyle name="Grand Total Decimals 5 2 3 7" xfId="26877"/>
    <cellStyle name="Grand Total Decimals 5 2 3 7 2" xfId="51717"/>
    <cellStyle name="Grand Total Decimals 5 2 3 8" xfId="28444"/>
    <cellStyle name="Grand Total Decimals 5 2 3 8 2" xfId="53284"/>
    <cellStyle name="Grand Total Decimals 5 2 3 9" xfId="37565"/>
    <cellStyle name="Grand Total Decimals 5 2 4" xfId="13012"/>
    <cellStyle name="Grand Total Decimals 5 2 4 2" xfId="15346"/>
    <cellStyle name="Grand Total Decimals 5 2 4 2 2" xfId="40187"/>
    <cellStyle name="Grand Total Decimals 5 2 4 3" xfId="16156"/>
    <cellStyle name="Grand Total Decimals 5 2 4 3 2" xfId="40996"/>
    <cellStyle name="Grand Total Decimals 5 2 4 4" xfId="17421"/>
    <cellStyle name="Grand Total Decimals 5 2 4 4 2" xfId="42261"/>
    <cellStyle name="Grand Total Decimals 5 2 4 5" xfId="20684"/>
    <cellStyle name="Grand Total Decimals 5 2 4 5 2" xfId="45524"/>
    <cellStyle name="Grand Total Decimals 5 2 4 6" xfId="23954"/>
    <cellStyle name="Grand Total Decimals 5 2 4 6 2" xfId="48794"/>
    <cellStyle name="Grand Total Decimals 5 2 4 7" xfId="27167"/>
    <cellStyle name="Grand Total Decimals 5 2 4 7 2" xfId="52007"/>
    <cellStyle name="Grand Total Decimals 5 2 4 8" xfId="28734"/>
    <cellStyle name="Grand Total Decimals 5 2 4 8 2" xfId="53574"/>
    <cellStyle name="Grand Total Decimals 5 2 4 9" xfId="37855"/>
    <cellStyle name="Grand Total Decimals 5 2 5" xfId="9903"/>
    <cellStyle name="Grand Total Decimals 5 2 5 2" xfId="34852"/>
    <cellStyle name="Grand Total Decimals 5 2 6" xfId="13359"/>
    <cellStyle name="Grand Total Decimals 5 2 6 2" xfId="38201"/>
    <cellStyle name="Grand Total Decimals 5 2 7" xfId="8733"/>
    <cellStyle name="Grand Total Decimals 5 2 7 2" xfId="33684"/>
    <cellStyle name="Grand Total Decimals 5 2 8" xfId="9596"/>
    <cellStyle name="Grand Total Decimals 5 2 8 2" xfId="34546"/>
    <cellStyle name="Grand Total Decimals 5 2 9" xfId="17619"/>
    <cellStyle name="Grand Total Decimals 5 2 9 2" xfId="42459"/>
    <cellStyle name="Grand Total Decimals 5 3" xfId="11541"/>
    <cellStyle name="Grand Total Decimals 5 3 2" xfId="14294"/>
    <cellStyle name="Grand Total Decimals 5 3 2 2" xfId="39135"/>
    <cellStyle name="Grand Total Decimals 5 3 3" xfId="9254"/>
    <cellStyle name="Grand Total Decimals 5 3 3 2" xfId="34204"/>
    <cellStyle name="Grand Total Decimals 5 3 4" xfId="14269"/>
    <cellStyle name="Grand Total Decimals 5 3 4 2" xfId="39110"/>
    <cellStyle name="Grand Total Decimals 5 3 5" xfId="19218"/>
    <cellStyle name="Grand Total Decimals 5 3 5 2" xfId="44058"/>
    <cellStyle name="Grand Total Decimals 5 3 6" xfId="22485"/>
    <cellStyle name="Grand Total Decimals 5 3 6 2" xfId="47325"/>
    <cellStyle name="Grand Total Decimals 5 3 7" xfId="25703"/>
    <cellStyle name="Grand Total Decimals 5 3 7 2" xfId="50543"/>
    <cellStyle name="Grand Total Decimals 5 3 8" xfId="28068"/>
    <cellStyle name="Grand Total Decimals 5 3 8 2" xfId="52908"/>
    <cellStyle name="Grand Total Decimals 5 3 9" xfId="36430"/>
    <cellStyle name="Grand Total Decimals 5 4" xfId="10318"/>
    <cellStyle name="Grand Total Decimals 5 4 2" xfId="13640"/>
    <cellStyle name="Grand Total Decimals 5 4 2 2" xfId="38482"/>
    <cellStyle name="Grand Total Decimals 5 4 3" xfId="9098"/>
    <cellStyle name="Grand Total Decimals 5 4 3 2" xfId="34048"/>
    <cellStyle name="Grand Total Decimals 5 4 4" xfId="7332"/>
    <cellStyle name="Grand Total Decimals 5 4 4 2" xfId="32285"/>
    <cellStyle name="Grand Total Decimals 5 4 5" xfId="18032"/>
    <cellStyle name="Grand Total Decimals 5 4 5 2" xfId="42872"/>
    <cellStyle name="Grand Total Decimals 5 4 6" xfId="21326"/>
    <cellStyle name="Grand Total Decimals 5 4 6 2" xfId="46166"/>
    <cellStyle name="Grand Total Decimals 5 4 7" xfId="24552"/>
    <cellStyle name="Grand Total Decimals 5 4 7 2" xfId="49392"/>
    <cellStyle name="Grand Total Decimals 5 4 8" xfId="27487"/>
    <cellStyle name="Grand Total Decimals 5 4 8 2" xfId="52327"/>
    <cellStyle name="Grand Total Decimals 5 4 9" xfId="35260"/>
    <cellStyle name="Grand Total Decimals 5 5" xfId="12854"/>
    <cellStyle name="Grand Total Decimals 5 5 2" xfId="15188"/>
    <cellStyle name="Grand Total Decimals 5 5 2 2" xfId="40029"/>
    <cellStyle name="Grand Total Decimals 5 5 3" xfId="16000"/>
    <cellStyle name="Grand Total Decimals 5 5 3 2" xfId="40840"/>
    <cellStyle name="Grand Total Decimals 5 5 4" xfId="17263"/>
    <cellStyle name="Grand Total Decimals 5 5 4 2" xfId="42103"/>
    <cellStyle name="Grand Total Decimals 5 5 5" xfId="20526"/>
    <cellStyle name="Grand Total Decimals 5 5 5 2" xfId="45366"/>
    <cellStyle name="Grand Total Decimals 5 5 6" xfId="23796"/>
    <cellStyle name="Grand Total Decimals 5 5 6 2" xfId="48636"/>
    <cellStyle name="Grand Total Decimals 5 5 7" xfId="27009"/>
    <cellStyle name="Grand Total Decimals 5 5 7 2" xfId="51849"/>
    <cellStyle name="Grand Total Decimals 5 5 8" xfId="28576"/>
    <cellStyle name="Grand Total Decimals 5 5 8 2" xfId="53416"/>
    <cellStyle name="Grand Total Decimals 5 5 9" xfId="37697"/>
    <cellStyle name="Grand Total Decimals 5 6" xfId="9389"/>
    <cellStyle name="Grand Total Decimals 5 6 2" xfId="34339"/>
    <cellStyle name="Grand Total Decimals 5 7" xfId="7635"/>
    <cellStyle name="Grand Total Decimals 5 7 2" xfId="32588"/>
    <cellStyle name="Grand Total Decimals 5 8" xfId="6595"/>
    <cellStyle name="Grand Total Decimals 5 8 2" xfId="31564"/>
    <cellStyle name="Grand Total Decimals 5 9" xfId="7562"/>
    <cellStyle name="Grand Total Decimals 5 9 2" xfId="32515"/>
    <cellStyle name="Grand Total Decimals 6" xfId="6273"/>
    <cellStyle name="Grand Total Decimals 6 10" xfId="20842"/>
    <cellStyle name="Grand Total Decimals 6 10 2" xfId="45682"/>
    <cellStyle name="Grand Total Decimals 6 11" xfId="24069"/>
    <cellStyle name="Grand Total Decimals 6 11 2" xfId="48909"/>
    <cellStyle name="Grand Total Decimals 6 12" xfId="27278"/>
    <cellStyle name="Grand Total Decimals 6 12 2" xfId="52118"/>
    <cellStyle name="Grand Total Decimals 6 13" xfId="31251"/>
    <cellStyle name="Grand Total Decimals 6 2" xfId="11838"/>
    <cellStyle name="Grand Total Decimals 6 2 2" xfId="14490"/>
    <cellStyle name="Grand Total Decimals 6 2 2 2" xfId="39331"/>
    <cellStyle name="Grand Total Decimals 6 2 3" xfId="15450"/>
    <cellStyle name="Grand Total Decimals 6 2 3 2" xfId="40291"/>
    <cellStyle name="Grand Total Decimals 6 2 4" xfId="16250"/>
    <cellStyle name="Grand Total Decimals 6 2 4 2" xfId="41090"/>
    <cellStyle name="Grand Total Decimals 6 2 5" xfId="19511"/>
    <cellStyle name="Grand Total Decimals 6 2 5 2" xfId="44351"/>
    <cellStyle name="Grand Total Decimals 6 2 6" xfId="22781"/>
    <cellStyle name="Grand Total Decimals 6 2 6 2" xfId="47621"/>
    <cellStyle name="Grand Total Decimals 6 2 7" xfId="25995"/>
    <cellStyle name="Grand Total Decimals 6 2 7 2" xfId="50835"/>
    <cellStyle name="Grand Total Decimals 6 2 8" xfId="28167"/>
    <cellStyle name="Grand Total Decimals 6 2 8 2" xfId="53007"/>
    <cellStyle name="Grand Total Decimals 6 2 9" xfId="36702"/>
    <cellStyle name="Grand Total Decimals 6 3" xfId="12648"/>
    <cellStyle name="Grand Total Decimals 6 3 2" xfId="15002"/>
    <cellStyle name="Grand Total Decimals 6 3 2 2" xfId="39843"/>
    <cellStyle name="Grand Total Decimals 6 3 3" xfId="15812"/>
    <cellStyle name="Grand Total Decimals 6 3 3 2" xfId="40652"/>
    <cellStyle name="Grand Total Decimals 6 3 4" xfId="17058"/>
    <cellStyle name="Grand Total Decimals 6 3 4 2" xfId="41898"/>
    <cellStyle name="Grand Total Decimals 6 3 5" xfId="20321"/>
    <cellStyle name="Grand Total Decimals 6 3 5 2" xfId="45161"/>
    <cellStyle name="Grand Total Decimals 6 3 6" xfId="23591"/>
    <cellStyle name="Grand Total Decimals 6 3 6 2" xfId="48431"/>
    <cellStyle name="Grand Total Decimals 6 3 7" xfId="26804"/>
    <cellStyle name="Grand Total Decimals 6 3 7 2" xfId="51644"/>
    <cellStyle name="Grand Total Decimals 6 3 8" xfId="28371"/>
    <cellStyle name="Grand Total Decimals 6 3 8 2" xfId="53211"/>
    <cellStyle name="Grand Total Decimals 6 3 9" xfId="37493"/>
    <cellStyle name="Grand Total Decimals 6 4" xfId="12940"/>
    <cellStyle name="Grand Total Decimals 6 4 2" xfId="15274"/>
    <cellStyle name="Grand Total Decimals 6 4 2 2" xfId="40115"/>
    <cellStyle name="Grand Total Decimals 6 4 3" xfId="16085"/>
    <cellStyle name="Grand Total Decimals 6 4 3 2" xfId="40925"/>
    <cellStyle name="Grand Total Decimals 6 4 4" xfId="17349"/>
    <cellStyle name="Grand Total Decimals 6 4 4 2" xfId="42189"/>
    <cellStyle name="Grand Total Decimals 6 4 5" xfId="20612"/>
    <cellStyle name="Grand Total Decimals 6 4 5 2" xfId="45452"/>
    <cellStyle name="Grand Total Decimals 6 4 6" xfId="23882"/>
    <cellStyle name="Grand Total Decimals 6 4 6 2" xfId="48722"/>
    <cellStyle name="Grand Total Decimals 6 4 7" xfId="27095"/>
    <cellStyle name="Grand Total Decimals 6 4 7 2" xfId="51935"/>
    <cellStyle name="Grand Total Decimals 6 4 8" xfId="28662"/>
    <cellStyle name="Grand Total Decimals 6 4 8 2" xfId="53502"/>
    <cellStyle name="Grand Total Decimals 6 4 9" xfId="37783"/>
    <cellStyle name="Grand Total Decimals 6 5" xfId="9830"/>
    <cellStyle name="Grand Total Decimals 6 5 2" xfId="34779"/>
    <cellStyle name="Grand Total Decimals 6 6" xfId="13287"/>
    <cellStyle name="Grand Total Decimals 6 6 2" xfId="38129"/>
    <cellStyle name="Grand Total Decimals 6 7" xfId="8684"/>
    <cellStyle name="Grand Total Decimals 6 7 2" xfId="33635"/>
    <cellStyle name="Grand Total Decimals 6 8" xfId="14191"/>
    <cellStyle name="Grand Total Decimals 6 8 2" xfId="39032"/>
    <cellStyle name="Grand Total Decimals 6 9" xfId="17547"/>
    <cellStyle name="Grand Total Decimals 6 9 2" xfId="42387"/>
    <cellStyle name="Grand Total Decimals 7" xfId="5456"/>
    <cellStyle name="Grand Total Decimals 7 10" xfId="8919"/>
    <cellStyle name="Grand Total Decimals 7 10 2" xfId="33869"/>
    <cellStyle name="Grand Total Decimals 7 11" xfId="15689"/>
    <cellStyle name="Grand Total Decimals 7 11 2" xfId="40529"/>
    <cellStyle name="Grand Total Decimals 7 12" xfId="13542"/>
    <cellStyle name="Grand Total Decimals 7 12 2" xfId="38384"/>
    <cellStyle name="Grand Total Decimals 7 13" xfId="30457"/>
    <cellStyle name="Grand Total Decimals 7 2" xfId="11549"/>
    <cellStyle name="Grand Total Decimals 7 2 2" xfId="14302"/>
    <cellStyle name="Grand Total Decimals 7 2 2 2" xfId="39143"/>
    <cellStyle name="Grand Total Decimals 7 2 3" xfId="9007"/>
    <cellStyle name="Grand Total Decimals 7 2 3 2" xfId="33957"/>
    <cellStyle name="Grand Total Decimals 7 2 4" xfId="9554"/>
    <cellStyle name="Grand Total Decimals 7 2 4 2" xfId="34504"/>
    <cellStyle name="Grand Total Decimals 7 2 5" xfId="19225"/>
    <cellStyle name="Grand Total Decimals 7 2 5 2" xfId="44065"/>
    <cellStyle name="Grand Total Decimals 7 2 6" xfId="22493"/>
    <cellStyle name="Grand Total Decimals 7 2 6 2" xfId="47333"/>
    <cellStyle name="Grand Total Decimals 7 2 7" xfId="25710"/>
    <cellStyle name="Grand Total Decimals 7 2 7 2" xfId="50550"/>
    <cellStyle name="Grand Total Decimals 7 2 8" xfId="28075"/>
    <cellStyle name="Grand Total Decimals 7 2 8 2" xfId="52915"/>
    <cellStyle name="Grand Total Decimals 7 2 9" xfId="36437"/>
    <cellStyle name="Grand Total Decimals 7 3" xfId="10311"/>
    <cellStyle name="Grand Total Decimals 7 3 2" xfId="13633"/>
    <cellStyle name="Grand Total Decimals 7 3 2 2" xfId="38475"/>
    <cellStyle name="Grand Total Decimals 7 3 3" xfId="9113"/>
    <cellStyle name="Grand Total Decimals 7 3 3 2" xfId="34063"/>
    <cellStyle name="Grand Total Decimals 7 3 4" xfId="9477"/>
    <cellStyle name="Grand Total Decimals 7 3 4 2" xfId="34427"/>
    <cellStyle name="Grand Total Decimals 7 3 5" xfId="18025"/>
    <cellStyle name="Grand Total Decimals 7 3 5 2" xfId="42865"/>
    <cellStyle name="Grand Total Decimals 7 3 6" xfId="21319"/>
    <cellStyle name="Grand Total Decimals 7 3 6 2" xfId="46159"/>
    <cellStyle name="Grand Total Decimals 7 3 7" xfId="24545"/>
    <cellStyle name="Grand Total Decimals 7 3 7 2" xfId="49385"/>
    <cellStyle name="Grand Total Decimals 7 3 8" xfId="27480"/>
    <cellStyle name="Grand Total Decimals 7 3 8 2" xfId="52320"/>
    <cellStyle name="Grand Total Decimals 7 3 9" xfId="35253"/>
    <cellStyle name="Grand Total Decimals 7 4" xfId="12861"/>
    <cellStyle name="Grand Total Decimals 7 4 2" xfId="15195"/>
    <cellStyle name="Grand Total Decimals 7 4 2 2" xfId="40036"/>
    <cellStyle name="Grand Total Decimals 7 4 3" xfId="16007"/>
    <cellStyle name="Grand Total Decimals 7 4 3 2" xfId="40847"/>
    <cellStyle name="Grand Total Decimals 7 4 4" xfId="17270"/>
    <cellStyle name="Grand Total Decimals 7 4 4 2" xfId="42110"/>
    <cellStyle name="Grand Total Decimals 7 4 5" xfId="20533"/>
    <cellStyle name="Grand Total Decimals 7 4 5 2" xfId="45373"/>
    <cellStyle name="Grand Total Decimals 7 4 6" xfId="23803"/>
    <cellStyle name="Grand Total Decimals 7 4 6 2" xfId="48643"/>
    <cellStyle name="Grand Total Decimals 7 4 7" xfId="27016"/>
    <cellStyle name="Grand Total Decimals 7 4 7 2" xfId="51856"/>
    <cellStyle name="Grand Total Decimals 7 4 8" xfId="28583"/>
    <cellStyle name="Grand Total Decimals 7 4 8 2" xfId="53423"/>
    <cellStyle name="Grand Total Decimals 7 4 9" xfId="37704"/>
    <cellStyle name="Grand Total Decimals 7 5" xfId="9396"/>
    <cellStyle name="Grand Total Decimals 7 5 2" xfId="34346"/>
    <cellStyle name="Grand Total Decimals 7 6" xfId="7628"/>
    <cellStyle name="Grand Total Decimals 7 6 2" xfId="32581"/>
    <cellStyle name="Grand Total Decimals 7 7" xfId="8517"/>
    <cellStyle name="Grand Total Decimals 7 7 2" xfId="33468"/>
    <cellStyle name="Grand Total Decimals 7 8" xfId="13690"/>
    <cellStyle name="Grand Total Decimals 7 8 2" xfId="38532"/>
    <cellStyle name="Grand Total Decimals 7 9" xfId="9763"/>
    <cellStyle name="Grand Total Decimals 7 9 2" xfId="34712"/>
    <cellStyle name="Grand Total Decimals 8" xfId="11065"/>
    <cellStyle name="Grand Total Decimals 8 2" xfId="14021"/>
    <cellStyle name="Grand Total Decimals 8 2 2" xfId="38862"/>
    <cellStyle name="Grand Total Decimals 8 3" xfId="9209"/>
    <cellStyle name="Grand Total Decimals 8 3 2" xfId="34159"/>
    <cellStyle name="Grand Total Decimals 8 4" xfId="9344"/>
    <cellStyle name="Grand Total Decimals 8 4 2" xfId="34294"/>
    <cellStyle name="Grand Total Decimals 8 5" xfId="18768"/>
    <cellStyle name="Grand Total Decimals 8 5 2" xfId="43608"/>
    <cellStyle name="Grand Total Decimals 8 6" xfId="22039"/>
    <cellStyle name="Grand Total Decimals 8 6 2" xfId="46879"/>
    <cellStyle name="Grand Total Decimals 8 7" xfId="25262"/>
    <cellStyle name="Grand Total Decimals 8 7 2" xfId="50102"/>
    <cellStyle name="Grand Total Decimals 8 8" xfId="27965"/>
    <cellStyle name="Grand Total Decimals 8 8 2" xfId="52805"/>
    <cellStyle name="Grand Total Decimals 8 9" xfId="35985"/>
    <cellStyle name="Grand Total Decimals 9" xfId="10857"/>
    <cellStyle name="Grand Total Decimals 9 2" xfId="13930"/>
    <cellStyle name="Grand Total Decimals 9 2 2" xfId="38771"/>
    <cellStyle name="Grand Total Decimals 9 3" xfId="6755"/>
    <cellStyle name="Grand Total Decimals 9 3 2" xfId="31723"/>
    <cellStyle name="Grand Total Decimals 9 4" xfId="6657"/>
    <cellStyle name="Grand Total Decimals 9 4 2" xfId="31625"/>
    <cellStyle name="Grand Total Decimals 9 5" xfId="18571"/>
    <cellStyle name="Grand Total Decimals 9 5 2" xfId="43411"/>
    <cellStyle name="Grand Total Decimals 9 6" xfId="21849"/>
    <cellStyle name="Grand Total Decimals 9 6 2" xfId="46689"/>
    <cellStyle name="Grand Total Decimals 9 7" xfId="25075"/>
    <cellStyle name="Grand Total Decimals 9 7 2" xfId="49915"/>
    <cellStyle name="Grand Total Decimals 9 8" xfId="27871"/>
    <cellStyle name="Grand Total Decimals 9 8 2" xfId="52711"/>
    <cellStyle name="Grand Total Decimals 9 9" xfId="35779"/>
    <cellStyle name="Grey" xfId="4590"/>
    <cellStyle name="Greyed out" xfId="856"/>
    <cellStyle name="Growth" xfId="1210"/>
    <cellStyle name="Grupo.c1_0aedff26-7515-493d-b116-d4c029eb2f59" xfId="4591"/>
    <cellStyle name="Grupo.c11_ef96eb45-168f-4616-8b70-c622296a61e9" xfId="4592"/>
    <cellStyle name="Grupo.c13_38d1005c-bbb1-40fe-9c7a-86dbb98ac7fa" xfId="4593"/>
    <cellStyle name="Grupo.c15_19c53a65-a9c6-41fb-8ce3-e1ac2ba75a99" xfId="4594"/>
    <cellStyle name="Grupo.c17_71b7266e-cd94-4d32-8209-9bef0462300c" xfId="4595"/>
    <cellStyle name="Grupo.c19_007fa32c-0296-49f4-aecf-dac26a4dcebb" xfId="4596"/>
    <cellStyle name="Grupo.c2_68a115f4-8a62-4a63-a7ef-e39c14c52c8c" xfId="4597"/>
    <cellStyle name="Grupo.c22_1c2819aa-aa7e-42d1-b770-2d8dba662a85" xfId="4598"/>
    <cellStyle name="Grupo.c23_314f53ea-afc0-42a3-a3c5-4d4452b8b848" xfId="4599"/>
    <cellStyle name="Grupo.c24_8393fbbc-eaf2-4b44-bc32-45ea696750cf" xfId="4600"/>
    <cellStyle name="Grupo.c25_5269a23e-a728-4f04-b5e4-07efa75f4304" xfId="4601"/>
    <cellStyle name="Grupo.c26_f8d87f6d-130b-438a-a8d9-5beb49f61251" xfId="4602"/>
    <cellStyle name="Grupo.c27_a8f91b9e-d9ad-4275-a5ac-858915d0f0d2" xfId="4603"/>
    <cellStyle name="Grupo.c28_193607d4-24af-478f-ad88-1926a8ef1629" xfId="4604"/>
    <cellStyle name="Grupo.c29_dedceaec-9227-45be-b9e5-c5bedcb4ef7e" xfId="4605"/>
    <cellStyle name="Grupo.c3_115059df-c5db-4b17-874f-1705428e8355" xfId="4606"/>
    <cellStyle name="Grupo.c30_208c4797-0db8-4620-8ca7-3aee70cee484" xfId="4607"/>
    <cellStyle name="Grupo.c6_c9ae14c9-1228-473a-a527-53013c2fc802" xfId="4608"/>
    <cellStyle name="Grupo.c7_0fb739a5-996b-4e90-86a4-172ac62e1ef9" xfId="4609"/>
    <cellStyle name="Gut" xfId="4610"/>
    <cellStyle name="H 1" xfId="4611"/>
    <cellStyle name="H 2" xfId="4612"/>
    <cellStyle name="H 3" xfId="4613"/>
    <cellStyle name="Hard Percent" xfId="1211"/>
    <cellStyle name="Hard Percent 2" xfId="4614"/>
    <cellStyle name="Haus" xfId="210"/>
    <cellStyle name="Header" xfId="857"/>
    <cellStyle name="Header - Style1" xfId="4615"/>
    <cellStyle name="Header 2" xfId="4616"/>
    <cellStyle name="Header Draft Stamp" xfId="1212"/>
    <cellStyle name="Header_Berlin v34" xfId="4617"/>
    <cellStyle name="Header1" xfId="4618"/>
    <cellStyle name="Header1 2" xfId="4619"/>
    <cellStyle name="Header2" xfId="4620"/>
    <cellStyle name="Header2 10" xfId="5252"/>
    <cellStyle name="Header2 10 2" xfId="11424"/>
    <cellStyle name="Header2 10 2 2" xfId="9074"/>
    <cellStyle name="Header2 10 2 2 2" xfId="34024"/>
    <cellStyle name="Header2 10 2 3" xfId="19118"/>
    <cellStyle name="Header2 10 2 3 2" xfId="43958"/>
    <cellStyle name="Header2 10 2 4" xfId="22388"/>
    <cellStyle name="Header2 10 2 4 2" xfId="47228"/>
    <cellStyle name="Header2 10 2 5" xfId="25611"/>
    <cellStyle name="Header2 10 2 5 2" xfId="50451"/>
    <cellStyle name="Header2 10 2 6" xfId="28010"/>
    <cellStyle name="Header2 10 2 6 2" xfId="52850"/>
    <cellStyle name="Header2 10 2 7" xfId="36334"/>
    <cellStyle name="Header2 10 3" xfId="10435"/>
    <cellStyle name="Header2 10 3 2" xfId="9068"/>
    <cellStyle name="Header2 10 3 2 2" xfId="34018"/>
    <cellStyle name="Header2 10 3 3" xfId="18149"/>
    <cellStyle name="Header2 10 3 3 2" xfId="42989"/>
    <cellStyle name="Header2 10 3 4" xfId="21437"/>
    <cellStyle name="Header2 10 3 4 2" xfId="46277"/>
    <cellStyle name="Header2 10 3 5" xfId="24663"/>
    <cellStyle name="Header2 10 3 5 2" xfId="49503"/>
    <cellStyle name="Header2 10 3 6" xfId="27534"/>
    <cellStyle name="Header2 10 3 6 2" xfId="52374"/>
    <cellStyle name="Header2 10 3 7" xfId="35371"/>
    <cellStyle name="Header2 10 4" xfId="30333"/>
    <cellStyle name="Header2 11" xfId="11066"/>
    <cellStyle name="Header2 11 2" xfId="9082"/>
    <cellStyle name="Header2 11 2 2" xfId="34032"/>
    <cellStyle name="Header2 11 3" xfId="18769"/>
    <cellStyle name="Header2 11 3 2" xfId="43609"/>
    <cellStyle name="Header2 11 4" xfId="22040"/>
    <cellStyle name="Header2 11 4 2" xfId="46880"/>
    <cellStyle name="Header2 11 5" xfId="25263"/>
    <cellStyle name="Header2 11 5 2" xfId="50103"/>
    <cellStyle name="Header2 11 6" xfId="27966"/>
    <cellStyle name="Header2 11 6 2" xfId="52806"/>
    <cellStyle name="Header2 11 7" xfId="35986"/>
    <cellStyle name="Header2 12" xfId="10856"/>
    <cellStyle name="Header2 12 2" xfId="6720"/>
    <cellStyle name="Header2 12 2 2" xfId="31688"/>
    <cellStyle name="Header2 12 3" xfId="18570"/>
    <cellStyle name="Header2 12 3 2" xfId="43410"/>
    <cellStyle name="Header2 12 4" xfId="21848"/>
    <cellStyle name="Header2 12 4 2" xfId="46688"/>
    <cellStyle name="Header2 12 5" xfId="25074"/>
    <cellStyle name="Header2 12 5 2" xfId="49914"/>
    <cellStyle name="Header2 12 6" xfId="27870"/>
    <cellStyle name="Header2 12 6 2" xfId="52710"/>
    <cellStyle name="Header2 12 7" xfId="35778"/>
    <cellStyle name="Header2 13" xfId="29818"/>
    <cellStyle name="Header2 2" xfId="4621"/>
    <cellStyle name="Header2 2 2" xfId="5163"/>
    <cellStyle name="Header2 2 2 2" xfId="11358"/>
    <cellStyle name="Header2 2 2 2 2" xfId="6539"/>
    <cellStyle name="Header2 2 2 2 2 2" xfId="31508"/>
    <cellStyle name="Header2 2 2 2 3" xfId="19053"/>
    <cellStyle name="Header2 2 2 2 3 2" xfId="43893"/>
    <cellStyle name="Header2 2 2 2 4" xfId="22323"/>
    <cellStyle name="Header2 2 2 2 4 2" xfId="47163"/>
    <cellStyle name="Header2 2 2 2 5" xfId="25546"/>
    <cellStyle name="Header2 2 2 2 5 2" xfId="50386"/>
    <cellStyle name="Header2 2 2 2 6" xfId="27990"/>
    <cellStyle name="Header2 2 2 2 6 2" xfId="52830"/>
    <cellStyle name="Header2 2 2 2 7" xfId="36272"/>
    <cellStyle name="Header2 2 2 3" xfId="10502"/>
    <cellStyle name="Header2 2 2 3 2" xfId="6655"/>
    <cellStyle name="Header2 2 2 3 2 2" xfId="31623"/>
    <cellStyle name="Header2 2 2 3 3" xfId="18216"/>
    <cellStyle name="Header2 2 2 3 3 2" xfId="43056"/>
    <cellStyle name="Header2 2 2 3 4" xfId="21503"/>
    <cellStyle name="Header2 2 2 3 4 2" xfId="46343"/>
    <cellStyle name="Header2 2 2 3 5" xfId="24729"/>
    <cellStyle name="Header2 2 2 3 5 2" xfId="49569"/>
    <cellStyle name="Header2 2 2 3 6" xfId="27597"/>
    <cellStyle name="Header2 2 2 3 6 2" xfId="52437"/>
    <cellStyle name="Header2 2 2 3 7" xfId="35434"/>
    <cellStyle name="Header2 2 2 4" xfId="30256"/>
    <cellStyle name="Header2 2 3" xfId="5207"/>
    <cellStyle name="Header2 2 3 2" xfId="11389"/>
    <cellStyle name="Header2 2 3 2 2" xfId="9226"/>
    <cellStyle name="Header2 2 3 2 2 2" xfId="34176"/>
    <cellStyle name="Header2 2 3 2 3" xfId="19083"/>
    <cellStyle name="Header2 2 3 2 3 2" xfId="43923"/>
    <cellStyle name="Header2 2 3 2 4" xfId="22353"/>
    <cellStyle name="Header2 2 3 2 4 2" xfId="47193"/>
    <cellStyle name="Header2 2 3 2 5" xfId="25576"/>
    <cellStyle name="Header2 2 3 2 5 2" xfId="50416"/>
    <cellStyle name="Header2 2 3 2 6" xfId="27998"/>
    <cellStyle name="Header2 2 3 2 6 2" xfId="52838"/>
    <cellStyle name="Header2 2 3 2 7" xfId="36301"/>
    <cellStyle name="Header2 2 3 3" xfId="10471"/>
    <cellStyle name="Header2 2 3 3 2" xfId="13853"/>
    <cellStyle name="Header2 2 3 3 2 2" xfId="38695"/>
    <cellStyle name="Header2 2 3 3 3" xfId="18185"/>
    <cellStyle name="Header2 2 3 3 3 2" xfId="43025"/>
    <cellStyle name="Header2 2 3 3 4" xfId="21473"/>
    <cellStyle name="Header2 2 3 3 4 2" xfId="46313"/>
    <cellStyle name="Header2 2 3 3 5" xfId="24699"/>
    <cellStyle name="Header2 2 3 3 5 2" xfId="49539"/>
    <cellStyle name="Header2 2 3 3 6" xfId="27569"/>
    <cellStyle name="Header2 2 3 3 6 2" xfId="52409"/>
    <cellStyle name="Header2 2 3 3 7" xfId="35405"/>
    <cellStyle name="Header2 2 3 4" xfId="30294"/>
    <cellStyle name="Header2 2 4" xfId="5239"/>
    <cellStyle name="Header2 2 4 2" xfId="11413"/>
    <cellStyle name="Header2 2 4 2 2" xfId="8958"/>
    <cellStyle name="Header2 2 4 2 2 2" xfId="33908"/>
    <cellStyle name="Header2 2 4 2 3" xfId="19107"/>
    <cellStyle name="Header2 2 4 2 3 2" xfId="43947"/>
    <cellStyle name="Header2 2 4 2 4" xfId="22377"/>
    <cellStyle name="Header2 2 4 2 4 2" xfId="47217"/>
    <cellStyle name="Header2 2 4 2 5" xfId="25600"/>
    <cellStyle name="Header2 2 4 2 5 2" xfId="50440"/>
    <cellStyle name="Header2 2 4 2 6" xfId="28005"/>
    <cellStyle name="Header2 2 4 2 6 2" xfId="52845"/>
    <cellStyle name="Header2 2 4 2 7" xfId="36324"/>
    <cellStyle name="Header2 2 4 3" xfId="10446"/>
    <cellStyle name="Header2 2 4 3 2" xfId="14125"/>
    <cellStyle name="Header2 2 4 3 2 2" xfId="38966"/>
    <cellStyle name="Header2 2 4 3 3" xfId="18160"/>
    <cellStyle name="Header2 2 4 3 3 2" xfId="43000"/>
    <cellStyle name="Header2 2 4 3 4" xfId="21448"/>
    <cellStyle name="Header2 2 4 3 4 2" xfId="46288"/>
    <cellStyle name="Header2 2 4 3 5" xfId="24674"/>
    <cellStyle name="Header2 2 4 3 5 2" xfId="49514"/>
    <cellStyle name="Header2 2 4 3 6" xfId="27545"/>
    <cellStyle name="Header2 2 4 3 6 2" xfId="52385"/>
    <cellStyle name="Header2 2 4 3 7" xfId="35381"/>
    <cellStyle name="Header2 2 4 4" xfId="30322"/>
    <cellStyle name="Header2 2 5" xfId="5253"/>
    <cellStyle name="Header2 2 5 2" xfId="11425"/>
    <cellStyle name="Header2 2 5 2 2" xfId="6544"/>
    <cellStyle name="Header2 2 5 2 2 2" xfId="31513"/>
    <cellStyle name="Header2 2 5 2 3" xfId="19119"/>
    <cellStyle name="Header2 2 5 2 3 2" xfId="43959"/>
    <cellStyle name="Header2 2 5 2 4" xfId="22389"/>
    <cellStyle name="Header2 2 5 2 4 2" xfId="47229"/>
    <cellStyle name="Header2 2 5 2 5" xfId="25612"/>
    <cellStyle name="Header2 2 5 2 5 2" xfId="50452"/>
    <cellStyle name="Header2 2 5 2 6" xfId="28011"/>
    <cellStyle name="Header2 2 5 2 6 2" xfId="52851"/>
    <cellStyle name="Header2 2 5 2 7" xfId="36335"/>
    <cellStyle name="Header2 2 5 3" xfId="10434"/>
    <cellStyle name="Header2 2 5 3 2" xfId="6576"/>
    <cellStyle name="Header2 2 5 3 2 2" xfId="31545"/>
    <cellStyle name="Header2 2 5 3 3" xfId="18148"/>
    <cellStyle name="Header2 2 5 3 3 2" xfId="42988"/>
    <cellStyle name="Header2 2 5 3 4" xfId="21436"/>
    <cellStyle name="Header2 2 5 3 4 2" xfId="46276"/>
    <cellStyle name="Header2 2 5 3 5" xfId="24662"/>
    <cellStyle name="Header2 2 5 3 5 2" xfId="49502"/>
    <cellStyle name="Header2 2 5 3 6" xfId="27533"/>
    <cellStyle name="Header2 2 5 3 6 2" xfId="52373"/>
    <cellStyle name="Header2 2 5 3 7" xfId="35370"/>
    <cellStyle name="Header2 2 5 4" xfId="30334"/>
    <cellStyle name="Header2 2 6" xfId="11067"/>
    <cellStyle name="Header2 2 6 2" xfId="9239"/>
    <cellStyle name="Header2 2 6 2 2" xfId="34189"/>
    <cellStyle name="Header2 2 6 3" xfId="18770"/>
    <cellStyle name="Header2 2 6 3 2" xfId="43610"/>
    <cellStyle name="Header2 2 6 4" xfId="22041"/>
    <cellStyle name="Header2 2 6 4 2" xfId="46881"/>
    <cellStyle name="Header2 2 6 5" xfId="25264"/>
    <cellStyle name="Header2 2 6 5 2" xfId="50104"/>
    <cellStyle name="Header2 2 6 6" xfId="27967"/>
    <cellStyle name="Header2 2 6 6 2" xfId="52807"/>
    <cellStyle name="Header2 2 6 7" xfId="35987"/>
    <cellStyle name="Header2 2 7" xfId="10855"/>
    <cellStyle name="Header2 2 7 2" xfId="7199"/>
    <cellStyle name="Header2 2 7 2 2" xfId="32152"/>
    <cellStyle name="Header2 2 7 3" xfId="18569"/>
    <cellStyle name="Header2 2 7 3 2" xfId="43409"/>
    <cellStyle name="Header2 2 7 4" xfId="21847"/>
    <cellStyle name="Header2 2 7 4 2" xfId="46687"/>
    <cellStyle name="Header2 2 7 5" xfId="25073"/>
    <cellStyle name="Header2 2 7 5 2" xfId="49913"/>
    <cellStyle name="Header2 2 7 6" xfId="27869"/>
    <cellStyle name="Header2 2 7 6 2" xfId="52709"/>
    <cellStyle name="Header2 2 7 7" xfId="35777"/>
    <cellStyle name="Header2 2 8" xfId="29819"/>
    <cellStyle name="Header2 3" xfId="4622"/>
    <cellStyle name="Header2 3 2" xfId="5164"/>
    <cellStyle name="Header2 3 2 2" xfId="11359"/>
    <cellStyle name="Header2 3 2 2 2" xfId="6540"/>
    <cellStyle name="Header2 3 2 2 2 2" xfId="31509"/>
    <cellStyle name="Header2 3 2 2 3" xfId="19054"/>
    <cellStyle name="Header2 3 2 2 3 2" xfId="43894"/>
    <cellStyle name="Header2 3 2 2 4" xfId="22324"/>
    <cellStyle name="Header2 3 2 2 4 2" xfId="47164"/>
    <cellStyle name="Header2 3 2 2 5" xfId="25547"/>
    <cellStyle name="Header2 3 2 2 5 2" xfId="50387"/>
    <cellStyle name="Header2 3 2 2 6" xfId="27991"/>
    <cellStyle name="Header2 3 2 2 6 2" xfId="52831"/>
    <cellStyle name="Header2 3 2 2 7" xfId="36273"/>
    <cellStyle name="Header2 3 2 3" xfId="10501"/>
    <cellStyle name="Header2 3 2 3 2" xfId="6937"/>
    <cellStyle name="Header2 3 2 3 2 2" xfId="31893"/>
    <cellStyle name="Header2 3 2 3 3" xfId="18215"/>
    <cellStyle name="Header2 3 2 3 3 2" xfId="43055"/>
    <cellStyle name="Header2 3 2 3 4" xfId="21502"/>
    <cellStyle name="Header2 3 2 3 4 2" xfId="46342"/>
    <cellStyle name="Header2 3 2 3 5" xfId="24728"/>
    <cellStyle name="Header2 3 2 3 5 2" xfId="49568"/>
    <cellStyle name="Header2 3 2 3 6" xfId="27596"/>
    <cellStyle name="Header2 3 2 3 6 2" xfId="52436"/>
    <cellStyle name="Header2 3 2 3 7" xfId="35433"/>
    <cellStyle name="Header2 3 2 4" xfId="30257"/>
    <cellStyle name="Header2 3 3" xfId="5208"/>
    <cellStyle name="Header2 3 3 2" xfId="11390"/>
    <cellStyle name="Header2 3 3 2 2" xfId="9247"/>
    <cellStyle name="Header2 3 3 2 2 2" xfId="34197"/>
    <cellStyle name="Header2 3 3 2 3" xfId="19084"/>
    <cellStyle name="Header2 3 3 2 3 2" xfId="43924"/>
    <cellStyle name="Header2 3 3 2 4" xfId="22354"/>
    <cellStyle name="Header2 3 3 2 4 2" xfId="47194"/>
    <cellStyle name="Header2 3 3 2 5" xfId="25577"/>
    <cellStyle name="Header2 3 3 2 5 2" xfId="50417"/>
    <cellStyle name="Header2 3 3 2 6" xfId="27999"/>
    <cellStyle name="Header2 3 3 2 6 2" xfId="52839"/>
    <cellStyle name="Header2 3 3 2 7" xfId="36302"/>
    <cellStyle name="Header2 3 3 3" xfId="10470"/>
    <cellStyle name="Header2 3 3 3 2" xfId="14086"/>
    <cellStyle name="Header2 3 3 3 2 2" xfId="38927"/>
    <cellStyle name="Header2 3 3 3 3" xfId="18184"/>
    <cellStyle name="Header2 3 3 3 3 2" xfId="43024"/>
    <cellStyle name="Header2 3 3 3 4" xfId="21472"/>
    <cellStyle name="Header2 3 3 3 4 2" xfId="46312"/>
    <cellStyle name="Header2 3 3 3 5" xfId="24698"/>
    <cellStyle name="Header2 3 3 3 5 2" xfId="49538"/>
    <cellStyle name="Header2 3 3 3 6" xfId="27568"/>
    <cellStyle name="Header2 3 3 3 6 2" xfId="52408"/>
    <cellStyle name="Header2 3 3 3 7" xfId="35404"/>
    <cellStyle name="Header2 3 3 4" xfId="30295"/>
    <cellStyle name="Header2 3 4" xfId="5240"/>
    <cellStyle name="Header2 3 4 2" xfId="11414"/>
    <cellStyle name="Header2 3 4 2 2" xfId="6543"/>
    <cellStyle name="Header2 3 4 2 2 2" xfId="31512"/>
    <cellStyle name="Header2 3 4 2 3" xfId="19108"/>
    <cellStyle name="Header2 3 4 2 3 2" xfId="43948"/>
    <cellStyle name="Header2 3 4 2 4" xfId="22378"/>
    <cellStyle name="Header2 3 4 2 4 2" xfId="47218"/>
    <cellStyle name="Header2 3 4 2 5" xfId="25601"/>
    <cellStyle name="Header2 3 4 2 5 2" xfId="50441"/>
    <cellStyle name="Header2 3 4 2 6" xfId="28006"/>
    <cellStyle name="Header2 3 4 2 6 2" xfId="52846"/>
    <cellStyle name="Header2 3 4 2 7" xfId="36325"/>
    <cellStyle name="Header2 3 4 3" xfId="10445"/>
    <cellStyle name="Header2 3 4 3 2" xfId="13865"/>
    <cellStyle name="Header2 3 4 3 2 2" xfId="38707"/>
    <cellStyle name="Header2 3 4 3 3" xfId="18159"/>
    <cellStyle name="Header2 3 4 3 3 2" xfId="42999"/>
    <cellStyle name="Header2 3 4 3 4" xfId="21447"/>
    <cellStyle name="Header2 3 4 3 4 2" xfId="46287"/>
    <cellStyle name="Header2 3 4 3 5" xfId="24673"/>
    <cellStyle name="Header2 3 4 3 5 2" xfId="49513"/>
    <cellStyle name="Header2 3 4 3 6" xfId="27544"/>
    <cellStyle name="Header2 3 4 3 6 2" xfId="52384"/>
    <cellStyle name="Header2 3 4 3 7" xfId="35380"/>
    <cellStyle name="Header2 3 4 4" xfId="30323"/>
    <cellStyle name="Header2 3 5" xfId="5254"/>
    <cellStyle name="Header2 3 5 2" xfId="11426"/>
    <cellStyle name="Header2 3 5 2 2" xfId="8962"/>
    <cellStyle name="Header2 3 5 2 2 2" xfId="33912"/>
    <cellStyle name="Header2 3 5 2 3" xfId="19120"/>
    <cellStyle name="Header2 3 5 2 3 2" xfId="43960"/>
    <cellStyle name="Header2 3 5 2 4" xfId="22390"/>
    <cellStyle name="Header2 3 5 2 4 2" xfId="47230"/>
    <cellStyle name="Header2 3 5 2 5" xfId="25613"/>
    <cellStyle name="Header2 3 5 2 5 2" xfId="50453"/>
    <cellStyle name="Header2 3 5 2 6" xfId="28012"/>
    <cellStyle name="Header2 3 5 2 6 2" xfId="52852"/>
    <cellStyle name="Header2 3 5 2 7" xfId="36336"/>
    <cellStyle name="Header2 3 5 3" xfId="10433"/>
    <cellStyle name="Header2 3 5 3 2" xfId="9672"/>
    <cellStyle name="Header2 3 5 3 2 2" xfId="34621"/>
    <cellStyle name="Header2 3 5 3 3" xfId="18147"/>
    <cellStyle name="Header2 3 5 3 3 2" xfId="42987"/>
    <cellStyle name="Header2 3 5 3 4" xfId="21435"/>
    <cellStyle name="Header2 3 5 3 4 2" xfId="46275"/>
    <cellStyle name="Header2 3 5 3 5" xfId="24661"/>
    <cellStyle name="Header2 3 5 3 5 2" xfId="49501"/>
    <cellStyle name="Header2 3 5 3 6" xfId="27532"/>
    <cellStyle name="Header2 3 5 3 6 2" xfId="52372"/>
    <cellStyle name="Header2 3 5 3 7" xfId="35369"/>
    <cellStyle name="Header2 3 5 4" xfId="30335"/>
    <cellStyle name="Header2 3 6" xfId="11068"/>
    <cellStyle name="Header2 3 6 2" xfId="7235"/>
    <cellStyle name="Header2 3 6 2 2" xfId="32188"/>
    <cellStyle name="Header2 3 6 3" xfId="18771"/>
    <cellStyle name="Header2 3 6 3 2" xfId="43611"/>
    <cellStyle name="Header2 3 6 4" xfId="22042"/>
    <cellStyle name="Header2 3 6 4 2" xfId="46882"/>
    <cellStyle name="Header2 3 6 5" xfId="25265"/>
    <cellStyle name="Header2 3 6 5 2" xfId="50105"/>
    <cellStyle name="Header2 3 6 6" xfId="27968"/>
    <cellStyle name="Header2 3 6 6 2" xfId="52808"/>
    <cellStyle name="Header2 3 6 7" xfId="35988"/>
    <cellStyle name="Header2 3 7" xfId="10854"/>
    <cellStyle name="Header2 3 7 2" xfId="6718"/>
    <cellStyle name="Header2 3 7 2 2" xfId="31686"/>
    <cellStyle name="Header2 3 7 3" xfId="18568"/>
    <cellStyle name="Header2 3 7 3 2" xfId="43408"/>
    <cellStyle name="Header2 3 7 4" xfId="21846"/>
    <cellStyle name="Header2 3 7 4 2" xfId="46686"/>
    <cellStyle name="Header2 3 7 5" xfId="25072"/>
    <cellStyle name="Header2 3 7 5 2" xfId="49912"/>
    <cellStyle name="Header2 3 7 6" xfId="27868"/>
    <cellStyle name="Header2 3 7 6 2" xfId="52708"/>
    <cellStyle name="Header2 3 7 7" xfId="35776"/>
    <cellStyle name="Header2 3 8" xfId="29820"/>
    <cellStyle name="Header2 4" xfId="4623"/>
    <cellStyle name="Header2 4 2" xfId="5165"/>
    <cellStyle name="Header2 4 2 2" xfId="11360"/>
    <cellStyle name="Header2 4 2 2 2" xfId="6541"/>
    <cellStyle name="Header2 4 2 2 2 2" xfId="31510"/>
    <cellStyle name="Header2 4 2 2 3" xfId="19055"/>
    <cellStyle name="Header2 4 2 2 3 2" xfId="43895"/>
    <cellStyle name="Header2 4 2 2 4" xfId="22325"/>
    <cellStyle name="Header2 4 2 2 4 2" xfId="47165"/>
    <cellStyle name="Header2 4 2 2 5" xfId="25548"/>
    <cellStyle name="Header2 4 2 2 5 2" xfId="50388"/>
    <cellStyle name="Header2 4 2 2 6" xfId="27992"/>
    <cellStyle name="Header2 4 2 2 6 2" xfId="52832"/>
    <cellStyle name="Header2 4 2 2 7" xfId="36274"/>
    <cellStyle name="Header2 4 2 3" xfId="10500"/>
    <cellStyle name="Header2 4 2 3 2" xfId="14672"/>
    <cellStyle name="Header2 4 2 3 2 2" xfId="39513"/>
    <cellStyle name="Header2 4 2 3 3" xfId="18214"/>
    <cellStyle name="Header2 4 2 3 3 2" xfId="43054"/>
    <cellStyle name="Header2 4 2 3 4" xfId="21501"/>
    <cellStyle name="Header2 4 2 3 4 2" xfId="46341"/>
    <cellStyle name="Header2 4 2 3 5" xfId="24727"/>
    <cellStyle name="Header2 4 2 3 5 2" xfId="49567"/>
    <cellStyle name="Header2 4 2 3 6" xfId="27595"/>
    <cellStyle name="Header2 4 2 3 6 2" xfId="52435"/>
    <cellStyle name="Header2 4 2 3 7" xfId="35432"/>
    <cellStyle name="Header2 4 2 4" xfId="30258"/>
    <cellStyle name="Header2 4 3" xfId="5209"/>
    <cellStyle name="Header2 4 3 2" xfId="11391"/>
    <cellStyle name="Header2 4 3 2 2" xfId="9264"/>
    <cellStyle name="Header2 4 3 2 2 2" xfId="34214"/>
    <cellStyle name="Header2 4 3 2 3" xfId="19085"/>
    <cellStyle name="Header2 4 3 2 3 2" xfId="43925"/>
    <cellStyle name="Header2 4 3 2 4" xfId="22355"/>
    <cellStyle name="Header2 4 3 2 4 2" xfId="47195"/>
    <cellStyle name="Header2 4 3 2 5" xfId="25578"/>
    <cellStyle name="Header2 4 3 2 5 2" xfId="50418"/>
    <cellStyle name="Header2 4 3 2 6" xfId="28000"/>
    <cellStyle name="Header2 4 3 2 6 2" xfId="52840"/>
    <cellStyle name="Header2 4 3 2 7" xfId="36303"/>
    <cellStyle name="Header2 4 3 3" xfId="10469"/>
    <cellStyle name="Header2 4 3 3 2" xfId="7031"/>
    <cellStyle name="Header2 4 3 3 2 2" xfId="31987"/>
    <cellStyle name="Header2 4 3 3 3" xfId="18183"/>
    <cellStyle name="Header2 4 3 3 3 2" xfId="43023"/>
    <cellStyle name="Header2 4 3 3 4" xfId="21471"/>
    <cellStyle name="Header2 4 3 3 4 2" xfId="46311"/>
    <cellStyle name="Header2 4 3 3 5" xfId="24697"/>
    <cellStyle name="Header2 4 3 3 5 2" xfId="49537"/>
    <cellStyle name="Header2 4 3 3 6" xfId="27567"/>
    <cellStyle name="Header2 4 3 3 6 2" xfId="52407"/>
    <cellStyle name="Header2 4 3 3 7" xfId="35403"/>
    <cellStyle name="Header2 4 3 4" xfId="30296"/>
    <cellStyle name="Header2 4 4" xfId="5241"/>
    <cellStyle name="Header2 4 4 2" xfId="11415"/>
    <cellStyle name="Header2 4 4 2 2" xfId="8959"/>
    <cellStyle name="Header2 4 4 2 2 2" xfId="33909"/>
    <cellStyle name="Header2 4 4 2 3" xfId="19109"/>
    <cellStyle name="Header2 4 4 2 3 2" xfId="43949"/>
    <cellStyle name="Header2 4 4 2 4" xfId="22379"/>
    <cellStyle name="Header2 4 4 2 4 2" xfId="47219"/>
    <cellStyle name="Header2 4 4 2 5" xfId="25602"/>
    <cellStyle name="Header2 4 4 2 5 2" xfId="50442"/>
    <cellStyle name="Header2 4 4 2 6" xfId="28007"/>
    <cellStyle name="Header2 4 4 2 6 2" xfId="52847"/>
    <cellStyle name="Header2 4 4 2 7" xfId="36326"/>
    <cellStyle name="Header2 4 4 3" xfId="10444"/>
    <cellStyle name="Header2 4 4 3 2" xfId="13155"/>
    <cellStyle name="Header2 4 4 3 2 2" xfId="37997"/>
    <cellStyle name="Header2 4 4 3 3" xfId="18158"/>
    <cellStyle name="Header2 4 4 3 3 2" xfId="42998"/>
    <cellStyle name="Header2 4 4 3 4" xfId="21446"/>
    <cellStyle name="Header2 4 4 3 4 2" xfId="46286"/>
    <cellStyle name="Header2 4 4 3 5" xfId="24672"/>
    <cellStyle name="Header2 4 4 3 5 2" xfId="49512"/>
    <cellStyle name="Header2 4 4 3 6" xfId="27543"/>
    <cellStyle name="Header2 4 4 3 6 2" xfId="52383"/>
    <cellStyle name="Header2 4 4 3 7" xfId="35379"/>
    <cellStyle name="Header2 4 4 4" xfId="30324"/>
    <cellStyle name="Header2 4 5" xfId="5255"/>
    <cellStyle name="Header2 4 5 2" xfId="11427"/>
    <cellStyle name="Header2 4 5 2 2" xfId="8963"/>
    <cellStyle name="Header2 4 5 2 2 2" xfId="33913"/>
    <cellStyle name="Header2 4 5 2 3" xfId="19121"/>
    <cellStyle name="Header2 4 5 2 3 2" xfId="43961"/>
    <cellStyle name="Header2 4 5 2 4" xfId="22391"/>
    <cellStyle name="Header2 4 5 2 4 2" xfId="47231"/>
    <cellStyle name="Header2 4 5 2 5" xfId="25614"/>
    <cellStyle name="Header2 4 5 2 5 2" xfId="50454"/>
    <cellStyle name="Header2 4 5 2 6" xfId="28013"/>
    <cellStyle name="Header2 4 5 2 6 2" xfId="52853"/>
    <cellStyle name="Header2 4 5 2 7" xfId="36337"/>
    <cellStyle name="Header2 4 5 3" xfId="10432"/>
    <cellStyle name="Header2 4 5 3 2" xfId="14244"/>
    <cellStyle name="Header2 4 5 3 2 2" xfId="39085"/>
    <cellStyle name="Header2 4 5 3 3" xfId="18146"/>
    <cellStyle name="Header2 4 5 3 3 2" xfId="42986"/>
    <cellStyle name="Header2 4 5 3 4" xfId="21434"/>
    <cellStyle name="Header2 4 5 3 4 2" xfId="46274"/>
    <cellStyle name="Header2 4 5 3 5" xfId="24660"/>
    <cellStyle name="Header2 4 5 3 5 2" xfId="49500"/>
    <cellStyle name="Header2 4 5 3 6" xfId="27531"/>
    <cellStyle name="Header2 4 5 3 6 2" xfId="52371"/>
    <cellStyle name="Header2 4 5 3 7" xfId="35368"/>
    <cellStyle name="Header2 4 5 4" xfId="30336"/>
    <cellStyle name="Header2 4 6" xfId="11069"/>
    <cellStyle name="Header2 4 6 2" xfId="8929"/>
    <cellStyle name="Header2 4 6 2 2" xfId="33879"/>
    <cellStyle name="Header2 4 6 3" xfId="18772"/>
    <cellStyle name="Header2 4 6 3 2" xfId="43612"/>
    <cellStyle name="Header2 4 6 4" xfId="22043"/>
    <cellStyle name="Header2 4 6 4 2" xfId="46883"/>
    <cellStyle name="Header2 4 6 5" xfId="25266"/>
    <cellStyle name="Header2 4 6 5 2" xfId="50106"/>
    <cellStyle name="Header2 4 6 6" xfId="27969"/>
    <cellStyle name="Header2 4 6 6 2" xfId="52809"/>
    <cellStyle name="Header2 4 6 7" xfId="35989"/>
    <cellStyle name="Header2 4 7" xfId="10853"/>
    <cellStyle name="Header2 4 7 2" xfId="9787"/>
    <cellStyle name="Header2 4 7 2 2" xfId="34736"/>
    <cellStyle name="Header2 4 7 3" xfId="18567"/>
    <cellStyle name="Header2 4 7 3 2" xfId="43407"/>
    <cellStyle name="Header2 4 7 4" xfId="21845"/>
    <cellStyle name="Header2 4 7 4 2" xfId="46685"/>
    <cellStyle name="Header2 4 7 5" xfId="25071"/>
    <cellStyle name="Header2 4 7 5 2" xfId="49911"/>
    <cellStyle name="Header2 4 7 6" xfId="27867"/>
    <cellStyle name="Header2 4 7 6 2" xfId="52707"/>
    <cellStyle name="Header2 4 7 7" xfId="35775"/>
    <cellStyle name="Header2 4 8" xfId="29821"/>
    <cellStyle name="Header2 5" xfId="4624"/>
    <cellStyle name="Header2 5 2" xfId="5166"/>
    <cellStyle name="Header2 5 2 2" xfId="11361"/>
    <cellStyle name="Header2 5 2 2 2" xfId="8954"/>
    <cellStyle name="Header2 5 2 2 2 2" xfId="33904"/>
    <cellStyle name="Header2 5 2 2 3" xfId="19056"/>
    <cellStyle name="Header2 5 2 2 3 2" xfId="43896"/>
    <cellStyle name="Header2 5 2 2 4" xfId="22326"/>
    <cellStyle name="Header2 5 2 2 4 2" xfId="47166"/>
    <cellStyle name="Header2 5 2 2 5" xfId="25549"/>
    <cellStyle name="Header2 5 2 2 5 2" xfId="50389"/>
    <cellStyle name="Header2 5 2 2 6" xfId="27993"/>
    <cellStyle name="Header2 5 2 2 6 2" xfId="52833"/>
    <cellStyle name="Header2 5 2 2 7" xfId="36275"/>
    <cellStyle name="Header2 5 2 3" xfId="10499"/>
    <cellStyle name="Header2 5 2 3 2" xfId="7481"/>
    <cellStyle name="Header2 5 2 3 2 2" xfId="32434"/>
    <cellStyle name="Header2 5 2 3 3" xfId="18213"/>
    <cellStyle name="Header2 5 2 3 3 2" xfId="43053"/>
    <cellStyle name="Header2 5 2 3 4" xfId="21500"/>
    <cellStyle name="Header2 5 2 3 4 2" xfId="46340"/>
    <cellStyle name="Header2 5 2 3 5" xfId="24726"/>
    <cellStyle name="Header2 5 2 3 5 2" xfId="49566"/>
    <cellStyle name="Header2 5 2 3 6" xfId="27594"/>
    <cellStyle name="Header2 5 2 3 6 2" xfId="52434"/>
    <cellStyle name="Header2 5 2 3 7" xfId="35431"/>
    <cellStyle name="Header2 5 2 4" xfId="30259"/>
    <cellStyle name="Header2 5 3" xfId="5210"/>
    <cellStyle name="Header2 5 3 2" xfId="11392"/>
    <cellStyle name="Header2 5 3 2 2" xfId="9077"/>
    <cellStyle name="Header2 5 3 2 2 2" xfId="34027"/>
    <cellStyle name="Header2 5 3 2 3" xfId="19086"/>
    <cellStyle name="Header2 5 3 2 3 2" xfId="43926"/>
    <cellStyle name="Header2 5 3 2 4" xfId="22356"/>
    <cellStyle name="Header2 5 3 2 4 2" xfId="47196"/>
    <cellStyle name="Header2 5 3 2 5" xfId="25579"/>
    <cellStyle name="Header2 5 3 2 5 2" xfId="50419"/>
    <cellStyle name="Header2 5 3 2 6" xfId="28001"/>
    <cellStyle name="Header2 5 3 2 6 2" xfId="52841"/>
    <cellStyle name="Header2 5 3 2 7" xfId="36304"/>
    <cellStyle name="Header2 5 3 3" xfId="10468"/>
    <cellStyle name="Header2 5 3 3 2" xfId="6947"/>
    <cellStyle name="Header2 5 3 3 2 2" xfId="31903"/>
    <cellStyle name="Header2 5 3 3 3" xfId="18182"/>
    <cellStyle name="Header2 5 3 3 3 2" xfId="43022"/>
    <cellStyle name="Header2 5 3 3 4" xfId="21470"/>
    <cellStyle name="Header2 5 3 3 4 2" xfId="46310"/>
    <cellStyle name="Header2 5 3 3 5" xfId="24696"/>
    <cellStyle name="Header2 5 3 3 5 2" xfId="49536"/>
    <cellStyle name="Header2 5 3 3 6" xfId="27566"/>
    <cellStyle name="Header2 5 3 3 6 2" xfId="52406"/>
    <cellStyle name="Header2 5 3 3 7" xfId="35402"/>
    <cellStyle name="Header2 5 3 4" xfId="30297"/>
    <cellStyle name="Header2 5 4" xfId="5242"/>
    <cellStyle name="Header2 5 4 2" xfId="11416"/>
    <cellStyle name="Header2 5 4 2 2" xfId="8960"/>
    <cellStyle name="Header2 5 4 2 2 2" xfId="33910"/>
    <cellStyle name="Header2 5 4 2 3" xfId="19110"/>
    <cellStyle name="Header2 5 4 2 3 2" xfId="43950"/>
    <cellStyle name="Header2 5 4 2 4" xfId="22380"/>
    <cellStyle name="Header2 5 4 2 4 2" xfId="47220"/>
    <cellStyle name="Header2 5 4 2 5" xfId="25603"/>
    <cellStyle name="Header2 5 4 2 5 2" xfId="50443"/>
    <cellStyle name="Header2 5 4 2 6" xfId="28008"/>
    <cellStyle name="Header2 5 4 2 6 2" xfId="52848"/>
    <cellStyle name="Header2 5 4 2 7" xfId="36327"/>
    <cellStyle name="Header2 5 4 3" xfId="10443"/>
    <cellStyle name="Header2 5 4 3 2" xfId="6665"/>
    <cellStyle name="Header2 5 4 3 2 2" xfId="31633"/>
    <cellStyle name="Header2 5 4 3 3" xfId="18157"/>
    <cellStyle name="Header2 5 4 3 3 2" xfId="42997"/>
    <cellStyle name="Header2 5 4 3 4" xfId="21445"/>
    <cellStyle name="Header2 5 4 3 4 2" xfId="46285"/>
    <cellStyle name="Header2 5 4 3 5" xfId="24671"/>
    <cellStyle name="Header2 5 4 3 5 2" xfId="49511"/>
    <cellStyle name="Header2 5 4 3 6" xfId="27542"/>
    <cellStyle name="Header2 5 4 3 6 2" xfId="52382"/>
    <cellStyle name="Header2 5 4 3 7" xfId="35378"/>
    <cellStyle name="Header2 5 4 4" xfId="30325"/>
    <cellStyle name="Header2 5 5" xfId="5256"/>
    <cellStyle name="Header2 5 5 2" xfId="11428"/>
    <cellStyle name="Header2 5 5 2 2" xfId="8964"/>
    <cellStyle name="Header2 5 5 2 2 2" xfId="33914"/>
    <cellStyle name="Header2 5 5 2 3" xfId="19122"/>
    <cellStyle name="Header2 5 5 2 3 2" xfId="43962"/>
    <cellStyle name="Header2 5 5 2 4" xfId="22392"/>
    <cellStyle name="Header2 5 5 2 4 2" xfId="47232"/>
    <cellStyle name="Header2 5 5 2 5" xfId="25615"/>
    <cellStyle name="Header2 5 5 2 5 2" xfId="50455"/>
    <cellStyle name="Header2 5 5 2 6" xfId="28014"/>
    <cellStyle name="Header2 5 5 2 6 2" xfId="52854"/>
    <cellStyle name="Header2 5 5 2 7" xfId="36338"/>
    <cellStyle name="Header2 5 5 3" xfId="10431"/>
    <cellStyle name="Header2 5 5 3 2" xfId="13584"/>
    <cellStyle name="Header2 5 5 3 2 2" xfId="38426"/>
    <cellStyle name="Header2 5 5 3 3" xfId="18145"/>
    <cellStyle name="Header2 5 5 3 3 2" xfId="42985"/>
    <cellStyle name="Header2 5 5 3 4" xfId="21433"/>
    <cellStyle name="Header2 5 5 3 4 2" xfId="46273"/>
    <cellStyle name="Header2 5 5 3 5" xfId="24659"/>
    <cellStyle name="Header2 5 5 3 5 2" xfId="49499"/>
    <cellStyle name="Header2 5 5 3 6" xfId="27530"/>
    <cellStyle name="Header2 5 5 3 6 2" xfId="52370"/>
    <cellStyle name="Header2 5 5 3 7" xfId="35367"/>
    <cellStyle name="Header2 5 5 4" xfId="30337"/>
    <cellStyle name="Header2 5 6" xfId="11070"/>
    <cellStyle name="Header2 5 6 2" xfId="7236"/>
    <cellStyle name="Header2 5 6 2 2" xfId="32189"/>
    <cellStyle name="Header2 5 6 3" xfId="18773"/>
    <cellStyle name="Header2 5 6 3 2" xfId="43613"/>
    <cellStyle name="Header2 5 6 4" xfId="22044"/>
    <cellStyle name="Header2 5 6 4 2" xfId="46884"/>
    <cellStyle name="Header2 5 6 5" xfId="25267"/>
    <cellStyle name="Header2 5 6 5 2" xfId="50107"/>
    <cellStyle name="Header2 5 6 6" xfId="27970"/>
    <cellStyle name="Header2 5 6 6 2" xfId="52810"/>
    <cellStyle name="Header2 5 6 7" xfId="35990"/>
    <cellStyle name="Header2 5 7" xfId="10852"/>
    <cellStyle name="Header2 5 7 2" xfId="6457"/>
    <cellStyle name="Header2 5 7 2 2" xfId="31430"/>
    <cellStyle name="Header2 5 7 3" xfId="18566"/>
    <cellStyle name="Header2 5 7 3 2" xfId="43406"/>
    <cellStyle name="Header2 5 7 4" xfId="21844"/>
    <cellStyle name="Header2 5 7 4 2" xfId="46684"/>
    <cellStyle name="Header2 5 7 5" xfId="25070"/>
    <cellStyle name="Header2 5 7 5 2" xfId="49910"/>
    <cellStyle name="Header2 5 7 6" xfId="27866"/>
    <cellStyle name="Header2 5 7 6 2" xfId="52706"/>
    <cellStyle name="Header2 5 7 7" xfId="35774"/>
    <cellStyle name="Header2 5 8" xfId="29822"/>
    <cellStyle name="Header2 6" xfId="4625"/>
    <cellStyle name="Header2 6 2" xfId="5167"/>
    <cellStyle name="Header2 6 2 2" xfId="11362"/>
    <cellStyle name="Header2 6 2 2 2" xfId="9225"/>
    <cellStyle name="Header2 6 2 2 2 2" xfId="34175"/>
    <cellStyle name="Header2 6 2 2 3" xfId="19057"/>
    <cellStyle name="Header2 6 2 2 3 2" xfId="43897"/>
    <cellStyle name="Header2 6 2 2 4" xfId="22327"/>
    <cellStyle name="Header2 6 2 2 4 2" xfId="47167"/>
    <cellStyle name="Header2 6 2 2 5" xfId="25550"/>
    <cellStyle name="Header2 6 2 2 5 2" xfId="50390"/>
    <cellStyle name="Header2 6 2 2 6" xfId="27994"/>
    <cellStyle name="Header2 6 2 2 6 2" xfId="52834"/>
    <cellStyle name="Header2 6 2 2 7" xfId="36276"/>
    <cellStyle name="Header2 6 2 3" xfId="10498"/>
    <cellStyle name="Header2 6 2 3 2" xfId="13678"/>
    <cellStyle name="Header2 6 2 3 2 2" xfId="38520"/>
    <cellStyle name="Header2 6 2 3 3" xfId="18212"/>
    <cellStyle name="Header2 6 2 3 3 2" xfId="43052"/>
    <cellStyle name="Header2 6 2 3 4" xfId="21499"/>
    <cellStyle name="Header2 6 2 3 4 2" xfId="46339"/>
    <cellStyle name="Header2 6 2 3 5" xfId="24725"/>
    <cellStyle name="Header2 6 2 3 5 2" xfId="49565"/>
    <cellStyle name="Header2 6 2 3 6" xfId="27593"/>
    <cellStyle name="Header2 6 2 3 6 2" xfId="52433"/>
    <cellStyle name="Header2 6 2 3 7" xfId="35430"/>
    <cellStyle name="Header2 6 2 4" xfId="30260"/>
    <cellStyle name="Header2 6 3" xfId="5211"/>
    <cellStyle name="Header2 6 3 2" xfId="11393"/>
    <cellStyle name="Header2 6 3 2 2" xfId="6542"/>
    <cellStyle name="Header2 6 3 2 2 2" xfId="31511"/>
    <cellStyle name="Header2 6 3 2 3" xfId="19087"/>
    <cellStyle name="Header2 6 3 2 3 2" xfId="43927"/>
    <cellStyle name="Header2 6 3 2 4" xfId="22357"/>
    <cellStyle name="Header2 6 3 2 4 2" xfId="47197"/>
    <cellStyle name="Header2 6 3 2 5" xfId="25580"/>
    <cellStyle name="Header2 6 3 2 5 2" xfId="50420"/>
    <cellStyle name="Header2 6 3 2 6" xfId="28002"/>
    <cellStyle name="Header2 6 3 2 6 2" xfId="52842"/>
    <cellStyle name="Header2 6 3 2 7" xfId="36305"/>
    <cellStyle name="Header2 6 3 3" xfId="10467"/>
    <cellStyle name="Header2 6 3 3 2" xfId="13581"/>
    <cellStyle name="Header2 6 3 3 2 2" xfId="38423"/>
    <cellStyle name="Header2 6 3 3 3" xfId="18181"/>
    <cellStyle name="Header2 6 3 3 3 2" xfId="43021"/>
    <cellStyle name="Header2 6 3 3 4" xfId="21469"/>
    <cellStyle name="Header2 6 3 3 4 2" xfId="46309"/>
    <cellStyle name="Header2 6 3 3 5" xfId="24695"/>
    <cellStyle name="Header2 6 3 3 5 2" xfId="49535"/>
    <cellStyle name="Header2 6 3 3 6" xfId="27565"/>
    <cellStyle name="Header2 6 3 3 6 2" xfId="52405"/>
    <cellStyle name="Header2 6 3 3 7" xfId="35401"/>
    <cellStyle name="Header2 6 3 4" xfId="30298"/>
    <cellStyle name="Header2 6 4" xfId="5243"/>
    <cellStyle name="Header2 6 4 2" xfId="11417"/>
    <cellStyle name="Header2 6 4 2 2" xfId="8961"/>
    <cellStyle name="Header2 6 4 2 2 2" xfId="33911"/>
    <cellStyle name="Header2 6 4 2 3" xfId="19111"/>
    <cellStyle name="Header2 6 4 2 3 2" xfId="43951"/>
    <cellStyle name="Header2 6 4 2 4" xfId="22381"/>
    <cellStyle name="Header2 6 4 2 4 2" xfId="47221"/>
    <cellStyle name="Header2 6 4 2 5" xfId="25604"/>
    <cellStyle name="Header2 6 4 2 5 2" xfId="50444"/>
    <cellStyle name="Header2 6 4 2 6" xfId="28009"/>
    <cellStyle name="Header2 6 4 2 6 2" xfId="52849"/>
    <cellStyle name="Header2 6 4 2 7" xfId="36328"/>
    <cellStyle name="Header2 6 4 3" xfId="10442"/>
    <cellStyle name="Header2 6 4 3 2" xfId="6925"/>
    <cellStyle name="Header2 6 4 3 2 2" xfId="31883"/>
    <cellStyle name="Header2 6 4 3 3" xfId="18156"/>
    <cellStyle name="Header2 6 4 3 3 2" xfId="42996"/>
    <cellStyle name="Header2 6 4 3 4" xfId="21444"/>
    <cellStyle name="Header2 6 4 3 4 2" xfId="46284"/>
    <cellStyle name="Header2 6 4 3 5" xfId="24670"/>
    <cellStyle name="Header2 6 4 3 5 2" xfId="49510"/>
    <cellStyle name="Header2 6 4 3 6" xfId="27541"/>
    <cellStyle name="Header2 6 4 3 6 2" xfId="52381"/>
    <cellStyle name="Header2 6 4 3 7" xfId="35377"/>
    <cellStyle name="Header2 6 4 4" xfId="30326"/>
    <cellStyle name="Header2 6 5" xfId="5257"/>
    <cellStyle name="Header2 6 5 2" xfId="11429"/>
    <cellStyle name="Header2 6 5 2 2" xfId="8965"/>
    <cellStyle name="Header2 6 5 2 2 2" xfId="33915"/>
    <cellStyle name="Header2 6 5 2 3" xfId="19123"/>
    <cellStyle name="Header2 6 5 2 3 2" xfId="43963"/>
    <cellStyle name="Header2 6 5 2 4" xfId="22393"/>
    <cellStyle name="Header2 6 5 2 4 2" xfId="47233"/>
    <cellStyle name="Header2 6 5 2 5" xfId="25616"/>
    <cellStyle name="Header2 6 5 2 5 2" xfId="50456"/>
    <cellStyle name="Header2 6 5 2 6" xfId="28015"/>
    <cellStyle name="Header2 6 5 2 6 2" xfId="52855"/>
    <cellStyle name="Header2 6 5 2 7" xfId="36339"/>
    <cellStyle name="Header2 6 5 3" xfId="10430"/>
    <cellStyle name="Header2 6 5 3 2" xfId="7578"/>
    <cellStyle name="Header2 6 5 3 2 2" xfId="32531"/>
    <cellStyle name="Header2 6 5 3 3" xfId="18144"/>
    <cellStyle name="Header2 6 5 3 3 2" xfId="42984"/>
    <cellStyle name="Header2 6 5 3 4" xfId="21432"/>
    <cellStyle name="Header2 6 5 3 4 2" xfId="46272"/>
    <cellStyle name="Header2 6 5 3 5" xfId="24658"/>
    <cellStyle name="Header2 6 5 3 5 2" xfId="49498"/>
    <cellStyle name="Header2 6 5 3 6" xfId="27529"/>
    <cellStyle name="Header2 6 5 3 6 2" xfId="52369"/>
    <cellStyle name="Header2 6 5 3 7" xfId="35366"/>
    <cellStyle name="Header2 6 5 4" xfId="30338"/>
    <cellStyle name="Header2 6 6" xfId="11071"/>
    <cellStyle name="Header2 6 6 2" xfId="8930"/>
    <cellStyle name="Header2 6 6 2 2" xfId="33880"/>
    <cellStyle name="Header2 6 6 3" xfId="18774"/>
    <cellStyle name="Header2 6 6 3 2" xfId="43614"/>
    <cellStyle name="Header2 6 6 4" xfId="22045"/>
    <cellStyle name="Header2 6 6 4 2" xfId="46885"/>
    <cellStyle name="Header2 6 6 5" xfId="25268"/>
    <cellStyle name="Header2 6 6 5 2" xfId="50108"/>
    <cellStyle name="Header2 6 6 6" xfId="27971"/>
    <cellStyle name="Header2 6 6 6 2" xfId="52811"/>
    <cellStyle name="Header2 6 6 7" xfId="35991"/>
    <cellStyle name="Header2 6 7" xfId="10851"/>
    <cellStyle name="Header2 6 7 2" xfId="6512"/>
    <cellStyle name="Header2 6 7 2 2" xfId="31483"/>
    <cellStyle name="Header2 6 7 3" xfId="18565"/>
    <cellStyle name="Header2 6 7 3 2" xfId="43405"/>
    <cellStyle name="Header2 6 7 4" xfId="21843"/>
    <cellStyle name="Header2 6 7 4 2" xfId="46683"/>
    <cellStyle name="Header2 6 7 5" xfId="25069"/>
    <cellStyle name="Header2 6 7 5 2" xfId="49909"/>
    <cellStyle name="Header2 6 7 6" xfId="27865"/>
    <cellStyle name="Header2 6 7 6 2" xfId="52705"/>
    <cellStyle name="Header2 6 7 7" xfId="35773"/>
    <cellStyle name="Header2 6 8" xfId="29823"/>
    <cellStyle name="Header2 7" xfId="5162"/>
    <cellStyle name="Header2 7 2" xfId="11357"/>
    <cellStyle name="Header2 7 2 2" xfId="8953"/>
    <cellStyle name="Header2 7 2 2 2" xfId="33903"/>
    <cellStyle name="Header2 7 2 3" xfId="19052"/>
    <cellStyle name="Header2 7 2 3 2" xfId="43892"/>
    <cellStyle name="Header2 7 2 4" xfId="22322"/>
    <cellStyle name="Header2 7 2 4 2" xfId="47162"/>
    <cellStyle name="Header2 7 2 5" xfId="25545"/>
    <cellStyle name="Header2 7 2 5 2" xfId="50385"/>
    <cellStyle name="Header2 7 2 6" xfId="27989"/>
    <cellStyle name="Header2 7 2 6 2" xfId="52829"/>
    <cellStyle name="Header2 7 2 7" xfId="36271"/>
    <cellStyle name="Header2 7 3" xfId="10503"/>
    <cellStyle name="Header2 7 3 2" xfId="7465"/>
    <cellStyle name="Header2 7 3 2 2" xfId="32418"/>
    <cellStyle name="Header2 7 3 3" xfId="18217"/>
    <cellStyle name="Header2 7 3 3 2" xfId="43057"/>
    <cellStyle name="Header2 7 3 4" xfId="21504"/>
    <cellStyle name="Header2 7 3 4 2" xfId="46344"/>
    <cellStyle name="Header2 7 3 5" xfId="24730"/>
    <cellStyle name="Header2 7 3 5 2" xfId="49570"/>
    <cellStyle name="Header2 7 3 6" xfId="27598"/>
    <cellStyle name="Header2 7 3 6 2" xfId="52438"/>
    <cellStyle name="Header2 7 3 7" xfId="35435"/>
    <cellStyle name="Header2 7 4" xfId="30255"/>
    <cellStyle name="Header2 8" xfId="5206"/>
    <cellStyle name="Header2 8 2" xfId="11388"/>
    <cellStyle name="Header2 8 2 2" xfId="9076"/>
    <cellStyle name="Header2 8 2 2 2" xfId="34026"/>
    <cellStyle name="Header2 8 2 3" xfId="19082"/>
    <cellStyle name="Header2 8 2 3 2" xfId="43922"/>
    <cellStyle name="Header2 8 2 4" xfId="22352"/>
    <cellStyle name="Header2 8 2 4 2" xfId="47192"/>
    <cellStyle name="Header2 8 2 5" xfId="25575"/>
    <cellStyle name="Header2 8 2 5 2" xfId="50415"/>
    <cellStyle name="Header2 8 2 6" xfId="27997"/>
    <cellStyle name="Header2 8 2 6 2" xfId="52837"/>
    <cellStyle name="Header2 8 2 7" xfId="36300"/>
    <cellStyle name="Header2 8 3" xfId="10472"/>
    <cellStyle name="Header2 8 3 2" xfId="14095"/>
    <cellStyle name="Header2 8 3 2 2" xfId="38936"/>
    <cellStyle name="Header2 8 3 3" xfId="18186"/>
    <cellStyle name="Header2 8 3 3 2" xfId="43026"/>
    <cellStyle name="Header2 8 3 4" xfId="21474"/>
    <cellStyle name="Header2 8 3 4 2" xfId="46314"/>
    <cellStyle name="Header2 8 3 5" xfId="24700"/>
    <cellStyle name="Header2 8 3 5 2" xfId="49540"/>
    <cellStyle name="Header2 8 3 6" xfId="27570"/>
    <cellStyle name="Header2 8 3 6 2" xfId="52410"/>
    <cellStyle name="Header2 8 3 7" xfId="35406"/>
    <cellStyle name="Header2 8 4" xfId="30293"/>
    <cellStyle name="Header2 9" xfId="5238"/>
    <cellStyle name="Header2 9 2" xfId="11412"/>
    <cellStyle name="Header2 9 2 2" xfId="8957"/>
    <cellStyle name="Header2 9 2 2 2" xfId="33907"/>
    <cellStyle name="Header2 9 2 3" xfId="19106"/>
    <cellStyle name="Header2 9 2 3 2" xfId="43946"/>
    <cellStyle name="Header2 9 2 4" xfId="22376"/>
    <cellStyle name="Header2 9 2 4 2" xfId="47216"/>
    <cellStyle name="Header2 9 2 5" xfId="25599"/>
    <cellStyle name="Header2 9 2 5 2" xfId="50439"/>
    <cellStyle name="Header2 9 2 6" xfId="28004"/>
    <cellStyle name="Header2 9 2 6 2" xfId="52844"/>
    <cellStyle name="Header2 9 2 7" xfId="36323"/>
    <cellStyle name="Header2 9 3" xfId="10447"/>
    <cellStyle name="Header2 9 3 2" xfId="13983"/>
    <cellStyle name="Header2 9 3 2 2" xfId="38824"/>
    <cellStyle name="Header2 9 3 3" xfId="18161"/>
    <cellStyle name="Header2 9 3 3 2" xfId="43001"/>
    <cellStyle name="Header2 9 3 4" xfId="21449"/>
    <cellStyle name="Header2 9 3 4 2" xfId="46289"/>
    <cellStyle name="Header2 9 3 5" xfId="24675"/>
    <cellStyle name="Header2 9 3 5 2" xfId="49515"/>
    <cellStyle name="Header2 9 3 6" xfId="27546"/>
    <cellStyle name="Header2 9 3 6 2" xfId="52386"/>
    <cellStyle name="Header2 9 3 7" xfId="35382"/>
    <cellStyle name="Header2 9 4" xfId="30321"/>
    <cellStyle name="Heading" xfId="66"/>
    <cellStyle name="Heading 1" xfId="3" builtinId="16" customBuiltin="1"/>
    <cellStyle name="Heading 1 2" xfId="187"/>
    <cellStyle name="Heading 1 2 2" xfId="5290"/>
    <cellStyle name="Heading 1 3" xfId="1155"/>
    <cellStyle name="Heading 1 Above" xfId="1213"/>
    <cellStyle name="Heading 1+" xfId="1214"/>
    <cellStyle name="Heading 10" xfId="5197"/>
    <cellStyle name="Heading 11" xfId="5373"/>
    <cellStyle name="Heading 12" xfId="5272"/>
    <cellStyle name="Heading 13" xfId="5351"/>
    <cellStyle name="Heading 14" xfId="5271"/>
    <cellStyle name="Heading 15" xfId="5279"/>
    <cellStyle name="Heading 16" xfId="28814"/>
    <cellStyle name="Heading 17" xfId="28822"/>
    <cellStyle name="Heading 18" xfId="28839"/>
    <cellStyle name="Heading 19" xfId="29102"/>
    <cellStyle name="Heading 2" xfId="4" builtinId="17" customBuiltin="1"/>
    <cellStyle name="Heading 2 2" xfId="188"/>
    <cellStyle name="Heading 2 2 2" xfId="4626"/>
    <cellStyle name="Heading 2 3" xfId="1156"/>
    <cellStyle name="Heading 2 Below" xfId="1215"/>
    <cellStyle name="Heading 2+" xfId="1216"/>
    <cellStyle name="Heading 20" xfId="28818"/>
    <cellStyle name="Heading 21" xfId="29108"/>
    <cellStyle name="Heading 22" xfId="29057"/>
    <cellStyle name="Heading 23" xfId="29062"/>
    <cellStyle name="Heading 24" xfId="29047"/>
    <cellStyle name="Heading 25" xfId="29112"/>
    <cellStyle name="Heading 26" xfId="29105"/>
    <cellStyle name="Heading 27" xfId="29043"/>
    <cellStyle name="Heading 28" xfId="28881"/>
    <cellStyle name="Heading 29" xfId="29114"/>
    <cellStyle name="Heading 3" xfId="5" builtinId="18" customBuiltin="1"/>
    <cellStyle name="Heading 3 2" xfId="189"/>
    <cellStyle name="Heading 3 2 2" xfId="4627"/>
    <cellStyle name="Heading 3+" xfId="1217"/>
    <cellStyle name="Heading 30" xfId="28895"/>
    <cellStyle name="Heading 31" xfId="29022"/>
    <cellStyle name="Heading 4" xfId="6" builtinId="19" customBuiltin="1"/>
    <cellStyle name="Heading 4 2" xfId="190"/>
    <cellStyle name="Heading 4 2 2" xfId="5280"/>
    <cellStyle name="Heading 4 3" xfId="1157"/>
    <cellStyle name="Heading 5" xfId="932"/>
    <cellStyle name="Heading 6" xfId="858"/>
    <cellStyle name="Heading 7" xfId="4636"/>
    <cellStyle name="Heading 8" xfId="4708"/>
    <cellStyle name="Heading 9" xfId="4706"/>
    <cellStyle name="Heading1" xfId="4628"/>
    <cellStyle name="Heading1 2" xfId="4629"/>
    <cellStyle name="Heading2" xfId="4630"/>
    <cellStyle name="Heading2 2" xfId="4631"/>
    <cellStyle name="Heading3" xfId="4632"/>
    <cellStyle name="Heading3 2" xfId="4633"/>
    <cellStyle name="Heading4" xfId="4634"/>
    <cellStyle name="Heading4 2" xfId="4635"/>
    <cellStyle name="Headings" xfId="859"/>
    <cellStyle name="HeadingS 2" xfId="4637"/>
    <cellStyle name="HELV8BLUE" xfId="860"/>
    <cellStyle name="Hidden" xfId="4638"/>
    <cellStyle name="HideZeros" xfId="67"/>
    <cellStyle name="highlight" xfId="1218"/>
    <cellStyle name="Historical" xfId="4639"/>
    <cellStyle name="hours" xfId="4640"/>
    <cellStyle name="Hovede" xfId="211"/>
    <cellStyle name="HSBC WK Number 2" xfId="1219"/>
    <cellStyle name="HTA Title Module" xfId="4641"/>
    <cellStyle name="hvb mjhgvhgv" xfId="861"/>
    <cellStyle name="Hyperlink 2" xfId="146"/>
    <cellStyle name="Hyperlink 2 2" xfId="4642"/>
    <cellStyle name="Hyperlink 3" xfId="277"/>
    <cellStyle name="Hyperlink 3 2" xfId="4644"/>
    <cellStyle name="Hyperlink 3 3" xfId="4643"/>
    <cellStyle name="Hyperlink 4" xfId="291"/>
    <cellStyle name="Hyperlink 4 2" xfId="4645"/>
    <cellStyle name="Hyperlink1" xfId="4646"/>
    <cellStyle name="Hyperlink1 10" xfId="12808"/>
    <cellStyle name="Hyperlink1 10 2" xfId="17217"/>
    <cellStyle name="Hyperlink1 10 2 2" xfId="42057"/>
    <cellStyle name="Hyperlink1 10 3" xfId="20480"/>
    <cellStyle name="Hyperlink1 10 3 2" xfId="45320"/>
    <cellStyle name="Hyperlink1 10 4" xfId="23750"/>
    <cellStyle name="Hyperlink1 10 4 2" xfId="48590"/>
    <cellStyle name="Hyperlink1 10 5" xfId="26963"/>
    <cellStyle name="Hyperlink1 10 5 2" xfId="51803"/>
    <cellStyle name="Hyperlink1 10 6" xfId="28530"/>
    <cellStyle name="Hyperlink1 10 6 2" xfId="53370"/>
    <cellStyle name="Hyperlink1 10 7" xfId="37651"/>
    <cellStyle name="Hyperlink1 11" xfId="29075"/>
    <cellStyle name="Hyperlink1 11 2" xfId="53840"/>
    <cellStyle name="Hyperlink1 2" xfId="4647"/>
    <cellStyle name="Hyperlink1 2 2" xfId="11073"/>
    <cellStyle name="Hyperlink1 2 2 2" xfId="7238"/>
    <cellStyle name="Hyperlink1 2 2 2 2" xfId="32191"/>
    <cellStyle name="Hyperlink1 2 2 3" xfId="27973"/>
    <cellStyle name="Hyperlink1 2 2 3 2" xfId="52813"/>
    <cellStyle name="Hyperlink1 2 2 4" xfId="35993"/>
    <cellStyle name="Hyperlink1 2 3" xfId="10849"/>
    <cellStyle name="Hyperlink1 2 3 2" xfId="9592"/>
    <cellStyle name="Hyperlink1 2 3 2 2" xfId="34542"/>
    <cellStyle name="Hyperlink1 2 3 3" xfId="18563"/>
    <cellStyle name="Hyperlink1 2 3 3 2" xfId="43403"/>
    <cellStyle name="Hyperlink1 2 3 4" xfId="35771"/>
    <cellStyle name="Hyperlink1 2 4" xfId="12809"/>
    <cellStyle name="Hyperlink1 2 4 2" xfId="17218"/>
    <cellStyle name="Hyperlink1 2 4 2 2" xfId="42058"/>
    <cellStyle name="Hyperlink1 2 4 3" xfId="20481"/>
    <cellStyle name="Hyperlink1 2 4 3 2" xfId="45321"/>
    <cellStyle name="Hyperlink1 2 4 4" xfId="23751"/>
    <cellStyle name="Hyperlink1 2 4 4 2" xfId="48591"/>
    <cellStyle name="Hyperlink1 2 4 5" xfId="26964"/>
    <cellStyle name="Hyperlink1 2 4 5 2" xfId="51804"/>
    <cellStyle name="Hyperlink1 2 4 6" xfId="28531"/>
    <cellStyle name="Hyperlink1 2 4 6 2" xfId="53371"/>
    <cellStyle name="Hyperlink1 2 4 7" xfId="37652"/>
    <cellStyle name="Hyperlink1 2 5" xfId="29076"/>
    <cellStyle name="Hyperlink1 2 5 2" xfId="53841"/>
    <cellStyle name="Hyperlink1 3" xfId="4648"/>
    <cellStyle name="Hyperlink1 3 2" xfId="11074"/>
    <cellStyle name="Hyperlink1 3 2 2" xfId="8931"/>
    <cellStyle name="Hyperlink1 3 2 2 2" xfId="33881"/>
    <cellStyle name="Hyperlink1 3 2 3" xfId="27974"/>
    <cellStyle name="Hyperlink1 3 2 3 2" xfId="52814"/>
    <cellStyle name="Hyperlink1 3 2 4" xfId="35994"/>
    <cellStyle name="Hyperlink1 3 3" xfId="10848"/>
    <cellStyle name="Hyperlink1 3 3 2" xfId="6585"/>
    <cellStyle name="Hyperlink1 3 3 2 2" xfId="31554"/>
    <cellStyle name="Hyperlink1 3 3 3" xfId="18562"/>
    <cellStyle name="Hyperlink1 3 3 3 2" xfId="43402"/>
    <cellStyle name="Hyperlink1 3 3 4" xfId="35770"/>
    <cellStyle name="Hyperlink1 3 4" xfId="12810"/>
    <cellStyle name="Hyperlink1 3 4 2" xfId="17219"/>
    <cellStyle name="Hyperlink1 3 4 2 2" xfId="42059"/>
    <cellStyle name="Hyperlink1 3 4 3" xfId="20482"/>
    <cellStyle name="Hyperlink1 3 4 3 2" xfId="45322"/>
    <cellStyle name="Hyperlink1 3 4 4" xfId="23752"/>
    <cellStyle name="Hyperlink1 3 4 4 2" xfId="48592"/>
    <cellStyle name="Hyperlink1 3 4 5" xfId="26965"/>
    <cellStyle name="Hyperlink1 3 4 5 2" xfId="51805"/>
    <cellStyle name="Hyperlink1 3 4 6" xfId="28532"/>
    <cellStyle name="Hyperlink1 3 4 6 2" xfId="53372"/>
    <cellStyle name="Hyperlink1 3 4 7" xfId="37653"/>
    <cellStyle name="Hyperlink1 3 5" xfId="29077"/>
    <cellStyle name="Hyperlink1 3 5 2" xfId="53842"/>
    <cellStyle name="Hyperlink1 4" xfId="4649"/>
    <cellStyle name="Hyperlink1 4 2" xfId="11075"/>
    <cellStyle name="Hyperlink1 4 2 2" xfId="7239"/>
    <cellStyle name="Hyperlink1 4 2 2 2" xfId="32192"/>
    <cellStyle name="Hyperlink1 4 2 3" xfId="27975"/>
    <cellStyle name="Hyperlink1 4 2 3 2" xfId="52815"/>
    <cellStyle name="Hyperlink1 4 2 4" xfId="35995"/>
    <cellStyle name="Hyperlink1 4 3" xfId="10847"/>
    <cellStyle name="Hyperlink1 4 3 2" xfId="6662"/>
    <cellStyle name="Hyperlink1 4 3 2 2" xfId="31630"/>
    <cellStyle name="Hyperlink1 4 3 3" xfId="18561"/>
    <cellStyle name="Hyperlink1 4 3 3 2" xfId="43401"/>
    <cellStyle name="Hyperlink1 4 3 4" xfId="35769"/>
    <cellStyle name="Hyperlink1 4 4" xfId="12811"/>
    <cellStyle name="Hyperlink1 4 4 2" xfId="17220"/>
    <cellStyle name="Hyperlink1 4 4 2 2" xfId="42060"/>
    <cellStyle name="Hyperlink1 4 4 3" xfId="20483"/>
    <cellStyle name="Hyperlink1 4 4 3 2" xfId="45323"/>
    <cellStyle name="Hyperlink1 4 4 4" xfId="23753"/>
    <cellStyle name="Hyperlink1 4 4 4 2" xfId="48593"/>
    <cellStyle name="Hyperlink1 4 4 5" xfId="26966"/>
    <cellStyle name="Hyperlink1 4 4 5 2" xfId="51806"/>
    <cellStyle name="Hyperlink1 4 4 6" xfId="28533"/>
    <cellStyle name="Hyperlink1 4 4 6 2" xfId="53373"/>
    <cellStyle name="Hyperlink1 4 4 7" xfId="37654"/>
    <cellStyle name="Hyperlink1 4 5" xfId="29078"/>
    <cellStyle name="Hyperlink1 4 5 2" xfId="53843"/>
    <cellStyle name="Hyperlink1 5" xfId="4650"/>
    <cellStyle name="Hyperlink1 5 2" xfId="11076"/>
    <cellStyle name="Hyperlink1 5 2 2" xfId="8932"/>
    <cellStyle name="Hyperlink1 5 2 2 2" xfId="33882"/>
    <cellStyle name="Hyperlink1 5 2 3" xfId="27976"/>
    <cellStyle name="Hyperlink1 5 2 3 2" xfId="52816"/>
    <cellStyle name="Hyperlink1 5 2 4" xfId="35996"/>
    <cellStyle name="Hyperlink1 5 3" xfId="10846"/>
    <cellStyle name="Hyperlink1 5 3 2" xfId="9031"/>
    <cellStyle name="Hyperlink1 5 3 2 2" xfId="33981"/>
    <cellStyle name="Hyperlink1 5 3 3" xfId="18560"/>
    <cellStyle name="Hyperlink1 5 3 3 2" xfId="43400"/>
    <cellStyle name="Hyperlink1 5 3 4" xfId="35768"/>
    <cellStyle name="Hyperlink1 5 4" xfId="12812"/>
    <cellStyle name="Hyperlink1 5 4 2" xfId="17221"/>
    <cellStyle name="Hyperlink1 5 4 2 2" xfId="42061"/>
    <cellStyle name="Hyperlink1 5 4 3" xfId="20484"/>
    <cellStyle name="Hyperlink1 5 4 3 2" xfId="45324"/>
    <cellStyle name="Hyperlink1 5 4 4" xfId="23754"/>
    <cellStyle name="Hyperlink1 5 4 4 2" xfId="48594"/>
    <cellStyle name="Hyperlink1 5 4 5" xfId="26967"/>
    <cellStyle name="Hyperlink1 5 4 5 2" xfId="51807"/>
    <cellStyle name="Hyperlink1 5 4 6" xfId="28534"/>
    <cellStyle name="Hyperlink1 5 4 6 2" xfId="53374"/>
    <cellStyle name="Hyperlink1 5 4 7" xfId="37655"/>
    <cellStyle name="Hyperlink1 5 5" xfId="29079"/>
    <cellStyle name="Hyperlink1 5 5 2" xfId="53844"/>
    <cellStyle name="Hyperlink1 6" xfId="4651"/>
    <cellStyle name="Hyperlink1 6 2" xfId="11077"/>
    <cellStyle name="Hyperlink1 6 2 2" xfId="9081"/>
    <cellStyle name="Hyperlink1 6 2 2 2" xfId="34031"/>
    <cellStyle name="Hyperlink1 6 2 3" xfId="27977"/>
    <cellStyle name="Hyperlink1 6 2 3 2" xfId="52817"/>
    <cellStyle name="Hyperlink1 6 2 4" xfId="35997"/>
    <cellStyle name="Hyperlink1 6 3" xfId="10845"/>
    <cellStyle name="Hyperlink1 6 3 2" xfId="6422"/>
    <cellStyle name="Hyperlink1 6 3 2 2" xfId="31397"/>
    <cellStyle name="Hyperlink1 6 3 3" xfId="18559"/>
    <cellStyle name="Hyperlink1 6 3 3 2" xfId="43399"/>
    <cellStyle name="Hyperlink1 6 3 4" xfId="35767"/>
    <cellStyle name="Hyperlink1 6 4" xfId="12813"/>
    <cellStyle name="Hyperlink1 6 4 2" xfId="17222"/>
    <cellStyle name="Hyperlink1 6 4 2 2" xfId="42062"/>
    <cellStyle name="Hyperlink1 6 4 3" xfId="20485"/>
    <cellStyle name="Hyperlink1 6 4 3 2" xfId="45325"/>
    <cellStyle name="Hyperlink1 6 4 4" xfId="23755"/>
    <cellStyle name="Hyperlink1 6 4 4 2" xfId="48595"/>
    <cellStyle name="Hyperlink1 6 4 5" xfId="26968"/>
    <cellStyle name="Hyperlink1 6 4 5 2" xfId="51808"/>
    <cellStyle name="Hyperlink1 6 4 6" xfId="28535"/>
    <cellStyle name="Hyperlink1 6 4 6 2" xfId="53375"/>
    <cellStyle name="Hyperlink1 6 4 7" xfId="37656"/>
    <cellStyle name="Hyperlink1 6 5" xfId="29080"/>
    <cellStyle name="Hyperlink1 6 5 2" xfId="53845"/>
    <cellStyle name="Hyperlink1 7" xfId="4652"/>
    <cellStyle name="Hyperlink1 7 2" xfId="11078"/>
    <cellStyle name="Hyperlink1 7 2 2" xfId="9347"/>
    <cellStyle name="Hyperlink1 7 2 2 2" xfId="34297"/>
    <cellStyle name="Hyperlink1 7 2 3" xfId="27978"/>
    <cellStyle name="Hyperlink1 7 2 3 2" xfId="52818"/>
    <cellStyle name="Hyperlink1 7 2 4" xfId="35998"/>
    <cellStyle name="Hyperlink1 7 3" xfId="10844"/>
    <cellStyle name="Hyperlink1 7 3 2" xfId="9032"/>
    <cellStyle name="Hyperlink1 7 3 2 2" xfId="33982"/>
    <cellStyle name="Hyperlink1 7 3 3" xfId="18558"/>
    <cellStyle name="Hyperlink1 7 3 3 2" xfId="43398"/>
    <cellStyle name="Hyperlink1 7 3 4" xfId="35766"/>
    <cellStyle name="Hyperlink1 7 4" xfId="12814"/>
    <cellStyle name="Hyperlink1 7 4 2" xfId="17223"/>
    <cellStyle name="Hyperlink1 7 4 2 2" xfId="42063"/>
    <cellStyle name="Hyperlink1 7 4 3" xfId="20486"/>
    <cellStyle name="Hyperlink1 7 4 3 2" xfId="45326"/>
    <cellStyle name="Hyperlink1 7 4 4" xfId="23756"/>
    <cellStyle name="Hyperlink1 7 4 4 2" xfId="48596"/>
    <cellStyle name="Hyperlink1 7 4 5" xfId="26969"/>
    <cellStyle name="Hyperlink1 7 4 5 2" xfId="51809"/>
    <cellStyle name="Hyperlink1 7 4 6" xfId="28536"/>
    <cellStyle name="Hyperlink1 7 4 6 2" xfId="53376"/>
    <cellStyle name="Hyperlink1 7 4 7" xfId="37657"/>
    <cellStyle name="Hyperlink1 7 5" xfId="29081"/>
    <cellStyle name="Hyperlink1 7 5 2" xfId="53846"/>
    <cellStyle name="Hyperlink1 8" xfId="11072"/>
    <cellStyle name="Hyperlink1 8 2" xfId="7237"/>
    <cellStyle name="Hyperlink1 8 2 2" xfId="32190"/>
    <cellStyle name="Hyperlink1 8 3" xfId="27972"/>
    <cellStyle name="Hyperlink1 8 3 2" xfId="52812"/>
    <cellStyle name="Hyperlink1 8 4" xfId="35992"/>
    <cellStyle name="Hyperlink1 9" xfId="10850"/>
    <cellStyle name="Hyperlink1 9 2" xfId="9534"/>
    <cellStyle name="Hyperlink1 9 2 2" xfId="34484"/>
    <cellStyle name="Hyperlink1 9 3" xfId="18564"/>
    <cellStyle name="Hyperlink1 9 3 2" xfId="43404"/>
    <cellStyle name="Hyperlink1 9 4" xfId="35772"/>
    <cellStyle name="Hyperlink2" xfId="4653"/>
    <cellStyle name="Hyperlink2 2" xfId="4654"/>
    <cellStyle name="Hyperlink-email" xfId="4655"/>
    <cellStyle name="Hyperlink-email 2" xfId="4656"/>
    <cellStyle name="Hypertextový odkaz" xfId="212"/>
    <cellStyle name="i" xfId="4657"/>
    <cellStyle name="Incorrecto" xfId="4658"/>
    <cellStyle name="Index" xfId="68"/>
    <cellStyle name="Index FITT" xfId="862"/>
    <cellStyle name="InflationIndex" xfId="69"/>
    <cellStyle name="Info" xfId="4659"/>
    <cellStyle name="InLink" xfId="1220"/>
    <cellStyle name="Input" xfId="10" builtinId="20" customBuiltin="1"/>
    <cellStyle name="Input (StyleA)" xfId="863"/>
    <cellStyle name="Input (StyleA) 10" xfId="29104"/>
    <cellStyle name="Input (StyleA) 10 2" xfId="53865"/>
    <cellStyle name="Input (StyleA) 2" xfId="4660"/>
    <cellStyle name="Input (StyleA) 2 2" xfId="5177"/>
    <cellStyle name="Input (StyleA) 2 2 2" xfId="30269"/>
    <cellStyle name="Input (StyleA) 2 3" xfId="5213"/>
    <cellStyle name="Input (StyleA) 2 3 2" xfId="30299"/>
    <cellStyle name="Input (StyleA) 2 4" xfId="5245"/>
    <cellStyle name="Input (StyleA) 2 4 2" xfId="30327"/>
    <cellStyle name="Input (StyleA) 2 5" xfId="5258"/>
    <cellStyle name="Input (StyleA) 2 5 2" xfId="30339"/>
    <cellStyle name="Input (StyleA) 2 6" xfId="28879"/>
    <cellStyle name="Input (StyleA) 2 6 2" xfId="53700"/>
    <cellStyle name="Input (StyleA) 2 7" xfId="28889"/>
    <cellStyle name="Input (StyleA) 2 7 2" xfId="53708"/>
    <cellStyle name="Input (StyleA) 2 8" xfId="28813"/>
    <cellStyle name="Input (StyleA) 2 8 2" xfId="53648"/>
    <cellStyle name="Input (StyleA) 2 9" xfId="29042"/>
    <cellStyle name="Input (StyleA) 2 9 2" xfId="53813"/>
    <cellStyle name="Input (StyleA) 3" xfId="1151"/>
    <cellStyle name="Input (StyleA) 3 2" xfId="29682"/>
    <cellStyle name="Input (StyleA) 4" xfId="4734"/>
    <cellStyle name="Input (StyleA) 4 2" xfId="29855"/>
    <cellStyle name="Input (StyleA) 5" xfId="5176"/>
    <cellStyle name="Input (StyleA) 5 2" xfId="30268"/>
    <cellStyle name="Input (StyleA) 6" xfId="5199"/>
    <cellStyle name="Input (StyleA) 6 2" xfId="30288"/>
    <cellStyle name="Input (StyleA) 7" xfId="28861"/>
    <cellStyle name="Input (StyleA) 7 2" xfId="53685"/>
    <cellStyle name="Input (StyleA) 8" xfId="28886"/>
    <cellStyle name="Input (StyleA) 8 2" xfId="53705"/>
    <cellStyle name="Input (StyleA) 9" xfId="28820"/>
    <cellStyle name="Input (StyleA) 9 2" xfId="53652"/>
    <cellStyle name="Input [yellow]" xfId="4661"/>
    <cellStyle name="Input [yellow] 10" xfId="11079"/>
    <cellStyle name="Input [yellow] 10 2" xfId="14819"/>
    <cellStyle name="Input [yellow] 10 2 2" xfId="39660"/>
    <cellStyle name="Input [yellow] 10 3" xfId="18775"/>
    <cellStyle name="Input [yellow] 10 3 2" xfId="43615"/>
    <cellStyle name="Input [yellow] 10 4" xfId="22046"/>
    <cellStyle name="Input [yellow] 10 4 2" xfId="46886"/>
    <cellStyle name="Input [yellow] 10 5" xfId="25269"/>
    <cellStyle name="Input [yellow] 10 5 2" xfId="50109"/>
    <cellStyle name="Input [yellow] 10 6" xfId="35999"/>
    <cellStyle name="Input [yellow] 11" xfId="10843"/>
    <cellStyle name="Input [yellow] 11 2" xfId="9033"/>
    <cellStyle name="Input [yellow] 11 2 2" xfId="33983"/>
    <cellStyle name="Input [yellow] 11 3" xfId="18557"/>
    <cellStyle name="Input [yellow] 11 3 2" xfId="43397"/>
    <cellStyle name="Input [yellow] 11 4" xfId="21842"/>
    <cellStyle name="Input [yellow] 11 4 2" xfId="46682"/>
    <cellStyle name="Input [yellow] 11 5" xfId="25068"/>
    <cellStyle name="Input [yellow] 11 5 2" xfId="49908"/>
    <cellStyle name="Input [yellow] 11 6" xfId="27864"/>
    <cellStyle name="Input [yellow] 11 6 2" xfId="52704"/>
    <cellStyle name="Input [yellow] 11 7" xfId="35765"/>
    <cellStyle name="Input [yellow] 12" xfId="8158"/>
    <cellStyle name="Input [yellow] 12 2" xfId="33111"/>
    <cellStyle name="Input [yellow] 13" xfId="29824"/>
    <cellStyle name="Input [yellow] 2" xfId="4662"/>
    <cellStyle name="Input [yellow] 2 2" xfId="5179"/>
    <cellStyle name="Input [yellow] 2 2 2" xfId="11370"/>
    <cellStyle name="Input [yellow] 2 2 2 2" xfId="13478"/>
    <cellStyle name="Input [yellow] 2 2 2 2 2" xfId="38320"/>
    <cellStyle name="Input [yellow] 2 2 2 3" xfId="19064"/>
    <cellStyle name="Input [yellow] 2 2 2 3 2" xfId="43904"/>
    <cellStyle name="Input [yellow] 2 2 2 4" xfId="22334"/>
    <cellStyle name="Input [yellow] 2 2 2 4 2" xfId="47174"/>
    <cellStyle name="Input [yellow] 2 2 2 5" xfId="25557"/>
    <cellStyle name="Input [yellow] 2 2 2 5 2" xfId="50397"/>
    <cellStyle name="Input [yellow] 2 2 2 6" xfId="36284"/>
    <cellStyle name="Input [yellow] 2 2 3" xfId="10490"/>
    <cellStyle name="Input [yellow] 2 2 3 2" xfId="13465"/>
    <cellStyle name="Input [yellow] 2 2 3 2 2" xfId="38307"/>
    <cellStyle name="Input [yellow] 2 2 3 3" xfId="18204"/>
    <cellStyle name="Input [yellow] 2 2 3 3 2" xfId="43044"/>
    <cellStyle name="Input [yellow] 2 2 3 4" xfId="21492"/>
    <cellStyle name="Input [yellow] 2 2 3 4 2" xfId="46332"/>
    <cellStyle name="Input [yellow] 2 2 3 5" xfId="24718"/>
    <cellStyle name="Input [yellow] 2 2 3 5 2" xfId="49558"/>
    <cellStyle name="Input [yellow] 2 2 3 6" xfId="27586"/>
    <cellStyle name="Input [yellow] 2 2 3 6 2" xfId="52426"/>
    <cellStyle name="Input [yellow] 2 2 3 7" xfId="35422"/>
    <cellStyle name="Input [yellow] 2 2 4" xfId="7812"/>
    <cellStyle name="Input [yellow] 2 2 4 2" xfId="32765"/>
    <cellStyle name="Input [yellow] 2 2 5" xfId="30271"/>
    <cellStyle name="Input [yellow] 2 3" xfId="5215"/>
    <cellStyle name="Input [yellow] 2 3 2" xfId="11395"/>
    <cellStyle name="Input [yellow] 2 3 2 2" xfId="14636"/>
    <cellStyle name="Input [yellow] 2 3 2 2 2" xfId="39477"/>
    <cellStyle name="Input [yellow] 2 3 2 3" xfId="19089"/>
    <cellStyle name="Input [yellow] 2 3 2 3 2" xfId="43929"/>
    <cellStyle name="Input [yellow] 2 3 2 4" xfId="22359"/>
    <cellStyle name="Input [yellow] 2 3 2 4 2" xfId="47199"/>
    <cellStyle name="Input [yellow] 2 3 2 5" xfId="25582"/>
    <cellStyle name="Input [yellow] 2 3 2 5 2" xfId="50422"/>
    <cellStyle name="Input [yellow] 2 3 2 6" xfId="36307"/>
    <cellStyle name="Input [yellow] 2 3 3" xfId="10465"/>
    <cellStyle name="Input [yellow] 2 3 3 2" xfId="13519"/>
    <cellStyle name="Input [yellow] 2 3 3 2 2" xfId="38361"/>
    <cellStyle name="Input [yellow] 2 3 3 3" xfId="18179"/>
    <cellStyle name="Input [yellow] 2 3 3 3 2" xfId="43019"/>
    <cellStyle name="Input [yellow] 2 3 3 4" xfId="21467"/>
    <cellStyle name="Input [yellow] 2 3 3 4 2" xfId="46307"/>
    <cellStyle name="Input [yellow] 2 3 3 5" xfId="24693"/>
    <cellStyle name="Input [yellow] 2 3 3 5 2" xfId="49533"/>
    <cellStyle name="Input [yellow] 2 3 3 6" xfId="27563"/>
    <cellStyle name="Input [yellow] 2 3 3 6 2" xfId="52403"/>
    <cellStyle name="Input [yellow] 2 3 3 7" xfId="35399"/>
    <cellStyle name="Input [yellow] 2 3 4" xfId="7777"/>
    <cellStyle name="Input [yellow] 2 3 4 2" xfId="32730"/>
    <cellStyle name="Input [yellow] 2 3 5" xfId="30301"/>
    <cellStyle name="Input [yellow] 2 4" xfId="5247"/>
    <cellStyle name="Input [yellow] 2 4 2" xfId="11419"/>
    <cellStyle name="Input [yellow] 2 4 2 2" xfId="9362"/>
    <cellStyle name="Input [yellow] 2 4 2 2 2" xfId="34312"/>
    <cellStyle name="Input [yellow] 2 4 2 3" xfId="19113"/>
    <cellStyle name="Input [yellow] 2 4 2 3 2" xfId="43953"/>
    <cellStyle name="Input [yellow] 2 4 2 4" xfId="22383"/>
    <cellStyle name="Input [yellow] 2 4 2 4 2" xfId="47223"/>
    <cellStyle name="Input [yellow] 2 4 2 5" xfId="25606"/>
    <cellStyle name="Input [yellow] 2 4 2 5 2" xfId="50446"/>
    <cellStyle name="Input [yellow] 2 4 2 6" xfId="36330"/>
    <cellStyle name="Input [yellow] 2 4 3" xfId="10440"/>
    <cellStyle name="Input [yellow] 2 4 3 2" xfId="14634"/>
    <cellStyle name="Input [yellow] 2 4 3 2 2" xfId="39475"/>
    <cellStyle name="Input [yellow] 2 4 3 3" xfId="18154"/>
    <cellStyle name="Input [yellow] 2 4 3 3 2" xfId="42994"/>
    <cellStyle name="Input [yellow] 2 4 3 4" xfId="21442"/>
    <cellStyle name="Input [yellow] 2 4 3 4 2" xfId="46282"/>
    <cellStyle name="Input [yellow] 2 4 3 5" xfId="24668"/>
    <cellStyle name="Input [yellow] 2 4 3 5 2" xfId="49508"/>
    <cellStyle name="Input [yellow] 2 4 3 6" xfId="27539"/>
    <cellStyle name="Input [yellow] 2 4 3 6 2" xfId="52379"/>
    <cellStyle name="Input [yellow] 2 4 3 7" xfId="35375"/>
    <cellStyle name="Input [yellow] 2 4 4" xfId="7746"/>
    <cellStyle name="Input [yellow] 2 4 4 2" xfId="32699"/>
    <cellStyle name="Input [yellow] 2 4 5" xfId="30329"/>
    <cellStyle name="Input [yellow] 2 5" xfId="5260"/>
    <cellStyle name="Input [yellow] 2 5 2" xfId="11431"/>
    <cellStyle name="Input [yellow] 2 5 2 2" xfId="13695"/>
    <cellStyle name="Input [yellow] 2 5 2 2 2" xfId="38537"/>
    <cellStyle name="Input [yellow] 2 5 2 3" xfId="19125"/>
    <cellStyle name="Input [yellow] 2 5 2 3 2" xfId="43965"/>
    <cellStyle name="Input [yellow] 2 5 2 4" xfId="22395"/>
    <cellStyle name="Input [yellow] 2 5 2 4 2" xfId="47235"/>
    <cellStyle name="Input [yellow] 2 5 2 5" xfId="25618"/>
    <cellStyle name="Input [yellow] 2 5 2 5 2" xfId="50458"/>
    <cellStyle name="Input [yellow] 2 5 2 6" xfId="36341"/>
    <cellStyle name="Input [yellow] 2 5 3" xfId="10428"/>
    <cellStyle name="Input [yellow] 2 5 3 2" xfId="14659"/>
    <cellStyle name="Input [yellow] 2 5 3 2 2" xfId="39500"/>
    <cellStyle name="Input [yellow] 2 5 3 3" xfId="18142"/>
    <cellStyle name="Input [yellow] 2 5 3 3 2" xfId="42982"/>
    <cellStyle name="Input [yellow] 2 5 3 4" xfId="21430"/>
    <cellStyle name="Input [yellow] 2 5 3 4 2" xfId="46270"/>
    <cellStyle name="Input [yellow] 2 5 3 5" xfId="24656"/>
    <cellStyle name="Input [yellow] 2 5 3 5 2" xfId="49496"/>
    <cellStyle name="Input [yellow] 2 5 3 6" xfId="27527"/>
    <cellStyle name="Input [yellow] 2 5 3 6 2" xfId="52367"/>
    <cellStyle name="Input [yellow] 2 5 3 7" xfId="35364"/>
    <cellStyle name="Input [yellow] 2 5 4" xfId="7733"/>
    <cellStyle name="Input [yellow] 2 5 4 2" xfId="32686"/>
    <cellStyle name="Input [yellow] 2 5 5" xfId="30341"/>
    <cellStyle name="Input [yellow] 2 6" xfId="11080"/>
    <cellStyle name="Input [yellow] 2 6 2" xfId="14417"/>
    <cellStyle name="Input [yellow] 2 6 2 2" xfId="39258"/>
    <cellStyle name="Input [yellow] 2 6 3" xfId="18776"/>
    <cellStyle name="Input [yellow] 2 6 3 2" xfId="43616"/>
    <cellStyle name="Input [yellow] 2 6 4" xfId="22047"/>
    <cellStyle name="Input [yellow] 2 6 4 2" xfId="46887"/>
    <cellStyle name="Input [yellow] 2 6 5" xfId="25270"/>
    <cellStyle name="Input [yellow] 2 6 5 2" xfId="50110"/>
    <cellStyle name="Input [yellow] 2 6 6" xfId="36000"/>
    <cellStyle name="Input [yellow] 2 7" xfId="10842"/>
    <cellStyle name="Input [yellow] 2 7 2" xfId="9034"/>
    <cellStyle name="Input [yellow] 2 7 2 2" xfId="33984"/>
    <cellStyle name="Input [yellow] 2 7 3" xfId="18556"/>
    <cellStyle name="Input [yellow] 2 7 3 2" xfId="43396"/>
    <cellStyle name="Input [yellow] 2 7 4" xfId="21841"/>
    <cellStyle name="Input [yellow] 2 7 4 2" xfId="46681"/>
    <cellStyle name="Input [yellow] 2 7 5" xfId="25067"/>
    <cellStyle name="Input [yellow] 2 7 5 2" xfId="49907"/>
    <cellStyle name="Input [yellow] 2 7 6" xfId="27863"/>
    <cellStyle name="Input [yellow] 2 7 6 2" xfId="52703"/>
    <cellStyle name="Input [yellow] 2 7 7" xfId="35764"/>
    <cellStyle name="Input [yellow] 2 8" xfId="8157"/>
    <cellStyle name="Input [yellow] 2 8 2" xfId="33110"/>
    <cellStyle name="Input [yellow] 2 9" xfId="29825"/>
    <cellStyle name="Input [yellow] 3" xfId="4663"/>
    <cellStyle name="Input [yellow] 3 2" xfId="5180"/>
    <cellStyle name="Input [yellow] 3 2 2" xfId="11371"/>
    <cellStyle name="Input [yellow] 3 2 2 2" xfId="7441"/>
    <cellStyle name="Input [yellow] 3 2 2 2 2" xfId="32394"/>
    <cellStyle name="Input [yellow] 3 2 2 3" xfId="19065"/>
    <cellStyle name="Input [yellow] 3 2 2 3 2" xfId="43905"/>
    <cellStyle name="Input [yellow] 3 2 2 4" xfId="22335"/>
    <cellStyle name="Input [yellow] 3 2 2 4 2" xfId="47175"/>
    <cellStyle name="Input [yellow] 3 2 2 5" xfId="25558"/>
    <cellStyle name="Input [yellow] 3 2 2 5 2" xfId="50398"/>
    <cellStyle name="Input [yellow] 3 2 2 6" xfId="36285"/>
    <cellStyle name="Input [yellow] 3 2 3" xfId="10489"/>
    <cellStyle name="Input [yellow] 3 2 3 2" xfId="14799"/>
    <cellStyle name="Input [yellow] 3 2 3 2 2" xfId="39640"/>
    <cellStyle name="Input [yellow] 3 2 3 3" xfId="18203"/>
    <cellStyle name="Input [yellow] 3 2 3 3 2" xfId="43043"/>
    <cellStyle name="Input [yellow] 3 2 3 4" xfId="21491"/>
    <cellStyle name="Input [yellow] 3 2 3 4 2" xfId="46331"/>
    <cellStyle name="Input [yellow] 3 2 3 5" xfId="24717"/>
    <cellStyle name="Input [yellow] 3 2 3 5 2" xfId="49557"/>
    <cellStyle name="Input [yellow] 3 2 3 6" xfId="27585"/>
    <cellStyle name="Input [yellow] 3 2 3 6 2" xfId="52425"/>
    <cellStyle name="Input [yellow] 3 2 3 7" xfId="35421"/>
    <cellStyle name="Input [yellow] 3 2 4" xfId="7811"/>
    <cellStyle name="Input [yellow] 3 2 4 2" xfId="32764"/>
    <cellStyle name="Input [yellow] 3 2 5" xfId="30272"/>
    <cellStyle name="Input [yellow] 3 3" xfId="5216"/>
    <cellStyle name="Input [yellow] 3 3 2" xfId="11396"/>
    <cellStyle name="Input [yellow] 3 3 2 2" xfId="14411"/>
    <cellStyle name="Input [yellow] 3 3 2 2 2" xfId="39252"/>
    <cellStyle name="Input [yellow] 3 3 2 3" xfId="19090"/>
    <cellStyle name="Input [yellow] 3 3 2 3 2" xfId="43930"/>
    <cellStyle name="Input [yellow] 3 3 2 4" xfId="22360"/>
    <cellStyle name="Input [yellow] 3 3 2 4 2" xfId="47200"/>
    <cellStyle name="Input [yellow] 3 3 2 5" xfId="25583"/>
    <cellStyle name="Input [yellow] 3 3 2 5 2" xfId="50423"/>
    <cellStyle name="Input [yellow] 3 3 2 6" xfId="36308"/>
    <cellStyle name="Input [yellow] 3 3 3" xfId="10464"/>
    <cellStyle name="Input [yellow] 3 3 3 2" xfId="14670"/>
    <cellStyle name="Input [yellow] 3 3 3 2 2" xfId="39511"/>
    <cellStyle name="Input [yellow] 3 3 3 3" xfId="18178"/>
    <cellStyle name="Input [yellow] 3 3 3 3 2" xfId="43018"/>
    <cellStyle name="Input [yellow] 3 3 3 4" xfId="21466"/>
    <cellStyle name="Input [yellow] 3 3 3 4 2" xfId="46306"/>
    <cellStyle name="Input [yellow] 3 3 3 5" xfId="24692"/>
    <cellStyle name="Input [yellow] 3 3 3 5 2" xfId="49532"/>
    <cellStyle name="Input [yellow] 3 3 3 6" xfId="27562"/>
    <cellStyle name="Input [yellow] 3 3 3 6 2" xfId="52402"/>
    <cellStyle name="Input [yellow] 3 3 3 7" xfId="35398"/>
    <cellStyle name="Input [yellow] 3 3 4" xfId="7776"/>
    <cellStyle name="Input [yellow] 3 3 4 2" xfId="32729"/>
    <cellStyle name="Input [yellow] 3 3 5" xfId="30302"/>
    <cellStyle name="Input [yellow] 3 4" xfId="5248"/>
    <cellStyle name="Input [yellow] 3 4 2" xfId="11420"/>
    <cellStyle name="Input [yellow] 3 4 2 2" xfId="7127"/>
    <cellStyle name="Input [yellow] 3 4 2 2 2" xfId="32080"/>
    <cellStyle name="Input [yellow] 3 4 2 3" xfId="19114"/>
    <cellStyle name="Input [yellow] 3 4 2 3 2" xfId="43954"/>
    <cellStyle name="Input [yellow] 3 4 2 4" xfId="22384"/>
    <cellStyle name="Input [yellow] 3 4 2 4 2" xfId="47224"/>
    <cellStyle name="Input [yellow] 3 4 2 5" xfId="25607"/>
    <cellStyle name="Input [yellow] 3 4 2 5 2" xfId="50447"/>
    <cellStyle name="Input [yellow] 3 4 2 6" xfId="36331"/>
    <cellStyle name="Input [yellow] 3 4 3" xfId="10439"/>
    <cellStyle name="Input [yellow] 3 4 3 2" xfId="7526"/>
    <cellStyle name="Input [yellow] 3 4 3 2 2" xfId="32479"/>
    <cellStyle name="Input [yellow] 3 4 3 3" xfId="18153"/>
    <cellStyle name="Input [yellow] 3 4 3 3 2" xfId="42993"/>
    <cellStyle name="Input [yellow] 3 4 3 4" xfId="21441"/>
    <cellStyle name="Input [yellow] 3 4 3 4 2" xfId="46281"/>
    <cellStyle name="Input [yellow] 3 4 3 5" xfId="24667"/>
    <cellStyle name="Input [yellow] 3 4 3 5 2" xfId="49507"/>
    <cellStyle name="Input [yellow] 3 4 3 6" xfId="27538"/>
    <cellStyle name="Input [yellow] 3 4 3 6 2" xfId="52378"/>
    <cellStyle name="Input [yellow] 3 4 3 7" xfId="35374"/>
    <cellStyle name="Input [yellow] 3 4 4" xfId="7745"/>
    <cellStyle name="Input [yellow] 3 4 4 2" xfId="32698"/>
    <cellStyle name="Input [yellow] 3 4 5" xfId="30330"/>
    <cellStyle name="Input [yellow] 3 5" xfId="5261"/>
    <cellStyle name="Input [yellow] 3 5 2" xfId="11432"/>
    <cellStyle name="Input [yellow] 3 5 2 2" xfId="6519"/>
    <cellStyle name="Input [yellow] 3 5 2 2 2" xfId="31488"/>
    <cellStyle name="Input [yellow] 3 5 2 3" xfId="19126"/>
    <cellStyle name="Input [yellow] 3 5 2 3 2" xfId="43966"/>
    <cellStyle name="Input [yellow] 3 5 2 4" xfId="22396"/>
    <cellStyle name="Input [yellow] 3 5 2 4 2" xfId="47236"/>
    <cellStyle name="Input [yellow] 3 5 2 5" xfId="25619"/>
    <cellStyle name="Input [yellow] 3 5 2 5 2" xfId="50459"/>
    <cellStyle name="Input [yellow] 3 5 2 6" xfId="36342"/>
    <cellStyle name="Input [yellow] 3 5 3" xfId="10427"/>
    <cellStyle name="Input [yellow] 3 5 3 2" xfId="7493"/>
    <cellStyle name="Input [yellow] 3 5 3 2 2" xfId="32446"/>
    <cellStyle name="Input [yellow] 3 5 3 3" xfId="18141"/>
    <cellStyle name="Input [yellow] 3 5 3 3 2" xfId="42981"/>
    <cellStyle name="Input [yellow] 3 5 3 4" xfId="21429"/>
    <cellStyle name="Input [yellow] 3 5 3 4 2" xfId="46269"/>
    <cellStyle name="Input [yellow] 3 5 3 5" xfId="24655"/>
    <cellStyle name="Input [yellow] 3 5 3 5 2" xfId="49495"/>
    <cellStyle name="Input [yellow] 3 5 3 6" xfId="27526"/>
    <cellStyle name="Input [yellow] 3 5 3 6 2" xfId="52366"/>
    <cellStyle name="Input [yellow] 3 5 3 7" xfId="35363"/>
    <cellStyle name="Input [yellow] 3 5 4" xfId="7732"/>
    <cellStyle name="Input [yellow] 3 5 4 2" xfId="32685"/>
    <cellStyle name="Input [yellow] 3 5 5" xfId="30342"/>
    <cellStyle name="Input [yellow] 3 6" xfId="11081"/>
    <cellStyle name="Input [yellow] 3 6 2" xfId="7537"/>
    <cellStyle name="Input [yellow] 3 6 2 2" xfId="32490"/>
    <cellStyle name="Input [yellow] 3 6 3" xfId="18777"/>
    <cellStyle name="Input [yellow] 3 6 3 2" xfId="43617"/>
    <cellStyle name="Input [yellow] 3 6 4" xfId="22048"/>
    <cellStyle name="Input [yellow] 3 6 4 2" xfId="46888"/>
    <cellStyle name="Input [yellow] 3 6 5" xfId="25271"/>
    <cellStyle name="Input [yellow] 3 6 5 2" xfId="50111"/>
    <cellStyle name="Input [yellow] 3 6 6" xfId="36001"/>
    <cellStyle name="Input [yellow] 3 7" xfId="10841"/>
    <cellStyle name="Input [yellow] 3 7 2" xfId="9035"/>
    <cellStyle name="Input [yellow] 3 7 2 2" xfId="33985"/>
    <cellStyle name="Input [yellow] 3 7 3" xfId="18555"/>
    <cellStyle name="Input [yellow] 3 7 3 2" xfId="43395"/>
    <cellStyle name="Input [yellow] 3 7 4" xfId="21840"/>
    <cellStyle name="Input [yellow] 3 7 4 2" xfId="46680"/>
    <cellStyle name="Input [yellow] 3 7 5" xfId="25066"/>
    <cellStyle name="Input [yellow] 3 7 5 2" xfId="49906"/>
    <cellStyle name="Input [yellow] 3 7 6" xfId="27862"/>
    <cellStyle name="Input [yellow] 3 7 6 2" xfId="52702"/>
    <cellStyle name="Input [yellow] 3 7 7" xfId="35763"/>
    <cellStyle name="Input [yellow] 3 8" xfId="8156"/>
    <cellStyle name="Input [yellow] 3 8 2" xfId="33109"/>
    <cellStyle name="Input [yellow] 3 9" xfId="29826"/>
    <cellStyle name="Input [yellow] 4" xfId="4664"/>
    <cellStyle name="Input [yellow] 4 2" xfId="5181"/>
    <cellStyle name="Input [yellow] 4 2 2" xfId="11372"/>
    <cellStyle name="Input [yellow] 4 2 2 2" xfId="14728"/>
    <cellStyle name="Input [yellow] 4 2 2 2 2" xfId="39569"/>
    <cellStyle name="Input [yellow] 4 2 2 3" xfId="19066"/>
    <cellStyle name="Input [yellow] 4 2 2 3 2" xfId="43906"/>
    <cellStyle name="Input [yellow] 4 2 2 4" xfId="22336"/>
    <cellStyle name="Input [yellow] 4 2 2 4 2" xfId="47176"/>
    <cellStyle name="Input [yellow] 4 2 2 5" xfId="25559"/>
    <cellStyle name="Input [yellow] 4 2 2 5 2" xfId="50399"/>
    <cellStyle name="Input [yellow] 4 2 2 6" xfId="36286"/>
    <cellStyle name="Input [yellow] 4 2 3" xfId="10488"/>
    <cellStyle name="Input [yellow] 4 2 3 2" xfId="7374"/>
    <cellStyle name="Input [yellow] 4 2 3 2 2" xfId="32327"/>
    <cellStyle name="Input [yellow] 4 2 3 3" xfId="18202"/>
    <cellStyle name="Input [yellow] 4 2 3 3 2" xfId="43042"/>
    <cellStyle name="Input [yellow] 4 2 3 4" xfId="21490"/>
    <cellStyle name="Input [yellow] 4 2 3 4 2" xfId="46330"/>
    <cellStyle name="Input [yellow] 4 2 3 5" xfId="24716"/>
    <cellStyle name="Input [yellow] 4 2 3 5 2" xfId="49556"/>
    <cellStyle name="Input [yellow] 4 2 3 6" xfId="27584"/>
    <cellStyle name="Input [yellow] 4 2 3 6 2" xfId="52424"/>
    <cellStyle name="Input [yellow] 4 2 3 7" xfId="35420"/>
    <cellStyle name="Input [yellow] 4 2 4" xfId="7810"/>
    <cellStyle name="Input [yellow] 4 2 4 2" xfId="32763"/>
    <cellStyle name="Input [yellow] 4 2 5" xfId="30273"/>
    <cellStyle name="Input [yellow] 4 3" xfId="5217"/>
    <cellStyle name="Input [yellow] 4 3 2" xfId="11397"/>
    <cellStyle name="Input [yellow] 4 3 2 2" xfId="7283"/>
    <cellStyle name="Input [yellow] 4 3 2 2 2" xfId="32236"/>
    <cellStyle name="Input [yellow] 4 3 2 3" xfId="19091"/>
    <cellStyle name="Input [yellow] 4 3 2 3 2" xfId="43931"/>
    <cellStyle name="Input [yellow] 4 3 2 4" xfId="22361"/>
    <cellStyle name="Input [yellow] 4 3 2 4 2" xfId="47201"/>
    <cellStyle name="Input [yellow] 4 3 2 5" xfId="25584"/>
    <cellStyle name="Input [yellow] 4 3 2 5 2" xfId="50424"/>
    <cellStyle name="Input [yellow] 4 3 2 6" xfId="36309"/>
    <cellStyle name="Input [yellow] 4 3 3" xfId="10463"/>
    <cellStyle name="Input [yellow] 4 3 3 2" xfId="7483"/>
    <cellStyle name="Input [yellow] 4 3 3 2 2" xfId="32436"/>
    <cellStyle name="Input [yellow] 4 3 3 3" xfId="18177"/>
    <cellStyle name="Input [yellow] 4 3 3 3 2" xfId="43017"/>
    <cellStyle name="Input [yellow] 4 3 3 4" xfId="21465"/>
    <cellStyle name="Input [yellow] 4 3 3 4 2" xfId="46305"/>
    <cellStyle name="Input [yellow] 4 3 3 5" xfId="24691"/>
    <cellStyle name="Input [yellow] 4 3 3 5 2" xfId="49531"/>
    <cellStyle name="Input [yellow] 4 3 3 6" xfId="27561"/>
    <cellStyle name="Input [yellow] 4 3 3 6 2" xfId="52401"/>
    <cellStyle name="Input [yellow] 4 3 3 7" xfId="35397"/>
    <cellStyle name="Input [yellow] 4 3 4" xfId="7775"/>
    <cellStyle name="Input [yellow] 4 3 4 2" xfId="32728"/>
    <cellStyle name="Input [yellow] 4 3 5" xfId="30303"/>
    <cellStyle name="Input [yellow] 4 4" xfId="5249"/>
    <cellStyle name="Input [yellow] 4 4 2" xfId="11421"/>
    <cellStyle name="Input [yellow] 4 4 2 2" xfId="13138"/>
    <cellStyle name="Input [yellow] 4 4 2 2 2" xfId="37980"/>
    <cellStyle name="Input [yellow] 4 4 2 3" xfId="19115"/>
    <cellStyle name="Input [yellow] 4 4 2 3 2" xfId="43955"/>
    <cellStyle name="Input [yellow] 4 4 2 4" xfId="22385"/>
    <cellStyle name="Input [yellow] 4 4 2 4 2" xfId="47225"/>
    <cellStyle name="Input [yellow] 4 4 2 5" xfId="25608"/>
    <cellStyle name="Input [yellow] 4 4 2 5 2" xfId="50448"/>
    <cellStyle name="Input [yellow] 4 4 2 6" xfId="36332"/>
    <cellStyle name="Input [yellow] 4 4 3" xfId="10438"/>
    <cellStyle name="Input [yellow] 4 4 3 2" xfId="14413"/>
    <cellStyle name="Input [yellow] 4 4 3 2 2" xfId="39254"/>
    <cellStyle name="Input [yellow] 4 4 3 3" xfId="18152"/>
    <cellStyle name="Input [yellow] 4 4 3 3 2" xfId="42992"/>
    <cellStyle name="Input [yellow] 4 4 3 4" xfId="21440"/>
    <cellStyle name="Input [yellow] 4 4 3 4 2" xfId="46280"/>
    <cellStyle name="Input [yellow] 4 4 3 5" xfId="24666"/>
    <cellStyle name="Input [yellow] 4 4 3 5 2" xfId="49506"/>
    <cellStyle name="Input [yellow] 4 4 3 6" xfId="27537"/>
    <cellStyle name="Input [yellow] 4 4 3 6 2" xfId="52377"/>
    <cellStyle name="Input [yellow] 4 4 3 7" xfId="35373"/>
    <cellStyle name="Input [yellow] 4 4 4" xfId="7744"/>
    <cellStyle name="Input [yellow] 4 4 4 2" xfId="32697"/>
    <cellStyle name="Input [yellow] 4 4 5" xfId="30331"/>
    <cellStyle name="Input [yellow] 4 5" xfId="5262"/>
    <cellStyle name="Input [yellow] 4 5 2" xfId="11433"/>
    <cellStyle name="Input [yellow] 4 5 2 2" xfId="14765"/>
    <cellStyle name="Input [yellow] 4 5 2 2 2" xfId="39606"/>
    <cellStyle name="Input [yellow] 4 5 2 3" xfId="19127"/>
    <cellStyle name="Input [yellow] 4 5 2 3 2" xfId="43967"/>
    <cellStyle name="Input [yellow] 4 5 2 4" xfId="22397"/>
    <cellStyle name="Input [yellow] 4 5 2 4 2" xfId="47237"/>
    <cellStyle name="Input [yellow] 4 5 2 5" xfId="25620"/>
    <cellStyle name="Input [yellow] 4 5 2 5 2" xfId="50460"/>
    <cellStyle name="Input [yellow] 4 5 2 6" xfId="36343"/>
    <cellStyle name="Input [yellow] 4 5 3" xfId="10426"/>
    <cellStyle name="Input [yellow] 4 5 3 2" xfId="6656"/>
    <cellStyle name="Input [yellow] 4 5 3 2 2" xfId="31624"/>
    <cellStyle name="Input [yellow] 4 5 3 3" xfId="18140"/>
    <cellStyle name="Input [yellow] 4 5 3 3 2" xfId="42980"/>
    <cellStyle name="Input [yellow] 4 5 3 4" xfId="21428"/>
    <cellStyle name="Input [yellow] 4 5 3 4 2" xfId="46268"/>
    <cellStyle name="Input [yellow] 4 5 3 5" xfId="24654"/>
    <cellStyle name="Input [yellow] 4 5 3 5 2" xfId="49494"/>
    <cellStyle name="Input [yellow] 4 5 3 6" xfId="27525"/>
    <cellStyle name="Input [yellow] 4 5 3 6 2" xfId="52365"/>
    <cellStyle name="Input [yellow] 4 5 3 7" xfId="35362"/>
    <cellStyle name="Input [yellow] 4 5 4" xfId="7227"/>
    <cellStyle name="Input [yellow] 4 5 4 2" xfId="32180"/>
    <cellStyle name="Input [yellow] 4 5 5" xfId="30343"/>
    <cellStyle name="Input [yellow] 4 6" xfId="11082"/>
    <cellStyle name="Input [yellow] 4 6 2" xfId="13543"/>
    <cellStyle name="Input [yellow] 4 6 2 2" xfId="38385"/>
    <cellStyle name="Input [yellow] 4 6 3" xfId="18778"/>
    <cellStyle name="Input [yellow] 4 6 3 2" xfId="43618"/>
    <cellStyle name="Input [yellow] 4 6 4" xfId="22049"/>
    <cellStyle name="Input [yellow] 4 6 4 2" xfId="46889"/>
    <cellStyle name="Input [yellow] 4 6 5" xfId="25272"/>
    <cellStyle name="Input [yellow] 4 6 5 2" xfId="50112"/>
    <cellStyle name="Input [yellow] 4 6 6" xfId="36002"/>
    <cellStyle name="Input [yellow] 4 7" xfId="10840"/>
    <cellStyle name="Input [yellow] 4 7 2" xfId="6560"/>
    <cellStyle name="Input [yellow] 4 7 2 2" xfId="31529"/>
    <cellStyle name="Input [yellow] 4 7 3" xfId="18554"/>
    <cellStyle name="Input [yellow] 4 7 3 2" xfId="43394"/>
    <cellStyle name="Input [yellow] 4 7 4" xfId="21839"/>
    <cellStyle name="Input [yellow] 4 7 4 2" xfId="46679"/>
    <cellStyle name="Input [yellow] 4 7 5" xfId="25065"/>
    <cellStyle name="Input [yellow] 4 7 5 2" xfId="49905"/>
    <cellStyle name="Input [yellow] 4 7 6" xfId="27861"/>
    <cellStyle name="Input [yellow] 4 7 6 2" xfId="52701"/>
    <cellStyle name="Input [yellow] 4 7 7" xfId="35762"/>
    <cellStyle name="Input [yellow] 4 8" xfId="8155"/>
    <cellStyle name="Input [yellow] 4 8 2" xfId="33108"/>
    <cellStyle name="Input [yellow] 4 9" xfId="29827"/>
    <cellStyle name="Input [yellow] 5" xfId="4665"/>
    <cellStyle name="Input [yellow] 5 2" xfId="5182"/>
    <cellStyle name="Input [yellow] 5 2 2" xfId="11373"/>
    <cellStyle name="Input [yellow] 5 2 2 2" xfId="9306"/>
    <cellStyle name="Input [yellow] 5 2 2 2 2" xfId="34256"/>
    <cellStyle name="Input [yellow] 5 2 2 3" xfId="19067"/>
    <cellStyle name="Input [yellow] 5 2 2 3 2" xfId="43907"/>
    <cellStyle name="Input [yellow] 5 2 2 4" xfId="22337"/>
    <cellStyle name="Input [yellow] 5 2 2 4 2" xfId="47177"/>
    <cellStyle name="Input [yellow] 5 2 2 5" xfId="25560"/>
    <cellStyle name="Input [yellow] 5 2 2 5 2" xfId="50400"/>
    <cellStyle name="Input [yellow] 5 2 2 6" xfId="36287"/>
    <cellStyle name="Input [yellow] 5 2 3" xfId="10487"/>
    <cellStyle name="Input [yellow] 5 2 3 2" xfId="9803"/>
    <cellStyle name="Input [yellow] 5 2 3 2 2" xfId="34752"/>
    <cellStyle name="Input [yellow] 5 2 3 3" xfId="18201"/>
    <cellStyle name="Input [yellow] 5 2 3 3 2" xfId="43041"/>
    <cellStyle name="Input [yellow] 5 2 3 4" xfId="21489"/>
    <cellStyle name="Input [yellow] 5 2 3 4 2" xfId="46329"/>
    <cellStyle name="Input [yellow] 5 2 3 5" xfId="24715"/>
    <cellStyle name="Input [yellow] 5 2 3 5 2" xfId="49555"/>
    <cellStyle name="Input [yellow] 5 2 3 6" xfId="27583"/>
    <cellStyle name="Input [yellow] 5 2 3 6 2" xfId="52423"/>
    <cellStyle name="Input [yellow] 5 2 3 7" xfId="35419"/>
    <cellStyle name="Input [yellow] 5 2 4" xfId="7809"/>
    <cellStyle name="Input [yellow] 5 2 4 2" xfId="32762"/>
    <cellStyle name="Input [yellow] 5 2 5" xfId="30274"/>
    <cellStyle name="Input [yellow] 5 3" xfId="5218"/>
    <cellStyle name="Input [yellow] 5 3 2" xfId="11398"/>
    <cellStyle name="Input [yellow] 5 3 2 2" xfId="6725"/>
    <cellStyle name="Input [yellow] 5 3 2 2 2" xfId="31693"/>
    <cellStyle name="Input [yellow] 5 3 2 3" xfId="19092"/>
    <cellStyle name="Input [yellow] 5 3 2 3 2" xfId="43932"/>
    <cellStyle name="Input [yellow] 5 3 2 4" xfId="22362"/>
    <cellStyle name="Input [yellow] 5 3 2 4 2" xfId="47202"/>
    <cellStyle name="Input [yellow] 5 3 2 5" xfId="25585"/>
    <cellStyle name="Input [yellow] 5 3 2 5 2" xfId="50425"/>
    <cellStyle name="Input [yellow] 5 3 2 6" xfId="36310"/>
    <cellStyle name="Input [yellow] 5 3 3" xfId="10462"/>
    <cellStyle name="Input [yellow] 5 3 3 2" xfId="9697"/>
    <cellStyle name="Input [yellow] 5 3 3 2 2" xfId="34646"/>
    <cellStyle name="Input [yellow] 5 3 3 3" xfId="18176"/>
    <cellStyle name="Input [yellow] 5 3 3 3 2" xfId="43016"/>
    <cellStyle name="Input [yellow] 5 3 3 4" xfId="21464"/>
    <cellStyle name="Input [yellow] 5 3 3 4 2" xfId="46304"/>
    <cellStyle name="Input [yellow] 5 3 3 5" xfId="24690"/>
    <cellStyle name="Input [yellow] 5 3 3 5 2" xfId="49530"/>
    <cellStyle name="Input [yellow] 5 3 3 6" xfId="27560"/>
    <cellStyle name="Input [yellow] 5 3 3 6 2" xfId="52400"/>
    <cellStyle name="Input [yellow] 5 3 3 7" xfId="35396"/>
    <cellStyle name="Input [yellow] 5 3 4" xfId="7774"/>
    <cellStyle name="Input [yellow] 5 3 4 2" xfId="32727"/>
    <cellStyle name="Input [yellow] 5 3 5" xfId="30304"/>
    <cellStyle name="Input [yellow] 5 4" xfId="5250"/>
    <cellStyle name="Input [yellow] 5 4 2" xfId="11422"/>
    <cellStyle name="Input [yellow] 5 4 2 2" xfId="14864"/>
    <cellStyle name="Input [yellow] 5 4 2 2 2" xfId="39705"/>
    <cellStyle name="Input [yellow] 5 4 2 3" xfId="19116"/>
    <cellStyle name="Input [yellow] 5 4 2 3 2" xfId="43956"/>
    <cellStyle name="Input [yellow] 5 4 2 4" xfId="22386"/>
    <cellStyle name="Input [yellow] 5 4 2 4 2" xfId="47226"/>
    <cellStyle name="Input [yellow] 5 4 2 5" xfId="25609"/>
    <cellStyle name="Input [yellow] 5 4 2 5 2" xfId="50449"/>
    <cellStyle name="Input [yellow] 5 4 2 6" xfId="36333"/>
    <cellStyle name="Input [yellow] 5 4 3" xfId="10437"/>
    <cellStyle name="Input [yellow] 5 4 3 2" xfId="14828"/>
    <cellStyle name="Input [yellow] 5 4 3 2 2" xfId="39669"/>
    <cellStyle name="Input [yellow] 5 4 3 3" xfId="18151"/>
    <cellStyle name="Input [yellow] 5 4 3 3 2" xfId="42991"/>
    <cellStyle name="Input [yellow] 5 4 3 4" xfId="21439"/>
    <cellStyle name="Input [yellow] 5 4 3 4 2" xfId="46279"/>
    <cellStyle name="Input [yellow] 5 4 3 5" xfId="24665"/>
    <cellStyle name="Input [yellow] 5 4 3 5 2" xfId="49505"/>
    <cellStyle name="Input [yellow] 5 4 3 6" xfId="27536"/>
    <cellStyle name="Input [yellow] 5 4 3 6 2" xfId="52376"/>
    <cellStyle name="Input [yellow] 5 4 3 7" xfId="35372"/>
    <cellStyle name="Input [yellow] 5 4 4" xfId="7743"/>
    <cellStyle name="Input [yellow] 5 4 4 2" xfId="32696"/>
    <cellStyle name="Input [yellow] 5 4 5" xfId="30332"/>
    <cellStyle name="Input [yellow] 5 5" xfId="5263"/>
    <cellStyle name="Input [yellow] 5 5 2" xfId="11434"/>
    <cellStyle name="Input [yellow] 5 5 2 2" xfId="13457"/>
    <cellStyle name="Input [yellow] 5 5 2 2 2" xfId="38299"/>
    <cellStyle name="Input [yellow] 5 5 2 3" xfId="19128"/>
    <cellStyle name="Input [yellow] 5 5 2 3 2" xfId="43968"/>
    <cellStyle name="Input [yellow] 5 5 2 4" xfId="22398"/>
    <cellStyle name="Input [yellow] 5 5 2 4 2" xfId="47238"/>
    <cellStyle name="Input [yellow] 5 5 2 5" xfId="25621"/>
    <cellStyle name="Input [yellow] 5 5 2 5 2" xfId="50461"/>
    <cellStyle name="Input [yellow] 5 5 2 6" xfId="36344"/>
    <cellStyle name="Input [yellow] 5 5 3" xfId="10425"/>
    <cellStyle name="Input [yellow] 5 5 3 2" xfId="13516"/>
    <cellStyle name="Input [yellow] 5 5 3 2 2" xfId="38358"/>
    <cellStyle name="Input [yellow] 5 5 3 3" xfId="18139"/>
    <cellStyle name="Input [yellow] 5 5 3 3 2" xfId="42979"/>
    <cellStyle name="Input [yellow] 5 5 3 4" xfId="21427"/>
    <cellStyle name="Input [yellow] 5 5 3 4 2" xfId="46267"/>
    <cellStyle name="Input [yellow] 5 5 3 5" xfId="24653"/>
    <cellStyle name="Input [yellow] 5 5 3 5 2" xfId="49493"/>
    <cellStyle name="Input [yellow] 5 5 3 6" xfId="27524"/>
    <cellStyle name="Input [yellow] 5 5 3 6 2" xfId="52364"/>
    <cellStyle name="Input [yellow] 5 5 3 7" xfId="35361"/>
    <cellStyle name="Input [yellow] 5 5 4" xfId="7731"/>
    <cellStyle name="Input [yellow] 5 5 4 2" xfId="32684"/>
    <cellStyle name="Input [yellow] 5 5 5" xfId="30344"/>
    <cellStyle name="Input [yellow] 5 6" xfId="11083"/>
    <cellStyle name="Input [yellow] 5 6 2" xfId="14384"/>
    <cellStyle name="Input [yellow] 5 6 2 2" xfId="39225"/>
    <cellStyle name="Input [yellow] 5 6 3" xfId="18779"/>
    <cellStyle name="Input [yellow] 5 6 3 2" xfId="43619"/>
    <cellStyle name="Input [yellow] 5 6 4" xfId="22050"/>
    <cellStyle name="Input [yellow] 5 6 4 2" xfId="46890"/>
    <cellStyle name="Input [yellow] 5 6 5" xfId="25273"/>
    <cellStyle name="Input [yellow] 5 6 5 2" xfId="50113"/>
    <cellStyle name="Input [yellow] 5 6 6" xfId="36003"/>
    <cellStyle name="Input [yellow] 5 7" xfId="10839"/>
    <cellStyle name="Input [yellow] 5 7 2" xfId="6561"/>
    <cellStyle name="Input [yellow] 5 7 2 2" xfId="31530"/>
    <cellStyle name="Input [yellow] 5 7 3" xfId="18553"/>
    <cellStyle name="Input [yellow] 5 7 3 2" xfId="43393"/>
    <cellStyle name="Input [yellow] 5 7 4" xfId="21838"/>
    <cellStyle name="Input [yellow] 5 7 4 2" xfId="46678"/>
    <cellStyle name="Input [yellow] 5 7 5" xfId="25064"/>
    <cellStyle name="Input [yellow] 5 7 5 2" xfId="49904"/>
    <cellStyle name="Input [yellow] 5 7 6" xfId="27860"/>
    <cellStyle name="Input [yellow] 5 7 6 2" xfId="52700"/>
    <cellStyle name="Input [yellow] 5 7 7" xfId="35761"/>
    <cellStyle name="Input [yellow] 5 8" xfId="8154"/>
    <cellStyle name="Input [yellow] 5 8 2" xfId="33107"/>
    <cellStyle name="Input [yellow] 5 9" xfId="29828"/>
    <cellStyle name="Input [yellow] 6" xfId="5178"/>
    <cellStyle name="Input [yellow] 6 2" xfId="11369"/>
    <cellStyle name="Input [yellow] 6 2 2" xfId="14869"/>
    <cellStyle name="Input [yellow] 6 2 2 2" xfId="39710"/>
    <cellStyle name="Input [yellow] 6 2 3" xfId="19063"/>
    <cellStyle name="Input [yellow] 6 2 3 2" xfId="43903"/>
    <cellStyle name="Input [yellow] 6 2 4" xfId="22333"/>
    <cellStyle name="Input [yellow] 6 2 4 2" xfId="47173"/>
    <cellStyle name="Input [yellow] 6 2 5" xfId="25556"/>
    <cellStyle name="Input [yellow] 6 2 5 2" xfId="50396"/>
    <cellStyle name="Input [yellow] 6 2 6" xfId="36283"/>
    <cellStyle name="Input [yellow] 6 3" xfId="10491"/>
    <cellStyle name="Input [yellow] 6 3 2" xfId="7457"/>
    <cellStyle name="Input [yellow] 6 3 2 2" xfId="32410"/>
    <cellStyle name="Input [yellow] 6 3 3" xfId="18205"/>
    <cellStyle name="Input [yellow] 6 3 3 2" xfId="43045"/>
    <cellStyle name="Input [yellow] 6 3 4" xfId="21493"/>
    <cellStyle name="Input [yellow] 6 3 4 2" xfId="46333"/>
    <cellStyle name="Input [yellow] 6 3 5" xfId="24719"/>
    <cellStyle name="Input [yellow] 6 3 5 2" xfId="49559"/>
    <cellStyle name="Input [yellow] 6 3 6" xfId="27587"/>
    <cellStyle name="Input [yellow] 6 3 6 2" xfId="52427"/>
    <cellStyle name="Input [yellow] 6 3 7" xfId="35423"/>
    <cellStyle name="Input [yellow] 6 4" xfId="7813"/>
    <cellStyle name="Input [yellow] 6 4 2" xfId="32766"/>
    <cellStyle name="Input [yellow] 6 5" xfId="30270"/>
    <cellStyle name="Input [yellow] 7" xfId="5214"/>
    <cellStyle name="Input [yellow] 7 2" xfId="11394"/>
    <cellStyle name="Input [yellow] 7 2 2" xfId="7524"/>
    <cellStyle name="Input [yellow] 7 2 2 2" xfId="32477"/>
    <cellStyle name="Input [yellow] 7 2 3" xfId="19088"/>
    <cellStyle name="Input [yellow] 7 2 3 2" xfId="43928"/>
    <cellStyle name="Input [yellow] 7 2 4" xfId="22358"/>
    <cellStyle name="Input [yellow] 7 2 4 2" xfId="47198"/>
    <cellStyle name="Input [yellow] 7 2 5" xfId="25581"/>
    <cellStyle name="Input [yellow] 7 2 5 2" xfId="50421"/>
    <cellStyle name="Input [yellow] 7 2 6" xfId="36306"/>
    <cellStyle name="Input [yellow] 7 3" xfId="10466"/>
    <cellStyle name="Input [yellow] 7 3 2" xfId="7575"/>
    <cellStyle name="Input [yellow] 7 3 2 2" xfId="32528"/>
    <cellStyle name="Input [yellow] 7 3 3" xfId="18180"/>
    <cellStyle name="Input [yellow] 7 3 3 2" xfId="43020"/>
    <cellStyle name="Input [yellow] 7 3 4" xfId="21468"/>
    <cellStyle name="Input [yellow] 7 3 4 2" xfId="46308"/>
    <cellStyle name="Input [yellow] 7 3 5" xfId="24694"/>
    <cellStyle name="Input [yellow] 7 3 5 2" xfId="49534"/>
    <cellStyle name="Input [yellow] 7 3 6" xfId="27564"/>
    <cellStyle name="Input [yellow] 7 3 6 2" xfId="52404"/>
    <cellStyle name="Input [yellow] 7 3 7" xfId="35400"/>
    <cellStyle name="Input [yellow] 7 4" xfId="7778"/>
    <cellStyle name="Input [yellow] 7 4 2" xfId="32731"/>
    <cellStyle name="Input [yellow] 7 5" xfId="30300"/>
    <cellStyle name="Input [yellow] 8" xfId="5246"/>
    <cellStyle name="Input [yellow] 8 2" xfId="11418"/>
    <cellStyle name="Input [yellow] 8 2 2" xfId="9590"/>
    <cellStyle name="Input [yellow] 8 2 2 2" xfId="34540"/>
    <cellStyle name="Input [yellow] 8 2 3" xfId="19112"/>
    <cellStyle name="Input [yellow] 8 2 3 2" xfId="43952"/>
    <cellStyle name="Input [yellow] 8 2 4" xfId="22382"/>
    <cellStyle name="Input [yellow] 8 2 4 2" xfId="47222"/>
    <cellStyle name="Input [yellow] 8 2 5" xfId="25605"/>
    <cellStyle name="Input [yellow] 8 2 5 2" xfId="50445"/>
    <cellStyle name="Input [yellow] 8 2 6" xfId="36329"/>
    <cellStyle name="Input [yellow] 8 3" xfId="10441"/>
    <cellStyle name="Input [yellow] 8 3 2" xfId="9519"/>
    <cellStyle name="Input [yellow] 8 3 2 2" xfId="34469"/>
    <cellStyle name="Input [yellow] 8 3 3" xfId="18155"/>
    <cellStyle name="Input [yellow] 8 3 3 2" xfId="42995"/>
    <cellStyle name="Input [yellow] 8 3 4" xfId="21443"/>
    <cellStyle name="Input [yellow] 8 3 4 2" xfId="46283"/>
    <cellStyle name="Input [yellow] 8 3 5" xfId="24669"/>
    <cellStyle name="Input [yellow] 8 3 5 2" xfId="49509"/>
    <cellStyle name="Input [yellow] 8 3 6" xfId="27540"/>
    <cellStyle name="Input [yellow] 8 3 6 2" xfId="52380"/>
    <cellStyle name="Input [yellow] 8 3 7" xfId="35376"/>
    <cellStyle name="Input [yellow] 8 4" xfId="7747"/>
    <cellStyle name="Input [yellow] 8 4 2" xfId="32700"/>
    <cellStyle name="Input [yellow] 8 5" xfId="30328"/>
    <cellStyle name="Input [yellow] 9" xfId="5259"/>
    <cellStyle name="Input [yellow] 9 2" xfId="11430"/>
    <cellStyle name="Input [yellow] 9 2 2" xfId="14943"/>
    <cellStyle name="Input [yellow] 9 2 2 2" xfId="39784"/>
    <cellStyle name="Input [yellow] 9 2 3" xfId="19124"/>
    <cellStyle name="Input [yellow] 9 2 3 2" xfId="43964"/>
    <cellStyle name="Input [yellow] 9 2 4" xfId="22394"/>
    <cellStyle name="Input [yellow] 9 2 4 2" xfId="47234"/>
    <cellStyle name="Input [yellow] 9 2 5" xfId="25617"/>
    <cellStyle name="Input [yellow] 9 2 5 2" xfId="50457"/>
    <cellStyle name="Input [yellow] 9 2 6" xfId="36340"/>
    <cellStyle name="Input [yellow] 9 3" xfId="10429"/>
    <cellStyle name="Input [yellow] 9 3 2" xfId="13454"/>
    <cellStyle name="Input [yellow] 9 3 2 2" xfId="38296"/>
    <cellStyle name="Input [yellow] 9 3 3" xfId="18143"/>
    <cellStyle name="Input [yellow] 9 3 3 2" xfId="42983"/>
    <cellStyle name="Input [yellow] 9 3 4" xfId="21431"/>
    <cellStyle name="Input [yellow] 9 3 4 2" xfId="46271"/>
    <cellStyle name="Input [yellow] 9 3 5" xfId="24657"/>
    <cellStyle name="Input [yellow] 9 3 5 2" xfId="49497"/>
    <cellStyle name="Input [yellow] 9 3 6" xfId="27528"/>
    <cellStyle name="Input [yellow] 9 3 6 2" xfId="52368"/>
    <cellStyle name="Input [yellow] 9 3 7" xfId="35365"/>
    <cellStyle name="Input [yellow] 9 4" xfId="7734"/>
    <cellStyle name="Input [yellow] 9 4 2" xfId="32687"/>
    <cellStyle name="Input [yellow] 9 5" xfId="30340"/>
    <cellStyle name="Input 1" xfId="864"/>
    <cellStyle name="Input 1 2" xfId="1159"/>
    <cellStyle name="Input 2" xfId="191"/>
    <cellStyle name="Input 2 10" xfId="29116"/>
    <cellStyle name="Input 2 2" xfId="231"/>
    <cellStyle name="Input 2 2 10" xfId="11672"/>
    <cellStyle name="Input 2 2 10 2" xfId="13133"/>
    <cellStyle name="Input 2 2 10 2 2" xfId="37975"/>
    <cellStyle name="Input 2 2 10 3" xfId="19346"/>
    <cellStyle name="Input 2 2 10 3 2" xfId="44186"/>
    <cellStyle name="Input 2 2 10 4" xfId="22615"/>
    <cellStyle name="Input 2 2 10 4 2" xfId="47455"/>
    <cellStyle name="Input 2 2 10 5" xfId="25830"/>
    <cellStyle name="Input 2 2 10 5 2" xfId="50670"/>
    <cellStyle name="Input 2 2 10 6" xfId="36555"/>
    <cellStyle name="Input 2 2 11" xfId="29121"/>
    <cellStyle name="Input 2 2 2" xfId="306"/>
    <cellStyle name="Input 2 2 2 2" xfId="433"/>
    <cellStyle name="Input 2 2 2 2 2" xfId="1024"/>
    <cellStyle name="Input 2 2 2 2 2 2" xfId="5939"/>
    <cellStyle name="Input 2 2 2 2 2 2 2" xfId="12315"/>
    <cellStyle name="Input 2 2 2 2 2 2 2 2" xfId="16725"/>
    <cellStyle name="Input 2 2 2 2 2 2 2 2 2" xfId="41565"/>
    <cellStyle name="Input 2 2 2 2 2 2 2 3" xfId="19988"/>
    <cellStyle name="Input 2 2 2 2 2 2 2 3 2" xfId="44828"/>
    <cellStyle name="Input 2 2 2 2 2 2 2 4" xfId="23258"/>
    <cellStyle name="Input 2 2 2 2 2 2 2 4 2" xfId="48098"/>
    <cellStyle name="Input 2 2 2 2 2 2 2 5" xfId="26471"/>
    <cellStyle name="Input 2 2 2 2 2 2 2 5 2" xfId="51311"/>
    <cellStyle name="Input 2 2 2 2 2 2 2 6" xfId="37175"/>
    <cellStyle name="Input 2 2 2 2 2 2 3" xfId="30935"/>
    <cellStyle name="Input 2 2 2 2 2 3" xfId="11648"/>
    <cellStyle name="Input 2 2 2 2 2 3 2" xfId="7137"/>
    <cellStyle name="Input 2 2 2 2 2 3 2 2" xfId="32090"/>
    <cellStyle name="Input 2 2 2 2 2 3 3" xfId="19322"/>
    <cellStyle name="Input 2 2 2 2 2 3 3 2" xfId="44162"/>
    <cellStyle name="Input 2 2 2 2 2 3 4" xfId="22591"/>
    <cellStyle name="Input 2 2 2 2 2 3 4 2" xfId="47431"/>
    <cellStyle name="Input 2 2 2 2 2 3 5" xfId="25806"/>
    <cellStyle name="Input 2 2 2 2 2 3 5 2" xfId="50646"/>
    <cellStyle name="Input 2 2 2 2 2 3 6" xfId="36532"/>
    <cellStyle name="Input 2 2 2 2 2 4" xfId="29570"/>
    <cellStyle name="Input 2 2 2 2 3" xfId="5603"/>
    <cellStyle name="Input 2 2 2 2 3 2" xfId="10168"/>
    <cellStyle name="Input 2 2 2 2 3 2 2" xfId="13750"/>
    <cellStyle name="Input 2 2 2 2 3 2 2 2" xfId="38592"/>
    <cellStyle name="Input 2 2 2 2 3 2 3" xfId="17882"/>
    <cellStyle name="Input 2 2 2 2 3 2 3 2" xfId="42722"/>
    <cellStyle name="Input 2 2 2 2 3 2 4" xfId="21176"/>
    <cellStyle name="Input 2 2 2 2 3 2 4 2" xfId="46016"/>
    <cellStyle name="Input 2 2 2 2 3 2 5" xfId="24402"/>
    <cellStyle name="Input 2 2 2 2 3 2 5 2" xfId="49242"/>
    <cellStyle name="Input 2 2 2 2 3 2 6" xfId="35110"/>
    <cellStyle name="Input 2 2 2 2 3 3" xfId="30602"/>
    <cellStyle name="Input 2 2 2 2 4" xfId="6981"/>
    <cellStyle name="Input 2 2 2 2 4 2" xfId="8463"/>
    <cellStyle name="Input 2 2 2 2 4 2 2" xfId="33414"/>
    <cellStyle name="Input 2 2 2 2 4 3" xfId="15631"/>
    <cellStyle name="Input 2 2 2 2 4 3 2" xfId="40471"/>
    <cellStyle name="Input 2 2 2 2 4 4" xfId="13186"/>
    <cellStyle name="Input 2 2 2 2 4 4 2" xfId="38028"/>
    <cellStyle name="Input 2 2 2 2 4 5" xfId="15694"/>
    <cellStyle name="Input 2 2 2 2 4 5 2" xfId="40534"/>
    <cellStyle name="Input 2 2 2 2 4 6" xfId="31937"/>
    <cellStyle name="Input 2 2 2 2 5" xfId="29227"/>
    <cellStyle name="Input 2 2 2 3" xfId="583"/>
    <cellStyle name="Input 2 2 2 3 2" xfId="1097"/>
    <cellStyle name="Input 2 2 2 3 2 2" xfId="6012"/>
    <cellStyle name="Input 2 2 2 3 2 2 2" xfId="12388"/>
    <cellStyle name="Input 2 2 2 3 2 2 2 2" xfId="16798"/>
    <cellStyle name="Input 2 2 2 3 2 2 2 2 2" xfId="41638"/>
    <cellStyle name="Input 2 2 2 3 2 2 2 3" xfId="20061"/>
    <cellStyle name="Input 2 2 2 3 2 2 2 3 2" xfId="44901"/>
    <cellStyle name="Input 2 2 2 3 2 2 2 4" xfId="23331"/>
    <cellStyle name="Input 2 2 2 3 2 2 2 4 2" xfId="48171"/>
    <cellStyle name="Input 2 2 2 3 2 2 2 5" xfId="26544"/>
    <cellStyle name="Input 2 2 2 3 2 2 2 5 2" xfId="51384"/>
    <cellStyle name="Input 2 2 2 3 2 2 2 6" xfId="37248"/>
    <cellStyle name="Input 2 2 2 3 2 2 3" xfId="31008"/>
    <cellStyle name="Input 2 2 2 3 2 3" xfId="11660"/>
    <cellStyle name="Input 2 2 2 3 2 3 2" xfId="14789"/>
    <cellStyle name="Input 2 2 2 3 2 3 2 2" xfId="39630"/>
    <cellStyle name="Input 2 2 2 3 2 3 3" xfId="19334"/>
    <cellStyle name="Input 2 2 2 3 2 3 3 2" xfId="44174"/>
    <cellStyle name="Input 2 2 2 3 2 3 4" xfId="22603"/>
    <cellStyle name="Input 2 2 2 3 2 3 4 2" xfId="47443"/>
    <cellStyle name="Input 2 2 2 3 2 3 5" xfId="25818"/>
    <cellStyle name="Input 2 2 2 3 2 3 5 2" xfId="50658"/>
    <cellStyle name="Input 2 2 2 3 2 3 6" xfId="36543"/>
    <cellStyle name="Input 2 2 2 3 2 4" xfId="29643"/>
    <cellStyle name="Input 2 2 2 3 3" xfId="5727"/>
    <cellStyle name="Input 2 2 2 3 3 2" xfId="12103"/>
    <cellStyle name="Input 2 2 2 3 3 2 2" xfId="16513"/>
    <cellStyle name="Input 2 2 2 3 3 2 2 2" xfId="41353"/>
    <cellStyle name="Input 2 2 2 3 3 2 3" xfId="19776"/>
    <cellStyle name="Input 2 2 2 3 3 2 3 2" xfId="44616"/>
    <cellStyle name="Input 2 2 2 3 3 2 4" xfId="23046"/>
    <cellStyle name="Input 2 2 2 3 3 2 4 2" xfId="47886"/>
    <cellStyle name="Input 2 2 2 3 3 2 5" xfId="26259"/>
    <cellStyle name="Input 2 2 2 3 3 2 5 2" xfId="51099"/>
    <cellStyle name="Input 2 2 2 3 3 2 6" xfId="36966"/>
    <cellStyle name="Input 2 2 2 3 3 3" xfId="30726"/>
    <cellStyle name="Input 2 2 2 3 4" xfId="10114"/>
    <cellStyle name="Input 2 2 2 3 4 2" xfId="8207"/>
    <cellStyle name="Input 2 2 2 3 4 2 2" xfId="33160"/>
    <cellStyle name="Input 2 2 2 3 4 3" xfId="17829"/>
    <cellStyle name="Input 2 2 2 3 4 3 2" xfId="42669"/>
    <cellStyle name="Input 2 2 2 3 4 4" xfId="21123"/>
    <cellStyle name="Input 2 2 2 3 4 4 2" xfId="45963"/>
    <cellStyle name="Input 2 2 2 3 4 5" xfId="24349"/>
    <cellStyle name="Input 2 2 2 3 4 5 2" xfId="49189"/>
    <cellStyle name="Input 2 2 2 3 4 6" xfId="35058"/>
    <cellStyle name="Input 2 2 2 3 5" xfId="29357"/>
    <cellStyle name="Input 2 2 2 4" xfId="535"/>
    <cellStyle name="Input 2 2 2 4 2" xfId="5370"/>
    <cellStyle name="Input 2 2 2 4 2 2" xfId="6240"/>
    <cellStyle name="Input 2 2 2 4 2 2 2" xfId="12615"/>
    <cellStyle name="Input 2 2 2 4 2 2 2 2" xfId="17025"/>
    <cellStyle name="Input 2 2 2 4 2 2 2 2 2" xfId="41865"/>
    <cellStyle name="Input 2 2 2 4 2 2 2 3" xfId="20288"/>
    <cellStyle name="Input 2 2 2 4 2 2 2 3 2" xfId="45128"/>
    <cellStyle name="Input 2 2 2 4 2 2 2 4" xfId="23558"/>
    <cellStyle name="Input 2 2 2 4 2 2 2 4 2" xfId="48398"/>
    <cellStyle name="Input 2 2 2 4 2 2 2 5" xfId="26771"/>
    <cellStyle name="Input 2 2 2 4 2 2 2 5 2" xfId="51611"/>
    <cellStyle name="Input 2 2 2 4 2 2 2 6" xfId="37461"/>
    <cellStyle name="Input 2 2 2 4 2 2 3" xfId="31219"/>
    <cellStyle name="Input 2 2 2 4 2 3" xfId="10349"/>
    <cellStyle name="Input 2 2 2 4 2 3 2" xfId="13709"/>
    <cellStyle name="Input 2 2 2 4 2 3 2 2" xfId="38551"/>
    <cellStyle name="Input 2 2 2 4 2 3 3" xfId="18063"/>
    <cellStyle name="Input 2 2 2 4 2 3 3 2" xfId="42903"/>
    <cellStyle name="Input 2 2 2 4 2 3 4" xfId="21353"/>
    <cellStyle name="Input 2 2 2 4 2 3 4 2" xfId="46193"/>
    <cellStyle name="Input 2 2 2 4 2 3 5" xfId="24579"/>
    <cellStyle name="Input 2 2 2 4 2 3 5 2" xfId="49419"/>
    <cellStyle name="Input 2 2 2 4 2 3 6" xfId="35291"/>
    <cellStyle name="Input 2 2 2 4 2 4" xfId="30414"/>
    <cellStyle name="Input 2 2 2 4 3" xfId="5684"/>
    <cellStyle name="Input 2 2 2 4 3 2" xfId="12060"/>
    <cellStyle name="Input 2 2 2 4 3 2 2" xfId="16470"/>
    <cellStyle name="Input 2 2 2 4 3 2 2 2" xfId="41310"/>
    <cellStyle name="Input 2 2 2 4 3 2 3" xfId="19733"/>
    <cellStyle name="Input 2 2 2 4 3 2 3 2" xfId="44573"/>
    <cellStyle name="Input 2 2 2 4 3 2 4" xfId="23003"/>
    <cellStyle name="Input 2 2 2 4 3 2 4 2" xfId="47843"/>
    <cellStyle name="Input 2 2 2 4 3 2 5" xfId="26216"/>
    <cellStyle name="Input 2 2 2 4 3 2 5 2" xfId="51056"/>
    <cellStyle name="Input 2 2 2 4 3 2 6" xfId="36923"/>
    <cellStyle name="Input 2 2 2 4 3 3" xfId="30683"/>
    <cellStyle name="Input 2 2 2 4 4" xfId="10140"/>
    <cellStyle name="Input 2 2 2 4 4 2" xfId="14203"/>
    <cellStyle name="Input 2 2 2 4 4 2 2" xfId="39044"/>
    <cellStyle name="Input 2 2 2 4 4 3" xfId="17855"/>
    <cellStyle name="Input 2 2 2 4 4 3 2" xfId="42695"/>
    <cellStyle name="Input 2 2 2 4 4 4" xfId="21149"/>
    <cellStyle name="Input 2 2 2 4 4 4 2" xfId="45989"/>
    <cellStyle name="Input 2 2 2 4 4 5" xfId="24375"/>
    <cellStyle name="Input 2 2 2 4 4 5 2" xfId="49215"/>
    <cellStyle name="Input 2 2 2 4 4 6" xfId="35084"/>
    <cellStyle name="Input 2 2 2 4 5" xfId="29309"/>
    <cellStyle name="Input 2 2 2 5" xfId="513"/>
    <cellStyle name="Input 2 2 2 5 2" xfId="5663"/>
    <cellStyle name="Input 2 2 2 5 2 2" xfId="12039"/>
    <cellStyle name="Input 2 2 2 5 2 2 2" xfId="16449"/>
    <cellStyle name="Input 2 2 2 5 2 2 2 2" xfId="41289"/>
    <cellStyle name="Input 2 2 2 5 2 2 3" xfId="19712"/>
    <cellStyle name="Input 2 2 2 5 2 2 3 2" xfId="44552"/>
    <cellStyle name="Input 2 2 2 5 2 2 4" xfId="22982"/>
    <cellStyle name="Input 2 2 2 5 2 2 4 2" xfId="47822"/>
    <cellStyle name="Input 2 2 2 5 2 2 5" xfId="26195"/>
    <cellStyle name="Input 2 2 2 5 2 2 5 2" xfId="51035"/>
    <cellStyle name="Input 2 2 2 5 2 2 6" xfId="36902"/>
    <cellStyle name="Input 2 2 2 5 2 3" xfId="30662"/>
    <cellStyle name="Input 2 2 2 5 3" xfId="10016"/>
    <cellStyle name="Input 2 2 2 5 3 2" xfId="7805"/>
    <cellStyle name="Input 2 2 2 5 3 2 2" xfId="32758"/>
    <cellStyle name="Input 2 2 2 5 3 3" xfId="17731"/>
    <cellStyle name="Input 2 2 2 5 3 3 2" xfId="42571"/>
    <cellStyle name="Input 2 2 2 5 3 4" xfId="21026"/>
    <cellStyle name="Input 2 2 2 5 3 4 2" xfId="45866"/>
    <cellStyle name="Input 2 2 2 5 3 5" xfId="24252"/>
    <cellStyle name="Input 2 2 2 5 3 5 2" xfId="49092"/>
    <cellStyle name="Input 2 2 2 5 3 6" xfId="34963"/>
    <cellStyle name="Input 2 2 2 5 4" xfId="29287"/>
    <cellStyle name="Input 2 2 2 6" xfId="5519"/>
    <cellStyle name="Input 2 2 2 6 2" xfId="10250"/>
    <cellStyle name="Input 2 2 2 6 2 2" xfId="8118"/>
    <cellStyle name="Input 2 2 2 6 2 2 2" xfId="33071"/>
    <cellStyle name="Input 2 2 2 6 2 3" xfId="17964"/>
    <cellStyle name="Input 2 2 2 6 2 3 2" xfId="42804"/>
    <cellStyle name="Input 2 2 2 6 2 4" xfId="21258"/>
    <cellStyle name="Input 2 2 2 6 2 4 2" xfId="46098"/>
    <cellStyle name="Input 2 2 2 6 2 5" xfId="24484"/>
    <cellStyle name="Input 2 2 2 6 2 5 2" xfId="49324"/>
    <cellStyle name="Input 2 2 2 6 2 6" xfId="35192"/>
    <cellStyle name="Input 2 2 2 6 3" xfId="30518"/>
    <cellStyle name="Input 2 2 2 7" xfId="11461"/>
    <cellStyle name="Input 2 2 2 7 2" xfId="14945"/>
    <cellStyle name="Input 2 2 2 7 2 2" xfId="39786"/>
    <cellStyle name="Input 2 2 2 7 3" xfId="19150"/>
    <cellStyle name="Input 2 2 2 7 3 2" xfId="43990"/>
    <cellStyle name="Input 2 2 2 7 4" xfId="22421"/>
    <cellStyle name="Input 2 2 2 7 4 2" xfId="47261"/>
    <cellStyle name="Input 2 2 2 7 5" xfId="25641"/>
    <cellStyle name="Input 2 2 2 7 5 2" xfId="50481"/>
    <cellStyle name="Input 2 2 2 7 6" xfId="36364"/>
    <cellStyle name="Input 2 2 2 8" xfId="29141"/>
    <cellStyle name="Input 2 2 3" xfId="311"/>
    <cellStyle name="Input 2 2 3 2" xfId="438"/>
    <cellStyle name="Input 2 2 3 2 2" xfId="1029"/>
    <cellStyle name="Input 2 2 3 2 2 2" xfId="5944"/>
    <cellStyle name="Input 2 2 3 2 2 2 2" xfId="12320"/>
    <cellStyle name="Input 2 2 3 2 2 2 2 2" xfId="16730"/>
    <cellStyle name="Input 2 2 3 2 2 2 2 2 2" xfId="41570"/>
    <cellStyle name="Input 2 2 3 2 2 2 2 3" xfId="19993"/>
    <cellStyle name="Input 2 2 3 2 2 2 2 3 2" xfId="44833"/>
    <cellStyle name="Input 2 2 3 2 2 2 2 4" xfId="23263"/>
    <cellStyle name="Input 2 2 3 2 2 2 2 4 2" xfId="48103"/>
    <cellStyle name="Input 2 2 3 2 2 2 2 5" xfId="26476"/>
    <cellStyle name="Input 2 2 3 2 2 2 2 5 2" xfId="51316"/>
    <cellStyle name="Input 2 2 3 2 2 2 2 6" xfId="37180"/>
    <cellStyle name="Input 2 2 3 2 2 2 3" xfId="30940"/>
    <cellStyle name="Input 2 2 3 2 2 3" xfId="11720"/>
    <cellStyle name="Input 2 2 3 2 2 3 2" xfId="14947"/>
    <cellStyle name="Input 2 2 3 2 2 3 2 2" xfId="39788"/>
    <cellStyle name="Input 2 2 3 2 2 3 3" xfId="19394"/>
    <cellStyle name="Input 2 2 3 2 2 3 3 2" xfId="44234"/>
    <cellStyle name="Input 2 2 3 2 2 3 4" xfId="22663"/>
    <cellStyle name="Input 2 2 3 2 2 3 4 2" xfId="47503"/>
    <cellStyle name="Input 2 2 3 2 2 3 5" xfId="25878"/>
    <cellStyle name="Input 2 2 3 2 2 3 5 2" xfId="50718"/>
    <cellStyle name="Input 2 2 3 2 2 3 6" xfId="36600"/>
    <cellStyle name="Input 2 2 3 2 2 4" xfId="29575"/>
    <cellStyle name="Input 2 2 3 2 3" xfId="5608"/>
    <cellStyle name="Input 2 2 3 2 3 2" xfId="11984"/>
    <cellStyle name="Input 2 2 3 2 3 2 2" xfId="16394"/>
    <cellStyle name="Input 2 2 3 2 3 2 2 2" xfId="41234"/>
    <cellStyle name="Input 2 2 3 2 3 2 3" xfId="19657"/>
    <cellStyle name="Input 2 2 3 2 3 2 3 2" xfId="44497"/>
    <cellStyle name="Input 2 2 3 2 3 2 4" xfId="22927"/>
    <cellStyle name="Input 2 2 3 2 3 2 4 2" xfId="47767"/>
    <cellStyle name="Input 2 2 3 2 3 2 5" xfId="26140"/>
    <cellStyle name="Input 2 2 3 2 3 2 5 2" xfId="50980"/>
    <cellStyle name="Input 2 2 3 2 3 2 6" xfId="36847"/>
    <cellStyle name="Input 2 2 3 2 3 3" xfId="30607"/>
    <cellStyle name="Input 2 2 3 2 4" xfId="7074"/>
    <cellStyle name="Input 2 2 3 2 4 2" xfId="8471"/>
    <cellStyle name="Input 2 2 3 2 4 2 2" xfId="33422"/>
    <cellStyle name="Input 2 2 3 2 4 3" xfId="14134"/>
    <cellStyle name="Input 2 2 3 2 4 3 2" xfId="38975"/>
    <cellStyle name="Input 2 2 3 2 4 4" xfId="15661"/>
    <cellStyle name="Input 2 2 3 2 4 4 2" xfId="40501"/>
    <cellStyle name="Input 2 2 3 2 4 5" xfId="15680"/>
    <cellStyle name="Input 2 2 3 2 4 5 2" xfId="40520"/>
    <cellStyle name="Input 2 2 3 2 4 6" xfId="32028"/>
    <cellStyle name="Input 2 2 3 2 5" xfId="29232"/>
    <cellStyle name="Input 2 2 3 3" xfId="588"/>
    <cellStyle name="Input 2 2 3 3 2" xfId="1120"/>
    <cellStyle name="Input 2 2 3 3 2 2" xfId="6035"/>
    <cellStyle name="Input 2 2 3 3 2 2 2" xfId="12411"/>
    <cellStyle name="Input 2 2 3 3 2 2 2 2" xfId="16821"/>
    <cellStyle name="Input 2 2 3 3 2 2 2 2 2" xfId="41661"/>
    <cellStyle name="Input 2 2 3 3 2 2 2 3" xfId="20084"/>
    <cellStyle name="Input 2 2 3 3 2 2 2 3 2" xfId="44924"/>
    <cellStyle name="Input 2 2 3 3 2 2 2 4" xfId="23354"/>
    <cellStyle name="Input 2 2 3 3 2 2 2 4 2" xfId="48194"/>
    <cellStyle name="Input 2 2 3 3 2 2 2 5" xfId="26567"/>
    <cellStyle name="Input 2 2 3 3 2 2 2 5 2" xfId="51407"/>
    <cellStyle name="Input 2 2 3 3 2 2 2 6" xfId="37271"/>
    <cellStyle name="Input 2 2 3 3 2 2 3" xfId="31031"/>
    <cellStyle name="Input 2 2 3 3 2 3" xfId="6801"/>
    <cellStyle name="Input 2 2 3 3 2 3 2" xfId="8575"/>
    <cellStyle name="Input 2 2 3 3 2 3 2 2" xfId="33526"/>
    <cellStyle name="Input 2 2 3 3 2 3 3" xfId="8837"/>
    <cellStyle name="Input 2 2 3 3 2 3 3 2" xfId="33788"/>
    <cellStyle name="Input 2 2 3 3 2 3 4" xfId="9507"/>
    <cellStyle name="Input 2 2 3 3 2 3 4 2" xfId="34457"/>
    <cellStyle name="Input 2 2 3 3 2 3 5" xfId="17502"/>
    <cellStyle name="Input 2 2 3 3 2 3 5 2" xfId="42342"/>
    <cellStyle name="Input 2 2 3 3 2 3 6" xfId="31768"/>
    <cellStyle name="Input 2 2 3 3 2 4" xfId="29666"/>
    <cellStyle name="Input 2 2 3 3 3" xfId="5732"/>
    <cellStyle name="Input 2 2 3 3 3 2" xfId="12108"/>
    <cellStyle name="Input 2 2 3 3 3 2 2" xfId="16518"/>
    <cellStyle name="Input 2 2 3 3 3 2 2 2" xfId="41358"/>
    <cellStyle name="Input 2 2 3 3 3 2 3" xfId="19781"/>
    <cellStyle name="Input 2 2 3 3 3 2 3 2" xfId="44621"/>
    <cellStyle name="Input 2 2 3 3 3 2 4" xfId="23051"/>
    <cellStyle name="Input 2 2 3 3 3 2 4 2" xfId="47891"/>
    <cellStyle name="Input 2 2 3 3 3 2 5" xfId="26264"/>
    <cellStyle name="Input 2 2 3 3 3 2 5 2" xfId="51104"/>
    <cellStyle name="Input 2 2 3 3 3 2 6" xfId="36971"/>
    <cellStyle name="Input 2 2 3 3 3 3" xfId="30731"/>
    <cellStyle name="Input 2 2 3 3 4" xfId="10112"/>
    <cellStyle name="Input 2 2 3 3 4 2" xfId="8209"/>
    <cellStyle name="Input 2 2 3 3 4 2 2" xfId="33162"/>
    <cellStyle name="Input 2 2 3 3 4 3" xfId="17827"/>
    <cellStyle name="Input 2 2 3 3 4 3 2" xfId="42667"/>
    <cellStyle name="Input 2 2 3 3 4 4" xfId="21121"/>
    <cellStyle name="Input 2 2 3 3 4 4 2" xfId="45961"/>
    <cellStyle name="Input 2 2 3 3 4 5" xfId="24347"/>
    <cellStyle name="Input 2 2 3 3 4 5 2" xfId="49187"/>
    <cellStyle name="Input 2 2 3 3 4 6" xfId="35056"/>
    <cellStyle name="Input 2 2 3 3 5" xfId="29362"/>
    <cellStyle name="Input 2 2 3 4" xfId="532"/>
    <cellStyle name="Input 2 2 3 4 2" xfId="5270"/>
    <cellStyle name="Input 2 2 3 4 2 2" xfId="6181"/>
    <cellStyle name="Input 2 2 3 4 2 2 2" xfId="12556"/>
    <cellStyle name="Input 2 2 3 4 2 2 2 2" xfId="16966"/>
    <cellStyle name="Input 2 2 3 4 2 2 2 2 2" xfId="41806"/>
    <cellStyle name="Input 2 2 3 4 2 2 2 3" xfId="20229"/>
    <cellStyle name="Input 2 2 3 4 2 2 2 3 2" xfId="45069"/>
    <cellStyle name="Input 2 2 3 4 2 2 2 4" xfId="23499"/>
    <cellStyle name="Input 2 2 3 4 2 2 2 4 2" xfId="48339"/>
    <cellStyle name="Input 2 2 3 4 2 2 2 5" xfId="26712"/>
    <cellStyle name="Input 2 2 3 4 2 2 2 5 2" xfId="51552"/>
    <cellStyle name="Input 2 2 3 4 2 2 2 6" xfId="37402"/>
    <cellStyle name="Input 2 2 3 4 2 2 3" xfId="31160"/>
    <cellStyle name="Input 2 2 3 4 2 3" xfId="10419"/>
    <cellStyle name="Input 2 2 3 4 2 3 2" xfId="7476"/>
    <cellStyle name="Input 2 2 3 4 2 3 2 2" xfId="32429"/>
    <cellStyle name="Input 2 2 3 4 2 3 3" xfId="18133"/>
    <cellStyle name="Input 2 2 3 4 2 3 3 2" xfId="42973"/>
    <cellStyle name="Input 2 2 3 4 2 3 4" xfId="21421"/>
    <cellStyle name="Input 2 2 3 4 2 3 4 2" xfId="46261"/>
    <cellStyle name="Input 2 2 3 4 2 3 5" xfId="24647"/>
    <cellStyle name="Input 2 2 3 4 2 3 5 2" xfId="49487"/>
    <cellStyle name="Input 2 2 3 4 2 3 6" xfId="35356"/>
    <cellStyle name="Input 2 2 3 4 2 4" xfId="30349"/>
    <cellStyle name="Input 2 2 3 4 3" xfId="5681"/>
    <cellStyle name="Input 2 2 3 4 3 2" xfId="12057"/>
    <cellStyle name="Input 2 2 3 4 3 2 2" xfId="16467"/>
    <cellStyle name="Input 2 2 3 4 3 2 2 2" xfId="41307"/>
    <cellStyle name="Input 2 2 3 4 3 2 3" xfId="19730"/>
    <cellStyle name="Input 2 2 3 4 3 2 3 2" xfId="44570"/>
    <cellStyle name="Input 2 2 3 4 3 2 4" xfId="23000"/>
    <cellStyle name="Input 2 2 3 4 3 2 4 2" xfId="47840"/>
    <cellStyle name="Input 2 2 3 4 3 2 5" xfId="26213"/>
    <cellStyle name="Input 2 2 3 4 3 2 5 2" xfId="51053"/>
    <cellStyle name="Input 2 2 3 4 3 2 6" xfId="36920"/>
    <cellStyle name="Input 2 2 3 4 3 3" xfId="30680"/>
    <cellStyle name="Input 2 2 3 4 4" xfId="10143"/>
    <cellStyle name="Input 2 2 3 4 4 2" xfId="14215"/>
    <cellStyle name="Input 2 2 3 4 4 2 2" xfId="39056"/>
    <cellStyle name="Input 2 2 3 4 4 3" xfId="17858"/>
    <cellStyle name="Input 2 2 3 4 4 3 2" xfId="42698"/>
    <cellStyle name="Input 2 2 3 4 4 4" xfId="21152"/>
    <cellStyle name="Input 2 2 3 4 4 4 2" xfId="45992"/>
    <cellStyle name="Input 2 2 3 4 4 5" xfId="24378"/>
    <cellStyle name="Input 2 2 3 4 4 5 2" xfId="49218"/>
    <cellStyle name="Input 2 2 3 4 4 6" xfId="35087"/>
    <cellStyle name="Input 2 2 3 4 5" xfId="29306"/>
    <cellStyle name="Input 2 2 3 5" xfId="527"/>
    <cellStyle name="Input 2 2 3 5 2" xfId="5676"/>
    <cellStyle name="Input 2 2 3 5 2 2" xfId="12052"/>
    <cellStyle name="Input 2 2 3 5 2 2 2" xfId="16462"/>
    <cellStyle name="Input 2 2 3 5 2 2 2 2" xfId="41302"/>
    <cellStyle name="Input 2 2 3 5 2 2 3" xfId="19725"/>
    <cellStyle name="Input 2 2 3 5 2 2 3 2" xfId="44565"/>
    <cellStyle name="Input 2 2 3 5 2 2 4" xfId="22995"/>
    <cellStyle name="Input 2 2 3 5 2 2 4 2" xfId="47835"/>
    <cellStyle name="Input 2 2 3 5 2 2 5" xfId="26208"/>
    <cellStyle name="Input 2 2 3 5 2 2 5 2" xfId="51048"/>
    <cellStyle name="Input 2 2 3 5 2 2 6" xfId="36915"/>
    <cellStyle name="Input 2 2 3 5 2 3" xfId="30675"/>
    <cellStyle name="Input 2 2 3 5 3" xfId="10145"/>
    <cellStyle name="Input 2 2 3 5 3 2" xfId="14023"/>
    <cellStyle name="Input 2 2 3 5 3 2 2" xfId="38864"/>
    <cellStyle name="Input 2 2 3 5 3 3" xfId="17860"/>
    <cellStyle name="Input 2 2 3 5 3 3 2" xfId="42700"/>
    <cellStyle name="Input 2 2 3 5 3 4" xfId="21154"/>
    <cellStyle name="Input 2 2 3 5 3 4 2" xfId="45994"/>
    <cellStyle name="Input 2 2 3 5 3 5" xfId="24380"/>
    <cellStyle name="Input 2 2 3 5 3 5 2" xfId="49220"/>
    <cellStyle name="Input 2 2 3 5 3 6" xfId="35089"/>
    <cellStyle name="Input 2 2 3 5 4" xfId="29301"/>
    <cellStyle name="Input 2 2 3 6" xfId="5524"/>
    <cellStyle name="Input 2 2 3 6 2" xfId="10245"/>
    <cellStyle name="Input 2 2 3 6 2 2" xfId="7262"/>
    <cellStyle name="Input 2 2 3 6 2 2 2" xfId="32215"/>
    <cellStyle name="Input 2 2 3 6 2 3" xfId="17959"/>
    <cellStyle name="Input 2 2 3 6 2 3 2" xfId="42799"/>
    <cellStyle name="Input 2 2 3 6 2 4" xfId="21253"/>
    <cellStyle name="Input 2 2 3 6 2 4 2" xfId="46093"/>
    <cellStyle name="Input 2 2 3 6 2 5" xfId="24479"/>
    <cellStyle name="Input 2 2 3 6 2 5 2" xfId="49319"/>
    <cellStyle name="Input 2 2 3 6 2 6" xfId="35187"/>
    <cellStyle name="Input 2 2 3 6 3" xfId="30523"/>
    <cellStyle name="Input 2 2 3 7" xfId="6833"/>
    <cellStyle name="Input 2 2 3 7 2" xfId="8652"/>
    <cellStyle name="Input 2 2 3 7 2 2" xfId="33603"/>
    <cellStyle name="Input 2 2 3 7 3" xfId="13673"/>
    <cellStyle name="Input 2 2 3 7 3 2" xfId="38515"/>
    <cellStyle name="Input 2 2 3 7 4" xfId="13834"/>
    <cellStyle name="Input 2 2 3 7 4 2" xfId="38676"/>
    <cellStyle name="Input 2 2 3 7 5" xfId="13840"/>
    <cellStyle name="Input 2 2 3 7 5 2" xfId="38682"/>
    <cellStyle name="Input 2 2 3 7 6" xfId="31798"/>
    <cellStyle name="Input 2 2 3 8" xfId="29146"/>
    <cellStyle name="Input 2 2 4" xfId="316"/>
    <cellStyle name="Input 2 2 4 2" xfId="443"/>
    <cellStyle name="Input 2 2 4 2 2" xfId="1034"/>
    <cellStyle name="Input 2 2 4 2 2 2" xfId="5949"/>
    <cellStyle name="Input 2 2 4 2 2 2 2" xfId="12325"/>
    <cellStyle name="Input 2 2 4 2 2 2 2 2" xfId="16735"/>
    <cellStyle name="Input 2 2 4 2 2 2 2 2 2" xfId="41575"/>
    <cellStyle name="Input 2 2 4 2 2 2 2 3" xfId="19998"/>
    <cellStyle name="Input 2 2 4 2 2 2 2 3 2" xfId="44838"/>
    <cellStyle name="Input 2 2 4 2 2 2 2 4" xfId="23268"/>
    <cellStyle name="Input 2 2 4 2 2 2 2 4 2" xfId="48108"/>
    <cellStyle name="Input 2 2 4 2 2 2 2 5" xfId="26481"/>
    <cellStyle name="Input 2 2 4 2 2 2 2 5 2" xfId="51321"/>
    <cellStyle name="Input 2 2 4 2 2 2 2 6" xfId="37185"/>
    <cellStyle name="Input 2 2 4 2 2 2 3" xfId="30945"/>
    <cellStyle name="Input 2 2 4 2 2 3" xfId="7060"/>
    <cellStyle name="Input 2 2 4 2 2 3 2" xfId="13993"/>
    <cellStyle name="Input 2 2 4 2 2 3 2 2" xfId="38834"/>
    <cellStyle name="Input 2 2 4 2 2 3 3" xfId="13901"/>
    <cellStyle name="Input 2 2 4 2 2 3 3 2" xfId="38742"/>
    <cellStyle name="Input 2 2 4 2 2 3 4" xfId="6658"/>
    <cellStyle name="Input 2 2 4 2 2 3 4 2" xfId="31626"/>
    <cellStyle name="Input 2 2 4 2 2 3 5" xfId="20800"/>
    <cellStyle name="Input 2 2 4 2 2 3 5 2" xfId="45640"/>
    <cellStyle name="Input 2 2 4 2 2 3 6" xfId="32014"/>
    <cellStyle name="Input 2 2 4 2 2 4" xfId="29580"/>
    <cellStyle name="Input 2 2 4 2 3" xfId="5613"/>
    <cellStyle name="Input 2 2 4 2 3 2" xfId="11989"/>
    <cellStyle name="Input 2 2 4 2 3 2 2" xfId="16399"/>
    <cellStyle name="Input 2 2 4 2 3 2 2 2" xfId="41239"/>
    <cellStyle name="Input 2 2 4 2 3 2 3" xfId="19662"/>
    <cellStyle name="Input 2 2 4 2 3 2 3 2" xfId="44502"/>
    <cellStyle name="Input 2 2 4 2 3 2 4" xfId="22932"/>
    <cellStyle name="Input 2 2 4 2 3 2 4 2" xfId="47772"/>
    <cellStyle name="Input 2 2 4 2 3 2 5" xfId="26145"/>
    <cellStyle name="Input 2 2 4 2 3 2 5 2" xfId="50985"/>
    <cellStyle name="Input 2 2 4 2 3 2 6" xfId="36852"/>
    <cellStyle name="Input 2 2 4 2 3 3" xfId="30612"/>
    <cellStyle name="Input 2 2 4 2 4" xfId="11602"/>
    <cellStyle name="Input 2 2 4 2 4 2" xfId="7448"/>
    <cellStyle name="Input 2 2 4 2 4 2 2" xfId="32401"/>
    <cellStyle name="Input 2 2 4 2 4 3" xfId="19276"/>
    <cellStyle name="Input 2 2 4 2 4 3 2" xfId="44116"/>
    <cellStyle name="Input 2 2 4 2 4 4" xfId="22546"/>
    <cellStyle name="Input 2 2 4 2 4 4 2" xfId="47386"/>
    <cellStyle name="Input 2 2 4 2 4 5" xfId="25761"/>
    <cellStyle name="Input 2 2 4 2 4 5 2" xfId="50601"/>
    <cellStyle name="Input 2 2 4 2 4 6" xfId="36488"/>
    <cellStyle name="Input 2 2 4 2 5" xfId="29237"/>
    <cellStyle name="Input 2 2 4 3" xfId="593"/>
    <cellStyle name="Input 2 2 4 3 2" xfId="973"/>
    <cellStyle name="Input 2 2 4 3 2 2" xfId="5892"/>
    <cellStyle name="Input 2 2 4 3 2 2 2" xfId="12268"/>
    <cellStyle name="Input 2 2 4 3 2 2 2 2" xfId="16678"/>
    <cellStyle name="Input 2 2 4 3 2 2 2 2 2" xfId="41518"/>
    <cellStyle name="Input 2 2 4 3 2 2 2 3" xfId="19941"/>
    <cellStyle name="Input 2 2 4 3 2 2 2 3 2" xfId="44781"/>
    <cellStyle name="Input 2 2 4 3 2 2 2 4" xfId="23211"/>
    <cellStyle name="Input 2 2 4 3 2 2 2 4 2" xfId="48051"/>
    <cellStyle name="Input 2 2 4 3 2 2 2 5" xfId="26424"/>
    <cellStyle name="Input 2 2 4 3 2 2 2 5 2" xfId="51264"/>
    <cellStyle name="Input 2 2 4 3 2 2 2 6" xfId="37128"/>
    <cellStyle name="Input 2 2 4 3 2 2 3" xfId="30888"/>
    <cellStyle name="Input 2 2 4 3 2 3" xfId="10034"/>
    <cellStyle name="Input 2 2 4 3 2 3 2" xfId="14934"/>
    <cellStyle name="Input 2 2 4 3 2 3 2 2" xfId="39775"/>
    <cellStyle name="Input 2 2 4 3 2 3 3" xfId="17749"/>
    <cellStyle name="Input 2 2 4 3 2 3 3 2" xfId="42589"/>
    <cellStyle name="Input 2 2 4 3 2 3 4" xfId="21043"/>
    <cellStyle name="Input 2 2 4 3 2 3 4 2" xfId="45883"/>
    <cellStyle name="Input 2 2 4 3 2 3 5" xfId="24269"/>
    <cellStyle name="Input 2 2 4 3 2 3 5 2" xfId="49109"/>
    <cellStyle name="Input 2 2 4 3 2 3 6" xfId="34980"/>
    <cellStyle name="Input 2 2 4 3 2 4" xfId="29519"/>
    <cellStyle name="Input 2 2 4 3 3" xfId="5737"/>
    <cellStyle name="Input 2 2 4 3 3 2" xfId="12113"/>
    <cellStyle name="Input 2 2 4 3 3 2 2" xfId="16523"/>
    <cellStyle name="Input 2 2 4 3 3 2 2 2" xfId="41363"/>
    <cellStyle name="Input 2 2 4 3 3 2 3" xfId="19786"/>
    <cellStyle name="Input 2 2 4 3 3 2 3 2" xfId="44626"/>
    <cellStyle name="Input 2 2 4 3 3 2 4" xfId="23056"/>
    <cellStyle name="Input 2 2 4 3 3 2 4 2" xfId="47896"/>
    <cellStyle name="Input 2 2 4 3 3 2 5" xfId="26269"/>
    <cellStyle name="Input 2 2 4 3 3 2 5 2" xfId="51109"/>
    <cellStyle name="Input 2 2 4 3 3 2 6" xfId="36976"/>
    <cellStyle name="Input 2 2 4 3 3 3" xfId="30736"/>
    <cellStyle name="Input 2 2 4 3 4" xfId="6888"/>
    <cellStyle name="Input 2 2 4 3 4 2" xfId="15669"/>
    <cellStyle name="Input 2 2 4 3 4 2 2" xfId="40509"/>
    <cellStyle name="Input 2 2 4 3 4 3" xfId="9515"/>
    <cellStyle name="Input 2 2 4 3 4 3 2" xfId="34465"/>
    <cellStyle name="Input 2 2 4 3 4 4" xfId="15674"/>
    <cellStyle name="Input 2 2 4 3 4 4 2" xfId="40514"/>
    <cellStyle name="Input 2 2 4 3 4 5" xfId="13836"/>
    <cellStyle name="Input 2 2 4 3 4 5 2" xfId="38678"/>
    <cellStyle name="Input 2 2 4 3 4 6" xfId="31849"/>
    <cellStyle name="Input 2 2 4 3 5" xfId="29367"/>
    <cellStyle name="Input 2 2 4 4" xfId="529"/>
    <cellStyle name="Input 2 2 4 4 2" xfId="5338"/>
    <cellStyle name="Input 2 2 4 4 2 2" xfId="6215"/>
    <cellStyle name="Input 2 2 4 4 2 2 2" xfId="12590"/>
    <cellStyle name="Input 2 2 4 4 2 2 2 2" xfId="17000"/>
    <cellStyle name="Input 2 2 4 4 2 2 2 2 2" xfId="41840"/>
    <cellStyle name="Input 2 2 4 4 2 2 2 3" xfId="20263"/>
    <cellStyle name="Input 2 2 4 4 2 2 2 3 2" xfId="45103"/>
    <cellStyle name="Input 2 2 4 4 2 2 2 4" xfId="23533"/>
    <cellStyle name="Input 2 2 4 4 2 2 2 4 2" xfId="48373"/>
    <cellStyle name="Input 2 2 4 4 2 2 2 5" xfId="26746"/>
    <cellStyle name="Input 2 2 4 4 2 2 2 5 2" xfId="51586"/>
    <cellStyle name="Input 2 2 4 4 2 2 2 6" xfId="37436"/>
    <cellStyle name="Input 2 2 4 4 2 2 3" xfId="31194"/>
    <cellStyle name="Input 2 2 4 4 2 3" xfId="10375"/>
    <cellStyle name="Input 2 2 4 4 2 3 2" xfId="13912"/>
    <cellStyle name="Input 2 2 4 4 2 3 2 2" xfId="38753"/>
    <cellStyle name="Input 2 2 4 4 2 3 3" xfId="18089"/>
    <cellStyle name="Input 2 2 4 4 2 3 3 2" xfId="42929"/>
    <cellStyle name="Input 2 2 4 4 2 3 4" xfId="21379"/>
    <cellStyle name="Input 2 2 4 4 2 3 4 2" xfId="46219"/>
    <cellStyle name="Input 2 2 4 4 2 3 5" xfId="24605"/>
    <cellStyle name="Input 2 2 4 4 2 3 5 2" xfId="49445"/>
    <cellStyle name="Input 2 2 4 4 2 3 6" xfId="35316"/>
    <cellStyle name="Input 2 2 4 4 2 4" xfId="30389"/>
    <cellStyle name="Input 2 2 4 4 3" xfId="5678"/>
    <cellStyle name="Input 2 2 4 4 3 2" xfId="12054"/>
    <cellStyle name="Input 2 2 4 4 3 2 2" xfId="16464"/>
    <cellStyle name="Input 2 2 4 4 3 2 2 2" xfId="41304"/>
    <cellStyle name="Input 2 2 4 4 3 2 3" xfId="19727"/>
    <cellStyle name="Input 2 2 4 4 3 2 3 2" xfId="44567"/>
    <cellStyle name="Input 2 2 4 4 3 2 4" xfId="22997"/>
    <cellStyle name="Input 2 2 4 4 3 2 4 2" xfId="47837"/>
    <cellStyle name="Input 2 2 4 4 3 2 5" xfId="26210"/>
    <cellStyle name="Input 2 2 4 4 3 2 5 2" xfId="51050"/>
    <cellStyle name="Input 2 2 4 4 3 2 6" xfId="36917"/>
    <cellStyle name="Input 2 2 4 4 3 3" xfId="30677"/>
    <cellStyle name="Input 2 2 4 4 4" xfId="6890"/>
    <cellStyle name="Input 2 2 4 4 4 2" xfId="7816"/>
    <cellStyle name="Input 2 2 4 4 4 2 2" xfId="32769"/>
    <cellStyle name="Input 2 2 4 4 4 3" xfId="8478"/>
    <cellStyle name="Input 2 2 4 4 4 3 2" xfId="33429"/>
    <cellStyle name="Input 2 2 4 4 4 4" xfId="14826"/>
    <cellStyle name="Input 2 2 4 4 4 4 2" xfId="39667"/>
    <cellStyle name="Input 2 2 4 4 4 5" xfId="8933"/>
    <cellStyle name="Input 2 2 4 4 4 5 2" xfId="33883"/>
    <cellStyle name="Input 2 2 4 4 4 6" xfId="31851"/>
    <cellStyle name="Input 2 2 4 4 5" xfId="29303"/>
    <cellStyle name="Input 2 2 4 5" xfId="562"/>
    <cellStyle name="Input 2 2 4 5 2" xfId="5708"/>
    <cellStyle name="Input 2 2 4 5 2 2" xfId="12084"/>
    <cellStyle name="Input 2 2 4 5 2 2 2" xfId="16494"/>
    <cellStyle name="Input 2 2 4 5 2 2 2 2" xfId="41334"/>
    <cellStyle name="Input 2 2 4 5 2 2 3" xfId="19757"/>
    <cellStyle name="Input 2 2 4 5 2 2 3 2" xfId="44597"/>
    <cellStyle name="Input 2 2 4 5 2 2 4" xfId="23027"/>
    <cellStyle name="Input 2 2 4 5 2 2 4 2" xfId="47867"/>
    <cellStyle name="Input 2 2 4 5 2 2 5" xfId="26240"/>
    <cellStyle name="Input 2 2 4 5 2 2 5 2" xfId="51080"/>
    <cellStyle name="Input 2 2 4 5 2 2 6" xfId="36947"/>
    <cellStyle name="Input 2 2 4 5 2 3" xfId="30707"/>
    <cellStyle name="Input 2 2 4 5 3" xfId="10126"/>
    <cellStyle name="Input 2 2 4 5 3 2" xfId="8199"/>
    <cellStyle name="Input 2 2 4 5 3 2 2" xfId="33152"/>
    <cellStyle name="Input 2 2 4 5 3 3" xfId="17841"/>
    <cellStyle name="Input 2 2 4 5 3 3 2" xfId="42681"/>
    <cellStyle name="Input 2 2 4 5 3 4" xfId="21135"/>
    <cellStyle name="Input 2 2 4 5 3 4 2" xfId="45975"/>
    <cellStyle name="Input 2 2 4 5 3 5" xfId="24361"/>
    <cellStyle name="Input 2 2 4 5 3 5 2" xfId="49201"/>
    <cellStyle name="Input 2 2 4 5 3 6" xfId="35070"/>
    <cellStyle name="Input 2 2 4 5 4" xfId="29336"/>
    <cellStyle name="Input 2 2 4 6" xfId="5529"/>
    <cellStyle name="Input 2 2 4 6 2" xfId="10240"/>
    <cellStyle name="Input 2 2 4 6 2 2" xfId="8192"/>
    <cellStyle name="Input 2 2 4 6 2 2 2" xfId="33145"/>
    <cellStyle name="Input 2 2 4 6 2 3" xfId="17954"/>
    <cellStyle name="Input 2 2 4 6 2 3 2" xfId="42794"/>
    <cellStyle name="Input 2 2 4 6 2 4" xfId="21248"/>
    <cellStyle name="Input 2 2 4 6 2 4 2" xfId="46088"/>
    <cellStyle name="Input 2 2 4 6 2 5" xfId="24474"/>
    <cellStyle name="Input 2 2 4 6 2 5 2" xfId="49314"/>
    <cellStyle name="Input 2 2 4 6 2 6" xfId="35182"/>
    <cellStyle name="Input 2 2 4 6 3" xfId="30528"/>
    <cellStyle name="Input 2 2 4 7" xfId="6819"/>
    <cellStyle name="Input 2 2 4 7 2" xfId="7786"/>
    <cellStyle name="Input 2 2 4 7 2 2" xfId="32739"/>
    <cellStyle name="Input 2 2 4 7 3" xfId="7415"/>
    <cellStyle name="Input 2 2 4 7 3 2" xfId="32368"/>
    <cellStyle name="Input 2 2 4 7 4" xfId="13906"/>
    <cellStyle name="Input 2 2 4 7 4 2" xfId="38747"/>
    <cellStyle name="Input 2 2 4 7 5" xfId="17512"/>
    <cellStyle name="Input 2 2 4 7 5 2" xfId="42352"/>
    <cellStyle name="Input 2 2 4 7 6" xfId="31784"/>
    <cellStyle name="Input 2 2 4 8" xfId="29151"/>
    <cellStyle name="Input 2 2 5" xfId="413"/>
    <cellStyle name="Input 2 2 5 2" xfId="994"/>
    <cellStyle name="Input 2 2 5 2 2" xfId="5911"/>
    <cellStyle name="Input 2 2 5 2 2 2" xfId="12287"/>
    <cellStyle name="Input 2 2 5 2 2 2 2" xfId="16697"/>
    <cellStyle name="Input 2 2 5 2 2 2 2 2" xfId="41537"/>
    <cellStyle name="Input 2 2 5 2 2 2 3" xfId="19960"/>
    <cellStyle name="Input 2 2 5 2 2 2 3 2" xfId="44800"/>
    <cellStyle name="Input 2 2 5 2 2 2 4" xfId="23230"/>
    <cellStyle name="Input 2 2 5 2 2 2 4 2" xfId="48070"/>
    <cellStyle name="Input 2 2 5 2 2 2 5" xfId="26443"/>
    <cellStyle name="Input 2 2 5 2 2 2 5 2" xfId="51283"/>
    <cellStyle name="Input 2 2 5 2 2 2 6" xfId="37147"/>
    <cellStyle name="Input 2 2 5 2 2 3" xfId="30907"/>
    <cellStyle name="Input 2 2 5 2 3" xfId="11671"/>
    <cellStyle name="Input 2 2 5 2 3 2" xfId="6672"/>
    <cellStyle name="Input 2 2 5 2 3 2 2" xfId="31640"/>
    <cellStyle name="Input 2 2 5 2 3 3" xfId="19345"/>
    <cellStyle name="Input 2 2 5 2 3 3 2" xfId="44185"/>
    <cellStyle name="Input 2 2 5 2 3 4" xfId="22614"/>
    <cellStyle name="Input 2 2 5 2 3 4 2" xfId="47454"/>
    <cellStyle name="Input 2 2 5 2 3 5" xfId="25829"/>
    <cellStyle name="Input 2 2 5 2 3 5 2" xfId="50669"/>
    <cellStyle name="Input 2 2 5 2 3 6" xfId="36554"/>
    <cellStyle name="Input 2 2 5 2 4" xfId="29540"/>
    <cellStyle name="Input 2 2 5 3" xfId="5585"/>
    <cellStyle name="Input 2 2 5 3 2" xfId="10186"/>
    <cellStyle name="Input 2 2 5 3 2 2" xfId="13725"/>
    <cellStyle name="Input 2 2 5 3 2 2 2" xfId="38567"/>
    <cellStyle name="Input 2 2 5 3 2 3" xfId="17900"/>
    <cellStyle name="Input 2 2 5 3 2 3 2" xfId="42740"/>
    <cellStyle name="Input 2 2 5 3 2 4" xfId="21194"/>
    <cellStyle name="Input 2 2 5 3 2 4 2" xfId="46034"/>
    <cellStyle name="Input 2 2 5 3 2 5" xfId="24420"/>
    <cellStyle name="Input 2 2 5 3 2 5 2" xfId="49260"/>
    <cellStyle name="Input 2 2 5 3 2 6" xfId="35128"/>
    <cellStyle name="Input 2 2 5 3 3" xfId="30584"/>
    <cellStyle name="Input 2 2 5 4" xfId="11725"/>
    <cellStyle name="Input 2 2 5 4 2" xfId="9468"/>
    <cellStyle name="Input 2 2 5 4 2 2" xfId="34418"/>
    <cellStyle name="Input 2 2 5 4 3" xfId="19399"/>
    <cellStyle name="Input 2 2 5 4 3 2" xfId="44239"/>
    <cellStyle name="Input 2 2 5 4 4" xfId="22668"/>
    <cellStyle name="Input 2 2 5 4 4 2" xfId="47508"/>
    <cellStyle name="Input 2 2 5 4 5" xfId="25883"/>
    <cellStyle name="Input 2 2 5 4 5 2" xfId="50723"/>
    <cellStyle name="Input 2 2 5 4 6" xfId="36605"/>
    <cellStyle name="Input 2 2 5 5" xfId="29207"/>
    <cellStyle name="Input 2 2 6" xfId="555"/>
    <cellStyle name="Input 2 2 6 2" xfId="961"/>
    <cellStyle name="Input 2 2 6 2 2" xfId="5880"/>
    <cellStyle name="Input 2 2 6 2 2 2" xfId="12256"/>
    <cellStyle name="Input 2 2 6 2 2 2 2" xfId="16666"/>
    <cellStyle name="Input 2 2 6 2 2 2 2 2" xfId="41506"/>
    <cellStyle name="Input 2 2 6 2 2 2 3" xfId="19929"/>
    <cellStyle name="Input 2 2 6 2 2 2 3 2" xfId="44769"/>
    <cellStyle name="Input 2 2 6 2 2 2 4" xfId="23199"/>
    <cellStyle name="Input 2 2 6 2 2 2 4 2" xfId="48039"/>
    <cellStyle name="Input 2 2 6 2 2 2 5" xfId="26412"/>
    <cellStyle name="Input 2 2 6 2 2 2 5 2" xfId="51252"/>
    <cellStyle name="Input 2 2 6 2 2 2 6" xfId="37116"/>
    <cellStyle name="Input 2 2 6 2 2 3" xfId="30876"/>
    <cellStyle name="Input 2 2 6 2 3" xfId="10064"/>
    <cellStyle name="Input 2 2 6 2 3 2" xfId="14056"/>
    <cellStyle name="Input 2 2 6 2 3 2 2" xfId="38897"/>
    <cellStyle name="Input 2 2 6 2 3 3" xfId="17779"/>
    <cellStyle name="Input 2 2 6 2 3 3 2" xfId="42619"/>
    <cellStyle name="Input 2 2 6 2 3 4" xfId="21073"/>
    <cellStyle name="Input 2 2 6 2 3 4 2" xfId="45913"/>
    <cellStyle name="Input 2 2 6 2 3 5" xfId="24299"/>
    <cellStyle name="Input 2 2 6 2 3 5 2" xfId="49139"/>
    <cellStyle name="Input 2 2 6 2 3 6" xfId="35010"/>
    <cellStyle name="Input 2 2 6 2 4" xfId="29507"/>
    <cellStyle name="Input 2 2 6 3" xfId="5702"/>
    <cellStyle name="Input 2 2 6 3 2" xfId="12078"/>
    <cellStyle name="Input 2 2 6 3 2 2" xfId="16488"/>
    <cellStyle name="Input 2 2 6 3 2 2 2" xfId="41328"/>
    <cellStyle name="Input 2 2 6 3 2 3" xfId="19751"/>
    <cellStyle name="Input 2 2 6 3 2 3 2" xfId="44591"/>
    <cellStyle name="Input 2 2 6 3 2 4" xfId="23021"/>
    <cellStyle name="Input 2 2 6 3 2 4 2" xfId="47861"/>
    <cellStyle name="Input 2 2 6 3 2 5" xfId="26234"/>
    <cellStyle name="Input 2 2 6 3 2 5 2" xfId="51074"/>
    <cellStyle name="Input 2 2 6 3 2 6" xfId="36941"/>
    <cellStyle name="Input 2 2 6 3 3" xfId="30701"/>
    <cellStyle name="Input 2 2 6 4" xfId="10006"/>
    <cellStyle name="Input 2 2 6 4 2" xfId="9644"/>
    <cellStyle name="Input 2 2 6 4 2 2" xfId="34593"/>
    <cellStyle name="Input 2 2 6 4 3" xfId="17722"/>
    <cellStyle name="Input 2 2 6 4 3 2" xfId="42562"/>
    <cellStyle name="Input 2 2 6 4 4" xfId="21017"/>
    <cellStyle name="Input 2 2 6 4 4 2" xfId="45857"/>
    <cellStyle name="Input 2 2 6 4 5" xfId="24243"/>
    <cellStyle name="Input 2 2 6 4 5 2" xfId="49083"/>
    <cellStyle name="Input 2 2 6 4 6" xfId="34954"/>
    <cellStyle name="Input 2 2 6 5" xfId="29329"/>
    <cellStyle name="Input 2 2 7" xfId="549"/>
    <cellStyle name="Input 2 2 7 2" xfId="5331"/>
    <cellStyle name="Input 2 2 7 2 2" xfId="6209"/>
    <cellStyle name="Input 2 2 7 2 2 2" xfId="12584"/>
    <cellStyle name="Input 2 2 7 2 2 2 2" xfId="16994"/>
    <cellStyle name="Input 2 2 7 2 2 2 2 2" xfId="41834"/>
    <cellStyle name="Input 2 2 7 2 2 2 3" xfId="20257"/>
    <cellStyle name="Input 2 2 7 2 2 2 3 2" xfId="45097"/>
    <cellStyle name="Input 2 2 7 2 2 2 4" xfId="23527"/>
    <cellStyle name="Input 2 2 7 2 2 2 4 2" xfId="48367"/>
    <cellStyle name="Input 2 2 7 2 2 2 5" xfId="26740"/>
    <cellStyle name="Input 2 2 7 2 2 2 5 2" xfId="51580"/>
    <cellStyle name="Input 2 2 7 2 2 2 6" xfId="37430"/>
    <cellStyle name="Input 2 2 7 2 2 3" xfId="31188"/>
    <cellStyle name="Input 2 2 7 2 3" xfId="10382"/>
    <cellStyle name="Input 2 2 7 2 3 2" xfId="13864"/>
    <cellStyle name="Input 2 2 7 2 3 2 2" xfId="38706"/>
    <cellStyle name="Input 2 2 7 2 3 3" xfId="18096"/>
    <cellStyle name="Input 2 2 7 2 3 3 2" xfId="42936"/>
    <cellStyle name="Input 2 2 7 2 3 4" xfId="21386"/>
    <cellStyle name="Input 2 2 7 2 3 4 2" xfId="46226"/>
    <cellStyle name="Input 2 2 7 2 3 5" xfId="24612"/>
    <cellStyle name="Input 2 2 7 2 3 5 2" xfId="49452"/>
    <cellStyle name="Input 2 2 7 2 3 6" xfId="35323"/>
    <cellStyle name="Input 2 2 7 2 4" xfId="30382"/>
    <cellStyle name="Input 2 2 7 3" xfId="5697"/>
    <cellStyle name="Input 2 2 7 3 2" xfId="12073"/>
    <cellStyle name="Input 2 2 7 3 2 2" xfId="16483"/>
    <cellStyle name="Input 2 2 7 3 2 2 2" xfId="41323"/>
    <cellStyle name="Input 2 2 7 3 2 3" xfId="19746"/>
    <cellStyle name="Input 2 2 7 3 2 3 2" xfId="44586"/>
    <cellStyle name="Input 2 2 7 3 2 4" xfId="23016"/>
    <cellStyle name="Input 2 2 7 3 2 4 2" xfId="47856"/>
    <cellStyle name="Input 2 2 7 3 2 5" xfId="26229"/>
    <cellStyle name="Input 2 2 7 3 2 5 2" xfId="51069"/>
    <cellStyle name="Input 2 2 7 3 2 6" xfId="36936"/>
    <cellStyle name="Input 2 2 7 3 3" xfId="30696"/>
    <cellStyle name="Input 2 2 7 4" xfId="10010"/>
    <cellStyle name="Input 2 2 7 4 2" xfId="14908"/>
    <cellStyle name="Input 2 2 7 4 2 2" xfId="39749"/>
    <cellStyle name="Input 2 2 7 4 3" xfId="17726"/>
    <cellStyle name="Input 2 2 7 4 3 2" xfId="42566"/>
    <cellStyle name="Input 2 2 7 4 4" xfId="21021"/>
    <cellStyle name="Input 2 2 7 4 4 2" xfId="45861"/>
    <cellStyle name="Input 2 2 7 4 5" xfId="24247"/>
    <cellStyle name="Input 2 2 7 4 5 2" xfId="49087"/>
    <cellStyle name="Input 2 2 7 4 6" xfId="34958"/>
    <cellStyle name="Input 2 2 7 5" xfId="29323"/>
    <cellStyle name="Input 2 2 8" xfId="520"/>
    <cellStyle name="Input 2 2 8 2" xfId="5670"/>
    <cellStyle name="Input 2 2 8 2 2" xfId="12046"/>
    <cellStyle name="Input 2 2 8 2 2 2" xfId="16456"/>
    <cellStyle name="Input 2 2 8 2 2 2 2" xfId="41296"/>
    <cellStyle name="Input 2 2 8 2 2 3" xfId="19719"/>
    <cellStyle name="Input 2 2 8 2 2 3 2" xfId="44559"/>
    <cellStyle name="Input 2 2 8 2 2 4" xfId="22989"/>
    <cellStyle name="Input 2 2 8 2 2 4 2" xfId="47829"/>
    <cellStyle name="Input 2 2 8 2 2 5" xfId="26202"/>
    <cellStyle name="Input 2 2 8 2 2 5 2" xfId="51042"/>
    <cellStyle name="Input 2 2 8 2 2 6" xfId="36909"/>
    <cellStyle name="Input 2 2 8 2 3" xfId="30669"/>
    <cellStyle name="Input 2 2 8 3" xfId="10152"/>
    <cellStyle name="Input 2 2 8 3 2" xfId="14182"/>
    <cellStyle name="Input 2 2 8 3 2 2" xfId="39023"/>
    <cellStyle name="Input 2 2 8 3 3" xfId="17867"/>
    <cellStyle name="Input 2 2 8 3 3 2" xfId="42707"/>
    <cellStyle name="Input 2 2 8 3 4" xfId="21161"/>
    <cellStyle name="Input 2 2 8 3 4 2" xfId="46001"/>
    <cellStyle name="Input 2 2 8 3 5" xfId="24387"/>
    <cellStyle name="Input 2 2 8 3 5 2" xfId="49227"/>
    <cellStyle name="Input 2 2 8 3 6" xfId="35096"/>
    <cellStyle name="Input 2 2 8 4" xfId="29294"/>
    <cellStyle name="Input 2 2 9" xfId="5501"/>
    <cellStyle name="Input 2 2 9 2" xfId="10268"/>
    <cellStyle name="Input 2 2 9 2 2" xfId="7333"/>
    <cellStyle name="Input 2 2 9 2 2 2" xfId="32286"/>
    <cellStyle name="Input 2 2 9 2 3" xfId="17982"/>
    <cellStyle name="Input 2 2 9 2 3 2" xfId="42822"/>
    <cellStyle name="Input 2 2 9 2 4" xfId="21276"/>
    <cellStyle name="Input 2 2 9 2 4 2" xfId="46116"/>
    <cellStyle name="Input 2 2 9 2 5" xfId="24502"/>
    <cellStyle name="Input 2 2 9 2 5 2" xfId="49342"/>
    <cellStyle name="Input 2 2 9 2 6" xfId="35210"/>
    <cellStyle name="Input 2 2 9 3" xfId="30500"/>
    <cellStyle name="Input 2 3" xfId="271"/>
    <cellStyle name="Input 2 3 2" xfId="417"/>
    <cellStyle name="Input 2 3 2 2" xfId="1005"/>
    <cellStyle name="Input 2 3 2 2 2" xfId="5922"/>
    <cellStyle name="Input 2 3 2 2 2 2" xfId="12298"/>
    <cellStyle name="Input 2 3 2 2 2 2 2" xfId="16708"/>
    <cellStyle name="Input 2 3 2 2 2 2 2 2" xfId="41548"/>
    <cellStyle name="Input 2 3 2 2 2 2 3" xfId="19971"/>
    <cellStyle name="Input 2 3 2 2 2 2 3 2" xfId="44811"/>
    <cellStyle name="Input 2 3 2 2 2 2 4" xfId="23241"/>
    <cellStyle name="Input 2 3 2 2 2 2 4 2" xfId="48081"/>
    <cellStyle name="Input 2 3 2 2 2 2 5" xfId="26454"/>
    <cellStyle name="Input 2 3 2 2 2 2 5 2" xfId="51294"/>
    <cellStyle name="Input 2 3 2 2 2 2 6" xfId="37158"/>
    <cellStyle name="Input 2 3 2 2 2 3" xfId="30918"/>
    <cellStyle name="Input 2 3 2 2 3" xfId="7082"/>
    <cellStyle name="Input 2 3 2 2 3 2" xfId="14712"/>
    <cellStyle name="Input 2 3 2 2 3 2 2" xfId="39553"/>
    <cellStyle name="Input 2 3 2 2 3 3" xfId="9438"/>
    <cellStyle name="Input 2 3 2 2 3 3 2" xfId="34388"/>
    <cellStyle name="Input 2 3 2 2 3 4" xfId="8789"/>
    <cellStyle name="Input 2 3 2 2 3 4 2" xfId="33740"/>
    <cellStyle name="Input 2 3 2 2 3 5" xfId="13090"/>
    <cellStyle name="Input 2 3 2 2 3 5 2" xfId="37933"/>
    <cellStyle name="Input 2 3 2 2 3 6" xfId="32036"/>
    <cellStyle name="Input 2 3 2 2 4" xfId="29551"/>
    <cellStyle name="Input 2 3 2 3" xfId="5589"/>
    <cellStyle name="Input 2 3 2 3 2" xfId="10182"/>
    <cellStyle name="Input 2 3 2 3 2 2" xfId="14184"/>
    <cellStyle name="Input 2 3 2 3 2 2 2" xfId="39025"/>
    <cellStyle name="Input 2 3 2 3 2 3" xfId="17896"/>
    <cellStyle name="Input 2 3 2 3 2 3 2" xfId="42736"/>
    <cellStyle name="Input 2 3 2 3 2 4" xfId="21190"/>
    <cellStyle name="Input 2 3 2 3 2 4 2" xfId="46030"/>
    <cellStyle name="Input 2 3 2 3 2 5" xfId="24416"/>
    <cellStyle name="Input 2 3 2 3 2 5 2" xfId="49256"/>
    <cellStyle name="Input 2 3 2 3 2 6" xfId="35124"/>
    <cellStyle name="Input 2 3 2 3 3" xfId="30588"/>
    <cellStyle name="Input 2 3 2 4" xfId="11703"/>
    <cellStyle name="Input 2 3 2 4 2" xfId="13111"/>
    <cellStyle name="Input 2 3 2 4 2 2" xfId="37953"/>
    <cellStyle name="Input 2 3 2 4 3" xfId="19377"/>
    <cellStyle name="Input 2 3 2 4 3 2" xfId="44217"/>
    <cellStyle name="Input 2 3 2 4 4" xfId="22646"/>
    <cellStyle name="Input 2 3 2 4 4 2" xfId="47486"/>
    <cellStyle name="Input 2 3 2 4 5" xfId="25861"/>
    <cellStyle name="Input 2 3 2 4 5 2" xfId="50701"/>
    <cellStyle name="Input 2 3 2 4 6" xfId="36586"/>
    <cellStyle name="Input 2 3 2 5" xfId="29211"/>
    <cellStyle name="Input 2 3 3" xfId="564"/>
    <cellStyle name="Input 2 3 3 2" xfId="962"/>
    <cellStyle name="Input 2 3 3 2 2" xfId="5881"/>
    <cellStyle name="Input 2 3 3 2 2 2" xfId="12257"/>
    <cellStyle name="Input 2 3 3 2 2 2 2" xfId="16667"/>
    <cellStyle name="Input 2 3 3 2 2 2 2 2" xfId="41507"/>
    <cellStyle name="Input 2 3 3 2 2 2 3" xfId="19930"/>
    <cellStyle name="Input 2 3 3 2 2 2 3 2" xfId="44770"/>
    <cellStyle name="Input 2 3 3 2 2 2 4" xfId="23200"/>
    <cellStyle name="Input 2 3 3 2 2 2 4 2" xfId="48040"/>
    <cellStyle name="Input 2 3 3 2 2 2 5" xfId="26413"/>
    <cellStyle name="Input 2 3 3 2 2 2 5 2" xfId="51253"/>
    <cellStyle name="Input 2 3 3 2 2 2 6" xfId="37117"/>
    <cellStyle name="Input 2 3 3 2 2 3" xfId="30877"/>
    <cellStyle name="Input 2 3 3 2 3" xfId="6781"/>
    <cellStyle name="Input 2 3 3 2 3 2" xfId="8601"/>
    <cellStyle name="Input 2 3 3 2 3 2 2" xfId="33552"/>
    <cellStyle name="Input 2 3 3 2 3 3" xfId="9440"/>
    <cellStyle name="Input 2 3 3 2 3 3 2" xfId="34390"/>
    <cellStyle name="Input 2 3 3 2 3 4" xfId="13742"/>
    <cellStyle name="Input 2 3 3 2 3 4 2" xfId="38584"/>
    <cellStyle name="Input 2 3 3 2 3 5" xfId="13905"/>
    <cellStyle name="Input 2 3 3 2 3 5 2" xfId="38746"/>
    <cellStyle name="Input 2 3 3 2 3 6" xfId="31749"/>
    <cellStyle name="Input 2 3 3 2 4" xfId="29508"/>
    <cellStyle name="Input 2 3 3 3" xfId="5710"/>
    <cellStyle name="Input 2 3 3 3 2" xfId="12086"/>
    <cellStyle name="Input 2 3 3 3 2 2" xfId="16496"/>
    <cellStyle name="Input 2 3 3 3 2 2 2" xfId="41336"/>
    <cellStyle name="Input 2 3 3 3 2 3" xfId="19759"/>
    <cellStyle name="Input 2 3 3 3 2 3 2" xfId="44599"/>
    <cellStyle name="Input 2 3 3 3 2 4" xfId="23029"/>
    <cellStyle name="Input 2 3 3 3 2 4 2" xfId="47869"/>
    <cellStyle name="Input 2 3 3 3 2 5" xfId="26242"/>
    <cellStyle name="Input 2 3 3 3 2 5 2" xfId="51082"/>
    <cellStyle name="Input 2 3 3 3 2 6" xfId="36949"/>
    <cellStyle name="Input 2 3 3 3 3" xfId="30709"/>
    <cellStyle name="Input 2 3 3 4" xfId="10124"/>
    <cellStyle name="Input 2 3 3 4 2" xfId="8201"/>
    <cellStyle name="Input 2 3 3 4 2 2" xfId="33154"/>
    <cellStyle name="Input 2 3 3 4 3" xfId="17839"/>
    <cellStyle name="Input 2 3 3 4 3 2" xfId="42679"/>
    <cellStyle name="Input 2 3 3 4 4" xfId="21133"/>
    <cellStyle name="Input 2 3 3 4 4 2" xfId="45973"/>
    <cellStyle name="Input 2 3 3 4 5" xfId="24359"/>
    <cellStyle name="Input 2 3 3 4 5 2" xfId="49199"/>
    <cellStyle name="Input 2 3 3 4 6" xfId="35068"/>
    <cellStyle name="Input 2 3 3 5" xfId="29338"/>
    <cellStyle name="Input 2 3 4" xfId="515"/>
    <cellStyle name="Input 2 3 4 2" xfId="5341"/>
    <cellStyle name="Input 2 3 4 2 2" xfId="6217"/>
    <cellStyle name="Input 2 3 4 2 2 2" xfId="12592"/>
    <cellStyle name="Input 2 3 4 2 2 2 2" xfId="17002"/>
    <cellStyle name="Input 2 3 4 2 2 2 2 2" xfId="41842"/>
    <cellStyle name="Input 2 3 4 2 2 2 3" xfId="20265"/>
    <cellStyle name="Input 2 3 4 2 2 2 3 2" xfId="45105"/>
    <cellStyle name="Input 2 3 4 2 2 2 4" xfId="23535"/>
    <cellStyle name="Input 2 3 4 2 2 2 4 2" xfId="48375"/>
    <cellStyle name="Input 2 3 4 2 2 2 5" xfId="26748"/>
    <cellStyle name="Input 2 3 4 2 2 2 5 2" xfId="51588"/>
    <cellStyle name="Input 2 3 4 2 2 2 6" xfId="37438"/>
    <cellStyle name="Input 2 3 4 2 2 3" xfId="31196"/>
    <cellStyle name="Input 2 3 4 2 3" xfId="10373"/>
    <cellStyle name="Input 2 3 4 2 3 2" xfId="13707"/>
    <cellStyle name="Input 2 3 4 2 3 2 2" xfId="38549"/>
    <cellStyle name="Input 2 3 4 2 3 3" xfId="18087"/>
    <cellStyle name="Input 2 3 4 2 3 3 2" xfId="42927"/>
    <cellStyle name="Input 2 3 4 2 3 4" xfId="21377"/>
    <cellStyle name="Input 2 3 4 2 3 4 2" xfId="46217"/>
    <cellStyle name="Input 2 3 4 2 3 5" xfId="24603"/>
    <cellStyle name="Input 2 3 4 2 3 5 2" xfId="49443"/>
    <cellStyle name="Input 2 3 4 2 3 6" xfId="35314"/>
    <cellStyle name="Input 2 3 4 2 4" xfId="30391"/>
    <cellStyle name="Input 2 3 4 3" xfId="5665"/>
    <cellStyle name="Input 2 3 4 3 2" xfId="12041"/>
    <cellStyle name="Input 2 3 4 3 2 2" xfId="16451"/>
    <cellStyle name="Input 2 3 4 3 2 2 2" xfId="41291"/>
    <cellStyle name="Input 2 3 4 3 2 3" xfId="19714"/>
    <cellStyle name="Input 2 3 4 3 2 3 2" xfId="44554"/>
    <cellStyle name="Input 2 3 4 3 2 4" xfId="22984"/>
    <cellStyle name="Input 2 3 4 3 2 4 2" xfId="47824"/>
    <cellStyle name="Input 2 3 4 3 2 5" xfId="26197"/>
    <cellStyle name="Input 2 3 4 3 2 5 2" xfId="51037"/>
    <cellStyle name="Input 2 3 4 3 2 6" xfId="36904"/>
    <cellStyle name="Input 2 3 4 3 3" xfId="30664"/>
    <cellStyle name="Input 2 3 4 4" xfId="6896"/>
    <cellStyle name="Input 2 3 4 4 2" xfId="9739"/>
    <cellStyle name="Input 2 3 4 4 2 2" xfId="34688"/>
    <cellStyle name="Input 2 3 4 4 3" xfId="14431"/>
    <cellStyle name="Input 2 3 4 4 3 2" xfId="39272"/>
    <cellStyle name="Input 2 3 4 4 4" xfId="7311"/>
    <cellStyle name="Input 2 3 4 4 4 2" xfId="32264"/>
    <cellStyle name="Input 2 3 4 4 5" xfId="7393"/>
    <cellStyle name="Input 2 3 4 4 5 2" xfId="32346"/>
    <cellStyle name="Input 2 3 4 4 6" xfId="31857"/>
    <cellStyle name="Input 2 3 4 5" xfId="29289"/>
    <cellStyle name="Input 2 3 5" xfId="521"/>
    <cellStyle name="Input 2 3 5 2" xfId="5671"/>
    <cellStyle name="Input 2 3 5 2 2" xfId="12047"/>
    <cellStyle name="Input 2 3 5 2 2 2" xfId="16457"/>
    <cellStyle name="Input 2 3 5 2 2 2 2" xfId="41297"/>
    <cellStyle name="Input 2 3 5 2 2 3" xfId="19720"/>
    <cellStyle name="Input 2 3 5 2 2 3 2" xfId="44560"/>
    <cellStyle name="Input 2 3 5 2 2 4" xfId="22990"/>
    <cellStyle name="Input 2 3 5 2 2 4 2" xfId="47830"/>
    <cellStyle name="Input 2 3 5 2 2 5" xfId="26203"/>
    <cellStyle name="Input 2 3 5 2 2 5 2" xfId="51043"/>
    <cellStyle name="Input 2 3 5 2 2 6" xfId="36910"/>
    <cellStyle name="Input 2 3 5 2 3" xfId="30670"/>
    <cellStyle name="Input 2 3 5 3" xfId="10151"/>
    <cellStyle name="Input 2 3 5 3 2" xfId="7783"/>
    <cellStyle name="Input 2 3 5 3 2 2" xfId="32736"/>
    <cellStyle name="Input 2 3 5 3 3" xfId="17866"/>
    <cellStyle name="Input 2 3 5 3 3 2" xfId="42706"/>
    <cellStyle name="Input 2 3 5 3 4" xfId="21160"/>
    <cellStyle name="Input 2 3 5 3 4 2" xfId="46000"/>
    <cellStyle name="Input 2 3 5 3 5" xfId="24386"/>
    <cellStyle name="Input 2 3 5 3 5 2" xfId="49226"/>
    <cellStyle name="Input 2 3 5 3 6" xfId="35095"/>
    <cellStyle name="Input 2 3 5 4" xfId="29295"/>
    <cellStyle name="Input 2 3 6" xfId="5505"/>
    <cellStyle name="Input 2 3 6 2" xfId="10264"/>
    <cellStyle name="Input 2 3 6 2 2" xfId="7334"/>
    <cellStyle name="Input 2 3 6 2 2 2" xfId="32287"/>
    <cellStyle name="Input 2 3 6 2 3" xfId="17978"/>
    <cellStyle name="Input 2 3 6 2 3 2" xfId="42818"/>
    <cellStyle name="Input 2 3 6 2 4" xfId="21272"/>
    <cellStyle name="Input 2 3 6 2 4 2" xfId="46112"/>
    <cellStyle name="Input 2 3 6 2 5" xfId="24498"/>
    <cellStyle name="Input 2 3 6 2 5 2" xfId="49338"/>
    <cellStyle name="Input 2 3 6 2 6" xfId="35206"/>
    <cellStyle name="Input 2 3 6 3" xfId="30504"/>
    <cellStyle name="Input 2 3 7" xfId="11694"/>
    <cellStyle name="Input 2 3 7 2" xfId="6719"/>
    <cellStyle name="Input 2 3 7 2 2" xfId="31687"/>
    <cellStyle name="Input 2 3 7 3" xfId="19368"/>
    <cellStyle name="Input 2 3 7 3 2" xfId="44208"/>
    <cellStyle name="Input 2 3 7 4" xfId="22637"/>
    <cellStyle name="Input 2 3 7 4 2" xfId="47477"/>
    <cellStyle name="Input 2 3 7 5" xfId="25852"/>
    <cellStyle name="Input 2 3 7 5 2" xfId="50692"/>
    <cellStyle name="Input 2 3 7 6" xfId="36577"/>
    <cellStyle name="Input 2 3 8" xfId="29125"/>
    <cellStyle name="Input 2 4" xfId="408"/>
    <cellStyle name="Input 2 4 2" xfId="934"/>
    <cellStyle name="Input 2 4 2 2" xfId="5876"/>
    <cellStyle name="Input 2 4 2 2 2" xfId="12252"/>
    <cellStyle name="Input 2 4 2 2 2 2" xfId="16662"/>
    <cellStyle name="Input 2 4 2 2 2 2 2" xfId="41502"/>
    <cellStyle name="Input 2 4 2 2 2 3" xfId="19925"/>
    <cellStyle name="Input 2 4 2 2 2 3 2" xfId="44765"/>
    <cellStyle name="Input 2 4 2 2 2 4" xfId="23195"/>
    <cellStyle name="Input 2 4 2 2 2 4 2" xfId="48035"/>
    <cellStyle name="Input 2 4 2 2 2 5" xfId="26408"/>
    <cellStyle name="Input 2 4 2 2 2 5 2" xfId="51248"/>
    <cellStyle name="Input 2 4 2 2 2 6" xfId="37112"/>
    <cellStyle name="Input 2 4 2 2 3" xfId="30872"/>
    <cellStyle name="Input 2 4 2 3" xfId="11644"/>
    <cellStyle name="Input 2 4 2 3 2" xfId="13502"/>
    <cellStyle name="Input 2 4 2 3 2 2" xfId="38344"/>
    <cellStyle name="Input 2 4 2 3 3" xfId="19318"/>
    <cellStyle name="Input 2 4 2 3 3 2" xfId="44158"/>
    <cellStyle name="Input 2 4 2 3 4" xfId="22587"/>
    <cellStyle name="Input 2 4 2 3 4 2" xfId="47427"/>
    <cellStyle name="Input 2 4 2 3 5" xfId="25802"/>
    <cellStyle name="Input 2 4 2 3 5 2" xfId="50642"/>
    <cellStyle name="Input 2 4 2 3 6" xfId="36528"/>
    <cellStyle name="Input 2 4 2 4" xfId="29503"/>
    <cellStyle name="Input 2 4 3" xfId="5580"/>
    <cellStyle name="Input 2 4 3 2" xfId="10191"/>
    <cellStyle name="Input 2 4 3 2 2" xfId="13925"/>
    <cellStyle name="Input 2 4 3 2 2 2" xfId="38766"/>
    <cellStyle name="Input 2 4 3 2 3" xfId="17905"/>
    <cellStyle name="Input 2 4 3 2 3 2" xfId="42745"/>
    <cellStyle name="Input 2 4 3 2 4" xfId="21199"/>
    <cellStyle name="Input 2 4 3 2 4 2" xfId="46039"/>
    <cellStyle name="Input 2 4 3 2 5" xfId="24425"/>
    <cellStyle name="Input 2 4 3 2 5 2" xfId="49265"/>
    <cellStyle name="Input 2 4 3 2 6" xfId="35133"/>
    <cellStyle name="Input 2 4 3 3" xfId="30579"/>
    <cellStyle name="Input 2 4 4" xfId="11655"/>
    <cellStyle name="Input 2 4 4 2" xfId="13547"/>
    <cellStyle name="Input 2 4 4 2 2" xfId="38389"/>
    <cellStyle name="Input 2 4 4 3" xfId="19329"/>
    <cellStyle name="Input 2 4 4 3 2" xfId="44169"/>
    <cellStyle name="Input 2 4 4 4" xfId="22598"/>
    <cellStyle name="Input 2 4 4 4 2" xfId="47438"/>
    <cellStyle name="Input 2 4 4 5" xfId="25813"/>
    <cellStyle name="Input 2 4 4 5 2" xfId="50653"/>
    <cellStyle name="Input 2 4 4 6" xfId="36539"/>
    <cellStyle name="Input 2 4 5" xfId="29202"/>
    <cellStyle name="Input 2 5" xfId="544"/>
    <cellStyle name="Input 2 5 2" xfId="985"/>
    <cellStyle name="Input 2 5 2 2" xfId="5902"/>
    <cellStyle name="Input 2 5 2 2 2" xfId="12278"/>
    <cellStyle name="Input 2 5 2 2 2 2" xfId="16688"/>
    <cellStyle name="Input 2 5 2 2 2 2 2" xfId="41528"/>
    <cellStyle name="Input 2 5 2 2 2 3" xfId="19951"/>
    <cellStyle name="Input 2 5 2 2 2 3 2" xfId="44791"/>
    <cellStyle name="Input 2 5 2 2 2 4" xfId="23221"/>
    <cellStyle name="Input 2 5 2 2 2 4 2" xfId="48061"/>
    <cellStyle name="Input 2 5 2 2 2 5" xfId="26434"/>
    <cellStyle name="Input 2 5 2 2 2 5 2" xfId="51274"/>
    <cellStyle name="Input 2 5 2 2 2 6" xfId="37138"/>
    <cellStyle name="Input 2 5 2 2 3" xfId="30898"/>
    <cellStyle name="Input 2 5 2 3" xfId="6865"/>
    <cellStyle name="Input 2 5 2 3 2" xfId="8642"/>
    <cellStyle name="Input 2 5 2 3 2 2" xfId="33593"/>
    <cellStyle name="Input 2 5 2 3 3" xfId="8290"/>
    <cellStyle name="Input 2 5 2 3 3 2" xfId="33243"/>
    <cellStyle name="Input 2 5 2 3 4" xfId="8842"/>
    <cellStyle name="Input 2 5 2 3 4 2" xfId="33793"/>
    <cellStyle name="Input 2 5 2 3 5" xfId="13198"/>
    <cellStyle name="Input 2 5 2 3 5 2" xfId="38040"/>
    <cellStyle name="Input 2 5 2 3 6" xfId="31826"/>
    <cellStyle name="Input 2 5 2 4" xfId="29531"/>
    <cellStyle name="Input 2 5 3" xfId="5692"/>
    <cellStyle name="Input 2 5 3 2" xfId="12068"/>
    <cellStyle name="Input 2 5 3 2 2" xfId="16478"/>
    <cellStyle name="Input 2 5 3 2 2 2" xfId="41318"/>
    <cellStyle name="Input 2 5 3 2 3" xfId="19741"/>
    <cellStyle name="Input 2 5 3 2 3 2" xfId="44581"/>
    <cellStyle name="Input 2 5 3 2 4" xfId="23011"/>
    <cellStyle name="Input 2 5 3 2 4 2" xfId="47851"/>
    <cellStyle name="Input 2 5 3 2 5" xfId="26224"/>
    <cellStyle name="Input 2 5 3 2 5 2" xfId="51064"/>
    <cellStyle name="Input 2 5 3 2 6" xfId="36931"/>
    <cellStyle name="Input 2 5 3 3" xfId="30691"/>
    <cellStyle name="Input 2 5 4" xfId="10133"/>
    <cellStyle name="Input 2 5 4 2" xfId="7823"/>
    <cellStyle name="Input 2 5 4 2 2" xfId="32776"/>
    <cellStyle name="Input 2 5 4 3" xfId="17848"/>
    <cellStyle name="Input 2 5 4 3 2" xfId="42688"/>
    <cellStyle name="Input 2 5 4 4" xfId="21142"/>
    <cellStyle name="Input 2 5 4 4 2" xfId="45982"/>
    <cellStyle name="Input 2 5 4 5" xfId="24368"/>
    <cellStyle name="Input 2 5 4 5 2" xfId="49208"/>
    <cellStyle name="Input 2 5 4 6" xfId="35077"/>
    <cellStyle name="Input 2 5 5" xfId="29318"/>
    <cellStyle name="Input 2 6" xfId="978"/>
    <cellStyle name="Input 2 6 2" xfId="5896"/>
    <cellStyle name="Input 2 6 2 2" xfId="12272"/>
    <cellStyle name="Input 2 6 2 2 2" xfId="16682"/>
    <cellStyle name="Input 2 6 2 2 2 2" xfId="41522"/>
    <cellStyle name="Input 2 6 2 2 3" xfId="19945"/>
    <cellStyle name="Input 2 6 2 2 3 2" xfId="44785"/>
    <cellStyle name="Input 2 6 2 2 4" xfId="23215"/>
    <cellStyle name="Input 2 6 2 2 4 2" xfId="48055"/>
    <cellStyle name="Input 2 6 2 2 5" xfId="26428"/>
    <cellStyle name="Input 2 6 2 2 5 2" xfId="51268"/>
    <cellStyle name="Input 2 6 2 2 6" xfId="37132"/>
    <cellStyle name="Input 2 6 2 3" xfId="30892"/>
    <cellStyle name="Input 2 6 3" xfId="11676"/>
    <cellStyle name="Input 2 6 3 2" xfId="14655"/>
    <cellStyle name="Input 2 6 3 2 2" xfId="39496"/>
    <cellStyle name="Input 2 6 3 3" xfId="19350"/>
    <cellStyle name="Input 2 6 3 3 2" xfId="44190"/>
    <cellStyle name="Input 2 6 3 4" xfId="22619"/>
    <cellStyle name="Input 2 6 3 4 2" xfId="47459"/>
    <cellStyle name="Input 2 6 3 5" xfId="25834"/>
    <cellStyle name="Input 2 6 3 5 2" xfId="50674"/>
    <cellStyle name="Input 2 6 3 6" xfId="36559"/>
    <cellStyle name="Input 2 6 4" xfId="29524"/>
    <cellStyle name="Input 2 7" xfId="865"/>
    <cellStyle name="Input 2 8" xfId="5496"/>
    <cellStyle name="Input 2 8 2" xfId="10273"/>
    <cellStyle name="Input 2 8 2 2" xfId="8177"/>
    <cellStyle name="Input 2 8 2 2 2" xfId="33130"/>
    <cellStyle name="Input 2 8 2 3" xfId="17987"/>
    <cellStyle name="Input 2 8 2 3 2" xfId="42827"/>
    <cellStyle name="Input 2 8 2 4" xfId="21281"/>
    <cellStyle name="Input 2 8 2 4 2" xfId="46121"/>
    <cellStyle name="Input 2 8 2 5" xfId="24507"/>
    <cellStyle name="Input 2 8 2 5 2" xfId="49347"/>
    <cellStyle name="Input 2 8 2 6" xfId="35215"/>
    <cellStyle name="Input 2 8 3" xfId="30495"/>
    <cellStyle name="Input 2 9" xfId="6794"/>
    <cellStyle name="Input 2 9 2" xfId="8815"/>
    <cellStyle name="Input 2 9 2 2" xfId="33766"/>
    <cellStyle name="Input 2 9 3" xfId="15636"/>
    <cellStyle name="Input 2 9 3 2" xfId="40476"/>
    <cellStyle name="Input 2 9 4" xfId="14928"/>
    <cellStyle name="Input 2 9 4 2" xfId="39769"/>
    <cellStyle name="Input 2 9 5" xfId="15717"/>
    <cellStyle name="Input 2 9 5 2" xfId="40557"/>
    <cellStyle name="Input 2 9 6" xfId="31762"/>
    <cellStyle name="Input 3" xfId="1158"/>
    <cellStyle name="Input 4" xfId="1152"/>
    <cellStyle name="Input 5" xfId="4737"/>
    <cellStyle name="Input 6" xfId="1160"/>
    <cellStyle name="Input 7" xfId="5220"/>
    <cellStyle name="Input Cell" xfId="866"/>
    <cellStyle name="Input Cell 2" xfId="1416"/>
    <cellStyle name="Input Cell 2 2" xfId="4735"/>
    <cellStyle name="Input Cell 2 2 2" xfId="6098"/>
    <cellStyle name="Input Cell 2 2 2 2" xfId="11775"/>
    <cellStyle name="Input Cell 2 2 2 2 2" xfId="6714"/>
    <cellStyle name="Input Cell 2 2 2 2 2 2" xfId="31682"/>
    <cellStyle name="Input Cell 2 2 2 2 3" xfId="19448"/>
    <cellStyle name="Input Cell 2 2 2 2 3 2" xfId="44288"/>
    <cellStyle name="Input Cell 2 2 2 2 4" xfId="22718"/>
    <cellStyle name="Input Cell 2 2 2 2 4 2" xfId="47558"/>
    <cellStyle name="Input Cell 2 2 2 2 5" xfId="25932"/>
    <cellStyle name="Input Cell 2 2 2 2 5 2" xfId="50772"/>
    <cellStyle name="Input Cell 2 2 2 3" xfId="12473"/>
    <cellStyle name="Input Cell 2 2 2 3 2" xfId="16883"/>
    <cellStyle name="Input Cell 2 2 2 3 2 2" xfId="41723"/>
    <cellStyle name="Input Cell 2 2 2 3 3" xfId="20146"/>
    <cellStyle name="Input Cell 2 2 2 3 3 2" xfId="44986"/>
    <cellStyle name="Input Cell 2 2 2 3 4" xfId="23416"/>
    <cellStyle name="Input Cell 2 2 2 3 4 2" xfId="48256"/>
    <cellStyle name="Input Cell 2 2 2 3 5" xfId="26629"/>
    <cellStyle name="Input Cell 2 2 2 3 5 2" xfId="51469"/>
    <cellStyle name="Input Cell 2 2 2 3 6" xfId="28327"/>
    <cellStyle name="Input Cell 2 2 2 3 6 2" xfId="53167"/>
    <cellStyle name="Input Cell 2 2 3" xfId="11100"/>
    <cellStyle name="Input Cell 2 2 3 2" xfId="7028"/>
    <cellStyle name="Input Cell 2 2 3 2 2" xfId="31984"/>
    <cellStyle name="Input Cell 2 2 3 3" xfId="18796"/>
    <cellStyle name="Input Cell 2 2 3 3 2" xfId="43636"/>
    <cellStyle name="Input Cell 2 2 3 4" xfId="22067"/>
    <cellStyle name="Input Cell 2 2 3 4 2" xfId="46907"/>
    <cellStyle name="Input Cell 2 2 3 5" xfId="25290"/>
    <cellStyle name="Input Cell 2 2 3 5 2" xfId="50130"/>
    <cellStyle name="Input Cell 2 2 4" xfId="10820"/>
    <cellStyle name="Input Cell 2 2 4 2" xfId="6686"/>
    <cellStyle name="Input Cell 2 2 4 2 2" xfId="31654"/>
    <cellStyle name="Input Cell 2 2 4 3" xfId="18534"/>
    <cellStyle name="Input Cell 2 2 4 3 2" xfId="43374"/>
    <cellStyle name="Input Cell 2 2 4 4" xfId="21819"/>
    <cellStyle name="Input Cell 2 2 4 4 2" xfId="46659"/>
    <cellStyle name="Input Cell 2 2 4 5" xfId="25045"/>
    <cellStyle name="Input Cell 2 2 4 5 2" xfId="49885"/>
    <cellStyle name="Input Cell 2 2 4 6" xfId="27845"/>
    <cellStyle name="Input Cell 2 2 4 6 2" xfId="52685"/>
    <cellStyle name="Input Cell 2 3" xfId="5154"/>
    <cellStyle name="Input Cell 2 3 2" xfId="6165"/>
    <cellStyle name="Input Cell 2 3 2 2" xfId="11777"/>
    <cellStyle name="Input Cell 2 3 2 2 2" xfId="14794"/>
    <cellStyle name="Input Cell 2 3 2 2 2 2" xfId="39635"/>
    <cellStyle name="Input Cell 2 3 2 2 3" xfId="19450"/>
    <cellStyle name="Input Cell 2 3 2 2 3 2" xfId="44290"/>
    <cellStyle name="Input Cell 2 3 2 2 4" xfId="22720"/>
    <cellStyle name="Input Cell 2 3 2 2 4 2" xfId="47560"/>
    <cellStyle name="Input Cell 2 3 2 2 5" xfId="25934"/>
    <cellStyle name="Input Cell 2 3 2 2 5 2" xfId="50774"/>
    <cellStyle name="Input Cell 2 3 2 3" xfId="12540"/>
    <cellStyle name="Input Cell 2 3 2 3 2" xfId="16950"/>
    <cellStyle name="Input Cell 2 3 2 3 2 2" xfId="41790"/>
    <cellStyle name="Input Cell 2 3 2 3 3" xfId="20213"/>
    <cellStyle name="Input Cell 2 3 2 3 3 2" xfId="45053"/>
    <cellStyle name="Input Cell 2 3 2 3 4" xfId="23483"/>
    <cellStyle name="Input Cell 2 3 2 3 4 2" xfId="48323"/>
    <cellStyle name="Input Cell 2 3 2 3 5" xfId="26696"/>
    <cellStyle name="Input Cell 2 3 2 3 5 2" xfId="51536"/>
    <cellStyle name="Input Cell 2 3 2 3 6" xfId="28328"/>
    <cellStyle name="Input Cell 2 3 2 3 6 2" xfId="53168"/>
    <cellStyle name="Input Cell 2 3 3" xfId="11353"/>
    <cellStyle name="Input Cell 2 3 3 2" xfId="13533"/>
    <cellStyle name="Input Cell 2 3 3 2 2" xfId="38375"/>
    <cellStyle name="Input Cell 2 3 3 3" xfId="19048"/>
    <cellStyle name="Input Cell 2 3 3 3 2" xfId="43888"/>
    <cellStyle name="Input Cell 2 3 3 4" xfId="22318"/>
    <cellStyle name="Input Cell 2 3 3 4 2" xfId="47158"/>
    <cellStyle name="Input Cell 2 3 3 5" xfId="25541"/>
    <cellStyle name="Input Cell 2 3 3 5 2" xfId="50381"/>
    <cellStyle name="Input Cell 2 3 4" xfId="10509"/>
    <cellStyle name="Input Cell 2 3 4 2" xfId="7287"/>
    <cellStyle name="Input Cell 2 3 4 2 2" xfId="32240"/>
    <cellStyle name="Input Cell 2 3 4 3" xfId="18223"/>
    <cellStyle name="Input Cell 2 3 4 3 2" xfId="43063"/>
    <cellStyle name="Input Cell 2 3 4 4" xfId="21510"/>
    <cellStyle name="Input Cell 2 3 4 4 2" xfId="46350"/>
    <cellStyle name="Input Cell 2 3 4 5" xfId="24736"/>
    <cellStyle name="Input Cell 2 3 4 5 2" xfId="49576"/>
    <cellStyle name="Input Cell 2 3 4 6" xfId="27601"/>
    <cellStyle name="Input Cell 2 3 4 6 2" xfId="52441"/>
    <cellStyle name="Input Cell 2 4" xfId="5234"/>
    <cellStyle name="Input Cell 2 4 2" xfId="6173"/>
    <cellStyle name="Input Cell 2 4 2 2" xfId="11780"/>
    <cellStyle name="Input Cell 2 4 2 2 2" xfId="14698"/>
    <cellStyle name="Input Cell 2 4 2 2 2 2" xfId="39539"/>
    <cellStyle name="Input Cell 2 4 2 2 3" xfId="19453"/>
    <cellStyle name="Input Cell 2 4 2 2 3 2" xfId="44293"/>
    <cellStyle name="Input Cell 2 4 2 2 4" xfId="22723"/>
    <cellStyle name="Input Cell 2 4 2 2 4 2" xfId="47563"/>
    <cellStyle name="Input Cell 2 4 2 2 5" xfId="25937"/>
    <cellStyle name="Input Cell 2 4 2 2 5 2" xfId="50777"/>
    <cellStyle name="Input Cell 2 4 2 3" xfId="12548"/>
    <cellStyle name="Input Cell 2 4 2 3 2" xfId="16958"/>
    <cellStyle name="Input Cell 2 4 2 3 2 2" xfId="41798"/>
    <cellStyle name="Input Cell 2 4 2 3 3" xfId="20221"/>
    <cellStyle name="Input Cell 2 4 2 3 3 2" xfId="45061"/>
    <cellStyle name="Input Cell 2 4 2 3 4" xfId="23491"/>
    <cellStyle name="Input Cell 2 4 2 3 4 2" xfId="48331"/>
    <cellStyle name="Input Cell 2 4 2 3 5" xfId="26704"/>
    <cellStyle name="Input Cell 2 4 2 3 5 2" xfId="51544"/>
    <cellStyle name="Input Cell 2 4 2 3 6" xfId="28331"/>
    <cellStyle name="Input Cell 2 4 2 3 6 2" xfId="53171"/>
    <cellStyle name="Input Cell 2 4 3" xfId="11409"/>
    <cellStyle name="Input Cell 2 4 3 2" xfId="9658"/>
    <cellStyle name="Input Cell 2 4 3 2 2" xfId="34607"/>
    <cellStyle name="Input Cell 2 4 3 3" xfId="19103"/>
    <cellStyle name="Input Cell 2 4 3 3 2" xfId="43943"/>
    <cellStyle name="Input Cell 2 4 3 4" xfId="22373"/>
    <cellStyle name="Input Cell 2 4 3 4 2" xfId="47213"/>
    <cellStyle name="Input Cell 2 4 3 5" xfId="25596"/>
    <cellStyle name="Input Cell 2 4 3 5 2" xfId="50436"/>
    <cellStyle name="Input Cell 2 4 4" xfId="10451"/>
    <cellStyle name="Input Cell 2 4 4 2" xfId="7461"/>
    <cellStyle name="Input Cell 2 4 4 2 2" xfId="32414"/>
    <cellStyle name="Input Cell 2 4 4 3" xfId="18165"/>
    <cellStyle name="Input Cell 2 4 4 3 2" xfId="43005"/>
    <cellStyle name="Input Cell 2 4 4 4" xfId="21453"/>
    <cellStyle name="Input Cell 2 4 4 4 2" xfId="46293"/>
    <cellStyle name="Input Cell 2 4 4 5" xfId="24679"/>
    <cellStyle name="Input Cell 2 4 4 5 2" xfId="49519"/>
    <cellStyle name="Input Cell 2 4 4 6" xfId="27549"/>
    <cellStyle name="Input Cell 2 4 4 6 2" xfId="52389"/>
    <cellStyle name="Input Cell 2 5" xfId="6051"/>
    <cellStyle name="Input Cell 2 5 2" xfId="11763"/>
    <cellStyle name="Input Cell 2 5 2 2" xfId="7558"/>
    <cellStyle name="Input Cell 2 5 2 2 2" xfId="32511"/>
    <cellStyle name="Input Cell 2 5 2 3" xfId="19437"/>
    <cellStyle name="Input Cell 2 5 2 3 2" xfId="44277"/>
    <cellStyle name="Input Cell 2 5 2 4" xfId="22706"/>
    <cellStyle name="Input Cell 2 5 2 4 2" xfId="47546"/>
    <cellStyle name="Input Cell 2 5 2 5" xfId="25921"/>
    <cellStyle name="Input Cell 2 5 2 5 2" xfId="50761"/>
    <cellStyle name="Input Cell 2 5 3" xfId="12427"/>
    <cellStyle name="Input Cell 2 5 3 2" xfId="16837"/>
    <cellStyle name="Input Cell 2 5 3 2 2" xfId="41677"/>
    <cellStyle name="Input Cell 2 5 3 3" xfId="20100"/>
    <cellStyle name="Input Cell 2 5 3 3 2" xfId="44940"/>
    <cellStyle name="Input Cell 2 5 3 4" xfId="23370"/>
    <cellStyle name="Input Cell 2 5 3 4 2" xfId="48210"/>
    <cellStyle name="Input Cell 2 5 3 5" xfId="26583"/>
    <cellStyle name="Input Cell 2 5 3 5 2" xfId="51423"/>
    <cellStyle name="Input Cell 2 5 3 6" xfId="28317"/>
    <cellStyle name="Input Cell 2 5 3 6 2" xfId="53157"/>
    <cellStyle name="Input Cell 2 6" xfId="10159"/>
    <cellStyle name="Input Cell 2 6 2" xfId="13715"/>
    <cellStyle name="Input Cell 2 6 2 2" xfId="38557"/>
    <cellStyle name="Input Cell 2 6 3" xfId="17873"/>
    <cellStyle name="Input Cell 2 6 3 2" xfId="42713"/>
    <cellStyle name="Input Cell 2 6 4" xfId="21167"/>
    <cellStyle name="Input Cell 2 6 4 2" xfId="46007"/>
    <cellStyle name="Input Cell 2 6 5" xfId="24393"/>
    <cellStyle name="Input Cell 2 6 5 2" xfId="49233"/>
    <cellStyle name="Input Cell 2 7" xfId="10156"/>
    <cellStyle name="Input Cell 2 7 2" xfId="13727"/>
    <cellStyle name="Input Cell 2 7 2 2" xfId="38569"/>
    <cellStyle name="Input Cell 2 7 3" xfId="17870"/>
    <cellStyle name="Input Cell 2 7 3 2" xfId="42710"/>
    <cellStyle name="Input Cell 2 7 4" xfId="21164"/>
    <cellStyle name="Input Cell 2 7 4 2" xfId="46004"/>
    <cellStyle name="Input Cell 2 7 5" xfId="24390"/>
    <cellStyle name="Input Cell 2 7 5 2" xfId="49230"/>
    <cellStyle name="Input Cell 2 7 6" xfId="27443"/>
    <cellStyle name="Input Cell 2 7 6 2" xfId="52283"/>
    <cellStyle name="Input Cell 3" xfId="4666"/>
    <cellStyle name="Input Cell 3 2" xfId="5183"/>
    <cellStyle name="Input Cell 3 2 2" xfId="6169"/>
    <cellStyle name="Input Cell 3 2 2 2" xfId="11778"/>
    <cellStyle name="Input Cell 3 2 2 2 2" xfId="14367"/>
    <cellStyle name="Input Cell 3 2 2 2 2 2" xfId="39208"/>
    <cellStyle name="Input Cell 3 2 2 2 3" xfId="19451"/>
    <cellStyle name="Input Cell 3 2 2 2 3 2" xfId="44291"/>
    <cellStyle name="Input Cell 3 2 2 2 4" xfId="22721"/>
    <cellStyle name="Input Cell 3 2 2 2 4 2" xfId="47561"/>
    <cellStyle name="Input Cell 3 2 2 2 5" xfId="25935"/>
    <cellStyle name="Input Cell 3 2 2 2 5 2" xfId="50775"/>
    <cellStyle name="Input Cell 3 2 2 3" xfId="12544"/>
    <cellStyle name="Input Cell 3 2 2 3 2" xfId="16954"/>
    <cellStyle name="Input Cell 3 2 2 3 2 2" xfId="41794"/>
    <cellStyle name="Input Cell 3 2 2 3 3" xfId="20217"/>
    <cellStyle name="Input Cell 3 2 2 3 3 2" xfId="45057"/>
    <cellStyle name="Input Cell 3 2 2 3 4" xfId="23487"/>
    <cellStyle name="Input Cell 3 2 2 3 4 2" xfId="48327"/>
    <cellStyle name="Input Cell 3 2 2 3 5" xfId="26700"/>
    <cellStyle name="Input Cell 3 2 2 3 5 2" xfId="51540"/>
    <cellStyle name="Input Cell 3 2 2 3 6" xfId="28329"/>
    <cellStyle name="Input Cell 3 2 2 3 6 2" xfId="53169"/>
    <cellStyle name="Input Cell 3 2 3" xfId="11374"/>
    <cellStyle name="Input Cell 3 2 3 2" xfId="6674"/>
    <cellStyle name="Input Cell 3 2 3 2 2" xfId="31642"/>
    <cellStyle name="Input Cell 3 2 3 3" xfId="19068"/>
    <cellStyle name="Input Cell 3 2 3 3 2" xfId="43908"/>
    <cellStyle name="Input Cell 3 2 3 4" xfId="22338"/>
    <cellStyle name="Input Cell 3 2 3 4 2" xfId="47178"/>
    <cellStyle name="Input Cell 3 2 3 5" xfId="25561"/>
    <cellStyle name="Input Cell 3 2 3 5 2" xfId="50401"/>
    <cellStyle name="Input Cell 3 2 4" xfId="10486"/>
    <cellStyle name="Input Cell 3 2 4 2" xfId="7218"/>
    <cellStyle name="Input Cell 3 2 4 2 2" xfId="32171"/>
    <cellStyle name="Input Cell 3 2 4 3" xfId="18200"/>
    <cellStyle name="Input Cell 3 2 4 3 2" xfId="43040"/>
    <cellStyle name="Input Cell 3 2 4 4" xfId="21488"/>
    <cellStyle name="Input Cell 3 2 4 4 2" xfId="46328"/>
    <cellStyle name="Input Cell 3 2 4 5" xfId="24714"/>
    <cellStyle name="Input Cell 3 2 4 5 2" xfId="49554"/>
    <cellStyle name="Input Cell 3 2 4 6" xfId="27582"/>
    <cellStyle name="Input Cell 3 2 4 6 2" xfId="52422"/>
    <cellStyle name="Input Cell 3 3" xfId="5251"/>
    <cellStyle name="Input Cell 3 3 2" xfId="6175"/>
    <cellStyle name="Input Cell 3 3 2 2" xfId="11781"/>
    <cellStyle name="Input Cell 3 3 2 2 2" xfId="6956"/>
    <cellStyle name="Input Cell 3 3 2 2 2 2" xfId="31912"/>
    <cellStyle name="Input Cell 3 3 2 2 3" xfId="19454"/>
    <cellStyle name="Input Cell 3 3 2 2 3 2" xfId="44294"/>
    <cellStyle name="Input Cell 3 3 2 2 4" xfId="22724"/>
    <cellStyle name="Input Cell 3 3 2 2 4 2" xfId="47564"/>
    <cellStyle name="Input Cell 3 3 2 2 5" xfId="25938"/>
    <cellStyle name="Input Cell 3 3 2 2 5 2" xfId="50778"/>
    <cellStyle name="Input Cell 3 3 2 3" xfId="12550"/>
    <cellStyle name="Input Cell 3 3 2 3 2" xfId="16960"/>
    <cellStyle name="Input Cell 3 3 2 3 2 2" xfId="41800"/>
    <cellStyle name="Input Cell 3 3 2 3 3" xfId="20223"/>
    <cellStyle name="Input Cell 3 3 2 3 3 2" xfId="45063"/>
    <cellStyle name="Input Cell 3 3 2 3 4" xfId="23493"/>
    <cellStyle name="Input Cell 3 3 2 3 4 2" xfId="48333"/>
    <cellStyle name="Input Cell 3 3 2 3 5" xfId="26706"/>
    <cellStyle name="Input Cell 3 3 2 3 5 2" xfId="51546"/>
    <cellStyle name="Input Cell 3 3 2 3 6" xfId="28332"/>
    <cellStyle name="Input Cell 3 3 2 3 6 2" xfId="53172"/>
    <cellStyle name="Input Cell 3 3 3" xfId="11423"/>
    <cellStyle name="Input Cell 3 3 3 2" xfId="7159"/>
    <cellStyle name="Input Cell 3 3 3 2 2" xfId="32112"/>
    <cellStyle name="Input Cell 3 3 3 3" xfId="19117"/>
    <cellStyle name="Input Cell 3 3 3 3 2" xfId="43957"/>
    <cellStyle name="Input Cell 3 3 3 4" xfId="22387"/>
    <cellStyle name="Input Cell 3 3 3 4 2" xfId="47227"/>
    <cellStyle name="Input Cell 3 3 3 5" xfId="25610"/>
    <cellStyle name="Input Cell 3 3 3 5 2" xfId="50450"/>
    <cellStyle name="Input Cell 3 3 4" xfId="10436"/>
    <cellStyle name="Input Cell 3 3 4 2" xfId="13102"/>
    <cellStyle name="Input Cell 3 3 4 2 2" xfId="37944"/>
    <cellStyle name="Input Cell 3 3 4 3" xfId="18150"/>
    <cellStyle name="Input Cell 3 3 4 3 2" xfId="42990"/>
    <cellStyle name="Input Cell 3 3 4 4" xfId="21438"/>
    <cellStyle name="Input Cell 3 3 4 4 2" xfId="46278"/>
    <cellStyle name="Input Cell 3 3 4 5" xfId="24664"/>
    <cellStyle name="Input Cell 3 3 4 5 2" xfId="49504"/>
    <cellStyle name="Input Cell 3 3 4 6" xfId="27535"/>
    <cellStyle name="Input Cell 3 3 4 6 2" xfId="52375"/>
    <cellStyle name="Input Cell 3 4" xfId="5264"/>
    <cellStyle name="Input Cell 3 4 2" xfId="6176"/>
    <cellStyle name="Input Cell 3 4 2 2" xfId="11782"/>
    <cellStyle name="Input Cell 3 4 2 2 2" xfId="7580"/>
    <cellStyle name="Input Cell 3 4 2 2 2 2" xfId="32533"/>
    <cellStyle name="Input Cell 3 4 2 2 3" xfId="19455"/>
    <cellStyle name="Input Cell 3 4 2 2 3 2" xfId="44295"/>
    <cellStyle name="Input Cell 3 4 2 2 4" xfId="22725"/>
    <cellStyle name="Input Cell 3 4 2 2 4 2" xfId="47565"/>
    <cellStyle name="Input Cell 3 4 2 2 5" xfId="25939"/>
    <cellStyle name="Input Cell 3 4 2 2 5 2" xfId="50779"/>
    <cellStyle name="Input Cell 3 4 2 3" xfId="12551"/>
    <cellStyle name="Input Cell 3 4 2 3 2" xfId="16961"/>
    <cellStyle name="Input Cell 3 4 2 3 2 2" xfId="41801"/>
    <cellStyle name="Input Cell 3 4 2 3 3" xfId="20224"/>
    <cellStyle name="Input Cell 3 4 2 3 3 2" xfId="45064"/>
    <cellStyle name="Input Cell 3 4 2 3 4" xfId="23494"/>
    <cellStyle name="Input Cell 3 4 2 3 4 2" xfId="48334"/>
    <cellStyle name="Input Cell 3 4 2 3 5" xfId="26707"/>
    <cellStyle name="Input Cell 3 4 2 3 5 2" xfId="51547"/>
    <cellStyle name="Input Cell 3 4 2 3 6" xfId="28333"/>
    <cellStyle name="Input Cell 3 4 2 3 6 2" xfId="53173"/>
    <cellStyle name="Input Cell 3 4 3" xfId="11435"/>
    <cellStyle name="Input Cell 3 4 3 2" xfId="6735"/>
    <cellStyle name="Input Cell 3 4 3 2 2" xfId="31703"/>
    <cellStyle name="Input Cell 3 4 3 3" xfId="19129"/>
    <cellStyle name="Input Cell 3 4 3 3 2" xfId="43969"/>
    <cellStyle name="Input Cell 3 4 3 4" xfId="22399"/>
    <cellStyle name="Input Cell 3 4 3 4 2" xfId="47239"/>
    <cellStyle name="Input Cell 3 4 3 5" xfId="25622"/>
    <cellStyle name="Input Cell 3 4 3 5 2" xfId="50462"/>
    <cellStyle name="Input Cell 3 4 4" xfId="10424"/>
    <cellStyle name="Input Cell 3 4 4 2" xfId="14677"/>
    <cellStyle name="Input Cell 3 4 4 2 2" xfId="39518"/>
    <cellStyle name="Input Cell 3 4 4 3" xfId="18138"/>
    <cellStyle name="Input Cell 3 4 4 3 2" xfId="42978"/>
    <cellStyle name="Input Cell 3 4 4 4" xfId="21426"/>
    <cellStyle name="Input Cell 3 4 4 4 2" xfId="46266"/>
    <cellStyle name="Input Cell 3 4 4 5" xfId="24652"/>
    <cellStyle name="Input Cell 3 4 4 5 2" xfId="49492"/>
    <cellStyle name="Input Cell 3 4 4 6" xfId="27523"/>
    <cellStyle name="Input Cell 3 4 4 6 2" xfId="52363"/>
    <cellStyle name="Input Cell 3 5" xfId="6090"/>
    <cellStyle name="Input Cell 3 5 2" xfId="11771"/>
    <cellStyle name="Input Cell 3 5 2 2" xfId="7533"/>
    <cellStyle name="Input Cell 3 5 2 2 2" xfId="32486"/>
    <cellStyle name="Input Cell 3 5 2 3" xfId="19444"/>
    <cellStyle name="Input Cell 3 5 2 3 2" xfId="44284"/>
    <cellStyle name="Input Cell 3 5 2 4" xfId="22714"/>
    <cellStyle name="Input Cell 3 5 2 4 2" xfId="47554"/>
    <cellStyle name="Input Cell 3 5 2 5" xfId="25928"/>
    <cellStyle name="Input Cell 3 5 2 5 2" xfId="50768"/>
    <cellStyle name="Input Cell 3 5 3" xfId="12465"/>
    <cellStyle name="Input Cell 3 5 3 2" xfId="16875"/>
    <cellStyle name="Input Cell 3 5 3 2 2" xfId="41715"/>
    <cellStyle name="Input Cell 3 5 3 3" xfId="20138"/>
    <cellStyle name="Input Cell 3 5 3 3 2" xfId="44978"/>
    <cellStyle name="Input Cell 3 5 3 4" xfId="23408"/>
    <cellStyle name="Input Cell 3 5 3 4 2" xfId="48248"/>
    <cellStyle name="Input Cell 3 5 3 5" xfId="26621"/>
    <cellStyle name="Input Cell 3 5 3 5 2" xfId="51461"/>
    <cellStyle name="Input Cell 3 5 3 6" xfId="28323"/>
    <cellStyle name="Input Cell 3 5 3 6 2" xfId="53163"/>
    <cellStyle name="Input Cell 3 6" xfId="11084"/>
    <cellStyle name="Input Cell 3 6 2" xfId="7099"/>
    <cellStyle name="Input Cell 3 6 2 2" xfId="32052"/>
    <cellStyle name="Input Cell 3 6 3" xfId="18780"/>
    <cellStyle name="Input Cell 3 6 3 2" xfId="43620"/>
    <cellStyle name="Input Cell 3 6 4" xfId="22051"/>
    <cellStyle name="Input Cell 3 6 4 2" xfId="46891"/>
    <cellStyle name="Input Cell 3 6 5" xfId="25274"/>
    <cellStyle name="Input Cell 3 6 5 2" xfId="50114"/>
    <cellStyle name="Input Cell 3 7" xfId="10838"/>
    <cellStyle name="Input Cell 3 7 2" xfId="9036"/>
    <cellStyle name="Input Cell 3 7 2 2" xfId="33986"/>
    <cellStyle name="Input Cell 3 7 3" xfId="18552"/>
    <cellStyle name="Input Cell 3 7 3 2" xfId="43392"/>
    <cellStyle name="Input Cell 3 7 4" xfId="21837"/>
    <cellStyle name="Input Cell 3 7 4 2" xfId="46677"/>
    <cellStyle name="Input Cell 3 7 5" xfId="25063"/>
    <cellStyle name="Input Cell 3 7 5 2" xfId="49903"/>
    <cellStyle name="Input Cell 3 7 6" xfId="27859"/>
    <cellStyle name="Input Cell 3 7 6 2" xfId="52699"/>
    <cellStyle name="Input Cell 4" xfId="5872"/>
    <cellStyle name="Input Cell 4 2" xfId="11706"/>
    <cellStyle name="Input Cell 4 2 2" xfId="7516"/>
    <cellStyle name="Input Cell 4 2 2 2" xfId="32469"/>
    <cellStyle name="Input Cell 4 2 3" xfId="19380"/>
    <cellStyle name="Input Cell 4 2 3 2" xfId="44220"/>
    <cellStyle name="Input Cell 4 2 4" xfId="22649"/>
    <cellStyle name="Input Cell 4 2 4 2" xfId="47489"/>
    <cellStyle name="Input Cell 4 2 5" xfId="25864"/>
    <cellStyle name="Input Cell 4 2 5 2" xfId="50704"/>
    <cellStyle name="Input Cell 4 3" xfId="12248"/>
    <cellStyle name="Input Cell 4 3 2" xfId="16658"/>
    <cellStyle name="Input Cell 4 3 2 2" xfId="41498"/>
    <cellStyle name="Input Cell 4 3 3" xfId="19921"/>
    <cellStyle name="Input Cell 4 3 3 2" xfId="44761"/>
    <cellStyle name="Input Cell 4 3 4" xfId="23191"/>
    <cellStyle name="Input Cell 4 3 4 2" xfId="48031"/>
    <cellStyle name="Input Cell 4 3 5" xfId="26404"/>
    <cellStyle name="Input Cell 4 3 5 2" xfId="51244"/>
    <cellStyle name="Input Cell 4 3 6" xfId="28308"/>
    <cellStyle name="Input Cell 4 3 6 2" xfId="53148"/>
    <cellStyle name="Input Cell 5" xfId="9997"/>
    <cellStyle name="Input Cell 5 2" xfId="13934"/>
    <cellStyle name="Input Cell 5 2 2" xfId="38775"/>
    <cellStyle name="Input Cell 5 3" xfId="17713"/>
    <cellStyle name="Input Cell 5 3 2" xfId="42553"/>
    <cellStyle name="Input Cell 5 4" xfId="21008"/>
    <cellStyle name="Input Cell 5 4 2" xfId="45848"/>
    <cellStyle name="Input Cell 5 5" xfId="24234"/>
    <cellStyle name="Input Cell 5 5 2" xfId="49074"/>
    <cellStyle name="Input Cell 6" xfId="11658"/>
    <cellStyle name="Input Cell 6 2" xfId="7001"/>
    <cellStyle name="Input Cell 6 2 2" xfId="31957"/>
    <cellStyle name="Input Cell 6 3" xfId="19332"/>
    <cellStyle name="Input Cell 6 3 2" xfId="44172"/>
    <cellStyle name="Input Cell 6 4" xfId="22601"/>
    <cellStyle name="Input Cell 6 4 2" xfId="47441"/>
    <cellStyle name="Input Cell 6 5" xfId="25816"/>
    <cellStyle name="Input Cell 6 5 2" xfId="50656"/>
    <cellStyle name="Input Cell 6 6" xfId="28119"/>
    <cellStyle name="Input Cell 6 6 2" xfId="52959"/>
    <cellStyle name="Input%" xfId="4667"/>
    <cellStyle name="Input/Output IR£'000" xfId="70"/>
    <cellStyle name="Input/Output IR£'000 2" xfId="265"/>
    <cellStyle name="Input/Output IR£'000 2 2" xfId="751"/>
    <cellStyle name="Input/Output IR£'000 3" xfId="279"/>
    <cellStyle name="Input/Output IR£'000 3 2" xfId="949"/>
    <cellStyle name="Input/Output IR£'000 4" xfId="136"/>
    <cellStyle name="Input/Output IR£'000 4 2" xfId="5289"/>
    <cellStyle name="Input/Output IR£'000 bold" xfId="71"/>
    <cellStyle name="Input/Output IR£'000_Supporting Document VII DAA Financial Projections CONFIDENTIAL" xfId="137"/>
    <cellStyle name="Input1" xfId="4668"/>
    <cellStyle name="Input2" xfId="4669"/>
    <cellStyle name="Input2 2" xfId="5219"/>
    <cellStyle name="Input2 2 2" xfId="5387"/>
    <cellStyle name="Input2 2 2 2" xfId="11498"/>
    <cellStyle name="Input2 3" xfId="29086"/>
    <cellStyle name="Input2 4" xfId="29100"/>
    <cellStyle name="Input2 4 2" xfId="53862"/>
    <cellStyle name="Input-Blue" xfId="4670"/>
    <cellStyle name="InputCurrency" xfId="1221"/>
    <cellStyle name="InputCurrency2" xfId="1222"/>
    <cellStyle name="InputMultiple1" xfId="1223"/>
    <cellStyle name="InputPercent" xfId="4671"/>
    <cellStyle name="InputPercent1" xfId="1224"/>
    <cellStyle name="Inputs" xfId="1225"/>
    <cellStyle name="Instructions" xfId="867"/>
    <cellStyle name="Integer" xfId="72"/>
    <cellStyle name="Integer 2" xfId="4672"/>
    <cellStyle name="Invisible" xfId="73"/>
    <cellStyle name="Kontroller celle 8" xfId="4673"/>
    <cellStyle name="Kontroller celle 8 2" xfId="5371"/>
    <cellStyle name="Kontroller celle 8 2 10" xfId="12829"/>
    <cellStyle name="Kontroller celle 8 2 10 2" xfId="15166"/>
    <cellStyle name="Kontroller celle 8 2 10 2 2" xfId="40007"/>
    <cellStyle name="Kontroller celle 8 2 10 3" xfId="15977"/>
    <cellStyle name="Kontroller celle 8 2 10 3 2" xfId="40817"/>
    <cellStyle name="Kontroller celle 8 2 10 4" xfId="17238"/>
    <cellStyle name="Kontroller celle 8 2 10 4 2" xfId="42078"/>
    <cellStyle name="Kontroller celle 8 2 10 5" xfId="20501"/>
    <cellStyle name="Kontroller celle 8 2 10 5 2" xfId="45341"/>
    <cellStyle name="Kontroller celle 8 2 10 6" xfId="23771"/>
    <cellStyle name="Kontroller celle 8 2 10 6 2" xfId="48611"/>
    <cellStyle name="Kontroller celle 8 2 10 7" xfId="26984"/>
    <cellStyle name="Kontroller celle 8 2 10 7 2" xfId="51824"/>
    <cellStyle name="Kontroller celle 8 2 10 8" xfId="28551"/>
    <cellStyle name="Kontroller celle 8 2 10 8 2" xfId="53391"/>
    <cellStyle name="Kontroller celle 8 2 10 9" xfId="37672"/>
    <cellStyle name="Kontroller celle 8 2 11" xfId="9343"/>
    <cellStyle name="Kontroller celle 8 2 11 2" xfId="34293"/>
    <cellStyle name="Kontroller celle 8 2 12" xfId="9711"/>
    <cellStyle name="Kontroller celle 8 2 12 2" xfId="34660"/>
    <cellStyle name="Kontroller celle 8 2 13" xfId="15617"/>
    <cellStyle name="Kontroller celle 8 2 13 2" xfId="40458"/>
    <cellStyle name="Kontroller celle 8 2 14" xfId="14352"/>
    <cellStyle name="Kontroller celle 8 2 14 2" xfId="39193"/>
    <cellStyle name="Kontroller celle 8 2 15" xfId="30415"/>
    <cellStyle name="Kontroller celle 8 2 2" xfId="5399"/>
    <cellStyle name="Kontroller celle 8 2 2 10" xfId="9358"/>
    <cellStyle name="Kontroller celle 8 2 2 10 2" xfId="34308"/>
    <cellStyle name="Kontroller celle 8 2 2 11" xfId="7662"/>
    <cellStyle name="Kontroller celle 8 2 2 11 2" xfId="32615"/>
    <cellStyle name="Kontroller celle 8 2 2 12" xfId="8496"/>
    <cellStyle name="Kontroller celle 8 2 2 12 2" xfId="33447"/>
    <cellStyle name="Kontroller celle 8 2 2 13" xfId="7705"/>
    <cellStyle name="Kontroller celle 8 2 2 13 2" xfId="32658"/>
    <cellStyle name="Kontroller celle 8 2 2 14" xfId="15618"/>
    <cellStyle name="Kontroller celle 8 2 2 14 2" xfId="40459"/>
    <cellStyle name="Kontroller celle 8 2 2 15" xfId="9085"/>
    <cellStyle name="Kontroller celle 8 2 2 15 2" xfId="34035"/>
    <cellStyle name="Kontroller celle 8 2 2 16" xfId="15592"/>
    <cellStyle name="Kontroller celle 8 2 2 16 2" xfId="40433"/>
    <cellStyle name="Kontroller celle 8 2 2 17" xfId="17505"/>
    <cellStyle name="Kontroller celle 8 2 2 17 2" xfId="42345"/>
    <cellStyle name="Kontroller celle 8 2 2 18" xfId="30428"/>
    <cellStyle name="Kontroller celle 8 2 2 2" xfId="5491"/>
    <cellStyle name="Kontroller celle 8 2 2 2 10" xfId="8550"/>
    <cellStyle name="Kontroller celle 8 2 2 2 10 2" xfId="33501"/>
    <cellStyle name="Kontroller celle 8 2 2 2 11" xfId="14003"/>
    <cellStyle name="Kontroller celle 8 2 2 2 11 2" xfId="38844"/>
    <cellStyle name="Kontroller celle 8 2 2 2 12" xfId="7191"/>
    <cellStyle name="Kontroller celle 8 2 2 2 12 2" xfId="32144"/>
    <cellStyle name="Kontroller celle 8 2 2 2 13" xfId="9448"/>
    <cellStyle name="Kontroller celle 8 2 2 2 13 2" xfId="34398"/>
    <cellStyle name="Kontroller celle 8 2 2 2 14" xfId="7055"/>
    <cellStyle name="Kontroller celle 8 2 2 2 14 2" xfId="32009"/>
    <cellStyle name="Kontroller celle 8 2 2 2 15" xfId="9673"/>
    <cellStyle name="Kontroller celle 8 2 2 2 15 2" xfId="34622"/>
    <cellStyle name="Kontroller celle 8 2 2 2 16" xfId="30490"/>
    <cellStyle name="Kontroller celle 8 2 2 2 2" xfId="6270"/>
    <cellStyle name="Kontroller celle 8 2 2 2 2 10" xfId="17545"/>
    <cellStyle name="Kontroller celle 8 2 2 2 2 10 2" xfId="42385"/>
    <cellStyle name="Kontroller celle 8 2 2 2 2 11" xfId="20840"/>
    <cellStyle name="Kontroller celle 8 2 2 2 2 11 2" xfId="45680"/>
    <cellStyle name="Kontroller celle 8 2 2 2 2 12" xfId="24067"/>
    <cellStyle name="Kontroller celle 8 2 2 2 2 12 2" xfId="48907"/>
    <cellStyle name="Kontroller celle 8 2 2 2 2 13" xfId="27276"/>
    <cellStyle name="Kontroller celle 8 2 2 2 2 13 2" xfId="52116"/>
    <cellStyle name="Kontroller celle 8 2 2 2 2 14" xfId="31249"/>
    <cellStyle name="Kontroller celle 8 2 2 2 2 2" xfId="6414"/>
    <cellStyle name="Kontroller celle 8 2 2 2 2 2 10" xfId="20981"/>
    <cellStyle name="Kontroller celle 8 2 2 2 2 2 10 2" xfId="45821"/>
    <cellStyle name="Kontroller celle 8 2 2 2 2 2 11" xfId="24207"/>
    <cellStyle name="Kontroller celle 8 2 2 2 2 2 11 2" xfId="49047"/>
    <cellStyle name="Kontroller celle 8 2 2 2 2 2 12" xfId="27416"/>
    <cellStyle name="Kontroller celle 8 2 2 2 2 2 12 2" xfId="52256"/>
    <cellStyle name="Kontroller celle 8 2 2 2 2 2 13" xfId="31389"/>
    <cellStyle name="Kontroller celle 8 2 2 2 2 2 2" xfId="11979"/>
    <cellStyle name="Kontroller celle 8 2 2 2 2 2 2 2" xfId="14630"/>
    <cellStyle name="Kontroller celle 8 2 2 2 2 2 2 2 2" xfId="39471"/>
    <cellStyle name="Kontroller celle 8 2 2 2 2 2 2 3" xfId="15589"/>
    <cellStyle name="Kontroller celle 8 2 2 2 2 2 2 3 2" xfId="40430"/>
    <cellStyle name="Kontroller celle 8 2 2 2 2 2 2 4" xfId="16389"/>
    <cellStyle name="Kontroller celle 8 2 2 2 2 2 2 4 2" xfId="41229"/>
    <cellStyle name="Kontroller celle 8 2 2 2 2 2 2 5" xfId="19652"/>
    <cellStyle name="Kontroller celle 8 2 2 2 2 2 2 5 2" xfId="44492"/>
    <cellStyle name="Kontroller celle 8 2 2 2 2 2 2 6" xfId="22922"/>
    <cellStyle name="Kontroller celle 8 2 2 2 2 2 2 6 2" xfId="47762"/>
    <cellStyle name="Kontroller celle 8 2 2 2 2 2 2 7" xfId="26135"/>
    <cellStyle name="Kontroller celle 8 2 2 2 2 2 2 7 2" xfId="50975"/>
    <cellStyle name="Kontroller celle 8 2 2 2 2 2 2 8" xfId="28307"/>
    <cellStyle name="Kontroller celle 8 2 2 2 2 2 2 8 2" xfId="53147"/>
    <cellStyle name="Kontroller celle 8 2 2 2 2 2 2 9" xfId="36842"/>
    <cellStyle name="Kontroller celle 8 2 2 2 2 2 3" xfId="12788"/>
    <cellStyle name="Kontroller celle 8 2 2 2 2 2 3 2" xfId="15140"/>
    <cellStyle name="Kontroller celle 8 2 2 2 2 2 3 2 2" xfId="39981"/>
    <cellStyle name="Kontroller celle 8 2 2 2 2 2 3 3" xfId="15950"/>
    <cellStyle name="Kontroller celle 8 2 2 2 2 2 3 3 2" xfId="40790"/>
    <cellStyle name="Kontroller celle 8 2 2 2 2 2 3 4" xfId="17198"/>
    <cellStyle name="Kontroller celle 8 2 2 2 2 2 3 4 2" xfId="42038"/>
    <cellStyle name="Kontroller celle 8 2 2 2 2 2 3 5" xfId="20461"/>
    <cellStyle name="Kontroller celle 8 2 2 2 2 2 3 5 2" xfId="45301"/>
    <cellStyle name="Kontroller celle 8 2 2 2 2 2 3 6" xfId="23731"/>
    <cellStyle name="Kontroller celle 8 2 2 2 2 2 3 6 2" xfId="48571"/>
    <cellStyle name="Kontroller celle 8 2 2 2 2 2 3 7" xfId="26944"/>
    <cellStyle name="Kontroller celle 8 2 2 2 2 2 3 7 2" xfId="51784"/>
    <cellStyle name="Kontroller celle 8 2 2 2 2 2 3 8" xfId="28511"/>
    <cellStyle name="Kontroller celle 8 2 2 2 2 2 3 8 2" xfId="53351"/>
    <cellStyle name="Kontroller celle 8 2 2 2 2 2 3 9" xfId="37632"/>
    <cellStyle name="Kontroller celle 8 2 2 2 2 2 4" xfId="13079"/>
    <cellStyle name="Kontroller celle 8 2 2 2 2 2 4 2" xfId="15413"/>
    <cellStyle name="Kontroller celle 8 2 2 2 2 2 4 2 2" xfId="40254"/>
    <cellStyle name="Kontroller celle 8 2 2 2 2 2 4 3" xfId="16223"/>
    <cellStyle name="Kontroller celle 8 2 2 2 2 2 4 3 2" xfId="41063"/>
    <cellStyle name="Kontroller celle 8 2 2 2 2 2 4 4" xfId="17488"/>
    <cellStyle name="Kontroller celle 8 2 2 2 2 2 4 4 2" xfId="42328"/>
    <cellStyle name="Kontroller celle 8 2 2 2 2 2 4 5" xfId="20751"/>
    <cellStyle name="Kontroller celle 8 2 2 2 2 2 4 5 2" xfId="45591"/>
    <cellStyle name="Kontroller celle 8 2 2 2 2 2 4 6" xfId="24021"/>
    <cellStyle name="Kontroller celle 8 2 2 2 2 2 4 6 2" xfId="48861"/>
    <cellStyle name="Kontroller celle 8 2 2 2 2 2 4 7" xfId="27234"/>
    <cellStyle name="Kontroller celle 8 2 2 2 2 2 4 7 2" xfId="52074"/>
    <cellStyle name="Kontroller celle 8 2 2 2 2 2 4 8" xfId="28801"/>
    <cellStyle name="Kontroller celle 8 2 2 2 2 2 4 8 2" xfId="53641"/>
    <cellStyle name="Kontroller celle 8 2 2 2 2 2 4 9" xfId="37922"/>
    <cellStyle name="Kontroller celle 8 2 2 2 2 2 5" xfId="9970"/>
    <cellStyle name="Kontroller celle 8 2 2 2 2 2 5 2" xfId="34919"/>
    <cellStyle name="Kontroller celle 8 2 2 2 2 2 6" xfId="13426"/>
    <cellStyle name="Kontroller celle 8 2 2 2 2 2 6 2" xfId="38268"/>
    <cellStyle name="Kontroller celle 8 2 2 2 2 2 7" xfId="8785"/>
    <cellStyle name="Kontroller celle 8 2 2 2 2 2 7 2" xfId="33736"/>
    <cellStyle name="Kontroller celle 8 2 2 2 2 2 8" xfId="14198"/>
    <cellStyle name="Kontroller celle 8 2 2 2 2 2 8 2" xfId="39039"/>
    <cellStyle name="Kontroller celle 8 2 2 2 2 2 9" xfId="17686"/>
    <cellStyle name="Kontroller celle 8 2 2 2 2 2 9 2" xfId="42526"/>
    <cellStyle name="Kontroller celle 8 2 2 2 2 3" xfId="11835"/>
    <cellStyle name="Kontroller celle 8 2 2 2 2 3 2" xfId="14487"/>
    <cellStyle name="Kontroller celle 8 2 2 2 2 3 2 2" xfId="39328"/>
    <cellStyle name="Kontroller celle 8 2 2 2 2 3 3" xfId="15448"/>
    <cellStyle name="Kontroller celle 8 2 2 2 2 3 3 2" xfId="40289"/>
    <cellStyle name="Kontroller celle 8 2 2 2 2 3 4" xfId="16247"/>
    <cellStyle name="Kontroller celle 8 2 2 2 2 3 4 2" xfId="41087"/>
    <cellStyle name="Kontroller celle 8 2 2 2 2 3 5" xfId="19508"/>
    <cellStyle name="Kontroller celle 8 2 2 2 2 3 5 2" xfId="44348"/>
    <cellStyle name="Kontroller celle 8 2 2 2 2 3 6" xfId="22778"/>
    <cellStyle name="Kontroller celle 8 2 2 2 2 3 6 2" xfId="47618"/>
    <cellStyle name="Kontroller celle 8 2 2 2 2 3 7" xfId="25992"/>
    <cellStyle name="Kontroller celle 8 2 2 2 2 3 7 2" xfId="50832"/>
    <cellStyle name="Kontroller celle 8 2 2 2 2 3 8" xfId="28164"/>
    <cellStyle name="Kontroller celle 8 2 2 2 2 3 8 2" xfId="53004"/>
    <cellStyle name="Kontroller celle 8 2 2 2 2 3 9" xfId="36699"/>
    <cellStyle name="Kontroller celle 8 2 2 2 2 4" xfId="12645"/>
    <cellStyle name="Kontroller celle 8 2 2 2 2 4 2" xfId="14999"/>
    <cellStyle name="Kontroller celle 8 2 2 2 2 4 2 2" xfId="39840"/>
    <cellStyle name="Kontroller celle 8 2 2 2 2 4 3" xfId="15810"/>
    <cellStyle name="Kontroller celle 8 2 2 2 2 4 3 2" xfId="40650"/>
    <cellStyle name="Kontroller celle 8 2 2 2 2 4 4" xfId="17055"/>
    <cellStyle name="Kontroller celle 8 2 2 2 2 4 4 2" xfId="41895"/>
    <cellStyle name="Kontroller celle 8 2 2 2 2 4 5" xfId="20318"/>
    <cellStyle name="Kontroller celle 8 2 2 2 2 4 5 2" xfId="45158"/>
    <cellStyle name="Kontroller celle 8 2 2 2 2 4 6" xfId="23588"/>
    <cellStyle name="Kontroller celle 8 2 2 2 2 4 6 2" xfId="48428"/>
    <cellStyle name="Kontroller celle 8 2 2 2 2 4 7" xfId="26801"/>
    <cellStyle name="Kontroller celle 8 2 2 2 2 4 7 2" xfId="51641"/>
    <cellStyle name="Kontroller celle 8 2 2 2 2 4 8" xfId="28368"/>
    <cellStyle name="Kontroller celle 8 2 2 2 2 4 8 2" xfId="53208"/>
    <cellStyle name="Kontroller celle 8 2 2 2 2 4 9" xfId="37491"/>
    <cellStyle name="Kontroller celle 8 2 2 2 2 5" xfId="12937"/>
    <cellStyle name="Kontroller celle 8 2 2 2 2 5 2" xfId="15271"/>
    <cellStyle name="Kontroller celle 8 2 2 2 2 5 2 2" xfId="40112"/>
    <cellStyle name="Kontroller celle 8 2 2 2 2 5 3" xfId="16083"/>
    <cellStyle name="Kontroller celle 8 2 2 2 2 5 3 2" xfId="40923"/>
    <cellStyle name="Kontroller celle 8 2 2 2 2 5 4" xfId="17346"/>
    <cellStyle name="Kontroller celle 8 2 2 2 2 5 4 2" xfId="42186"/>
    <cellStyle name="Kontroller celle 8 2 2 2 2 5 5" xfId="20609"/>
    <cellStyle name="Kontroller celle 8 2 2 2 2 5 5 2" xfId="45449"/>
    <cellStyle name="Kontroller celle 8 2 2 2 2 5 6" xfId="23879"/>
    <cellStyle name="Kontroller celle 8 2 2 2 2 5 6 2" xfId="48719"/>
    <cellStyle name="Kontroller celle 8 2 2 2 2 5 7" xfId="27092"/>
    <cellStyle name="Kontroller celle 8 2 2 2 2 5 7 2" xfId="51932"/>
    <cellStyle name="Kontroller celle 8 2 2 2 2 5 8" xfId="28659"/>
    <cellStyle name="Kontroller celle 8 2 2 2 2 5 8 2" xfId="53499"/>
    <cellStyle name="Kontroller celle 8 2 2 2 2 5 9" xfId="37780"/>
    <cellStyle name="Kontroller celle 8 2 2 2 2 6" xfId="9827"/>
    <cellStyle name="Kontroller celle 8 2 2 2 2 6 2" xfId="34776"/>
    <cellStyle name="Kontroller celle 8 2 2 2 2 7" xfId="13285"/>
    <cellStyle name="Kontroller celle 8 2 2 2 2 7 2" xfId="38127"/>
    <cellStyle name="Kontroller celle 8 2 2 2 2 8" xfId="8682"/>
    <cellStyle name="Kontroller celle 8 2 2 2 2 8 2" xfId="33633"/>
    <cellStyle name="Kontroller celle 8 2 2 2 2 9" xfId="14169"/>
    <cellStyle name="Kontroller celle 8 2 2 2 2 9 2" xfId="39010"/>
    <cellStyle name="Kontroller celle 8 2 2 2 3" xfId="6371"/>
    <cellStyle name="Kontroller celle 8 2 2 2 3 10" xfId="20938"/>
    <cellStyle name="Kontroller celle 8 2 2 2 3 10 2" xfId="45778"/>
    <cellStyle name="Kontroller celle 8 2 2 2 3 11" xfId="24164"/>
    <cellStyle name="Kontroller celle 8 2 2 2 3 11 2" xfId="49004"/>
    <cellStyle name="Kontroller celle 8 2 2 2 3 12" xfId="27373"/>
    <cellStyle name="Kontroller celle 8 2 2 2 3 12 2" xfId="52213"/>
    <cellStyle name="Kontroller celle 8 2 2 2 3 13" xfId="31346"/>
    <cellStyle name="Kontroller celle 8 2 2 2 3 2" xfId="11936"/>
    <cellStyle name="Kontroller celle 8 2 2 2 3 2 2" xfId="14587"/>
    <cellStyle name="Kontroller celle 8 2 2 2 3 2 2 2" xfId="39428"/>
    <cellStyle name="Kontroller celle 8 2 2 2 3 2 3" xfId="15546"/>
    <cellStyle name="Kontroller celle 8 2 2 2 3 2 3 2" xfId="40387"/>
    <cellStyle name="Kontroller celle 8 2 2 2 3 2 4" xfId="16346"/>
    <cellStyle name="Kontroller celle 8 2 2 2 3 2 4 2" xfId="41186"/>
    <cellStyle name="Kontroller celle 8 2 2 2 3 2 5" xfId="19609"/>
    <cellStyle name="Kontroller celle 8 2 2 2 3 2 5 2" xfId="44449"/>
    <cellStyle name="Kontroller celle 8 2 2 2 3 2 6" xfId="22879"/>
    <cellStyle name="Kontroller celle 8 2 2 2 3 2 6 2" xfId="47719"/>
    <cellStyle name="Kontroller celle 8 2 2 2 3 2 7" xfId="26092"/>
    <cellStyle name="Kontroller celle 8 2 2 2 3 2 7 2" xfId="50932"/>
    <cellStyle name="Kontroller celle 8 2 2 2 3 2 8" xfId="28264"/>
    <cellStyle name="Kontroller celle 8 2 2 2 3 2 8 2" xfId="53104"/>
    <cellStyle name="Kontroller celle 8 2 2 2 3 2 9" xfId="36799"/>
    <cellStyle name="Kontroller celle 8 2 2 2 3 3" xfId="12745"/>
    <cellStyle name="Kontroller celle 8 2 2 2 3 3 2" xfId="15097"/>
    <cellStyle name="Kontroller celle 8 2 2 2 3 3 2 2" xfId="39938"/>
    <cellStyle name="Kontroller celle 8 2 2 2 3 3 3" xfId="15907"/>
    <cellStyle name="Kontroller celle 8 2 2 2 3 3 3 2" xfId="40747"/>
    <cellStyle name="Kontroller celle 8 2 2 2 3 3 4" xfId="17155"/>
    <cellStyle name="Kontroller celle 8 2 2 2 3 3 4 2" xfId="41995"/>
    <cellStyle name="Kontroller celle 8 2 2 2 3 3 5" xfId="20418"/>
    <cellStyle name="Kontroller celle 8 2 2 2 3 3 5 2" xfId="45258"/>
    <cellStyle name="Kontroller celle 8 2 2 2 3 3 6" xfId="23688"/>
    <cellStyle name="Kontroller celle 8 2 2 2 3 3 6 2" xfId="48528"/>
    <cellStyle name="Kontroller celle 8 2 2 2 3 3 7" xfId="26901"/>
    <cellStyle name="Kontroller celle 8 2 2 2 3 3 7 2" xfId="51741"/>
    <cellStyle name="Kontroller celle 8 2 2 2 3 3 8" xfId="28468"/>
    <cellStyle name="Kontroller celle 8 2 2 2 3 3 8 2" xfId="53308"/>
    <cellStyle name="Kontroller celle 8 2 2 2 3 3 9" xfId="37589"/>
    <cellStyle name="Kontroller celle 8 2 2 2 3 4" xfId="13036"/>
    <cellStyle name="Kontroller celle 8 2 2 2 3 4 2" xfId="15370"/>
    <cellStyle name="Kontroller celle 8 2 2 2 3 4 2 2" xfId="40211"/>
    <cellStyle name="Kontroller celle 8 2 2 2 3 4 3" xfId="16180"/>
    <cellStyle name="Kontroller celle 8 2 2 2 3 4 3 2" xfId="41020"/>
    <cellStyle name="Kontroller celle 8 2 2 2 3 4 4" xfId="17445"/>
    <cellStyle name="Kontroller celle 8 2 2 2 3 4 4 2" xfId="42285"/>
    <cellStyle name="Kontroller celle 8 2 2 2 3 4 5" xfId="20708"/>
    <cellStyle name="Kontroller celle 8 2 2 2 3 4 5 2" xfId="45548"/>
    <cellStyle name="Kontroller celle 8 2 2 2 3 4 6" xfId="23978"/>
    <cellStyle name="Kontroller celle 8 2 2 2 3 4 6 2" xfId="48818"/>
    <cellStyle name="Kontroller celle 8 2 2 2 3 4 7" xfId="27191"/>
    <cellStyle name="Kontroller celle 8 2 2 2 3 4 7 2" xfId="52031"/>
    <cellStyle name="Kontroller celle 8 2 2 2 3 4 8" xfId="28758"/>
    <cellStyle name="Kontroller celle 8 2 2 2 3 4 8 2" xfId="53598"/>
    <cellStyle name="Kontroller celle 8 2 2 2 3 4 9" xfId="37879"/>
    <cellStyle name="Kontroller celle 8 2 2 2 3 5" xfId="9927"/>
    <cellStyle name="Kontroller celle 8 2 2 2 3 5 2" xfId="34876"/>
    <cellStyle name="Kontroller celle 8 2 2 2 3 6" xfId="13383"/>
    <cellStyle name="Kontroller celle 8 2 2 2 3 6 2" xfId="38225"/>
    <cellStyle name="Kontroller celle 8 2 2 2 3 7" xfId="8743"/>
    <cellStyle name="Kontroller celle 8 2 2 2 3 7 2" xfId="33694"/>
    <cellStyle name="Kontroller celle 8 2 2 2 3 8" xfId="14196"/>
    <cellStyle name="Kontroller celle 8 2 2 2 3 8 2" xfId="39037"/>
    <cellStyle name="Kontroller celle 8 2 2 2 3 9" xfId="17643"/>
    <cellStyle name="Kontroller celle 8 2 2 2 3 9 2" xfId="42483"/>
    <cellStyle name="Kontroller celle 8 2 2 2 4" xfId="6320"/>
    <cellStyle name="Kontroller celle 8 2 2 2 4 10" xfId="20887"/>
    <cellStyle name="Kontroller celle 8 2 2 2 4 10 2" xfId="45727"/>
    <cellStyle name="Kontroller celle 8 2 2 2 4 11" xfId="24113"/>
    <cellStyle name="Kontroller celle 8 2 2 2 4 11 2" xfId="48953"/>
    <cellStyle name="Kontroller celle 8 2 2 2 4 12" xfId="27322"/>
    <cellStyle name="Kontroller celle 8 2 2 2 4 12 2" xfId="52162"/>
    <cellStyle name="Kontroller celle 8 2 2 2 4 13" xfId="31295"/>
    <cellStyle name="Kontroller celle 8 2 2 2 4 2" xfId="11885"/>
    <cellStyle name="Kontroller celle 8 2 2 2 4 2 2" xfId="14536"/>
    <cellStyle name="Kontroller celle 8 2 2 2 4 2 2 2" xfId="39377"/>
    <cellStyle name="Kontroller celle 8 2 2 2 4 2 3" xfId="15495"/>
    <cellStyle name="Kontroller celle 8 2 2 2 4 2 3 2" xfId="40336"/>
    <cellStyle name="Kontroller celle 8 2 2 2 4 2 4" xfId="16295"/>
    <cellStyle name="Kontroller celle 8 2 2 2 4 2 4 2" xfId="41135"/>
    <cellStyle name="Kontroller celle 8 2 2 2 4 2 5" xfId="19558"/>
    <cellStyle name="Kontroller celle 8 2 2 2 4 2 5 2" xfId="44398"/>
    <cellStyle name="Kontroller celle 8 2 2 2 4 2 6" xfId="22828"/>
    <cellStyle name="Kontroller celle 8 2 2 2 4 2 6 2" xfId="47668"/>
    <cellStyle name="Kontroller celle 8 2 2 2 4 2 7" xfId="26041"/>
    <cellStyle name="Kontroller celle 8 2 2 2 4 2 7 2" xfId="50881"/>
    <cellStyle name="Kontroller celle 8 2 2 2 4 2 8" xfId="28213"/>
    <cellStyle name="Kontroller celle 8 2 2 2 4 2 8 2" xfId="53053"/>
    <cellStyle name="Kontroller celle 8 2 2 2 4 2 9" xfId="36748"/>
    <cellStyle name="Kontroller celle 8 2 2 2 4 3" xfId="12694"/>
    <cellStyle name="Kontroller celle 8 2 2 2 4 3 2" xfId="15046"/>
    <cellStyle name="Kontroller celle 8 2 2 2 4 3 2 2" xfId="39887"/>
    <cellStyle name="Kontroller celle 8 2 2 2 4 3 3" xfId="15856"/>
    <cellStyle name="Kontroller celle 8 2 2 2 4 3 3 2" xfId="40696"/>
    <cellStyle name="Kontroller celle 8 2 2 2 4 3 4" xfId="17104"/>
    <cellStyle name="Kontroller celle 8 2 2 2 4 3 4 2" xfId="41944"/>
    <cellStyle name="Kontroller celle 8 2 2 2 4 3 5" xfId="20367"/>
    <cellStyle name="Kontroller celle 8 2 2 2 4 3 5 2" xfId="45207"/>
    <cellStyle name="Kontroller celle 8 2 2 2 4 3 6" xfId="23637"/>
    <cellStyle name="Kontroller celle 8 2 2 2 4 3 6 2" xfId="48477"/>
    <cellStyle name="Kontroller celle 8 2 2 2 4 3 7" xfId="26850"/>
    <cellStyle name="Kontroller celle 8 2 2 2 4 3 7 2" xfId="51690"/>
    <cellStyle name="Kontroller celle 8 2 2 2 4 3 8" xfId="28417"/>
    <cellStyle name="Kontroller celle 8 2 2 2 4 3 8 2" xfId="53257"/>
    <cellStyle name="Kontroller celle 8 2 2 2 4 3 9" xfId="37538"/>
    <cellStyle name="Kontroller celle 8 2 2 2 4 4" xfId="12985"/>
    <cellStyle name="Kontroller celle 8 2 2 2 4 4 2" xfId="15319"/>
    <cellStyle name="Kontroller celle 8 2 2 2 4 4 2 2" xfId="40160"/>
    <cellStyle name="Kontroller celle 8 2 2 2 4 4 3" xfId="16129"/>
    <cellStyle name="Kontroller celle 8 2 2 2 4 4 3 2" xfId="40969"/>
    <cellStyle name="Kontroller celle 8 2 2 2 4 4 4" xfId="17394"/>
    <cellStyle name="Kontroller celle 8 2 2 2 4 4 4 2" xfId="42234"/>
    <cellStyle name="Kontroller celle 8 2 2 2 4 4 5" xfId="20657"/>
    <cellStyle name="Kontroller celle 8 2 2 2 4 4 5 2" xfId="45497"/>
    <cellStyle name="Kontroller celle 8 2 2 2 4 4 6" xfId="23927"/>
    <cellStyle name="Kontroller celle 8 2 2 2 4 4 6 2" xfId="48767"/>
    <cellStyle name="Kontroller celle 8 2 2 2 4 4 7" xfId="27140"/>
    <cellStyle name="Kontroller celle 8 2 2 2 4 4 7 2" xfId="51980"/>
    <cellStyle name="Kontroller celle 8 2 2 2 4 4 8" xfId="28707"/>
    <cellStyle name="Kontroller celle 8 2 2 2 4 4 8 2" xfId="53547"/>
    <cellStyle name="Kontroller celle 8 2 2 2 4 4 9" xfId="37828"/>
    <cellStyle name="Kontroller celle 8 2 2 2 4 5" xfId="9876"/>
    <cellStyle name="Kontroller celle 8 2 2 2 4 5 2" xfId="34825"/>
    <cellStyle name="Kontroller celle 8 2 2 2 4 6" xfId="13332"/>
    <cellStyle name="Kontroller celle 8 2 2 2 4 6 2" xfId="38174"/>
    <cellStyle name="Kontroller celle 8 2 2 2 4 7" xfId="8718"/>
    <cellStyle name="Kontroller celle 8 2 2 2 4 7 2" xfId="33669"/>
    <cellStyle name="Kontroller celle 8 2 2 2 4 8" xfId="14146"/>
    <cellStyle name="Kontroller celle 8 2 2 2 4 8 2" xfId="38987"/>
    <cellStyle name="Kontroller celle 8 2 2 2 4 9" xfId="17592"/>
    <cellStyle name="Kontroller celle 8 2 2 2 4 9 2" xfId="42432"/>
    <cellStyle name="Kontroller celle 8 2 2 2 5" xfId="11584"/>
    <cellStyle name="Kontroller celle 8 2 2 2 5 2" xfId="14335"/>
    <cellStyle name="Kontroller celle 8 2 2 2 5 2 2" xfId="39176"/>
    <cellStyle name="Kontroller celle 8 2 2 2 5 3" xfId="13496"/>
    <cellStyle name="Kontroller celle 8 2 2 2 5 3 2" xfId="38338"/>
    <cellStyle name="Kontroller celle 8 2 2 2 5 4" xfId="13520"/>
    <cellStyle name="Kontroller celle 8 2 2 2 5 4 2" xfId="38362"/>
    <cellStyle name="Kontroller celle 8 2 2 2 5 5" xfId="19258"/>
    <cellStyle name="Kontroller celle 8 2 2 2 5 5 2" xfId="44098"/>
    <cellStyle name="Kontroller celle 8 2 2 2 5 6" xfId="22528"/>
    <cellStyle name="Kontroller celle 8 2 2 2 5 6 2" xfId="47368"/>
    <cellStyle name="Kontroller celle 8 2 2 2 5 7" xfId="25743"/>
    <cellStyle name="Kontroller celle 8 2 2 2 5 7 2" xfId="50583"/>
    <cellStyle name="Kontroller celle 8 2 2 2 5 8" xfId="28108"/>
    <cellStyle name="Kontroller celle 8 2 2 2 5 8 2" xfId="52948"/>
    <cellStyle name="Kontroller celle 8 2 2 2 5 9" xfId="36470"/>
    <cellStyle name="Kontroller celle 8 2 2 2 6" xfId="10278"/>
    <cellStyle name="Kontroller celle 8 2 2 2 6 2" xfId="13600"/>
    <cellStyle name="Kontroller celle 8 2 2 2 6 2 2" xfId="38442"/>
    <cellStyle name="Kontroller celle 8 2 2 2 6 3" xfId="9106"/>
    <cellStyle name="Kontroller celle 8 2 2 2 6 3 2" xfId="34056"/>
    <cellStyle name="Kontroller celle 8 2 2 2 6 4" xfId="8174"/>
    <cellStyle name="Kontroller celle 8 2 2 2 6 4 2" xfId="33127"/>
    <cellStyle name="Kontroller celle 8 2 2 2 6 5" xfId="17992"/>
    <cellStyle name="Kontroller celle 8 2 2 2 6 5 2" xfId="42832"/>
    <cellStyle name="Kontroller celle 8 2 2 2 6 6" xfId="21286"/>
    <cellStyle name="Kontroller celle 8 2 2 2 6 6 2" xfId="46126"/>
    <cellStyle name="Kontroller celle 8 2 2 2 6 7" xfId="24512"/>
    <cellStyle name="Kontroller celle 8 2 2 2 6 7 2" xfId="49352"/>
    <cellStyle name="Kontroller celle 8 2 2 2 6 8" xfId="27447"/>
    <cellStyle name="Kontroller celle 8 2 2 2 6 8 2" xfId="52287"/>
    <cellStyle name="Kontroller celle 8 2 2 2 6 9" xfId="35220"/>
    <cellStyle name="Kontroller celle 8 2 2 2 7" xfId="12894"/>
    <cellStyle name="Kontroller celle 8 2 2 2 7 2" xfId="15228"/>
    <cellStyle name="Kontroller celle 8 2 2 2 7 2 2" xfId="40069"/>
    <cellStyle name="Kontroller celle 8 2 2 2 7 3" xfId="16040"/>
    <cellStyle name="Kontroller celle 8 2 2 2 7 3 2" xfId="40880"/>
    <cellStyle name="Kontroller celle 8 2 2 2 7 4" xfId="17303"/>
    <cellStyle name="Kontroller celle 8 2 2 2 7 4 2" xfId="42143"/>
    <cellStyle name="Kontroller celle 8 2 2 2 7 5" xfId="20566"/>
    <cellStyle name="Kontroller celle 8 2 2 2 7 5 2" xfId="45406"/>
    <cellStyle name="Kontroller celle 8 2 2 2 7 6" xfId="23836"/>
    <cellStyle name="Kontroller celle 8 2 2 2 7 6 2" xfId="48676"/>
    <cellStyle name="Kontroller celle 8 2 2 2 7 7" xfId="27049"/>
    <cellStyle name="Kontroller celle 8 2 2 2 7 7 2" xfId="51889"/>
    <cellStyle name="Kontroller celle 8 2 2 2 7 8" xfId="28616"/>
    <cellStyle name="Kontroller celle 8 2 2 2 7 8 2" xfId="53456"/>
    <cellStyle name="Kontroller celle 8 2 2 2 7 9" xfId="37737"/>
    <cellStyle name="Kontroller celle 8 2 2 2 8" xfId="9430"/>
    <cellStyle name="Kontroller celle 8 2 2 2 8 2" xfId="34380"/>
    <cellStyle name="Kontroller celle 8 2 2 2 9" xfId="7595"/>
    <cellStyle name="Kontroller celle 8 2 2 2 9 2" xfId="32548"/>
    <cellStyle name="Kontroller celle 8 2 2 3" xfId="6250"/>
    <cellStyle name="Kontroller celle 8 2 2 3 10" xfId="14141"/>
    <cellStyle name="Kontroller celle 8 2 2 3 10 2" xfId="38982"/>
    <cellStyle name="Kontroller celle 8 2 2 3 11" xfId="17525"/>
    <cellStyle name="Kontroller celle 8 2 2 3 11 2" xfId="42365"/>
    <cellStyle name="Kontroller celle 8 2 2 3 12" xfId="20820"/>
    <cellStyle name="Kontroller celle 8 2 2 3 12 2" xfId="45660"/>
    <cellStyle name="Kontroller celle 8 2 2 3 13" xfId="24047"/>
    <cellStyle name="Kontroller celle 8 2 2 3 13 2" xfId="48887"/>
    <cellStyle name="Kontroller celle 8 2 2 3 14" xfId="27256"/>
    <cellStyle name="Kontroller celle 8 2 2 3 14 2" xfId="52096"/>
    <cellStyle name="Kontroller celle 8 2 2 3 15" xfId="31229"/>
    <cellStyle name="Kontroller celle 8 2 2 3 2" xfId="6394"/>
    <cellStyle name="Kontroller celle 8 2 2 3 2 10" xfId="20961"/>
    <cellStyle name="Kontroller celle 8 2 2 3 2 10 2" xfId="45801"/>
    <cellStyle name="Kontroller celle 8 2 2 3 2 11" xfId="24187"/>
    <cellStyle name="Kontroller celle 8 2 2 3 2 11 2" xfId="49027"/>
    <cellStyle name="Kontroller celle 8 2 2 3 2 12" xfId="27396"/>
    <cellStyle name="Kontroller celle 8 2 2 3 2 12 2" xfId="52236"/>
    <cellStyle name="Kontroller celle 8 2 2 3 2 13" xfId="31369"/>
    <cellStyle name="Kontroller celle 8 2 2 3 2 2" xfId="11959"/>
    <cellStyle name="Kontroller celle 8 2 2 3 2 2 2" xfId="14610"/>
    <cellStyle name="Kontroller celle 8 2 2 3 2 2 2 2" xfId="39451"/>
    <cellStyle name="Kontroller celle 8 2 2 3 2 2 3" xfId="15569"/>
    <cellStyle name="Kontroller celle 8 2 2 3 2 2 3 2" xfId="40410"/>
    <cellStyle name="Kontroller celle 8 2 2 3 2 2 4" xfId="16369"/>
    <cellStyle name="Kontroller celle 8 2 2 3 2 2 4 2" xfId="41209"/>
    <cellStyle name="Kontroller celle 8 2 2 3 2 2 5" xfId="19632"/>
    <cellStyle name="Kontroller celle 8 2 2 3 2 2 5 2" xfId="44472"/>
    <cellStyle name="Kontroller celle 8 2 2 3 2 2 6" xfId="22902"/>
    <cellStyle name="Kontroller celle 8 2 2 3 2 2 6 2" xfId="47742"/>
    <cellStyle name="Kontroller celle 8 2 2 3 2 2 7" xfId="26115"/>
    <cellStyle name="Kontroller celle 8 2 2 3 2 2 7 2" xfId="50955"/>
    <cellStyle name="Kontroller celle 8 2 2 3 2 2 8" xfId="28287"/>
    <cellStyle name="Kontroller celle 8 2 2 3 2 2 8 2" xfId="53127"/>
    <cellStyle name="Kontroller celle 8 2 2 3 2 2 9" xfId="36822"/>
    <cellStyle name="Kontroller celle 8 2 2 3 2 3" xfId="12768"/>
    <cellStyle name="Kontroller celle 8 2 2 3 2 3 2" xfId="15120"/>
    <cellStyle name="Kontroller celle 8 2 2 3 2 3 2 2" xfId="39961"/>
    <cellStyle name="Kontroller celle 8 2 2 3 2 3 3" xfId="15930"/>
    <cellStyle name="Kontroller celle 8 2 2 3 2 3 3 2" xfId="40770"/>
    <cellStyle name="Kontroller celle 8 2 2 3 2 3 4" xfId="17178"/>
    <cellStyle name="Kontroller celle 8 2 2 3 2 3 4 2" xfId="42018"/>
    <cellStyle name="Kontroller celle 8 2 2 3 2 3 5" xfId="20441"/>
    <cellStyle name="Kontroller celle 8 2 2 3 2 3 5 2" xfId="45281"/>
    <cellStyle name="Kontroller celle 8 2 2 3 2 3 6" xfId="23711"/>
    <cellStyle name="Kontroller celle 8 2 2 3 2 3 6 2" xfId="48551"/>
    <cellStyle name="Kontroller celle 8 2 2 3 2 3 7" xfId="26924"/>
    <cellStyle name="Kontroller celle 8 2 2 3 2 3 7 2" xfId="51764"/>
    <cellStyle name="Kontroller celle 8 2 2 3 2 3 8" xfId="28491"/>
    <cellStyle name="Kontroller celle 8 2 2 3 2 3 8 2" xfId="53331"/>
    <cellStyle name="Kontroller celle 8 2 2 3 2 3 9" xfId="37612"/>
    <cellStyle name="Kontroller celle 8 2 2 3 2 4" xfId="13059"/>
    <cellStyle name="Kontroller celle 8 2 2 3 2 4 2" xfId="15393"/>
    <cellStyle name="Kontroller celle 8 2 2 3 2 4 2 2" xfId="40234"/>
    <cellStyle name="Kontroller celle 8 2 2 3 2 4 3" xfId="16203"/>
    <cellStyle name="Kontroller celle 8 2 2 3 2 4 3 2" xfId="41043"/>
    <cellStyle name="Kontroller celle 8 2 2 3 2 4 4" xfId="17468"/>
    <cellStyle name="Kontroller celle 8 2 2 3 2 4 4 2" xfId="42308"/>
    <cellStyle name="Kontroller celle 8 2 2 3 2 4 5" xfId="20731"/>
    <cellStyle name="Kontroller celle 8 2 2 3 2 4 5 2" xfId="45571"/>
    <cellStyle name="Kontroller celle 8 2 2 3 2 4 6" xfId="24001"/>
    <cellStyle name="Kontroller celle 8 2 2 3 2 4 6 2" xfId="48841"/>
    <cellStyle name="Kontroller celle 8 2 2 3 2 4 7" xfId="27214"/>
    <cellStyle name="Kontroller celle 8 2 2 3 2 4 7 2" xfId="52054"/>
    <cellStyle name="Kontroller celle 8 2 2 3 2 4 8" xfId="28781"/>
    <cellStyle name="Kontroller celle 8 2 2 3 2 4 8 2" xfId="53621"/>
    <cellStyle name="Kontroller celle 8 2 2 3 2 4 9" xfId="37902"/>
    <cellStyle name="Kontroller celle 8 2 2 3 2 5" xfId="9950"/>
    <cellStyle name="Kontroller celle 8 2 2 3 2 5 2" xfId="34899"/>
    <cellStyle name="Kontroller celle 8 2 2 3 2 6" xfId="13406"/>
    <cellStyle name="Kontroller celle 8 2 2 3 2 6 2" xfId="38248"/>
    <cellStyle name="Kontroller celle 8 2 2 3 2 7" xfId="8765"/>
    <cellStyle name="Kontroller celle 8 2 2 3 2 7 2" xfId="33716"/>
    <cellStyle name="Kontroller celle 8 2 2 3 2 8" xfId="13936"/>
    <cellStyle name="Kontroller celle 8 2 2 3 2 8 2" xfId="38777"/>
    <cellStyle name="Kontroller celle 8 2 2 3 2 9" xfId="17666"/>
    <cellStyle name="Kontroller celle 8 2 2 3 2 9 2" xfId="42506"/>
    <cellStyle name="Kontroller celle 8 2 2 3 3" xfId="6300"/>
    <cellStyle name="Kontroller celle 8 2 2 3 3 10" xfId="20867"/>
    <cellStyle name="Kontroller celle 8 2 2 3 3 10 2" xfId="45707"/>
    <cellStyle name="Kontroller celle 8 2 2 3 3 11" xfId="24093"/>
    <cellStyle name="Kontroller celle 8 2 2 3 3 11 2" xfId="48933"/>
    <cellStyle name="Kontroller celle 8 2 2 3 3 12" xfId="27302"/>
    <cellStyle name="Kontroller celle 8 2 2 3 3 12 2" xfId="52142"/>
    <cellStyle name="Kontroller celle 8 2 2 3 3 13" xfId="31275"/>
    <cellStyle name="Kontroller celle 8 2 2 3 3 2" xfId="11865"/>
    <cellStyle name="Kontroller celle 8 2 2 3 3 2 2" xfId="14516"/>
    <cellStyle name="Kontroller celle 8 2 2 3 3 2 2 2" xfId="39357"/>
    <cellStyle name="Kontroller celle 8 2 2 3 3 2 3" xfId="15475"/>
    <cellStyle name="Kontroller celle 8 2 2 3 3 2 3 2" xfId="40316"/>
    <cellStyle name="Kontroller celle 8 2 2 3 3 2 4" xfId="16275"/>
    <cellStyle name="Kontroller celle 8 2 2 3 3 2 4 2" xfId="41115"/>
    <cellStyle name="Kontroller celle 8 2 2 3 3 2 5" xfId="19538"/>
    <cellStyle name="Kontroller celle 8 2 2 3 3 2 5 2" xfId="44378"/>
    <cellStyle name="Kontroller celle 8 2 2 3 3 2 6" xfId="22808"/>
    <cellStyle name="Kontroller celle 8 2 2 3 3 2 6 2" xfId="47648"/>
    <cellStyle name="Kontroller celle 8 2 2 3 3 2 7" xfId="26021"/>
    <cellStyle name="Kontroller celle 8 2 2 3 3 2 7 2" xfId="50861"/>
    <cellStyle name="Kontroller celle 8 2 2 3 3 2 8" xfId="28193"/>
    <cellStyle name="Kontroller celle 8 2 2 3 3 2 8 2" xfId="53033"/>
    <cellStyle name="Kontroller celle 8 2 2 3 3 2 9" xfId="36728"/>
    <cellStyle name="Kontroller celle 8 2 2 3 3 3" xfId="12674"/>
    <cellStyle name="Kontroller celle 8 2 2 3 3 3 2" xfId="15026"/>
    <cellStyle name="Kontroller celle 8 2 2 3 3 3 2 2" xfId="39867"/>
    <cellStyle name="Kontroller celle 8 2 2 3 3 3 3" xfId="15836"/>
    <cellStyle name="Kontroller celle 8 2 2 3 3 3 3 2" xfId="40676"/>
    <cellStyle name="Kontroller celle 8 2 2 3 3 3 4" xfId="17084"/>
    <cellStyle name="Kontroller celle 8 2 2 3 3 3 4 2" xfId="41924"/>
    <cellStyle name="Kontroller celle 8 2 2 3 3 3 5" xfId="20347"/>
    <cellStyle name="Kontroller celle 8 2 2 3 3 3 5 2" xfId="45187"/>
    <cellStyle name="Kontroller celle 8 2 2 3 3 3 6" xfId="23617"/>
    <cellStyle name="Kontroller celle 8 2 2 3 3 3 6 2" xfId="48457"/>
    <cellStyle name="Kontroller celle 8 2 2 3 3 3 7" xfId="26830"/>
    <cellStyle name="Kontroller celle 8 2 2 3 3 3 7 2" xfId="51670"/>
    <cellStyle name="Kontroller celle 8 2 2 3 3 3 8" xfId="28397"/>
    <cellStyle name="Kontroller celle 8 2 2 3 3 3 8 2" xfId="53237"/>
    <cellStyle name="Kontroller celle 8 2 2 3 3 3 9" xfId="37518"/>
    <cellStyle name="Kontroller celle 8 2 2 3 3 4" xfId="12965"/>
    <cellStyle name="Kontroller celle 8 2 2 3 3 4 2" xfId="15299"/>
    <cellStyle name="Kontroller celle 8 2 2 3 3 4 2 2" xfId="40140"/>
    <cellStyle name="Kontroller celle 8 2 2 3 3 4 3" xfId="16109"/>
    <cellStyle name="Kontroller celle 8 2 2 3 3 4 3 2" xfId="40949"/>
    <cellStyle name="Kontroller celle 8 2 2 3 3 4 4" xfId="17374"/>
    <cellStyle name="Kontroller celle 8 2 2 3 3 4 4 2" xfId="42214"/>
    <cellStyle name="Kontroller celle 8 2 2 3 3 4 5" xfId="20637"/>
    <cellStyle name="Kontroller celle 8 2 2 3 3 4 5 2" xfId="45477"/>
    <cellStyle name="Kontroller celle 8 2 2 3 3 4 6" xfId="23907"/>
    <cellStyle name="Kontroller celle 8 2 2 3 3 4 6 2" xfId="48747"/>
    <cellStyle name="Kontroller celle 8 2 2 3 3 4 7" xfId="27120"/>
    <cellStyle name="Kontroller celle 8 2 2 3 3 4 7 2" xfId="51960"/>
    <cellStyle name="Kontroller celle 8 2 2 3 3 4 8" xfId="28687"/>
    <cellStyle name="Kontroller celle 8 2 2 3 3 4 8 2" xfId="53527"/>
    <cellStyle name="Kontroller celle 8 2 2 3 3 4 9" xfId="37808"/>
    <cellStyle name="Kontroller celle 8 2 2 3 3 5" xfId="9856"/>
    <cellStyle name="Kontroller celle 8 2 2 3 3 5 2" xfId="34805"/>
    <cellStyle name="Kontroller celle 8 2 2 3 3 6" xfId="13312"/>
    <cellStyle name="Kontroller celle 8 2 2 3 3 6 2" xfId="38154"/>
    <cellStyle name="Kontroller celle 8 2 2 3 3 7" xfId="8698"/>
    <cellStyle name="Kontroller celle 8 2 2 3 3 7 2" xfId="33649"/>
    <cellStyle name="Kontroller celle 8 2 2 3 3 8" xfId="8270"/>
    <cellStyle name="Kontroller celle 8 2 2 3 3 8 2" xfId="33223"/>
    <cellStyle name="Kontroller celle 8 2 2 3 3 9" xfId="17572"/>
    <cellStyle name="Kontroller celle 8 2 2 3 3 9 2" xfId="42412"/>
    <cellStyle name="Kontroller celle 8 2 2 3 4" xfId="11815"/>
    <cellStyle name="Kontroller celle 8 2 2 3 4 2" xfId="14467"/>
    <cellStyle name="Kontroller celle 8 2 2 3 4 2 2" xfId="39308"/>
    <cellStyle name="Kontroller celle 8 2 2 3 4 3" xfId="15428"/>
    <cellStyle name="Kontroller celle 8 2 2 3 4 3 2" xfId="40269"/>
    <cellStyle name="Kontroller celle 8 2 2 3 4 4" xfId="16227"/>
    <cellStyle name="Kontroller celle 8 2 2 3 4 4 2" xfId="41067"/>
    <cellStyle name="Kontroller celle 8 2 2 3 4 5" xfId="19488"/>
    <cellStyle name="Kontroller celle 8 2 2 3 4 5 2" xfId="44328"/>
    <cellStyle name="Kontroller celle 8 2 2 3 4 6" xfId="22758"/>
    <cellStyle name="Kontroller celle 8 2 2 3 4 6 2" xfId="47598"/>
    <cellStyle name="Kontroller celle 8 2 2 3 4 7" xfId="25972"/>
    <cellStyle name="Kontroller celle 8 2 2 3 4 7 2" xfId="50812"/>
    <cellStyle name="Kontroller celle 8 2 2 3 4 8" xfId="28144"/>
    <cellStyle name="Kontroller celle 8 2 2 3 4 8 2" xfId="52984"/>
    <cellStyle name="Kontroller celle 8 2 2 3 4 9" xfId="36679"/>
    <cellStyle name="Kontroller celle 8 2 2 3 5" xfId="12625"/>
    <cellStyle name="Kontroller celle 8 2 2 3 5 2" xfId="14979"/>
    <cellStyle name="Kontroller celle 8 2 2 3 5 2 2" xfId="39820"/>
    <cellStyle name="Kontroller celle 8 2 2 3 5 3" xfId="15790"/>
    <cellStyle name="Kontroller celle 8 2 2 3 5 3 2" xfId="40630"/>
    <cellStyle name="Kontroller celle 8 2 2 3 5 4" xfId="17035"/>
    <cellStyle name="Kontroller celle 8 2 2 3 5 4 2" xfId="41875"/>
    <cellStyle name="Kontroller celle 8 2 2 3 5 5" xfId="20298"/>
    <cellStyle name="Kontroller celle 8 2 2 3 5 5 2" xfId="45138"/>
    <cellStyle name="Kontroller celle 8 2 2 3 5 6" xfId="23568"/>
    <cellStyle name="Kontroller celle 8 2 2 3 5 6 2" xfId="48408"/>
    <cellStyle name="Kontroller celle 8 2 2 3 5 7" xfId="26781"/>
    <cellStyle name="Kontroller celle 8 2 2 3 5 7 2" xfId="51621"/>
    <cellStyle name="Kontroller celle 8 2 2 3 5 8" xfId="28348"/>
    <cellStyle name="Kontroller celle 8 2 2 3 5 8 2" xfId="53188"/>
    <cellStyle name="Kontroller celle 8 2 2 3 5 9" xfId="37471"/>
    <cellStyle name="Kontroller celle 8 2 2 3 6" xfId="12917"/>
    <cellStyle name="Kontroller celle 8 2 2 3 6 2" xfId="15251"/>
    <cellStyle name="Kontroller celle 8 2 2 3 6 2 2" xfId="40092"/>
    <cellStyle name="Kontroller celle 8 2 2 3 6 3" xfId="16063"/>
    <cellStyle name="Kontroller celle 8 2 2 3 6 3 2" xfId="40903"/>
    <cellStyle name="Kontroller celle 8 2 2 3 6 4" xfId="17326"/>
    <cellStyle name="Kontroller celle 8 2 2 3 6 4 2" xfId="42166"/>
    <cellStyle name="Kontroller celle 8 2 2 3 6 5" xfId="20589"/>
    <cellStyle name="Kontroller celle 8 2 2 3 6 5 2" xfId="45429"/>
    <cellStyle name="Kontroller celle 8 2 2 3 6 6" xfId="23859"/>
    <cellStyle name="Kontroller celle 8 2 2 3 6 6 2" xfId="48699"/>
    <cellStyle name="Kontroller celle 8 2 2 3 6 7" xfId="27072"/>
    <cellStyle name="Kontroller celle 8 2 2 3 6 7 2" xfId="51912"/>
    <cellStyle name="Kontroller celle 8 2 2 3 6 8" xfId="28639"/>
    <cellStyle name="Kontroller celle 8 2 2 3 6 8 2" xfId="53479"/>
    <cellStyle name="Kontroller celle 8 2 2 3 6 9" xfId="37760"/>
    <cellStyle name="Kontroller celle 8 2 2 3 7" xfId="9807"/>
    <cellStyle name="Kontroller celle 8 2 2 3 7 2" xfId="34756"/>
    <cellStyle name="Kontroller celle 8 2 2 3 8" xfId="13265"/>
    <cellStyle name="Kontroller celle 8 2 2 3 8 2" xfId="38107"/>
    <cellStyle name="Kontroller celle 8 2 2 3 9" xfId="8665"/>
    <cellStyle name="Kontroller celle 8 2 2 3 9 2" xfId="33616"/>
    <cellStyle name="Kontroller celle 8 2 2 4" xfId="5494"/>
    <cellStyle name="Kontroller celle 8 2 2 4 10" xfId="9696"/>
    <cellStyle name="Kontroller celle 8 2 2 4 10 2" xfId="34645"/>
    <cellStyle name="Kontroller celle 8 2 2 4 11" xfId="8880"/>
    <cellStyle name="Kontroller celle 8 2 2 4 11 2" xfId="33831"/>
    <cellStyle name="Kontroller celle 8 2 2 4 12" xfId="6603"/>
    <cellStyle name="Kontroller celle 8 2 2 4 12 2" xfId="31572"/>
    <cellStyle name="Kontroller celle 8 2 2 4 13" xfId="9299"/>
    <cellStyle name="Kontroller celle 8 2 2 4 13 2" xfId="34249"/>
    <cellStyle name="Kontroller celle 8 2 2 4 14" xfId="30493"/>
    <cellStyle name="Kontroller celle 8 2 2 4 2" xfId="6374"/>
    <cellStyle name="Kontroller celle 8 2 2 4 2 10" xfId="20941"/>
    <cellStyle name="Kontroller celle 8 2 2 4 2 10 2" xfId="45781"/>
    <cellStyle name="Kontroller celle 8 2 2 4 2 11" xfId="24167"/>
    <cellStyle name="Kontroller celle 8 2 2 4 2 11 2" xfId="49007"/>
    <cellStyle name="Kontroller celle 8 2 2 4 2 12" xfId="27376"/>
    <cellStyle name="Kontroller celle 8 2 2 4 2 12 2" xfId="52216"/>
    <cellStyle name="Kontroller celle 8 2 2 4 2 13" xfId="31349"/>
    <cellStyle name="Kontroller celle 8 2 2 4 2 2" xfId="11939"/>
    <cellStyle name="Kontroller celle 8 2 2 4 2 2 2" xfId="14590"/>
    <cellStyle name="Kontroller celle 8 2 2 4 2 2 2 2" xfId="39431"/>
    <cellStyle name="Kontroller celle 8 2 2 4 2 2 3" xfId="15549"/>
    <cellStyle name="Kontroller celle 8 2 2 4 2 2 3 2" xfId="40390"/>
    <cellStyle name="Kontroller celle 8 2 2 4 2 2 4" xfId="16349"/>
    <cellStyle name="Kontroller celle 8 2 2 4 2 2 4 2" xfId="41189"/>
    <cellStyle name="Kontroller celle 8 2 2 4 2 2 5" xfId="19612"/>
    <cellStyle name="Kontroller celle 8 2 2 4 2 2 5 2" xfId="44452"/>
    <cellStyle name="Kontroller celle 8 2 2 4 2 2 6" xfId="22882"/>
    <cellStyle name="Kontroller celle 8 2 2 4 2 2 6 2" xfId="47722"/>
    <cellStyle name="Kontroller celle 8 2 2 4 2 2 7" xfId="26095"/>
    <cellStyle name="Kontroller celle 8 2 2 4 2 2 7 2" xfId="50935"/>
    <cellStyle name="Kontroller celle 8 2 2 4 2 2 8" xfId="28267"/>
    <cellStyle name="Kontroller celle 8 2 2 4 2 2 8 2" xfId="53107"/>
    <cellStyle name="Kontroller celle 8 2 2 4 2 2 9" xfId="36802"/>
    <cellStyle name="Kontroller celle 8 2 2 4 2 3" xfId="12748"/>
    <cellStyle name="Kontroller celle 8 2 2 4 2 3 2" xfId="15100"/>
    <cellStyle name="Kontroller celle 8 2 2 4 2 3 2 2" xfId="39941"/>
    <cellStyle name="Kontroller celle 8 2 2 4 2 3 3" xfId="15910"/>
    <cellStyle name="Kontroller celle 8 2 2 4 2 3 3 2" xfId="40750"/>
    <cellStyle name="Kontroller celle 8 2 2 4 2 3 4" xfId="17158"/>
    <cellStyle name="Kontroller celle 8 2 2 4 2 3 4 2" xfId="41998"/>
    <cellStyle name="Kontroller celle 8 2 2 4 2 3 5" xfId="20421"/>
    <cellStyle name="Kontroller celle 8 2 2 4 2 3 5 2" xfId="45261"/>
    <cellStyle name="Kontroller celle 8 2 2 4 2 3 6" xfId="23691"/>
    <cellStyle name="Kontroller celle 8 2 2 4 2 3 6 2" xfId="48531"/>
    <cellStyle name="Kontroller celle 8 2 2 4 2 3 7" xfId="26904"/>
    <cellStyle name="Kontroller celle 8 2 2 4 2 3 7 2" xfId="51744"/>
    <cellStyle name="Kontroller celle 8 2 2 4 2 3 8" xfId="28471"/>
    <cellStyle name="Kontroller celle 8 2 2 4 2 3 8 2" xfId="53311"/>
    <cellStyle name="Kontroller celle 8 2 2 4 2 3 9" xfId="37592"/>
    <cellStyle name="Kontroller celle 8 2 2 4 2 4" xfId="13039"/>
    <cellStyle name="Kontroller celle 8 2 2 4 2 4 2" xfId="15373"/>
    <cellStyle name="Kontroller celle 8 2 2 4 2 4 2 2" xfId="40214"/>
    <cellStyle name="Kontroller celle 8 2 2 4 2 4 3" xfId="16183"/>
    <cellStyle name="Kontroller celle 8 2 2 4 2 4 3 2" xfId="41023"/>
    <cellStyle name="Kontroller celle 8 2 2 4 2 4 4" xfId="17448"/>
    <cellStyle name="Kontroller celle 8 2 2 4 2 4 4 2" xfId="42288"/>
    <cellStyle name="Kontroller celle 8 2 2 4 2 4 5" xfId="20711"/>
    <cellStyle name="Kontroller celle 8 2 2 4 2 4 5 2" xfId="45551"/>
    <cellStyle name="Kontroller celle 8 2 2 4 2 4 6" xfId="23981"/>
    <cellStyle name="Kontroller celle 8 2 2 4 2 4 6 2" xfId="48821"/>
    <cellStyle name="Kontroller celle 8 2 2 4 2 4 7" xfId="27194"/>
    <cellStyle name="Kontroller celle 8 2 2 4 2 4 7 2" xfId="52034"/>
    <cellStyle name="Kontroller celle 8 2 2 4 2 4 8" xfId="28761"/>
    <cellStyle name="Kontroller celle 8 2 2 4 2 4 8 2" xfId="53601"/>
    <cellStyle name="Kontroller celle 8 2 2 4 2 4 9" xfId="37882"/>
    <cellStyle name="Kontroller celle 8 2 2 4 2 5" xfId="9930"/>
    <cellStyle name="Kontroller celle 8 2 2 4 2 5 2" xfId="34879"/>
    <cellStyle name="Kontroller celle 8 2 2 4 2 6" xfId="13386"/>
    <cellStyle name="Kontroller celle 8 2 2 4 2 6 2" xfId="38228"/>
    <cellStyle name="Kontroller celle 8 2 2 4 2 7" xfId="8746"/>
    <cellStyle name="Kontroller celle 8 2 2 4 2 7 2" xfId="33697"/>
    <cellStyle name="Kontroller celle 8 2 2 4 2 8" xfId="14060"/>
    <cellStyle name="Kontroller celle 8 2 2 4 2 8 2" xfId="38901"/>
    <cellStyle name="Kontroller celle 8 2 2 4 2 9" xfId="17646"/>
    <cellStyle name="Kontroller celle 8 2 2 4 2 9 2" xfId="42486"/>
    <cellStyle name="Kontroller celle 8 2 2 4 3" xfId="11587"/>
    <cellStyle name="Kontroller celle 8 2 2 4 3 2" xfId="14338"/>
    <cellStyle name="Kontroller celle 8 2 2 4 3 2 2" xfId="39179"/>
    <cellStyle name="Kontroller celle 8 2 2 4 3 3" xfId="14290"/>
    <cellStyle name="Kontroller celle 8 2 2 4 3 3 2" xfId="39131"/>
    <cellStyle name="Kontroller celle 8 2 2 4 3 4" xfId="6998"/>
    <cellStyle name="Kontroller celle 8 2 2 4 3 4 2" xfId="31954"/>
    <cellStyle name="Kontroller celle 8 2 2 4 3 5" xfId="19261"/>
    <cellStyle name="Kontroller celle 8 2 2 4 3 5 2" xfId="44101"/>
    <cellStyle name="Kontroller celle 8 2 2 4 3 6" xfId="22531"/>
    <cellStyle name="Kontroller celle 8 2 2 4 3 6 2" xfId="47371"/>
    <cellStyle name="Kontroller celle 8 2 2 4 3 7" xfId="25746"/>
    <cellStyle name="Kontroller celle 8 2 2 4 3 7 2" xfId="50586"/>
    <cellStyle name="Kontroller celle 8 2 2 4 3 8" xfId="28111"/>
    <cellStyle name="Kontroller celle 8 2 2 4 3 8 2" xfId="52951"/>
    <cellStyle name="Kontroller celle 8 2 2 4 3 9" xfId="36473"/>
    <cellStyle name="Kontroller celle 8 2 2 4 4" xfId="10275"/>
    <cellStyle name="Kontroller celle 8 2 2 4 4 2" xfId="13597"/>
    <cellStyle name="Kontroller celle 8 2 2 4 4 2 2" xfId="38439"/>
    <cellStyle name="Kontroller celle 8 2 2 4 4 3" xfId="9124"/>
    <cellStyle name="Kontroller celle 8 2 2 4 4 3 2" xfId="34074"/>
    <cellStyle name="Kontroller celle 8 2 2 4 4 4" xfId="8175"/>
    <cellStyle name="Kontroller celle 8 2 2 4 4 4 2" xfId="33128"/>
    <cellStyle name="Kontroller celle 8 2 2 4 4 5" xfId="17989"/>
    <cellStyle name="Kontroller celle 8 2 2 4 4 5 2" xfId="42829"/>
    <cellStyle name="Kontroller celle 8 2 2 4 4 6" xfId="21283"/>
    <cellStyle name="Kontroller celle 8 2 2 4 4 6 2" xfId="46123"/>
    <cellStyle name="Kontroller celle 8 2 2 4 4 7" xfId="24509"/>
    <cellStyle name="Kontroller celle 8 2 2 4 4 7 2" xfId="49349"/>
    <cellStyle name="Kontroller celle 8 2 2 4 4 8" xfId="27444"/>
    <cellStyle name="Kontroller celle 8 2 2 4 4 8 2" xfId="52284"/>
    <cellStyle name="Kontroller celle 8 2 2 4 4 9" xfId="35217"/>
    <cellStyle name="Kontroller celle 8 2 2 4 5" xfId="12897"/>
    <cellStyle name="Kontroller celle 8 2 2 4 5 2" xfId="15231"/>
    <cellStyle name="Kontroller celle 8 2 2 4 5 2 2" xfId="40072"/>
    <cellStyle name="Kontroller celle 8 2 2 4 5 3" xfId="16043"/>
    <cellStyle name="Kontroller celle 8 2 2 4 5 3 2" xfId="40883"/>
    <cellStyle name="Kontroller celle 8 2 2 4 5 4" xfId="17306"/>
    <cellStyle name="Kontroller celle 8 2 2 4 5 4 2" xfId="42146"/>
    <cellStyle name="Kontroller celle 8 2 2 4 5 5" xfId="20569"/>
    <cellStyle name="Kontroller celle 8 2 2 4 5 5 2" xfId="45409"/>
    <cellStyle name="Kontroller celle 8 2 2 4 5 6" xfId="23839"/>
    <cellStyle name="Kontroller celle 8 2 2 4 5 6 2" xfId="48679"/>
    <cellStyle name="Kontroller celle 8 2 2 4 5 7" xfId="27052"/>
    <cellStyle name="Kontroller celle 8 2 2 4 5 7 2" xfId="51892"/>
    <cellStyle name="Kontroller celle 8 2 2 4 5 8" xfId="28619"/>
    <cellStyle name="Kontroller celle 8 2 2 4 5 8 2" xfId="53459"/>
    <cellStyle name="Kontroller celle 8 2 2 4 5 9" xfId="37740"/>
    <cellStyle name="Kontroller celle 8 2 2 4 6" xfId="9433"/>
    <cellStyle name="Kontroller celle 8 2 2 4 6 2" xfId="34383"/>
    <cellStyle name="Kontroller celle 8 2 2 4 7" xfId="7592"/>
    <cellStyle name="Kontroller celle 8 2 2 4 7 2" xfId="32545"/>
    <cellStyle name="Kontroller celle 8 2 2 4 8" xfId="6608"/>
    <cellStyle name="Kontroller celle 8 2 2 4 8 2" xfId="31576"/>
    <cellStyle name="Kontroller celle 8 2 2 4 9" xfId="7860"/>
    <cellStyle name="Kontroller celle 8 2 2 4 9 2" xfId="32813"/>
    <cellStyle name="Kontroller celle 8 2 2 5" xfId="6334"/>
    <cellStyle name="Kontroller celle 8 2 2 5 10" xfId="20901"/>
    <cellStyle name="Kontroller celle 8 2 2 5 10 2" xfId="45741"/>
    <cellStyle name="Kontroller celle 8 2 2 5 11" xfId="24127"/>
    <cellStyle name="Kontroller celle 8 2 2 5 11 2" xfId="48967"/>
    <cellStyle name="Kontroller celle 8 2 2 5 12" xfId="27336"/>
    <cellStyle name="Kontroller celle 8 2 2 5 12 2" xfId="52176"/>
    <cellStyle name="Kontroller celle 8 2 2 5 13" xfId="31309"/>
    <cellStyle name="Kontroller celle 8 2 2 5 2" xfId="11899"/>
    <cellStyle name="Kontroller celle 8 2 2 5 2 2" xfId="14550"/>
    <cellStyle name="Kontroller celle 8 2 2 5 2 2 2" xfId="39391"/>
    <cellStyle name="Kontroller celle 8 2 2 5 2 3" xfId="15509"/>
    <cellStyle name="Kontroller celle 8 2 2 5 2 3 2" xfId="40350"/>
    <cellStyle name="Kontroller celle 8 2 2 5 2 4" xfId="16309"/>
    <cellStyle name="Kontroller celle 8 2 2 5 2 4 2" xfId="41149"/>
    <cellStyle name="Kontroller celle 8 2 2 5 2 5" xfId="19572"/>
    <cellStyle name="Kontroller celle 8 2 2 5 2 5 2" xfId="44412"/>
    <cellStyle name="Kontroller celle 8 2 2 5 2 6" xfId="22842"/>
    <cellStyle name="Kontroller celle 8 2 2 5 2 6 2" xfId="47682"/>
    <cellStyle name="Kontroller celle 8 2 2 5 2 7" xfId="26055"/>
    <cellStyle name="Kontroller celle 8 2 2 5 2 7 2" xfId="50895"/>
    <cellStyle name="Kontroller celle 8 2 2 5 2 8" xfId="28227"/>
    <cellStyle name="Kontroller celle 8 2 2 5 2 8 2" xfId="53067"/>
    <cellStyle name="Kontroller celle 8 2 2 5 2 9" xfId="36762"/>
    <cellStyle name="Kontroller celle 8 2 2 5 3" xfId="12708"/>
    <cellStyle name="Kontroller celle 8 2 2 5 3 2" xfId="15060"/>
    <cellStyle name="Kontroller celle 8 2 2 5 3 2 2" xfId="39901"/>
    <cellStyle name="Kontroller celle 8 2 2 5 3 3" xfId="15870"/>
    <cellStyle name="Kontroller celle 8 2 2 5 3 3 2" xfId="40710"/>
    <cellStyle name="Kontroller celle 8 2 2 5 3 4" xfId="17118"/>
    <cellStyle name="Kontroller celle 8 2 2 5 3 4 2" xfId="41958"/>
    <cellStyle name="Kontroller celle 8 2 2 5 3 5" xfId="20381"/>
    <cellStyle name="Kontroller celle 8 2 2 5 3 5 2" xfId="45221"/>
    <cellStyle name="Kontroller celle 8 2 2 5 3 6" xfId="23651"/>
    <cellStyle name="Kontroller celle 8 2 2 5 3 6 2" xfId="48491"/>
    <cellStyle name="Kontroller celle 8 2 2 5 3 7" xfId="26864"/>
    <cellStyle name="Kontroller celle 8 2 2 5 3 7 2" xfId="51704"/>
    <cellStyle name="Kontroller celle 8 2 2 5 3 8" xfId="28431"/>
    <cellStyle name="Kontroller celle 8 2 2 5 3 8 2" xfId="53271"/>
    <cellStyle name="Kontroller celle 8 2 2 5 3 9" xfId="37552"/>
    <cellStyle name="Kontroller celle 8 2 2 5 4" xfId="12999"/>
    <cellStyle name="Kontroller celle 8 2 2 5 4 2" xfId="15333"/>
    <cellStyle name="Kontroller celle 8 2 2 5 4 2 2" xfId="40174"/>
    <cellStyle name="Kontroller celle 8 2 2 5 4 3" xfId="16143"/>
    <cellStyle name="Kontroller celle 8 2 2 5 4 3 2" xfId="40983"/>
    <cellStyle name="Kontroller celle 8 2 2 5 4 4" xfId="17408"/>
    <cellStyle name="Kontroller celle 8 2 2 5 4 4 2" xfId="42248"/>
    <cellStyle name="Kontroller celle 8 2 2 5 4 5" xfId="20671"/>
    <cellStyle name="Kontroller celle 8 2 2 5 4 5 2" xfId="45511"/>
    <cellStyle name="Kontroller celle 8 2 2 5 4 6" xfId="23941"/>
    <cellStyle name="Kontroller celle 8 2 2 5 4 6 2" xfId="48781"/>
    <cellStyle name="Kontroller celle 8 2 2 5 4 7" xfId="27154"/>
    <cellStyle name="Kontroller celle 8 2 2 5 4 7 2" xfId="51994"/>
    <cellStyle name="Kontroller celle 8 2 2 5 4 8" xfId="28721"/>
    <cellStyle name="Kontroller celle 8 2 2 5 4 8 2" xfId="53561"/>
    <cellStyle name="Kontroller celle 8 2 2 5 4 9" xfId="37842"/>
    <cellStyle name="Kontroller celle 8 2 2 5 5" xfId="9890"/>
    <cellStyle name="Kontroller celle 8 2 2 5 5 2" xfId="34839"/>
    <cellStyle name="Kontroller celle 8 2 2 5 6" xfId="13346"/>
    <cellStyle name="Kontroller celle 8 2 2 5 6 2" xfId="38188"/>
    <cellStyle name="Kontroller celle 8 2 2 5 7" xfId="6776"/>
    <cellStyle name="Kontroller celle 8 2 2 5 7 2" xfId="31744"/>
    <cellStyle name="Kontroller celle 8 2 2 5 8" xfId="14144"/>
    <cellStyle name="Kontroller celle 8 2 2 5 8 2" xfId="38985"/>
    <cellStyle name="Kontroller celle 8 2 2 5 9" xfId="17606"/>
    <cellStyle name="Kontroller celle 8 2 2 5 9 2" xfId="42446"/>
    <cellStyle name="Kontroller celle 8 2 2 6" xfId="5463"/>
    <cellStyle name="Kontroller celle 8 2 2 6 10" xfId="8879"/>
    <cellStyle name="Kontroller celle 8 2 2 6 10 2" xfId="33830"/>
    <cellStyle name="Kontroller celle 8 2 2 6 11" xfId="7447"/>
    <cellStyle name="Kontroller celle 8 2 2 6 11 2" xfId="32400"/>
    <cellStyle name="Kontroller celle 8 2 2 6 12" xfId="14845"/>
    <cellStyle name="Kontroller celle 8 2 2 6 12 2" xfId="39686"/>
    <cellStyle name="Kontroller celle 8 2 2 6 13" xfId="30463"/>
    <cellStyle name="Kontroller celle 8 2 2 6 2" xfId="11556"/>
    <cellStyle name="Kontroller celle 8 2 2 6 2 2" xfId="14308"/>
    <cellStyle name="Kontroller celle 8 2 2 6 2 2 2" xfId="39149"/>
    <cellStyle name="Kontroller celle 8 2 2 6 2 3" xfId="9256"/>
    <cellStyle name="Kontroller celle 8 2 2 6 2 3 2" xfId="34206"/>
    <cellStyle name="Kontroller celle 8 2 2 6 2 4" xfId="14349"/>
    <cellStyle name="Kontroller celle 8 2 2 6 2 4 2" xfId="39190"/>
    <cellStyle name="Kontroller celle 8 2 2 6 2 5" xfId="19231"/>
    <cellStyle name="Kontroller celle 8 2 2 6 2 5 2" xfId="44071"/>
    <cellStyle name="Kontroller celle 8 2 2 6 2 6" xfId="22500"/>
    <cellStyle name="Kontroller celle 8 2 2 6 2 6 2" xfId="47340"/>
    <cellStyle name="Kontroller celle 8 2 2 6 2 7" xfId="25716"/>
    <cellStyle name="Kontroller celle 8 2 2 6 2 7 2" xfId="50556"/>
    <cellStyle name="Kontroller celle 8 2 2 6 2 8" xfId="28081"/>
    <cellStyle name="Kontroller celle 8 2 2 6 2 8 2" xfId="52921"/>
    <cellStyle name="Kontroller celle 8 2 2 6 2 9" xfId="36443"/>
    <cellStyle name="Kontroller celle 8 2 2 6 3" xfId="10305"/>
    <cellStyle name="Kontroller celle 8 2 2 6 3 2" xfId="13627"/>
    <cellStyle name="Kontroller celle 8 2 2 6 3 2 2" xfId="38469"/>
    <cellStyle name="Kontroller celle 8 2 2 6 3 3" xfId="8858"/>
    <cellStyle name="Kontroller celle 8 2 2 6 3 3 2" xfId="33809"/>
    <cellStyle name="Kontroller celle 8 2 2 6 3 4" xfId="14028"/>
    <cellStyle name="Kontroller celle 8 2 2 6 3 4 2" xfId="38869"/>
    <cellStyle name="Kontroller celle 8 2 2 6 3 5" xfId="18019"/>
    <cellStyle name="Kontroller celle 8 2 2 6 3 5 2" xfId="42859"/>
    <cellStyle name="Kontroller celle 8 2 2 6 3 6" xfId="21313"/>
    <cellStyle name="Kontroller celle 8 2 2 6 3 6 2" xfId="46153"/>
    <cellStyle name="Kontroller celle 8 2 2 6 3 7" xfId="24539"/>
    <cellStyle name="Kontroller celle 8 2 2 6 3 7 2" xfId="49379"/>
    <cellStyle name="Kontroller celle 8 2 2 6 3 8" xfId="27474"/>
    <cellStyle name="Kontroller celle 8 2 2 6 3 8 2" xfId="52314"/>
    <cellStyle name="Kontroller celle 8 2 2 6 3 9" xfId="35247"/>
    <cellStyle name="Kontroller celle 8 2 2 6 4" xfId="12867"/>
    <cellStyle name="Kontroller celle 8 2 2 6 4 2" xfId="15201"/>
    <cellStyle name="Kontroller celle 8 2 2 6 4 2 2" xfId="40042"/>
    <cellStyle name="Kontroller celle 8 2 2 6 4 3" xfId="16013"/>
    <cellStyle name="Kontroller celle 8 2 2 6 4 3 2" xfId="40853"/>
    <cellStyle name="Kontroller celle 8 2 2 6 4 4" xfId="17276"/>
    <cellStyle name="Kontroller celle 8 2 2 6 4 4 2" xfId="42116"/>
    <cellStyle name="Kontroller celle 8 2 2 6 4 5" xfId="20539"/>
    <cellStyle name="Kontroller celle 8 2 2 6 4 5 2" xfId="45379"/>
    <cellStyle name="Kontroller celle 8 2 2 6 4 6" xfId="23809"/>
    <cellStyle name="Kontroller celle 8 2 2 6 4 6 2" xfId="48649"/>
    <cellStyle name="Kontroller celle 8 2 2 6 4 7" xfId="27022"/>
    <cellStyle name="Kontroller celle 8 2 2 6 4 7 2" xfId="51862"/>
    <cellStyle name="Kontroller celle 8 2 2 6 4 8" xfId="28589"/>
    <cellStyle name="Kontroller celle 8 2 2 6 4 8 2" xfId="53429"/>
    <cellStyle name="Kontroller celle 8 2 2 6 4 9" xfId="37710"/>
    <cellStyle name="Kontroller celle 8 2 2 6 5" xfId="9402"/>
    <cellStyle name="Kontroller celle 8 2 2 6 5 2" xfId="34352"/>
    <cellStyle name="Kontroller celle 8 2 2 6 6" xfId="7622"/>
    <cellStyle name="Kontroller celle 8 2 2 6 6 2" xfId="32575"/>
    <cellStyle name="Kontroller celle 8 2 2 6 7" xfId="8523"/>
    <cellStyle name="Kontroller celle 8 2 2 6 7 2" xfId="33474"/>
    <cellStyle name="Kontroller celle 8 2 2 6 8" xfId="8320"/>
    <cellStyle name="Kontroller celle 8 2 2 6 8 2" xfId="33273"/>
    <cellStyle name="Kontroller celle 8 2 2 6 9" xfId="8820"/>
    <cellStyle name="Kontroller celle 8 2 2 6 9 2" xfId="33771"/>
    <cellStyle name="Kontroller celle 8 2 2 7" xfId="11505"/>
    <cellStyle name="Kontroller celle 8 2 2 7 2" xfId="14266"/>
    <cellStyle name="Kontroller celle 8 2 2 7 2 2" xfId="39107"/>
    <cellStyle name="Kontroller celle 8 2 2 7 3" xfId="8984"/>
    <cellStyle name="Kontroller celle 8 2 2 7 3 2" xfId="33934"/>
    <cellStyle name="Kontroller celle 8 2 2 7 4" xfId="7277"/>
    <cellStyle name="Kontroller celle 8 2 2 7 4 2" xfId="32230"/>
    <cellStyle name="Kontroller celle 8 2 2 7 5" xfId="19182"/>
    <cellStyle name="Kontroller celle 8 2 2 7 5 2" xfId="44022"/>
    <cellStyle name="Kontroller celle 8 2 2 7 6" xfId="22449"/>
    <cellStyle name="Kontroller celle 8 2 2 7 6 2" xfId="47289"/>
    <cellStyle name="Kontroller celle 8 2 2 7 7" xfId="25667"/>
    <cellStyle name="Kontroller celle 8 2 2 7 7 2" xfId="50507"/>
    <cellStyle name="Kontroller celle 8 2 2 7 8" xfId="28046"/>
    <cellStyle name="Kontroller celle 8 2 2 7 8 2" xfId="52886"/>
    <cellStyle name="Kontroller celle 8 2 2 7 9" xfId="36394"/>
    <cellStyle name="Kontroller celle 8 2 2 8" xfId="10335"/>
    <cellStyle name="Kontroller celle 8 2 2 8 2" xfId="13651"/>
    <cellStyle name="Kontroller celle 8 2 2 8 2 2" xfId="38493"/>
    <cellStyle name="Kontroller celle 8 2 2 8 3" xfId="9111"/>
    <cellStyle name="Kontroller celle 8 2 2 8 3 2" xfId="34061"/>
    <cellStyle name="Kontroller celle 8 2 2 8 4" xfId="13746"/>
    <cellStyle name="Kontroller celle 8 2 2 8 4 2" xfId="38588"/>
    <cellStyle name="Kontroller celle 8 2 2 8 5" xfId="18049"/>
    <cellStyle name="Kontroller celle 8 2 2 8 5 2" xfId="42889"/>
    <cellStyle name="Kontroller celle 8 2 2 8 6" xfId="21343"/>
    <cellStyle name="Kontroller celle 8 2 2 8 6 2" xfId="46183"/>
    <cellStyle name="Kontroller celle 8 2 2 8 7" xfId="24569"/>
    <cellStyle name="Kontroller celle 8 2 2 8 7 2" xfId="49409"/>
    <cellStyle name="Kontroller celle 8 2 2 8 8" xfId="27504"/>
    <cellStyle name="Kontroller celle 8 2 2 8 8 2" xfId="52344"/>
    <cellStyle name="Kontroller celle 8 2 2 8 9" xfId="35277"/>
    <cellStyle name="Kontroller celle 8 2 2 9" xfId="12837"/>
    <cellStyle name="Kontroller celle 8 2 2 9 2" xfId="15171"/>
    <cellStyle name="Kontroller celle 8 2 2 9 2 2" xfId="40012"/>
    <cellStyle name="Kontroller celle 8 2 2 9 3" xfId="15983"/>
    <cellStyle name="Kontroller celle 8 2 2 9 3 2" xfId="40823"/>
    <cellStyle name="Kontroller celle 8 2 2 9 4" xfId="17246"/>
    <cellStyle name="Kontroller celle 8 2 2 9 4 2" xfId="42086"/>
    <cellStyle name="Kontroller celle 8 2 2 9 5" xfId="20509"/>
    <cellStyle name="Kontroller celle 8 2 2 9 5 2" xfId="45349"/>
    <cellStyle name="Kontroller celle 8 2 2 9 6" xfId="23779"/>
    <cellStyle name="Kontroller celle 8 2 2 9 6 2" xfId="48619"/>
    <cellStyle name="Kontroller celle 8 2 2 9 7" xfId="26992"/>
    <cellStyle name="Kontroller celle 8 2 2 9 7 2" xfId="51832"/>
    <cellStyle name="Kontroller celle 8 2 2 9 8" xfId="28559"/>
    <cellStyle name="Kontroller celle 8 2 2 9 8 2" xfId="53399"/>
    <cellStyle name="Kontroller celle 8 2 2 9 9" xfId="37680"/>
    <cellStyle name="Kontroller celle 8 2 3" xfId="5487"/>
    <cellStyle name="Kontroller celle 8 2 3 10" xfId="8546"/>
    <cellStyle name="Kontroller celle 8 2 3 10 2" xfId="33497"/>
    <cellStyle name="Kontroller celle 8 2 3 11" xfId="8313"/>
    <cellStyle name="Kontroller celle 8 2 3 11 2" xfId="33266"/>
    <cellStyle name="Kontroller celle 8 2 3 12" xfId="14669"/>
    <cellStyle name="Kontroller celle 8 2 3 12 2" xfId="39510"/>
    <cellStyle name="Kontroller celle 8 2 3 13" xfId="6420"/>
    <cellStyle name="Kontroller celle 8 2 3 13 2" xfId="31395"/>
    <cellStyle name="Kontroller celle 8 2 3 14" xfId="13205"/>
    <cellStyle name="Kontroller celle 8 2 3 14 2" xfId="38047"/>
    <cellStyle name="Kontroller celle 8 2 3 15" xfId="9612"/>
    <cellStyle name="Kontroller celle 8 2 3 15 2" xfId="34562"/>
    <cellStyle name="Kontroller celle 8 2 3 16" xfId="30486"/>
    <cellStyle name="Kontroller celle 8 2 3 2" xfId="6266"/>
    <cellStyle name="Kontroller celle 8 2 3 2 10" xfId="17541"/>
    <cellStyle name="Kontroller celle 8 2 3 2 10 2" xfId="42381"/>
    <cellStyle name="Kontroller celle 8 2 3 2 11" xfId="20836"/>
    <cellStyle name="Kontroller celle 8 2 3 2 11 2" xfId="45676"/>
    <cellStyle name="Kontroller celle 8 2 3 2 12" xfId="24063"/>
    <cellStyle name="Kontroller celle 8 2 3 2 12 2" xfId="48903"/>
    <cellStyle name="Kontroller celle 8 2 3 2 13" xfId="27272"/>
    <cellStyle name="Kontroller celle 8 2 3 2 13 2" xfId="52112"/>
    <cellStyle name="Kontroller celle 8 2 3 2 14" xfId="31245"/>
    <cellStyle name="Kontroller celle 8 2 3 2 2" xfId="6410"/>
    <cellStyle name="Kontroller celle 8 2 3 2 2 10" xfId="20977"/>
    <cellStyle name="Kontroller celle 8 2 3 2 2 10 2" xfId="45817"/>
    <cellStyle name="Kontroller celle 8 2 3 2 2 11" xfId="24203"/>
    <cellStyle name="Kontroller celle 8 2 3 2 2 11 2" xfId="49043"/>
    <cellStyle name="Kontroller celle 8 2 3 2 2 12" xfId="27412"/>
    <cellStyle name="Kontroller celle 8 2 3 2 2 12 2" xfId="52252"/>
    <cellStyle name="Kontroller celle 8 2 3 2 2 13" xfId="31385"/>
    <cellStyle name="Kontroller celle 8 2 3 2 2 2" xfId="11975"/>
    <cellStyle name="Kontroller celle 8 2 3 2 2 2 2" xfId="14626"/>
    <cellStyle name="Kontroller celle 8 2 3 2 2 2 2 2" xfId="39467"/>
    <cellStyle name="Kontroller celle 8 2 3 2 2 2 3" xfId="15585"/>
    <cellStyle name="Kontroller celle 8 2 3 2 2 2 3 2" xfId="40426"/>
    <cellStyle name="Kontroller celle 8 2 3 2 2 2 4" xfId="16385"/>
    <cellStyle name="Kontroller celle 8 2 3 2 2 2 4 2" xfId="41225"/>
    <cellStyle name="Kontroller celle 8 2 3 2 2 2 5" xfId="19648"/>
    <cellStyle name="Kontroller celle 8 2 3 2 2 2 5 2" xfId="44488"/>
    <cellStyle name="Kontroller celle 8 2 3 2 2 2 6" xfId="22918"/>
    <cellStyle name="Kontroller celle 8 2 3 2 2 2 6 2" xfId="47758"/>
    <cellStyle name="Kontroller celle 8 2 3 2 2 2 7" xfId="26131"/>
    <cellStyle name="Kontroller celle 8 2 3 2 2 2 7 2" xfId="50971"/>
    <cellStyle name="Kontroller celle 8 2 3 2 2 2 8" xfId="28303"/>
    <cellStyle name="Kontroller celle 8 2 3 2 2 2 8 2" xfId="53143"/>
    <cellStyle name="Kontroller celle 8 2 3 2 2 2 9" xfId="36838"/>
    <cellStyle name="Kontroller celle 8 2 3 2 2 3" xfId="12784"/>
    <cellStyle name="Kontroller celle 8 2 3 2 2 3 2" xfId="15136"/>
    <cellStyle name="Kontroller celle 8 2 3 2 2 3 2 2" xfId="39977"/>
    <cellStyle name="Kontroller celle 8 2 3 2 2 3 3" xfId="15946"/>
    <cellStyle name="Kontroller celle 8 2 3 2 2 3 3 2" xfId="40786"/>
    <cellStyle name="Kontroller celle 8 2 3 2 2 3 4" xfId="17194"/>
    <cellStyle name="Kontroller celle 8 2 3 2 2 3 4 2" xfId="42034"/>
    <cellStyle name="Kontroller celle 8 2 3 2 2 3 5" xfId="20457"/>
    <cellStyle name="Kontroller celle 8 2 3 2 2 3 5 2" xfId="45297"/>
    <cellStyle name="Kontroller celle 8 2 3 2 2 3 6" xfId="23727"/>
    <cellStyle name="Kontroller celle 8 2 3 2 2 3 6 2" xfId="48567"/>
    <cellStyle name="Kontroller celle 8 2 3 2 2 3 7" xfId="26940"/>
    <cellStyle name="Kontroller celle 8 2 3 2 2 3 7 2" xfId="51780"/>
    <cellStyle name="Kontroller celle 8 2 3 2 2 3 8" xfId="28507"/>
    <cellStyle name="Kontroller celle 8 2 3 2 2 3 8 2" xfId="53347"/>
    <cellStyle name="Kontroller celle 8 2 3 2 2 3 9" xfId="37628"/>
    <cellStyle name="Kontroller celle 8 2 3 2 2 4" xfId="13075"/>
    <cellStyle name="Kontroller celle 8 2 3 2 2 4 2" xfId="15409"/>
    <cellStyle name="Kontroller celle 8 2 3 2 2 4 2 2" xfId="40250"/>
    <cellStyle name="Kontroller celle 8 2 3 2 2 4 3" xfId="16219"/>
    <cellStyle name="Kontroller celle 8 2 3 2 2 4 3 2" xfId="41059"/>
    <cellStyle name="Kontroller celle 8 2 3 2 2 4 4" xfId="17484"/>
    <cellStyle name="Kontroller celle 8 2 3 2 2 4 4 2" xfId="42324"/>
    <cellStyle name="Kontroller celle 8 2 3 2 2 4 5" xfId="20747"/>
    <cellStyle name="Kontroller celle 8 2 3 2 2 4 5 2" xfId="45587"/>
    <cellStyle name="Kontroller celle 8 2 3 2 2 4 6" xfId="24017"/>
    <cellStyle name="Kontroller celle 8 2 3 2 2 4 6 2" xfId="48857"/>
    <cellStyle name="Kontroller celle 8 2 3 2 2 4 7" xfId="27230"/>
    <cellStyle name="Kontroller celle 8 2 3 2 2 4 7 2" xfId="52070"/>
    <cellStyle name="Kontroller celle 8 2 3 2 2 4 8" xfId="28797"/>
    <cellStyle name="Kontroller celle 8 2 3 2 2 4 8 2" xfId="53637"/>
    <cellStyle name="Kontroller celle 8 2 3 2 2 4 9" xfId="37918"/>
    <cellStyle name="Kontroller celle 8 2 3 2 2 5" xfId="9966"/>
    <cellStyle name="Kontroller celle 8 2 3 2 2 5 2" xfId="34915"/>
    <cellStyle name="Kontroller celle 8 2 3 2 2 6" xfId="13422"/>
    <cellStyle name="Kontroller celle 8 2 3 2 2 6 2" xfId="38264"/>
    <cellStyle name="Kontroller celle 8 2 3 2 2 7" xfId="8781"/>
    <cellStyle name="Kontroller celle 8 2 3 2 2 7 2" xfId="33732"/>
    <cellStyle name="Kontroller celle 8 2 3 2 2 8" xfId="7791"/>
    <cellStyle name="Kontroller celle 8 2 3 2 2 8 2" xfId="32744"/>
    <cellStyle name="Kontroller celle 8 2 3 2 2 9" xfId="17682"/>
    <cellStyle name="Kontroller celle 8 2 3 2 2 9 2" xfId="42522"/>
    <cellStyle name="Kontroller celle 8 2 3 2 3" xfId="11831"/>
    <cellStyle name="Kontroller celle 8 2 3 2 3 2" xfId="14483"/>
    <cellStyle name="Kontroller celle 8 2 3 2 3 2 2" xfId="39324"/>
    <cellStyle name="Kontroller celle 8 2 3 2 3 3" xfId="15444"/>
    <cellStyle name="Kontroller celle 8 2 3 2 3 3 2" xfId="40285"/>
    <cellStyle name="Kontroller celle 8 2 3 2 3 4" xfId="16243"/>
    <cellStyle name="Kontroller celle 8 2 3 2 3 4 2" xfId="41083"/>
    <cellStyle name="Kontroller celle 8 2 3 2 3 5" xfId="19504"/>
    <cellStyle name="Kontroller celle 8 2 3 2 3 5 2" xfId="44344"/>
    <cellStyle name="Kontroller celle 8 2 3 2 3 6" xfId="22774"/>
    <cellStyle name="Kontroller celle 8 2 3 2 3 6 2" xfId="47614"/>
    <cellStyle name="Kontroller celle 8 2 3 2 3 7" xfId="25988"/>
    <cellStyle name="Kontroller celle 8 2 3 2 3 7 2" xfId="50828"/>
    <cellStyle name="Kontroller celle 8 2 3 2 3 8" xfId="28160"/>
    <cellStyle name="Kontroller celle 8 2 3 2 3 8 2" xfId="53000"/>
    <cellStyle name="Kontroller celle 8 2 3 2 3 9" xfId="36695"/>
    <cellStyle name="Kontroller celle 8 2 3 2 4" xfId="12641"/>
    <cellStyle name="Kontroller celle 8 2 3 2 4 2" xfId="14995"/>
    <cellStyle name="Kontroller celle 8 2 3 2 4 2 2" xfId="39836"/>
    <cellStyle name="Kontroller celle 8 2 3 2 4 3" xfId="15806"/>
    <cellStyle name="Kontroller celle 8 2 3 2 4 3 2" xfId="40646"/>
    <cellStyle name="Kontroller celle 8 2 3 2 4 4" xfId="17051"/>
    <cellStyle name="Kontroller celle 8 2 3 2 4 4 2" xfId="41891"/>
    <cellStyle name="Kontroller celle 8 2 3 2 4 5" xfId="20314"/>
    <cellStyle name="Kontroller celle 8 2 3 2 4 5 2" xfId="45154"/>
    <cellStyle name="Kontroller celle 8 2 3 2 4 6" xfId="23584"/>
    <cellStyle name="Kontroller celle 8 2 3 2 4 6 2" xfId="48424"/>
    <cellStyle name="Kontroller celle 8 2 3 2 4 7" xfId="26797"/>
    <cellStyle name="Kontroller celle 8 2 3 2 4 7 2" xfId="51637"/>
    <cellStyle name="Kontroller celle 8 2 3 2 4 8" xfId="28364"/>
    <cellStyle name="Kontroller celle 8 2 3 2 4 8 2" xfId="53204"/>
    <cellStyle name="Kontroller celle 8 2 3 2 4 9" xfId="37487"/>
    <cellStyle name="Kontroller celle 8 2 3 2 5" xfId="12933"/>
    <cellStyle name="Kontroller celle 8 2 3 2 5 2" xfId="15267"/>
    <cellStyle name="Kontroller celle 8 2 3 2 5 2 2" xfId="40108"/>
    <cellStyle name="Kontroller celle 8 2 3 2 5 3" xfId="16079"/>
    <cellStyle name="Kontroller celle 8 2 3 2 5 3 2" xfId="40919"/>
    <cellStyle name="Kontroller celle 8 2 3 2 5 4" xfId="17342"/>
    <cellStyle name="Kontroller celle 8 2 3 2 5 4 2" xfId="42182"/>
    <cellStyle name="Kontroller celle 8 2 3 2 5 5" xfId="20605"/>
    <cellStyle name="Kontroller celle 8 2 3 2 5 5 2" xfId="45445"/>
    <cellStyle name="Kontroller celle 8 2 3 2 5 6" xfId="23875"/>
    <cellStyle name="Kontroller celle 8 2 3 2 5 6 2" xfId="48715"/>
    <cellStyle name="Kontroller celle 8 2 3 2 5 7" xfId="27088"/>
    <cellStyle name="Kontroller celle 8 2 3 2 5 7 2" xfId="51928"/>
    <cellStyle name="Kontroller celle 8 2 3 2 5 8" xfId="28655"/>
    <cellStyle name="Kontroller celle 8 2 3 2 5 8 2" xfId="53495"/>
    <cellStyle name="Kontroller celle 8 2 3 2 5 9" xfId="37776"/>
    <cellStyle name="Kontroller celle 8 2 3 2 6" xfId="9823"/>
    <cellStyle name="Kontroller celle 8 2 3 2 6 2" xfId="34772"/>
    <cellStyle name="Kontroller celle 8 2 3 2 7" xfId="13281"/>
    <cellStyle name="Kontroller celle 8 2 3 2 7 2" xfId="38123"/>
    <cellStyle name="Kontroller celle 8 2 3 2 8" xfId="6523"/>
    <cellStyle name="Kontroller celle 8 2 3 2 8 2" xfId="31492"/>
    <cellStyle name="Kontroller celle 8 2 3 2 9" xfId="7841"/>
    <cellStyle name="Kontroller celle 8 2 3 2 9 2" xfId="32794"/>
    <cellStyle name="Kontroller celle 8 2 3 3" xfId="6367"/>
    <cellStyle name="Kontroller celle 8 2 3 3 10" xfId="20934"/>
    <cellStyle name="Kontroller celle 8 2 3 3 10 2" xfId="45774"/>
    <cellStyle name="Kontroller celle 8 2 3 3 11" xfId="24160"/>
    <cellStyle name="Kontroller celle 8 2 3 3 11 2" xfId="49000"/>
    <cellStyle name="Kontroller celle 8 2 3 3 12" xfId="27369"/>
    <cellStyle name="Kontroller celle 8 2 3 3 12 2" xfId="52209"/>
    <cellStyle name="Kontroller celle 8 2 3 3 13" xfId="31342"/>
    <cellStyle name="Kontroller celle 8 2 3 3 2" xfId="11932"/>
    <cellStyle name="Kontroller celle 8 2 3 3 2 2" xfId="14583"/>
    <cellStyle name="Kontroller celle 8 2 3 3 2 2 2" xfId="39424"/>
    <cellStyle name="Kontroller celle 8 2 3 3 2 3" xfId="15542"/>
    <cellStyle name="Kontroller celle 8 2 3 3 2 3 2" xfId="40383"/>
    <cellStyle name="Kontroller celle 8 2 3 3 2 4" xfId="16342"/>
    <cellStyle name="Kontroller celle 8 2 3 3 2 4 2" xfId="41182"/>
    <cellStyle name="Kontroller celle 8 2 3 3 2 5" xfId="19605"/>
    <cellStyle name="Kontroller celle 8 2 3 3 2 5 2" xfId="44445"/>
    <cellStyle name="Kontroller celle 8 2 3 3 2 6" xfId="22875"/>
    <cellStyle name="Kontroller celle 8 2 3 3 2 6 2" xfId="47715"/>
    <cellStyle name="Kontroller celle 8 2 3 3 2 7" xfId="26088"/>
    <cellStyle name="Kontroller celle 8 2 3 3 2 7 2" xfId="50928"/>
    <cellStyle name="Kontroller celle 8 2 3 3 2 8" xfId="28260"/>
    <cellStyle name="Kontroller celle 8 2 3 3 2 8 2" xfId="53100"/>
    <cellStyle name="Kontroller celle 8 2 3 3 2 9" xfId="36795"/>
    <cellStyle name="Kontroller celle 8 2 3 3 3" xfId="12741"/>
    <cellStyle name="Kontroller celle 8 2 3 3 3 2" xfId="15093"/>
    <cellStyle name="Kontroller celle 8 2 3 3 3 2 2" xfId="39934"/>
    <cellStyle name="Kontroller celle 8 2 3 3 3 3" xfId="15903"/>
    <cellStyle name="Kontroller celle 8 2 3 3 3 3 2" xfId="40743"/>
    <cellStyle name="Kontroller celle 8 2 3 3 3 4" xfId="17151"/>
    <cellStyle name="Kontroller celle 8 2 3 3 3 4 2" xfId="41991"/>
    <cellStyle name="Kontroller celle 8 2 3 3 3 5" xfId="20414"/>
    <cellStyle name="Kontroller celle 8 2 3 3 3 5 2" xfId="45254"/>
    <cellStyle name="Kontroller celle 8 2 3 3 3 6" xfId="23684"/>
    <cellStyle name="Kontroller celle 8 2 3 3 3 6 2" xfId="48524"/>
    <cellStyle name="Kontroller celle 8 2 3 3 3 7" xfId="26897"/>
    <cellStyle name="Kontroller celle 8 2 3 3 3 7 2" xfId="51737"/>
    <cellStyle name="Kontroller celle 8 2 3 3 3 8" xfId="28464"/>
    <cellStyle name="Kontroller celle 8 2 3 3 3 8 2" xfId="53304"/>
    <cellStyle name="Kontroller celle 8 2 3 3 3 9" xfId="37585"/>
    <cellStyle name="Kontroller celle 8 2 3 3 4" xfId="13032"/>
    <cellStyle name="Kontroller celle 8 2 3 3 4 2" xfId="15366"/>
    <cellStyle name="Kontroller celle 8 2 3 3 4 2 2" xfId="40207"/>
    <cellStyle name="Kontroller celle 8 2 3 3 4 3" xfId="16176"/>
    <cellStyle name="Kontroller celle 8 2 3 3 4 3 2" xfId="41016"/>
    <cellStyle name="Kontroller celle 8 2 3 3 4 4" xfId="17441"/>
    <cellStyle name="Kontroller celle 8 2 3 3 4 4 2" xfId="42281"/>
    <cellStyle name="Kontroller celle 8 2 3 3 4 5" xfId="20704"/>
    <cellStyle name="Kontroller celle 8 2 3 3 4 5 2" xfId="45544"/>
    <cellStyle name="Kontroller celle 8 2 3 3 4 6" xfId="23974"/>
    <cellStyle name="Kontroller celle 8 2 3 3 4 6 2" xfId="48814"/>
    <cellStyle name="Kontroller celle 8 2 3 3 4 7" xfId="27187"/>
    <cellStyle name="Kontroller celle 8 2 3 3 4 7 2" xfId="52027"/>
    <cellStyle name="Kontroller celle 8 2 3 3 4 8" xfId="28754"/>
    <cellStyle name="Kontroller celle 8 2 3 3 4 8 2" xfId="53594"/>
    <cellStyle name="Kontroller celle 8 2 3 3 4 9" xfId="37875"/>
    <cellStyle name="Kontroller celle 8 2 3 3 5" xfId="9923"/>
    <cellStyle name="Kontroller celle 8 2 3 3 5 2" xfId="34872"/>
    <cellStyle name="Kontroller celle 8 2 3 3 6" xfId="13379"/>
    <cellStyle name="Kontroller celle 8 2 3 3 6 2" xfId="38221"/>
    <cellStyle name="Kontroller celle 8 2 3 3 7" xfId="6493"/>
    <cellStyle name="Kontroller celle 8 2 3 3 7 2" xfId="31465"/>
    <cellStyle name="Kontroller celle 8 2 3 3 8" xfId="7796"/>
    <cellStyle name="Kontroller celle 8 2 3 3 8 2" xfId="32749"/>
    <cellStyle name="Kontroller celle 8 2 3 3 9" xfId="17639"/>
    <cellStyle name="Kontroller celle 8 2 3 3 9 2" xfId="42479"/>
    <cellStyle name="Kontroller celle 8 2 3 4" xfId="6316"/>
    <cellStyle name="Kontroller celle 8 2 3 4 10" xfId="20883"/>
    <cellStyle name="Kontroller celle 8 2 3 4 10 2" xfId="45723"/>
    <cellStyle name="Kontroller celle 8 2 3 4 11" xfId="24109"/>
    <cellStyle name="Kontroller celle 8 2 3 4 11 2" xfId="48949"/>
    <cellStyle name="Kontroller celle 8 2 3 4 12" xfId="27318"/>
    <cellStyle name="Kontroller celle 8 2 3 4 12 2" xfId="52158"/>
    <cellStyle name="Kontroller celle 8 2 3 4 13" xfId="31291"/>
    <cellStyle name="Kontroller celle 8 2 3 4 2" xfId="11881"/>
    <cellStyle name="Kontroller celle 8 2 3 4 2 2" xfId="14532"/>
    <cellStyle name="Kontroller celle 8 2 3 4 2 2 2" xfId="39373"/>
    <cellStyle name="Kontroller celle 8 2 3 4 2 3" xfId="15491"/>
    <cellStyle name="Kontroller celle 8 2 3 4 2 3 2" xfId="40332"/>
    <cellStyle name="Kontroller celle 8 2 3 4 2 4" xfId="16291"/>
    <cellStyle name="Kontroller celle 8 2 3 4 2 4 2" xfId="41131"/>
    <cellStyle name="Kontroller celle 8 2 3 4 2 5" xfId="19554"/>
    <cellStyle name="Kontroller celle 8 2 3 4 2 5 2" xfId="44394"/>
    <cellStyle name="Kontroller celle 8 2 3 4 2 6" xfId="22824"/>
    <cellStyle name="Kontroller celle 8 2 3 4 2 6 2" xfId="47664"/>
    <cellStyle name="Kontroller celle 8 2 3 4 2 7" xfId="26037"/>
    <cellStyle name="Kontroller celle 8 2 3 4 2 7 2" xfId="50877"/>
    <cellStyle name="Kontroller celle 8 2 3 4 2 8" xfId="28209"/>
    <cellStyle name="Kontroller celle 8 2 3 4 2 8 2" xfId="53049"/>
    <cellStyle name="Kontroller celle 8 2 3 4 2 9" xfId="36744"/>
    <cellStyle name="Kontroller celle 8 2 3 4 3" xfId="12690"/>
    <cellStyle name="Kontroller celle 8 2 3 4 3 2" xfId="15042"/>
    <cellStyle name="Kontroller celle 8 2 3 4 3 2 2" xfId="39883"/>
    <cellStyle name="Kontroller celle 8 2 3 4 3 3" xfId="15852"/>
    <cellStyle name="Kontroller celle 8 2 3 4 3 3 2" xfId="40692"/>
    <cellStyle name="Kontroller celle 8 2 3 4 3 4" xfId="17100"/>
    <cellStyle name="Kontroller celle 8 2 3 4 3 4 2" xfId="41940"/>
    <cellStyle name="Kontroller celle 8 2 3 4 3 5" xfId="20363"/>
    <cellStyle name="Kontroller celle 8 2 3 4 3 5 2" xfId="45203"/>
    <cellStyle name="Kontroller celle 8 2 3 4 3 6" xfId="23633"/>
    <cellStyle name="Kontroller celle 8 2 3 4 3 6 2" xfId="48473"/>
    <cellStyle name="Kontroller celle 8 2 3 4 3 7" xfId="26846"/>
    <cellStyle name="Kontroller celle 8 2 3 4 3 7 2" xfId="51686"/>
    <cellStyle name="Kontroller celle 8 2 3 4 3 8" xfId="28413"/>
    <cellStyle name="Kontroller celle 8 2 3 4 3 8 2" xfId="53253"/>
    <cellStyle name="Kontroller celle 8 2 3 4 3 9" xfId="37534"/>
    <cellStyle name="Kontroller celle 8 2 3 4 4" xfId="12981"/>
    <cellStyle name="Kontroller celle 8 2 3 4 4 2" xfId="15315"/>
    <cellStyle name="Kontroller celle 8 2 3 4 4 2 2" xfId="40156"/>
    <cellStyle name="Kontroller celle 8 2 3 4 4 3" xfId="16125"/>
    <cellStyle name="Kontroller celle 8 2 3 4 4 3 2" xfId="40965"/>
    <cellStyle name="Kontroller celle 8 2 3 4 4 4" xfId="17390"/>
    <cellStyle name="Kontroller celle 8 2 3 4 4 4 2" xfId="42230"/>
    <cellStyle name="Kontroller celle 8 2 3 4 4 5" xfId="20653"/>
    <cellStyle name="Kontroller celle 8 2 3 4 4 5 2" xfId="45493"/>
    <cellStyle name="Kontroller celle 8 2 3 4 4 6" xfId="23923"/>
    <cellStyle name="Kontroller celle 8 2 3 4 4 6 2" xfId="48763"/>
    <cellStyle name="Kontroller celle 8 2 3 4 4 7" xfId="27136"/>
    <cellStyle name="Kontroller celle 8 2 3 4 4 7 2" xfId="51976"/>
    <cellStyle name="Kontroller celle 8 2 3 4 4 8" xfId="28703"/>
    <cellStyle name="Kontroller celle 8 2 3 4 4 8 2" xfId="53543"/>
    <cellStyle name="Kontroller celle 8 2 3 4 4 9" xfId="37824"/>
    <cellStyle name="Kontroller celle 8 2 3 4 5" xfId="9872"/>
    <cellStyle name="Kontroller celle 8 2 3 4 5 2" xfId="34821"/>
    <cellStyle name="Kontroller celle 8 2 3 4 6" xfId="13328"/>
    <cellStyle name="Kontroller celle 8 2 3 4 6 2" xfId="38170"/>
    <cellStyle name="Kontroller celle 8 2 3 4 7" xfId="8714"/>
    <cellStyle name="Kontroller celle 8 2 3 4 7 2" xfId="33665"/>
    <cellStyle name="Kontroller celle 8 2 3 4 8" xfId="14012"/>
    <cellStyle name="Kontroller celle 8 2 3 4 8 2" xfId="38853"/>
    <cellStyle name="Kontroller celle 8 2 3 4 9" xfId="17588"/>
    <cellStyle name="Kontroller celle 8 2 3 4 9 2" xfId="42428"/>
    <cellStyle name="Kontroller celle 8 2 3 5" xfId="11580"/>
    <cellStyle name="Kontroller celle 8 2 3 5 2" xfId="14331"/>
    <cellStyle name="Kontroller celle 8 2 3 5 2 2" xfId="39172"/>
    <cellStyle name="Kontroller celle 8 2 3 5 3" xfId="6749"/>
    <cellStyle name="Kontroller celle 8 2 3 5 3 2" xfId="31717"/>
    <cellStyle name="Kontroller celle 8 2 3 5 4" xfId="9709"/>
    <cellStyle name="Kontroller celle 8 2 3 5 4 2" xfId="34658"/>
    <cellStyle name="Kontroller celle 8 2 3 5 5" xfId="19254"/>
    <cellStyle name="Kontroller celle 8 2 3 5 5 2" xfId="44094"/>
    <cellStyle name="Kontroller celle 8 2 3 5 6" xfId="22524"/>
    <cellStyle name="Kontroller celle 8 2 3 5 6 2" xfId="47364"/>
    <cellStyle name="Kontroller celle 8 2 3 5 7" xfId="25739"/>
    <cellStyle name="Kontroller celle 8 2 3 5 7 2" xfId="50579"/>
    <cellStyle name="Kontroller celle 8 2 3 5 8" xfId="28104"/>
    <cellStyle name="Kontroller celle 8 2 3 5 8 2" xfId="52944"/>
    <cellStyle name="Kontroller celle 8 2 3 5 9" xfId="36466"/>
    <cellStyle name="Kontroller celle 8 2 3 6" xfId="10282"/>
    <cellStyle name="Kontroller celle 8 2 3 6 2" xfId="13604"/>
    <cellStyle name="Kontroller celle 8 2 3 6 2 2" xfId="38446"/>
    <cellStyle name="Kontroller celle 8 2 3 6 3" xfId="9107"/>
    <cellStyle name="Kontroller celle 8 2 3 6 3 2" xfId="34057"/>
    <cellStyle name="Kontroller celle 8 2 3 6 4" xfId="14029"/>
    <cellStyle name="Kontroller celle 8 2 3 6 4 2" xfId="38870"/>
    <cellStyle name="Kontroller celle 8 2 3 6 5" xfId="17996"/>
    <cellStyle name="Kontroller celle 8 2 3 6 5 2" xfId="42836"/>
    <cellStyle name="Kontroller celle 8 2 3 6 6" xfId="21290"/>
    <cellStyle name="Kontroller celle 8 2 3 6 6 2" xfId="46130"/>
    <cellStyle name="Kontroller celle 8 2 3 6 7" xfId="24516"/>
    <cellStyle name="Kontroller celle 8 2 3 6 7 2" xfId="49356"/>
    <cellStyle name="Kontroller celle 8 2 3 6 8" xfId="27451"/>
    <cellStyle name="Kontroller celle 8 2 3 6 8 2" xfId="52291"/>
    <cellStyle name="Kontroller celle 8 2 3 6 9" xfId="35224"/>
    <cellStyle name="Kontroller celle 8 2 3 7" xfId="12890"/>
    <cellStyle name="Kontroller celle 8 2 3 7 2" xfId="15224"/>
    <cellStyle name="Kontroller celle 8 2 3 7 2 2" xfId="40065"/>
    <cellStyle name="Kontroller celle 8 2 3 7 3" xfId="16036"/>
    <cellStyle name="Kontroller celle 8 2 3 7 3 2" xfId="40876"/>
    <cellStyle name="Kontroller celle 8 2 3 7 4" xfId="17299"/>
    <cellStyle name="Kontroller celle 8 2 3 7 4 2" xfId="42139"/>
    <cellStyle name="Kontroller celle 8 2 3 7 5" xfId="20562"/>
    <cellStyle name="Kontroller celle 8 2 3 7 5 2" xfId="45402"/>
    <cellStyle name="Kontroller celle 8 2 3 7 6" xfId="23832"/>
    <cellStyle name="Kontroller celle 8 2 3 7 6 2" xfId="48672"/>
    <cellStyle name="Kontroller celle 8 2 3 7 7" xfId="27045"/>
    <cellStyle name="Kontroller celle 8 2 3 7 7 2" xfId="51885"/>
    <cellStyle name="Kontroller celle 8 2 3 7 8" xfId="28612"/>
    <cellStyle name="Kontroller celle 8 2 3 7 8 2" xfId="53452"/>
    <cellStyle name="Kontroller celle 8 2 3 7 9" xfId="37733"/>
    <cellStyle name="Kontroller celle 8 2 3 8" xfId="9426"/>
    <cellStyle name="Kontroller celle 8 2 3 8 2" xfId="34376"/>
    <cellStyle name="Kontroller celle 8 2 3 9" xfId="7599"/>
    <cellStyle name="Kontroller celle 8 2 3 9 2" xfId="32552"/>
    <cellStyle name="Kontroller celle 8 2 4" xfId="6241"/>
    <cellStyle name="Kontroller celle 8 2 4 10" xfId="7770"/>
    <cellStyle name="Kontroller celle 8 2 4 10 2" xfId="32723"/>
    <cellStyle name="Kontroller celle 8 2 4 11" xfId="17521"/>
    <cellStyle name="Kontroller celle 8 2 4 11 2" xfId="42361"/>
    <cellStyle name="Kontroller celle 8 2 4 12" xfId="20816"/>
    <cellStyle name="Kontroller celle 8 2 4 12 2" xfId="45656"/>
    <cellStyle name="Kontroller celle 8 2 4 13" xfId="24043"/>
    <cellStyle name="Kontroller celle 8 2 4 13 2" xfId="48883"/>
    <cellStyle name="Kontroller celle 8 2 4 14" xfId="27252"/>
    <cellStyle name="Kontroller celle 8 2 4 14 2" xfId="52092"/>
    <cellStyle name="Kontroller celle 8 2 4 15" xfId="31220"/>
    <cellStyle name="Kontroller celle 8 2 4 2" xfId="6390"/>
    <cellStyle name="Kontroller celle 8 2 4 2 10" xfId="20957"/>
    <cellStyle name="Kontroller celle 8 2 4 2 10 2" xfId="45797"/>
    <cellStyle name="Kontroller celle 8 2 4 2 11" xfId="24183"/>
    <cellStyle name="Kontroller celle 8 2 4 2 11 2" xfId="49023"/>
    <cellStyle name="Kontroller celle 8 2 4 2 12" xfId="27392"/>
    <cellStyle name="Kontroller celle 8 2 4 2 12 2" xfId="52232"/>
    <cellStyle name="Kontroller celle 8 2 4 2 13" xfId="31365"/>
    <cellStyle name="Kontroller celle 8 2 4 2 2" xfId="11955"/>
    <cellStyle name="Kontroller celle 8 2 4 2 2 2" xfId="14606"/>
    <cellStyle name="Kontroller celle 8 2 4 2 2 2 2" xfId="39447"/>
    <cellStyle name="Kontroller celle 8 2 4 2 2 3" xfId="15565"/>
    <cellStyle name="Kontroller celle 8 2 4 2 2 3 2" xfId="40406"/>
    <cellStyle name="Kontroller celle 8 2 4 2 2 4" xfId="16365"/>
    <cellStyle name="Kontroller celle 8 2 4 2 2 4 2" xfId="41205"/>
    <cellStyle name="Kontroller celle 8 2 4 2 2 5" xfId="19628"/>
    <cellStyle name="Kontroller celle 8 2 4 2 2 5 2" xfId="44468"/>
    <cellStyle name="Kontroller celle 8 2 4 2 2 6" xfId="22898"/>
    <cellStyle name="Kontroller celle 8 2 4 2 2 6 2" xfId="47738"/>
    <cellStyle name="Kontroller celle 8 2 4 2 2 7" xfId="26111"/>
    <cellStyle name="Kontroller celle 8 2 4 2 2 7 2" xfId="50951"/>
    <cellStyle name="Kontroller celle 8 2 4 2 2 8" xfId="28283"/>
    <cellStyle name="Kontroller celle 8 2 4 2 2 8 2" xfId="53123"/>
    <cellStyle name="Kontroller celle 8 2 4 2 2 9" xfId="36818"/>
    <cellStyle name="Kontroller celle 8 2 4 2 3" xfId="12764"/>
    <cellStyle name="Kontroller celle 8 2 4 2 3 2" xfId="15116"/>
    <cellStyle name="Kontroller celle 8 2 4 2 3 2 2" xfId="39957"/>
    <cellStyle name="Kontroller celle 8 2 4 2 3 3" xfId="15926"/>
    <cellStyle name="Kontroller celle 8 2 4 2 3 3 2" xfId="40766"/>
    <cellStyle name="Kontroller celle 8 2 4 2 3 4" xfId="17174"/>
    <cellStyle name="Kontroller celle 8 2 4 2 3 4 2" xfId="42014"/>
    <cellStyle name="Kontroller celle 8 2 4 2 3 5" xfId="20437"/>
    <cellStyle name="Kontroller celle 8 2 4 2 3 5 2" xfId="45277"/>
    <cellStyle name="Kontroller celle 8 2 4 2 3 6" xfId="23707"/>
    <cellStyle name="Kontroller celle 8 2 4 2 3 6 2" xfId="48547"/>
    <cellStyle name="Kontroller celle 8 2 4 2 3 7" xfId="26920"/>
    <cellStyle name="Kontroller celle 8 2 4 2 3 7 2" xfId="51760"/>
    <cellStyle name="Kontroller celle 8 2 4 2 3 8" xfId="28487"/>
    <cellStyle name="Kontroller celle 8 2 4 2 3 8 2" xfId="53327"/>
    <cellStyle name="Kontroller celle 8 2 4 2 3 9" xfId="37608"/>
    <cellStyle name="Kontroller celle 8 2 4 2 4" xfId="13055"/>
    <cellStyle name="Kontroller celle 8 2 4 2 4 2" xfId="15389"/>
    <cellStyle name="Kontroller celle 8 2 4 2 4 2 2" xfId="40230"/>
    <cellStyle name="Kontroller celle 8 2 4 2 4 3" xfId="16199"/>
    <cellStyle name="Kontroller celle 8 2 4 2 4 3 2" xfId="41039"/>
    <cellStyle name="Kontroller celle 8 2 4 2 4 4" xfId="17464"/>
    <cellStyle name="Kontroller celle 8 2 4 2 4 4 2" xfId="42304"/>
    <cellStyle name="Kontroller celle 8 2 4 2 4 5" xfId="20727"/>
    <cellStyle name="Kontroller celle 8 2 4 2 4 5 2" xfId="45567"/>
    <cellStyle name="Kontroller celle 8 2 4 2 4 6" xfId="23997"/>
    <cellStyle name="Kontroller celle 8 2 4 2 4 6 2" xfId="48837"/>
    <cellStyle name="Kontroller celle 8 2 4 2 4 7" xfId="27210"/>
    <cellStyle name="Kontroller celle 8 2 4 2 4 7 2" xfId="52050"/>
    <cellStyle name="Kontroller celle 8 2 4 2 4 8" xfId="28777"/>
    <cellStyle name="Kontroller celle 8 2 4 2 4 8 2" xfId="53617"/>
    <cellStyle name="Kontroller celle 8 2 4 2 4 9" xfId="37898"/>
    <cellStyle name="Kontroller celle 8 2 4 2 5" xfId="9946"/>
    <cellStyle name="Kontroller celle 8 2 4 2 5 2" xfId="34895"/>
    <cellStyle name="Kontroller celle 8 2 4 2 6" xfId="13402"/>
    <cellStyle name="Kontroller celle 8 2 4 2 6 2" xfId="38244"/>
    <cellStyle name="Kontroller celle 8 2 4 2 7" xfId="8760"/>
    <cellStyle name="Kontroller celle 8 2 4 2 7 2" xfId="33711"/>
    <cellStyle name="Kontroller celle 8 2 4 2 8" xfId="13893"/>
    <cellStyle name="Kontroller celle 8 2 4 2 8 2" xfId="38734"/>
    <cellStyle name="Kontroller celle 8 2 4 2 9" xfId="17662"/>
    <cellStyle name="Kontroller celle 8 2 4 2 9 2" xfId="42502"/>
    <cellStyle name="Kontroller celle 8 2 4 3" xfId="6296"/>
    <cellStyle name="Kontroller celle 8 2 4 3 10" xfId="20863"/>
    <cellStyle name="Kontroller celle 8 2 4 3 10 2" xfId="45703"/>
    <cellStyle name="Kontroller celle 8 2 4 3 11" xfId="24089"/>
    <cellStyle name="Kontroller celle 8 2 4 3 11 2" xfId="48929"/>
    <cellStyle name="Kontroller celle 8 2 4 3 12" xfId="27298"/>
    <cellStyle name="Kontroller celle 8 2 4 3 12 2" xfId="52138"/>
    <cellStyle name="Kontroller celle 8 2 4 3 13" xfId="31271"/>
    <cellStyle name="Kontroller celle 8 2 4 3 2" xfId="11861"/>
    <cellStyle name="Kontroller celle 8 2 4 3 2 2" xfId="14512"/>
    <cellStyle name="Kontroller celle 8 2 4 3 2 2 2" xfId="39353"/>
    <cellStyle name="Kontroller celle 8 2 4 3 2 3" xfId="15471"/>
    <cellStyle name="Kontroller celle 8 2 4 3 2 3 2" xfId="40312"/>
    <cellStyle name="Kontroller celle 8 2 4 3 2 4" xfId="16271"/>
    <cellStyle name="Kontroller celle 8 2 4 3 2 4 2" xfId="41111"/>
    <cellStyle name="Kontroller celle 8 2 4 3 2 5" xfId="19534"/>
    <cellStyle name="Kontroller celle 8 2 4 3 2 5 2" xfId="44374"/>
    <cellStyle name="Kontroller celle 8 2 4 3 2 6" xfId="22804"/>
    <cellStyle name="Kontroller celle 8 2 4 3 2 6 2" xfId="47644"/>
    <cellStyle name="Kontroller celle 8 2 4 3 2 7" xfId="26017"/>
    <cellStyle name="Kontroller celle 8 2 4 3 2 7 2" xfId="50857"/>
    <cellStyle name="Kontroller celle 8 2 4 3 2 8" xfId="28189"/>
    <cellStyle name="Kontroller celle 8 2 4 3 2 8 2" xfId="53029"/>
    <cellStyle name="Kontroller celle 8 2 4 3 2 9" xfId="36724"/>
    <cellStyle name="Kontroller celle 8 2 4 3 3" xfId="12670"/>
    <cellStyle name="Kontroller celle 8 2 4 3 3 2" xfId="15022"/>
    <cellStyle name="Kontroller celle 8 2 4 3 3 2 2" xfId="39863"/>
    <cellStyle name="Kontroller celle 8 2 4 3 3 3" xfId="15832"/>
    <cellStyle name="Kontroller celle 8 2 4 3 3 3 2" xfId="40672"/>
    <cellStyle name="Kontroller celle 8 2 4 3 3 4" xfId="17080"/>
    <cellStyle name="Kontroller celle 8 2 4 3 3 4 2" xfId="41920"/>
    <cellStyle name="Kontroller celle 8 2 4 3 3 5" xfId="20343"/>
    <cellStyle name="Kontroller celle 8 2 4 3 3 5 2" xfId="45183"/>
    <cellStyle name="Kontroller celle 8 2 4 3 3 6" xfId="23613"/>
    <cellStyle name="Kontroller celle 8 2 4 3 3 6 2" xfId="48453"/>
    <cellStyle name="Kontroller celle 8 2 4 3 3 7" xfId="26826"/>
    <cellStyle name="Kontroller celle 8 2 4 3 3 7 2" xfId="51666"/>
    <cellStyle name="Kontroller celle 8 2 4 3 3 8" xfId="28393"/>
    <cellStyle name="Kontroller celle 8 2 4 3 3 8 2" xfId="53233"/>
    <cellStyle name="Kontroller celle 8 2 4 3 3 9" xfId="37514"/>
    <cellStyle name="Kontroller celle 8 2 4 3 4" xfId="12961"/>
    <cellStyle name="Kontroller celle 8 2 4 3 4 2" xfId="15295"/>
    <cellStyle name="Kontroller celle 8 2 4 3 4 2 2" xfId="40136"/>
    <cellStyle name="Kontroller celle 8 2 4 3 4 3" xfId="16105"/>
    <cellStyle name="Kontroller celle 8 2 4 3 4 3 2" xfId="40945"/>
    <cellStyle name="Kontroller celle 8 2 4 3 4 4" xfId="17370"/>
    <cellStyle name="Kontroller celle 8 2 4 3 4 4 2" xfId="42210"/>
    <cellStyle name="Kontroller celle 8 2 4 3 4 5" xfId="20633"/>
    <cellStyle name="Kontroller celle 8 2 4 3 4 5 2" xfId="45473"/>
    <cellStyle name="Kontroller celle 8 2 4 3 4 6" xfId="23903"/>
    <cellStyle name="Kontroller celle 8 2 4 3 4 6 2" xfId="48743"/>
    <cellStyle name="Kontroller celle 8 2 4 3 4 7" xfId="27116"/>
    <cellStyle name="Kontroller celle 8 2 4 3 4 7 2" xfId="51956"/>
    <cellStyle name="Kontroller celle 8 2 4 3 4 8" xfId="28683"/>
    <cellStyle name="Kontroller celle 8 2 4 3 4 8 2" xfId="53523"/>
    <cellStyle name="Kontroller celle 8 2 4 3 4 9" xfId="37804"/>
    <cellStyle name="Kontroller celle 8 2 4 3 5" xfId="9852"/>
    <cellStyle name="Kontroller celle 8 2 4 3 5 2" xfId="34801"/>
    <cellStyle name="Kontroller celle 8 2 4 3 6" xfId="13308"/>
    <cellStyle name="Kontroller celle 8 2 4 3 6 2" xfId="38150"/>
    <cellStyle name="Kontroller celle 8 2 4 3 7" xfId="8694"/>
    <cellStyle name="Kontroller celle 8 2 4 3 7 2" xfId="33645"/>
    <cellStyle name="Kontroller celle 8 2 4 3 8" xfId="7839"/>
    <cellStyle name="Kontroller celle 8 2 4 3 8 2" xfId="32792"/>
    <cellStyle name="Kontroller celle 8 2 4 3 9" xfId="17568"/>
    <cellStyle name="Kontroller celle 8 2 4 3 9 2" xfId="42408"/>
    <cellStyle name="Kontroller celle 8 2 4 4" xfId="11811"/>
    <cellStyle name="Kontroller celle 8 2 4 4 2" xfId="14463"/>
    <cellStyle name="Kontroller celle 8 2 4 4 2 2" xfId="39304"/>
    <cellStyle name="Kontroller celle 8 2 4 4 3" xfId="15424"/>
    <cellStyle name="Kontroller celle 8 2 4 4 3 2" xfId="40265"/>
    <cellStyle name="Kontroller celle 8 2 4 4 4" xfId="7267"/>
    <cellStyle name="Kontroller celle 8 2 4 4 4 2" xfId="32220"/>
    <cellStyle name="Kontroller celle 8 2 4 4 5" xfId="19484"/>
    <cellStyle name="Kontroller celle 8 2 4 4 5 2" xfId="44324"/>
    <cellStyle name="Kontroller celle 8 2 4 4 6" xfId="22754"/>
    <cellStyle name="Kontroller celle 8 2 4 4 6 2" xfId="47594"/>
    <cellStyle name="Kontroller celle 8 2 4 4 7" xfId="25968"/>
    <cellStyle name="Kontroller celle 8 2 4 4 7 2" xfId="50808"/>
    <cellStyle name="Kontroller celle 8 2 4 4 8" xfId="28140"/>
    <cellStyle name="Kontroller celle 8 2 4 4 8 2" xfId="52980"/>
    <cellStyle name="Kontroller celle 8 2 4 4 9" xfId="36675"/>
    <cellStyle name="Kontroller celle 8 2 4 5" xfId="12616"/>
    <cellStyle name="Kontroller celle 8 2 4 5 2" xfId="14973"/>
    <cellStyle name="Kontroller celle 8 2 4 5 2 2" xfId="39814"/>
    <cellStyle name="Kontroller celle 8 2 4 5 3" xfId="15786"/>
    <cellStyle name="Kontroller celle 8 2 4 5 3 2" xfId="40626"/>
    <cellStyle name="Kontroller celle 8 2 4 5 4" xfId="17026"/>
    <cellStyle name="Kontroller celle 8 2 4 5 4 2" xfId="41866"/>
    <cellStyle name="Kontroller celle 8 2 4 5 5" xfId="20289"/>
    <cellStyle name="Kontroller celle 8 2 4 5 5 2" xfId="45129"/>
    <cellStyle name="Kontroller celle 8 2 4 5 6" xfId="23559"/>
    <cellStyle name="Kontroller celle 8 2 4 5 6 2" xfId="48399"/>
    <cellStyle name="Kontroller celle 8 2 4 5 7" xfId="26772"/>
    <cellStyle name="Kontroller celle 8 2 4 5 7 2" xfId="51612"/>
    <cellStyle name="Kontroller celle 8 2 4 5 8" xfId="28344"/>
    <cellStyle name="Kontroller celle 8 2 4 5 8 2" xfId="53184"/>
    <cellStyle name="Kontroller celle 8 2 4 5 9" xfId="37462"/>
    <cellStyle name="Kontroller celle 8 2 4 6" xfId="12913"/>
    <cellStyle name="Kontroller celle 8 2 4 6 2" xfId="15247"/>
    <cellStyle name="Kontroller celle 8 2 4 6 2 2" xfId="40088"/>
    <cellStyle name="Kontroller celle 8 2 4 6 3" xfId="16059"/>
    <cellStyle name="Kontroller celle 8 2 4 6 3 2" xfId="40899"/>
    <cellStyle name="Kontroller celle 8 2 4 6 4" xfId="17322"/>
    <cellStyle name="Kontroller celle 8 2 4 6 4 2" xfId="42162"/>
    <cellStyle name="Kontroller celle 8 2 4 6 5" xfId="20585"/>
    <cellStyle name="Kontroller celle 8 2 4 6 5 2" xfId="45425"/>
    <cellStyle name="Kontroller celle 8 2 4 6 6" xfId="23855"/>
    <cellStyle name="Kontroller celle 8 2 4 6 6 2" xfId="48695"/>
    <cellStyle name="Kontroller celle 8 2 4 6 7" xfId="27068"/>
    <cellStyle name="Kontroller celle 8 2 4 6 7 2" xfId="51908"/>
    <cellStyle name="Kontroller celle 8 2 4 6 8" xfId="28635"/>
    <cellStyle name="Kontroller celle 8 2 4 6 8 2" xfId="53475"/>
    <cellStyle name="Kontroller celle 8 2 4 6 9" xfId="37756"/>
    <cellStyle name="Kontroller celle 8 2 4 7" xfId="9802"/>
    <cellStyle name="Kontroller celle 8 2 4 7 2" xfId="34751"/>
    <cellStyle name="Kontroller celle 8 2 4 8" xfId="13259"/>
    <cellStyle name="Kontroller celle 8 2 4 8 2" xfId="38101"/>
    <cellStyle name="Kontroller celle 8 2 4 9" xfId="8660"/>
    <cellStyle name="Kontroller celle 8 2 4 9 2" xfId="33611"/>
    <cellStyle name="Kontroller celle 8 2 5" xfId="5432"/>
    <cellStyle name="Kontroller celle 8 2 5 10" xfId="8432"/>
    <cellStyle name="Kontroller celle 8 2 5 10 2" xfId="33383"/>
    <cellStyle name="Kontroller celle 8 2 5 11" xfId="8102"/>
    <cellStyle name="Kontroller celle 8 2 5 11 2" xfId="33055"/>
    <cellStyle name="Kontroller celle 8 2 5 12" xfId="14004"/>
    <cellStyle name="Kontroller celle 8 2 5 12 2" xfId="38845"/>
    <cellStyle name="Kontroller celle 8 2 5 13" xfId="13473"/>
    <cellStyle name="Kontroller celle 8 2 5 13 2" xfId="38315"/>
    <cellStyle name="Kontroller celle 8 2 5 14" xfId="30434"/>
    <cellStyle name="Kontroller celle 8 2 5 2" xfId="6337"/>
    <cellStyle name="Kontroller celle 8 2 5 2 10" xfId="20904"/>
    <cellStyle name="Kontroller celle 8 2 5 2 10 2" xfId="45744"/>
    <cellStyle name="Kontroller celle 8 2 5 2 11" xfId="24130"/>
    <cellStyle name="Kontroller celle 8 2 5 2 11 2" xfId="48970"/>
    <cellStyle name="Kontroller celle 8 2 5 2 12" xfId="27339"/>
    <cellStyle name="Kontroller celle 8 2 5 2 12 2" xfId="52179"/>
    <cellStyle name="Kontroller celle 8 2 5 2 13" xfId="31312"/>
    <cellStyle name="Kontroller celle 8 2 5 2 2" xfId="11902"/>
    <cellStyle name="Kontroller celle 8 2 5 2 2 2" xfId="14553"/>
    <cellStyle name="Kontroller celle 8 2 5 2 2 2 2" xfId="39394"/>
    <cellStyle name="Kontroller celle 8 2 5 2 2 3" xfId="15512"/>
    <cellStyle name="Kontroller celle 8 2 5 2 2 3 2" xfId="40353"/>
    <cellStyle name="Kontroller celle 8 2 5 2 2 4" xfId="16312"/>
    <cellStyle name="Kontroller celle 8 2 5 2 2 4 2" xfId="41152"/>
    <cellStyle name="Kontroller celle 8 2 5 2 2 5" xfId="19575"/>
    <cellStyle name="Kontroller celle 8 2 5 2 2 5 2" xfId="44415"/>
    <cellStyle name="Kontroller celle 8 2 5 2 2 6" xfId="22845"/>
    <cellStyle name="Kontroller celle 8 2 5 2 2 6 2" xfId="47685"/>
    <cellStyle name="Kontroller celle 8 2 5 2 2 7" xfId="26058"/>
    <cellStyle name="Kontroller celle 8 2 5 2 2 7 2" xfId="50898"/>
    <cellStyle name="Kontroller celle 8 2 5 2 2 8" xfId="28230"/>
    <cellStyle name="Kontroller celle 8 2 5 2 2 8 2" xfId="53070"/>
    <cellStyle name="Kontroller celle 8 2 5 2 2 9" xfId="36765"/>
    <cellStyle name="Kontroller celle 8 2 5 2 3" xfId="12711"/>
    <cellStyle name="Kontroller celle 8 2 5 2 3 2" xfId="15063"/>
    <cellStyle name="Kontroller celle 8 2 5 2 3 2 2" xfId="39904"/>
    <cellStyle name="Kontroller celle 8 2 5 2 3 3" xfId="15873"/>
    <cellStyle name="Kontroller celle 8 2 5 2 3 3 2" xfId="40713"/>
    <cellStyle name="Kontroller celle 8 2 5 2 3 4" xfId="17121"/>
    <cellStyle name="Kontroller celle 8 2 5 2 3 4 2" xfId="41961"/>
    <cellStyle name="Kontroller celle 8 2 5 2 3 5" xfId="20384"/>
    <cellStyle name="Kontroller celle 8 2 5 2 3 5 2" xfId="45224"/>
    <cellStyle name="Kontroller celle 8 2 5 2 3 6" xfId="23654"/>
    <cellStyle name="Kontroller celle 8 2 5 2 3 6 2" xfId="48494"/>
    <cellStyle name="Kontroller celle 8 2 5 2 3 7" xfId="26867"/>
    <cellStyle name="Kontroller celle 8 2 5 2 3 7 2" xfId="51707"/>
    <cellStyle name="Kontroller celle 8 2 5 2 3 8" xfId="28434"/>
    <cellStyle name="Kontroller celle 8 2 5 2 3 8 2" xfId="53274"/>
    <cellStyle name="Kontroller celle 8 2 5 2 3 9" xfId="37555"/>
    <cellStyle name="Kontroller celle 8 2 5 2 4" xfId="13002"/>
    <cellStyle name="Kontroller celle 8 2 5 2 4 2" xfId="15336"/>
    <cellStyle name="Kontroller celle 8 2 5 2 4 2 2" xfId="40177"/>
    <cellStyle name="Kontroller celle 8 2 5 2 4 3" xfId="16146"/>
    <cellStyle name="Kontroller celle 8 2 5 2 4 3 2" xfId="40986"/>
    <cellStyle name="Kontroller celle 8 2 5 2 4 4" xfId="17411"/>
    <cellStyle name="Kontroller celle 8 2 5 2 4 4 2" xfId="42251"/>
    <cellStyle name="Kontroller celle 8 2 5 2 4 5" xfId="20674"/>
    <cellStyle name="Kontroller celle 8 2 5 2 4 5 2" xfId="45514"/>
    <cellStyle name="Kontroller celle 8 2 5 2 4 6" xfId="23944"/>
    <cellStyle name="Kontroller celle 8 2 5 2 4 6 2" xfId="48784"/>
    <cellStyle name="Kontroller celle 8 2 5 2 4 7" xfId="27157"/>
    <cellStyle name="Kontroller celle 8 2 5 2 4 7 2" xfId="51997"/>
    <cellStyle name="Kontroller celle 8 2 5 2 4 8" xfId="28724"/>
    <cellStyle name="Kontroller celle 8 2 5 2 4 8 2" xfId="53564"/>
    <cellStyle name="Kontroller celle 8 2 5 2 4 9" xfId="37845"/>
    <cellStyle name="Kontroller celle 8 2 5 2 5" xfId="9893"/>
    <cellStyle name="Kontroller celle 8 2 5 2 5 2" xfId="34842"/>
    <cellStyle name="Kontroller celle 8 2 5 2 6" xfId="13349"/>
    <cellStyle name="Kontroller celle 8 2 5 2 6 2" xfId="38191"/>
    <cellStyle name="Kontroller celle 8 2 5 2 7" xfId="8723"/>
    <cellStyle name="Kontroller celle 8 2 5 2 7 2" xfId="33674"/>
    <cellStyle name="Kontroller celle 8 2 5 2 8" xfId="14170"/>
    <cellStyle name="Kontroller celle 8 2 5 2 8 2" xfId="39011"/>
    <cellStyle name="Kontroller celle 8 2 5 2 9" xfId="17609"/>
    <cellStyle name="Kontroller celle 8 2 5 2 9 2" xfId="42449"/>
    <cellStyle name="Kontroller celle 8 2 5 3" xfId="11525"/>
    <cellStyle name="Kontroller celle 8 2 5 3 2" xfId="14281"/>
    <cellStyle name="Kontroller celle 8 2 5 3 2 2" xfId="39122"/>
    <cellStyle name="Kontroller celle 8 2 5 3 3" xfId="8996"/>
    <cellStyle name="Kontroller celle 8 2 5 3 3 2" xfId="33946"/>
    <cellStyle name="Kontroller celle 8 2 5 3 4" xfId="9691"/>
    <cellStyle name="Kontroller celle 8 2 5 3 4 2" xfId="34640"/>
    <cellStyle name="Kontroller celle 8 2 5 3 5" xfId="19202"/>
    <cellStyle name="Kontroller celle 8 2 5 3 5 2" xfId="44042"/>
    <cellStyle name="Kontroller celle 8 2 5 3 6" xfId="22469"/>
    <cellStyle name="Kontroller celle 8 2 5 3 6 2" xfId="47309"/>
    <cellStyle name="Kontroller celle 8 2 5 3 7" xfId="25687"/>
    <cellStyle name="Kontroller celle 8 2 5 3 7 2" xfId="50527"/>
    <cellStyle name="Kontroller celle 8 2 5 3 8" xfId="28052"/>
    <cellStyle name="Kontroller celle 8 2 5 3 8 2" xfId="52892"/>
    <cellStyle name="Kontroller celle 8 2 5 3 9" xfId="36414"/>
    <cellStyle name="Kontroller celle 8 2 5 4" xfId="10332"/>
    <cellStyle name="Kontroller celle 8 2 5 4 2" xfId="13649"/>
    <cellStyle name="Kontroller celle 8 2 5 4 2 2" xfId="38491"/>
    <cellStyle name="Kontroller celle 8 2 5 4 3" xfId="7966"/>
    <cellStyle name="Kontroller celle 8 2 5 4 3 2" xfId="32919"/>
    <cellStyle name="Kontroller celle 8 2 5 4 4" xfId="14163"/>
    <cellStyle name="Kontroller celle 8 2 5 4 4 2" xfId="39004"/>
    <cellStyle name="Kontroller celle 8 2 5 4 5" xfId="18046"/>
    <cellStyle name="Kontroller celle 8 2 5 4 5 2" xfId="42886"/>
    <cellStyle name="Kontroller celle 8 2 5 4 6" xfId="21340"/>
    <cellStyle name="Kontroller celle 8 2 5 4 6 2" xfId="46180"/>
    <cellStyle name="Kontroller celle 8 2 5 4 7" xfId="24566"/>
    <cellStyle name="Kontroller celle 8 2 5 4 7 2" xfId="49406"/>
    <cellStyle name="Kontroller celle 8 2 5 4 8" xfId="27501"/>
    <cellStyle name="Kontroller celle 8 2 5 4 8 2" xfId="52341"/>
    <cellStyle name="Kontroller celle 8 2 5 4 9" xfId="35274"/>
    <cellStyle name="Kontroller celle 8 2 5 5" xfId="12843"/>
    <cellStyle name="Kontroller celle 8 2 5 5 2" xfId="15177"/>
    <cellStyle name="Kontroller celle 8 2 5 5 2 2" xfId="40018"/>
    <cellStyle name="Kontroller celle 8 2 5 5 3" xfId="15989"/>
    <cellStyle name="Kontroller celle 8 2 5 5 3 2" xfId="40829"/>
    <cellStyle name="Kontroller celle 8 2 5 5 4" xfId="17252"/>
    <cellStyle name="Kontroller celle 8 2 5 5 4 2" xfId="42092"/>
    <cellStyle name="Kontroller celle 8 2 5 5 5" xfId="20515"/>
    <cellStyle name="Kontroller celle 8 2 5 5 5 2" xfId="45355"/>
    <cellStyle name="Kontroller celle 8 2 5 5 6" xfId="23785"/>
    <cellStyle name="Kontroller celle 8 2 5 5 6 2" xfId="48625"/>
    <cellStyle name="Kontroller celle 8 2 5 5 7" xfId="26998"/>
    <cellStyle name="Kontroller celle 8 2 5 5 7 2" xfId="51838"/>
    <cellStyle name="Kontroller celle 8 2 5 5 8" xfId="28565"/>
    <cellStyle name="Kontroller celle 8 2 5 5 8 2" xfId="53405"/>
    <cellStyle name="Kontroller celle 8 2 5 5 9" xfId="37686"/>
    <cellStyle name="Kontroller celle 8 2 5 6" xfId="9374"/>
    <cellStyle name="Kontroller celle 8 2 5 6 2" xfId="34324"/>
    <cellStyle name="Kontroller celle 8 2 5 7" xfId="7646"/>
    <cellStyle name="Kontroller celle 8 2 5 7 2" xfId="32599"/>
    <cellStyle name="Kontroller celle 8 2 5 8" xfId="8505"/>
    <cellStyle name="Kontroller celle 8 2 5 8 2" xfId="33456"/>
    <cellStyle name="Kontroller celle 8 2 5 9" xfId="7365"/>
    <cellStyle name="Kontroller celle 8 2 5 9 2" xfId="32318"/>
    <cellStyle name="Kontroller celle 8 2 6" xfId="6330"/>
    <cellStyle name="Kontroller celle 8 2 6 10" xfId="20897"/>
    <cellStyle name="Kontroller celle 8 2 6 10 2" xfId="45737"/>
    <cellStyle name="Kontroller celle 8 2 6 11" xfId="24123"/>
    <cellStyle name="Kontroller celle 8 2 6 11 2" xfId="48963"/>
    <cellStyle name="Kontroller celle 8 2 6 12" xfId="27332"/>
    <cellStyle name="Kontroller celle 8 2 6 12 2" xfId="52172"/>
    <cellStyle name="Kontroller celle 8 2 6 13" xfId="31305"/>
    <cellStyle name="Kontroller celle 8 2 6 2" xfId="11895"/>
    <cellStyle name="Kontroller celle 8 2 6 2 2" xfId="14546"/>
    <cellStyle name="Kontroller celle 8 2 6 2 2 2" xfId="39387"/>
    <cellStyle name="Kontroller celle 8 2 6 2 3" xfId="15505"/>
    <cellStyle name="Kontroller celle 8 2 6 2 3 2" xfId="40346"/>
    <cellStyle name="Kontroller celle 8 2 6 2 4" xfId="16305"/>
    <cellStyle name="Kontroller celle 8 2 6 2 4 2" xfId="41145"/>
    <cellStyle name="Kontroller celle 8 2 6 2 5" xfId="19568"/>
    <cellStyle name="Kontroller celle 8 2 6 2 5 2" xfId="44408"/>
    <cellStyle name="Kontroller celle 8 2 6 2 6" xfId="22838"/>
    <cellStyle name="Kontroller celle 8 2 6 2 6 2" xfId="47678"/>
    <cellStyle name="Kontroller celle 8 2 6 2 7" xfId="26051"/>
    <cellStyle name="Kontroller celle 8 2 6 2 7 2" xfId="50891"/>
    <cellStyle name="Kontroller celle 8 2 6 2 8" xfId="28223"/>
    <cellStyle name="Kontroller celle 8 2 6 2 8 2" xfId="53063"/>
    <cellStyle name="Kontroller celle 8 2 6 2 9" xfId="36758"/>
    <cellStyle name="Kontroller celle 8 2 6 3" xfId="12704"/>
    <cellStyle name="Kontroller celle 8 2 6 3 2" xfId="15056"/>
    <cellStyle name="Kontroller celle 8 2 6 3 2 2" xfId="39897"/>
    <cellStyle name="Kontroller celle 8 2 6 3 3" xfId="15866"/>
    <cellStyle name="Kontroller celle 8 2 6 3 3 2" xfId="40706"/>
    <cellStyle name="Kontroller celle 8 2 6 3 4" xfId="17114"/>
    <cellStyle name="Kontroller celle 8 2 6 3 4 2" xfId="41954"/>
    <cellStyle name="Kontroller celle 8 2 6 3 5" xfId="20377"/>
    <cellStyle name="Kontroller celle 8 2 6 3 5 2" xfId="45217"/>
    <cellStyle name="Kontroller celle 8 2 6 3 6" xfId="23647"/>
    <cellStyle name="Kontroller celle 8 2 6 3 6 2" xfId="48487"/>
    <cellStyle name="Kontroller celle 8 2 6 3 7" xfId="26860"/>
    <cellStyle name="Kontroller celle 8 2 6 3 7 2" xfId="51700"/>
    <cellStyle name="Kontroller celle 8 2 6 3 8" xfId="28427"/>
    <cellStyle name="Kontroller celle 8 2 6 3 8 2" xfId="53267"/>
    <cellStyle name="Kontroller celle 8 2 6 3 9" xfId="37548"/>
    <cellStyle name="Kontroller celle 8 2 6 4" xfId="12995"/>
    <cellStyle name="Kontroller celle 8 2 6 4 2" xfId="15329"/>
    <cellStyle name="Kontroller celle 8 2 6 4 2 2" xfId="40170"/>
    <cellStyle name="Kontroller celle 8 2 6 4 3" xfId="16139"/>
    <cellStyle name="Kontroller celle 8 2 6 4 3 2" xfId="40979"/>
    <cellStyle name="Kontroller celle 8 2 6 4 4" xfId="17404"/>
    <cellStyle name="Kontroller celle 8 2 6 4 4 2" xfId="42244"/>
    <cellStyle name="Kontroller celle 8 2 6 4 5" xfId="20667"/>
    <cellStyle name="Kontroller celle 8 2 6 4 5 2" xfId="45507"/>
    <cellStyle name="Kontroller celle 8 2 6 4 6" xfId="23937"/>
    <cellStyle name="Kontroller celle 8 2 6 4 6 2" xfId="48777"/>
    <cellStyle name="Kontroller celle 8 2 6 4 7" xfId="27150"/>
    <cellStyle name="Kontroller celle 8 2 6 4 7 2" xfId="51990"/>
    <cellStyle name="Kontroller celle 8 2 6 4 8" xfId="28717"/>
    <cellStyle name="Kontroller celle 8 2 6 4 8 2" xfId="53557"/>
    <cellStyle name="Kontroller celle 8 2 6 4 9" xfId="37838"/>
    <cellStyle name="Kontroller celle 8 2 6 5" xfId="9886"/>
    <cellStyle name="Kontroller celle 8 2 6 5 2" xfId="34835"/>
    <cellStyle name="Kontroller celle 8 2 6 6" xfId="13342"/>
    <cellStyle name="Kontroller celle 8 2 6 6 2" xfId="38184"/>
    <cellStyle name="Kontroller celle 8 2 6 7" xfId="6769"/>
    <cellStyle name="Kontroller celle 8 2 6 7 2" xfId="31737"/>
    <cellStyle name="Kontroller celle 8 2 6 8" xfId="13890"/>
    <cellStyle name="Kontroller celle 8 2 6 8 2" xfId="38731"/>
    <cellStyle name="Kontroller celle 8 2 6 9" xfId="17602"/>
    <cellStyle name="Kontroller celle 8 2 6 9 2" xfId="42442"/>
    <cellStyle name="Kontroller celle 8 2 7" xfId="5462"/>
    <cellStyle name="Kontroller celle 8 2 7 10" xfId="15607"/>
    <cellStyle name="Kontroller celle 8 2 7 10 2" xfId="40448"/>
    <cellStyle name="Kontroller celle 8 2 7 11" xfId="13188"/>
    <cellStyle name="Kontroller celle 8 2 7 11 2" xfId="38030"/>
    <cellStyle name="Kontroller celle 8 2 7 12" xfId="13120"/>
    <cellStyle name="Kontroller celle 8 2 7 12 2" xfId="37962"/>
    <cellStyle name="Kontroller celle 8 2 7 13" xfId="30462"/>
    <cellStyle name="Kontroller celle 8 2 7 2" xfId="11555"/>
    <cellStyle name="Kontroller celle 8 2 7 2 2" xfId="14307"/>
    <cellStyle name="Kontroller celle 8 2 7 2 2 2" xfId="39148"/>
    <cellStyle name="Kontroller celle 8 2 7 2 3" xfId="9236"/>
    <cellStyle name="Kontroller celle 8 2 7 2 3 2" xfId="34186"/>
    <cellStyle name="Kontroller celle 8 2 7 2 4" xfId="13559"/>
    <cellStyle name="Kontroller celle 8 2 7 2 4 2" xfId="38401"/>
    <cellStyle name="Kontroller celle 8 2 7 2 5" xfId="19230"/>
    <cellStyle name="Kontroller celle 8 2 7 2 5 2" xfId="44070"/>
    <cellStyle name="Kontroller celle 8 2 7 2 6" xfId="22499"/>
    <cellStyle name="Kontroller celle 8 2 7 2 6 2" xfId="47339"/>
    <cellStyle name="Kontroller celle 8 2 7 2 7" xfId="25715"/>
    <cellStyle name="Kontroller celle 8 2 7 2 7 2" xfId="50555"/>
    <cellStyle name="Kontroller celle 8 2 7 2 8" xfId="28080"/>
    <cellStyle name="Kontroller celle 8 2 7 2 8 2" xfId="52920"/>
    <cellStyle name="Kontroller celle 8 2 7 2 9" xfId="36442"/>
    <cellStyle name="Kontroller celle 8 2 7 3" xfId="10306"/>
    <cellStyle name="Kontroller celle 8 2 7 3 2" xfId="13628"/>
    <cellStyle name="Kontroller celle 8 2 7 3 2 2" xfId="38470"/>
    <cellStyle name="Kontroller celle 8 2 7 3 3" xfId="8859"/>
    <cellStyle name="Kontroller celle 8 2 7 3 3 2" xfId="33810"/>
    <cellStyle name="Kontroller celle 8 2 7 3 4" xfId="13923"/>
    <cellStyle name="Kontroller celle 8 2 7 3 4 2" xfId="38764"/>
    <cellStyle name="Kontroller celle 8 2 7 3 5" xfId="18020"/>
    <cellStyle name="Kontroller celle 8 2 7 3 5 2" xfId="42860"/>
    <cellStyle name="Kontroller celle 8 2 7 3 6" xfId="21314"/>
    <cellStyle name="Kontroller celle 8 2 7 3 6 2" xfId="46154"/>
    <cellStyle name="Kontroller celle 8 2 7 3 7" xfId="24540"/>
    <cellStyle name="Kontroller celle 8 2 7 3 7 2" xfId="49380"/>
    <cellStyle name="Kontroller celle 8 2 7 3 8" xfId="27475"/>
    <cellStyle name="Kontroller celle 8 2 7 3 8 2" xfId="52315"/>
    <cellStyle name="Kontroller celle 8 2 7 3 9" xfId="35248"/>
    <cellStyle name="Kontroller celle 8 2 7 4" xfId="12866"/>
    <cellStyle name="Kontroller celle 8 2 7 4 2" xfId="15200"/>
    <cellStyle name="Kontroller celle 8 2 7 4 2 2" xfId="40041"/>
    <cellStyle name="Kontroller celle 8 2 7 4 3" xfId="16012"/>
    <cellStyle name="Kontroller celle 8 2 7 4 3 2" xfId="40852"/>
    <cellStyle name="Kontroller celle 8 2 7 4 4" xfId="17275"/>
    <cellStyle name="Kontroller celle 8 2 7 4 4 2" xfId="42115"/>
    <cellStyle name="Kontroller celle 8 2 7 4 5" xfId="20538"/>
    <cellStyle name="Kontroller celle 8 2 7 4 5 2" xfId="45378"/>
    <cellStyle name="Kontroller celle 8 2 7 4 6" xfId="23808"/>
    <cellStyle name="Kontroller celle 8 2 7 4 6 2" xfId="48648"/>
    <cellStyle name="Kontroller celle 8 2 7 4 7" xfId="27021"/>
    <cellStyle name="Kontroller celle 8 2 7 4 7 2" xfId="51861"/>
    <cellStyle name="Kontroller celle 8 2 7 4 8" xfId="28588"/>
    <cellStyle name="Kontroller celle 8 2 7 4 8 2" xfId="53428"/>
    <cellStyle name="Kontroller celle 8 2 7 4 9" xfId="37709"/>
    <cellStyle name="Kontroller celle 8 2 7 5" xfId="9401"/>
    <cellStyle name="Kontroller celle 8 2 7 5 2" xfId="34351"/>
    <cellStyle name="Kontroller celle 8 2 7 6" xfId="7623"/>
    <cellStyle name="Kontroller celle 8 2 7 6 2" xfId="32576"/>
    <cellStyle name="Kontroller celle 8 2 7 7" xfId="8522"/>
    <cellStyle name="Kontroller celle 8 2 7 7 2" xfId="33473"/>
    <cellStyle name="Kontroller celle 8 2 7 8" xfId="14238"/>
    <cellStyle name="Kontroller celle 8 2 7 8 2" xfId="39079"/>
    <cellStyle name="Kontroller celle 8 2 7 9" xfId="15608"/>
    <cellStyle name="Kontroller celle 8 2 7 9 2" xfId="40449"/>
    <cellStyle name="Kontroller celle 8 2 8" xfId="11485"/>
    <cellStyle name="Kontroller celle 8 2 8 2" xfId="14256"/>
    <cellStyle name="Kontroller celle 8 2 8 2 2" xfId="39097"/>
    <cellStyle name="Kontroller celle 8 2 8 3" xfId="8976"/>
    <cellStyle name="Kontroller celle 8 2 8 3 2" xfId="33926"/>
    <cellStyle name="Kontroller celle 8 2 8 4" xfId="14862"/>
    <cellStyle name="Kontroller celle 8 2 8 4 2" xfId="39703"/>
    <cellStyle name="Kontroller celle 8 2 8 5" xfId="19172"/>
    <cellStyle name="Kontroller celle 8 2 8 5 2" xfId="44012"/>
    <cellStyle name="Kontroller celle 8 2 8 6" xfId="22443"/>
    <cellStyle name="Kontroller celle 8 2 8 6 2" xfId="47283"/>
    <cellStyle name="Kontroller celle 8 2 8 7" xfId="25662"/>
    <cellStyle name="Kontroller celle 8 2 8 7 2" xfId="50502"/>
    <cellStyle name="Kontroller celle 8 2 8 8" xfId="28038"/>
    <cellStyle name="Kontroller celle 8 2 8 8 2" xfId="52878"/>
    <cellStyle name="Kontroller celle 8 2 8 9" xfId="36385"/>
    <cellStyle name="Kontroller celle 8 2 9" xfId="10348"/>
    <cellStyle name="Kontroller celle 8 2 9 2" xfId="13659"/>
    <cellStyle name="Kontroller celle 8 2 9 2 2" xfId="38501"/>
    <cellStyle name="Kontroller celle 8 2 9 3" xfId="9060"/>
    <cellStyle name="Kontroller celle 8 2 9 3 2" xfId="34010"/>
    <cellStyle name="Kontroller celle 8 2 9 4" xfId="14222"/>
    <cellStyle name="Kontroller celle 8 2 9 4 2" xfId="39063"/>
    <cellStyle name="Kontroller celle 8 2 9 5" xfId="18062"/>
    <cellStyle name="Kontroller celle 8 2 9 5 2" xfId="42902"/>
    <cellStyle name="Kontroller celle 8 2 9 6" xfId="21352"/>
    <cellStyle name="Kontroller celle 8 2 9 6 2" xfId="46192"/>
    <cellStyle name="Kontroller celle 8 2 9 7" xfId="24578"/>
    <cellStyle name="Kontroller celle 8 2 9 7 2" xfId="49418"/>
    <cellStyle name="Kontroller celle 8 2 9 8" xfId="27508"/>
    <cellStyle name="Kontroller celle 8 2 9 8 2" xfId="52348"/>
    <cellStyle name="Kontroller celle 8 2 9 9" xfId="35290"/>
    <cellStyle name="KPMG Heading 1" xfId="868"/>
    <cellStyle name="KPMG Heading 2" xfId="869"/>
    <cellStyle name="KPMG Heading 3" xfId="870"/>
    <cellStyle name="KPMG Heading 4" xfId="871"/>
    <cellStyle name="KPMG Normal" xfId="872"/>
    <cellStyle name="KPMG Normal 2" xfId="4674"/>
    <cellStyle name="KPMG Normal Text" xfId="873"/>
    <cellStyle name="KPMG Normal Text 2" xfId="4675"/>
    <cellStyle name="Label" xfId="74"/>
    <cellStyle name="Label 2" xfId="4676"/>
    <cellStyle name="LABEL Normal" xfId="4677"/>
    <cellStyle name="LABEL Note" xfId="4678"/>
    <cellStyle name="LABEL Units" xfId="4679"/>
    <cellStyle name="Lable_1" xfId="874"/>
    <cellStyle name="Large" xfId="875"/>
    <cellStyle name="Large Page Heading" xfId="4680"/>
    <cellStyle name="Level split" xfId="75"/>
    <cellStyle name="Lines" xfId="4681"/>
    <cellStyle name="Lines 2" xfId="4682"/>
    <cellStyle name="Link" xfId="4683"/>
    <cellStyle name="Link Currency (0)" xfId="4684"/>
    <cellStyle name="Link Currency (0) 2" xfId="4685"/>
    <cellStyle name="Link Currency (2)" xfId="4686"/>
    <cellStyle name="Link Currency (2) 2" xfId="4687"/>
    <cellStyle name="Link Units (0)" xfId="4688"/>
    <cellStyle name="Link Units (0) 2" xfId="4689"/>
    <cellStyle name="Link Units (1)" xfId="4690"/>
    <cellStyle name="Link Units (1) 2" xfId="4691"/>
    <cellStyle name="Link Units (2)" xfId="4692"/>
    <cellStyle name="Link Units (2) 2" xfId="4693"/>
    <cellStyle name="Linked Cell" xfId="13" builtinId="24" customBuiltin="1"/>
    <cellStyle name="Linked Cell 2" xfId="192"/>
    <cellStyle name="LongDate" xfId="4694"/>
    <cellStyle name="Lookup References" xfId="876"/>
    <cellStyle name="m" xfId="4695"/>
    <cellStyle name="MainHeading" xfId="4696"/>
    <cellStyle name="Manual input abs" xfId="76"/>
    <cellStyle name="Manual input abs 2" xfId="248"/>
    <cellStyle name="Manual input abs 2 2" xfId="768"/>
    <cellStyle name="Manual input abs 3" xfId="731"/>
    <cellStyle name="Medium" xfId="877"/>
    <cellStyle name="Milliers [0]_FNMA tasse2" xfId="878"/>
    <cellStyle name="Milliers_FNMA tasse2" xfId="879"/>
    <cellStyle name="Millions" xfId="77"/>
    <cellStyle name="Millions ++" xfId="78"/>
    <cellStyle name="Millions 1" xfId="79"/>
    <cellStyle name="MJB1 [0% ] Sh" xfId="1226"/>
    <cellStyle name="MJB1 [0.0% ] Sh" xfId="1227"/>
    <cellStyle name="MJB2 [0 ]    Sh" xfId="1228"/>
    <cellStyle name="MJB2 [0.0]   Sh" xfId="1229"/>
    <cellStyle name="MJB2 [0.00]  Sh" xfId="1230"/>
    <cellStyle name="MJB3 [£0 ]     Sh" xfId="1231"/>
    <cellStyle name="MJB3 [£0.00 ] Sh" xfId="1232"/>
    <cellStyle name="Modelling References" xfId="880"/>
    <cellStyle name="Monétaire [0]_FNMA tasse2" xfId="881"/>
    <cellStyle name="Monétaire_FNMA tasse2" xfId="882"/>
    <cellStyle name="Money" xfId="80"/>
    <cellStyle name="Month" xfId="81"/>
    <cellStyle name="Multiple" xfId="1233"/>
    <cellStyle name="Multiple1" xfId="1234"/>
    <cellStyle name="MultipleBelow" xfId="1235"/>
    <cellStyle name="MultipleType" xfId="1236"/>
    <cellStyle name="Named Range" xfId="883"/>
    <cellStyle name="Named Range Tag" xfId="884"/>
    <cellStyle name="Named Range_Book2" xfId="885"/>
    <cellStyle name="neg0.0" xfId="1237"/>
    <cellStyle name="Neutral" xfId="9" builtinId="28" customBuiltin="1"/>
    <cellStyle name="Neutral 2" xfId="193"/>
    <cellStyle name="No-definido" xfId="213"/>
    <cellStyle name="Non_Input" xfId="1238"/>
    <cellStyle name="Normal" xfId="0" builtinId="0"/>
    <cellStyle name="Normal 10" xfId="147"/>
    <cellStyle name="Normal 10 2" xfId="743"/>
    <cellStyle name="Normal 10 2 2" xfId="1240"/>
    <cellStyle name="Normal 10 3" xfId="775"/>
    <cellStyle name="Normal 10 4" xfId="1341"/>
    <cellStyle name="Normal 10 5" xfId="1342"/>
    <cellStyle name="Normal 10 6" xfId="1239"/>
    <cellStyle name="Normal 11" xfId="148"/>
    <cellStyle name="Normal 11 2" xfId="776"/>
    <cellStyle name="Normal 11 2 2" xfId="1431"/>
    <cellStyle name="Normal 11 3" xfId="1241"/>
    <cellStyle name="Normal 12" xfId="149"/>
    <cellStyle name="Normal 12 2" xfId="777"/>
    <cellStyle name="Normal 12 2 2" xfId="1437"/>
    <cellStyle name="Normal 12 3" xfId="1307"/>
    <cellStyle name="Normal 13" xfId="156"/>
    <cellStyle name="Normal 13 2" xfId="1311"/>
    <cellStyle name="Normal 14" xfId="200"/>
    <cellStyle name="Normal 14 2" xfId="289"/>
    <cellStyle name="Normal 14 2 2" xfId="368"/>
    <cellStyle name="Normal 14 3" xfId="350"/>
    <cellStyle name="Normal 15" xfId="202"/>
    <cellStyle name="Normal 15 2" xfId="783"/>
    <cellStyle name="Normal 15 2 2" xfId="1344"/>
    <cellStyle name="Normal 15 3" xfId="6839"/>
    <cellStyle name="Normal 15 4" xfId="6506"/>
    <cellStyle name="Normal 16" xfId="227"/>
    <cellStyle name="Normal 16 2" xfId="1345"/>
    <cellStyle name="Normal 17" xfId="228"/>
    <cellStyle name="Normal 17 2" xfId="293"/>
    <cellStyle name="Normal 17 2 2" xfId="370"/>
    <cellStyle name="Normal 17 3" xfId="352"/>
    <cellStyle name="Normal 18" xfId="134"/>
    <cellStyle name="Normal 18 2" xfId="510"/>
    <cellStyle name="Normal 18 3" xfId="929"/>
    <cellStyle name="Normal 18 4" xfId="755"/>
    <cellStyle name="Normal 18 5" xfId="1133"/>
    <cellStyle name="Normal 18 5 2" xfId="5302"/>
    <cellStyle name="Normal 19" xfId="511"/>
    <cellStyle name="Normal 19 2" xfId="758"/>
    <cellStyle name="Normal 19 2 2" xfId="1346"/>
    <cellStyle name="Normal 19 2 3" xfId="5321"/>
    <cellStyle name="Normal 19 3" xfId="6933"/>
    <cellStyle name="Normal 2" xfId="82"/>
    <cellStyle name="Normal 2 2" xfId="83"/>
    <cellStyle name="Normal 2 2 2" xfId="214"/>
    <cellStyle name="Normal 2 2 2 2" xfId="232"/>
    <cellStyle name="Normal 2 2 2 2 2" xfId="786"/>
    <cellStyle name="Normal 2 2 2 3" xfId="509"/>
    <cellStyle name="Normal 2 2 2 3 2" xfId="785"/>
    <cellStyle name="Normal 2 2 2 3 3" xfId="6931"/>
    <cellStyle name="Normal 2 2 2 3 4" xfId="6513"/>
    <cellStyle name="Normal 2 2 2 4" xfId="762"/>
    <cellStyle name="Normal 2 2 3" xfId="732"/>
    <cellStyle name="Normal 2 3" xfId="143"/>
    <cellStyle name="Normal 2 3 2" xfId="233"/>
    <cellStyle name="Normal 2 3 3" xfId="508"/>
    <cellStyle name="Normal 2 3 4" xfId="761"/>
    <cellStyle name="Normal 2 3 5" xfId="886"/>
    <cellStyle name="Normal 2 3 6" xfId="745"/>
    <cellStyle name="Normal 2 4" xfId="150"/>
    <cellStyle name="Normal 2 4 2" xfId="496"/>
    <cellStyle name="Normal 2 4 2 2" xfId="778"/>
    <cellStyle name="Normal 2 4 2 3" xfId="6923"/>
    <cellStyle name="Normal 2 4 3" xfId="1134"/>
    <cellStyle name="Normal 2 5" xfId="266"/>
    <cellStyle name="Normal 2 5 2" xfId="948"/>
    <cellStyle name="Normal 2 5 3" xfId="756"/>
    <cellStyle name="Normal 2 5 4" xfId="1174"/>
    <cellStyle name="Normal 2 6" xfId="242"/>
    <cellStyle name="Normal 2 6 2" xfId="1443"/>
    <cellStyle name="Normal 2 7" xfId="138"/>
    <cellStyle name="Normal 2_2009-12-03 Financial Model for Website" xfId="84"/>
    <cellStyle name="Normal 20" xfId="1347"/>
    <cellStyle name="Normal 21" xfId="1348"/>
    <cellStyle name="Normal 22" xfId="1349"/>
    <cellStyle name="Normal 23" xfId="1350"/>
    <cellStyle name="Normal 24" xfId="1351"/>
    <cellStyle name="Normal 24 2" xfId="1352"/>
    <cellStyle name="Normal 24 3" xfId="1353"/>
    <cellStyle name="Normal 24 4" xfId="1354"/>
    <cellStyle name="Normal 24 5" xfId="1355"/>
    <cellStyle name="Normal 25" xfId="1356"/>
    <cellStyle name="Normal 25 2" xfId="1357"/>
    <cellStyle name="Normal 25 3" xfId="1358"/>
    <cellStyle name="Normal 25 4" xfId="1359"/>
    <cellStyle name="Normal 25 5" xfId="1360"/>
    <cellStyle name="Normal 26" xfId="1361"/>
    <cellStyle name="Normal 26 2" xfId="1362"/>
    <cellStyle name="Normal 26 3" xfId="1363"/>
    <cellStyle name="Normal 26 4" xfId="1364"/>
    <cellStyle name="Normal 26 5" xfId="1365"/>
    <cellStyle name="Normal 27" xfId="1366"/>
    <cellStyle name="Normal 28" xfId="1367"/>
    <cellStyle name="Normal 29" xfId="1368"/>
    <cellStyle name="Normal 29 2" xfId="1369"/>
    <cellStyle name="Normal 3" xfId="85"/>
    <cellStyle name="Normal 3 2" xfId="155"/>
    <cellStyle name="Normal 3 2 2" xfId="749"/>
    <cellStyle name="Normal 3 2 2 2" xfId="1438"/>
    <cellStyle name="Normal 3 2 3" xfId="1308"/>
    <cellStyle name="Normal 3 3" xfId="495"/>
    <cellStyle name="Normal 3 3 2" xfId="933"/>
    <cellStyle name="Normal 3 3 3" xfId="744"/>
    <cellStyle name="Normal 3 3 4" xfId="6922"/>
    <cellStyle name="Normal 3 4" xfId="733"/>
    <cellStyle name="Normal 3 4 2" xfId="887"/>
    <cellStyle name="Normal 3 4 2 2" xfId="1371"/>
    <cellStyle name="Normal 3 4 3" xfId="7034"/>
    <cellStyle name="Normal 3 5" xfId="1372"/>
    <cellStyle name="Normal 3 6" xfId="1395"/>
    <cellStyle name="Normal 3 7" xfId="1243"/>
    <cellStyle name="Normal 30" xfId="1373"/>
    <cellStyle name="Normal 31" xfId="1374"/>
    <cellStyle name="Normal 32" xfId="1375"/>
    <cellStyle name="Normal 33" xfId="1376"/>
    <cellStyle name="Normal 34" xfId="1377"/>
    <cellStyle name="Normal 35" xfId="1378"/>
    <cellStyle name="Normal 36" xfId="1306"/>
    <cellStyle name="Normal 37" xfId="1379"/>
    <cellStyle name="Normal 37 2" xfId="1380"/>
    <cellStyle name="Normal 37 3" xfId="1381"/>
    <cellStyle name="Normal 37 4" xfId="1382"/>
    <cellStyle name="Normal 37 5" xfId="1383"/>
    <cellStyle name="Normal 37 6" xfId="1384"/>
    <cellStyle name="Normal 38" xfId="1385"/>
    <cellStyle name="Normal 39" xfId="1386"/>
    <cellStyle name="Normal 4" xfId="86"/>
    <cellStyle name="Normal 4 2" xfId="157"/>
    <cellStyle name="Normal 4 2 2" xfId="281"/>
    <cellStyle name="Normal 4 2 2 2" xfId="364"/>
    <cellStyle name="Normal 4 2 3" xfId="346"/>
    <cellStyle name="Normal 4 2 4" xfId="507"/>
    <cellStyle name="Normal 4 2 4 2" xfId="1130"/>
    <cellStyle name="Normal 4 2 5" xfId="769"/>
    <cellStyle name="Normal 4 3" xfId="249"/>
    <cellStyle name="Normal 4 3 2" xfId="940"/>
    <cellStyle name="Normal 4 4" xfId="497"/>
    <cellStyle name="Normal 4 5" xfId="734"/>
    <cellStyle name="Normal 40" xfId="1387"/>
    <cellStyle name="Normal 41" xfId="1388"/>
    <cellStyle name="Normal 42" xfId="5273"/>
    <cellStyle name="Normal 5" xfId="43"/>
    <cellStyle name="Normal 5 2" xfId="278"/>
    <cellStyle name="Normal 5 2 2" xfId="363"/>
    <cellStyle name="Normal 5 2 3" xfId="1244"/>
    <cellStyle name="Normal 5 3" xfId="345"/>
    <cellStyle name="Normal 5 4" xfId="144"/>
    <cellStyle name="Normal 5 4 2" xfId="787"/>
    <cellStyle name="Normal 5 5" xfId="746"/>
    <cellStyle name="Normal 5 6" xfId="6795"/>
    <cellStyle name="Normal 6" xfId="129"/>
    <cellStyle name="Normal 6 2" xfId="151"/>
    <cellStyle name="Normal 6 2 2" xfId="779"/>
    <cellStyle name="Normal 6 3" xfId="748"/>
    <cellStyle name="Normal 6 3 2" xfId="1389"/>
    <cellStyle name="Normal 6 4" xfId="1390"/>
    <cellStyle name="Normal 6 5" xfId="1391"/>
    <cellStyle name="Normal 6 6" xfId="1392"/>
    <cellStyle name="Normal 6 7" xfId="1245"/>
    <cellStyle name="Normal 7" xfId="152"/>
    <cellStyle name="Normal 7 2" xfId="780"/>
    <cellStyle name="Normal 8" xfId="153"/>
    <cellStyle name="Normal 8 2" xfId="781"/>
    <cellStyle name="Normal 8 2 2" xfId="1435"/>
    <cellStyle name="Normal 8 2 3" xfId="1247"/>
    <cellStyle name="Normal 8 3" xfId="1434"/>
    <cellStyle name="Normal 8 4" xfId="1246"/>
    <cellStyle name="Normal 9" xfId="154"/>
    <cellStyle name="Normal 9 2" xfId="782"/>
    <cellStyle name="Normal 9 2 2" xfId="1436"/>
    <cellStyle name="Normal 9 3" xfId="1248"/>
    <cellStyle name="Normal2" xfId="1249"/>
    <cellStyle name="NormalDK" xfId="215"/>
    <cellStyle name="Normale_Foglio1" xfId="888"/>
    <cellStyle name="NormalGB" xfId="1250"/>
    <cellStyle name="Note" xfId="16" builtinId="10" customBuiltin="1"/>
    <cellStyle name="Note 2" xfId="87"/>
    <cellStyle name="Note 2 2" xfId="234"/>
    <cellStyle name="Note 2 2 10" xfId="29122"/>
    <cellStyle name="Note 2 2 2" xfId="307"/>
    <cellStyle name="Note 2 2 2 2" xfId="434"/>
    <cellStyle name="Note 2 2 2 2 2" xfId="1025"/>
    <cellStyle name="Note 2 2 2 2 2 2" xfId="5940"/>
    <cellStyle name="Note 2 2 2 2 2 2 2" xfId="12316"/>
    <cellStyle name="Note 2 2 2 2 2 2 2 2" xfId="16726"/>
    <cellStyle name="Note 2 2 2 2 2 2 2 2 2" xfId="41566"/>
    <cellStyle name="Note 2 2 2 2 2 2 2 3" xfId="19989"/>
    <cellStyle name="Note 2 2 2 2 2 2 2 3 2" xfId="44829"/>
    <cellStyle name="Note 2 2 2 2 2 2 2 4" xfId="23259"/>
    <cellStyle name="Note 2 2 2 2 2 2 2 4 2" xfId="48099"/>
    <cellStyle name="Note 2 2 2 2 2 2 2 5" xfId="26472"/>
    <cellStyle name="Note 2 2 2 2 2 2 2 5 2" xfId="51312"/>
    <cellStyle name="Note 2 2 2 2 2 2 2 6" xfId="37176"/>
    <cellStyle name="Note 2 2 2 2 2 2 3" xfId="30936"/>
    <cellStyle name="Note 2 2 2 2 2 3" xfId="11750"/>
    <cellStyle name="Note 2 2 2 2 2 3 2" xfId="14270"/>
    <cellStyle name="Note 2 2 2 2 2 3 2 2" xfId="39111"/>
    <cellStyle name="Note 2 2 2 2 2 3 3" xfId="19424"/>
    <cellStyle name="Note 2 2 2 2 2 3 3 2" xfId="44264"/>
    <cellStyle name="Note 2 2 2 2 2 3 4" xfId="22693"/>
    <cellStyle name="Note 2 2 2 2 2 3 4 2" xfId="47533"/>
    <cellStyle name="Note 2 2 2 2 2 3 5" xfId="25908"/>
    <cellStyle name="Note 2 2 2 2 2 3 5 2" xfId="50748"/>
    <cellStyle name="Note 2 2 2 2 2 3 6" xfId="36630"/>
    <cellStyle name="Note 2 2 2 2 2 4" xfId="29571"/>
    <cellStyle name="Note 2 2 2 2 3" xfId="5604"/>
    <cellStyle name="Note 2 2 2 2 3 2" xfId="11980"/>
    <cellStyle name="Note 2 2 2 2 3 2 2" xfId="16390"/>
    <cellStyle name="Note 2 2 2 2 3 2 2 2" xfId="41230"/>
    <cellStyle name="Note 2 2 2 2 3 2 3" xfId="19653"/>
    <cellStyle name="Note 2 2 2 2 3 2 3 2" xfId="44493"/>
    <cellStyle name="Note 2 2 2 2 3 2 4" xfId="22923"/>
    <cellStyle name="Note 2 2 2 2 3 2 4 2" xfId="47763"/>
    <cellStyle name="Note 2 2 2 2 3 2 5" xfId="26136"/>
    <cellStyle name="Note 2 2 2 2 3 2 5 2" xfId="50976"/>
    <cellStyle name="Note 2 2 2 2 3 2 6" xfId="36843"/>
    <cellStyle name="Note 2 2 2 2 3 3" xfId="30603"/>
    <cellStyle name="Note 2 2 2 2 4" xfId="11590"/>
    <cellStyle name="Note 2 2 2 2 4 2" xfId="7113"/>
    <cellStyle name="Note 2 2 2 2 4 2 2" xfId="32066"/>
    <cellStyle name="Note 2 2 2 2 4 3" xfId="19264"/>
    <cellStyle name="Note 2 2 2 2 4 3 2" xfId="44104"/>
    <cellStyle name="Note 2 2 2 2 4 4" xfId="22534"/>
    <cellStyle name="Note 2 2 2 2 4 4 2" xfId="47374"/>
    <cellStyle name="Note 2 2 2 2 4 5" xfId="25749"/>
    <cellStyle name="Note 2 2 2 2 4 5 2" xfId="50589"/>
    <cellStyle name="Note 2 2 2 2 4 6" xfId="36476"/>
    <cellStyle name="Note 2 2 2 2 5" xfId="29228"/>
    <cellStyle name="Note 2 2 2 3" xfId="584"/>
    <cellStyle name="Note 2 2 2 3 2" xfId="976"/>
    <cellStyle name="Note 2 2 2 3 2 2" xfId="5894"/>
    <cellStyle name="Note 2 2 2 3 2 2 2" xfId="12270"/>
    <cellStyle name="Note 2 2 2 3 2 2 2 2" xfId="16680"/>
    <cellStyle name="Note 2 2 2 3 2 2 2 2 2" xfId="41520"/>
    <cellStyle name="Note 2 2 2 3 2 2 2 3" xfId="19943"/>
    <cellStyle name="Note 2 2 2 3 2 2 2 3 2" xfId="44783"/>
    <cellStyle name="Note 2 2 2 3 2 2 2 4" xfId="23213"/>
    <cellStyle name="Note 2 2 2 3 2 2 2 4 2" xfId="48053"/>
    <cellStyle name="Note 2 2 2 3 2 2 2 5" xfId="26426"/>
    <cellStyle name="Note 2 2 2 3 2 2 2 5 2" xfId="51266"/>
    <cellStyle name="Note 2 2 2 3 2 2 2 6" xfId="37130"/>
    <cellStyle name="Note 2 2 2 3 2 2 3" xfId="30890"/>
    <cellStyle name="Note 2 2 2 3 2 3" xfId="11693"/>
    <cellStyle name="Note 2 2 2 3 2 3 2" xfId="9467"/>
    <cellStyle name="Note 2 2 2 3 2 3 2 2" xfId="34417"/>
    <cellStyle name="Note 2 2 2 3 2 3 3" xfId="19367"/>
    <cellStyle name="Note 2 2 2 3 2 3 3 2" xfId="44207"/>
    <cellStyle name="Note 2 2 2 3 2 3 4" xfId="22636"/>
    <cellStyle name="Note 2 2 2 3 2 3 4 2" xfId="47476"/>
    <cellStyle name="Note 2 2 2 3 2 3 5" xfId="25851"/>
    <cellStyle name="Note 2 2 2 3 2 3 5 2" xfId="50691"/>
    <cellStyle name="Note 2 2 2 3 2 3 6" xfId="36576"/>
    <cellStyle name="Note 2 2 2 3 2 4" xfId="29522"/>
    <cellStyle name="Note 2 2 2 3 3" xfId="5728"/>
    <cellStyle name="Note 2 2 2 3 3 2" xfId="12104"/>
    <cellStyle name="Note 2 2 2 3 3 2 2" xfId="16514"/>
    <cellStyle name="Note 2 2 2 3 3 2 2 2" xfId="41354"/>
    <cellStyle name="Note 2 2 2 3 3 2 3" xfId="19777"/>
    <cellStyle name="Note 2 2 2 3 3 2 3 2" xfId="44617"/>
    <cellStyle name="Note 2 2 2 3 3 2 4" xfId="23047"/>
    <cellStyle name="Note 2 2 2 3 3 2 4 2" xfId="47887"/>
    <cellStyle name="Note 2 2 2 3 3 2 5" xfId="26260"/>
    <cellStyle name="Note 2 2 2 3 3 2 5 2" xfId="51100"/>
    <cellStyle name="Note 2 2 2 3 3 2 6" xfId="36967"/>
    <cellStyle name="Note 2 2 2 3 3 3" xfId="30727"/>
    <cellStyle name="Note 2 2 2 3 4" xfId="10002"/>
    <cellStyle name="Note 2 2 2 3 4 2" xfId="8247"/>
    <cellStyle name="Note 2 2 2 3 4 2 2" xfId="33200"/>
    <cellStyle name="Note 2 2 2 3 4 3" xfId="17718"/>
    <cellStyle name="Note 2 2 2 3 4 3 2" xfId="42558"/>
    <cellStyle name="Note 2 2 2 3 4 4" xfId="21013"/>
    <cellStyle name="Note 2 2 2 3 4 4 2" xfId="45853"/>
    <cellStyle name="Note 2 2 2 3 4 5" xfId="24239"/>
    <cellStyle name="Note 2 2 2 3 4 5 2" xfId="49079"/>
    <cellStyle name="Note 2 2 2 3 4 6" xfId="34950"/>
    <cellStyle name="Note 2 2 2 3 5" xfId="29358"/>
    <cellStyle name="Note 2 2 2 4" xfId="534"/>
    <cellStyle name="Note 2 2 2 4 2" xfId="5683"/>
    <cellStyle name="Note 2 2 2 4 2 2" xfId="12059"/>
    <cellStyle name="Note 2 2 2 4 2 2 2" xfId="16469"/>
    <cellStyle name="Note 2 2 2 4 2 2 2 2" xfId="41309"/>
    <cellStyle name="Note 2 2 2 4 2 2 3" xfId="19732"/>
    <cellStyle name="Note 2 2 2 4 2 2 3 2" xfId="44572"/>
    <cellStyle name="Note 2 2 2 4 2 2 4" xfId="23002"/>
    <cellStyle name="Note 2 2 2 4 2 2 4 2" xfId="47842"/>
    <cellStyle name="Note 2 2 2 4 2 2 5" xfId="26215"/>
    <cellStyle name="Note 2 2 2 4 2 2 5 2" xfId="51055"/>
    <cellStyle name="Note 2 2 2 4 2 2 6" xfId="36922"/>
    <cellStyle name="Note 2 2 2 4 2 3" xfId="30682"/>
    <cellStyle name="Note 2 2 2 4 3" xfId="10141"/>
    <cellStyle name="Note 2 2 2 4 3 2" xfId="13728"/>
    <cellStyle name="Note 2 2 2 4 3 2 2" xfId="38570"/>
    <cellStyle name="Note 2 2 2 4 3 3" xfId="17856"/>
    <cellStyle name="Note 2 2 2 4 3 3 2" xfId="42696"/>
    <cellStyle name="Note 2 2 2 4 3 4" xfId="21150"/>
    <cellStyle name="Note 2 2 2 4 3 4 2" xfId="45990"/>
    <cellStyle name="Note 2 2 2 4 3 5" xfId="24376"/>
    <cellStyle name="Note 2 2 2 4 3 5 2" xfId="49216"/>
    <cellStyle name="Note 2 2 2 4 3 6" xfId="35085"/>
    <cellStyle name="Note 2 2 2 4 4" xfId="29308"/>
    <cellStyle name="Note 2 2 2 5" xfId="5520"/>
    <cellStyle name="Note 2 2 2 5 2" xfId="10249"/>
    <cellStyle name="Note 2 2 2 5 2 2" xfId="8117"/>
    <cellStyle name="Note 2 2 2 5 2 2 2" xfId="33070"/>
    <cellStyle name="Note 2 2 2 5 2 3" xfId="17963"/>
    <cellStyle name="Note 2 2 2 5 2 3 2" xfId="42803"/>
    <cellStyle name="Note 2 2 2 5 2 4" xfId="21257"/>
    <cellStyle name="Note 2 2 2 5 2 4 2" xfId="46097"/>
    <cellStyle name="Note 2 2 2 5 2 5" xfId="24483"/>
    <cellStyle name="Note 2 2 2 5 2 5 2" xfId="49323"/>
    <cellStyle name="Note 2 2 2 5 2 6" xfId="35191"/>
    <cellStyle name="Note 2 2 2 5 3" xfId="30519"/>
    <cellStyle name="Note 2 2 2 6" xfId="6784"/>
    <cellStyle name="Note 2 2 2 6 2" xfId="15657"/>
    <cellStyle name="Note 2 2 2 6 2 2" xfId="40497"/>
    <cellStyle name="Note 2 2 2 6 3" xfId="15642"/>
    <cellStyle name="Note 2 2 2 6 3 2" xfId="40482"/>
    <cellStyle name="Note 2 2 2 6 4" xfId="9589"/>
    <cellStyle name="Note 2 2 2 6 4 2" xfId="34539"/>
    <cellStyle name="Note 2 2 2 6 5" xfId="8898"/>
    <cellStyle name="Note 2 2 2 6 5 2" xfId="33849"/>
    <cellStyle name="Note 2 2 2 6 6" xfId="31752"/>
    <cellStyle name="Note 2 2 2 7" xfId="29142"/>
    <cellStyle name="Note 2 2 3" xfId="312"/>
    <cellStyle name="Note 2 2 3 2" xfId="439"/>
    <cellStyle name="Note 2 2 3 2 2" xfId="1030"/>
    <cellStyle name="Note 2 2 3 2 2 2" xfId="5945"/>
    <cellStyle name="Note 2 2 3 2 2 2 2" xfId="12321"/>
    <cellStyle name="Note 2 2 3 2 2 2 2 2" xfId="16731"/>
    <cellStyle name="Note 2 2 3 2 2 2 2 2 2" xfId="41571"/>
    <cellStyle name="Note 2 2 3 2 2 2 2 3" xfId="19994"/>
    <cellStyle name="Note 2 2 3 2 2 2 2 3 2" xfId="44834"/>
    <cellStyle name="Note 2 2 3 2 2 2 2 4" xfId="23264"/>
    <cellStyle name="Note 2 2 3 2 2 2 2 4 2" xfId="48104"/>
    <cellStyle name="Note 2 2 3 2 2 2 2 5" xfId="26477"/>
    <cellStyle name="Note 2 2 3 2 2 2 2 5 2" xfId="51317"/>
    <cellStyle name="Note 2 2 3 2 2 2 2 6" xfId="37181"/>
    <cellStyle name="Note 2 2 3 2 2 2 3" xfId="30941"/>
    <cellStyle name="Note 2 2 3 2 2 3" xfId="10041"/>
    <cellStyle name="Note 2 2 3 2 2 3 2" xfId="14902"/>
    <cellStyle name="Note 2 2 3 2 2 3 2 2" xfId="39743"/>
    <cellStyle name="Note 2 2 3 2 2 3 3" xfId="17756"/>
    <cellStyle name="Note 2 2 3 2 2 3 3 2" xfId="42596"/>
    <cellStyle name="Note 2 2 3 2 2 3 4" xfId="21050"/>
    <cellStyle name="Note 2 2 3 2 2 3 4 2" xfId="45890"/>
    <cellStyle name="Note 2 2 3 2 2 3 5" xfId="24276"/>
    <cellStyle name="Note 2 2 3 2 2 3 5 2" xfId="49116"/>
    <cellStyle name="Note 2 2 3 2 2 3 6" xfId="34987"/>
    <cellStyle name="Note 2 2 3 2 2 4" xfId="29576"/>
    <cellStyle name="Note 2 2 3 2 3" xfId="5609"/>
    <cellStyle name="Note 2 2 3 2 3 2" xfId="11985"/>
    <cellStyle name="Note 2 2 3 2 3 2 2" xfId="16395"/>
    <cellStyle name="Note 2 2 3 2 3 2 2 2" xfId="41235"/>
    <cellStyle name="Note 2 2 3 2 3 2 3" xfId="19658"/>
    <cellStyle name="Note 2 2 3 2 3 2 3 2" xfId="44498"/>
    <cellStyle name="Note 2 2 3 2 3 2 4" xfId="22928"/>
    <cellStyle name="Note 2 2 3 2 3 2 4 2" xfId="47768"/>
    <cellStyle name="Note 2 2 3 2 3 2 5" xfId="26141"/>
    <cellStyle name="Note 2 2 3 2 3 2 5 2" xfId="50981"/>
    <cellStyle name="Note 2 2 3 2 3 2 6" xfId="36848"/>
    <cellStyle name="Note 2 2 3 2 3 3" xfId="30608"/>
    <cellStyle name="Note 2 2 3 2 4" xfId="11616"/>
    <cellStyle name="Note 2 2 3 2 4 2" xfId="8802"/>
    <cellStyle name="Note 2 2 3 2 4 2 2" xfId="33753"/>
    <cellStyle name="Note 2 2 3 2 4 3" xfId="19290"/>
    <cellStyle name="Note 2 2 3 2 4 3 2" xfId="44130"/>
    <cellStyle name="Note 2 2 3 2 4 4" xfId="22560"/>
    <cellStyle name="Note 2 2 3 2 4 4 2" xfId="47400"/>
    <cellStyle name="Note 2 2 3 2 4 5" xfId="25775"/>
    <cellStyle name="Note 2 2 3 2 4 5 2" xfId="50615"/>
    <cellStyle name="Note 2 2 3 2 4 6" xfId="36500"/>
    <cellStyle name="Note 2 2 3 2 5" xfId="29233"/>
    <cellStyle name="Note 2 2 3 3" xfId="589"/>
    <cellStyle name="Note 2 2 3 3 2" xfId="979"/>
    <cellStyle name="Note 2 2 3 3 2 2" xfId="5897"/>
    <cellStyle name="Note 2 2 3 3 2 2 2" xfId="12273"/>
    <cellStyle name="Note 2 2 3 3 2 2 2 2" xfId="16683"/>
    <cellStyle name="Note 2 2 3 3 2 2 2 2 2" xfId="41523"/>
    <cellStyle name="Note 2 2 3 3 2 2 2 3" xfId="19946"/>
    <cellStyle name="Note 2 2 3 3 2 2 2 3 2" xfId="44786"/>
    <cellStyle name="Note 2 2 3 3 2 2 2 4" xfId="23216"/>
    <cellStyle name="Note 2 2 3 3 2 2 2 4 2" xfId="48056"/>
    <cellStyle name="Note 2 2 3 3 2 2 2 5" xfId="26429"/>
    <cellStyle name="Note 2 2 3 3 2 2 2 5 2" xfId="51269"/>
    <cellStyle name="Note 2 2 3 3 2 2 2 6" xfId="37133"/>
    <cellStyle name="Note 2 2 3 3 2 2 3" xfId="30893"/>
    <cellStyle name="Note 2 2 3 3 2 3" xfId="11783"/>
    <cellStyle name="Note 2 2 3 3 2 3 2" xfId="13585"/>
    <cellStyle name="Note 2 2 3 3 2 3 2 2" xfId="38427"/>
    <cellStyle name="Note 2 2 3 3 2 3 3" xfId="19456"/>
    <cellStyle name="Note 2 2 3 3 2 3 3 2" xfId="44296"/>
    <cellStyle name="Note 2 2 3 3 2 3 4" xfId="22726"/>
    <cellStyle name="Note 2 2 3 3 2 3 4 2" xfId="47566"/>
    <cellStyle name="Note 2 2 3 3 2 3 5" xfId="25940"/>
    <cellStyle name="Note 2 2 3 3 2 3 5 2" xfId="50780"/>
    <cellStyle name="Note 2 2 3 3 2 3 6" xfId="36648"/>
    <cellStyle name="Note 2 2 3 3 2 4" xfId="29525"/>
    <cellStyle name="Note 2 2 3 3 3" xfId="5733"/>
    <cellStyle name="Note 2 2 3 3 3 2" xfId="12109"/>
    <cellStyle name="Note 2 2 3 3 3 2 2" xfId="16519"/>
    <cellStyle name="Note 2 2 3 3 3 2 2 2" xfId="41359"/>
    <cellStyle name="Note 2 2 3 3 3 2 3" xfId="19782"/>
    <cellStyle name="Note 2 2 3 3 3 2 3 2" xfId="44622"/>
    <cellStyle name="Note 2 2 3 3 3 2 4" xfId="23052"/>
    <cellStyle name="Note 2 2 3 3 3 2 4 2" xfId="47892"/>
    <cellStyle name="Note 2 2 3 3 3 2 5" xfId="26265"/>
    <cellStyle name="Note 2 2 3 3 3 2 5 2" xfId="51105"/>
    <cellStyle name="Note 2 2 3 3 3 2 6" xfId="36972"/>
    <cellStyle name="Note 2 2 3 3 3 3" xfId="30732"/>
    <cellStyle name="Note 2 2 3 3 4" xfId="6878"/>
    <cellStyle name="Note 2 2 3 3 4 2" xfId="13171"/>
    <cellStyle name="Note 2 2 3 3 4 2 2" xfId="38013"/>
    <cellStyle name="Note 2 2 3 3 4 3" xfId="6943"/>
    <cellStyle name="Note 2 2 3 3 4 3 2" xfId="31899"/>
    <cellStyle name="Note 2 2 3 3 4 4" xfId="15682"/>
    <cellStyle name="Note 2 2 3 3 4 4 2" xfId="40522"/>
    <cellStyle name="Note 2 2 3 3 4 5" xfId="20761"/>
    <cellStyle name="Note 2 2 3 3 4 5 2" xfId="45601"/>
    <cellStyle name="Note 2 2 3 3 4 6" xfId="31839"/>
    <cellStyle name="Note 2 2 3 3 5" xfId="29363"/>
    <cellStyle name="Note 2 2 3 4" xfId="531"/>
    <cellStyle name="Note 2 2 3 4 2" xfId="5680"/>
    <cellStyle name="Note 2 2 3 4 2 2" xfId="12056"/>
    <cellStyle name="Note 2 2 3 4 2 2 2" xfId="16466"/>
    <cellStyle name="Note 2 2 3 4 2 2 2 2" xfId="41306"/>
    <cellStyle name="Note 2 2 3 4 2 2 3" xfId="19729"/>
    <cellStyle name="Note 2 2 3 4 2 2 3 2" xfId="44569"/>
    <cellStyle name="Note 2 2 3 4 2 2 4" xfId="22999"/>
    <cellStyle name="Note 2 2 3 4 2 2 4 2" xfId="47839"/>
    <cellStyle name="Note 2 2 3 4 2 2 5" xfId="26212"/>
    <cellStyle name="Note 2 2 3 4 2 2 5 2" xfId="51052"/>
    <cellStyle name="Note 2 2 3 4 2 2 6" xfId="36919"/>
    <cellStyle name="Note 2 2 3 4 2 3" xfId="30679"/>
    <cellStyle name="Note 2 2 3 4 3" xfId="10014"/>
    <cellStyle name="Note 2 2 3 4 3 2" xfId="14930"/>
    <cellStyle name="Note 2 2 3 4 3 2 2" xfId="39771"/>
    <cellStyle name="Note 2 2 3 4 3 3" xfId="17729"/>
    <cellStyle name="Note 2 2 3 4 3 3 2" xfId="42569"/>
    <cellStyle name="Note 2 2 3 4 3 4" xfId="21024"/>
    <cellStyle name="Note 2 2 3 4 3 4 2" xfId="45864"/>
    <cellStyle name="Note 2 2 3 4 3 5" xfId="24250"/>
    <cellStyle name="Note 2 2 3 4 3 5 2" xfId="49090"/>
    <cellStyle name="Note 2 2 3 4 3 6" xfId="34961"/>
    <cellStyle name="Note 2 2 3 4 4" xfId="29305"/>
    <cellStyle name="Note 2 2 3 5" xfId="5525"/>
    <cellStyle name="Note 2 2 3 5 2" xfId="10244"/>
    <cellStyle name="Note 2 2 3 5 2 2" xfId="7719"/>
    <cellStyle name="Note 2 2 3 5 2 2 2" xfId="32672"/>
    <cellStyle name="Note 2 2 3 5 2 3" xfId="17958"/>
    <cellStyle name="Note 2 2 3 5 2 3 2" xfId="42798"/>
    <cellStyle name="Note 2 2 3 5 2 4" xfId="21252"/>
    <cellStyle name="Note 2 2 3 5 2 4 2" xfId="46092"/>
    <cellStyle name="Note 2 2 3 5 2 5" xfId="24478"/>
    <cellStyle name="Note 2 2 3 5 2 5 2" xfId="49318"/>
    <cellStyle name="Note 2 2 3 5 2 6" xfId="35186"/>
    <cellStyle name="Note 2 2 3 5 3" xfId="30524"/>
    <cellStyle name="Note 2 2 3 6" xfId="11634"/>
    <cellStyle name="Note 2 2 3 6 2" xfId="9183"/>
    <cellStyle name="Note 2 2 3 6 2 2" xfId="34133"/>
    <cellStyle name="Note 2 2 3 6 3" xfId="19308"/>
    <cellStyle name="Note 2 2 3 6 3 2" xfId="44148"/>
    <cellStyle name="Note 2 2 3 6 4" xfId="22578"/>
    <cellStyle name="Note 2 2 3 6 4 2" xfId="47418"/>
    <cellStyle name="Note 2 2 3 6 5" xfId="25793"/>
    <cellStyle name="Note 2 2 3 6 5 2" xfId="50633"/>
    <cellStyle name="Note 2 2 3 6 6" xfId="36518"/>
    <cellStyle name="Note 2 2 3 7" xfId="29147"/>
    <cellStyle name="Note 2 2 4" xfId="317"/>
    <cellStyle name="Note 2 2 4 2" xfId="444"/>
    <cellStyle name="Note 2 2 4 2 2" xfId="1035"/>
    <cellStyle name="Note 2 2 4 2 2 2" xfId="5950"/>
    <cellStyle name="Note 2 2 4 2 2 2 2" xfId="12326"/>
    <cellStyle name="Note 2 2 4 2 2 2 2 2" xfId="16736"/>
    <cellStyle name="Note 2 2 4 2 2 2 2 2 2" xfId="41576"/>
    <cellStyle name="Note 2 2 4 2 2 2 2 3" xfId="19999"/>
    <cellStyle name="Note 2 2 4 2 2 2 2 3 2" xfId="44839"/>
    <cellStyle name="Note 2 2 4 2 2 2 2 4" xfId="23269"/>
    <cellStyle name="Note 2 2 4 2 2 2 2 4 2" xfId="48109"/>
    <cellStyle name="Note 2 2 4 2 2 2 2 5" xfId="26482"/>
    <cellStyle name="Note 2 2 4 2 2 2 2 5 2" xfId="51322"/>
    <cellStyle name="Note 2 2 4 2 2 2 2 6" xfId="37186"/>
    <cellStyle name="Note 2 2 4 2 2 2 3" xfId="30946"/>
    <cellStyle name="Note 2 2 4 2 2 3" xfId="11681"/>
    <cellStyle name="Note 2 2 4 2 2 3 2" xfId="14874"/>
    <cellStyle name="Note 2 2 4 2 2 3 2 2" xfId="39715"/>
    <cellStyle name="Note 2 2 4 2 2 3 3" xfId="19355"/>
    <cellStyle name="Note 2 2 4 2 2 3 3 2" xfId="44195"/>
    <cellStyle name="Note 2 2 4 2 2 3 4" xfId="22624"/>
    <cellStyle name="Note 2 2 4 2 2 3 4 2" xfId="47464"/>
    <cellStyle name="Note 2 2 4 2 2 3 5" xfId="25839"/>
    <cellStyle name="Note 2 2 4 2 2 3 5 2" xfId="50679"/>
    <cellStyle name="Note 2 2 4 2 2 3 6" xfId="36564"/>
    <cellStyle name="Note 2 2 4 2 2 4" xfId="29581"/>
    <cellStyle name="Note 2 2 4 2 3" xfId="5614"/>
    <cellStyle name="Note 2 2 4 2 3 2" xfId="11990"/>
    <cellStyle name="Note 2 2 4 2 3 2 2" xfId="16400"/>
    <cellStyle name="Note 2 2 4 2 3 2 2 2" xfId="41240"/>
    <cellStyle name="Note 2 2 4 2 3 2 3" xfId="19663"/>
    <cellStyle name="Note 2 2 4 2 3 2 3 2" xfId="44503"/>
    <cellStyle name="Note 2 2 4 2 3 2 4" xfId="22933"/>
    <cellStyle name="Note 2 2 4 2 3 2 4 2" xfId="47773"/>
    <cellStyle name="Note 2 2 4 2 3 2 5" xfId="26146"/>
    <cellStyle name="Note 2 2 4 2 3 2 5 2" xfId="50986"/>
    <cellStyle name="Note 2 2 4 2 3 2 6" xfId="36853"/>
    <cellStyle name="Note 2 2 4 2 3 3" xfId="30613"/>
    <cellStyle name="Note 2 2 4 2 4" xfId="11695"/>
    <cellStyle name="Note 2 2 4 2 4 2" xfId="7396"/>
    <cellStyle name="Note 2 2 4 2 4 2 2" xfId="32349"/>
    <cellStyle name="Note 2 2 4 2 4 3" xfId="19369"/>
    <cellStyle name="Note 2 2 4 2 4 3 2" xfId="44209"/>
    <cellStyle name="Note 2 2 4 2 4 4" xfId="22638"/>
    <cellStyle name="Note 2 2 4 2 4 4 2" xfId="47478"/>
    <cellStyle name="Note 2 2 4 2 4 5" xfId="25853"/>
    <cellStyle name="Note 2 2 4 2 4 5 2" xfId="50693"/>
    <cellStyle name="Note 2 2 4 2 4 6" xfId="36578"/>
    <cellStyle name="Note 2 2 4 2 5" xfId="29238"/>
    <cellStyle name="Note 2 2 4 3" xfId="594"/>
    <cellStyle name="Note 2 2 4 3 2" xfId="1100"/>
    <cellStyle name="Note 2 2 4 3 2 2" xfId="6015"/>
    <cellStyle name="Note 2 2 4 3 2 2 2" xfId="12391"/>
    <cellStyle name="Note 2 2 4 3 2 2 2 2" xfId="16801"/>
    <cellStyle name="Note 2 2 4 3 2 2 2 2 2" xfId="41641"/>
    <cellStyle name="Note 2 2 4 3 2 2 2 3" xfId="20064"/>
    <cellStyle name="Note 2 2 4 3 2 2 2 3 2" xfId="44904"/>
    <cellStyle name="Note 2 2 4 3 2 2 2 4" xfId="23334"/>
    <cellStyle name="Note 2 2 4 3 2 2 2 4 2" xfId="48174"/>
    <cellStyle name="Note 2 2 4 3 2 2 2 5" xfId="26547"/>
    <cellStyle name="Note 2 2 4 3 2 2 2 5 2" xfId="51387"/>
    <cellStyle name="Note 2 2 4 3 2 2 2 6" xfId="37251"/>
    <cellStyle name="Note 2 2 4 3 2 2 3" xfId="31011"/>
    <cellStyle name="Note 2 2 4 3 2 3" xfId="7070"/>
    <cellStyle name="Note 2 2 4 3 2 3 2" xfId="8804"/>
    <cellStyle name="Note 2 2 4 3 2 3 2 2" xfId="33755"/>
    <cellStyle name="Note 2 2 4 3 2 3 3" xfId="13207"/>
    <cellStyle name="Note 2 2 4 3 2 3 3 2" xfId="38049"/>
    <cellStyle name="Note 2 2 4 3 2 3 4" xfId="15416"/>
    <cellStyle name="Note 2 2 4 3 2 3 4 2" xfId="40257"/>
    <cellStyle name="Note 2 2 4 3 2 3 5" xfId="13479"/>
    <cellStyle name="Note 2 2 4 3 2 3 5 2" xfId="38321"/>
    <cellStyle name="Note 2 2 4 3 2 3 6" xfId="32024"/>
    <cellStyle name="Note 2 2 4 3 2 4" xfId="29646"/>
    <cellStyle name="Note 2 2 4 3 3" xfId="5738"/>
    <cellStyle name="Note 2 2 4 3 3 2" xfId="12114"/>
    <cellStyle name="Note 2 2 4 3 3 2 2" xfId="16524"/>
    <cellStyle name="Note 2 2 4 3 3 2 2 2" xfId="41364"/>
    <cellStyle name="Note 2 2 4 3 3 2 3" xfId="19787"/>
    <cellStyle name="Note 2 2 4 3 3 2 3 2" xfId="44627"/>
    <cellStyle name="Note 2 2 4 3 3 2 4" xfId="23057"/>
    <cellStyle name="Note 2 2 4 3 3 2 4 2" xfId="47897"/>
    <cellStyle name="Note 2 2 4 3 3 2 5" xfId="26270"/>
    <cellStyle name="Note 2 2 4 3 3 2 5 2" xfId="51110"/>
    <cellStyle name="Note 2 2 4 3 3 2 6" xfId="36977"/>
    <cellStyle name="Note 2 2 4 3 3 3" xfId="30737"/>
    <cellStyle name="Note 2 2 4 3 4" xfId="10163"/>
    <cellStyle name="Note 2 2 4 3 4 2" xfId="7821"/>
    <cellStyle name="Note 2 2 4 3 4 2 2" xfId="32774"/>
    <cellStyle name="Note 2 2 4 3 4 3" xfId="17877"/>
    <cellStyle name="Note 2 2 4 3 4 3 2" xfId="42717"/>
    <cellStyle name="Note 2 2 4 3 4 4" xfId="21171"/>
    <cellStyle name="Note 2 2 4 3 4 4 2" xfId="46011"/>
    <cellStyle name="Note 2 2 4 3 4 5" xfId="24397"/>
    <cellStyle name="Note 2 2 4 3 4 5 2" xfId="49237"/>
    <cellStyle name="Note 2 2 4 3 4 6" xfId="35105"/>
    <cellStyle name="Note 2 2 4 3 5" xfId="29368"/>
    <cellStyle name="Note 2 2 4 4" xfId="528"/>
    <cellStyle name="Note 2 2 4 4 2" xfId="5677"/>
    <cellStyle name="Note 2 2 4 4 2 2" xfId="12053"/>
    <cellStyle name="Note 2 2 4 4 2 2 2" xfId="16463"/>
    <cellStyle name="Note 2 2 4 4 2 2 2 2" xfId="41303"/>
    <cellStyle name="Note 2 2 4 4 2 2 3" xfId="19726"/>
    <cellStyle name="Note 2 2 4 4 2 2 3 2" xfId="44566"/>
    <cellStyle name="Note 2 2 4 4 2 2 4" xfId="22996"/>
    <cellStyle name="Note 2 2 4 4 2 2 4 2" xfId="47836"/>
    <cellStyle name="Note 2 2 4 4 2 2 5" xfId="26209"/>
    <cellStyle name="Note 2 2 4 4 2 2 5 2" xfId="51049"/>
    <cellStyle name="Note 2 2 4 4 2 2 6" xfId="36916"/>
    <cellStyle name="Note 2 2 4 4 2 3" xfId="30676"/>
    <cellStyle name="Note 2 2 4 4 3" xfId="6968"/>
    <cellStyle name="Note 2 2 4 4 3 2" xfId="8818"/>
    <cellStyle name="Note 2 2 4 4 3 2 2" xfId="33769"/>
    <cellStyle name="Note 2 2 4 4 3 3" xfId="8119"/>
    <cellStyle name="Note 2 2 4 4 3 3 2" xfId="33072"/>
    <cellStyle name="Note 2 2 4 4 3 4" xfId="13972"/>
    <cellStyle name="Note 2 2 4 4 3 4 2" xfId="38813"/>
    <cellStyle name="Note 2 2 4 4 3 5" xfId="20803"/>
    <cellStyle name="Note 2 2 4 4 3 5 2" xfId="45643"/>
    <cellStyle name="Note 2 2 4 4 3 6" xfId="31924"/>
    <cellStyle name="Note 2 2 4 4 4" xfId="29302"/>
    <cellStyle name="Note 2 2 4 5" xfId="5530"/>
    <cellStyle name="Note 2 2 4 5 2" xfId="10239"/>
    <cellStyle name="Note 2 2 4 5 2 2" xfId="9640"/>
    <cellStyle name="Note 2 2 4 5 2 2 2" xfId="34590"/>
    <cellStyle name="Note 2 2 4 5 2 3" xfId="17953"/>
    <cellStyle name="Note 2 2 4 5 2 3 2" xfId="42793"/>
    <cellStyle name="Note 2 2 4 5 2 4" xfId="21247"/>
    <cellStyle name="Note 2 2 4 5 2 4 2" xfId="46087"/>
    <cellStyle name="Note 2 2 4 5 2 5" xfId="24473"/>
    <cellStyle name="Note 2 2 4 5 2 5 2" xfId="49313"/>
    <cellStyle name="Note 2 2 4 5 2 6" xfId="35181"/>
    <cellStyle name="Note 2 2 4 5 3" xfId="30529"/>
    <cellStyle name="Note 2 2 4 6" xfId="6889"/>
    <cellStyle name="Note 2 2 4 6 2" xfId="8600"/>
    <cellStyle name="Note 2 2 4 6 2 2" xfId="33551"/>
    <cellStyle name="Note 2 2 4 6 3" xfId="6562"/>
    <cellStyle name="Note 2 2 4 6 3 2" xfId="31531"/>
    <cellStyle name="Note 2 2 4 6 4" xfId="8308"/>
    <cellStyle name="Note 2 2 4 6 4 2" xfId="33261"/>
    <cellStyle name="Note 2 2 4 6 5" xfId="20768"/>
    <cellStyle name="Note 2 2 4 6 5 2" xfId="45608"/>
    <cellStyle name="Note 2 2 4 6 6" xfId="31850"/>
    <cellStyle name="Note 2 2 4 7" xfId="29152"/>
    <cellStyle name="Note 2 2 5" xfId="414"/>
    <cellStyle name="Note 2 2 5 2" xfId="996"/>
    <cellStyle name="Note 2 2 5 2 2" xfId="5913"/>
    <cellStyle name="Note 2 2 5 2 2 2" xfId="12289"/>
    <cellStyle name="Note 2 2 5 2 2 2 2" xfId="16699"/>
    <cellStyle name="Note 2 2 5 2 2 2 2 2" xfId="41539"/>
    <cellStyle name="Note 2 2 5 2 2 2 3" xfId="19962"/>
    <cellStyle name="Note 2 2 5 2 2 2 3 2" xfId="44802"/>
    <cellStyle name="Note 2 2 5 2 2 2 4" xfId="23232"/>
    <cellStyle name="Note 2 2 5 2 2 2 4 2" xfId="48072"/>
    <cellStyle name="Note 2 2 5 2 2 2 5" xfId="26445"/>
    <cellStyle name="Note 2 2 5 2 2 2 5 2" xfId="51285"/>
    <cellStyle name="Note 2 2 5 2 2 2 6" xfId="37149"/>
    <cellStyle name="Note 2 2 5 2 2 3" xfId="30909"/>
    <cellStyle name="Note 2 2 5 2 3" xfId="11468"/>
    <cellStyle name="Note 2 2 5 2 3 2" xfId="14768"/>
    <cellStyle name="Note 2 2 5 2 3 2 2" xfId="39609"/>
    <cellStyle name="Note 2 2 5 2 3 3" xfId="19155"/>
    <cellStyle name="Note 2 2 5 2 3 3 2" xfId="43995"/>
    <cellStyle name="Note 2 2 5 2 3 4" xfId="22426"/>
    <cellStyle name="Note 2 2 5 2 3 4 2" xfId="47266"/>
    <cellStyle name="Note 2 2 5 2 3 5" xfId="25645"/>
    <cellStyle name="Note 2 2 5 2 3 5 2" xfId="50485"/>
    <cellStyle name="Note 2 2 5 2 3 6" xfId="36368"/>
    <cellStyle name="Note 2 2 5 2 4" xfId="29542"/>
    <cellStyle name="Note 2 2 5 3" xfId="5586"/>
    <cellStyle name="Note 2 2 5 3 2" xfId="10185"/>
    <cellStyle name="Note 2 2 5 3 2 2" xfId="14206"/>
    <cellStyle name="Note 2 2 5 3 2 2 2" xfId="39047"/>
    <cellStyle name="Note 2 2 5 3 2 3" xfId="17899"/>
    <cellStyle name="Note 2 2 5 3 2 3 2" xfId="42739"/>
    <cellStyle name="Note 2 2 5 3 2 4" xfId="21193"/>
    <cellStyle name="Note 2 2 5 3 2 4 2" xfId="46033"/>
    <cellStyle name="Note 2 2 5 3 2 5" xfId="24419"/>
    <cellStyle name="Note 2 2 5 3 2 5 2" xfId="49259"/>
    <cellStyle name="Note 2 2 5 3 2 6" xfId="35127"/>
    <cellStyle name="Note 2 2 5 3 3" xfId="30585"/>
    <cellStyle name="Note 2 2 5 4" xfId="10049"/>
    <cellStyle name="Note 2 2 5 4 2" xfId="8241"/>
    <cellStyle name="Note 2 2 5 4 2 2" xfId="33194"/>
    <cellStyle name="Note 2 2 5 4 3" xfId="17764"/>
    <cellStyle name="Note 2 2 5 4 3 2" xfId="42604"/>
    <cellStyle name="Note 2 2 5 4 4" xfId="21058"/>
    <cellStyle name="Note 2 2 5 4 4 2" xfId="45898"/>
    <cellStyle name="Note 2 2 5 4 5" xfId="24284"/>
    <cellStyle name="Note 2 2 5 4 5 2" xfId="49124"/>
    <cellStyle name="Note 2 2 5 4 6" xfId="34995"/>
    <cellStyle name="Note 2 2 5 5" xfId="29208"/>
    <cellStyle name="Note 2 2 6" xfId="556"/>
    <cellStyle name="Note 2 2 6 2" xfId="992"/>
    <cellStyle name="Note 2 2 6 2 2" xfId="5909"/>
    <cellStyle name="Note 2 2 6 2 2 2" xfId="12285"/>
    <cellStyle name="Note 2 2 6 2 2 2 2" xfId="16695"/>
    <cellStyle name="Note 2 2 6 2 2 2 2 2" xfId="41535"/>
    <cellStyle name="Note 2 2 6 2 2 2 3" xfId="19958"/>
    <cellStyle name="Note 2 2 6 2 2 2 3 2" xfId="44798"/>
    <cellStyle name="Note 2 2 6 2 2 2 4" xfId="23228"/>
    <cellStyle name="Note 2 2 6 2 2 2 4 2" xfId="48068"/>
    <cellStyle name="Note 2 2 6 2 2 2 5" xfId="26441"/>
    <cellStyle name="Note 2 2 6 2 2 2 5 2" xfId="51281"/>
    <cellStyle name="Note 2 2 6 2 2 2 6" xfId="37145"/>
    <cellStyle name="Note 2 2 6 2 2 3" xfId="30905"/>
    <cellStyle name="Note 2 2 6 2 3" xfId="11640"/>
    <cellStyle name="Note 2 2 6 2 3 2" xfId="9115"/>
    <cellStyle name="Note 2 2 6 2 3 2 2" xfId="34065"/>
    <cellStyle name="Note 2 2 6 2 3 3" xfId="19314"/>
    <cellStyle name="Note 2 2 6 2 3 3 2" xfId="44154"/>
    <cellStyle name="Note 2 2 6 2 3 4" xfId="22584"/>
    <cellStyle name="Note 2 2 6 2 3 4 2" xfId="47424"/>
    <cellStyle name="Note 2 2 6 2 3 5" xfId="25799"/>
    <cellStyle name="Note 2 2 6 2 3 5 2" xfId="50639"/>
    <cellStyle name="Note 2 2 6 2 3 6" xfId="36524"/>
    <cellStyle name="Note 2 2 6 2 4" xfId="29538"/>
    <cellStyle name="Note 2 2 6 3" xfId="5703"/>
    <cellStyle name="Note 2 2 6 3 2" xfId="12079"/>
    <cellStyle name="Note 2 2 6 3 2 2" xfId="16489"/>
    <cellStyle name="Note 2 2 6 3 2 2 2" xfId="41329"/>
    <cellStyle name="Note 2 2 6 3 2 3" xfId="19752"/>
    <cellStyle name="Note 2 2 6 3 2 3 2" xfId="44592"/>
    <cellStyle name="Note 2 2 6 3 2 4" xfId="23022"/>
    <cellStyle name="Note 2 2 6 3 2 4 2" xfId="47862"/>
    <cellStyle name="Note 2 2 6 3 2 5" xfId="26235"/>
    <cellStyle name="Note 2 2 6 3 2 5 2" xfId="51075"/>
    <cellStyle name="Note 2 2 6 3 2 6" xfId="36942"/>
    <cellStyle name="Note 2 2 6 3 3" xfId="30702"/>
    <cellStyle name="Note 2 2 6 4" xfId="10131"/>
    <cellStyle name="Note 2 2 6 4 2" xfId="13929"/>
    <cellStyle name="Note 2 2 6 4 2 2" xfId="38770"/>
    <cellStyle name="Note 2 2 6 4 3" xfId="17846"/>
    <cellStyle name="Note 2 2 6 4 3 2" xfId="42686"/>
    <cellStyle name="Note 2 2 6 4 4" xfId="21140"/>
    <cellStyle name="Note 2 2 6 4 4 2" xfId="45980"/>
    <cellStyle name="Note 2 2 6 4 5" xfId="24366"/>
    <cellStyle name="Note 2 2 6 4 5 2" xfId="49206"/>
    <cellStyle name="Note 2 2 6 4 6" xfId="35075"/>
    <cellStyle name="Note 2 2 6 5" xfId="29330"/>
    <cellStyle name="Note 2 2 7" xfId="543"/>
    <cellStyle name="Note 2 2 7 2" xfId="5691"/>
    <cellStyle name="Note 2 2 7 2 2" xfId="12067"/>
    <cellStyle name="Note 2 2 7 2 2 2" xfId="16477"/>
    <cellStyle name="Note 2 2 7 2 2 2 2" xfId="41317"/>
    <cellStyle name="Note 2 2 7 2 2 3" xfId="19740"/>
    <cellStyle name="Note 2 2 7 2 2 3 2" xfId="44580"/>
    <cellStyle name="Note 2 2 7 2 2 4" xfId="23010"/>
    <cellStyle name="Note 2 2 7 2 2 4 2" xfId="47850"/>
    <cellStyle name="Note 2 2 7 2 2 5" xfId="26223"/>
    <cellStyle name="Note 2 2 7 2 2 5 2" xfId="51063"/>
    <cellStyle name="Note 2 2 7 2 2 6" xfId="36930"/>
    <cellStyle name="Note 2 2 7 2 3" xfId="30690"/>
    <cellStyle name="Note 2 2 7 3" xfId="10134"/>
    <cellStyle name="Note 2 2 7 3 2" xfId="14156"/>
    <cellStyle name="Note 2 2 7 3 2 2" xfId="38997"/>
    <cellStyle name="Note 2 2 7 3 3" xfId="17849"/>
    <cellStyle name="Note 2 2 7 3 3 2" xfId="42689"/>
    <cellStyle name="Note 2 2 7 3 4" xfId="21143"/>
    <cellStyle name="Note 2 2 7 3 4 2" xfId="45983"/>
    <cellStyle name="Note 2 2 7 3 5" xfId="24369"/>
    <cellStyle name="Note 2 2 7 3 5 2" xfId="49209"/>
    <cellStyle name="Note 2 2 7 3 6" xfId="35078"/>
    <cellStyle name="Note 2 2 7 4" xfId="29317"/>
    <cellStyle name="Note 2 2 8" xfId="5502"/>
    <cellStyle name="Note 2 2 8 2" xfId="10267"/>
    <cellStyle name="Note 2 2 8 2 2" xfId="6697"/>
    <cellStyle name="Note 2 2 8 2 2 2" xfId="31665"/>
    <cellStyle name="Note 2 2 8 2 3" xfId="17981"/>
    <cellStyle name="Note 2 2 8 2 3 2" xfId="42821"/>
    <cellStyle name="Note 2 2 8 2 4" xfId="21275"/>
    <cellStyle name="Note 2 2 8 2 4 2" xfId="46115"/>
    <cellStyle name="Note 2 2 8 2 5" xfId="24501"/>
    <cellStyle name="Note 2 2 8 2 5 2" xfId="49341"/>
    <cellStyle name="Note 2 2 8 2 6" xfId="35209"/>
    <cellStyle name="Note 2 2 8 3" xfId="30501"/>
    <cellStyle name="Note 2 2 9" xfId="6816"/>
    <cellStyle name="Note 2 2 9 2" xfId="7861"/>
    <cellStyle name="Note 2 2 9 2 2" xfId="32814"/>
    <cellStyle name="Note 2 2 9 3" xfId="8644"/>
    <cellStyle name="Note 2 2 9 3 2" xfId="33595"/>
    <cellStyle name="Note 2 2 9 4" xfId="9583"/>
    <cellStyle name="Note 2 2 9 4 2" xfId="34533"/>
    <cellStyle name="Note 2 2 9 5" xfId="13177"/>
    <cellStyle name="Note 2 2 9 5 2" xfId="38019"/>
    <cellStyle name="Note 2 2 9 6" xfId="31781"/>
    <cellStyle name="Note 2 3" xfId="299"/>
    <cellStyle name="Note 2 3 2" xfId="426"/>
    <cellStyle name="Note 2 3 2 2" xfId="1017"/>
    <cellStyle name="Note 2 3 2 2 2" xfId="5933"/>
    <cellStyle name="Note 2 3 2 2 2 2" xfId="12309"/>
    <cellStyle name="Note 2 3 2 2 2 2 2" xfId="16719"/>
    <cellStyle name="Note 2 3 2 2 2 2 2 2" xfId="41559"/>
    <cellStyle name="Note 2 3 2 2 2 2 3" xfId="19982"/>
    <cellStyle name="Note 2 3 2 2 2 2 3 2" xfId="44822"/>
    <cellStyle name="Note 2 3 2 2 2 2 4" xfId="23252"/>
    <cellStyle name="Note 2 3 2 2 2 2 4 2" xfId="48092"/>
    <cellStyle name="Note 2 3 2 2 2 2 5" xfId="26465"/>
    <cellStyle name="Note 2 3 2 2 2 2 5 2" xfId="51305"/>
    <cellStyle name="Note 2 3 2 2 2 2 6" xfId="37169"/>
    <cellStyle name="Note 2 3 2 2 2 3" xfId="30929"/>
    <cellStyle name="Note 2 3 2 2 3" xfId="11633"/>
    <cellStyle name="Note 2 3 2 2 3 2" xfId="7708"/>
    <cellStyle name="Note 2 3 2 2 3 2 2" xfId="32661"/>
    <cellStyle name="Note 2 3 2 2 3 3" xfId="19307"/>
    <cellStyle name="Note 2 3 2 2 3 3 2" xfId="44147"/>
    <cellStyle name="Note 2 3 2 2 3 4" xfId="22577"/>
    <cellStyle name="Note 2 3 2 2 3 4 2" xfId="47417"/>
    <cellStyle name="Note 2 3 2 2 3 5" xfId="25792"/>
    <cellStyle name="Note 2 3 2 2 3 5 2" xfId="50632"/>
    <cellStyle name="Note 2 3 2 2 3 6" xfId="36517"/>
    <cellStyle name="Note 2 3 2 2 4" xfId="29563"/>
    <cellStyle name="Note 2 3 2 3" xfId="5597"/>
    <cellStyle name="Note 2 3 2 3 2" xfId="10174"/>
    <cellStyle name="Note 2 3 2 3 2 2" xfId="13714"/>
    <cellStyle name="Note 2 3 2 3 2 2 2" xfId="38556"/>
    <cellStyle name="Note 2 3 2 3 2 3" xfId="17888"/>
    <cellStyle name="Note 2 3 2 3 2 3 2" xfId="42728"/>
    <cellStyle name="Note 2 3 2 3 2 4" xfId="21182"/>
    <cellStyle name="Note 2 3 2 3 2 4 2" xfId="46022"/>
    <cellStyle name="Note 2 3 2 3 2 5" xfId="24408"/>
    <cellStyle name="Note 2 3 2 3 2 5 2" xfId="49248"/>
    <cellStyle name="Note 2 3 2 3 2 6" xfId="35116"/>
    <cellStyle name="Note 2 3 2 3 3" xfId="30596"/>
    <cellStyle name="Note 2 3 2 4" xfId="7064"/>
    <cellStyle name="Note 2 3 2 4 2" xfId="9662"/>
    <cellStyle name="Note 2 3 2 4 2 2" xfId="34611"/>
    <cellStyle name="Note 2 3 2 4 3" xfId="15757"/>
    <cellStyle name="Note 2 3 2 4 3 2" xfId="40597"/>
    <cellStyle name="Note 2 3 2 4 4" xfId="9295"/>
    <cellStyle name="Note 2 3 2 4 4 2" xfId="34245"/>
    <cellStyle name="Note 2 3 2 4 5" xfId="20777"/>
    <cellStyle name="Note 2 3 2 4 5 2" xfId="45617"/>
    <cellStyle name="Note 2 3 2 4 6" xfId="32018"/>
    <cellStyle name="Note 2 3 2 5" xfId="29220"/>
    <cellStyle name="Note 2 3 3" xfId="576"/>
    <cellStyle name="Note 2 3 3 2" xfId="995"/>
    <cellStyle name="Note 2 3 3 2 2" xfId="5912"/>
    <cellStyle name="Note 2 3 3 2 2 2" xfId="12288"/>
    <cellStyle name="Note 2 3 3 2 2 2 2" xfId="16698"/>
    <cellStyle name="Note 2 3 3 2 2 2 2 2" xfId="41538"/>
    <cellStyle name="Note 2 3 3 2 2 2 3" xfId="19961"/>
    <cellStyle name="Note 2 3 3 2 2 2 3 2" xfId="44801"/>
    <cellStyle name="Note 2 3 3 2 2 2 4" xfId="23231"/>
    <cellStyle name="Note 2 3 3 2 2 2 4 2" xfId="48071"/>
    <cellStyle name="Note 2 3 3 2 2 2 5" xfId="26444"/>
    <cellStyle name="Note 2 3 3 2 2 2 5 2" xfId="51284"/>
    <cellStyle name="Note 2 3 3 2 2 2 6" xfId="37148"/>
    <cellStyle name="Note 2 3 3 2 2 3" xfId="30908"/>
    <cellStyle name="Note 2 3 3 2 3" xfId="11796"/>
    <cellStyle name="Note 2 3 3 2 3 2" xfId="7273"/>
    <cellStyle name="Note 2 3 3 2 3 2 2" xfId="32226"/>
    <cellStyle name="Note 2 3 3 2 3 3" xfId="19469"/>
    <cellStyle name="Note 2 3 3 2 3 3 2" xfId="44309"/>
    <cellStyle name="Note 2 3 3 2 3 4" xfId="22739"/>
    <cellStyle name="Note 2 3 3 2 3 4 2" xfId="47579"/>
    <cellStyle name="Note 2 3 3 2 3 5" xfId="25953"/>
    <cellStyle name="Note 2 3 3 2 3 5 2" xfId="50793"/>
    <cellStyle name="Note 2 3 3 2 3 6" xfId="36661"/>
    <cellStyle name="Note 2 3 3 2 4" xfId="29541"/>
    <cellStyle name="Note 2 3 3 3" xfId="5721"/>
    <cellStyle name="Note 2 3 3 3 2" xfId="12097"/>
    <cellStyle name="Note 2 3 3 3 2 2" xfId="16507"/>
    <cellStyle name="Note 2 3 3 3 2 2 2" xfId="41347"/>
    <cellStyle name="Note 2 3 3 3 2 3" xfId="19770"/>
    <cellStyle name="Note 2 3 3 3 2 3 2" xfId="44610"/>
    <cellStyle name="Note 2 3 3 3 2 4" xfId="23040"/>
    <cellStyle name="Note 2 3 3 3 2 4 2" xfId="47880"/>
    <cellStyle name="Note 2 3 3 3 2 5" xfId="26253"/>
    <cellStyle name="Note 2 3 3 3 2 5 2" xfId="51093"/>
    <cellStyle name="Note 2 3 3 3 2 6" xfId="36960"/>
    <cellStyle name="Note 2 3 3 3 3" xfId="30720"/>
    <cellStyle name="Note 2 3 3 4" xfId="10003"/>
    <cellStyle name="Note 2 3 3 4 2" xfId="8246"/>
    <cellStyle name="Note 2 3 3 4 2 2" xfId="33199"/>
    <cellStyle name="Note 2 3 3 4 3" xfId="17719"/>
    <cellStyle name="Note 2 3 3 4 3 2" xfId="42559"/>
    <cellStyle name="Note 2 3 3 4 4" xfId="21014"/>
    <cellStyle name="Note 2 3 3 4 4 2" xfId="45854"/>
    <cellStyle name="Note 2 3 3 4 5" xfId="24240"/>
    <cellStyle name="Note 2 3 3 4 5 2" xfId="49080"/>
    <cellStyle name="Note 2 3 3 4 6" xfId="34951"/>
    <cellStyle name="Note 2 3 3 5" xfId="29350"/>
    <cellStyle name="Note 2 3 4" xfId="539"/>
    <cellStyle name="Note 2 3 4 2" xfId="5687"/>
    <cellStyle name="Note 2 3 4 2 2" xfId="12063"/>
    <cellStyle name="Note 2 3 4 2 2 2" xfId="16473"/>
    <cellStyle name="Note 2 3 4 2 2 2 2" xfId="41313"/>
    <cellStyle name="Note 2 3 4 2 2 3" xfId="19736"/>
    <cellStyle name="Note 2 3 4 2 2 3 2" xfId="44576"/>
    <cellStyle name="Note 2 3 4 2 2 4" xfId="23006"/>
    <cellStyle name="Note 2 3 4 2 2 4 2" xfId="47846"/>
    <cellStyle name="Note 2 3 4 2 2 5" xfId="26219"/>
    <cellStyle name="Note 2 3 4 2 2 5 2" xfId="51059"/>
    <cellStyle name="Note 2 3 4 2 2 6" xfId="36926"/>
    <cellStyle name="Note 2 3 4 2 3" xfId="30686"/>
    <cellStyle name="Note 2 3 4 3" xfId="11375"/>
    <cellStyle name="Note 2 3 4 3 2" xfId="7683"/>
    <cellStyle name="Note 2 3 4 3 2 2" xfId="32636"/>
    <cellStyle name="Note 2 3 4 3 3" xfId="19069"/>
    <cellStyle name="Note 2 3 4 3 3 2" xfId="43909"/>
    <cellStyle name="Note 2 3 4 3 4" xfId="22339"/>
    <cellStyle name="Note 2 3 4 3 4 2" xfId="47179"/>
    <cellStyle name="Note 2 3 4 3 5" xfId="25562"/>
    <cellStyle name="Note 2 3 4 3 5 2" xfId="50402"/>
    <cellStyle name="Note 2 3 4 3 6" xfId="36288"/>
    <cellStyle name="Note 2 3 4 4" xfId="29313"/>
    <cellStyle name="Note 2 3 5" xfId="5513"/>
    <cellStyle name="Note 2 3 5 2" xfId="10256"/>
    <cellStyle name="Note 2 3 5 2 2" xfId="8186"/>
    <cellStyle name="Note 2 3 5 2 2 2" xfId="33139"/>
    <cellStyle name="Note 2 3 5 2 3" xfId="17970"/>
    <cellStyle name="Note 2 3 5 2 3 2" xfId="42810"/>
    <cellStyle name="Note 2 3 5 2 4" xfId="21264"/>
    <cellStyle name="Note 2 3 5 2 4 2" xfId="46104"/>
    <cellStyle name="Note 2 3 5 2 5" xfId="24490"/>
    <cellStyle name="Note 2 3 5 2 5 2" xfId="49330"/>
    <cellStyle name="Note 2 3 5 2 6" xfId="35198"/>
    <cellStyle name="Note 2 3 5 3" xfId="30512"/>
    <cellStyle name="Note 2 3 6" xfId="10044"/>
    <cellStyle name="Note 2 3 6 2" xfId="14785"/>
    <cellStyle name="Note 2 3 6 2 2" xfId="39626"/>
    <cellStyle name="Note 2 3 6 3" xfId="17759"/>
    <cellStyle name="Note 2 3 6 3 2" xfId="42599"/>
    <cellStyle name="Note 2 3 6 4" xfId="21053"/>
    <cellStyle name="Note 2 3 6 4 2" xfId="45893"/>
    <cellStyle name="Note 2 3 6 5" xfId="24279"/>
    <cellStyle name="Note 2 3 6 5 2" xfId="49119"/>
    <cellStyle name="Note 2 3 6 6" xfId="34990"/>
    <cellStyle name="Note 2 3 7" xfId="29134"/>
    <cellStyle name="Note 2 4" xfId="298"/>
    <cellStyle name="Note 2 4 2" xfId="425"/>
    <cellStyle name="Note 2 4 2 2" xfId="1016"/>
    <cellStyle name="Note 2 4 2 2 2" xfId="5932"/>
    <cellStyle name="Note 2 4 2 2 2 2" xfId="12308"/>
    <cellStyle name="Note 2 4 2 2 2 2 2" xfId="16718"/>
    <cellStyle name="Note 2 4 2 2 2 2 2 2" xfId="41558"/>
    <cellStyle name="Note 2 4 2 2 2 2 3" xfId="19981"/>
    <cellStyle name="Note 2 4 2 2 2 2 3 2" xfId="44821"/>
    <cellStyle name="Note 2 4 2 2 2 2 4" xfId="23251"/>
    <cellStyle name="Note 2 4 2 2 2 2 4 2" xfId="48091"/>
    <cellStyle name="Note 2 4 2 2 2 2 5" xfId="26464"/>
    <cellStyle name="Note 2 4 2 2 2 2 5 2" xfId="51304"/>
    <cellStyle name="Note 2 4 2 2 2 2 6" xfId="37168"/>
    <cellStyle name="Note 2 4 2 2 2 3" xfId="30928"/>
    <cellStyle name="Note 2 4 2 2 3" xfId="7066"/>
    <cellStyle name="Note 2 4 2 2 3 2" xfId="13082"/>
    <cellStyle name="Note 2 4 2 2 3 2 2" xfId="37925"/>
    <cellStyle name="Note 2 4 2 2 3 3" xfId="9627"/>
    <cellStyle name="Note 2 4 2 2 3 3 2" xfId="34577"/>
    <cellStyle name="Note 2 4 2 2 3 4" xfId="8848"/>
    <cellStyle name="Note 2 4 2 2 3 4 2" xfId="33799"/>
    <cellStyle name="Note 2 4 2 2 3 5" xfId="8653"/>
    <cellStyle name="Note 2 4 2 2 3 5 2" xfId="33604"/>
    <cellStyle name="Note 2 4 2 2 3 6" xfId="32020"/>
    <cellStyle name="Note 2 4 2 2 4" xfId="29562"/>
    <cellStyle name="Note 2 4 2 3" xfId="5596"/>
    <cellStyle name="Note 2 4 2 3 2" xfId="10175"/>
    <cellStyle name="Note 2 4 2 3 2 2" xfId="14025"/>
    <cellStyle name="Note 2 4 2 3 2 2 2" xfId="38866"/>
    <cellStyle name="Note 2 4 2 3 2 3" xfId="17889"/>
    <cellStyle name="Note 2 4 2 3 2 3 2" xfId="42729"/>
    <cellStyle name="Note 2 4 2 3 2 4" xfId="21183"/>
    <cellStyle name="Note 2 4 2 3 2 4 2" xfId="46023"/>
    <cellStyle name="Note 2 4 2 3 2 5" xfId="24409"/>
    <cellStyle name="Note 2 4 2 3 2 5 2" xfId="49249"/>
    <cellStyle name="Note 2 4 2 3 2 6" xfId="35117"/>
    <cellStyle name="Note 2 4 2 3 3" xfId="30595"/>
    <cellStyle name="Note 2 4 2 4" xfId="10080"/>
    <cellStyle name="Note 2 4 2 4 2" xfId="8235"/>
    <cellStyle name="Note 2 4 2 4 2 2" xfId="33188"/>
    <cellStyle name="Note 2 4 2 4 3" xfId="17795"/>
    <cellStyle name="Note 2 4 2 4 3 2" xfId="42635"/>
    <cellStyle name="Note 2 4 2 4 4" xfId="21089"/>
    <cellStyle name="Note 2 4 2 4 4 2" xfId="45929"/>
    <cellStyle name="Note 2 4 2 4 5" xfId="24315"/>
    <cellStyle name="Note 2 4 2 4 5 2" xfId="49155"/>
    <cellStyle name="Note 2 4 2 4 6" xfId="35026"/>
    <cellStyle name="Note 2 4 2 5" xfId="29219"/>
    <cellStyle name="Note 2 4 3" xfId="575"/>
    <cellStyle name="Note 2 4 3 2" xfId="1114"/>
    <cellStyle name="Note 2 4 3 2 2" xfId="6029"/>
    <cellStyle name="Note 2 4 3 2 2 2" xfId="12405"/>
    <cellStyle name="Note 2 4 3 2 2 2 2" xfId="16815"/>
    <cellStyle name="Note 2 4 3 2 2 2 2 2" xfId="41655"/>
    <cellStyle name="Note 2 4 3 2 2 2 3" xfId="20078"/>
    <cellStyle name="Note 2 4 3 2 2 2 3 2" xfId="44918"/>
    <cellStyle name="Note 2 4 3 2 2 2 4" xfId="23348"/>
    <cellStyle name="Note 2 4 3 2 2 2 4 2" xfId="48188"/>
    <cellStyle name="Note 2 4 3 2 2 2 5" xfId="26561"/>
    <cellStyle name="Note 2 4 3 2 2 2 5 2" xfId="51401"/>
    <cellStyle name="Note 2 4 3 2 2 2 6" xfId="37265"/>
    <cellStyle name="Note 2 4 3 2 2 3" xfId="31025"/>
    <cellStyle name="Note 2 4 3 2 3" xfId="11711"/>
    <cellStyle name="Note 2 4 3 2 3 2" xfId="13150"/>
    <cellStyle name="Note 2 4 3 2 3 2 2" xfId="37992"/>
    <cellStyle name="Note 2 4 3 2 3 3" xfId="19385"/>
    <cellStyle name="Note 2 4 3 2 3 3 2" xfId="44225"/>
    <cellStyle name="Note 2 4 3 2 3 4" xfId="22654"/>
    <cellStyle name="Note 2 4 3 2 3 4 2" xfId="47494"/>
    <cellStyle name="Note 2 4 3 2 3 5" xfId="25869"/>
    <cellStyle name="Note 2 4 3 2 3 5 2" xfId="50709"/>
    <cellStyle name="Note 2 4 3 2 3 6" xfId="36591"/>
    <cellStyle name="Note 2 4 3 2 4" xfId="29660"/>
    <cellStyle name="Note 2 4 3 3" xfId="5720"/>
    <cellStyle name="Note 2 4 3 3 2" xfId="12096"/>
    <cellStyle name="Note 2 4 3 3 2 2" xfId="16506"/>
    <cellStyle name="Note 2 4 3 3 2 2 2" xfId="41346"/>
    <cellStyle name="Note 2 4 3 3 2 3" xfId="19769"/>
    <cellStyle name="Note 2 4 3 3 2 3 2" xfId="44609"/>
    <cellStyle name="Note 2 4 3 3 2 4" xfId="23039"/>
    <cellStyle name="Note 2 4 3 3 2 4 2" xfId="47879"/>
    <cellStyle name="Note 2 4 3 3 2 5" xfId="26252"/>
    <cellStyle name="Note 2 4 3 3 2 5 2" xfId="51092"/>
    <cellStyle name="Note 2 4 3 3 2 6" xfId="36959"/>
    <cellStyle name="Note 2 4 3 3 3" xfId="30719"/>
    <cellStyle name="Note 2 4 3 4" xfId="10161"/>
    <cellStyle name="Note 2 4 3 4 2" xfId="13927"/>
    <cellStyle name="Note 2 4 3 4 2 2" xfId="38768"/>
    <cellStyle name="Note 2 4 3 4 3" xfId="17875"/>
    <cellStyle name="Note 2 4 3 4 3 2" xfId="42715"/>
    <cellStyle name="Note 2 4 3 4 4" xfId="21169"/>
    <cellStyle name="Note 2 4 3 4 4 2" xfId="46009"/>
    <cellStyle name="Note 2 4 3 4 5" xfId="24395"/>
    <cellStyle name="Note 2 4 3 4 5 2" xfId="49235"/>
    <cellStyle name="Note 2 4 3 4 6" xfId="35103"/>
    <cellStyle name="Note 2 4 3 5" xfId="29349"/>
    <cellStyle name="Note 2 4 4" xfId="540"/>
    <cellStyle name="Note 2 4 4 2" xfId="5688"/>
    <cellStyle name="Note 2 4 4 2 2" xfId="12064"/>
    <cellStyle name="Note 2 4 4 2 2 2" xfId="16474"/>
    <cellStyle name="Note 2 4 4 2 2 2 2" xfId="41314"/>
    <cellStyle name="Note 2 4 4 2 2 3" xfId="19737"/>
    <cellStyle name="Note 2 4 4 2 2 3 2" xfId="44577"/>
    <cellStyle name="Note 2 4 4 2 2 4" xfId="23007"/>
    <cellStyle name="Note 2 4 4 2 2 4 2" xfId="47847"/>
    <cellStyle name="Note 2 4 4 2 2 5" xfId="26220"/>
    <cellStyle name="Note 2 4 4 2 2 5 2" xfId="51060"/>
    <cellStyle name="Note 2 4 4 2 2 6" xfId="36927"/>
    <cellStyle name="Note 2 4 4 2 3" xfId="30687"/>
    <cellStyle name="Note 2 4 4 3" xfId="10136"/>
    <cellStyle name="Note 2 4 4 3 2" xfId="7784"/>
    <cellStyle name="Note 2 4 4 3 2 2" xfId="32737"/>
    <cellStyle name="Note 2 4 4 3 3" xfId="17851"/>
    <cellStyle name="Note 2 4 4 3 3 2" xfId="42691"/>
    <cellStyle name="Note 2 4 4 3 4" xfId="21145"/>
    <cellStyle name="Note 2 4 4 3 4 2" xfId="45985"/>
    <cellStyle name="Note 2 4 4 3 5" xfId="24371"/>
    <cellStyle name="Note 2 4 4 3 5 2" xfId="49211"/>
    <cellStyle name="Note 2 4 4 3 6" xfId="35080"/>
    <cellStyle name="Note 2 4 4 4" xfId="29314"/>
    <cellStyle name="Note 2 4 5" xfId="5512"/>
    <cellStyle name="Note 2 4 5 2" xfId="10257"/>
    <cellStyle name="Note 2 4 5 2 2" xfId="8185"/>
    <cellStyle name="Note 2 4 5 2 2 2" xfId="33138"/>
    <cellStyle name="Note 2 4 5 2 3" xfId="17971"/>
    <cellStyle name="Note 2 4 5 2 3 2" xfId="42811"/>
    <cellStyle name="Note 2 4 5 2 4" xfId="21265"/>
    <cellStyle name="Note 2 4 5 2 4 2" xfId="46105"/>
    <cellStyle name="Note 2 4 5 2 5" xfId="24491"/>
    <cellStyle name="Note 2 4 5 2 5 2" xfId="49331"/>
    <cellStyle name="Note 2 4 5 2 6" xfId="35199"/>
    <cellStyle name="Note 2 4 5 3" xfId="30511"/>
    <cellStyle name="Note 2 4 6" xfId="11722"/>
    <cellStyle name="Note 2 4 6 2" xfId="7431"/>
    <cellStyle name="Note 2 4 6 2 2" xfId="32384"/>
    <cellStyle name="Note 2 4 6 3" xfId="19396"/>
    <cellStyle name="Note 2 4 6 3 2" xfId="44236"/>
    <cellStyle name="Note 2 4 6 4" xfId="22665"/>
    <cellStyle name="Note 2 4 6 4 2" xfId="47505"/>
    <cellStyle name="Note 2 4 6 5" xfId="25880"/>
    <cellStyle name="Note 2 4 6 5 2" xfId="50720"/>
    <cellStyle name="Note 2 4 6 6" xfId="36602"/>
    <cellStyle name="Note 2 4 7" xfId="29133"/>
    <cellStyle name="Note 2 5" xfId="295"/>
    <cellStyle name="Note 2 5 2" xfId="423"/>
    <cellStyle name="Note 2 5 2 2" xfId="1014"/>
    <cellStyle name="Note 2 5 2 2 2" xfId="5930"/>
    <cellStyle name="Note 2 5 2 2 2 2" xfId="12306"/>
    <cellStyle name="Note 2 5 2 2 2 2 2" xfId="16716"/>
    <cellStyle name="Note 2 5 2 2 2 2 2 2" xfId="41556"/>
    <cellStyle name="Note 2 5 2 2 2 2 3" xfId="19979"/>
    <cellStyle name="Note 2 5 2 2 2 2 3 2" xfId="44819"/>
    <cellStyle name="Note 2 5 2 2 2 2 4" xfId="23249"/>
    <cellStyle name="Note 2 5 2 2 2 2 4 2" xfId="48089"/>
    <cellStyle name="Note 2 5 2 2 2 2 5" xfId="26462"/>
    <cellStyle name="Note 2 5 2 2 2 2 5 2" xfId="51302"/>
    <cellStyle name="Note 2 5 2 2 2 2 6" xfId="37166"/>
    <cellStyle name="Note 2 5 2 2 2 3" xfId="30926"/>
    <cellStyle name="Note 2 5 2 2 3" xfId="11727"/>
    <cellStyle name="Note 2 5 2 2 3 2" xfId="14693"/>
    <cellStyle name="Note 2 5 2 2 3 2 2" xfId="39534"/>
    <cellStyle name="Note 2 5 2 2 3 3" xfId="19401"/>
    <cellStyle name="Note 2 5 2 2 3 3 2" xfId="44241"/>
    <cellStyle name="Note 2 5 2 2 3 4" xfId="22670"/>
    <cellStyle name="Note 2 5 2 2 3 4 2" xfId="47510"/>
    <cellStyle name="Note 2 5 2 2 3 5" xfId="25885"/>
    <cellStyle name="Note 2 5 2 2 3 5 2" xfId="50725"/>
    <cellStyle name="Note 2 5 2 2 3 6" xfId="36607"/>
    <cellStyle name="Note 2 5 2 2 4" xfId="29560"/>
    <cellStyle name="Note 2 5 2 3" xfId="5594"/>
    <cellStyle name="Note 2 5 2 3 2" xfId="10177"/>
    <cellStyle name="Note 2 5 2 3 2 2" xfId="8195"/>
    <cellStyle name="Note 2 5 2 3 2 2 2" xfId="33148"/>
    <cellStyle name="Note 2 5 2 3 2 3" xfId="17891"/>
    <cellStyle name="Note 2 5 2 3 2 3 2" xfId="42731"/>
    <cellStyle name="Note 2 5 2 3 2 4" xfId="21185"/>
    <cellStyle name="Note 2 5 2 3 2 4 2" xfId="46025"/>
    <cellStyle name="Note 2 5 2 3 2 5" xfId="24411"/>
    <cellStyle name="Note 2 5 2 3 2 5 2" xfId="49251"/>
    <cellStyle name="Note 2 5 2 3 2 6" xfId="35119"/>
    <cellStyle name="Note 2 5 2 3 3" xfId="30593"/>
    <cellStyle name="Note 2 5 2 4" xfId="11668"/>
    <cellStyle name="Note 2 5 2 4 2" xfId="6649"/>
    <cellStyle name="Note 2 5 2 4 2 2" xfId="31617"/>
    <cellStyle name="Note 2 5 2 4 3" xfId="19342"/>
    <cellStyle name="Note 2 5 2 4 3 2" xfId="44182"/>
    <cellStyle name="Note 2 5 2 4 4" xfId="22611"/>
    <cellStyle name="Note 2 5 2 4 4 2" xfId="47451"/>
    <cellStyle name="Note 2 5 2 4 5" xfId="25826"/>
    <cellStyle name="Note 2 5 2 4 5 2" xfId="50666"/>
    <cellStyle name="Note 2 5 2 4 6" xfId="36551"/>
    <cellStyle name="Note 2 5 2 5" xfId="29217"/>
    <cellStyle name="Note 2 5 3" xfId="573"/>
    <cellStyle name="Note 2 5 3 2" xfId="965"/>
    <cellStyle name="Note 2 5 3 2 2" xfId="5884"/>
    <cellStyle name="Note 2 5 3 2 2 2" xfId="12260"/>
    <cellStyle name="Note 2 5 3 2 2 2 2" xfId="16670"/>
    <cellStyle name="Note 2 5 3 2 2 2 2 2" xfId="41510"/>
    <cellStyle name="Note 2 5 3 2 2 2 3" xfId="19933"/>
    <cellStyle name="Note 2 5 3 2 2 2 3 2" xfId="44773"/>
    <cellStyle name="Note 2 5 3 2 2 2 4" xfId="23203"/>
    <cellStyle name="Note 2 5 3 2 2 2 4 2" xfId="48043"/>
    <cellStyle name="Note 2 5 3 2 2 2 5" xfId="26416"/>
    <cellStyle name="Note 2 5 3 2 2 2 5 2" xfId="51256"/>
    <cellStyle name="Note 2 5 3 2 2 2 6" xfId="37120"/>
    <cellStyle name="Note 2 5 3 2 2 3" xfId="30880"/>
    <cellStyle name="Note 2 5 3 2 3" xfId="6970"/>
    <cellStyle name="Note 2 5 3 2 3 2" xfId="8563"/>
    <cellStyle name="Note 2 5 3 2 3 2 2" xfId="33514"/>
    <cellStyle name="Note 2 5 3 2 3 3" xfId="9243"/>
    <cellStyle name="Note 2 5 3 2 3 3 2" xfId="34193"/>
    <cellStyle name="Note 2 5 3 2 3 4" xfId="13194"/>
    <cellStyle name="Note 2 5 3 2 3 4 2" xfId="38036"/>
    <cellStyle name="Note 2 5 3 2 3 5" xfId="14683"/>
    <cellStyle name="Note 2 5 3 2 3 5 2" xfId="39524"/>
    <cellStyle name="Note 2 5 3 2 3 6" xfId="31926"/>
    <cellStyle name="Note 2 5 3 2 4" xfId="29511"/>
    <cellStyle name="Note 2 5 3 3" xfId="5718"/>
    <cellStyle name="Note 2 5 3 3 2" xfId="12094"/>
    <cellStyle name="Note 2 5 3 3 2 2" xfId="16504"/>
    <cellStyle name="Note 2 5 3 3 2 2 2" xfId="41344"/>
    <cellStyle name="Note 2 5 3 3 2 3" xfId="19767"/>
    <cellStyle name="Note 2 5 3 3 2 3 2" xfId="44607"/>
    <cellStyle name="Note 2 5 3 3 2 4" xfId="23037"/>
    <cellStyle name="Note 2 5 3 3 2 4 2" xfId="47877"/>
    <cellStyle name="Note 2 5 3 3 2 5" xfId="26250"/>
    <cellStyle name="Note 2 5 3 3 2 5 2" xfId="51090"/>
    <cellStyle name="Note 2 5 3 3 2 6" xfId="36957"/>
    <cellStyle name="Note 2 5 3 3 3" xfId="30717"/>
    <cellStyle name="Note 2 5 3 4" xfId="10115"/>
    <cellStyle name="Note 2 5 3 4 2" xfId="8206"/>
    <cellStyle name="Note 2 5 3 4 2 2" xfId="33159"/>
    <cellStyle name="Note 2 5 3 4 3" xfId="17830"/>
    <cellStyle name="Note 2 5 3 4 3 2" xfId="42670"/>
    <cellStyle name="Note 2 5 3 4 4" xfId="21124"/>
    <cellStyle name="Note 2 5 3 4 4 2" xfId="45964"/>
    <cellStyle name="Note 2 5 3 4 5" xfId="24350"/>
    <cellStyle name="Note 2 5 3 4 5 2" xfId="49190"/>
    <cellStyle name="Note 2 5 3 4 6" xfId="35059"/>
    <cellStyle name="Note 2 5 3 5" xfId="29347"/>
    <cellStyle name="Note 2 5 4" xfId="541"/>
    <cellStyle name="Note 2 5 4 2" xfId="5689"/>
    <cellStyle name="Note 2 5 4 2 2" xfId="12065"/>
    <cellStyle name="Note 2 5 4 2 2 2" xfId="16475"/>
    <cellStyle name="Note 2 5 4 2 2 2 2" xfId="41315"/>
    <cellStyle name="Note 2 5 4 2 2 3" xfId="19738"/>
    <cellStyle name="Note 2 5 4 2 2 3 2" xfId="44578"/>
    <cellStyle name="Note 2 5 4 2 2 4" xfId="23008"/>
    <cellStyle name="Note 2 5 4 2 2 4 2" xfId="47848"/>
    <cellStyle name="Note 2 5 4 2 2 5" xfId="26221"/>
    <cellStyle name="Note 2 5 4 2 2 5 2" xfId="51061"/>
    <cellStyle name="Note 2 5 4 2 2 6" xfId="36928"/>
    <cellStyle name="Note 2 5 4 2 3" xfId="30688"/>
    <cellStyle name="Note 2 5 4 3" xfId="10135"/>
    <cellStyle name="Note 2 5 4 3 2" xfId="13776"/>
    <cellStyle name="Note 2 5 4 3 2 2" xfId="38618"/>
    <cellStyle name="Note 2 5 4 3 3" xfId="17850"/>
    <cellStyle name="Note 2 5 4 3 3 2" xfId="42690"/>
    <cellStyle name="Note 2 5 4 3 4" xfId="21144"/>
    <cellStyle name="Note 2 5 4 3 4 2" xfId="45984"/>
    <cellStyle name="Note 2 5 4 3 5" xfId="24370"/>
    <cellStyle name="Note 2 5 4 3 5 2" xfId="49210"/>
    <cellStyle name="Note 2 5 4 3 6" xfId="35079"/>
    <cellStyle name="Note 2 5 4 4" xfId="29315"/>
    <cellStyle name="Note 2 5 5" xfId="5510"/>
    <cellStyle name="Note 2 5 5 2" xfId="10259"/>
    <cellStyle name="Note 2 5 5 2 2" xfId="9536"/>
    <cellStyle name="Note 2 5 5 2 2 2" xfId="34486"/>
    <cellStyle name="Note 2 5 5 2 3" xfId="17973"/>
    <cellStyle name="Note 2 5 5 2 3 2" xfId="42813"/>
    <cellStyle name="Note 2 5 5 2 4" xfId="21267"/>
    <cellStyle name="Note 2 5 5 2 4 2" xfId="46107"/>
    <cellStyle name="Note 2 5 5 2 5" xfId="24493"/>
    <cellStyle name="Note 2 5 5 2 5 2" xfId="49333"/>
    <cellStyle name="Note 2 5 5 2 6" xfId="35201"/>
    <cellStyle name="Note 2 5 5 3" xfId="30509"/>
    <cellStyle name="Note 2 5 6" xfId="10079"/>
    <cellStyle name="Note 2 5 6 2" xfId="7161"/>
    <cellStyle name="Note 2 5 6 2 2" xfId="32114"/>
    <cellStyle name="Note 2 5 6 3" xfId="17794"/>
    <cellStyle name="Note 2 5 6 3 2" xfId="42634"/>
    <cellStyle name="Note 2 5 6 4" xfId="21088"/>
    <cellStyle name="Note 2 5 6 4 2" xfId="45928"/>
    <cellStyle name="Note 2 5 6 5" xfId="24314"/>
    <cellStyle name="Note 2 5 6 5 2" xfId="49154"/>
    <cellStyle name="Note 2 5 6 6" xfId="35025"/>
    <cellStyle name="Note 2 5 7" xfId="29131"/>
    <cellStyle name="Note 2 6" xfId="409"/>
    <cellStyle name="Note 2 6 2" xfId="986"/>
    <cellStyle name="Note 2 6 2 2" xfId="5903"/>
    <cellStyle name="Note 2 6 2 2 2" xfId="12279"/>
    <cellStyle name="Note 2 6 2 2 2 2" xfId="16689"/>
    <cellStyle name="Note 2 6 2 2 2 2 2" xfId="41529"/>
    <cellStyle name="Note 2 6 2 2 2 3" xfId="19952"/>
    <cellStyle name="Note 2 6 2 2 2 3 2" xfId="44792"/>
    <cellStyle name="Note 2 6 2 2 2 4" xfId="23222"/>
    <cellStyle name="Note 2 6 2 2 2 4 2" xfId="48062"/>
    <cellStyle name="Note 2 6 2 2 2 5" xfId="26435"/>
    <cellStyle name="Note 2 6 2 2 2 5 2" xfId="51275"/>
    <cellStyle name="Note 2 6 2 2 2 6" xfId="37139"/>
    <cellStyle name="Note 2 6 2 2 3" xfId="30899"/>
    <cellStyle name="Note 2 6 2 3" xfId="11628"/>
    <cellStyle name="Note 2 6 2 3 2" xfId="8490"/>
    <cellStyle name="Note 2 6 2 3 2 2" xfId="33441"/>
    <cellStyle name="Note 2 6 2 3 3" xfId="19302"/>
    <cellStyle name="Note 2 6 2 3 3 2" xfId="44142"/>
    <cellStyle name="Note 2 6 2 3 4" xfId="22572"/>
    <cellStyle name="Note 2 6 2 3 4 2" xfId="47412"/>
    <cellStyle name="Note 2 6 2 3 5" xfId="25787"/>
    <cellStyle name="Note 2 6 2 3 5 2" xfId="50627"/>
    <cellStyle name="Note 2 6 2 3 6" xfId="36512"/>
    <cellStyle name="Note 2 6 2 4" xfId="29532"/>
    <cellStyle name="Note 2 6 3" xfId="5581"/>
    <cellStyle name="Note 2 6 3 2" xfId="10190"/>
    <cellStyle name="Note 2 6 3 2 2" xfId="14026"/>
    <cellStyle name="Note 2 6 3 2 2 2" xfId="38867"/>
    <cellStyle name="Note 2 6 3 2 3" xfId="17904"/>
    <cellStyle name="Note 2 6 3 2 3 2" xfId="42744"/>
    <cellStyle name="Note 2 6 3 2 4" xfId="21198"/>
    <cellStyle name="Note 2 6 3 2 4 2" xfId="46038"/>
    <cellStyle name="Note 2 6 3 2 5" xfId="24424"/>
    <cellStyle name="Note 2 6 3 2 5 2" xfId="49264"/>
    <cellStyle name="Note 2 6 3 2 6" xfId="35132"/>
    <cellStyle name="Note 2 6 3 3" xfId="30580"/>
    <cellStyle name="Note 2 6 4" xfId="11716"/>
    <cellStyle name="Note 2 6 4 2" xfId="9795"/>
    <cellStyle name="Note 2 6 4 2 2" xfId="34744"/>
    <cellStyle name="Note 2 6 4 3" xfId="19390"/>
    <cellStyle name="Note 2 6 4 3 2" xfId="44230"/>
    <cellStyle name="Note 2 6 4 4" xfId="22659"/>
    <cellStyle name="Note 2 6 4 4 2" xfId="47499"/>
    <cellStyle name="Note 2 6 4 5" xfId="25874"/>
    <cellStyle name="Note 2 6 4 5 2" xfId="50714"/>
    <cellStyle name="Note 2 6 4 6" xfId="36596"/>
    <cellStyle name="Note 2 6 5" xfId="29203"/>
    <cellStyle name="Note 2 7" xfId="194"/>
    <cellStyle name="Note 2 7 2" xfId="991"/>
    <cellStyle name="Note 2 7 2 2" xfId="5908"/>
    <cellStyle name="Note 2 7 2 2 2" xfId="12284"/>
    <cellStyle name="Note 2 7 2 2 2 2" xfId="16694"/>
    <cellStyle name="Note 2 7 2 2 2 2 2" xfId="41534"/>
    <cellStyle name="Note 2 7 2 2 2 3" xfId="19957"/>
    <cellStyle name="Note 2 7 2 2 2 3 2" xfId="44797"/>
    <cellStyle name="Note 2 7 2 2 2 4" xfId="23227"/>
    <cellStyle name="Note 2 7 2 2 2 4 2" xfId="48067"/>
    <cellStyle name="Note 2 7 2 2 2 5" xfId="26440"/>
    <cellStyle name="Note 2 7 2 2 2 5 2" xfId="51280"/>
    <cellStyle name="Note 2 7 2 2 2 6" xfId="37144"/>
    <cellStyle name="Note 2 7 2 2 3" xfId="30904"/>
    <cellStyle name="Note 2 7 2 3" xfId="11595"/>
    <cellStyle name="Note 2 7 2 3 2" xfId="14647"/>
    <cellStyle name="Note 2 7 2 3 2 2" xfId="39488"/>
    <cellStyle name="Note 2 7 2 3 3" xfId="19269"/>
    <cellStyle name="Note 2 7 2 3 3 2" xfId="44109"/>
    <cellStyle name="Note 2 7 2 3 4" xfId="22539"/>
    <cellStyle name="Note 2 7 2 3 4 2" xfId="47379"/>
    <cellStyle name="Note 2 7 2 3 5" xfId="25754"/>
    <cellStyle name="Note 2 7 2 3 5 2" xfId="50594"/>
    <cellStyle name="Note 2 7 2 3 6" xfId="36481"/>
    <cellStyle name="Note 2 7 2 4" xfId="29537"/>
    <cellStyle name="Note 2 7 3" xfId="5497"/>
    <cellStyle name="Note 2 7 3 2" xfId="10272"/>
    <cellStyle name="Note 2 7 3 2 2" xfId="9650"/>
    <cellStyle name="Note 2 7 3 2 2 2" xfId="34599"/>
    <cellStyle name="Note 2 7 3 2 3" xfId="17986"/>
    <cellStyle name="Note 2 7 3 2 3 2" xfId="42826"/>
    <cellStyle name="Note 2 7 3 2 4" xfId="21280"/>
    <cellStyle name="Note 2 7 3 2 4 2" xfId="46120"/>
    <cellStyle name="Note 2 7 3 2 5" xfId="24506"/>
    <cellStyle name="Note 2 7 3 2 5 2" xfId="49346"/>
    <cellStyle name="Note 2 7 3 2 6" xfId="35214"/>
    <cellStyle name="Note 2 7 3 3" xfId="30496"/>
    <cellStyle name="Note 2 7 4" xfId="10031"/>
    <cellStyle name="Note 2 7 4 2" xfId="13756"/>
    <cellStyle name="Note 2 7 4 2 2" xfId="38598"/>
    <cellStyle name="Note 2 7 4 3" xfId="17746"/>
    <cellStyle name="Note 2 7 4 3 2" xfId="42586"/>
    <cellStyle name="Note 2 7 4 4" xfId="21040"/>
    <cellStyle name="Note 2 7 4 4 2" xfId="45880"/>
    <cellStyle name="Note 2 7 4 5" xfId="24266"/>
    <cellStyle name="Note 2 7 4 5 2" xfId="49106"/>
    <cellStyle name="Note 2 7 4 6" xfId="34977"/>
    <cellStyle name="Note 2 7 5" xfId="29117"/>
    <cellStyle name="Note 2 8" xfId="545"/>
    <cellStyle name="Note 2 8 2" xfId="1132"/>
    <cellStyle name="Note 2 8 3" xfId="5332"/>
    <cellStyle name="Note 2 8 3 2" xfId="6210"/>
    <cellStyle name="Note 2 8 3 2 2" xfId="12585"/>
    <cellStyle name="Note 2 8 3 2 2 2" xfId="16995"/>
    <cellStyle name="Note 2 8 3 2 2 2 2" xfId="41835"/>
    <cellStyle name="Note 2 8 3 2 2 3" xfId="20258"/>
    <cellStyle name="Note 2 8 3 2 2 3 2" xfId="45098"/>
    <cellStyle name="Note 2 8 3 2 2 4" xfId="23528"/>
    <cellStyle name="Note 2 8 3 2 2 4 2" xfId="48368"/>
    <cellStyle name="Note 2 8 3 2 2 5" xfId="26741"/>
    <cellStyle name="Note 2 8 3 2 2 5 2" xfId="51581"/>
    <cellStyle name="Note 2 8 3 2 2 6" xfId="37431"/>
    <cellStyle name="Note 2 8 3 2 3" xfId="31189"/>
    <cellStyle name="Note 2 8 3 3" xfId="10381"/>
    <cellStyle name="Note 2 8 3 3 2" xfId="13850"/>
    <cellStyle name="Note 2 8 3 3 2 2" xfId="38692"/>
    <cellStyle name="Note 2 8 3 3 3" xfId="18095"/>
    <cellStyle name="Note 2 8 3 3 3 2" xfId="42935"/>
    <cellStyle name="Note 2 8 3 3 4" xfId="21385"/>
    <cellStyle name="Note 2 8 3 3 4 2" xfId="46225"/>
    <cellStyle name="Note 2 8 3 3 5" xfId="24611"/>
    <cellStyle name="Note 2 8 3 3 5 2" xfId="49451"/>
    <cellStyle name="Note 2 8 3 3 6" xfId="35322"/>
    <cellStyle name="Note 2 8 3 4" xfId="30383"/>
    <cellStyle name="Note 2 8 4" xfId="5693"/>
    <cellStyle name="Note 2 8 4 2" xfId="12069"/>
    <cellStyle name="Note 2 8 4 2 2" xfId="16479"/>
    <cellStyle name="Note 2 8 4 2 2 2" xfId="41319"/>
    <cellStyle name="Note 2 8 4 2 3" xfId="19742"/>
    <cellStyle name="Note 2 8 4 2 3 2" xfId="44582"/>
    <cellStyle name="Note 2 8 4 2 4" xfId="23012"/>
    <cellStyle name="Note 2 8 4 2 4 2" xfId="47852"/>
    <cellStyle name="Note 2 8 4 2 5" xfId="26225"/>
    <cellStyle name="Note 2 8 4 2 5 2" xfId="51065"/>
    <cellStyle name="Note 2 8 4 2 6" xfId="36932"/>
    <cellStyle name="Note 2 8 4 3" xfId="30692"/>
    <cellStyle name="Note 2 8 5" xfId="6916"/>
    <cellStyle name="Note 2 8 5 2" xfId="13538"/>
    <cellStyle name="Note 2 8 5 2 2" xfId="38380"/>
    <cellStyle name="Note 2 8 5 3" xfId="13884"/>
    <cellStyle name="Note 2 8 5 3 2" xfId="38725"/>
    <cellStyle name="Note 2 8 5 4" xfId="7016"/>
    <cellStyle name="Note 2 8 5 4 2" xfId="31972"/>
    <cellStyle name="Note 2 8 5 5" xfId="8621"/>
    <cellStyle name="Note 2 8 5 5 2" xfId="33572"/>
    <cellStyle name="Note 2 8 5 6" xfId="31876"/>
    <cellStyle name="Note 2 8 6" xfId="29319"/>
    <cellStyle name="Note 2 9" xfId="619"/>
    <cellStyle name="Note 2 9 2" xfId="5763"/>
    <cellStyle name="Note 2 9 2 2" xfId="12139"/>
    <cellStyle name="Note 2 9 2 2 2" xfId="16549"/>
    <cellStyle name="Note 2 9 2 2 2 2" xfId="41389"/>
    <cellStyle name="Note 2 9 2 2 3" xfId="19812"/>
    <cellStyle name="Note 2 9 2 2 3 2" xfId="44652"/>
    <cellStyle name="Note 2 9 2 2 4" xfId="23082"/>
    <cellStyle name="Note 2 9 2 2 4 2" xfId="47922"/>
    <cellStyle name="Note 2 9 2 2 5" xfId="26295"/>
    <cellStyle name="Note 2 9 2 2 5 2" xfId="51135"/>
    <cellStyle name="Note 2 9 2 2 6" xfId="37002"/>
    <cellStyle name="Note 2 9 2 3" xfId="30762"/>
    <cellStyle name="Note 2 9 3" xfId="11509"/>
    <cellStyle name="Note 2 9 3 2" xfId="14453"/>
    <cellStyle name="Note 2 9 3 2 2" xfId="39294"/>
    <cellStyle name="Note 2 9 3 3" xfId="19186"/>
    <cellStyle name="Note 2 9 3 3 2" xfId="44026"/>
    <cellStyle name="Note 2 9 3 4" xfId="22453"/>
    <cellStyle name="Note 2 9 3 4 2" xfId="47293"/>
    <cellStyle name="Note 2 9 3 5" xfId="25671"/>
    <cellStyle name="Note 2 9 3 5 2" xfId="50511"/>
    <cellStyle name="Note 2 9 3 6" xfId="36398"/>
    <cellStyle name="Note 2 9 4" xfId="29393"/>
    <cellStyle name="Note 3" xfId="250"/>
    <cellStyle name="Notes" xfId="889"/>
    <cellStyle name="Number" xfId="890"/>
    <cellStyle name="Number 1" xfId="891"/>
    <cellStyle name="Number 1 10" xfId="29107"/>
    <cellStyle name="Number 1 10 2" xfId="53867"/>
    <cellStyle name="Number 1 2" xfId="1421"/>
    <cellStyle name="Number 1 2 2" xfId="4736"/>
    <cellStyle name="Number 1 2 2 2" xfId="29856"/>
    <cellStyle name="Number 1 2 3" xfId="5151"/>
    <cellStyle name="Number 1 2 3 2" xfId="30246"/>
    <cellStyle name="Number 1 2 4" xfId="4709"/>
    <cellStyle name="Number 1 2 4 2" xfId="29836"/>
    <cellStyle name="Number 1 2 5" xfId="5185"/>
    <cellStyle name="Number 1 2 5 2" xfId="30275"/>
    <cellStyle name="Number 1 2 6" xfId="29058"/>
    <cellStyle name="Number 1 2 6 2" xfId="53825"/>
    <cellStyle name="Number 1 2 7" xfId="29069"/>
    <cellStyle name="Number 1 2 7 2" xfId="53834"/>
    <cellStyle name="Number 1 2 8" xfId="29025"/>
    <cellStyle name="Number 1 2 8 2" xfId="53796"/>
    <cellStyle name="Number 1 2 9" xfId="29084"/>
    <cellStyle name="Number 1 2 9 2" xfId="53848"/>
    <cellStyle name="Number 1 3" xfId="1149"/>
    <cellStyle name="Number 1 3 2" xfId="29681"/>
    <cellStyle name="Number 1 4" xfId="4738"/>
    <cellStyle name="Number 1 4 2" xfId="29857"/>
    <cellStyle name="Number 1 5" xfId="5150"/>
    <cellStyle name="Number 1 5 2" xfId="30245"/>
    <cellStyle name="Number 1 6" xfId="4749"/>
    <cellStyle name="Number 1 6 2" xfId="29868"/>
    <cellStyle name="Number 1 7" xfId="28807"/>
    <cellStyle name="Number 1 7 2" xfId="53643"/>
    <cellStyle name="Number 1 8" xfId="28888"/>
    <cellStyle name="Number 1 8 2" xfId="53707"/>
    <cellStyle name="Number 1 9" xfId="29063"/>
    <cellStyle name="Number 1 9 2" xfId="53828"/>
    <cellStyle name="Number 2" xfId="1420"/>
    <cellStyle name="Number Date" xfId="892"/>
    <cellStyle name="Number Date (short)" xfId="893"/>
    <cellStyle name="Number Date (short) 2" xfId="1423"/>
    <cellStyle name="Number Date 2" xfId="1422"/>
    <cellStyle name="Number Date 3" xfId="1418"/>
    <cellStyle name="Number Date 4" xfId="1440"/>
    <cellStyle name="Number Date 5" xfId="1441"/>
    <cellStyle name="Number Date 6" xfId="1442"/>
    <cellStyle name="Number Date_Green" xfId="894"/>
    <cellStyle name="Number II" xfId="895"/>
    <cellStyle name="Number II 2" xfId="1145"/>
    <cellStyle name="Number II 2 2" xfId="29679"/>
    <cellStyle name="Number II 3" xfId="1148"/>
    <cellStyle name="Number II 3 2" xfId="29680"/>
    <cellStyle name="Number II 4" xfId="5152"/>
    <cellStyle name="Number II 4 2" xfId="30247"/>
    <cellStyle name="Number II 5" xfId="5198"/>
    <cellStyle name="Number II 5 2" xfId="30287"/>
    <cellStyle name="Number II 6" xfId="28843"/>
    <cellStyle name="Number II 6 2" xfId="53668"/>
    <cellStyle name="Number II 7" xfId="28887"/>
    <cellStyle name="Number II 7 2" xfId="53706"/>
    <cellStyle name="Number II 8" xfId="28873"/>
    <cellStyle name="Number II 8 2" xfId="53695"/>
    <cellStyle name="Number II 9" xfId="29065"/>
    <cellStyle name="Number II 9 2" xfId="53830"/>
    <cellStyle name="Number Integer" xfId="896"/>
    <cellStyle name="Number Integer 2" xfId="1424"/>
    <cellStyle name="Output" xfId="11" builtinId="21" customBuiltin="1"/>
    <cellStyle name="Output %" xfId="88"/>
    <cellStyle name="Output % 2" xfId="267"/>
    <cellStyle name="Output % 2 2" xfId="752"/>
    <cellStyle name="Output % 2 3" xfId="6855"/>
    <cellStyle name="Output % 2 4" xfId="6434"/>
    <cellStyle name="Output % 3" xfId="286"/>
    <cellStyle name="Output % 3 2" xfId="953"/>
    <cellStyle name="Output % 3 3" xfId="6859"/>
    <cellStyle name="Output % 3 4" xfId="6606"/>
    <cellStyle name="Output % 4" xfId="139"/>
    <cellStyle name="Output % 4 2" xfId="5344"/>
    <cellStyle name="Output % 5" xfId="6807"/>
    <cellStyle name="Output % 6" xfId="6424"/>
    <cellStyle name="Output 2" xfId="195"/>
    <cellStyle name="Output 2 10" xfId="5498"/>
    <cellStyle name="Output 2 10 2" xfId="10271"/>
    <cellStyle name="Output 2 10 2 2" xfId="9598"/>
    <cellStyle name="Output 2 10 2 2 2" xfId="34548"/>
    <cellStyle name="Output 2 10 2 3" xfId="17985"/>
    <cellStyle name="Output 2 10 2 3 2" xfId="42825"/>
    <cellStyle name="Output 2 10 2 4" xfId="21279"/>
    <cellStyle name="Output 2 10 2 4 2" xfId="46119"/>
    <cellStyle name="Output 2 10 2 5" xfId="24505"/>
    <cellStyle name="Output 2 10 2 5 2" xfId="49345"/>
    <cellStyle name="Output 2 10 2 6" xfId="35213"/>
    <cellStyle name="Output 2 10 3" xfId="30497"/>
    <cellStyle name="Output 2 11" xfId="6862"/>
    <cellStyle name="Output 2 11 2" xfId="7979"/>
    <cellStyle name="Output 2 11 2 2" xfId="32932"/>
    <cellStyle name="Output 2 11 3" xfId="8595"/>
    <cellStyle name="Output 2 11 3 2" xfId="33546"/>
    <cellStyle name="Output 2 11 4" xfId="17511"/>
    <cellStyle name="Output 2 11 4 2" xfId="42351"/>
    <cellStyle name="Output 2 11 5" xfId="20769"/>
    <cellStyle name="Output 2 11 5 2" xfId="45609"/>
    <cellStyle name="Output 2 11 6" xfId="31823"/>
    <cellStyle name="Output 2 12" xfId="29118"/>
    <cellStyle name="Output 2 2" xfId="235"/>
    <cellStyle name="Output 2 2 10" xfId="11651"/>
    <cellStyle name="Output 2 2 10 2" xfId="13088"/>
    <cellStyle name="Output 2 2 10 2 2" xfId="37931"/>
    <cellStyle name="Output 2 2 10 3" xfId="19325"/>
    <cellStyle name="Output 2 2 10 3 2" xfId="44165"/>
    <cellStyle name="Output 2 2 10 4" xfId="22594"/>
    <cellStyle name="Output 2 2 10 4 2" xfId="47434"/>
    <cellStyle name="Output 2 2 10 5" xfId="25809"/>
    <cellStyle name="Output 2 2 10 5 2" xfId="50649"/>
    <cellStyle name="Output 2 2 10 6" xfId="36535"/>
    <cellStyle name="Output 2 2 11" xfId="29123"/>
    <cellStyle name="Output 2 2 2" xfId="308"/>
    <cellStyle name="Output 2 2 2 2" xfId="334"/>
    <cellStyle name="Output 2 2 2 2 2" xfId="397"/>
    <cellStyle name="Output 2 2 2 2 2 2" xfId="487"/>
    <cellStyle name="Output 2 2 2 2 2 2 2" xfId="1088"/>
    <cellStyle name="Output 2 2 2 2 2 2 2 2" xfId="6003"/>
    <cellStyle name="Output 2 2 2 2 2 2 2 2 2" xfId="12379"/>
    <cellStyle name="Output 2 2 2 2 2 2 2 2 2 2" xfId="16789"/>
    <cellStyle name="Output 2 2 2 2 2 2 2 2 2 2 2" xfId="41629"/>
    <cellStyle name="Output 2 2 2 2 2 2 2 2 2 3" xfId="20052"/>
    <cellStyle name="Output 2 2 2 2 2 2 2 2 2 3 2" xfId="44892"/>
    <cellStyle name="Output 2 2 2 2 2 2 2 2 2 4" xfId="23322"/>
    <cellStyle name="Output 2 2 2 2 2 2 2 2 2 4 2" xfId="48162"/>
    <cellStyle name="Output 2 2 2 2 2 2 2 2 2 5" xfId="26535"/>
    <cellStyle name="Output 2 2 2 2 2 2 2 2 2 5 2" xfId="51375"/>
    <cellStyle name="Output 2 2 2 2 2 2 2 2 2 6" xfId="37239"/>
    <cellStyle name="Output 2 2 2 2 2 2 2 2 3" xfId="30999"/>
    <cellStyle name="Output 2 2 2 2 2 2 2 3" xfId="10040"/>
    <cellStyle name="Output 2 2 2 2 2 2 2 3 2" xfId="13178"/>
    <cellStyle name="Output 2 2 2 2 2 2 2 3 2 2" xfId="38020"/>
    <cellStyle name="Output 2 2 2 2 2 2 2 3 3" xfId="17755"/>
    <cellStyle name="Output 2 2 2 2 2 2 2 3 3 2" xfId="42595"/>
    <cellStyle name="Output 2 2 2 2 2 2 2 3 4" xfId="21049"/>
    <cellStyle name="Output 2 2 2 2 2 2 2 3 4 2" xfId="45889"/>
    <cellStyle name="Output 2 2 2 2 2 2 2 3 5" xfId="24275"/>
    <cellStyle name="Output 2 2 2 2 2 2 2 3 5 2" xfId="49115"/>
    <cellStyle name="Output 2 2 2 2 2 2 2 3 6" xfId="34986"/>
    <cellStyle name="Output 2 2 2 2 2 2 2 4" xfId="29634"/>
    <cellStyle name="Output 2 2 2 2 2 2 3" xfId="5657"/>
    <cellStyle name="Output 2 2 2 2 2 2 3 2" xfId="12033"/>
    <cellStyle name="Output 2 2 2 2 2 2 3 2 2" xfId="16443"/>
    <cellStyle name="Output 2 2 2 2 2 2 3 2 2 2" xfId="41283"/>
    <cellStyle name="Output 2 2 2 2 2 2 3 2 3" xfId="19706"/>
    <cellStyle name="Output 2 2 2 2 2 2 3 2 3 2" xfId="44546"/>
    <cellStyle name="Output 2 2 2 2 2 2 3 2 4" xfId="22976"/>
    <cellStyle name="Output 2 2 2 2 2 2 3 2 4 2" xfId="47816"/>
    <cellStyle name="Output 2 2 2 2 2 2 3 2 5" xfId="26189"/>
    <cellStyle name="Output 2 2 2 2 2 2 3 2 5 2" xfId="51029"/>
    <cellStyle name="Output 2 2 2 2 2 2 3 2 6" xfId="36896"/>
    <cellStyle name="Output 2 2 2 2 2 2 3 3" xfId="30656"/>
    <cellStyle name="Output 2 2 2 2 2 2 4" xfId="10065"/>
    <cellStyle name="Output 2 2 2 2 2 2 4 2" xfId="13897"/>
    <cellStyle name="Output 2 2 2 2 2 2 4 2 2" xfId="38738"/>
    <cellStyle name="Output 2 2 2 2 2 2 4 3" xfId="17780"/>
    <cellStyle name="Output 2 2 2 2 2 2 4 3 2" xfId="42620"/>
    <cellStyle name="Output 2 2 2 2 2 2 4 4" xfId="21074"/>
    <cellStyle name="Output 2 2 2 2 2 2 4 4 2" xfId="45914"/>
    <cellStyle name="Output 2 2 2 2 2 2 4 5" xfId="24300"/>
    <cellStyle name="Output 2 2 2 2 2 2 4 5 2" xfId="49140"/>
    <cellStyle name="Output 2 2 2 2 2 2 4 6" xfId="35011"/>
    <cellStyle name="Output 2 2 2 2 2 2 5" xfId="29281"/>
    <cellStyle name="Output 2 2 2 2 2 3" xfId="638"/>
    <cellStyle name="Output 2 2 2 2 2 3 2" xfId="1099"/>
    <cellStyle name="Output 2 2 2 2 2 3 2 2" xfId="6014"/>
    <cellStyle name="Output 2 2 2 2 2 3 2 2 2" xfId="12390"/>
    <cellStyle name="Output 2 2 2 2 2 3 2 2 2 2" xfId="16800"/>
    <cellStyle name="Output 2 2 2 2 2 3 2 2 2 2 2" xfId="41640"/>
    <cellStyle name="Output 2 2 2 2 2 3 2 2 2 3" xfId="20063"/>
    <cellStyle name="Output 2 2 2 2 2 3 2 2 2 3 2" xfId="44903"/>
    <cellStyle name="Output 2 2 2 2 2 3 2 2 2 4" xfId="23333"/>
    <cellStyle name="Output 2 2 2 2 2 3 2 2 2 4 2" xfId="48173"/>
    <cellStyle name="Output 2 2 2 2 2 3 2 2 2 5" xfId="26546"/>
    <cellStyle name="Output 2 2 2 2 2 3 2 2 2 5 2" xfId="51386"/>
    <cellStyle name="Output 2 2 2 2 2 3 2 2 2 6" xfId="37250"/>
    <cellStyle name="Output 2 2 2 2 2 3 2 2 3" xfId="31010"/>
    <cellStyle name="Output 2 2 2 2 2 3 2 3" xfId="10071"/>
    <cellStyle name="Output 2 2 2 2 2 3 2 3 2" xfId="8237"/>
    <cellStyle name="Output 2 2 2 2 2 3 2 3 2 2" xfId="33190"/>
    <cellStyle name="Output 2 2 2 2 2 3 2 3 3" xfId="17786"/>
    <cellStyle name="Output 2 2 2 2 2 3 2 3 3 2" xfId="42626"/>
    <cellStyle name="Output 2 2 2 2 2 3 2 3 4" xfId="21080"/>
    <cellStyle name="Output 2 2 2 2 2 3 2 3 4 2" xfId="45920"/>
    <cellStyle name="Output 2 2 2 2 2 3 2 3 5" xfId="24306"/>
    <cellStyle name="Output 2 2 2 2 2 3 2 3 5 2" xfId="49146"/>
    <cellStyle name="Output 2 2 2 2 2 3 2 3 6" xfId="35017"/>
    <cellStyle name="Output 2 2 2 2 2 3 2 4" xfId="29645"/>
    <cellStyle name="Output 2 2 2 2 2 3 3" xfId="5782"/>
    <cellStyle name="Output 2 2 2 2 2 3 3 2" xfId="12158"/>
    <cellStyle name="Output 2 2 2 2 2 3 3 2 2" xfId="16568"/>
    <cellStyle name="Output 2 2 2 2 2 3 3 2 2 2" xfId="41408"/>
    <cellStyle name="Output 2 2 2 2 2 3 3 2 3" xfId="19831"/>
    <cellStyle name="Output 2 2 2 2 2 3 3 2 3 2" xfId="44671"/>
    <cellStyle name="Output 2 2 2 2 2 3 3 2 4" xfId="23101"/>
    <cellStyle name="Output 2 2 2 2 2 3 3 2 4 2" xfId="47941"/>
    <cellStyle name="Output 2 2 2 2 2 3 3 2 5" xfId="26314"/>
    <cellStyle name="Output 2 2 2 2 2 3 3 2 5 2" xfId="51154"/>
    <cellStyle name="Output 2 2 2 2 2 3 3 2 6" xfId="37021"/>
    <cellStyle name="Output 2 2 2 2 2 3 3 3" xfId="30781"/>
    <cellStyle name="Output 2 2 2 2 2 3 4" xfId="11387"/>
    <cellStyle name="Output 2 2 2 2 2 3 4 2" xfId="13562"/>
    <cellStyle name="Output 2 2 2 2 2 3 4 2 2" xfId="38404"/>
    <cellStyle name="Output 2 2 2 2 2 3 4 3" xfId="19081"/>
    <cellStyle name="Output 2 2 2 2 2 3 4 3 2" xfId="43921"/>
    <cellStyle name="Output 2 2 2 2 2 3 4 4" xfId="22351"/>
    <cellStyle name="Output 2 2 2 2 2 3 4 4 2" xfId="47191"/>
    <cellStyle name="Output 2 2 2 2 2 3 4 5" xfId="25574"/>
    <cellStyle name="Output 2 2 2 2 2 3 4 5 2" xfId="50414"/>
    <cellStyle name="Output 2 2 2 2 2 3 4 6" xfId="36299"/>
    <cellStyle name="Output 2 2 2 2 2 3 5" xfId="29412"/>
    <cellStyle name="Output 2 2 2 2 2 4" xfId="684"/>
    <cellStyle name="Output 2 2 2 2 2 4 2" xfId="5275"/>
    <cellStyle name="Output 2 2 2 2 2 4 2 2" xfId="6183"/>
    <cellStyle name="Output 2 2 2 2 2 4 2 2 2" xfId="12558"/>
    <cellStyle name="Output 2 2 2 2 2 4 2 2 2 2" xfId="16968"/>
    <cellStyle name="Output 2 2 2 2 2 4 2 2 2 2 2" xfId="41808"/>
    <cellStyle name="Output 2 2 2 2 2 4 2 2 2 3" xfId="20231"/>
    <cellStyle name="Output 2 2 2 2 2 4 2 2 2 3 2" xfId="45071"/>
    <cellStyle name="Output 2 2 2 2 2 4 2 2 2 4" xfId="23501"/>
    <cellStyle name="Output 2 2 2 2 2 4 2 2 2 4 2" xfId="48341"/>
    <cellStyle name="Output 2 2 2 2 2 4 2 2 2 5" xfId="26714"/>
    <cellStyle name="Output 2 2 2 2 2 4 2 2 2 5 2" xfId="51554"/>
    <cellStyle name="Output 2 2 2 2 2 4 2 2 2 6" xfId="37404"/>
    <cellStyle name="Output 2 2 2 2 2 4 2 2 3" xfId="31162"/>
    <cellStyle name="Output 2 2 2 2 2 4 2 3" xfId="10417"/>
    <cellStyle name="Output 2 2 2 2 2 4 2 3 2" xfId="14972"/>
    <cellStyle name="Output 2 2 2 2 2 4 2 3 2 2" xfId="39813"/>
    <cellStyle name="Output 2 2 2 2 2 4 2 3 3" xfId="18131"/>
    <cellStyle name="Output 2 2 2 2 2 4 2 3 3 2" xfId="42971"/>
    <cellStyle name="Output 2 2 2 2 2 4 2 3 4" xfId="21419"/>
    <cellStyle name="Output 2 2 2 2 2 4 2 3 4 2" xfId="46259"/>
    <cellStyle name="Output 2 2 2 2 2 4 2 3 5" xfId="24645"/>
    <cellStyle name="Output 2 2 2 2 2 4 2 3 5 2" xfId="49485"/>
    <cellStyle name="Output 2 2 2 2 2 4 2 3 6" xfId="35354"/>
    <cellStyle name="Output 2 2 2 2 2 4 2 4" xfId="30351"/>
    <cellStyle name="Output 2 2 2 2 2 4 3" xfId="5828"/>
    <cellStyle name="Output 2 2 2 2 2 4 3 2" xfId="12204"/>
    <cellStyle name="Output 2 2 2 2 2 4 3 2 2" xfId="16614"/>
    <cellStyle name="Output 2 2 2 2 2 4 3 2 2 2" xfId="41454"/>
    <cellStyle name="Output 2 2 2 2 2 4 3 2 3" xfId="19877"/>
    <cellStyle name="Output 2 2 2 2 2 4 3 2 3 2" xfId="44717"/>
    <cellStyle name="Output 2 2 2 2 2 4 3 2 4" xfId="23147"/>
    <cellStyle name="Output 2 2 2 2 2 4 3 2 4 2" xfId="47987"/>
    <cellStyle name="Output 2 2 2 2 2 4 3 2 5" xfId="26360"/>
    <cellStyle name="Output 2 2 2 2 2 4 3 2 5 2" xfId="51200"/>
    <cellStyle name="Output 2 2 2 2 2 4 3 2 6" xfId="37067"/>
    <cellStyle name="Output 2 2 2 2 2 4 3 3" xfId="30827"/>
    <cellStyle name="Output 2 2 2 2 2 4 4" xfId="10167"/>
    <cellStyle name="Output 2 2 2 2 2 4 4 2" xfId="14183"/>
    <cellStyle name="Output 2 2 2 2 2 4 4 2 2" xfId="39024"/>
    <cellStyle name="Output 2 2 2 2 2 4 4 3" xfId="17881"/>
    <cellStyle name="Output 2 2 2 2 2 4 4 3 2" xfId="42721"/>
    <cellStyle name="Output 2 2 2 2 2 4 4 4" xfId="21175"/>
    <cellStyle name="Output 2 2 2 2 2 4 4 4 2" xfId="46015"/>
    <cellStyle name="Output 2 2 2 2 2 4 4 5" xfId="24401"/>
    <cellStyle name="Output 2 2 2 2 2 4 4 5 2" xfId="49241"/>
    <cellStyle name="Output 2 2 2 2 2 4 4 6" xfId="35109"/>
    <cellStyle name="Output 2 2 2 2 2 4 5" xfId="29458"/>
    <cellStyle name="Output 2 2 2 2 2 5" xfId="721"/>
    <cellStyle name="Output 2 2 2 2 2 5 2" xfId="5865"/>
    <cellStyle name="Output 2 2 2 2 2 5 2 2" xfId="12241"/>
    <cellStyle name="Output 2 2 2 2 2 5 2 2 2" xfId="16651"/>
    <cellStyle name="Output 2 2 2 2 2 5 2 2 2 2" xfId="41491"/>
    <cellStyle name="Output 2 2 2 2 2 5 2 2 3" xfId="19914"/>
    <cellStyle name="Output 2 2 2 2 2 5 2 2 3 2" xfId="44754"/>
    <cellStyle name="Output 2 2 2 2 2 5 2 2 4" xfId="23184"/>
    <cellStyle name="Output 2 2 2 2 2 5 2 2 4 2" xfId="48024"/>
    <cellStyle name="Output 2 2 2 2 2 5 2 2 5" xfId="26397"/>
    <cellStyle name="Output 2 2 2 2 2 5 2 2 5 2" xfId="51237"/>
    <cellStyle name="Output 2 2 2 2 2 5 2 2 6" xfId="37104"/>
    <cellStyle name="Output 2 2 2 2 2 5 2 3" xfId="30864"/>
    <cellStyle name="Output 2 2 2 2 2 5 3" xfId="6950"/>
    <cellStyle name="Output 2 2 2 2 2 5 3 2" xfId="9200"/>
    <cellStyle name="Output 2 2 2 2 2 5 3 2 2" xfId="34150"/>
    <cellStyle name="Output 2 2 2 2 2 5 3 3" xfId="8307"/>
    <cellStyle name="Output 2 2 2 2 2 5 3 3 2" xfId="33260"/>
    <cellStyle name="Output 2 2 2 2 2 5 3 4" xfId="8899"/>
    <cellStyle name="Output 2 2 2 2 2 5 3 4 2" xfId="33850"/>
    <cellStyle name="Output 2 2 2 2 2 5 3 5" xfId="8792"/>
    <cellStyle name="Output 2 2 2 2 2 5 3 5 2" xfId="33743"/>
    <cellStyle name="Output 2 2 2 2 2 5 3 6" xfId="31906"/>
    <cellStyle name="Output 2 2 2 2 2 5 4" xfId="29495"/>
    <cellStyle name="Output 2 2 2 2 2 6" xfId="5573"/>
    <cellStyle name="Output 2 2 2 2 2 6 2" xfId="10198"/>
    <cellStyle name="Output 2 2 2 2 2 6 2 2" xfId="13748"/>
    <cellStyle name="Output 2 2 2 2 2 6 2 2 2" xfId="38590"/>
    <cellStyle name="Output 2 2 2 2 2 6 2 3" xfId="17912"/>
    <cellStyle name="Output 2 2 2 2 2 6 2 3 2" xfId="42752"/>
    <cellStyle name="Output 2 2 2 2 2 6 2 4" xfId="21206"/>
    <cellStyle name="Output 2 2 2 2 2 6 2 4 2" xfId="46046"/>
    <cellStyle name="Output 2 2 2 2 2 6 2 5" xfId="24432"/>
    <cellStyle name="Output 2 2 2 2 2 6 2 5 2" xfId="49272"/>
    <cellStyle name="Output 2 2 2 2 2 6 2 6" xfId="35140"/>
    <cellStyle name="Output 2 2 2 2 2 6 3" xfId="30572"/>
    <cellStyle name="Output 2 2 2 2 2 7" xfId="11733"/>
    <cellStyle name="Output 2 2 2 2 2 7 2" xfId="6634"/>
    <cellStyle name="Output 2 2 2 2 2 7 2 2" xfId="31602"/>
    <cellStyle name="Output 2 2 2 2 2 7 3" xfId="19407"/>
    <cellStyle name="Output 2 2 2 2 2 7 3 2" xfId="44247"/>
    <cellStyle name="Output 2 2 2 2 2 7 4" xfId="22676"/>
    <cellStyle name="Output 2 2 2 2 2 7 4 2" xfId="47516"/>
    <cellStyle name="Output 2 2 2 2 2 7 5" xfId="25891"/>
    <cellStyle name="Output 2 2 2 2 2 7 5 2" xfId="50731"/>
    <cellStyle name="Output 2 2 2 2 2 7 6" xfId="36613"/>
    <cellStyle name="Output 2 2 2 2 2 8" xfId="29195"/>
    <cellStyle name="Output 2 2 2 2 3" xfId="455"/>
    <cellStyle name="Output 2 2 2 2 3 2" xfId="1047"/>
    <cellStyle name="Output 2 2 2 2 3 2 2" xfId="5962"/>
    <cellStyle name="Output 2 2 2 2 3 2 2 2" xfId="12338"/>
    <cellStyle name="Output 2 2 2 2 3 2 2 2 2" xfId="16748"/>
    <cellStyle name="Output 2 2 2 2 3 2 2 2 2 2" xfId="41588"/>
    <cellStyle name="Output 2 2 2 2 3 2 2 2 3" xfId="20011"/>
    <cellStyle name="Output 2 2 2 2 3 2 2 2 3 2" xfId="44851"/>
    <cellStyle name="Output 2 2 2 2 3 2 2 2 4" xfId="23281"/>
    <cellStyle name="Output 2 2 2 2 3 2 2 2 4 2" xfId="48121"/>
    <cellStyle name="Output 2 2 2 2 3 2 2 2 5" xfId="26494"/>
    <cellStyle name="Output 2 2 2 2 3 2 2 2 5 2" xfId="51334"/>
    <cellStyle name="Output 2 2 2 2 3 2 2 2 6" xfId="37198"/>
    <cellStyle name="Output 2 2 2 2 3 2 2 3" xfId="30958"/>
    <cellStyle name="Output 2 2 2 2 3 2 3" xfId="6885"/>
    <cellStyle name="Output 2 2 2 2 3 2 3 2" xfId="9128"/>
    <cellStyle name="Output 2 2 2 2 3 2 3 2 2" xfId="34078"/>
    <cellStyle name="Output 2 2 2 2 3 2 3 3" xfId="8076"/>
    <cellStyle name="Output 2 2 2 2 3 2 3 3 2" xfId="33029"/>
    <cellStyle name="Output 2 2 2 2 3 2 3 4" xfId="8824"/>
    <cellStyle name="Output 2 2 2 2 3 2 3 4 2" xfId="33775"/>
    <cellStyle name="Output 2 2 2 2 3 2 3 5" xfId="20798"/>
    <cellStyle name="Output 2 2 2 2 3 2 3 5 2" xfId="45638"/>
    <cellStyle name="Output 2 2 2 2 3 2 3 6" xfId="31846"/>
    <cellStyle name="Output 2 2 2 2 3 2 4" xfId="29593"/>
    <cellStyle name="Output 2 2 2 2 3 3" xfId="5625"/>
    <cellStyle name="Output 2 2 2 2 3 3 2" xfId="12001"/>
    <cellStyle name="Output 2 2 2 2 3 3 2 2" xfId="16411"/>
    <cellStyle name="Output 2 2 2 2 3 3 2 2 2" xfId="41251"/>
    <cellStyle name="Output 2 2 2 2 3 3 2 3" xfId="19674"/>
    <cellStyle name="Output 2 2 2 2 3 3 2 3 2" xfId="44514"/>
    <cellStyle name="Output 2 2 2 2 3 3 2 4" xfId="22944"/>
    <cellStyle name="Output 2 2 2 2 3 3 2 4 2" xfId="47784"/>
    <cellStyle name="Output 2 2 2 2 3 3 2 5" xfId="26157"/>
    <cellStyle name="Output 2 2 2 2 3 3 2 5 2" xfId="50997"/>
    <cellStyle name="Output 2 2 2 2 3 3 2 6" xfId="36864"/>
    <cellStyle name="Output 2 2 2 2 3 3 3" xfId="30624"/>
    <cellStyle name="Output 2 2 2 2 3 4" xfId="11731"/>
    <cellStyle name="Output 2 2 2 2 3 4 2" xfId="13427"/>
    <cellStyle name="Output 2 2 2 2 3 4 2 2" xfId="38269"/>
    <cellStyle name="Output 2 2 2 2 3 4 3" xfId="19405"/>
    <cellStyle name="Output 2 2 2 2 3 4 3 2" xfId="44245"/>
    <cellStyle name="Output 2 2 2 2 3 4 4" xfId="22674"/>
    <cellStyle name="Output 2 2 2 2 3 4 4 2" xfId="47514"/>
    <cellStyle name="Output 2 2 2 2 3 4 5" xfId="25889"/>
    <cellStyle name="Output 2 2 2 2 3 4 5 2" xfId="50729"/>
    <cellStyle name="Output 2 2 2 2 3 4 6" xfId="36611"/>
    <cellStyle name="Output 2 2 2 2 3 5" xfId="29249"/>
    <cellStyle name="Output 2 2 2 2 4" xfId="605"/>
    <cellStyle name="Output 2 2 2 2 4 2" xfId="1109"/>
    <cellStyle name="Output 2 2 2 2 4 2 2" xfId="6024"/>
    <cellStyle name="Output 2 2 2 2 4 2 2 2" xfId="12400"/>
    <cellStyle name="Output 2 2 2 2 4 2 2 2 2" xfId="16810"/>
    <cellStyle name="Output 2 2 2 2 4 2 2 2 2 2" xfId="41650"/>
    <cellStyle name="Output 2 2 2 2 4 2 2 2 3" xfId="20073"/>
    <cellStyle name="Output 2 2 2 2 4 2 2 2 3 2" xfId="44913"/>
    <cellStyle name="Output 2 2 2 2 4 2 2 2 4" xfId="23343"/>
    <cellStyle name="Output 2 2 2 2 4 2 2 2 4 2" xfId="48183"/>
    <cellStyle name="Output 2 2 2 2 4 2 2 2 5" xfId="26556"/>
    <cellStyle name="Output 2 2 2 2 4 2 2 2 5 2" xfId="51396"/>
    <cellStyle name="Output 2 2 2 2 4 2 2 2 6" xfId="37260"/>
    <cellStyle name="Output 2 2 2 2 4 2 2 3" xfId="31020"/>
    <cellStyle name="Output 2 2 2 2 4 2 3" xfId="11674"/>
    <cellStyle name="Output 2 2 2 2 4 2 3 2" xfId="6732"/>
    <cellStyle name="Output 2 2 2 2 4 2 3 2 2" xfId="31700"/>
    <cellStyle name="Output 2 2 2 2 4 2 3 3" xfId="19348"/>
    <cellStyle name="Output 2 2 2 2 4 2 3 3 2" xfId="44188"/>
    <cellStyle name="Output 2 2 2 2 4 2 3 4" xfId="22617"/>
    <cellStyle name="Output 2 2 2 2 4 2 3 4 2" xfId="47457"/>
    <cellStyle name="Output 2 2 2 2 4 2 3 5" xfId="25832"/>
    <cellStyle name="Output 2 2 2 2 4 2 3 5 2" xfId="50672"/>
    <cellStyle name="Output 2 2 2 2 4 2 3 6" xfId="36557"/>
    <cellStyle name="Output 2 2 2 2 4 2 4" xfId="29655"/>
    <cellStyle name="Output 2 2 2 2 4 3" xfId="5749"/>
    <cellStyle name="Output 2 2 2 2 4 3 2" xfId="12125"/>
    <cellStyle name="Output 2 2 2 2 4 3 2 2" xfId="16535"/>
    <cellStyle name="Output 2 2 2 2 4 3 2 2 2" xfId="41375"/>
    <cellStyle name="Output 2 2 2 2 4 3 2 3" xfId="19798"/>
    <cellStyle name="Output 2 2 2 2 4 3 2 3 2" xfId="44638"/>
    <cellStyle name="Output 2 2 2 2 4 3 2 4" xfId="23068"/>
    <cellStyle name="Output 2 2 2 2 4 3 2 4 2" xfId="47908"/>
    <cellStyle name="Output 2 2 2 2 4 3 2 5" xfId="26281"/>
    <cellStyle name="Output 2 2 2 2 4 3 2 5 2" xfId="51121"/>
    <cellStyle name="Output 2 2 2 2 4 3 2 6" xfId="36988"/>
    <cellStyle name="Output 2 2 2 2 4 3 3" xfId="30748"/>
    <cellStyle name="Output 2 2 2 2 4 4" xfId="10020"/>
    <cellStyle name="Output 2 2 2 2 4 4 2" xfId="13162"/>
    <cellStyle name="Output 2 2 2 2 4 4 2 2" xfId="38004"/>
    <cellStyle name="Output 2 2 2 2 4 4 3" xfId="17735"/>
    <cellStyle name="Output 2 2 2 2 4 4 3 2" xfId="42575"/>
    <cellStyle name="Output 2 2 2 2 4 4 4" xfId="21030"/>
    <cellStyle name="Output 2 2 2 2 4 4 4 2" xfId="45870"/>
    <cellStyle name="Output 2 2 2 2 4 4 5" xfId="24256"/>
    <cellStyle name="Output 2 2 2 2 4 4 5 2" xfId="49096"/>
    <cellStyle name="Output 2 2 2 2 4 4 6" xfId="34966"/>
    <cellStyle name="Output 2 2 2 2 4 5" xfId="29379"/>
    <cellStyle name="Output 2 2 2 2 5" xfId="652"/>
    <cellStyle name="Output 2 2 2 2 5 2" xfId="5392"/>
    <cellStyle name="Output 2 2 2 2 5 2 2" xfId="6245"/>
    <cellStyle name="Output 2 2 2 2 5 2 2 2" xfId="12620"/>
    <cellStyle name="Output 2 2 2 2 5 2 2 2 2" xfId="17030"/>
    <cellStyle name="Output 2 2 2 2 5 2 2 2 2 2" xfId="41870"/>
    <cellStyle name="Output 2 2 2 2 5 2 2 2 3" xfId="20293"/>
    <cellStyle name="Output 2 2 2 2 5 2 2 2 3 2" xfId="45133"/>
    <cellStyle name="Output 2 2 2 2 5 2 2 2 4" xfId="23563"/>
    <cellStyle name="Output 2 2 2 2 5 2 2 2 4 2" xfId="48403"/>
    <cellStyle name="Output 2 2 2 2 5 2 2 2 5" xfId="26776"/>
    <cellStyle name="Output 2 2 2 2 5 2 2 2 5 2" xfId="51616"/>
    <cellStyle name="Output 2 2 2 2 5 2 2 2 6" xfId="37466"/>
    <cellStyle name="Output 2 2 2 2 5 2 2 3" xfId="31224"/>
    <cellStyle name="Output 2 2 2 2 5 2 3" xfId="10342"/>
    <cellStyle name="Output 2 2 2 2 5 2 3 2" xfId="14164"/>
    <cellStyle name="Output 2 2 2 2 5 2 3 2 2" xfId="39005"/>
    <cellStyle name="Output 2 2 2 2 5 2 3 3" xfId="18056"/>
    <cellStyle name="Output 2 2 2 2 5 2 3 3 2" xfId="42896"/>
    <cellStyle name="Output 2 2 2 2 5 2 3 4" xfId="21348"/>
    <cellStyle name="Output 2 2 2 2 5 2 3 4 2" xfId="46188"/>
    <cellStyle name="Output 2 2 2 2 5 2 3 5" xfId="24574"/>
    <cellStyle name="Output 2 2 2 2 5 2 3 5 2" xfId="49414"/>
    <cellStyle name="Output 2 2 2 2 5 2 3 6" xfId="35284"/>
    <cellStyle name="Output 2 2 2 2 5 2 4" xfId="30421"/>
    <cellStyle name="Output 2 2 2 2 5 3" xfId="5796"/>
    <cellStyle name="Output 2 2 2 2 5 3 2" xfId="12172"/>
    <cellStyle name="Output 2 2 2 2 5 3 2 2" xfId="16582"/>
    <cellStyle name="Output 2 2 2 2 5 3 2 2 2" xfId="41422"/>
    <cellStyle name="Output 2 2 2 2 5 3 2 3" xfId="19845"/>
    <cellStyle name="Output 2 2 2 2 5 3 2 3 2" xfId="44685"/>
    <cellStyle name="Output 2 2 2 2 5 3 2 4" xfId="23115"/>
    <cellStyle name="Output 2 2 2 2 5 3 2 4 2" xfId="47955"/>
    <cellStyle name="Output 2 2 2 2 5 3 2 5" xfId="26328"/>
    <cellStyle name="Output 2 2 2 2 5 3 2 5 2" xfId="51168"/>
    <cellStyle name="Output 2 2 2 2 5 3 2 6" xfId="37035"/>
    <cellStyle name="Output 2 2 2 2 5 3 3" xfId="30795"/>
    <cellStyle name="Output 2 2 2 2 5 4" xfId="6779"/>
    <cellStyle name="Output 2 2 2 2 5 4 2" xfId="9250"/>
    <cellStyle name="Output 2 2 2 2 5 4 2 2" xfId="34200"/>
    <cellStyle name="Output 2 2 2 2 5 4 3" xfId="15591"/>
    <cellStyle name="Output 2 2 2 2 5 4 3 2" xfId="40432"/>
    <cellStyle name="Output 2 2 2 2 5 4 4" xfId="8897"/>
    <cellStyle name="Output 2 2 2 2 5 4 4 2" xfId="33848"/>
    <cellStyle name="Output 2 2 2 2 5 4 5" xfId="13672"/>
    <cellStyle name="Output 2 2 2 2 5 4 5 2" xfId="38514"/>
    <cellStyle name="Output 2 2 2 2 5 4 6" xfId="31747"/>
    <cellStyle name="Output 2 2 2 2 5 5" xfId="29426"/>
    <cellStyle name="Output 2 2 2 2 6" xfId="524"/>
    <cellStyle name="Output 2 2 2 2 6 2" xfId="5673"/>
    <cellStyle name="Output 2 2 2 2 6 2 2" xfId="12049"/>
    <cellStyle name="Output 2 2 2 2 6 2 2 2" xfId="16459"/>
    <cellStyle name="Output 2 2 2 2 6 2 2 2 2" xfId="41299"/>
    <cellStyle name="Output 2 2 2 2 6 2 2 3" xfId="19722"/>
    <cellStyle name="Output 2 2 2 2 6 2 2 3 2" xfId="44562"/>
    <cellStyle name="Output 2 2 2 2 6 2 2 4" xfId="22992"/>
    <cellStyle name="Output 2 2 2 2 6 2 2 4 2" xfId="47832"/>
    <cellStyle name="Output 2 2 2 2 6 2 2 5" xfId="26205"/>
    <cellStyle name="Output 2 2 2 2 6 2 2 5 2" xfId="51045"/>
    <cellStyle name="Output 2 2 2 2 6 2 2 6" xfId="36912"/>
    <cellStyle name="Output 2 2 2 2 6 2 3" xfId="30672"/>
    <cellStyle name="Output 2 2 2 2 6 3" xfId="10148"/>
    <cellStyle name="Output 2 2 2 2 6 3 2" xfId="7822"/>
    <cellStyle name="Output 2 2 2 2 6 3 2 2" xfId="32775"/>
    <cellStyle name="Output 2 2 2 2 6 3 3" xfId="17863"/>
    <cellStyle name="Output 2 2 2 2 6 3 3 2" xfId="42703"/>
    <cellStyle name="Output 2 2 2 2 6 3 4" xfId="21157"/>
    <cellStyle name="Output 2 2 2 2 6 3 4 2" xfId="45997"/>
    <cellStyle name="Output 2 2 2 2 6 3 5" xfId="24383"/>
    <cellStyle name="Output 2 2 2 2 6 3 5 2" xfId="49223"/>
    <cellStyle name="Output 2 2 2 2 6 3 6" xfId="35092"/>
    <cellStyle name="Output 2 2 2 2 6 4" xfId="29298"/>
    <cellStyle name="Output 2 2 2 2 7" xfId="5541"/>
    <cellStyle name="Output 2 2 2 2 7 2" xfId="10230"/>
    <cellStyle name="Output 2 2 2 2 7 2 2" xfId="7726"/>
    <cellStyle name="Output 2 2 2 2 7 2 2 2" xfId="32679"/>
    <cellStyle name="Output 2 2 2 2 7 2 3" xfId="17944"/>
    <cellStyle name="Output 2 2 2 2 7 2 3 2" xfId="42784"/>
    <cellStyle name="Output 2 2 2 2 7 2 4" xfId="21238"/>
    <cellStyle name="Output 2 2 2 2 7 2 4 2" xfId="46078"/>
    <cellStyle name="Output 2 2 2 2 7 2 5" xfId="24464"/>
    <cellStyle name="Output 2 2 2 2 7 2 5 2" xfId="49304"/>
    <cellStyle name="Output 2 2 2 2 7 2 6" xfId="35172"/>
    <cellStyle name="Output 2 2 2 2 7 3" xfId="30540"/>
    <cellStyle name="Output 2 2 2 2 8" xfId="11663"/>
    <cellStyle name="Output 2 2 2 2 8 2" xfId="14688"/>
    <cellStyle name="Output 2 2 2 2 8 2 2" xfId="39529"/>
    <cellStyle name="Output 2 2 2 2 8 3" xfId="19337"/>
    <cellStyle name="Output 2 2 2 2 8 3 2" xfId="44177"/>
    <cellStyle name="Output 2 2 2 2 8 4" xfId="22606"/>
    <cellStyle name="Output 2 2 2 2 8 4 2" xfId="47446"/>
    <cellStyle name="Output 2 2 2 2 8 5" xfId="25821"/>
    <cellStyle name="Output 2 2 2 2 8 5 2" xfId="50661"/>
    <cellStyle name="Output 2 2 2 2 8 6" xfId="36546"/>
    <cellStyle name="Output 2 2 2 2 9" xfId="29163"/>
    <cellStyle name="Output 2 2 2 3" xfId="377"/>
    <cellStyle name="Output 2 2 2 3 2" xfId="473"/>
    <cellStyle name="Output 2 2 2 3 2 2" xfId="1073"/>
    <cellStyle name="Output 2 2 2 3 2 2 2" xfId="5988"/>
    <cellStyle name="Output 2 2 2 3 2 2 2 2" xfId="12364"/>
    <cellStyle name="Output 2 2 2 3 2 2 2 2 2" xfId="16774"/>
    <cellStyle name="Output 2 2 2 3 2 2 2 2 2 2" xfId="41614"/>
    <cellStyle name="Output 2 2 2 3 2 2 2 2 3" xfId="20037"/>
    <cellStyle name="Output 2 2 2 3 2 2 2 2 3 2" xfId="44877"/>
    <cellStyle name="Output 2 2 2 3 2 2 2 2 4" xfId="23307"/>
    <cellStyle name="Output 2 2 2 3 2 2 2 2 4 2" xfId="48147"/>
    <cellStyle name="Output 2 2 2 3 2 2 2 2 5" xfId="26520"/>
    <cellStyle name="Output 2 2 2 3 2 2 2 2 5 2" xfId="51360"/>
    <cellStyle name="Output 2 2 2 3 2 2 2 2 6" xfId="37224"/>
    <cellStyle name="Output 2 2 2 3 2 2 2 3" xfId="30984"/>
    <cellStyle name="Output 2 2 2 3 2 2 3" xfId="7063"/>
    <cellStyle name="Output 2 2 2 3 2 2 3 2" xfId="15726"/>
    <cellStyle name="Output 2 2 2 3 2 2 3 2 2" xfId="40566"/>
    <cellStyle name="Output 2 2 2 3 2 2 3 3" xfId="7658"/>
    <cellStyle name="Output 2 2 2 3 2 2 3 3 2" xfId="32611"/>
    <cellStyle name="Output 2 2 2 3 2 2 3 4" xfId="8573"/>
    <cellStyle name="Output 2 2 2 3 2 2 3 4 2" xfId="33524"/>
    <cellStyle name="Output 2 2 2 3 2 2 3 5" xfId="8279"/>
    <cellStyle name="Output 2 2 2 3 2 2 3 5 2" xfId="33232"/>
    <cellStyle name="Output 2 2 2 3 2 2 3 6" xfId="32017"/>
    <cellStyle name="Output 2 2 2 3 2 2 4" xfId="29619"/>
    <cellStyle name="Output 2 2 2 3 2 3" xfId="5643"/>
    <cellStyle name="Output 2 2 2 3 2 3 2" xfId="12019"/>
    <cellStyle name="Output 2 2 2 3 2 3 2 2" xfId="16429"/>
    <cellStyle name="Output 2 2 2 3 2 3 2 2 2" xfId="41269"/>
    <cellStyle name="Output 2 2 2 3 2 3 2 3" xfId="19692"/>
    <cellStyle name="Output 2 2 2 3 2 3 2 3 2" xfId="44532"/>
    <cellStyle name="Output 2 2 2 3 2 3 2 4" xfId="22962"/>
    <cellStyle name="Output 2 2 2 3 2 3 2 4 2" xfId="47802"/>
    <cellStyle name="Output 2 2 2 3 2 3 2 5" xfId="26175"/>
    <cellStyle name="Output 2 2 2 3 2 3 2 5 2" xfId="51015"/>
    <cellStyle name="Output 2 2 2 3 2 3 2 6" xfId="36882"/>
    <cellStyle name="Output 2 2 2 3 2 3 3" xfId="30642"/>
    <cellStyle name="Output 2 2 2 3 2 4" xfId="6814"/>
    <cellStyle name="Output 2 2 2 3 2 4 2" xfId="13974"/>
    <cellStyle name="Output 2 2 2 3 2 4 2 2" xfId="38815"/>
    <cellStyle name="Output 2 2 2 3 2 4 3" xfId="6623"/>
    <cellStyle name="Output 2 2 2 3 2 4 3 2" xfId="31591"/>
    <cellStyle name="Output 2 2 2 3 2 4 4" xfId="9541"/>
    <cellStyle name="Output 2 2 2 3 2 4 4 2" xfId="34491"/>
    <cellStyle name="Output 2 2 2 3 2 4 5" xfId="7955"/>
    <cellStyle name="Output 2 2 2 3 2 4 5 2" xfId="32908"/>
    <cellStyle name="Output 2 2 2 3 2 4 6" xfId="31779"/>
    <cellStyle name="Output 2 2 2 3 2 5" xfId="29267"/>
    <cellStyle name="Output 2 2 2 3 3" xfId="624"/>
    <cellStyle name="Output 2 2 2 3 3 2" xfId="1069"/>
    <cellStyle name="Output 2 2 2 3 3 2 2" xfId="5984"/>
    <cellStyle name="Output 2 2 2 3 3 2 2 2" xfId="12360"/>
    <cellStyle name="Output 2 2 2 3 3 2 2 2 2" xfId="16770"/>
    <cellStyle name="Output 2 2 2 3 3 2 2 2 2 2" xfId="41610"/>
    <cellStyle name="Output 2 2 2 3 3 2 2 2 3" xfId="20033"/>
    <cellStyle name="Output 2 2 2 3 3 2 2 2 3 2" xfId="44873"/>
    <cellStyle name="Output 2 2 2 3 3 2 2 2 4" xfId="23303"/>
    <cellStyle name="Output 2 2 2 3 3 2 2 2 4 2" xfId="48143"/>
    <cellStyle name="Output 2 2 2 3 3 2 2 2 5" xfId="26516"/>
    <cellStyle name="Output 2 2 2 3 3 2 2 2 5 2" xfId="51356"/>
    <cellStyle name="Output 2 2 2 3 3 2 2 2 6" xfId="37220"/>
    <cellStyle name="Output 2 2 2 3 3 2 2 3" xfId="30980"/>
    <cellStyle name="Output 2 2 2 3 3 2 3" xfId="6824"/>
    <cellStyle name="Output 2 2 2 3 3 2 3 2" xfId="14839"/>
    <cellStyle name="Output 2 2 2 3 3 2 3 2 2" xfId="39680"/>
    <cellStyle name="Output 2 2 2 3 3 2 3 3" xfId="14923"/>
    <cellStyle name="Output 2 2 2 3 3 2 3 3 2" xfId="39764"/>
    <cellStyle name="Output 2 2 2 3 3 2 3 4" xfId="14727"/>
    <cellStyle name="Output 2 2 2 3 3 2 3 4 2" xfId="39568"/>
    <cellStyle name="Output 2 2 2 3 3 2 3 5" xfId="7222"/>
    <cellStyle name="Output 2 2 2 3 3 2 3 5 2" xfId="32175"/>
    <cellStyle name="Output 2 2 2 3 3 2 3 6" xfId="31789"/>
    <cellStyle name="Output 2 2 2 3 3 2 4" xfId="29615"/>
    <cellStyle name="Output 2 2 2 3 3 3" xfId="5768"/>
    <cellStyle name="Output 2 2 2 3 3 3 2" xfId="12144"/>
    <cellStyle name="Output 2 2 2 3 3 3 2 2" xfId="16554"/>
    <cellStyle name="Output 2 2 2 3 3 3 2 2 2" xfId="41394"/>
    <cellStyle name="Output 2 2 2 3 3 3 2 3" xfId="19817"/>
    <cellStyle name="Output 2 2 2 3 3 3 2 3 2" xfId="44657"/>
    <cellStyle name="Output 2 2 2 3 3 3 2 4" xfId="23087"/>
    <cellStyle name="Output 2 2 2 3 3 3 2 4 2" xfId="47927"/>
    <cellStyle name="Output 2 2 2 3 3 3 2 5" xfId="26300"/>
    <cellStyle name="Output 2 2 2 3 3 3 2 5 2" xfId="51140"/>
    <cellStyle name="Output 2 2 2 3 3 3 2 6" xfId="37007"/>
    <cellStyle name="Output 2 2 2 3 3 3 3" xfId="30767"/>
    <cellStyle name="Output 2 2 2 3 3 4" xfId="9981"/>
    <cellStyle name="Output 2 2 2 3 3 4 2" xfId="8252"/>
    <cellStyle name="Output 2 2 2 3 3 4 2 2" xfId="33205"/>
    <cellStyle name="Output 2 2 2 3 3 4 3" xfId="17697"/>
    <cellStyle name="Output 2 2 2 3 3 4 3 2" xfId="42537"/>
    <cellStyle name="Output 2 2 2 3 3 4 4" xfId="20992"/>
    <cellStyle name="Output 2 2 2 3 3 4 4 2" xfId="45832"/>
    <cellStyle name="Output 2 2 2 3 3 4 5" xfId="24218"/>
    <cellStyle name="Output 2 2 2 3 3 4 5 2" xfId="49058"/>
    <cellStyle name="Output 2 2 2 3 3 4 6" xfId="34930"/>
    <cellStyle name="Output 2 2 2 3 3 5" xfId="29398"/>
    <cellStyle name="Output 2 2 2 3 4" xfId="670"/>
    <cellStyle name="Output 2 2 2 3 4 2" xfId="5325"/>
    <cellStyle name="Output 2 2 2 3 4 2 2" xfId="6205"/>
    <cellStyle name="Output 2 2 2 3 4 2 2 2" xfId="12580"/>
    <cellStyle name="Output 2 2 2 3 4 2 2 2 2" xfId="16990"/>
    <cellStyle name="Output 2 2 2 3 4 2 2 2 2 2" xfId="41830"/>
    <cellStyle name="Output 2 2 2 3 4 2 2 2 3" xfId="20253"/>
    <cellStyle name="Output 2 2 2 3 4 2 2 2 3 2" xfId="45093"/>
    <cellStyle name="Output 2 2 2 3 4 2 2 2 4" xfId="23523"/>
    <cellStyle name="Output 2 2 2 3 4 2 2 2 4 2" xfId="48363"/>
    <cellStyle name="Output 2 2 2 3 4 2 2 2 5" xfId="26736"/>
    <cellStyle name="Output 2 2 2 3 4 2 2 2 5 2" xfId="51576"/>
    <cellStyle name="Output 2 2 2 3 4 2 2 2 6" xfId="37426"/>
    <cellStyle name="Output 2 2 2 3 4 2 2 3" xfId="31184"/>
    <cellStyle name="Output 2 2 2 3 4 2 3" xfId="10387"/>
    <cellStyle name="Output 2 2 2 3 4 2 3 2" xfId="13711"/>
    <cellStyle name="Output 2 2 2 3 4 2 3 2 2" xfId="38553"/>
    <cellStyle name="Output 2 2 2 3 4 2 3 3" xfId="18101"/>
    <cellStyle name="Output 2 2 2 3 4 2 3 3 2" xfId="42941"/>
    <cellStyle name="Output 2 2 2 3 4 2 3 4" xfId="21391"/>
    <cellStyle name="Output 2 2 2 3 4 2 3 4 2" xfId="46231"/>
    <cellStyle name="Output 2 2 2 3 4 2 3 5" xfId="24617"/>
    <cellStyle name="Output 2 2 2 3 4 2 3 5 2" xfId="49457"/>
    <cellStyle name="Output 2 2 2 3 4 2 3 6" xfId="35328"/>
    <cellStyle name="Output 2 2 2 3 4 2 4" xfId="30377"/>
    <cellStyle name="Output 2 2 2 3 4 3" xfId="5814"/>
    <cellStyle name="Output 2 2 2 3 4 3 2" xfId="12190"/>
    <cellStyle name="Output 2 2 2 3 4 3 2 2" xfId="16600"/>
    <cellStyle name="Output 2 2 2 3 4 3 2 2 2" xfId="41440"/>
    <cellStyle name="Output 2 2 2 3 4 3 2 3" xfId="19863"/>
    <cellStyle name="Output 2 2 2 3 4 3 2 3 2" xfId="44703"/>
    <cellStyle name="Output 2 2 2 3 4 3 2 4" xfId="23133"/>
    <cellStyle name="Output 2 2 2 3 4 3 2 4 2" xfId="47973"/>
    <cellStyle name="Output 2 2 2 3 4 3 2 5" xfId="26346"/>
    <cellStyle name="Output 2 2 2 3 4 3 2 5 2" xfId="51186"/>
    <cellStyle name="Output 2 2 2 3 4 3 2 6" xfId="37053"/>
    <cellStyle name="Output 2 2 2 3 4 3 3" xfId="30813"/>
    <cellStyle name="Output 2 2 2 3 4 4" xfId="6969"/>
    <cellStyle name="Output 2 2 2 3 4 4 2" xfId="9123"/>
    <cellStyle name="Output 2 2 2 3 4 4 2 2" xfId="34073"/>
    <cellStyle name="Output 2 2 2 3 4 4 3" xfId="8592"/>
    <cellStyle name="Output 2 2 2 3 4 4 3 2" xfId="33543"/>
    <cellStyle name="Output 2 2 2 3 4 4 4" xfId="14804"/>
    <cellStyle name="Output 2 2 2 3 4 4 4 2" xfId="39645"/>
    <cellStyle name="Output 2 2 2 3 4 4 5" xfId="9222"/>
    <cellStyle name="Output 2 2 2 3 4 4 5 2" xfId="34172"/>
    <cellStyle name="Output 2 2 2 3 4 4 6" xfId="31925"/>
    <cellStyle name="Output 2 2 2 3 4 5" xfId="29444"/>
    <cellStyle name="Output 2 2 2 3 5" xfId="707"/>
    <cellStyle name="Output 2 2 2 3 5 2" xfId="5851"/>
    <cellStyle name="Output 2 2 2 3 5 2 2" xfId="12227"/>
    <cellStyle name="Output 2 2 2 3 5 2 2 2" xfId="16637"/>
    <cellStyle name="Output 2 2 2 3 5 2 2 2 2" xfId="41477"/>
    <cellStyle name="Output 2 2 2 3 5 2 2 3" xfId="19900"/>
    <cellStyle name="Output 2 2 2 3 5 2 2 3 2" xfId="44740"/>
    <cellStyle name="Output 2 2 2 3 5 2 2 4" xfId="23170"/>
    <cellStyle name="Output 2 2 2 3 5 2 2 4 2" xfId="48010"/>
    <cellStyle name="Output 2 2 2 3 5 2 2 5" xfId="26383"/>
    <cellStyle name="Output 2 2 2 3 5 2 2 5 2" xfId="51223"/>
    <cellStyle name="Output 2 2 2 3 5 2 2 6" xfId="37090"/>
    <cellStyle name="Output 2 2 2 3 5 2 3" xfId="30850"/>
    <cellStyle name="Output 2 2 2 3 5 3" xfId="10105"/>
    <cellStyle name="Output 2 2 2 3 5 3 2" xfId="8216"/>
    <cellStyle name="Output 2 2 2 3 5 3 2 2" xfId="33169"/>
    <cellStyle name="Output 2 2 2 3 5 3 3" xfId="17820"/>
    <cellStyle name="Output 2 2 2 3 5 3 3 2" xfId="42660"/>
    <cellStyle name="Output 2 2 2 3 5 3 4" xfId="21114"/>
    <cellStyle name="Output 2 2 2 3 5 3 4 2" xfId="45954"/>
    <cellStyle name="Output 2 2 2 3 5 3 5" xfId="24340"/>
    <cellStyle name="Output 2 2 2 3 5 3 5 2" xfId="49180"/>
    <cellStyle name="Output 2 2 2 3 5 3 6" xfId="35049"/>
    <cellStyle name="Output 2 2 2 3 5 4" xfId="29481"/>
    <cellStyle name="Output 2 2 2 3 6" xfId="5559"/>
    <cellStyle name="Output 2 2 2 3 6 2" xfId="10212"/>
    <cellStyle name="Output 2 2 2 3 6 2 2" xfId="13753"/>
    <cellStyle name="Output 2 2 2 3 6 2 2 2" xfId="38595"/>
    <cellStyle name="Output 2 2 2 3 6 2 3" xfId="17926"/>
    <cellStyle name="Output 2 2 2 3 6 2 3 2" xfId="42766"/>
    <cellStyle name="Output 2 2 2 3 6 2 4" xfId="21220"/>
    <cellStyle name="Output 2 2 2 3 6 2 4 2" xfId="46060"/>
    <cellStyle name="Output 2 2 2 3 6 2 5" xfId="24446"/>
    <cellStyle name="Output 2 2 2 3 6 2 5 2" xfId="49286"/>
    <cellStyle name="Output 2 2 2 3 6 2 6" xfId="35154"/>
    <cellStyle name="Output 2 2 2 3 6 3" xfId="30558"/>
    <cellStyle name="Output 2 2 2 3 7" xfId="11647"/>
    <cellStyle name="Output 2 2 2 3 7 2" xfId="13567"/>
    <cellStyle name="Output 2 2 2 3 7 2 2" xfId="38409"/>
    <cellStyle name="Output 2 2 2 3 7 3" xfId="19321"/>
    <cellStyle name="Output 2 2 2 3 7 3 2" xfId="44161"/>
    <cellStyle name="Output 2 2 2 3 7 4" xfId="22590"/>
    <cellStyle name="Output 2 2 2 3 7 4 2" xfId="47430"/>
    <cellStyle name="Output 2 2 2 3 7 5" xfId="25805"/>
    <cellStyle name="Output 2 2 2 3 7 5 2" xfId="50645"/>
    <cellStyle name="Output 2 2 2 3 7 6" xfId="36531"/>
    <cellStyle name="Output 2 2 2 3 8" xfId="29181"/>
    <cellStyle name="Output 2 2 2 4" xfId="435"/>
    <cellStyle name="Output 2 2 2 4 2" xfId="1026"/>
    <cellStyle name="Output 2 2 2 4 2 2" xfId="5941"/>
    <cellStyle name="Output 2 2 2 4 2 2 2" xfId="12317"/>
    <cellStyle name="Output 2 2 2 4 2 2 2 2" xfId="16727"/>
    <cellStyle name="Output 2 2 2 4 2 2 2 2 2" xfId="41567"/>
    <cellStyle name="Output 2 2 2 4 2 2 2 3" xfId="19990"/>
    <cellStyle name="Output 2 2 2 4 2 2 2 3 2" xfId="44830"/>
    <cellStyle name="Output 2 2 2 4 2 2 2 4" xfId="23260"/>
    <cellStyle name="Output 2 2 2 4 2 2 2 4 2" xfId="48100"/>
    <cellStyle name="Output 2 2 2 4 2 2 2 5" xfId="26473"/>
    <cellStyle name="Output 2 2 2 4 2 2 2 5 2" xfId="51313"/>
    <cellStyle name="Output 2 2 2 4 2 2 2 6" xfId="37177"/>
    <cellStyle name="Output 2 2 2 4 2 2 3" xfId="30937"/>
    <cellStyle name="Output 2 2 2 4 2 3" xfId="10075"/>
    <cellStyle name="Output 2 2 2 4 2 3 2" xfId="9147"/>
    <cellStyle name="Output 2 2 2 4 2 3 2 2" xfId="34097"/>
    <cellStyle name="Output 2 2 2 4 2 3 3" xfId="17790"/>
    <cellStyle name="Output 2 2 2 4 2 3 3 2" xfId="42630"/>
    <cellStyle name="Output 2 2 2 4 2 3 4" xfId="21084"/>
    <cellStyle name="Output 2 2 2 4 2 3 4 2" xfId="45924"/>
    <cellStyle name="Output 2 2 2 4 2 3 5" xfId="24310"/>
    <cellStyle name="Output 2 2 2 4 2 3 5 2" xfId="49150"/>
    <cellStyle name="Output 2 2 2 4 2 3 6" xfId="35021"/>
    <cellStyle name="Output 2 2 2 4 2 4" xfId="29572"/>
    <cellStyle name="Output 2 2 2 4 3" xfId="5605"/>
    <cellStyle name="Output 2 2 2 4 3 2" xfId="11981"/>
    <cellStyle name="Output 2 2 2 4 3 2 2" xfId="16391"/>
    <cellStyle name="Output 2 2 2 4 3 2 2 2" xfId="41231"/>
    <cellStyle name="Output 2 2 2 4 3 2 3" xfId="19654"/>
    <cellStyle name="Output 2 2 2 4 3 2 3 2" xfId="44494"/>
    <cellStyle name="Output 2 2 2 4 3 2 4" xfId="22924"/>
    <cellStyle name="Output 2 2 2 4 3 2 4 2" xfId="47764"/>
    <cellStyle name="Output 2 2 2 4 3 2 5" xfId="26137"/>
    <cellStyle name="Output 2 2 2 4 3 2 5 2" xfId="50977"/>
    <cellStyle name="Output 2 2 2 4 3 2 6" xfId="36844"/>
    <cellStyle name="Output 2 2 2 4 3 3" xfId="30604"/>
    <cellStyle name="Output 2 2 2 4 4" xfId="11645"/>
    <cellStyle name="Output 2 2 2 4 4 2" xfId="13118"/>
    <cellStyle name="Output 2 2 2 4 4 2 2" xfId="37960"/>
    <cellStyle name="Output 2 2 2 4 4 3" xfId="19319"/>
    <cellStyle name="Output 2 2 2 4 4 3 2" xfId="44159"/>
    <cellStyle name="Output 2 2 2 4 4 4" xfId="22588"/>
    <cellStyle name="Output 2 2 2 4 4 4 2" xfId="47428"/>
    <cellStyle name="Output 2 2 2 4 4 5" xfId="25803"/>
    <cellStyle name="Output 2 2 2 4 4 5 2" xfId="50643"/>
    <cellStyle name="Output 2 2 2 4 4 6" xfId="36529"/>
    <cellStyle name="Output 2 2 2 4 5" xfId="29229"/>
    <cellStyle name="Output 2 2 2 5" xfId="585"/>
    <cellStyle name="Output 2 2 2 5 2" xfId="970"/>
    <cellStyle name="Output 2 2 2 5 2 2" xfId="5889"/>
    <cellStyle name="Output 2 2 2 5 2 2 2" xfId="12265"/>
    <cellStyle name="Output 2 2 2 5 2 2 2 2" xfId="16675"/>
    <cellStyle name="Output 2 2 2 5 2 2 2 2 2" xfId="41515"/>
    <cellStyle name="Output 2 2 2 5 2 2 2 3" xfId="19938"/>
    <cellStyle name="Output 2 2 2 5 2 2 2 3 2" xfId="44778"/>
    <cellStyle name="Output 2 2 2 5 2 2 2 4" xfId="23208"/>
    <cellStyle name="Output 2 2 2 5 2 2 2 4 2" xfId="48048"/>
    <cellStyle name="Output 2 2 2 5 2 2 2 5" xfId="26421"/>
    <cellStyle name="Output 2 2 2 5 2 2 2 5 2" xfId="51261"/>
    <cellStyle name="Output 2 2 2 5 2 2 2 6" xfId="37125"/>
    <cellStyle name="Output 2 2 2 5 2 2 3" xfId="30885"/>
    <cellStyle name="Output 2 2 2 5 2 3" xfId="7077"/>
    <cellStyle name="Output 2 2 2 5 2 3 2" xfId="15978"/>
    <cellStyle name="Output 2 2 2 5 2 3 2 2" xfId="40818"/>
    <cellStyle name="Output 2 2 2 5 2 3 3" xfId="8296"/>
    <cellStyle name="Output 2 2 2 5 2 3 3 2" xfId="33249"/>
    <cellStyle name="Output 2 2 2 5 2 3 4" xfId="7519"/>
    <cellStyle name="Output 2 2 2 5 2 3 4 2" xfId="32472"/>
    <cellStyle name="Output 2 2 2 5 2 3 5" xfId="13950"/>
    <cellStyle name="Output 2 2 2 5 2 3 5 2" xfId="38791"/>
    <cellStyle name="Output 2 2 2 5 2 3 6" xfId="32031"/>
    <cellStyle name="Output 2 2 2 5 2 4" xfId="29516"/>
    <cellStyle name="Output 2 2 2 5 3" xfId="5729"/>
    <cellStyle name="Output 2 2 2 5 3 2" xfId="12105"/>
    <cellStyle name="Output 2 2 2 5 3 2 2" xfId="16515"/>
    <cellStyle name="Output 2 2 2 5 3 2 2 2" xfId="41355"/>
    <cellStyle name="Output 2 2 2 5 3 2 3" xfId="19778"/>
    <cellStyle name="Output 2 2 2 5 3 2 3 2" xfId="44618"/>
    <cellStyle name="Output 2 2 2 5 3 2 4" xfId="23048"/>
    <cellStyle name="Output 2 2 2 5 3 2 4 2" xfId="47888"/>
    <cellStyle name="Output 2 2 2 5 3 2 5" xfId="26261"/>
    <cellStyle name="Output 2 2 2 5 3 2 5 2" xfId="51101"/>
    <cellStyle name="Output 2 2 2 5 3 2 6" xfId="36968"/>
    <cellStyle name="Output 2 2 2 5 3 3" xfId="30728"/>
    <cellStyle name="Output 2 2 2 5 4" xfId="6869"/>
    <cellStyle name="Output 2 2 2 5 4 2" xfId="15635"/>
    <cellStyle name="Output 2 2 2 5 4 2 2" xfId="40475"/>
    <cellStyle name="Output 2 2 2 5 4 3" xfId="14083"/>
    <cellStyle name="Output 2 2 2 5 4 3 2" xfId="38924"/>
    <cellStyle name="Output 2 2 2 5 4 4" xfId="8589"/>
    <cellStyle name="Output 2 2 2 5 4 4 2" xfId="33540"/>
    <cellStyle name="Output 2 2 2 5 4 5" xfId="13202"/>
    <cellStyle name="Output 2 2 2 5 4 5 2" xfId="38044"/>
    <cellStyle name="Output 2 2 2 5 4 6" xfId="31830"/>
    <cellStyle name="Output 2 2 2 5 5" xfId="29359"/>
    <cellStyle name="Output 2 2 2 6" xfId="5521"/>
    <cellStyle name="Output 2 2 2 6 2" xfId="10248"/>
    <cellStyle name="Output 2 2 2 6 2 2" xfId="8183"/>
    <cellStyle name="Output 2 2 2 6 2 2 2" xfId="33136"/>
    <cellStyle name="Output 2 2 2 6 2 3" xfId="17962"/>
    <cellStyle name="Output 2 2 2 6 2 3 2" xfId="42802"/>
    <cellStyle name="Output 2 2 2 6 2 4" xfId="21256"/>
    <cellStyle name="Output 2 2 2 6 2 4 2" xfId="46096"/>
    <cellStyle name="Output 2 2 2 6 2 5" xfId="24482"/>
    <cellStyle name="Output 2 2 2 6 2 5 2" xfId="49322"/>
    <cellStyle name="Output 2 2 2 6 2 6" xfId="35190"/>
    <cellStyle name="Output 2 2 2 6 3" xfId="30520"/>
    <cellStyle name="Output 2 2 2 7" xfId="11665"/>
    <cellStyle name="Output 2 2 2 7 2" xfId="7586"/>
    <cellStyle name="Output 2 2 2 7 2 2" xfId="32539"/>
    <cellStyle name="Output 2 2 2 7 3" xfId="19339"/>
    <cellStyle name="Output 2 2 2 7 3 2" xfId="44179"/>
    <cellStyle name="Output 2 2 2 7 4" xfId="22608"/>
    <cellStyle name="Output 2 2 2 7 4 2" xfId="47448"/>
    <cellStyle name="Output 2 2 2 7 5" xfId="25823"/>
    <cellStyle name="Output 2 2 2 7 5 2" xfId="50663"/>
    <cellStyle name="Output 2 2 2 7 6" xfId="36548"/>
    <cellStyle name="Output 2 2 2 8" xfId="29143"/>
    <cellStyle name="Output 2 2 3" xfId="313"/>
    <cellStyle name="Output 2 2 3 2" xfId="336"/>
    <cellStyle name="Output 2 2 3 2 2" xfId="399"/>
    <cellStyle name="Output 2 2 3 2 2 2" xfId="489"/>
    <cellStyle name="Output 2 2 3 2 2 2 2" xfId="1090"/>
    <cellStyle name="Output 2 2 3 2 2 2 2 2" xfId="6005"/>
    <cellStyle name="Output 2 2 3 2 2 2 2 2 2" xfId="12381"/>
    <cellStyle name="Output 2 2 3 2 2 2 2 2 2 2" xfId="16791"/>
    <cellStyle name="Output 2 2 3 2 2 2 2 2 2 2 2" xfId="41631"/>
    <cellStyle name="Output 2 2 3 2 2 2 2 2 2 3" xfId="20054"/>
    <cellStyle name="Output 2 2 3 2 2 2 2 2 2 3 2" xfId="44894"/>
    <cellStyle name="Output 2 2 3 2 2 2 2 2 2 4" xfId="23324"/>
    <cellStyle name="Output 2 2 3 2 2 2 2 2 2 4 2" xfId="48164"/>
    <cellStyle name="Output 2 2 3 2 2 2 2 2 2 5" xfId="26537"/>
    <cellStyle name="Output 2 2 3 2 2 2 2 2 2 5 2" xfId="51377"/>
    <cellStyle name="Output 2 2 3 2 2 2 2 2 2 6" xfId="37241"/>
    <cellStyle name="Output 2 2 3 2 2 2 2 2 3" xfId="31001"/>
    <cellStyle name="Output 2 2 3 2 2 2 2 3" xfId="11603"/>
    <cellStyle name="Output 2 2 3 2 2 2 2 3 2" xfId="14720"/>
    <cellStyle name="Output 2 2 3 2 2 2 2 3 2 2" xfId="39561"/>
    <cellStyle name="Output 2 2 3 2 2 2 2 3 3" xfId="19277"/>
    <cellStyle name="Output 2 2 3 2 2 2 2 3 3 2" xfId="44117"/>
    <cellStyle name="Output 2 2 3 2 2 2 2 3 4" xfId="22547"/>
    <cellStyle name="Output 2 2 3 2 2 2 2 3 4 2" xfId="47387"/>
    <cellStyle name="Output 2 2 3 2 2 2 2 3 5" xfId="25762"/>
    <cellStyle name="Output 2 2 3 2 2 2 2 3 5 2" xfId="50602"/>
    <cellStyle name="Output 2 2 3 2 2 2 2 3 6" xfId="36489"/>
    <cellStyle name="Output 2 2 3 2 2 2 2 4" xfId="29636"/>
    <cellStyle name="Output 2 2 3 2 2 2 3" xfId="5659"/>
    <cellStyle name="Output 2 2 3 2 2 2 3 2" xfId="12035"/>
    <cellStyle name="Output 2 2 3 2 2 2 3 2 2" xfId="16445"/>
    <cellStyle name="Output 2 2 3 2 2 2 3 2 2 2" xfId="41285"/>
    <cellStyle name="Output 2 2 3 2 2 2 3 2 3" xfId="19708"/>
    <cellStyle name="Output 2 2 3 2 2 2 3 2 3 2" xfId="44548"/>
    <cellStyle name="Output 2 2 3 2 2 2 3 2 4" xfId="22978"/>
    <cellStyle name="Output 2 2 3 2 2 2 3 2 4 2" xfId="47818"/>
    <cellStyle name="Output 2 2 3 2 2 2 3 2 5" xfId="26191"/>
    <cellStyle name="Output 2 2 3 2 2 2 3 2 5 2" xfId="51031"/>
    <cellStyle name="Output 2 2 3 2 2 2 3 2 6" xfId="36898"/>
    <cellStyle name="Output 2 2 3 2 2 2 3 3" xfId="30658"/>
    <cellStyle name="Output 2 2 3 2 2 2 4" xfId="6815"/>
    <cellStyle name="Output 2 2 3 2 2 2 4 2" xfId="15593"/>
    <cellStyle name="Output 2 2 3 2 2 2 4 2 2" xfId="40434"/>
    <cellStyle name="Output 2 2 3 2 2 2 4 3" xfId="8625"/>
    <cellStyle name="Output 2 2 3 2 2 2 4 3 2" xfId="33576"/>
    <cellStyle name="Output 2 2 3 2 2 2 4 4" xfId="8556"/>
    <cellStyle name="Output 2 2 3 2 2 2 4 4 2" xfId="33507"/>
    <cellStyle name="Output 2 2 3 2 2 2 4 5" xfId="14239"/>
    <cellStyle name="Output 2 2 3 2 2 2 4 5 2" xfId="39080"/>
    <cellStyle name="Output 2 2 3 2 2 2 4 6" xfId="31780"/>
    <cellStyle name="Output 2 2 3 2 2 2 5" xfId="29283"/>
    <cellStyle name="Output 2 2 3 2 2 3" xfId="640"/>
    <cellStyle name="Output 2 2 3 2 2 3 2" xfId="1101"/>
    <cellStyle name="Output 2 2 3 2 2 3 2 2" xfId="6016"/>
    <cellStyle name="Output 2 2 3 2 2 3 2 2 2" xfId="12392"/>
    <cellStyle name="Output 2 2 3 2 2 3 2 2 2 2" xfId="16802"/>
    <cellStyle name="Output 2 2 3 2 2 3 2 2 2 2 2" xfId="41642"/>
    <cellStyle name="Output 2 2 3 2 2 3 2 2 2 3" xfId="20065"/>
    <cellStyle name="Output 2 2 3 2 2 3 2 2 2 3 2" xfId="44905"/>
    <cellStyle name="Output 2 2 3 2 2 3 2 2 2 4" xfId="23335"/>
    <cellStyle name="Output 2 2 3 2 2 3 2 2 2 4 2" xfId="48175"/>
    <cellStyle name="Output 2 2 3 2 2 3 2 2 2 5" xfId="26548"/>
    <cellStyle name="Output 2 2 3 2 2 3 2 2 2 5 2" xfId="51388"/>
    <cellStyle name="Output 2 2 3 2 2 3 2 2 2 6" xfId="37252"/>
    <cellStyle name="Output 2 2 3 2 2 3 2 2 3" xfId="31012"/>
    <cellStyle name="Output 2 2 3 2 2 3 2 3" xfId="11630"/>
    <cellStyle name="Output 2 2 3 2 2 3 2 3 2" xfId="9704"/>
    <cellStyle name="Output 2 2 3 2 2 3 2 3 2 2" xfId="34653"/>
    <cellStyle name="Output 2 2 3 2 2 3 2 3 3" xfId="19304"/>
    <cellStyle name="Output 2 2 3 2 2 3 2 3 3 2" xfId="44144"/>
    <cellStyle name="Output 2 2 3 2 2 3 2 3 4" xfId="22574"/>
    <cellStyle name="Output 2 2 3 2 2 3 2 3 4 2" xfId="47414"/>
    <cellStyle name="Output 2 2 3 2 2 3 2 3 5" xfId="25789"/>
    <cellStyle name="Output 2 2 3 2 2 3 2 3 5 2" xfId="50629"/>
    <cellStyle name="Output 2 2 3 2 2 3 2 3 6" xfId="36514"/>
    <cellStyle name="Output 2 2 3 2 2 3 2 4" xfId="29647"/>
    <cellStyle name="Output 2 2 3 2 2 3 3" xfId="5784"/>
    <cellStyle name="Output 2 2 3 2 2 3 3 2" xfId="12160"/>
    <cellStyle name="Output 2 2 3 2 2 3 3 2 2" xfId="16570"/>
    <cellStyle name="Output 2 2 3 2 2 3 3 2 2 2" xfId="41410"/>
    <cellStyle name="Output 2 2 3 2 2 3 3 2 3" xfId="19833"/>
    <cellStyle name="Output 2 2 3 2 2 3 3 2 3 2" xfId="44673"/>
    <cellStyle name="Output 2 2 3 2 2 3 3 2 4" xfId="23103"/>
    <cellStyle name="Output 2 2 3 2 2 3 3 2 4 2" xfId="47943"/>
    <cellStyle name="Output 2 2 3 2 2 3 3 2 5" xfId="26316"/>
    <cellStyle name="Output 2 2 3 2 2 3 3 2 5 2" xfId="51156"/>
    <cellStyle name="Output 2 2 3 2 2 3 3 2 6" xfId="37023"/>
    <cellStyle name="Output 2 2 3 2 2 3 3 3" xfId="30783"/>
    <cellStyle name="Output 2 2 3 2 2 3 4" xfId="10110"/>
    <cellStyle name="Output 2 2 3 2 2 3 4 2" xfId="8211"/>
    <cellStyle name="Output 2 2 3 2 2 3 4 2 2" xfId="33164"/>
    <cellStyle name="Output 2 2 3 2 2 3 4 3" xfId="17825"/>
    <cellStyle name="Output 2 2 3 2 2 3 4 3 2" xfId="42665"/>
    <cellStyle name="Output 2 2 3 2 2 3 4 4" xfId="21119"/>
    <cellStyle name="Output 2 2 3 2 2 3 4 4 2" xfId="45959"/>
    <cellStyle name="Output 2 2 3 2 2 3 4 5" xfId="24345"/>
    <cellStyle name="Output 2 2 3 2 2 3 4 5 2" xfId="49185"/>
    <cellStyle name="Output 2 2 3 2 2 3 4 6" xfId="35054"/>
    <cellStyle name="Output 2 2 3 2 2 3 5" xfId="29414"/>
    <cellStyle name="Output 2 2 3 2 2 4" xfId="686"/>
    <cellStyle name="Output 2 2 3 2 2 4 2" xfId="5350"/>
    <cellStyle name="Output 2 2 3 2 2 4 2 2" xfId="6224"/>
    <cellStyle name="Output 2 2 3 2 2 4 2 2 2" xfId="12599"/>
    <cellStyle name="Output 2 2 3 2 2 4 2 2 2 2" xfId="17009"/>
    <cellStyle name="Output 2 2 3 2 2 4 2 2 2 2 2" xfId="41849"/>
    <cellStyle name="Output 2 2 3 2 2 4 2 2 2 3" xfId="20272"/>
    <cellStyle name="Output 2 2 3 2 2 4 2 2 2 3 2" xfId="45112"/>
    <cellStyle name="Output 2 2 3 2 2 4 2 2 2 4" xfId="23542"/>
    <cellStyle name="Output 2 2 3 2 2 4 2 2 2 4 2" xfId="48382"/>
    <cellStyle name="Output 2 2 3 2 2 4 2 2 2 5" xfId="26755"/>
    <cellStyle name="Output 2 2 3 2 2 4 2 2 2 5 2" xfId="51595"/>
    <cellStyle name="Output 2 2 3 2 2 4 2 2 2 6" xfId="37445"/>
    <cellStyle name="Output 2 2 3 2 2 4 2 2 3" xfId="31203"/>
    <cellStyle name="Output 2 2 3 2 2 4 2 3" xfId="10366"/>
    <cellStyle name="Output 2 2 3 2 2 4 2 3 2" xfId="14166"/>
    <cellStyle name="Output 2 2 3 2 2 4 2 3 2 2" xfId="39007"/>
    <cellStyle name="Output 2 2 3 2 2 4 2 3 3" xfId="18080"/>
    <cellStyle name="Output 2 2 3 2 2 4 2 3 3 2" xfId="42920"/>
    <cellStyle name="Output 2 2 3 2 2 4 2 3 4" xfId="21370"/>
    <cellStyle name="Output 2 2 3 2 2 4 2 3 4 2" xfId="46210"/>
    <cellStyle name="Output 2 2 3 2 2 4 2 3 5" xfId="24596"/>
    <cellStyle name="Output 2 2 3 2 2 4 2 3 5 2" xfId="49436"/>
    <cellStyle name="Output 2 2 3 2 2 4 2 3 6" xfId="35307"/>
    <cellStyle name="Output 2 2 3 2 2 4 2 4" xfId="30398"/>
    <cellStyle name="Output 2 2 3 2 2 4 3" xfId="5830"/>
    <cellStyle name="Output 2 2 3 2 2 4 3 2" xfId="12206"/>
    <cellStyle name="Output 2 2 3 2 2 4 3 2 2" xfId="16616"/>
    <cellStyle name="Output 2 2 3 2 2 4 3 2 2 2" xfId="41456"/>
    <cellStyle name="Output 2 2 3 2 2 4 3 2 3" xfId="19879"/>
    <cellStyle name="Output 2 2 3 2 2 4 3 2 3 2" xfId="44719"/>
    <cellStyle name="Output 2 2 3 2 2 4 3 2 4" xfId="23149"/>
    <cellStyle name="Output 2 2 3 2 2 4 3 2 4 2" xfId="47989"/>
    <cellStyle name="Output 2 2 3 2 2 4 3 2 5" xfId="26362"/>
    <cellStyle name="Output 2 2 3 2 2 4 3 2 5 2" xfId="51202"/>
    <cellStyle name="Output 2 2 3 2 2 4 3 2 6" xfId="37069"/>
    <cellStyle name="Output 2 2 3 2 2 4 3 3" xfId="30829"/>
    <cellStyle name="Output 2 2 3 2 2 4 4" xfId="6886"/>
    <cellStyle name="Output 2 2 3 2 2 4 4 2" xfId="8564"/>
    <cellStyle name="Output 2 2 3 2 2 4 4 2 2" xfId="33515"/>
    <cellStyle name="Output 2 2 3 2 2 4 4 3" xfId="8990"/>
    <cellStyle name="Output 2 2 3 2 2 4 4 3 2" xfId="33940"/>
    <cellStyle name="Output 2 2 3 2 2 4 4 4" xfId="13694"/>
    <cellStyle name="Output 2 2 3 2 2 4 4 4 2" xfId="38536"/>
    <cellStyle name="Output 2 2 3 2 2 4 4 5" xfId="7306"/>
    <cellStyle name="Output 2 2 3 2 2 4 4 5 2" xfId="32259"/>
    <cellStyle name="Output 2 2 3 2 2 4 4 6" xfId="31847"/>
    <cellStyle name="Output 2 2 3 2 2 4 5" xfId="29460"/>
    <cellStyle name="Output 2 2 3 2 2 5" xfId="723"/>
    <cellStyle name="Output 2 2 3 2 2 5 2" xfId="5867"/>
    <cellStyle name="Output 2 2 3 2 2 5 2 2" xfId="12243"/>
    <cellStyle name="Output 2 2 3 2 2 5 2 2 2" xfId="16653"/>
    <cellStyle name="Output 2 2 3 2 2 5 2 2 2 2" xfId="41493"/>
    <cellStyle name="Output 2 2 3 2 2 5 2 2 3" xfId="19916"/>
    <cellStyle name="Output 2 2 3 2 2 5 2 2 3 2" xfId="44756"/>
    <cellStyle name="Output 2 2 3 2 2 5 2 2 4" xfId="23186"/>
    <cellStyle name="Output 2 2 3 2 2 5 2 2 4 2" xfId="48026"/>
    <cellStyle name="Output 2 2 3 2 2 5 2 2 5" xfId="26399"/>
    <cellStyle name="Output 2 2 3 2 2 5 2 2 5 2" xfId="51239"/>
    <cellStyle name="Output 2 2 3 2 2 5 2 2 6" xfId="37106"/>
    <cellStyle name="Output 2 2 3 2 2 5 2 3" xfId="30866"/>
    <cellStyle name="Output 2 2 3 2 2 5 3" xfId="6894"/>
    <cellStyle name="Output 2 2 3 2 2 5 3 2" xfId="7971"/>
    <cellStyle name="Output 2 2 3 2 2 5 3 2 2" xfId="32924"/>
    <cellStyle name="Output 2 2 3 2 2 5 3 3" xfId="8614"/>
    <cellStyle name="Output 2 2 3 2 2 5 3 3 2" xfId="33565"/>
    <cellStyle name="Output 2 2 3 2 2 5 3 4" xfId="13976"/>
    <cellStyle name="Output 2 2 3 2 2 5 3 4 2" xfId="38817"/>
    <cellStyle name="Output 2 2 3 2 2 5 3 5" xfId="13443"/>
    <cellStyle name="Output 2 2 3 2 2 5 3 5 2" xfId="38285"/>
    <cellStyle name="Output 2 2 3 2 2 5 3 6" xfId="31855"/>
    <cellStyle name="Output 2 2 3 2 2 5 4" xfId="29497"/>
    <cellStyle name="Output 2 2 3 2 2 6" xfId="5575"/>
    <cellStyle name="Output 2 2 3 2 2 6 2" xfId="10196"/>
    <cellStyle name="Output 2 2 3 2 2 6 2 2" xfId="7780"/>
    <cellStyle name="Output 2 2 3 2 2 6 2 2 2" xfId="32733"/>
    <cellStyle name="Output 2 2 3 2 2 6 2 3" xfId="17910"/>
    <cellStyle name="Output 2 2 3 2 2 6 2 3 2" xfId="42750"/>
    <cellStyle name="Output 2 2 3 2 2 6 2 4" xfId="21204"/>
    <cellStyle name="Output 2 2 3 2 2 6 2 4 2" xfId="46044"/>
    <cellStyle name="Output 2 2 3 2 2 6 2 5" xfId="24430"/>
    <cellStyle name="Output 2 2 3 2 2 6 2 5 2" xfId="49270"/>
    <cellStyle name="Output 2 2 3 2 2 6 2 6" xfId="35138"/>
    <cellStyle name="Output 2 2 3 2 2 6 3" xfId="30574"/>
    <cellStyle name="Output 2 2 3 2 2 7" xfId="6866"/>
    <cellStyle name="Output 2 2 3 2 2 7 2" xfId="8469"/>
    <cellStyle name="Output 2 2 3 2 2 7 2 2" xfId="33420"/>
    <cellStyle name="Output 2 2 3 2 2 7 3" xfId="6609"/>
    <cellStyle name="Output 2 2 3 2 2 7 3 2" xfId="31577"/>
    <cellStyle name="Output 2 2 3 2 2 7 4" xfId="9539"/>
    <cellStyle name="Output 2 2 3 2 2 7 4 2" xfId="34489"/>
    <cellStyle name="Output 2 2 3 2 2 7 5" xfId="7433"/>
    <cellStyle name="Output 2 2 3 2 2 7 5 2" xfId="32386"/>
    <cellStyle name="Output 2 2 3 2 2 7 6" xfId="31827"/>
    <cellStyle name="Output 2 2 3 2 2 8" xfId="29197"/>
    <cellStyle name="Output 2 2 3 2 3" xfId="457"/>
    <cellStyle name="Output 2 2 3 2 3 2" xfId="1049"/>
    <cellStyle name="Output 2 2 3 2 3 2 2" xfId="5964"/>
    <cellStyle name="Output 2 2 3 2 3 2 2 2" xfId="12340"/>
    <cellStyle name="Output 2 2 3 2 3 2 2 2 2" xfId="16750"/>
    <cellStyle name="Output 2 2 3 2 3 2 2 2 2 2" xfId="41590"/>
    <cellStyle name="Output 2 2 3 2 3 2 2 2 3" xfId="20013"/>
    <cellStyle name="Output 2 2 3 2 3 2 2 2 3 2" xfId="44853"/>
    <cellStyle name="Output 2 2 3 2 3 2 2 2 4" xfId="23283"/>
    <cellStyle name="Output 2 2 3 2 3 2 2 2 4 2" xfId="48123"/>
    <cellStyle name="Output 2 2 3 2 3 2 2 2 5" xfId="26496"/>
    <cellStyle name="Output 2 2 3 2 3 2 2 2 5 2" xfId="51336"/>
    <cellStyle name="Output 2 2 3 2 3 2 2 2 6" xfId="37200"/>
    <cellStyle name="Output 2 2 3 2 3 2 2 3" xfId="30960"/>
    <cellStyle name="Output 2 2 3 2 3 2 3" xfId="11692"/>
    <cellStyle name="Output 2 2 3 2 3 2 3 2" xfId="14760"/>
    <cellStyle name="Output 2 2 3 2 3 2 3 2 2" xfId="39601"/>
    <cellStyle name="Output 2 2 3 2 3 2 3 3" xfId="19366"/>
    <cellStyle name="Output 2 2 3 2 3 2 3 3 2" xfId="44206"/>
    <cellStyle name="Output 2 2 3 2 3 2 3 4" xfId="22635"/>
    <cellStyle name="Output 2 2 3 2 3 2 3 4 2" xfId="47475"/>
    <cellStyle name="Output 2 2 3 2 3 2 3 5" xfId="25850"/>
    <cellStyle name="Output 2 2 3 2 3 2 3 5 2" xfId="50690"/>
    <cellStyle name="Output 2 2 3 2 3 2 3 6" xfId="36575"/>
    <cellStyle name="Output 2 2 3 2 3 2 4" xfId="29595"/>
    <cellStyle name="Output 2 2 3 2 3 3" xfId="5627"/>
    <cellStyle name="Output 2 2 3 2 3 3 2" xfId="12003"/>
    <cellStyle name="Output 2 2 3 2 3 3 2 2" xfId="16413"/>
    <cellStyle name="Output 2 2 3 2 3 3 2 2 2" xfId="41253"/>
    <cellStyle name="Output 2 2 3 2 3 3 2 3" xfId="19676"/>
    <cellStyle name="Output 2 2 3 2 3 3 2 3 2" xfId="44516"/>
    <cellStyle name="Output 2 2 3 2 3 3 2 4" xfId="22946"/>
    <cellStyle name="Output 2 2 3 2 3 3 2 4 2" xfId="47786"/>
    <cellStyle name="Output 2 2 3 2 3 3 2 5" xfId="26159"/>
    <cellStyle name="Output 2 2 3 2 3 3 2 5 2" xfId="50999"/>
    <cellStyle name="Output 2 2 3 2 3 3 2 6" xfId="36866"/>
    <cellStyle name="Output 2 2 3 2 3 3 3" xfId="30626"/>
    <cellStyle name="Output 2 2 3 2 3 4" xfId="6963"/>
    <cellStyle name="Output 2 2 3 2 3 4 2" xfId="14257"/>
    <cellStyle name="Output 2 2 3 2 3 4 2 2" xfId="39098"/>
    <cellStyle name="Output 2 2 3 2 3 4 3" xfId="13907"/>
    <cellStyle name="Output 2 2 3 2 3 4 3 2" xfId="38748"/>
    <cellStyle name="Output 2 2 3 2 3 4 4" xfId="8597"/>
    <cellStyle name="Output 2 2 3 2 3 4 4 2" xfId="33548"/>
    <cellStyle name="Output 2 2 3 2 3 4 5" xfId="19173"/>
    <cellStyle name="Output 2 2 3 2 3 4 5 2" xfId="44013"/>
    <cellStyle name="Output 2 2 3 2 3 4 6" xfId="31919"/>
    <cellStyle name="Output 2 2 3 2 3 5" xfId="29251"/>
    <cellStyle name="Output 2 2 3 2 4" xfId="607"/>
    <cellStyle name="Output 2 2 3 2 4 2" xfId="969"/>
    <cellStyle name="Output 2 2 3 2 4 2 2" xfId="5888"/>
    <cellStyle name="Output 2 2 3 2 4 2 2 2" xfId="12264"/>
    <cellStyle name="Output 2 2 3 2 4 2 2 2 2" xfId="16674"/>
    <cellStyle name="Output 2 2 3 2 4 2 2 2 2 2" xfId="41514"/>
    <cellStyle name="Output 2 2 3 2 4 2 2 2 3" xfId="19937"/>
    <cellStyle name="Output 2 2 3 2 4 2 2 2 3 2" xfId="44777"/>
    <cellStyle name="Output 2 2 3 2 4 2 2 2 4" xfId="23207"/>
    <cellStyle name="Output 2 2 3 2 4 2 2 2 4 2" xfId="48047"/>
    <cellStyle name="Output 2 2 3 2 4 2 2 2 5" xfId="26420"/>
    <cellStyle name="Output 2 2 3 2 4 2 2 2 5 2" xfId="51260"/>
    <cellStyle name="Output 2 2 3 2 4 2 2 2 6" xfId="37124"/>
    <cellStyle name="Output 2 2 3 2 4 2 2 3" xfId="30884"/>
    <cellStyle name="Output 2 2 3 2 4 2 3" xfId="10025"/>
    <cellStyle name="Output 2 2 3 2 4 2 3 2" xfId="13212"/>
    <cellStyle name="Output 2 2 3 2 4 2 3 2 2" xfId="38054"/>
    <cellStyle name="Output 2 2 3 2 4 2 3 3" xfId="17740"/>
    <cellStyle name="Output 2 2 3 2 4 2 3 3 2" xfId="42580"/>
    <cellStyle name="Output 2 2 3 2 4 2 3 4" xfId="21035"/>
    <cellStyle name="Output 2 2 3 2 4 2 3 4 2" xfId="45875"/>
    <cellStyle name="Output 2 2 3 2 4 2 3 5" xfId="24261"/>
    <cellStyle name="Output 2 2 3 2 4 2 3 5 2" xfId="49101"/>
    <cellStyle name="Output 2 2 3 2 4 2 3 6" xfId="34971"/>
    <cellStyle name="Output 2 2 3 2 4 2 4" xfId="29515"/>
    <cellStyle name="Output 2 2 3 2 4 3" xfId="5751"/>
    <cellStyle name="Output 2 2 3 2 4 3 2" xfId="12127"/>
    <cellStyle name="Output 2 2 3 2 4 3 2 2" xfId="16537"/>
    <cellStyle name="Output 2 2 3 2 4 3 2 2 2" xfId="41377"/>
    <cellStyle name="Output 2 2 3 2 4 3 2 3" xfId="19800"/>
    <cellStyle name="Output 2 2 3 2 4 3 2 3 2" xfId="44640"/>
    <cellStyle name="Output 2 2 3 2 4 3 2 4" xfId="23070"/>
    <cellStyle name="Output 2 2 3 2 4 3 2 4 2" xfId="47910"/>
    <cellStyle name="Output 2 2 3 2 4 3 2 5" xfId="26283"/>
    <cellStyle name="Output 2 2 3 2 4 3 2 5 2" xfId="51123"/>
    <cellStyle name="Output 2 2 3 2 4 3 2 6" xfId="36990"/>
    <cellStyle name="Output 2 2 3 2 4 3 3" xfId="30750"/>
    <cellStyle name="Output 2 2 3 2 4 4" xfId="10022"/>
    <cellStyle name="Output 2 2 3 2 4 4 2" xfId="13436"/>
    <cellStyle name="Output 2 2 3 2 4 4 2 2" xfId="38278"/>
    <cellStyle name="Output 2 2 3 2 4 4 3" xfId="17737"/>
    <cellStyle name="Output 2 2 3 2 4 4 3 2" xfId="42577"/>
    <cellStyle name="Output 2 2 3 2 4 4 4" xfId="21032"/>
    <cellStyle name="Output 2 2 3 2 4 4 4 2" xfId="45872"/>
    <cellStyle name="Output 2 2 3 2 4 4 5" xfId="24258"/>
    <cellStyle name="Output 2 2 3 2 4 4 5 2" xfId="49098"/>
    <cellStyle name="Output 2 2 3 2 4 4 6" xfId="34968"/>
    <cellStyle name="Output 2 2 3 2 4 5" xfId="29381"/>
    <cellStyle name="Output 2 2 3 2 5" xfId="654"/>
    <cellStyle name="Output 2 2 3 2 5 2" xfId="5291"/>
    <cellStyle name="Output 2 2 3 2 5 2 2" xfId="6187"/>
    <cellStyle name="Output 2 2 3 2 5 2 2 2" xfId="12562"/>
    <cellStyle name="Output 2 2 3 2 5 2 2 2 2" xfId="16972"/>
    <cellStyle name="Output 2 2 3 2 5 2 2 2 2 2" xfId="41812"/>
    <cellStyle name="Output 2 2 3 2 5 2 2 2 3" xfId="20235"/>
    <cellStyle name="Output 2 2 3 2 5 2 2 2 3 2" xfId="45075"/>
    <cellStyle name="Output 2 2 3 2 5 2 2 2 4" xfId="23505"/>
    <cellStyle name="Output 2 2 3 2 5 2 2 2 4 2" xfId="48345"/>
    <cellStyle name="Output 2 2 3 2 5 2 2 2 5" xfId="26718"/>
    <cellStyle name="Output 2 2 3 2 5 2 2 2 5 2" xfId="51558"/>
    <cellStyle name="Output 2 2 3 2 5 2 2 2 6" xfId="37408"/>
    <cellStyle name="Output 2 2 3 2 5 2 2 3" xfId="31166"/>
    <cellStyle name="Output 2 2 3 2 5 2 3" xfId="10411"/>
    <cellStyle name="Output 2 2 3 2 5 2 3 2" xfId="9385"/>
    <cellStyle name="Output 2 2 3 2 5 2 3 2 2" xfId="34335"/>
    <cellStyle name="Output 2 2 3 2 5 2 3 3" xfId="18125"/>
    <cellStyle name="Output 2 2 3 2 5 2 3 3 2" xfId="42965"/>
    <cellStyle name="Output 2 2 3 2 5 2 3 4" xfId="21413"/>
    <cellStyle name="Output 2 2 3 2 5 2 3 4 2" xfId="46253"/>
    <cellStyle name="Output 2 2 3 2 5 2 3 5" xfId="24639"/>
    <cellStyle name="Output 2 2 3 2 5 2 3 5 2" xfId="49479"/>
    <cellStyle name="Output 2 2 3 2 5 2 3 6" xfId="35350"/>
    <cellStyle name="Output 2 2 3 2 5 2 4" xfId="30355"/>
    <cellStyle name="Output 2 2 3 2 5 3" xfId="5798"/>
    <cellStyle name="Output 2 2 3 2 5 3 2" xfId="12174"/>
    <cellStyle name="Output 2 2 3 2 5 3 2 2" xfId="16584"/>
    <cellStyle name="Output 2 2 3 2 5 3 2 2 2" xfId="41424"/>
    <cellStyle name="Output 2 2 3 2 5 3 2 3" xfId="19847"/>
    <cellStyle name="Output 2 2 3 2 5 3 2 3 2" xfId="44687"/>
    <cellStyle name="Output 2 2 3 2 5 3 2 4" xfId="23117"/>
    <cellStyle name="Output 2 2 3 2 5 3 2 4 2" xfId="47957"/>
    <cellStyle name="Output 2 2 3 2 5 3 2 5" xfId="26330"/>
    <cellStyle name="Output 2 2 3 2 5 3 2 5 2" xfId="51170"/>
    <cellStyle name="Output 2 2 3 2 5 3 2 6" xfId="37037"/>
    <cellStyle name="Output 2 2 3 2 5 3 3" xfId="30797"/>
    <cellStyle name="Output 2 2 3 2 5 4" xfId="6880"/>
    <cellStyle name="Output 2 2 3 2 5 4 2" xfId="15698"/>
    <cellStyle name="Output 2 2 3 2 5 4 2 2" xfId="40538"/>
    <cellStyle name="Output 2 2 3 2 5 4 3" xfId="7849"/>
    <cellStyle name="Output 2 2 3 2 5 4 3 2" xfId="32802"/>
    <cellStyle name="Output 2 2 3 2 5 4 4" xfId="15715"/>
    <cellStyle name="Output 2 2 3 2 5 4 4 2" xfId="40555"/>
    <cellStyle name="Output 2 2 3 2 5 4 5" xfId="15650"/>
    <cellStyle name="Output 2 2 3 2 5 4 5 2" xfId="40490"/>
    <cellStyle name="Output 2 2 3 2 5 4 6" xfId="31841"/>
    <cellStyle name="Output 2 2 3 2 5 5" xfId="29428"/>
    <cellStyle name="Output 2 2 3 2 6" xfId="691"/>
    <cellStyle name="Output 2 2 3 2 6 2" xfId="5835"/>
    <cellStyle name="Output 2 2 3 2 6 2 2" xfId="12211"/>
    <cellStyle name="Output 2 2 3 2 6 2 2 2" xfId="16621"/>
    <cellStyle name="Output 2 2 3 2 6 2 2 2 2" xfId="41461"/>
    <cellStyle name="Output 2 2 3 2 6 2 2 3" xfId="19884"/>
    <cellStyle name="Output 2 2 3 2 6 2 2 3 2" xfId="44724"/>
    <cellStyle name="Output 2 2 3 2 6 2 2 4" xfId="23154"/>
    <cellStyle name="Output 2 2 3 2 6 2 2 4 2" xfId="47994"/>
    <cellStyle name="Output 2 2 3 2 6 2 2 5" xfId="26367"/>
    <cellStyle name="Output 2 2 3 2 6 2 2 5 2" xfId="51207"/>
    <cellStyle name="Output 2 2 3 2 6 2 2 6" xfId="37074"/>
    <cellStyle name="Output 2 2 3 2 6 2 3" xfId="30834"/>
    <cellStyle name="Output 2 2 3 2 6 3" xfId="10165"/>
    <cellStyle name="Output 2 2 3 2 6 3 2" xfId="13774"/>
    <cellStyle name="Output 2 2 3 2 6 3 2 2" xfId="38616"/>
    <cellStyle name="Output 2 2 3 2 6 3 3" xfId="17879"/>
    <cellStyle name="Output 2 2 3 2 6 3 3 2" xfId="42719"/>
    <cellStyle name="Output 2 2 3 2 6 3 4" xfId="21173"/>
    <cellStyle name="Output 2 2 3 2 6 3 4 2" xfId="46013"/>
    <cellStyle name="Output 2 2 3 2 6 3 5" xfId="24399"/>
    <cellStyle name="Output 2 2 3 2 6 3 5 2" xfId="49239"/>
    <cellStyle name="Output 2 2 3 2 6 3 6" xfId="35107"/>
    <cellStyle name="Output 2 2 3 2 6 4" xfId="29465"/>
    <cellStyle name="Output 2 2 3 2 7" xfId="5543"/>
    <cellStyle name="Output 2 2 3 2 7 2" xfId="10228"/>
    <cellStyle name="Output 2 2 3 2 7 2 2" xfId="7402"/>
    <cellStyle name="Output 2 2 3 2 7 2 2 2" xfId="32355"/>
    <cellStyle name="Output 2 2 3 2 7 2 3" xfId="17942"/>
    <cellStyle name="Output 2 2 3 2 7 2 3 2" xfId="42782"/>
    <cellStyle name="Output 2 2 3 2 7 2 4" xfId="21236"/>
    <cellStyle name="Output 2 2 3 2 7 2 4 2" xfId="46076"/>
    <cellStyle name="Output 2 2 3 2 7 2 5" xfId="24462"/>
    <cellStyle name="Output 2 2 3 2 7 2 5 2" xfId="49302"/>
    <cellStyle name="Output 2 2 3 2 7 2 6" xfId="35170"/>
    <cellStyle name="Output 2 2 3 2 7 3" xfId="30542"/>
    <cellStyle name="Output 2 2 3 2 8" xfId="10052"/>
    <cellStyle name="Output 2 2 3 2 8 2" xfId="7336"/>
    <cellStyle name="Output 2 2 3 2 8 2 2" xfId="32289"/>
    <cellStyle name="Output 2 2 3 2 8 3" xfId="17767"/>
    <cellStyle name="Output 2 2 3 2 8 3 2" xfId="42607"/>
    <cellStyle name="Output 2 2 3 2 8 4" xfId="21061"/>
    <cellStyle name="Output 2 2 3 2 8 4 2" xfId="45901"/>
    <cellStyle name="Output 2 2 3 2 8 5" xfId="24287"/>
    <cellStyle name="Output 2 2 3 2 8 5 2" xfId="49127"/>
    <cellStyle name="Output 2 2 3 2 8 6" xfId="34998"/>
    <cellStyle name="Output 2 2 3 2 9" xfId="29165"/>
    <cellStyle name="Output 2 2 3 3" xfId="379"/>
    <cellStyle name="Output 2 2 3 3 2" xfId="475"/>
    <cellStyle name="Output 2 2 3 3 2 2" xfId="1075"/>
    <cellStyle name="Output 2 2 3 3 2 2 2" xfId="5990"/>
    <cellStyle name="Output 2 2 3 3 2 2 2 2" xfId="12366"/>
    <cellStyle name="Output 2 2 3 3 2 2 2 2 2" xfId="16776"/>
    <cellStyle name="Output 2 2 3 3 2 2 2 2 2 2" xfId="41616"/>
    <cellStyle name="Output 2 2 3 3 2 2 2 2 3" xfId="20039"/>
    <cellStyle name="Output 2 2 3 3 2 2 2 2 3 2" xfId="44879"/>
    <cellStyle name="Output 2 2 3 3 2 2 2 2 4" xfId="23309"/>
    <cellStyle name="Output 2 2 3 3 2 2 2 2 4 2" xfId="48149"/>
    <cellStyle name="Output 2 2 3 3 2 2 2 2 5" xfId="26522"/>
    <cellStyle name="Output 2 2 3 3 2 2 2 2 5 2" xfId="51362"/>
    <cellStyle name="Output 2 2 3 3 2 2 2 2 6" xfId="37226"/>
    <cellStyle name="Output 2 2 3 3 2 2 2 3" xfId="30986"/>
    <cellStyle name="Output 2 2 3 3 2 2 3" xfId="11742"/>
    <cellStyle name="Output 2 2 3 3 2 2 3 2" xfId="9517"/>
    <cellStyle name="Output 2 2 3 3 2 2 3 2 2" xfId="34467"/>
    <cellStyle name="Output 2 2 3 3 2 2 3 3" xfId="19416"/>
    <cellStyle name="Output 2 2 3 3 2 2 3 3 2" xfId="44256"/>
    <cellStyle name="Output 2 2 3 3 2 2 3 4" xfId="22685"/>
    <cellStyle name="Output 2 2 3 3 2 2 3 4 2" xfId="47525"/>
    <cellStyle name="Output 2 2 3 3 2 2 3 5" xfId="25900"/>
    <cellStyle name="Output 2 2 3 3 2 2 3 5 2" xfId="50740"/>
    <cellStyle name="Output 2 2 3 3 2 2 3 6" xfId="36622"/>
    <cellStyle name="Output 2 2 3 3 2 2 4" xfId="29621"/>
    <cellStyle name="Output 2 2 3 3 2 3" xfId="5645"/>
    <cellStyle name="Output 2 2 3 3 2 3 2" xfId="12021"/>
    <cellStyle name="Output 2 2 3 3 2 3 2 2" xfId="16431"/>
    <cellStyle name="Output 2 2 3 3 2 3 2 2 2" xfId="41271"/>
    <cellStyle name="Output 2 2 3 3 2 3 2 3" xfId="19694"/>
    <cellStyle name="Output 2 2 3 3 2 3 2 3 2" xfId="44534"/>
    <cellStyle name="Output 2 2 3 3 2 3 2 4" xfId="22964"/>
    <cellStyle name="Output 2 2 3 3 2 3 2 4 2" xfId="47804"/>
    <cellStyle name="Output 2 2 3 3 2 3 2 5" xfId="26177"/>
    <cellStyle name="Output 2 2 3 3 2 3 2 5 2" xfId="51017"/>
    <cellStyle name="Output 2 2 3 3 2 3 2 6" xfId="36884"/>
    <cellStyle name="Output 2 2 3 3 2 3 3" xfId="30644"/>
    <cellStyle name="Output 2 2 3 3 2 4" xfId="11701"/>
    <cellStyle name="Output 2 2 3 3 2 4 2" xfId="7272"/>
    <cellStyle name="Output 2 2 3 3 2 4 2 2" xfId="32225"/>
    <cellStyle name="Output 2 2 3 3 2 4 3" xfId="19375"/>
    <cellStyle name="Output 2 2 3 3 2 4 3 2" xfId="44215"/>
    <cellStyle name="Output 2 2 3 3 2 4 4" xfId="22644"/>
    <cellStyle name="Output 2 2 3 3 2 4 4 2" xfId="47484"/>
    <cellStyle name="Output 2 2 3 3 2 4 5" xfId="25859"/>
    <cellStyle name="Output 2 2 3 3 2 4 5 2" xfId="50699"/>
    <cellStyle name="Output 2 2 3 3 2 4 6" xfId="36584"/>
    <cellStyle name="Output 2 2 3 3 2 5" xfId="29269"/>
    <cellStyle name="Output 2 2 3 3 3" xfId="626"/>
    <cellStyle name="Output 2 2 3 3 3 2" xfId="1103"/>
    <cellStyle name="Output 2 2 3 3 3 2 2" xfId="6018"/>
    <cellStyle name="Output 2 2 3 3 3 2 2 2" xfId="12394"/>
    <cellStyle name="Output 2 2 3 3 3 2 2 2 2" xfId="16804"/>
    <cellStyle name="Output 2 2 3 3 3 2 2 2 2 2" xfId="41644"/>
    <cellStyle name="Output 2 2 3 3 3 2 2 2 3" xfId="20067"/>
    <cellStyle name="Output 2 2 3 3 3 2 2 2 3 2" xfId="44907"/>
    <cellStyle name="Output 2 2 3 3 3 2 2 2 4" xfId="23337"/>
    <cellStyle name="Output 2 2 3 3 3 2 2 2 4 2" xfId="48177"/>
    <cellStyle name="Output 2 2 3 3 3 2 2 2 5" xfId="26550"/>
    <cellStyle name="Output 2 2 3 3 3 2 2 2 5 2" xfId="51390"/>
    <cellStyle name="Output 2 2 3 3 3 2 2 2 6" xfId="37254"/>
    <cellStyle name="Output 2 2 3 3 3 2 2 3" xfId="31014"/>
    <cellStyle name="Output 2 2 3 3 3 2 3" xfId="10057"/>
    <cellStyle name="Output 2 2 3 3 3 2 3 2" xfId="8238"/>
    <cellStyle name="Output 2 2 3 3 3 2 3 2 2" xfId="33191"/>
    <cellStyle name="Output 2 2 3 3 3 2 3 3" xfId="17772"/>
    <cellStyle name="Output 2 2 3 3 3 2 3 3 2" xfId="42612"/>
    <cellStyle name="Output 2 2 3 3 3 2 3 4" xfId="21066"/>
    <cellStyle name="Output 2 2 3 3 3 2 3 4 2" xfId="45906"/>
    <cellStyle name="Output 2 2 3 3 3 2 3 5" xfId="24292"/>
    <cellStyle name="Output 2 2 3 3 3 2 3 5 2" xfId="49132"/>
    <cellStyle name="Output 2 2 3 3 3 2 3 6" xfId="35003"/>
    <cellStyle name="Output 2 2 3 3 3 2 4" xfId="29649"/>
    <cellStyle name="Output 2 2 3 3 3 3" xfId="5770"/>
    <cellStyle name="Output 2 2 3 3 3 3 2" xfId="12146"/>
    <cellStyle name="Output 2 2 3 3 3 3 2 2" xfId="16556"/>
    <cellStyle name="Output 2 2 3 3 3 3 2 2 2" xfId="41396"/>
    <cellStyle name="Output 2 2 3 3 3 3 2 3" xfId="19819"/>
    <cellStyle name="Output 2 2 3 3 3 3 2 3 2" xfId="44659"/>
    <cellStyle name="Output 2 2 3 3 3 3 2 4" xfId="23089"/>
    <cellStyle name="Output 2 2 3 3 3 3 2 4 2" xfId="47929"/>
    <cellStyle name="Output 2 2 3 3 3 3 2 5" xfId="26302"/>
    <cellStyle name="Output 2 2 3 3 3 3 2 5 2" xfId="51142"/>
    <cellStyle name="Output 2 2 3 3 3 3 2 6" xfId="37009"/>
    <cellStyle name="Output 2 2 3 3 3 3 3" xfId="30769"/>
    <cellStyle name="Output 2 2 3 3 3 4" xfId="6808"/>
    <cellStyle name="Output 2 2 3 3 3 4 2" xfId="13480"/>
    <cellStyle name="Output 2 2 3 3 3 4 2 2" xfId="38322"/>
    <cellStyle name="Output 2 2 3 3 3 4 3" xfId="14161"/>
    <cellStyle name="Output 2 2 3 3 3 4 3 2" xfId="39002"/>
    <cellStyle name="Output 2 2 3 3 3 4 4" xfId="6635"/>
    <cellStyle name="Output 2 2 3 3 3 4 4 2" xfId="31603"/>
    <cellStyle name="Output 2 2 3 3 3 4 5" xfId="6567"/>
    <cellStyle name="Output 2 2 3 3 3 4 5 2" xfId="31536"/>
    <cellStyle name="Output 2 2 3 3 3 4 6" xfId="31774"/>
    <cellStyle name="Output 2 2 3 3 3 5" xfId="29400"/>
    <cellStyle name="Output 2 2 3 3 4" xfId="672"/>
    <cellStyle name="Output 2 2 3 3 4 2" xfId="5355"/>
    <cellStyle name="Output 2 2 3 3 4 2 2" xfId="6227"/>
    <cellStyle name="Output 2 2 3 3 4 2 2 2" xfId="12602"/>
    <cellStyle name="Output 2 2 3 3 4 2 2 2 2" xfId="17012"/>
    <cellStyle name="Output 2 2 3 3 4 2 2 2 2 2" xfId="41852"/>
    <cellStyle name="Output 2 2 3 3 4 2 2 2 3" xfId="20275"/>
    <cellStyle name="Output 2 2 3 3 4 2 2 2 3 2" xfId="45115"/>
    <cellStyle name="Output 2 2 3 3 4 2 2 2 4" xfId="23545"/>
    <cellStyle name="Output 2 2 3 3 4 2 2 2 4 2" xfId="48385"/>
    <cellStyle name="Output 2 2 3 3 4 2 2 2 5" xfId="26758"/>
    <cellStyle name="Output 2 2 3 3 4 2 2 2 5 2" xfId="51598"/>
    <cellStyle name="Output 2 2 3 3 4 2 2 2 6" xfId="37448"/>
    <cellStyle name="Output 2 2 3 3 4 2 2 3" xfId="31206"/>
    <cellStyle name="Output 2 2 3 3 4 2 3" xfId="10363"/>
    <cellStyle name="Output 2 2 3 3 4 2 3 2" xfId="13708"/>
    <cellStyle name="Output 2 2 3 3 4 2 3 2 2" xfId="38550"/>
    <cellStyle name="Output 2 2 3 3 4 2 3 3" xfId="18077"/>
    <cellStyle name="Output 2 2 3 3 4 2 3 3 2" xfId="42917"/>
    <cellStyle name="Output 2 2 3 3 4 2 3 4" xfId="21367"/>
    <cellStyle name="Output 2 2 3 3 4 2 3 4 2" xfId="46207"/>
    <cellStyle name="Output 2 2 3 3 4 2 3 5" xfId="24593"/>
    <cellStyle name="Output 2 2 3 3 4 2 3 5 2" xfId="49433"/>
    <cellStyle name="Output 2 2 3 3 4 2 3 6" xfId="35304"/>
    <cellStyle name="Output 2 2 3 3 4 2 4" xfId="30401"/>
    <cellStyle name="Output 2 2 3 3 4 3" xfId="5816"/>
    <cellStyle name="Output 2 2 3 3 4 3 2" xfId="12192"/>
    <cellStyle name="Output 2 2 3 3 4 3 2 2" xfId="16602"/>
    <cellStyle name="Output 2 2 3 3 4 3 2 2 2" xfId="41442"/>
    <cellStyle name="Output 2 2 3 3 4 3 2 3" xfId="19865"/>
    <cellStyle name="Output 2 2 3 3 4 3 2 3 2" xfId="44705"/>
    <cellStyle name="Output 2 2 3 3 4 3 2 4" xfId="23135"/>
    <cellStyle name="Output 2 2 3 3 4 3 2 4 2" xfId="47975"/>
    <cellStyle name="Output 2 2 3 3 4 3 2 5" xfId="26348"/>
    <cellStyle name="Output 2 2 3 3 4 3 2 5 2" xfId="51188"/>
    <cellStyle name="Output 2 2 3 3 4 3 2 6" xfId="37055"/>
    <cellStyle name="Output 2 2 3 3 4 3 3" xfId="30815"/>
    <cellStyle name="Output 2 2 3 3 4 4" xfId="6902"/>
    <cellStyle name="Output 2 2 3 3 4 4 2" xfId="8971"/>
    <cellStyle name="Output 2 2 3 3 4 4 2 2" xfId="33921"/>
    <cellStyle name="Output 2 2 3 3 4 4 3" xfId="14069"/>
    <cellStyle name="Output 2 2 3 3 4 4 3 2" xfId="38910"/>
    <cellStyle name="Output 2 2 3 3 4 4 4" xfId="8968"/>
    <cellStyle name="Output 2 2 3 3 4 4 4 2" xfId="33918"/>
    <cellStyle name="Output 2 2 3 3 4 4 5" xfId="9186"/>
    <cellStyle name="Output 2 2 3 3 4 4 5 2" xfId="34136"/>
    <cellStyle name="Output 2 2 3 3 4 4 6" xfId="31863"/>
    <cellStyle name="Output 2 2 3 3 4 5" xfId="29446"/>
    <cellStyle name="Output 2 2 3 3 5" xfId="709"/>
    <cellStyle name="Output 2 2 3 3 5 2" xfId="5853"/>
    <cellStyle name="Output 2 2 3 3 5 2 2" xfId="12229"/>
    <cellStyle name="Output 2 2 3 3 5 2 2 2" xfId="16639"/>
    <cellStyle name="Output 2 2 3 3 5 2 2 2 2" xfId="41479"/>
    <cellStyle name="Output 2 2 3 3 5 2 2 3" xfId="19902"/>
    <cellStyle name="Output 2 2 3 3 5 2 2 3 2" xfId="44742"/>
    <cellStyle name="Output 2 2 3 3 5 2 2 4" xfId="23172"/>
    <cellStyle name="Output 2 2 3 3 5 2 2 4 2" xfId="48012"/>
    <cellStyle name="Output 2 2 3 3 5 2 2 5" xfId="26385"/>
    <cellStyle name="Output 2 2 3 3 5 2 2 5 2" xfId="51225"/>
    <cellStyle name="Output 2 2 3 3 5 2 2 6" xfId="37092"/>
    <cellStyle name="Output 2 2 3 3 5 2 3" xfId="30852"/>
    <cellStyle name="Output 2 2 3 3 5 3" xfId="6879"/>
    <cellStyle name="Output 2 2 3 3 5 3 2" xfId="13117"/>
    <cellStyle name="Output 2 2 3 3 5 3 2 2" xfId="37959"/>
    <cellStyle name="Output 2 2 3 3 5 3 3" xfId="9359"/>
    <cellStyle name="Output 2 2 3 3 5 3 3 2" xfId="34309"/>
    <cellStyle name="Output 2 2 3 3 5 3 4" xfId="13839"/>
    <cellStyle name="Output 2 2 3 3 5 3 4 2" xfId="38681"/>
    <cellStyle name="Output 2 2 3 3 5 3 5" xfId="9777"/>
    <cellStyle name="Output 2 2 3 3 5 3 5 2" xfId="34726"/>
    <cellStyle name="Output 2 2 3 3 5 3 6" xfId="31840"/>
    <cellStyle name="Output 2 2 3 3 5 4" xfId="29483"/>
    <cellStyle name="Output 2 2 3 3 6" xfId="5561"/>
    <cellStyle name="Output 2 2 3 3 6 2" xfId="10210"/>
    <cellStyle name="Output 2 2 3 3 6 2 2" xfId="7785"/>
    <cellStyle name="Output 2 2 3 3 6 2 2 2" xfId="32738"/>
    <cellStyle name="Output 2 2 3 3 6 2 3" xfId="17924"/>
    <cellStyle name="Output 2 2 3 3 6 2 3 2" xfId="42764"/>
    <cellStyle name="Output 2 2 3 3 6 2 4" xfId="21218"/>
    <cellStyle name="Output 2 2 3 3 6 2 4 2" xfId="46058"/>
    <cellStyle name="Output 2 2 3 3 6 2 5" xfId="24444"/>
    <cellStyle name="Output 2 2 3 3 6 2 5 2" xfId="49284"/>
    <cellStyle name="Output 2 2 3 3 6 2 6" xfId="35152"/>
    <cellStyle name="Output 2 2 3 3 6 3" xfId="30560"/>
    <cellStyle name="Output 2 2 3 3 7" xfId="10032"/>
    <cellStyle name="Output 2 2 3 3 7 2" xfId="7756"/>
    <cellStyle name="Output 2 2 3 3 7 2 2" xfId="32709"/>
    <cellStyle name="Output 2 2 3 3 7 3" xfId="17747"/>
    <cellStyle name="Output 2 2 3 3 7 3 2" xfId="42587"/>
    <cellStyle name="Output 2 2 3 3 7 4" xfId="21041"/>
    <cellStyle name="Output 2 2 3 3 7 4 2" xfId="45881"/>
    <cellStyle name="Output 2 2 3 3 7 5" xfId="24267"/>
    <cellStyle name="Output 2 2 3 3 7 5 2" xfId="49107"/>
    <cellStyle name="Output 2 2 3 3 7 6" xfId="34978"/>
    <cellStyle name="Output 2 2 3 3 8" xfId="29183"/>
    <cellStyle name="Output 2 2 3 4" xfId="440"/>
    <cellStyle name="Output 2 2 3 4 2" xfId="1031"/>
    <cellStyle name="Output 2 2 3 4 2 2" xfId="5946"/>
    <cellStyle name="Output 2 2 3 4 2 2 2" xfId="12322"/>
    <cellStyle name="Output 2 2 3 4 2 2 2 2" xfId="16732"/>
    <cellStyle name="Output 2 2 3 4 2 2 2 2 2" xfId="41572"/>
    <cellStyle name="Output 2 2 3 4 2 2 2 3" xfId="19995"/>
    <cellStyle name="Output 2 2 3 4 2 2 2 3 2" xfId="44835"/>
    <cellStyle name="Output 2 2 3 4 2 2 2 4" xfId="23265"/>
    <cellStyle name="Output 2 2 3 4 2 2 2 4 2" xfId="48105"/>
    <cellStyle name="Output 2 2 3 4 2 2 2 5" xfId="26478"/>
    <cellStyle name="Output 2 2 3 4 2 2 2 5 2" xfId="51318"/>
    <cellStyle name="Output 2 2 3 4 2 2 2 6" xfId="37182"/>
    <cellStyle name="Output 2 2 3 4 2 2 3" xfId="30942"/>
    <cellStyle name="Output 2 2 3 4 2 3" xfId="7083"/>
    <cellStyle name="Output 2 2 3 4 2 3 2" xfId="14750"/>
    <cellStyle name="Output 2 2 3 4 2 3 2 2" xfId="39591"/>
    <cellStyle name="Output 2 2 3 4 2 3 3" xfId="13462"/>
    <cellStyle name="Output 2 2 3 4 2 3 3 2" xfId="38304"/>
    <cellStyle name="Output 2 2 3 4 2 3 4" xfId="14040"/>
    <cellStyle name="Output 2 2 3 4 2 3 4 2" xfId="38881"/>
    <cellStyle name="Output 2 2 3 4 2 3 5" xfId="20774"/>
    <cellStyle name="Output 2 2 3 4 2 3 5 2" xfId="45614"/>
    <cellStyle name="Output 2 2 3 4 2 3 6" xfId="32037"/>
    <cellStyle name="Output 2 2 3 4 2 4" xfId="29577"/>
    <cellStyle name="Output 2 2 3 4 3" xfId="5610"/>
    <cellStyle name="Output 2 2 3 4 3 2" xfId="11986"/>
    <cellStyle name="Output 2 2 3 4 3 2 2" xfId="16396"/>
    <cellStyle name="Output 2 2 3 4 3 2 2 2" xfId="41236"/>
    <cellStyle name="Output 2 2 3 4 3 2 3" xfId="19659"/>
    <cellStyle name="Output 2 2 3 4 3 2 3 2" xfId="44499"/>
    <cellStyle name="Output 2 2 3 4 3 2 4" xfId="22929"/>
    <cellStyle name="Output 2 2 3 4 3 2 4 2" xfId="47769"/>
    <cellStyle name="Output 2 2 3 4 3 2 5" xfId="26142"/>
    <cellStyle name="Output 2 2 3 4 3 2 5 2" xfId="50982"/>
    <cellStyle name="Output 2 2 3 4 3 2 6" xfId="36849"/>
    <cellStyle name="Output 2 2 3 4 3 3" xfId="30609"/>
    <cellStyle name="Output 2 2 3 4 4" xfId="11717"/>
    <cellStyle name="Output 2 2 3 4 4 2" xfId="9606"/>
    <cellStyle name="Output 2 2 3 4 4 2 2" xfId="34556"/>
    <cellStyle name="Output 2 2 3 4 4 3" xfId="19391"/>
    <cellStyle name="Output 2 2 3 4 4 3 2" xfId="44231"/>
    <cellStyle name="Output 2 2 3 4 4 4" xfId="22660"/>
    <cellStyle name="Output 2 2 3 4 4 4 2" xfId="47500"/>
    <cellStyle name="Output 2 2 3 4 4 5" xfId="25875"/>
    <cellStyle name="Output 2 2 3 4 4 5 2" xfId="50715"/>
    <cellStyle name="Output 2 2 3 4 4 6" xfId="36597"/>
    <cellStyle name="Output 2 2 3 4 5" xfId="29234"/>
    <cellStyle name="Output 2 2 3 5" xfId="590"/>
    <cellStyle name="Output 2 2 3 5 2" xfId="998"/>
    <cellStyle name="Output 2 2 3 5 2 2" xfId="5915"/>
    <cellStyle name="Output 2 2 3 5 2 2 2" xfId="12291"/>
    <cellStyle name="Output 2 2 3 5 2 2 2 2" xfId="16701"/>
    <cellStyle name="Output 2 2 3 5 2 2 2 2 2" xfId="41541"/>
    <cellStyle name="Output 2 2 3 5 2 2 2 3" xfId="19964"/>
    <cellStyle name="Output 2 2 3 5 2 2 2 3 2" xfId="44804"/>
    <cellStyle name="Output 2 2 3 5 2 2 2 4" xfId="23234"/>
    <cellStyle name="Output 2 2 3 5 2 2 2 4 2" xfId="48074"/>
    <cellStyle name="Output 2 2 3 5 2 2 2 5" xfId="26447"/>
    <cellStyle name="Output 2 2 3 5 2 2 2 5 2" xfId="51287"/>
    <cellStyle name="Output 2 2 3 5 2 2 2 6" xfId="37151"/>
    <cellStyle name="Output 2 2 3 5 2 2 3" xfId="30911"/>
    <cellStyle name="Output 2 2 3 5 2 3" xfId="11650"/>
    <cellStyle name="Output 2 2 3 5 2 3 2" xfId="7178"/>
    <cellStyle name="Output 2 2 3 5 2 3 2 2" xfId="32131"/>
    <cellStyle name="Output 2 2 3 5 2 3 3" xfId="19324"/>
    <cellStyle name="Output 2 2 3 5 2 3 3 2" xfId="44164"/>
    <cellStyle name="Output 2 2 3 5 2 3 4" xfId="22593"/>
    <cellStyle name="Output 2 2 3 5 2 3 4 2" xfId="47433"/>
    <cellStyle name="Output 2 2 3 5 2 3 5" xfId="25808"/>
    <cellStyle name="Output 2 2 3 5 2 3 5 2" xfId="50648"/>
    <cellStyle name="Output 2 2 3 5 2 3 6" xfId="36534"/>
    <cellStyle name="Output 2 2 3 5 2 4" xfId="29544"/>
    <cellStyle name="Output 2 2 3 5 3" xfId="5734"/>
    <cellStyle name="Output 2 2 3 5 3 2" xfId="12110"/>
    <cellStyle name="Output 2 2 3 5 3 2 2" xfId="16520"/>
    <cellStyle name="Output 2 2 3 5 3 2 2 2" xfId="41360"/>
    <cellStyle name="Output 2 2 3 5 3 2 3" xfId="19783"/>
    <cellStyle name="Output 2 2 3 5 3 2 3 2" xfId="44623"/>
    <cellStyle name="Output 2 2 3 5 3 2 4" xfId="23053"/>
    <cellStyle name="Output 2 2 3 5 3 2 4 2" xfId="47893"/>
    <cellStyle name="Output 2 2 3 5 3 2 5" xfId="26266"/>
    <cellStyle name="Output 2 2 3 5 3 2 5 2" xfId="51106"/>
    <cellStyle name="Output 2 2 3 5 3 2 6" xfId="36973"/>
    <cellStyle name="Output 2 2 3 5 3 3" xfId="30733"/>
    <cellStyle name="Output 2 2 3 5 4" xfId="10111"/>
    <cellStyle name="Output 2 2 3 5 4 2" xfId="8210"/>
    <cellStyle name="Output 2 2 3 5 4 2 2" xfId="33163"/>
    <cellStyle name="Output 2 2 3 5 4 3" xfId="17826"/>
    <cellStyle name="Output 2 2 3 5 4 3 2" xfId="42666"/>
    <cellStyle name="Output 2 2 3 5 4 4" xfId="21120"/>
    <cellStyle name="Output 2 2 3 5 4 4 2" xfId="45960"/>
    <cellStyle name="Output 2 2 3 5 4 5" xfId="24346"/>
    <cellStyle name="Output 2 2 3 5 4 5 2" xfId="49186"/>
    <cellStyle name="Output 2 2 3 5 4 6" xfId="35055"/>
    <cellStyle name="Output 2 2 3 5 5" xfId="29364"/>
    <cellStyle name="Output 2 2 3 6" xfId="5526"/>
    <cellStyle name="Output 2 2 3 6 2" xfId="10243"/>
    <cellStyle name="Output 2 2 3 6 2 2" xfId="7119"/>
    <cellStyle name="Output 2 2 3 6 2 2 2" xfId="32072"/>
    <cellStyle name="Output 2 2 3 6 2 3" xfId="17957"/>
    <cellStyle name="Output 2 2 3 6 2 3 2" xfId="42797"/>
    <cellStyle name="Output 2 2 3 6 2 4" xfId="21251"/>
    <cellStyle name="Output 2 2 3 6 2 4 2" xfId="46091"/>
    <cellStyle name="Output 2 2 3 6 2 5" xfId="24477"/>
    <cellStyle name="Output 2 2 3 6 2 5 2" xfId="49317"/>
    <cellStyle name="Output 2 2 3 6 2 6" xfId="35185"/>
    <cellStyle name="Output 2 2 3 6 3" xfId="30525"/>
    <cellStyle name="Output 2 2 3 7" xfId="11737"/>
    <cellStyle name="Output 2 2 3 7 2" xfId="14385"/>
    <cellStyle name="Output 2 2 3 7 2 2" xfId="39226"/>
    <cellStyle name="Output 2 2 3 7 3" xfId="19411"/>
    <cellStyle name="Output 2 2 3 7 3 2" xfId="44251"/>
    <cellStyle name="Output 2 2 3 7 4" xfId="22680"/>
    <cellStyle name="Output 2 2 3 7 4 2" xfId="47520"/>
    <cellStyle name="Output 2 2 3 7 5" xfId="25895"/>
    <cellStyle name="Output 2 2 3 7 5 2" xfId="50735"/>
    <cellStyle name="Output 2 2 3 7 6" xfId="36617"/>
    <cellStyle name="Output 2 2 3 8" xfId="29148"/>
    <cellStyle name="Output 2 2 4" xfId="318"/>
    <cellStyle name="Output 2 2 4 2" xfId="338"/>
    <cellStyle name="Output 2 2 4 2 2" xfId="401"/>
    <cellStyle name="Output 2 2 4 2 2 2" xfId="491"/>
    <cellStyle name="Output 2 2 4 2 2 2 2" xfId="1092"/>
    <cellStyle name="Output 2 2 4 2 2 2 2 2" xfId="6007"/>
    <cellStyle name="Output 2 2 4 2 2 2 2 2 2" xfId="12383"/>
    <cellStyle name="Output 2 2 4 2 2 2 2 2 2 2" xfId="16793"/>
    <cellStyle name="Output 2 2 4 2 2 2 2 2 2 2 2" xfId="41633"/>
    <cellStyle name="Output 2 2 4 2 2 2 2 2 2 3" xfId="20056"/>
    <cellStyle name="Output 2 2 4 2 2 2 2 2 2 3 2" xfId="44896"/>
    <cellStyle name="Output 2 2 4 2 2 2 2 2 2 4" xfId="23326"/>
    <cellStyle name="Output 2 2 4 2 2 2 2 2 2 4 2" xfId="48166"/>
    <cellStyle name="Output 2 2 4 2 2 2 2 2 2 5" xfId="26539"/>
    <cellStyle name="Output 2 2 4 2 2 2 2 2 2 5 2" xfId="51379"/>
    <cellStyle name="Output 2 2 4 2 2 2 2 2 2 6" xfId="37243"/>
    <cellStyle name="Output 2 2 4 2 2 2 2 2 3" xfId="31003"/>
    <cellStyle name="Output 2 2 4 2 2 2 2 3" xfId="7061"/>
    <cellStyle name="Output 2 2 4 2 2 2 2 3 2" xfId="7717"/>
    <cellStyle name="Output 2 2 4 2 2 2 2 3 2 2" xfId="32670"/>
    <cellStyle name="Output 2 2 4 2 2 2 2 3 3" xfId="15753"/>
    <cellStyle name="Output 2 2 4 2 2 2 2 3 3 2" xfId="40593"/>
    <cellStyle name="Output 2 2 4 2 2 2 2 3 4" xfId="9692"/>
    <cellStyle name="Output 2 2 4 2 2 2 2 3 4 2" xfId="34641"/>
    <cellStyle name="Output 2 2 4 2 2 2 2 3 5" xfId="7905"/>
    <cellStyle name="Output 2 2 4 2 2 2 2 3 5 2" xfId="32858"/>
    <cellStyle name="Output 2 2 4 2 2 2 2 3 6" xfId="32015"/>
    <cellStyle name="Output 2 2 4 2 2 2 2 4" xfId="29638"/>
    <cellStyle name="Output 2 2 4 2 2 2 3" xfId="5661"/>
    <cellStyle name="Output 2 2 4 2 2 2 3 2" xfId="12037"/>
    <cellStyle name="Output 2 2 4 2 2 2 3 2 2" xfId="16447"/>
    <cellStyle name="Output 2 2 4 2 2 2 3 2 2 2" xfId="41287"/>
    <cellStyle name="Output 2 2 4 2 2 2 3 2 3" xfId="19710"/>
    <cellStyle name="Output 2 2 4 2 2 2 3 2 3 2" xfId="44550"/>
    <cellStyle name="Output 2 2 4 2 2 2 3 2 4" xfId="22980"/>
    <cellStyle name="Output 2 2 4 2 2 2 3 2 4 2" xfId="47820"/>
    <cellStyle name="Output 2 2 4 2 2 2 3 2 5" xfId="26193"/>
    <cellStyle name="Output 2 2 4 2 2 2 3 2 5 2" xfId="51033"/>
    <cellStyle name="Output 2 2 4 2 2 2 3 2 6" xfId="36900"/>
    <cellStyle name="Output 2 2 4 2 2 2 3 3" xfId="30660"/>
    <cellStyle name="Output 2 2 4 2 2 2 4" xfId="6975"/>
    <cellStyle name="Output 2 2 4 2 2 2 4 2" xfId="6574"/>
    <cellStyle name="Output 2 2 4 2 2 2 4 2 2" xfId="31543"/>
    <cellStyle name="Output 2 2 4 2 2 2 4 3" xfId="8283"/>
    <cellStyle name="Output 2 2 4 2 2 2 4 3 2" xfId="33236"/>
    <cellStyle name="Output 2 2 4 2 2 2 4 4" xfId="15699"/>
    <cellStyle name="Output 2 2 4 2 2 2 4 4 2" xfId="40539"/>
    <cellStyle name="Output 2 2 4 2 2 2 4 5" xfId="7983"/>
    <cellStyle name="Output 2 2 4 2 2 2 4 5 2" xfId="32936"/>
    <cellStyle name="Output 2 2 4 2 2 2 4 6" xfId="31931"/>
    <cellStyle name="Output 2 2 4 2 2 2 5" xfId="29285"/>
    <cellStyle name="Output 2 2 4 2 2 3" xfId="642"/>
    <cellStyle name="Output 2 2 4 2 2 3 2" xfId="1096"/>
    <cellStyle name="Output 2 2 4 2 2 3 2 2" xfId="6011"/>
    <cellStyle name="Output 2 2 4 2 2 3 2 2 2" xfId="12387"/>
    <cellStyle name="Output 2 2 4 2 2 3 2 2 2 2" xfId="16797"/>
    <cellStyle name="Output 2 2 4 2 2 3 2 2 2 2 2" xfId="41637"/>
    <cellStyle name="Output 2 2 4 2 2 3 2 2 2 3" xfId="20060"/>
    <cellStyle name="Output 2 2 4 2 2 3 2 2 2 3 2" xfId="44900"/>
    <cellStyle name="Output 2 2 4 2 2 3 2 2 2 4" xfId="23330"/>
    <cellStyle name="Output 2 2 4 2 2 3 2 2 2 4 2" xfId="48170"/>
    <cellStyle name="Output 2 2 4 2 2 3 2 2 2 5" xfId="26543"/>
    <cellStyle name="Output 2 2 4 2 2 3 2 2 2 5 2" xfId="51383"/>
    <cellStyle name="Output 2 2 4 2 2 3 2 2 2 6" xfId="37247"/>
    <cellStyle name="Output 2 2 4 2 2 3 2 2 3" xfId="31007"/>
    <cellStyle name="Output 2 2 4 2 2 3 2 3" xfId="6828"/>
    <cellStyle name="Output 2 2 4 2 2 3 2 3 2" xfId="7003"/>
    <cellStyle name="Output 2 2 4 2 2 3 2 3 2 2" xfId="31959"/>
    <cellStyle name="Output 2 2 4 2 2 3 2 3 3" xfId="8797"/>
    <cellStyle name="Output 2 2 4 2 2 3 2 3 3 2" xfId="33748"/>
    <cellStyle name="Output 2 2 4 2 2 3 2 3 4" xfId="9465"/>
    <cellStyle name="Output 2 2 4 2 2 3 2 3 4 2" xfId="34415"/>
    <cellStyle name="Output 2 2 4 2 2 3 2 3 5" xfId="8803"/>
    <cellStyle name="Output 2 2 4 2 2 3 2 3 5 2" xfId="33754"/>
    <cellStyle name="Output 2 2 4 2 2 3 2 3 6" xfId="31793"/>
    <cellStyle name="Output 2 2 4 2 2 3 2 4" xfId="29642"/>
    <cellStyle name="Output 2 2 4 2 2 3 3" xfId="5786"/>
    <cellStyle name="Output 2 2 4 2 2 3 3 2" xfId="12162"/>
    <cellStyle name="Output 2 2 4 2 2 3 3 2 2" xfId="16572"/>
    <cellStyle name="Output 2 2 4 2 2 3 3 2 2 2" xfId="41412"/>
    <cellStyle name="Output 2 2 4 2 2 3 3 2 3" xfId="19835"/>
    <cellStyle name="Output 2 2 4 2 2 3 3 2 3 2" xfId="44675"/>
    <cellStyle name="Output 2 2 4 2 2 3 3 2 4" xfId="23105"/>
    <cellStyle name="Output 2 2 4 2 2 3 3 2 4 2" xfId="47945"/>
    <cellStyle name="Output 2 2 4 2 2 3 3 2 5" xfId="26318"/>
    <cellStyle name="Output 2 2 4 2 2 3 3 2 5 2" xfId="51158"/>
    <cellStyle name="Output 2 2 4 2 2 3 3 2 6" xfId="37025"/>
    <cellStyle name="Output 2 2 4 2 2 3 3 3" xfId="30785"/>
    <cellStyle name="Output 2 2 4 2 2 3 4" xfId="10158"/>
    <cellStyle name="Output 2 2 4 2 2 3 4 2" xfId="14216"/>
    <cellStyle name="Output 2 2 4 2 2 3 4 2 2" xfId="39057"/>
    <cellStyle name="Output 2 2 4 2 2 3 4 3" xfId="17872"/>
    <cellStyle name="Output 2 2 4 2 2 3 4 3 2" xfId="42712"/>
    <cellStyle name="Output 2 2 4 2 2 3 4 4" xfId="21166"/>
    <cellStyle name="Output 2 2 4 2 2 3 4 4 2" xfId="46006"/>
    <cellStyle name="Output 2 2 4 2 2 3 4 5" xfId="24392"/>
    <cellStyle name="Output 2 2 4 2 2 3 4 5 2" xfId="49232"/>
    <cellStyle name="Output 2 2 4 2 2 3 4 6" xfId="35101"/>
    <cellStyle name="Output 2 2 4 2 2 3 5" xfId="29416"/>
    <cellStyle name="Output 2 2 4 2 2 4" xfId="688"/>
    <cellStyle name="Output 2 2 4 2 2 4 2" xfId="5293"/>
    <cellStyle name="Output 2 2 4 2 2 4 2 2" xfId="6189"/>
    <cellStyle name="Output 2 2 4 2 2 4 2 2 2" xfId="12564"/>
    <cellStyle name="Output 2 2 4 2 2 4 2 2 2 2" xfId="16974"/>
    <cellStyle name="Output 2 2 4 2 2 4 2 2 2 2 2" xfId="41814"/>
    <cellStyle name="Output 2 2 4 2 2 4 2 2 2 3" xfId="20237"/>
    <cellStyle name="Output 2 2 4 2 2 4 2 2 2 3 2" xfId="45077"/>
    <cellStyle name="Output 2 2 4 2 2 4 2 2 2 4" xfId="23507"/>
    <cellStyle name="Output 2 2 4 2 2 4 2 2 2 4 2" xfId="48347"/>
    <cellStyle name="Output 2 2 4 2 2 4 2 2 2 5" xfId="26720"/>
    <cellStyle name="Output 2 2 4 2 2 4 2 2 2 5 2" xfId="51560"/>
    <cellStyle name="Output 2 2 4 2 2 4 2 2 2 6" xfId="37410"/>
    <cellStyle name="Output 2 2 4 2 2 4 2 2 3" xfId="31168"/>
    <cellStyle name="Output 2 2 4 2 2 4 2 3" xfId="10409"/>
    <cellStyle name="Output 2 2 4 2 2 4 2 3 2" xfId="14865"/>
    <cellStyle name="Output 2 2 4 2 2 4 2 3 2 2" xfId="39706"/>
    <cellStyle name="Output 2 2 4 2 2 4 2 3 3" xfId="18123"/>
    <cellStyle name="Output 2 2 4 2 2 4 2 3 3 2" xfId="42963"/>
    <cellStyle name="Output 2 2 4 2 2 4 2 3 4" xfId="21411"/>
    <cellStyle name="Output 2 2 4 2 2 4 2 3 4 2" xfId="46251"/>
    <cellStyle name="Output 2 2 4 2 2 4 2 3 5" xfId="24637"/>
    <cellStyle name="Output 2 2 4 2 2 4 2 3 5 2" xfId="49477"/>
    <cellStyle name="Output 2 2 4 2 2 4 2 3 6" xfId="35348"/>
    <cellStyle name="Output 2 2 4 2 2 4 2 4" xfId="30357"/>
    <cellStyle name="Output 2 2 4 2 2 4 3" xfId="5832"/>
    <cellStyle name="Output 2 2 4 2 2 4 3 2" xfId="12208"/>
    <cellStyle name="Output 2 2 4 2 2 4 3 2 2" xfId="16618"/>
    <cellStyle name="Output 2 2 4 2 2 4 3 2 2 2" xfId="41458"/>
    <cellStyle name="Output 2 2 4 2 2 4 3 2 3" xfId="19881"/>
    <cellStyle name="Output 2 2 4 2 2 4 3 2 3 2" xfId="44721"/>
    <cellStyle name="Output 2 2 4 2 2 4 3 2 4" xfId="23151"/>
    <cellStyle name="Output 2 2 4 2 2 4 3 2 4 2" xfId="47991"/>
    <cellStyle name="Output 2 2 4 2 2 4 3 2 5" xfId="26364"/>
    <cellStyle name="Output 2 2 4 2 2 4 3 2 5 2" xfId="51204"/>
    <cellStyle name="Output 2 2 4 2 2 4 3 2 6" xfId="37071"/>
    <cellStyle name="Output 2 2 4 2 2 4 3 3" xfId="30831"/>
    <cellStyle name="Output 2 2 4 2 2 4 4" xfId="10021"/>
    <cellStyle name="Output 2 2 4 2 2 4 4 2" xfId="14886"/>
    <cellStyle name="Output 2 2 4 2 2 4 4 2 2" xfId="39727"/>
    <cellStyle name="Output 2 2 4 2 2 4 4 3" xfId="17736"/>
    <cellStyle name="Output 2 2 4 2 2 4 4 3 2" xfId="42576"/>
    <cellStyle name="Output 2 2 4 2 2 4 4 4" xfId="21031"/>
    <cellStyle name="Output 2 2 4 2 2 4 4 4 2" xfId="45871"/>
    <cellStyle name="Output 2 2 4 2 2 4 4 5" xfId="24257"/>
    <cellStyle name="Output 2 2 4 2 2 4 4 5 2" xfId="49097"/>
    <cellStyle name="Output 2 2 4 2 2 4 4 6" xfId="34967"/>
    <cellStyle name="Output 2 2 4 2 2 4 5" xfId="29462"/>
    <cellStyle name="Output 2 2 4 2 2 5" xfId="725"/>
    <cellStyle name="Output 2 2 4 2 2 5 2" xfId="5869"/>
    <cellStyle name="Output 2 2 4 2 2 5 2 2" xfId="12245"/>
    <cellStyle name="Output 2 2 4 2 2 5 2 2 2" xfId="16655"/>
    <cellStyle name="Output 2 2 4 2 2 5 2 2 2 2" xfId="41495"/>
    <cellStyle name="Output 2 2 4 2 2 5 2 2 3" xfId="19918"/>
    <cellStyle name="Output 2 2 4 2 2 5 2 2 3 2" xfId="44758"/>
    <cellStyle name="Output 2 2 4 2 2 5 2 2 4" xfId="23188"/>
    <cellStyle name="Output 2 2 4 2 2 5 2 2 4 2" xfId="48028"/>
    <cellStyle name="Output 2 2 4 2 2 5 2 2 5" xfId="26401"/>
    <cellStyle name="Output 2 2 4 2 2 5 2 2 5 2" xfId="51241"/>
    <cellStyle name="Output 2 2 4 2 2 5 2 2 6" xfId="37108"/>
    <cellStyle name="Output 2 2 4 2 2 5 2 3" xfId="30868"/>
    <cellStyle name="Output 2 2 4 2 2 5 3" xfId="10157"/>
    <cellStyle name="Output 2 2 4 2 2 5 3 2" xfId="7739"/>
    <cellStyle name="Output 2 2 4 2 2 5 3 2 2" xfId="32692"/>
    <cellStyle name="Output 2 2 4 2 2 5 3 3" xfId="17871"/>
    <cellStyle name="Output 2 2 4 2 2 5 3 3 2" xfId="42711"/>
    <cellStyle name="Output 2 2 4 2 2 5 3 4" xfId="21165"/>
    <cellStyle name="Output 2 2 4 2 2 5 3 4 2" xfId="46005"/>
    <cellStyle name="Output 2 2 4 2 2 5 3 5" xfId="24391"/>
    <cellStyle name="Output 2 2 4 2 2 5 3 5 2" xfId="49231"/>
    <cellStyle name="Output 2 2 4 2 2 5 3 6" xfId="35100"/>
    <cellStyle name="Output 2 2 4 2 2 5 4" xfId="29499"/>
    <cellStyle name="Output 2 2 4 2 2 6" xfId="5577"/>
    <cellStyle name="Output 2 2 4 2 2 6 2" xfId="10194"/>
    <cellStyle name="Output 2 2 4 2 2 6 2 2" xfId="14160"/>
    <cellStyle name="Output 2 2 4 2 2 6 2 2 2" xfId="39001"/>
    <cellStyle name="Output 2 2 4 2 2 6 2 3" xfId="17908"/>
    <cellStyle name="Output 2 2 4 2 2 6 2 3 2" xfId="42748"/>
    <cellStyle name="Output 2 2 4 2 2 6 2 4" xfId="21202"/>
    <cellStyle name="Output 2 2 4 2 2 6 2 4 2" xfId="46042"/>
    <cellStyle name="Output 2 2 4 2 2 6 2 5" xfId="24428"/>
    <cellStyle name="Output 2 2 4 2 2 6 2 5 2" xfId="49268"/>
    <cellStyle name="Output 2 2 4 2 2 6 2 6" xfId="35136"/>
    <cellStyle name="Output 2 2 4 2 2 6 3" xfId="30576"/>
    <cellStyle name="Output 2 2 4 2 2 7" xfId="11599"/>
    <cellStyle name="Output 2 2 4 2 2 7 2" xfId="13149"/>
    <cellStyle name="Output 2 2 4 2 2 7 2 2" xfId="37991"/>
    <cellStyle name="Output 2 2 4 2 2 7 3" xfId="19273"/>
    <cellStyle name="Output 2 2 4 2 2 7 3 2" xfId="44113"/>
    <cellStyle name="Output 2 2 4 2 2 7 4" xfId="22543"/>
    <cellStyle name="Output 2 2 4 2 2 7 4 2" xfId="47383"/>
    <cellStyle name="Output 2 2 4 2 2 7 5" xfId="25758"/>
    <cellStyle name="Output 2 2 4 2 2 7 5 2" xfId="50598"/>
    <cellStyle name="Output 2 2 4 2 2 7 6" xfId="36485"/>
    <cellStyle name="Output 2 2 4 2 2 8" xfId="29199"/>
    <cellStyle name="Output 2 2 4 2 3" xfId="459"/>
    <cellStyle name="Output 2 2 4 2 3 2" xfId="1051"/>
    <cellStyle name="Output 2 2 4 2 3 2 2" xfId="5966"/>
    <cellStyle name="Output 2 2 4 2 3 2 2 2" xfId="12342"/>
    <cellStyle name="Output 2 2 4 2 3 2 2 2 2" xfId="16752"/>
    <cellStyle name="Output 2 2 4 2 3 2 2 2 2 2" xfId="41592"/>
    <cellStyle name="Output 2 2 4 2 3 2 2 2 3" xfId="20015"/>
    <cellStyle name="Output 2 2 4 2 3 2 2 2 3 2" xfId="44855"/>
    <cellStyle name="Output 2 2 4 2 3 2 2 2 4" xfId="23285"/>
    <cellStyle name="Output 2 2 4 2 3 2 2 2 4 2" xfId="48125"/>
    <cellStyle name="Output 2 2 4 2 3 2 2 2 5" xfId="26498"/>
    <cellStyle name="Output 2 2 4 2 3 2 2 2 5 2" xfId="51338"/>
    <cellStyle name="Output 2 2 4 2 3 2 2 2 6" xfId="37202"/>
    <cellStyle name="Output 2 2 4 2 3 2 2 3" xfId="30962"/>
    <cellStyle name="Output 2 2 4 2 3 2 3" xfId="11675"/>
    <cellStyle name="Output 2 2 4 2 3 2 3 2" xfId="7498"/>
    <cellStyle name="Output 2 2 4 2 3 2 3 2 2" xfId="32451"/>
    <cellStyle name="Output 2 2 4 2 3 2 3 3" xfId="19349"/>
    <cellStyle name="Output 2 2 4 2 3 2 3 3 2" xfId="44189"/>
    <cellStyle name="Output 2 2 4 2 3 2 3 4" xfId="22618"/>
    <cellStyle name="Output 2 2 4 2 3 2 3 4 2" xfId="47458"/>
    <cellStyle name="Output 2 2 4 2 3 2 3 5" xfId="25833"/>
    <cellStyle name="Output 2 2 4 2 3 2 3 5 2" xfId="50673"/>
    <cellStyle name="Output 2 2 4 2 3 2 3 6" xfId="36558"/>
    <cellStyle name="Output 2 2 4 2 3 2 4" xfId="29597"/>
    <cellStyle name="Output 2 2 4 2 3 3" xfId="5629"/>
    <cellStyle name="Output 2 2 4 2 3 3 2" xfId="12005"/>
    <cellStyle name="Output 2 2 4 2 3 3 2 2" xfId="16415"/>
    <cellStyle name="Output 2 2 4 2 3 3 2 2 2" xfId="41255"/>
    <cellStyle name="Output 2 2 4 2 3 3 2 3" xfId="19678"/>
    <cellStyle name="Output 2 2 4 2 3 3 2 3 2" xfId="44518"/>
    <cellStyle name="Output 2 2 4 2 3 3 2 4" xfId="22948"/>
    <cellStyle name="Output 2 2 4 2 3 3 2 4 2" xfId="47788"/>
    <cellStyle name="Output 2 2 4 2 3 3 2 5" xfId="26161"/>
    <cellStyle name="Output 2 2 4 2 3 3 2 5 2" xfId="51001"/>
    <cellStyle name="Output 2 2 4 2 3 3 2 6" xfId="36868"/>
    <cellStyle name="Output 2 2 4 2 3 3 3" xfId="30628"/>
    <cellStyle name="Output 2 2 4 2 3 4" xfId="11597"/>
    <cellStyle name="Output 2 2 4 2 3 4 2" xfId="9252"/>
    <cellStyle name="Output 2 2 4 2 3 4 2 2" xfId="34202"/>
    <cellStyle name="Output 2 2 4 2 3 4 3" xfId="19271"/>
    <cellStyle name="Output 2 2 4 2 3 4 3 2" xfId="44111"/>
    <cellStyle name="Output 2 2 4 2 3 4 4" xfId="22541"/>
    <cellStyle name="Output 2 2 4 2 3 4 4 2" xfId="47381"/>
    <cellStyle name="Output 2 2 4 2 3 4 5" xfId="25756"/>
    <cellStyle name="Output 2 2 4 2 3 4 5 2" xfId="50596"/>
    <cellStyle name="Output 2 2 4 2 3 4 6" xfId="36483"/>
    <cellStyle name="Output 2 2 4 2 3 5" xfId="29253"/>
    <cellStyle name="Output 2 2 4 2 4" xfId="609"/>
    <cellStyle name="Output 2 2 4 2 4 2" xfId="1105"/>
    <cellStyle name="Output 2 2 4 2 4 2 2" xfId="6020"/>
    <cellStyle name="Output 2 2 4 2 4 2 2 2" xfId="12396"/>
    <cellStyle name="Output 2 2 4 2 4 2 2 2 2" xfId="16806"/>
    <cellStyle name="Output 2 2 4 2 4 2 2 2 2 2" xfId="41646"/>
    <cellStyle name="Output 2 2 4 2 4 2 2 2 3" xfId="20069"/>
    <cellStyle name="Output 2 2 4 2 4 2 2 2 3 2" xfId="44909"/>
    <cellStyle name="Output 2 2 4 2 4 2 2 2 4" xfId="23339"/>
    <cellStyle name="Output 2 2 4 2 4 2 2 2 4 2" xfId="48179"/>
    <cellStyle name="Output 2 2 4 2 4 2 2 2 5" xfId="26552"/>
    <cellStyle name="Output 2 2 4 2 4 2 2 2 5 2" xfId="51392"/>
    <cellStyle name="Output 2 2 4 2 4 2 2 2 6" xfId="37256"/>
    <cellStyle name="Output 2 2 4 2 4 2 2 3" xfId="31016"/>
    <cellStyle name="Output 2 2 4 2 4 2 3" xfId="6929"/>
    <cellStyle name="Output 2 2 4 2 4 2 3 2" xfId="9751"/>
    <cellStyle name="Output 2 2 4 2 4 2 3 2 2" xfId="34700"/>
    <cellStyle name="Output 2 2 4 2 4 2 3 3" xfId="13230"/>
    <cellStyle name="Output 2 2 4 2 4 2 3 3 2" xfId="38072"/>
    <cellStyle name="Output 2 2 4 2 4 2 3 4" xfId="17514"/>
    <cellStyle name="Output 2 2 4 2 4 2 3 4 2" xfId="42354"/>
    <cellStyle name="Output 2 2 4 2 4 2 3 5" xfId="8883"/>
    <cellStyle name="Output 2 2 4 2 4 2 3 5 2" xfId="33834"/>
    <cellStyle name="Output 2 2 4 2 4 2 3 6" xfId="31887"/>
    <cellStyle name="Output 2 2 4 2 4 2 4" xfId="29651"/>
    <cellStyle name="Output 2 2 4 2 4 3" xfId="5753"/>
    <cellStyle name="Output 2 2 4 2 4 3 2" xfId="12129"/>
    <cellStyle name="Output 2 2 4 2 4 3 2 2" xfId="16539"/>
    <cellStyle name="Output 2 2 4 2 4 3 2 2 2" xfId="41379"/>
    <cellStyle name="Output 2 2 4 2 4 3 2 3" xfId="19802"/>
    <cellStyle name="Output 2 2 4 2 4 3 2 3 2" xfId="44642"/>
    <cellStyle name="Output 2 2 4 2 4 3 2 4" xfId="23072"/>
    <cellStyle name="Output 2 2 4 2 4 3 2 4 2" xfId="47912"/>
    <cellStyle name="Output 2 2 4 2 4 3 2 5" xfId="26285"/>
    <cellStyle name="Output 2 2 4 2 4 3 2 5 2" xfId="51125"/>
    <cellStyle name="Output 2 2 4 2 4 3 2 6" xfId="36992"/>
    <cellStyle name="Output 2 2 4 2 4 3 3" xfId="30752"/>
    <cellStyle name="Output 2 2 4 2 4 4" xfId="9992"/>
    <cellStyle name="Output 2 2 4 2 4 4 2" xfId="13732"/>
    <cellStyle name="Output 2 2 4 2 4 4 2 2" xfId="38574"/>
    <cellStyle name="Output 2 2 4 2 4 4 3" xfId="17708"/>
    <cellStyle name="Output 2 2 4 2 4 4 3 2" xfId="42548"/>
    <cellStyle name="Output 2 2 4 2 4 4 4" xfId="21003"/>
    <cellStyle name="Output 2 2 4 2 4 4 4 2" xfId="45843"/>
    <cellStyle name="Output 2 2 4 2 4 4 5" xfId="24229"/>
    <cellStyle name="Output 2 2 4 2 4 4 5 2" xfId="49069"/>
    <cellStyle name="Output 2 2 4 2 4 4 6" xfId="34941"/>
    <cellStyle name="Output 2 2 4 2 4 5" xfId="29383"/>
    <cellStyle name="Output 2 2 4 2 5" xfId="656"/>
    <cellStyle name="Output 2 2 4 2 5 2" xfId="5299"/>
    <cellStyle name="Output 2 2 4 2 5 2 2" xfId="6193"/>
    <cellStyle name="Output 2 2 4 2 5 2 2 2" xfId="12568"/>
    <cellStyle name="Output 2 2 4 2 5 2 2 2 2" xfId="16978"/>
    <cellStyle name="Output 2 2 4 2 5 2 2 2 2 2" xfId="41818"/>
    <cellStyle name="Output 2 2 4 2 5 2 2 2 3" xfId="20241"/>
    <cellStyle name="Output 2 2 4 2 5 2 2 2 3 2" xfId="45081"/>
    <cellStyle name="Output 2 2 4 2 5 2 2 2 4" xfId="23511"/>
    <cellStyle name="Output 2 2 4 2 5 2 2 2 4 2" xfId="48351"/>
    <cellStyle name="Output 2 2 4 2 5 2 2 2 5" xfId="26724"/>
    <cellStyle name="Output 2 2 4 2 5 2 2 2 5 2" xfId="51564"/>
    <cellStyle name="Output 2 2 4 2 5 2 2 2 6" xfId="37414"/>
    <cellStyle name="Output 2 2 4 2 5 2 2 3" xfId="31172"/>
    <cellStyle name="Output 2 2 4 2 5 2 3" xfId="10405"/>
    <cellStyle name="Output 2 2 4 2 5 2 3 2" xfId="7193"/>
    <cellStyle name="Output 2 2 4 2 5 2 3 2 2" xfId="32146"/>
    <cellStyle name="Output 2 2 4 2 5 2 3 3" xfId="18119"/>
    <cellStyle name="Output 2 2 4 2 5 2 3 3 2" xfId="42959"/>
    <cellStyle name="Output 2 2 4 2 5 2 3 4" xfId="21407"/>
    <cellStyle name="Output 2 2 4 2 5 2 3 4 2" xfId="46247"/>
    <cellStyle name="Output 2 2 4 2 5 2 3 5" xfId="24633"/>
    <cellStyle name="Output 2 2 4 2 5 2 3 5 2" xfId="49473"/>
    <cellStyle name="Output 2 2 4 2 5 2 3 6" xfId="35344"/>
    <cellStyle name="Output 2 2 4 2 5 2 4" xfId="30361"/>
    <cellStyle name="Output 2 2 4 2 5 3" xfId="5800"/>
    <cellStyle name="Output 2 2 4 2 5 3 2" xfId="12176"/>
    <cellStyle name="Output 2 2 4 2 5 3 2 2" xfId="16586"/>
    <cellStyle name="Output 2 2 4 2 5 3 2 2 2" xfId="41426"/>
    <cellStyle name="Output 2 2 4 2 5 3 2 3" xfId="19849"/>
    <cellStyle name="Output 2 2 4 2 5 3 2 3 2" xfId="44689"/>
    <cellStyle name="Output 2 2 4 2 5 3 2 4" xfId="23119"/>
    <cellStyle name="Output 2 2 4 2 5 3 2 4 2" xfId="47959"/>
    <cellStyle name="Output 2 2 4 2 5 3 2 5" xfId="26332"/>
    <cellStyle name="Output 2 2 4 2 5 3 2 5 2" xfId="51172"/>
    <cellStyle name="Output 2 2 4 2 5 3 2 6" xfId="37039"/>
    <cellStyle name="Output 2 2 4 2 5 3 3" xfId="30799"/>
    <cellStyle name="Output 2 2 4 2 5 4" xfId="6811"/>
    <cellStyle name="Output 2 2 4 2 5 4 2" xfId="8581"/>
    <cellStyle name="Output 2 2 4 2 5 4 2 2" xfId="33532"/>
    <cellStyle name="Output 2 2 4 2 5 4 3" xfId="14758"/>
    <cellStyle name="Output 2 2 4 2 5 4 3 2" xfId="39599"/>
    <cellStyle name="Output 2 2 4 2 5 4 4" xfId="8622"/>
    <cellStyle name="Output 2 2 4 2 5 4 4 2" xfId="33573"/>
    <cellStyle name="Output 2 2 4 2 5 4 5" xfId="8104"/>
    <cellStyle name="Output 2 2 4 2 5 4 5 2" xfId="33057"/>
    <cellStyle name="Output 2 2 4 2 5 4 6" xfId="31777"/>
    <cellStyle name="Output 2 2 4 2 5 5" xfId="29430"/>
    <cellStyle name="Output 2 2 4 2 6" xfId="693"/>
    <cellStyle name="Output 2 2 4 2 6 2" xfId="5837"/>
    <cellStyle name="Output 2 2 4 2 6 2 2" xfId="12213"/>
    <cellStyle name="Output 2 2 4 2 6 2 2 2" xfId="16623"/>
    <cellStyle name="Output 2 2 4 2 6 2 2 2 2" xfId="41463"/>
    <cellStyle name="Output 2 2 4 2 6 2 2 3" xfId="19886"/>
    <cellStyle name="Output 2 2 4 2 6 2 2 3 2" xfId="44726"/>
    <cellStyle name="Output 2 2 4 2 6 2 2 4" xfId="23156"/>
    <cellStyle name="Output 2 2 4 2 6 2 2 4 2" xfId="47996"/>
    <cellStyle name="Output 2 2 4 2 6 2 2 5" xfId="26369"/>
    <cellStyle name="Output 2 2 4 2 6 2 2 5 2" xfId="51209"/>
    <cellStyle name="Output 2 2 4 2 6 2 2 6" xfId="37076"/>
    <cellStyle name="Output 2 2 4 2 6 2 3" xfId="30836"/>
    <cellStyle name="Output 2 2 4 2 6 3" xfId="6914"/>
    <cellStyle name="Output 2 2 4 2 6 3 2" xfId="7439"/>
    <cellStyle name="Output 2 2 4 2 6 3 2 2" xfId="32392"/>
    <cellStyle name="Output 2 2 4 2 6 3 3" xfId="9058"/>
    <cellStyle name="Output 2 2 4 2 6 3 3 2" xfId="34008"/>
    <cellStyle name="Output 2 2 4 2 6 3 4" xfId="6726"/>
    <cellStyle name="Output 2 2 4 2 6 3 4 2" xfId="31694"/>
    <cellStyle name="Output 2 2 4 2 6 3 5" xfId="13187"/>
    <cellStyle name="Output 2 2 4 2 6 3 5 2" xfId="38029"/>
    <cellStyle name="Output 2 2 4 2 6 3 6" xfId="31874"/>
    <cellStyle name="Output 2 2 4 2 6 4" xfId="29467"/>
    <cellStyle name="Output 2 2 4 2 7" xfId="5545"/>
    <cellStyle name="Output 2 2 4 2 7 2" xfId="10226"/>
    <cellStyle name="Output 2 2 4 2 7 2 2" xfId="7377"/>
    <cellStyle name="Output 2 2 4 2 7 2 2 2" xfId="32330"/>
    <cellStyle name="Output 2 2 4 2 7 2 3" xfId="17940"/>
    <cellStyle name="Output 2 2 4 2 7 2 3 2" xfId="42780"/>
    <cellStyle name="Output 2 2 4 2 7 2 4" xfId="21234"/>
    <cellStyle name="Output 2 2 4 2 7 2 4 2" xfId="46074"/>
    <cellStyle name="Output 2 2 4 2 7 2 5" xfId="24460"/>
    <cellStyle name="Output 2 2 4 2 7 2 5 2" xfId="49300"/>
    <cellStyle name="Output 2 2 4 2 7 2 6" xfId="35168"/>
    <cellStyle name="Output 2 2 4 2 7 3" xfId="30544"/>
    <cellStyle name="Output 2 2 4 2 8" xfId="11632"/>
    <cellStyle name="Output 2 2 4 2 8 2" xfId="9540"/>
    <cellStyle name="Output 2 2 4 2 8 2 2" xfId="34490"/>
    <cellStyle name="Output 2 2 4 2 8 3" xfId="19306"/>
    <cellStyle name="Output 2 2 4 2 8 3 2" xfId="44146"/>
    <cellStyle name="Output 2 2 4 2 8 4" xfId="22576"/>
    <cellStyle name="Output 2 2 4 2 8 4 2" xfId="47416"/>
    <cellStyle name="Output 2 2 4 2 8 5" xfId="25791"/>
    <cellStyle name="Output 2 2 4 2 8 5 2" xfId="50631"/>
    <cellStyle name="Output 2 2 4 2 8 6" xfId="36516"/>
    <cellStyle name="Output 2 2 4 2 9" xfId="29167"/>
    <cellStyle name="Output 2 2 4 3" xfId="381"/>
    <cellStyle name="Output 2 2 4 3 2" xfId="477"/>
    <cellStyle name="Output 2 2 4 3 2 2" xfId="1077"/>
    <cellStyle name="Output 2 2 4 3 2 2 2" xfId="5992"/>
    <cellStyle name="Output 2 2 4 3 2 2 2 2" xfId="12368"/>
    <cellStyle name="Output 2 2 4 3 2 2 2 2 2" xfId="16778"/>
    <cellStyle name="Output 2 2 4 3 2 2 2 2 2 2" xfId="41618"/>
    <cellStyle name="Output 2 2 4 3 2 2 2 2 3" xfId="20041"/>
    <cellStyle name="Output 2 2 4 3 2 2 2 2 3 2" xfId="44881"/>
    <cellStyle name="Output 2 2 4 3 2 2 2 2 4" xfId="23311"/>
    <cellStyle name="Output 2 2 4 3 2 2 2 2 4 2" xfId="48151"/>
    <cellStyle name="Output 2 2 4 3 2 2 2 2 5" xfId="26524"/>
    <cellStyle name="Output 2 2 4 3 2 2 2 2 5 2" xfId="51364"/>
    <cellStyle name="Output 2 2 4 3 2 2 2 2 6" xfId="37228"/>
    <cellStyle name="Output 2 2 4 3 2 2 2 3" xfId="30988"/>
    <cellStyle name="Output 2 2 4 3 2 2 3" xfId="6817"/>
    <cellStyle name="Output 2 2 4 3 2 2 3 2" xfId="15690"/>
    <cellStyle name="Output 2 2 4 3 2 2 3 2 2" xfId="40530"/>
    <cellStyle name="Output 2 2 4 3 2 2 3 3" xfId="9018"/>
    <cellStyle name="Output 2 2 4 3 2 2 3 3 2" xfId="33968"/>
    <cellStyle name="Output 2 2 4 3 2 2 3 4" xfId="8324"/>
    <cellStyle name="Output 2 2 4 3 2 2 3 4 2" xfId="33277"/>
    <cellStyle name="Output 2 2 4 3 2 2 3 5" xfId="9175"/>
    <cellStyle name="Output 2 2 4 3 2 2 3 5 2" xfId="34125"/>
    <cellStyle name="Output 2 2 4 3 2 2 3 6" xfId="31782"/>
    <cellStyle name="Output 2 2 4 3 2 2 4" xfId="29623"/>
    <cellStyle name="Output 2 2 4 3 2 3" xfId="5647"/>
    <cellStyle name="Output 2 2 4 3 2 3 2" xfId="12023"/>
    <cellStyle name="Output 2 2 4 3 2 3 2 2" xfId="16433"/>
    <cellStyle name="Output 2 2 4 3 2 3 2 2 2" xfId="41273"/>
    <cellStyle name="Output 2 2 4 3 2 3 2 3" xfId="19696"/>
    <cellStyle name="Output 2 2 4 3 2 3 2 3 2" xfId="44536"/>
    <cellStyle name="Output 2 2 4 3 2 3 2 4" xfId="22966"/>
    <cellStyle name="Output 2 2 4 3 2 3 2 4 2" xfId="47806"/>
    <cellStyle name="Output 2 2 4 3 2 3 2 5" xfId="26179"/>
    <cellStyle name="Output 2 2 4 3 2 3 2 5 2" xfId="51019"/>
    <cellStyle name="Output 2 2 4 3 2 3 2 6" xfId="36886"/>
    <cellStyle name="Output 2 2 4 3 2 3 3" xfId="30646"/>
    <cellStyle name="Output 2 2 4 3 2 4" xfId="11685"/>
    <cellStyle name="Output 2 2 4 3 2 4 2" xfId="9548"/>
    <cellStyle name="Output 2 2 4 3 2 4 2 2" xfId="34498"/>
    <cellStyle name="Output 2 2 4 3 2 4 3" xfId="19359"/>
    <cellStyle name="Output 2 2 4 3 2 4 3 2" xfId="44199"/>
    <cellStyle name="Output 2 2 4 3 2 4 4" xfId="22628"/>
    <cellStyle name="Output 2 2 4 3 2 4 4 2" xfId="47468"/>
    <cellStyle name="Output 2 2 4 3 2 4 5" xfId="25843"/>
    <cellStyle name="Output 2 2 4 3 2 4 5 2" xfId="50683"/>
    <cellStyle name="Output 2 2 4 3 2 4 6" xfId="36568"/>
    <cellStyle name="Output 2 2 4 3 2 5" xfId="29271"/>
    <cellStyle name="Output 2 2 4 3 3" xfId="628"/>
    <cellStyle name="Output 2 2 4 3 3 2" xfId="1094"/>
    <cellStyle name="Output 2 2 4 3 3 2 2" xfId="6009"/>
    <cellStyle name="Output 2 2 4 3 3 2 2 2" xfId="12385"/>
    <cellStyle name="Output 2 2 4 3 3 2 2 2 2" xfId="16795"/>
    <cellStyle name="Output 2 2 4 3 3 2 2 2 2 2" xfId="41635"/>
    <cellStyle name="Output 2 2 4 3 3 2 2 2 3" xfId="20058"/>
    <cellStyle name="Output 2 2 4 3 3 2 2 2 3 2" xfId="44898"/>
    <cellStyle name="Output 2 2 4 3 3 2 2 2 4" xfId="23328"/>
    <cellStyle name="Output 2 2 4 3 3 2 2 2 4 2" xfId="48168"/>
    <cellStyle name="Output 2 2 4 3 3 2 2 2 5" xfId="26541"/>
    <cellStyle name="Output 2 2 4 3 3 2 2 2 5 2" xfId="51381"/>
    <cellStyle name="Output 2 2 4 3 3 2 2 2 6" xfId="37245"/>
    <cellStyle name="Output 2 2 4 3 3 2 2 3" xfId="31005"/>
    <cellStyle name="Output 2 2 4 3 3 2 3" xfId="11802"/>
    <cellStyle name="Output 2 2 4 3 3 2 3 2" xfId="14733"/>
    <cellStyle name="Output 2 2 4 3 3 2 3 2 2" xfId="39574"/>
    <cellStyle name="Output 2 2 4 3 3 2 3 3" xfId="19475"/>
    <cellStyle name="Output 2 2 4 3 3 2 3 3 2" xfId="44315"/>
    <cellStyle name="Output 2 2 4 3 3 2 3 4" xfId="22745"/>
    <cellStyle name="Output 2 2 4 3 3 2 3 4 2" xfId="47585"/>
    <cellStyle name="Output 2 2 4 3 3 2 3 5" xfId="25959"/>
    <cellStyle name="Output 2 2 4 3 3 2 3 5 2" xfId="50799"/>
    <cellStyle name="Output 2 2 4 3 3 2 3 6" xfId="36667"/>
    <cellStyle name="Output 2 2 4 3 3 2 4" xfId="29640"/>
    <cellStyle name="Output 2 2 4 3 3 3" xfId="5772"/>
    <cellStyle name="Output 2 2 4 3 3 3 2" xfId="12148"/>
    <cellStyle name="Output 2 2 4 3 3 3 2 2" xfId="16558"/>
    <cellStyle name="Output 2 2 4 3 3 3 2 2 2" xfId="41398"/>
    <cellStyle name="Output 2 2 4 3 3 3 2 3" xfId="19821"/>
    <cellStyle name="Output 2 2 4 3 3 3 2 3 2" xfId="44661"/>
    <cellStyle name="Output 2 2 4 3 3 3 2 4" xfId="23091"/>
    <cellStyle name="Output 2 2 4 3 3 3 2 4 2" xfId="47931"/>
    <cellStyle name="Output 2 2 4 3 3 3 2 5" xfId="26304"/>
    <cellStyle name="Output 2 2 4 3 3 3 2 5 2" xfId="51144"/>
    <cellStyle name="Output 2 2 4 3 3 3 2 6" xfId="37011"/>
    <cellStyle name="Output 2 2 4 3 3 3 3" xfId="30771"/>
    <cellStyle name="Output 2 2 4 3 3 4" xfId="11511"/>
    <cellStyle name="Output 2 2 4 3 3 4 2" xfId="14639"/>
    <cellStyle name="Output 2 2 4 3 3 4 2 2" xfId="39480"/>
    <cellStyle name="Output 2 2 4 3 3 4 3" xfId="19188"/>
    <cellStyle name="Output 2 2 4 3 3 4 3 2" xfId="44028"/>
    <cellStyle name="Output 2 2 4 3 3 4 4" xfId="22455"/>
    <cellStyle name="Output 2 2 4 3 3 4 4 2" xfId="47295"/>
    <cellStyle name="Output 2 2 4 3 3 4 5" xfId="25673"/>
    <cellStyle name="Output 2 2 4 3 3 4 5 2" xfId="50513"/>
    <cellStyle name="Output 2 2 4 3 3 4 6" xfId="36400"/>
    <cellStyle name="Output 2 2 4 3 3 5" xfId="29402"/>
    <cellStyle name="Output 2 2 4 3 4" xfId="674"/>
    <cellStyle name="Output 2 2 4 3 4 2" xfId="5346"/>
    <cellStyle name="Output 2 2 4 3 4 2 2" xfId="6220"/>
    <cellStyle name="Output 2 2 4 3 4 2 2 2" xfId="12595"/>
    <cellStyle name="Output 2 2 4 3 4 2 2 2 2" xfId="17005"/>
    <cellStyle name="Output 2 2 4 3 4 2 2 2 2 2" xfId="41845"/>
    <cellStyle name="Output 2 2 4 3 4 2 2 2 3" xfId="20268"/>
    <cellStyle name="Output 2 2 4 3 4 2 2 2 3 2" xfId="45108"/>
    <cellStyle name="Output 2 2 4 3 4 2 2 2 4" xfId="23538"/>
    <cellStyle name="Output 2 2 4 3 4 2 2 2 4 2" xfId="48378"/>
    <cellStyle name="Output 2 2 4 3 4 2 2 2 5" xfId="26751"/>
    <cellStyle name="Output 2 2 4 3 4 2 2 2 5 2" xfId="51591"/>
    <cellStyle name="Output 2 2 4 3 4 2 2 2 6" xfId="37441"/>
    <cellStyle name="Output 2 2 4 3 4 2 2 3" xfId="31199"/>
    <cellStyle name="Output 2 2 4 3 4 2 3" xfId="10370"/>
    <cellStyle name="Output 2 2 4 3 4 2 3 2" xfId="14212"/>
    <cellStyle name="Output 2 2 4 3 4 2 3 2 2" xfId="39053"/>
    <cellStyle name="Output 2 2 4 3 4 2 3 3" xfId="18084"/>
    <cellStyle name="Output 2 2 4 3 4 2 3 3 2" xfId="42924"/>
    <cellStyle name="Output 2 2 4 3 4 2 3 4" xfId="21374"/>
    <cellStyle name="Output 2 2 4 3 4 2 3 4 2" xfId="46214"/>
    <cellStyle name="Output 2 2 4 3 4 2 3 5" xfId="24600"/>
    <cellStyle name="Output 2 2 4 3 4 2 3 5 2" xfId="49440"/>
    <cellStyle name="Output 2 2 4 3 4 2 3 6" xfId="35311"/>
    <cellStyle name="Output 2 2 4 3 4 2 4" xfId="30394"/>
    <cellStyle name="Output 2 2 4 3 4 3" xfId="5818"/>
    <cellStyle name="Output 2 2 4 3 4 3 2" xfId="12194"/>
    <cellStyle name="Output 2 2 4 3 4 3 2 2" xfId="16604"/>
    <cellStyle name="Output 2 2 4 3 4 3 2 2 2" xfId="41444"/>
    <cellStyle name="Output 2 2 4 3 4 3 2 3" xfId="19867"/>
    <cellStyle name="Output 2 2 4 3 4 3 2 3 2" xfId="44707"/>
    <cellStyle name="Output 2 2 4 3 4 3 2 4" xfId="23137"/>
    <cellStyle name="Output 2 2 4 3 4 3 2 4 2" xfId="47977"/>
    <cellStyle name="Output 2 2 4 3 4 3 2 5" xfId="26350"/>
    <cellStyle name="Output 2 2 4 3 4 3 2 5 2" xfId="51190"/>
    <cellStyle name="Output 2 2 4 3 4 3 2 6" xfId="37057"/>
    <cellStyle name="Output 2 2 4 3 4 3 3" xfId="30817"/>
    <cellStyle name="Output 2 2 4 3 4 4" xfId="6895"/>
    <cellStyle name="Output 2 2 4 3 4 4 2" xfId="15759"/>
    <cellStyle name="Output 2 2 4 3 4 4 2 2" xfId="40599"/>
    <cellStyle name="Output 2 2 4 3 4 4 3" xfId="7339"/>
    <cellStyle name="Output 2 2 4 3 4 4 3 2" xfId="32292"/>
    <cellStyle name="Output 2 2 4 3 4 4 4" xfId="9335"/>
    <cellStyle name="Output 2 2 4 3 4 4 4 2" xfId="34285"/>
    <cellStyle name="Output 2 2 4 3 4 4 5" xfId="8816"/>
    <cellStyle name="Output 2 2 4 3 4 4 5 2" xfId="33767"/>
    <cellStyle name="Output 2 2 4 3 4 4 6" xfId="31856"/>
    <cellStyle name="Output 2 2 4 3 4 5" xfId="29448"/>
    <cellStyle name="Output 2 2 4 3 5" xfId="711"/>
    <cellStyle name="Output 2 2 4 3 5 2" xfId="5855"/>
    <cellStyle name="Output 2 2 4 3 5 2 2" xfId="12231"/>
    <cellStyle name="Output 2 2 4 3 5 2 2 2" xfId="16641"/>
    <cellStyle name="Output 2 2 4 3 5 2 2 2 2" xfId="41481"/>
    <cellStyle name="Output 2 2 4 3 5 2 2 3" xfId="19904"/>
    <cellStyle name="Output 2 2 4 3 5 2 2 3 2" xfId="44744"/>
    <cellStyle name="Output 2 2 4 3 5 2 2 4" xfId="23174"/>
    <cellStyle name="Output 2 2 4 3 5 2 2 4 2" xfId="48014"/>
    <cellStyle name="Output 2 2 4 3 5 2 2 5" xfId="26387"/>
    <cellStyle name="Output 2 2 4 3 5 2 2 5 2" xfId="51227"/>
    <cellStyle name="Output 2 2 4 3 5 2 2 6" xfId="37094"/>
    <cellStyle name="Output 2 2 4 3 5 2 3" xfId="30854"/>
    <cellStyle name="Output 2 2 4 3 5 3" xfId="6810"/>
    <cellStyle name="Output 2 2 4 3 5 3 2" xfId="8819"/>
    <cellStyle name="Output 2 2 4 3 5 3 2 2" xfId="33770"/>
    <cellStyle name="Output 2 2 4 3 5 3 3" xfId="7656"/>
    <cellStyle name="Output 2 2 4 3 5 3 3 2" xfId="32609"/>
    <cellStyle name="Output 2 2 4 3 5 3 4" xfId="7854"/>
    <cellStyle name="Output 2 2 4 3 5 3 4 2" xfId="32807"/>
    <cellStyle name="Output 2 2 4 3 5 3 5" xfId="15722"/>
    <cellStyle name="Output 2 2 4 3 5 3 5 2" xfId="40562"/>
    <cellStyle name="Output 2 2 4 3 5 3 6" xfId="31776"/>
    <cellStyle name="Output 2 2 4 3 5 4" xfId="29485"/>
    <cellStyle name="Output 2 2 4 3 6" xfId="5563"/>
    <cellStyle name="Output 2 2 4 3 6 2" xfId="10208"/>
    <cellStyle name="Output 2 2 4 3 6 2 2" xfId="14155"/>
    <cellStyle name="Output 2 2 4 3 6 2 2 2" xfId="38996"/>
    <cellStyle name="Output 2 2 4 3 6 2 3" xfId="17922"/>
    <cellStyle name="Output 2 2 4 3 6 2 3 2" xfId="42762"/>
    <cellStyle name="Output 2 2 4 3 6 2 4" xfId="21216"/>
    <cellStyle name="Output 2 2 4 3 6 2 4 2" xfId="46056"/>
    <cellStyle name="Output 2 2 4 3 6 2 5" xfId="24442"/>
    <cellStyle name="Output 2 2 4 3 6 2 5 2" xfId="49282"/>
    <cellStyle name="Output 2 2 4 3 6 2 6" xfId="35150"/>
    <cellStyle name="Output 2 2 4 3 6 3" xfId="30562"/>
    <cellStyle name="Output 2 2 4 3 7" xfId="11618"/>
    <cellStyle name="Output 2 2 4 3 7 2" xfId="8862"/>
    <cellStyle name="Output 2 2 4 3 7 2 2" xfId="33813"/>
    <cellStyle name="Output 2 2 4 3 7 3" xfId="19292"/>
    <cellStyle name="Output 2 2 4 3 7 3 2" xfId="44132"/>
    <cellStyle name="Output 2 2 4 3 7 4" xfId="22562"/>
    <cellStyle name="Output 2 2 4 3 7 4 2" xfId="47402"/>
    <cellStyle name="Output 2 2 4 3 7 5" xfId="25777"/>
    <cellStyle name="Output 2 2 4 3 7 5 2" xfId="50617"/>
    <cellStyle name="Output 2 2 4 3 7 6" xfId="36502"/>
    <cellStyle name="Output 2 2 4 3 8" xfId="29185"/>
    <cellStyle name="Output 2 2 4 4" xfId="445"/>
    <cellStyle name="Output 2 2 4 4 2" xfId="1036"/>
    <cellStyle name="Output 2 2 4 4 2 2" xfId="5951"/>
    <cellStyle name="Output 2 2 4 4 2 2 2" xfId="12327"/>
    <cellStyle name="Output 2 2 4 4 2 2 2 2" xfId="16737"/>
    <cellStyle name="Output 2 2 4 4 2 2 2 2 2" xfId="41577"/>
    <cellStyle name="Output 2 2 4 4 2 2 2 3" xfId="20000"/>
    <cellStyle name="Output 2 2 4 4 2 2 2 3 2" xfId="44840"/>
    <cellStyle name="Output 2 2 4 4 2 2 2 4" xfId="23270"/>
    <cellStyle name="Output 2 2 4 4 2 2 2 4 2" xfId="48110"/>
    <cellStyle name="Output 2 2 4 4 2 2 2 5" xfId="26483"/>
    <cellStyle name="Output 2 2 4 4 2 2 2 5 2" xfId="51323"/>
    <cellStyle name="Output 2 2 4 4 2 2 2 6" xfId="37187"/>
    <cellStyle name="Output 2 2 4 4 2 2 3" xfId="30947"/>
    <cellStyle name="Output 2 2 4 4 2 3" xfId="11797"/>
    <cellStyle name="Output 2 2 4 4 2 3 2" xfId="9574"/>
    <cellStyle name="Output 2 2 4 4 2 3 2 2" xfId="34524"/>
    <cellStyle name="Output 2 2 4 4 2 3 3" xfId="19470"/>
    <cellStyle name="Output 2 2 4 4 2 3 3 2" xfId="44310"/>
    <cellStyle name="Output 2 2 4 4 2 3 4" xfId="22740"/>
    <cellStyle name="Output 2 2 4 4 2 3 4 2" xfId="47580"/>
    <cellStyle name="Output 2 2 4 4 2 3 5" xfId="25954"/>
    <cellStyle name="Output 2 2 4 4 2 3 5 2" xfId="50794"/>
    <cellStyle name="Output 2 2 4 4 2 3 6" xfId="36662"/>
    <cellStyle name="Output 2 2 4 4 2 4" xfId="29582"/>
    <cellStyle name="Output 2 2 4 4 3" xfId="5615"/>
    <cellStyle name="Output 2 2 4 4 3 2" xfId="11991"/>
    <cellStyle name="Output 2 2 4 4 3 2 2" xfId="16401"/>
    <cellStyle name="Output 2 2 4 4 3 2 2 2" xfId="41241"/>
    <cellStyle name="Output 2 2 4 4 3 2 3" xfId="19664"/>
    <cellStyle name="Output 2 2 4 4 3 2 3 2" xfId="44504"/>
    <cellStyle name="Output 2 2 4 4 3 2 4" xfId="22934"/>
    <cellStyle name="Output 2 2 4 4 3 2 4 2" xfId="47774"/>
    <cellStyle name="Output 2 2 4 4 3 2 5" xfId="26147"/>
    <cellStyle name="Output 2 2 4 4 3 2 5 2" xfId="50987"/>
    <cellStyle name="Output 2 2 4 4 3 2 6" xfId="36854"/>
    <cellStyle name="Output 2 2 4 4 3 3" xfId="30614"/>
    <cellStyle name="Output 2 2 4 4 4" xfId="7062"/>
    <cellStyle name="Output 2 2 4 4 4 2" xfId="8825"/>
    <cellStyle name="Output 2 2 4 4 4 2 2" xfId="33776"/>
    <cellStyle name="Output 2 2 4 4 4 3" xfId="7843"/>
    <cellStyle name="Output 2 2 4 4 4 3 2" xfId="32796"/>
    <cellStyle name="Output 2 2 4 4 4 4" xfId="15768"/>
    <cellStyle name="Output 2 2 4 4 4 4 2" xfId="40608"/>
    <cellStyle name="Output 2 2 4 4 4 5" xfId="15703"/>
    <cellStyle name="Output 2 2 4 4 4 5 2" xfId="40543"/>
    <cellStyle name="Output 2 2 4 4 4 6" xfId="32016"/>
    <cellStyle name="Output 2 2 4 4 5" xfId="29239"/>
    <cellStyle name="Output 2 2 4 5" xfId="595"/>
    <cellStyle name="Output 2 2 4 5 2" xfId="1107"/>
    <cellStyle name="Output 2 2 4 5 2 2" xfId="6022"/>
    <cellStyle name="Output 2 2 4 5 2 2 2" xfId="12398"/>
    <cellStyle name="Output 2 2 4 5 2 2 2 2" xfId="16808"/>
    <cellStyle name="Output 2 2 4 5 2 2 2 2 2" xfId="41648"/>
    <cellStyle name="Output 2 2 4 5 2 2 2 3" xfId="20071"/>
    <cellStyle name="Output 2 2 4 5 2 2 2 3 2" xfId="44911"/>
    <cellStyle name="Output 2 2 4 5 2 2 2 4" xfId="23341"/>
    <cellStyle name="Output 2 2 4 5 2 2 2 4 2" xfId="48181"/>
    <cellStyle name="Output 2 2 4 5 2 2 2 5" xfId="26554"/>
    <cellStyle name="Output 2 2 4 5 2 2 2 5 2" xfId="51394"/>
    <cellStyle name="Output 2 2 4 5 2 2 2 6" xfId="37258"/>
    <cellStyle name="Output 2 2 4 5 2 2 3" xfId="31018"/>
    <cellStyle name="Output 2 2 4 5 2 3" xfId="11690"/>
    <cellStyle name="Output 2 2 4 5 2 3 2" xfId="13656"/>
    <cellStyle name="Output 2 2 4 5 2 3 2 2" xfId="38498"/>
    <cellStyle name="Output 2 2 4 5 2 3 3" xfId="19364"/>
    <cellStyle name="Output 2 2 4 5 2 3 3 2" xfId="44204"/>
    <cellStyle name="Output 2 2 4 5 2 3 4" xfId="22633"/>
    <cellStyle name="Output 2 2 4 5 2 3 4 2" xfId="47473"/>
    <cellStyle name="Output 2 2 4 5 2 3 5" xfId="25848"/>
    <cellStyle name="Output 2 2 4 5 2 3 5 2" xfId="50688"/>
    <cellStyle name="Output 2 2 4 5 2 3 6" xfId="36573"/>
    <cellStyle name="Output 2 2 4 5 2 4" xfId="29653"/>
    <cellStyle name="Output 2 2 4 5 3" xfId="5739"/>
    <cellStyle name="Output 2 2 4 5 3 2" xfId="12115"/>
    <cellStyle name="Output 2 2 4 5 3 2 2" xfId="16525"/>
    <cellStyle name="Output 2 2 4 5 3 2 2 2" xfId="41365"/>
    <cellStyle name="Output 2 2 4 5 3 2 3" xfId="19788"/>
    <cellStyle name="Output 2 2 4 5 3 2 3 2" xfId="44628"/>
    <cellStyle name="Output 2 2 4 5 3 2 4" xfId="23058"/>
    <cellStyle name="Output 2 2 4 5 3 2 4 2" xfId="47898"/>
    <cellStyle name="Output 2 2 4 5 3 2 5" xfId="26271"/>
    <cellStyle name="Output 2 2 4 5 3 2 5 2" xfId="51111"/>
    <cellStyle name="Output 2 2 4 5 3 2 6" xfId="36978"/>
    <cellStyle name="Output 2 2 4 5 3 3" xfId="30738"/>
    <cellStyle name="Output 2 2 4 5 4" xfId="6876"/>
    <cellStyle name="Output 2 2 4 5 4 2" xfId="7419"/>
    <cellStyle name="Output 2 2 4 5 4 2 2" xfId="32372"/>
    <cellStyle name="Output 2 2 4 5 4 3" xfId="8289"/>
    <cellStyle name="Output 2 2 4 5 4 3 2" xfId="33242"/>
    <cellStyle name="Output 2 2 4 5 4 4" xfId="15606"/>
    <cellStyle name="Output 2 2 4 5 4 4 2" xfId="40447"/>
    <cellStyle name="Output 2 2 4 5 4 5" xfId="14843"/>
    <cellStyle name="Output 2 2 4 5 4 5 2" xfId="39684"/>
    <cellStyle name="Output 2 2 4 5 4 6" xfId="31837"/>
    <cellStyle name="Output 2 2 4 5 5" xfId="29369"/>
    <cellStyle name="Output 2 2 4 6" xfId="5531"/>
    <cellStyle name="Output 2 2 4 6 2" xfId="10238"/>
    <cellStyle name="Output 2 2 4 6 2 2" xfId="6618"/>
    <cellStyle name="Output 2 2 4 6 2 2 2" xfId="31586"/>
    <cellStyle name="Output 2 2 4 6 2 3" xfId="17952"/>
    <cellStyle name="Output 2 2 4 6 2 3 2" xfId="42792"/>
    <cellStyle name="Output 2 2 4 6 2 4" xfId="21246"/>
    <cellStyle name="Output 2 2 4 6 2 4 2" xfId="46086"/>
    <cellStyle name="Output 2 2 4 6 2 5" xfId="24472"/>
    <cellStyle name="Output 2 2 4 6 2 5 2" xfId="49312"/>
    <cellStyle name="Output 2 2 4 6 2 6" xfId="35180"/>
    <cellStyle name="Output 2 2 4 6 3" xfId="30530"/>
    <cellStyle name="Output 2 2 4 7" xfId="11594"/>
    <cellStyle name="Output 2 2 4 7 2" xfId="7510"/>
    <cellStyle name="Output 2 2 4 7 2 2" xfId="32463"/>
    <cellStyle name="Output 2 2 4 7 3" xfId="19268"/>
    <cellStyle name="Output 2 2 4 7 3 2" xfId="44108"/>
    <cellStyle name="Output 2 2 4 7 4" xfId="22538"/>
    <cellStyle name="Output 2 2 4 7 4 2" xfId="47378"/>
    <cellStyle name="Output 2 2 4 7 5" xfId="25753"/>
    <cellStyle name="Output 2 2 4 7 5 2" xfId="50593"/>
    <cellStyle name="Output 2 2 4 7 6" xfId="36480"/>
    <cellStyle name="Output 2 2 4 8" xfId="29153"/>
    <cellStyle name="Output 2 2 5" xfId="322"/>
    <cellStyle name="Output 2 2 5 2" xfId="385"/>
    <cellStyle name="Output 2 2 5 2 2" xfId="479"/>
    <cellStyle name="Output 2 2 5 2 2 2" xfId="1079"/>
    <cellStyle name="Output 2 2 5 2 2 2 2" xfId="5994"/>
    <cellStyle name="Output 2 2 5 2 2 2 2 2" xfId="12370"/>
    <cellStyle name="Output 2 2 5 2 2 2 2 2 2" xfId="16780"/>
    <cellStyle name="Output 2 2 5 2 2 2 2 2 2 2" xfId="41620"/>
    <cellStyle name="Output 2 2 5 2 2 2 2 2 3" xfId="20043"/>
    <cellStyle name="Output 2 2 5 2 2 2 2 2 3 2" xfId="44883"/>
    <cellStyle name="Output 2 2 5 2 2 2 2 2 4" xfId="23313"/>
    <cellStyle name="Output 2 2 5 2 2 2 2 2 4 2" xfId="48153"/>
    <cellStyle name="Output 2 2 5 2 2 2 2 2 5" xfId="26526"/>
    <cellStyle name="Output 2 2 5 2 2 2 2 2 5 2" xfId="51366"/>
    <cellStyle name="Output 2 2 5 2 2 2 2 2 6" xfId="37230"/>
    <cellStyle name="Output 2 2 5 2 2 2 2 3" xfId="30990"/>
    <cellStyle name="Output 2 2 5 2 2 2 3" xfId="7092"/>
    <cellStyle name="Output 2 2 5 2 2 2 3 2" xfId="14273"/>
    <cellStyle name="Output 2 2 5 2 2 2 3 2 2" xfId="39114"/>
    <cellStyle name="Output 2 2 5 2 2 2 3 3" xfId="13883"/>
    <cellStyle name="Output 2 2 5 2 2 2 3 3 2" xfId="38724"/>
    <cellStyle name="Output 2 2 5 2 2 2 3 4" xfId="14882"/>
    <cellStyle name="Output 2 2 5 2 2 2 3 4 2" xfId="39723"/>
    <cellStyle name="Output 2 2 5 2 2 2 3 5" xfId="9178"/>
    <cellStyle name="Output 2 2 5 2 2 2 3 5 2" xfId="34128"/>
    <cellStyle name="Output 2 2 5 2 2 2 3 6" xfId="32045"/>
    <cellStyle name="Output 2 2 5 2 2 2 4" xfId="29625"/>
    <cellStyle name="Output 2 2 5 2 2 3" xfId="5649"/>
    <cellStyle name="Output 2 2 5 2 2 3 2" xfId="12025"/>
    <cellStyle name="Output 2 2 5 2 2 3 2 2" xfId="16435"/>
    <cellStyle name="Output 2 2 5 2 2 3 2 2 2" xfId="41275"/>
    <cellStyle name="Output 2 2 5 2 2 3 2 3" xfId="19698"/>
    <cellStyle name="Output 2 2 5 2 2 3 2 3 2" xfId="44538"/>
    <cellStyle name="Output 2 2 5 2 2 3 2 4" xfId="22968"/>
    <cellStyle name="Output 2 2 5 2 2 3 2 4 2" xfId="47808"/>
    <cellStyle name="Output 2 2 5 2 2 3 2 5" xfId="26181"/>
    <cellStyle name="Output 2 2 5 2 2 3 2 5 2" xfId="51021"/>
    <cellStyle name="Output 2 2 5 2 2 3 2 6" xfId="36888"/>
    <cellStyle name="Output 2 2 5 2 2 3 3" xfId="30648"/>
    <cellStyle name="Output 2 2 5 2 2 4" xfId="11440"/>
    <cellStyle name="Output 2 2 5 2 2 4 2" xfId="13553"/>
    <cellStyle name="Output 2 2 5 2 2 4 2 2" xfId="38395"/>
    <cellStyle name="Output 2 2 5 2 2 4 3" xfId="19134"/>
    <cellStyle name="Output 2 2 5 2 2 4 3 2" xfId="43974"/>
    <cellStyle name="Output 2 2 5 2 2 4 4" xfId="22404"/>
    <cellStyle name="Output 2 2 5 2 2 4 4 2" xfId="47244"/>
    <cellStyle name="Output 2 2 5 2 2 4 5" xfId="25627"/>
    <cellStyle name="Output 2 2 5 2 2 4 5 2" xfId="50467"/>
    <cellStyle name="Output 2 2 5 2 2 4 6" xfId="36349"/>
    <cellStyle name="Output 2 2 5 2 2 5" xfId="29273"/>
    <cellStyle name="Output 2 2 5 2 3" xfId="630"/>
    <cellStyle name="Output 2 2 5 2 3 2" xfId="1053"/>
    <cellStyle name="Output 2 2 5 2 3 2 2" xfId="5968"/>
    <cellStyle name="Output 2 2 5 2 3 2 2 2" xfId="12344"/>
    <cellStyle name="Output 2 2 5 2 3 2 2 2 2" xfId="16754"/>
    <cellStyle name="Output 2 2 5 2 3 2 2 2 2 2" xfId="41594"/>
    <cellStyle name="Output 2 2 5 2 3 2 2 2 3" xfId="20017"/>
    <cellStyle name="Output 2 2 5 2 3 2 2 2 3 2" xfId="44857"/>
    <cellStyle name="Output 2 2 5 2 3 2 2 2 4" xfId="23287"/>
    <cellStyle name="Output 2 2 5 2 3 2 2 2 4 2" xfId="48127"/>
    <cellStyle name="Output 2 2 5 2 3 2 2 2 5" xfId="26500"/>
    <cellStyle name="Output 2 2 5 2 3 2 2 2 5 2" xfId="51340"/>
    <cellStyle name="Output 2 2 5 2 3 2 2 2 6" xfId="37204"/>
    <cellStyle name="Output 2 2 5 2 3 2 2 3" xfId="30964"/>
    <cellStyle name="Output 2 2 5 2 3 2 3" xfId="11449"/>
    <cellStyle name="Output 2 2 5 2 3 2 3 2" xfId="14344"/>
    <cellStyle name="Output 2 2 5 2 3 2 3 2 2" xfId="39185"/>
    <cellStyle name="Output 2 2 5 2 3 2 3 3" xfId="19141"/>
    <cellStyle name="Output 2 2 5 2 3 2 3 3 2" xfId="43981"/>
    <cellStyle name="Output 2 2 5 2 3 2 3 4" xfId="22411"/>
    <cellStyle name="Output 2 2 5 2 3 2 3 4 2" xfId="47251"/>
    <cellStyle name="Output 2 2 5 2 3 2 3 5" xfId="25633"/>
    <cellStyle name="Output 2 2 5 2 3 2 3 5 2" xfId="50473"/>
    <cellStyle name="Output 2 2 5 2 3 2 3 6" xfId="36355"/>
    <cellStyle name="Output 2 2 5 2 3 2 4" xfId="29599"/>
    <cellStyle name="Output 2 2 5 2 3 3" xfId="5774"/>
    <cellStyle name="Output 2 2 5 2 3 3 2" xfId="12150"/>
    <cellStyle name="Output 2 2 5 2 3 3 2 2" xfId="16560"/>
    <cellStyle name="Output 2 2 5 2 3 3 2 2 2" xfId="41400"/>
    <cellStyle name="Output 2 2 5 2 3 3 2 3" xfId="19823"/>
    <cellStyle name="Output 2 2 5 2 3 3 2 3 2" xfId="44663"/>
    <cellStyle name="Output 2 2 5 2 3 3 2 4" xfId="23093"/>
    <cellStyle name="Output 2 2 5 2 3 3 2 4 2" xfId="47933"/>
    <cellStyle name="Output 2 2 5 2 3 3 2 5" xfId="26306"/>
    <cellStyle name="Output 2 2 5 2 3 3 2 5 2" xfId="51146"/>
    <cellStyle name="Output 2 2 5 2 3 3 2 6" xfId="37013"/>
    <cellStyle name="Output 2 2 5 2 3 3 3" xfId="30773"/>
    <cellStyle name="Output 2 2 5 2 3 4" xfId="11510"/>
    <cellStyle name="Output 2 2 5 2 3 4 2" xfId="7521"/>
    <cellStyle name="Output 2 2 5 2 3 4 2 2" xfId="32474"/>
    <cellStyle name="Output 2 2 5 2 3 4 3" xfId="19187"/>
    <cellStyle name="Output 2 2 5 2 3 4 3 2" xfId="44027"/>
    <cellStyle name="Output 2 2 5 2 3 4 4" xfId="22454"/>
    <cellStyle name="Output 2 2 5 2 3 4 4 2" xfId="47294"/>
    <cellStyle name="Output 2 2 5 2 3 4 5" xfId="25672"/>
    <cellStyle name="Output 2 2 5 2 3 4 5 2" xfId="50512"/>
    <cellStyle name="Output 2 2 5 2 3 4 6" xfId="36399"/>
    <cellStyle name="Output 2 2 5 2 3 5" xfId="29404"/>
    <cellStyle name="Output 2 2 5 2 4" xfId="676"/>
    <cellStyle name="Output 2 2 5 2 4 2" xfId="5352"/>
    <cellStyle name="Output 2 2 5 2 4 2 2" xfId="6225"/>
    <cellStyle name="Output 2 2 5 2 4 2 2 2" xfId="12600"/>
    <cellStyle name="Output 2 2 5 2 4 2 2 2 2" xfId="17010"/>
    <cellStyle name="Output 2 2 5 2 4 2 2 2 2 2" xfId="41850"/>
    <cellStyle name="Output 2 2 5 2 4 2 2 2 3" xfId="20273"/>
    <cellStyle name="Output 2 2 5 2 4 2 2 2 3 2" xfId="45113"/>
    <cellStyle name="Output 2 2 5 2 4 2 2 2 4" xfId="23543"/>
    <cellStyle name="Output 2 2 5 2 4 2 2 2 4 2" xfId="48383"/>
    <cellStyle name="Output 2 2 5 2 4 2 2 2 5" xfId="26756"/>
    <cellStyle name="Output 2 2 5 2 4 2 2 2 5 2" xfId="51596"/>
    <cellStyle name="Output 2 2 5 2 4 2 2 2 6" xfId="37446"/>
    <cellStyle name="Output 2 2 5 2 4 2 2 3" xfId="31204"/>
    <cellStyle name="Output 2 2 5 2 4 2 3" xfId="10365"/>
    <cellStyle name="Output 2 2 5 2 4 2 3 2" xfId="13913"/>
    <cellStyle name="Output 2 2 5 2 4 2 3 2 2" xfId="38754"/>
    <cellStyle name="Output 2 2 5 2 4 2 3 3" xfId="18079"/>
    <cellStyle name="Output 2 2 5 2 4 2 3 3 2" xfId="42919"/>
    <cellStyle name="Output 2 2 5 2 4 2 3 4" xfId="21369"/>
    <cellStyle name="Output 2 2 5 2 4 2 3 4 2" xfId="46209"/>
    <cellStyle name="Output 2 2 5 2 4 2 3 5" xfId="24595"/>
    <cellStyle name="Output 2 2 5 2 4 2 3 5 2" xfId="49435"/>
    <cellStyle name="Output 2 2 5 2 4 2 3 6" xfId="35306"/>
    <cellStyle name="Output 2 2 5 2 4 2 4" xfId="30399"/>
    <cellStyle name="Output 2 2 5 2 4 3" xfId="5820"/>
    <cellStyle name="Output 2 2 5 2 4 3 2" xfId="12196"/>
    <cellStyle name="Output 2 2 5 2 4 3 2 2" xfId="16606"/>
    <cellStyle name="Output 2 2 5 2 4 3 2 2 2" xfId="41446"/>
    <cellStyle name="Output 2 2 5 2 4 3 2 3" xfId="19869"/>
    <cellStyle name="Output 2 2 5 2 4 3 2 3 2" xfId="44709"/>
    <cellStyle name="Output 2 2 5 2 4 3 2 4" xfId="23139"/>
    <cellStyle name="Output 2 2 5 2 4 3 2 4 2" xfId="47979"/>
    <cellStyle name="Output 2 2 5 2 4 3 2 5" xfId="26352"/>
    <cellStyle name="Output 2 2 5 2 4 3 2 5 2" xfId="51192"/>
    <cellStyle name="Output 2 2 5 2 4 3 2 6" xfId="37059"/>
    <cellStyle name="Output 2 2 5 2 4 3 3" xfId="30819"/>
    <cellStyle name="Output 2 2 5 2 4 4" xfId="6973"/>
    <cellStyle name="Output 2 2 5 2 4 4 2" xfId="8599"/>
    <cellStyle name="Output 2 2 5 2 4 4 2 2" xfId="33550"/>
    <cellStyle name="Output 2 2 5 2 4 4 3" xfId="15723"/>
    <cellStyle name="Output 2 2 5 2 4 4 3 2" xfId="40563"/>
    <cellStyle name="Output 2 2 5 2 4 4 4" xfId="8291"/>
    <cellStyle name="Output 2 2 5 2 4 4 4 2" xfId="33244"/>
    <cellStyle name="Output 2 2 5 2 4 4 5" xfId="8619"/>
    <cellStyle name="Output 2 2 5 2 4 4 5 2" xfId="33570"/>
    <cellStyle name="Output 2 2 5 2 4 4 6" xfId="31929"/>
    <cellStyle name="Output 2 2 5 2 4 5" xfId="29450"/>
    <cellStyle name="Output 2 2 5 2 5" xfId="713"/>
    <cellStyle name="Output 2 2 5 2 5 2" xfId="5857"/>
    <cellStyle name="Output 2 2 5 2 5 2 2" xfId="12233"/>
    <cellStyle name="Output 2 2 5 2 5 2 2 2" xfId="16643"/>
    <cellStyle name="Output 2 2 5 2 5 2 2 2 2" xfId="41483"/>
    <cellStyle name="Output 2 2 5 2 5 2 2 3" xfId="19906"/>
    <cellStyle name="Output 2 2 5 2 5 2 2 3 2" xfId="44746"/>
    <cellStyle name="Output 2 2 5 2 5 2 2 4" xfId="23176"/>
    <cellStyle name="Output 2 2 5 2 5 2 2 4 2" xfId="48016"/>
    <cellStyle name="Output 2 2 5 2 5 2 2 5" xfId="26389"/>
    <cellStyle name="Output 2 2 5 2 5 2 2 5 2" xfId="51229"/>
    <cellStyle name="Output 2 2 5 2 5 2 2 6" xfId="37096"/>
    <cellStyle name="Output 2 2 5 2 5 2 3" xfId="30856"/>
    <cellStyle name="Output 2 2 5 2 5 3" xfId="9979"/>
    <cellStyle name="Output 2 2 5 2 5 3 2" xfId="8254"/>
    <cellStyle name="Output 2 2 5 2 5 3 2 2" xfId="33207"/>
    <cellStyle name="Output 2 2 5 2 5 3 3" xfId="17695"/>
    <cellStyle name="Output 2 2 5 2 5 3 3 2" xfId="42535"/>
    <cellStyle name="Output 2 2 5 2 5 3 4" xfId="20990"/>
    <cellStyle name="Output 2 2 5 2 5 3 4 2" xfId="45830"/>
    <cellStyle name="Output 2 2 5 2 5 3 5" xfId="24216"/>
    <cellStyle name="Output 2 2 5 2 5 3 5 2" xfId="49056"/>
    <cellStyle name="Output 2 2 5 2 5 3 6" xfId="34928"/>
    <cellStyle name="Output 2 2 5 2 5 4" xfId="29487"/>
    <cellStyle name="Output 2 2 5 2 6" xfId="5565"/>
    <cellStyle name="Output 2 2 5 2 6 2" xfId="10206"/>
    <cellStyle name="Output 2 2 5 2 6 2 2" xfId="13924"/>
    <cellStyle name="Output 2 2 5 2 6 2 2 2" xfId="38765"/>
    <cellStyle name="Output 2 2 5 2 6 2 3" xfId="17920"/>
    <cellStyle name="Output 2 2 5 2 6 2 3 2" xfId="42760"/>
    <cellStyle name="Output 2 2 5 2 6 2 4" xfId="21214"/>
    <cellStyle name="Output 2 2 5 2 6 2 4 2" xfId="46054"/>
    <cellStyle name="Output 2 2 5 2 6 2 5" xfId="24440"/>
    <cellStyle name="Output 2 2 5 2 6 2 5 2" xfId="49280"/>
    <cellStyle name="Output 2 2 5 2 6 2 6" xfId="35148"/>
    <cellStyle name="Output 2 2 5 2 6 3" xfId="30564"/>
    <cellStyle name="Output 2 2 5 2 7" xfId="11604"/>
    <cellStyle name="Output 2 2 5 2 7 2" xfId="13434"/>
    <cellStyle name="Output 2 2 5 2 7 2 2" xfId="38276"/>
    <cellStyle name="Output 2 2 5 2 7 3" xfId="19278"/>
    <cellStyle name="Output 2 2 5 2 7 3 2" xfId="44118"/>
    <cellStyle name="Output 2 2 5 2 7 4" xfId="22548"/>
    <cellStyle name="Output 2 2 5 2 7 4 2" xfId="47388"/>
    <cellStyle name="Output 2 2 5 2 7 5" xfId="25763"/>
    <cellStyle name="Output 2 2 5 2 7 5 2" xfId="50603"/>
    <cellStyle name="Output 2 2 5 2 7 6" xfId="36490"/>
    <cellStyle name="Output 2 2 5 2 8" xfId="29187"/>
    <cellStyle name="Output 2 2 5 3" xfId="447"/>
    <cellStyle name="Output 2 2 5 3 2" xfId="1038"/>
    <cellStyle name="Output 2 2 5 3 2 2" xfId="5953"/>
    <cellStyle name="Output 2 2 5 3 2 2 2" xfId="12329"/>
    <cellStyle name="Output 2 2 5 3 2 2 2 2" xfId="16739"/>
    <cellStyle name="Output 2 2 5 3 2 2 2 2 2" xfId="41579"/>
    <cellStyle name="Output 2 2 5 3 2 2 2 3" xfId="20002"/>
    <cellStyle name="Output 2 2 5 3 2 2 2 3 2" xfId="44842"/>
    <cellStyle name="Output 2 2 5 3 2 2 2 4" xfId="23272"/>
    <cellStyle name="Output 2 2 5 3 2 2 2 4 2" xfId="48112"/>
    <cellStyle name="Output 2 2 5 3 2 2 2 5" xfId="26485"/>
    <cellStyle name="Output 2 2 5 3 2 2 2 5 2" xfId="51325"/>
    <cellStyle name="Output 2 2 5 3 2 2 2 6" xfId="37189"/>
    <cellStyle name="Output 2 2 5 3 2 2 3" xfId="30949"/>
    <cellStyle name="Output 2 2 5 3 2 3" xfId="6827"/>
    <cellStyle name="Output 2 2 5 3 2 3 2" xfId="15143"/>
    <cellStyle name="Output 2 2 5 3 2 3 2 2" xfId="39984"/>
    <cellStyle name="Output 2 2 5 3 2 3 3" xfId="8989"/>
    <cellStyle name="Output 2 2 5 3 2 3 3 2" xfId="33939"/>
    <cellStyle name="Output 2 2 5 3 2 3 4" xfId="8843"/>
    <cellStyle name="Output 2 2 5 3 2 3 4 2" xfId="33794"/>
    <cellStyle name="Output 2 2 5 3 2 3 5" xfId="13667"/>
    <cellStyle name="Output 2 2 5 3 2 3 5 2" xfId="38509"/>
    <cellStyle name="Output 2 2 5 3 2 3 6" xfId="31792"/>
    <cellStyle name="Output 2 2 5 3 2 4" xfId="29584"/>
    <cellStyle name="Output 2 2 5 3 3" xfId="5617"/>
    <cellStyle name="Output 2 2 5 3 3 2" xfId="11993"/>
    <cellStyle name="Output 2 2 5 3 3 2 2" xfId="16403"/>
    <cellStyle name="Output 2 2 5 3 3 2 2 2" xfId="41243"/>
    <cellStyle name="Output 2 2 5 3 3 2 3" xfId="19666"/>
    <cellStyle name="Output 2 2 5 3 3 2 3 2" xfId="44506"/>
    <cellStyle name="Output 2 2 5 3 3 2 4" xfId="22936"/>
    <cellStyle name="Output 2 2 5 3 3 2 4 2" xfId="47776"/>
    <cellStyle name="Output 2 2 5 3 3 2 5" xfId="26149"/>
    <cellStyle name="Output 2 2 5 3 3 2 5 2" xfId="50989"/>
    <cellStyle name="Output 2 2 5 3 3 2 6" xfId="36856"/>
    <cellStyle name="Output 2 2 5 3 3 3" xfId="30616"/>
    <cellStyle name="Output 2 2 5 3 4" xfId="11798"/>
    <cellStyle name="Output 2 2 5 3 4 2" xfId="13108"/>
    <cellStyle name="Output 2 2 5 3 4 2 2" xfId="37950"/>
    <cellStyle name="Output 2 2 5 3 4 3" xfId="19471"/>
    <cellStyle name="Output 2 2 5 3 4 3 2" xfId="44311"/>
    <cellStyle name="Output 2 2 5 3 4 4" xfId="22741"/>
    <cellStyle name="Output 2 2 5 3 4 4 2" xfId="47581"/>
    <cellStyle name="Output 2 2 5 3 4 5" xfId="25955"/>
    <cellStyle name="Output 2 2 5 3 4 5 2" xfId="50795"/>
    <cellStyle name="Output 2 2 5 3 4 6" xfId="36663"/>
    <cellStyle name="Output 2 2 5 3 5" xfId="29241"/>
    <cellStyle name="Output 2 2 5 4" xfId="597"/>
    <cellStyle name="Output 2 2 5 4 2" xfId="1106"/>
    <cellStyle name="Output 2 2 5 4 2 2" xfId="6021"/>
    <cellStyle name="Output 2 2 5 4 2 2 2" xfId="12397"/>
    <cellStyle name="Output 2 2 5 4 2 2 2 2" xfId="16807"/>
    <cellStyle name="Output 2 2 5 4 2 2 2 2 2" xfId="41647"/>
    <cellStyle name="Output 2 2 5 4 2 2 2 3" xfId="20070"/>
    <cellStyle name="Output 2 2 5 4 2 2 2 3 2" xfId="44910"/>
    <cellStyle name="Output 2 2 5 4 2 2 2 4" xfId="23340"/>
    <cellStyle name="Output 2 2 5 4 2 2 2 4 2" xfId="48180"/>
    <cellStyle name="Output 2 2 5 4 2 2 2 5" xfId="26553"/>
    <cellStyle name="Output 2 2 5 4 2 2 2 5 2" xfId="51393"/>
    <cellStyle name="Output 2 2 5 4 2 2 2 6" xfId="37257"/>
    <cellStyle name="Output 2 2 5 4 2 2 3" xfId="31017"/>
    <cellStyle name="Output 2 2 5 4 2 3" xfId="11598"/>
    <cellStyle name="Output 2 2 5 4 2 3 2" xfId="6693"/>
    <cellStyle name="Output 2 2 5 4 2 3 2 2" xfId="31661"/>
    <cellStyle name="Output 2 2 5 4 2 3 3" xfId="19272"/>
    <cellStyle name="Output 2 2 5 4 2 3 3 2" xfId="44112"/>
    <cellStyle name="Output 2 2 5 4 2 3 4" xfId="22542"/>
    <cellStyle name="Output 2 2 5 4 2 3 4 2" xfId="47382"/>
    <cellStyle name="Output 2 2 5 4 2 3 5" xfId="25757"/>
    <cellStyle name="Output 2 2 5 4 2 3 5 2" xfId="50597"/>
    <cellStyle name="Output 2 2 5 4 2 3 6" xfId="36484"/>
    <cellStyle name="Output 2 2 5 4 2 4" xfId="29652"/>
    <cellStyle name="Output 2 2 5 4 3" xfId="5741"/>
    <cellStyle name="Output 2 2 5 4 3 2" xfId="12117"/>
    <cellStyle name="Output 2 2 5 4 3 2 2" xfId="16527"/>
    <cellStyle name="Output 2 2 5 4 3 2 2 2" xfId="41367"/>
    <cellStyle name="Output 2 2 5 4 3 2 3" xfId="19790"/>
    <cellStyle name="Output 2 2 5 4 3 2 3 2" xfId="44630"/>
    <cellStyle name="Output 2 2 5 4 3 2 4" xfId="23060"/>
    <cellStyle name="Output 2 2 5 4 3 2 4 2" xfId="47900"/>
    <cellStyle name="Output 2 2 5 4 3 2 5" xfId="26273"/>
    <cellStyle name="Output 2 2 5 4 3 2 5 2" xfId="51113"/>
    <cellStyle name="Output 2 2 5 4 3 2 6" xfId="36980"/>
    <cellStyle name="Output 2 2 5 4 3 3" xfId="30740"/>
    <cellStyle name="Output 2 2 5 4 4" xfId="7098"/>
    <cellStyle name="Output 2 2 5 4 4 2" xfId="13703"/>
    <cellStyle name="Output 2 2 5 4 4 2 2" xfId="38545"/>
    <cellStyle name="Output 2 2 5 4 4 3" xfId="6747"/>
    <cellStyle name="Output 2 2 5 4 4 3 2" xfId="31715"/>
    <cellStyle name="Output 2 2 5 4 4 4" xfId="8604"/>
    <cellStyle name="Output 2 2 5 4 4 4 2" xfId="33555"/>
    <cellStyle name="Output 2 2 5 4 4 5" xfId="9241"/>
    <cellStyle name="Output 2 2 5 4 4 5 2" xfId="34191"/>
    <cellStyle name="Output 2 2 5 4 4 6" xfId="32051"/>
    <cellStyle name="Output 2 2 5 4 5" xfId="29371"/>
    <cellStyle name="Output 2 2 5 5" xfId="644"/>
    <cellStyle name="Output 2 2 5 5 2" xfId="5345"/>
    <cellStyle name="Output 2 2 5 5 2 2" xfId="6219"/>
    <cellStyle name="Output 2 2 5 5 2 2 2" xfId="12594"/>
    <cellStyle name="Output 2 2 5 5 2 2 2 2" xfId="17004"/>
    <cellStyle name="Output 2 2 5 5 2 2 2 2 2" xfId="41844"/>
    <cellStyle name="Output 2 2 5 5 2 2 2 3" xfId="20267"/>
    <cellStyle name="Output 2 2 5 5 2 2 2 3 2" xfId="45107"/>
    <cellStyle name="Output 2 2 5 5 2 2 2 4" xfId="23537"/>
    <cellStyle name="Output 2 2 5 5 2 2 2 4 2" xfId="48377"/>
    <cellStyle name="Output 2 2 5 5 2 2 2 5" xfId="26750"/>
    <cellStyle name="Output 2 2 5 5 2 2 2 5 2" xfId="51590"/>
    <cellStyle name="Output 2 2 5 5 2 2 2 6" xfId="37440"/>
    <cellStyle name="Output 2 2 5 5 2 2 3" xfId="31198"/>
    <cellStyle name="Output 2 2 5 5 2 3" xfId="10371"/>
    <cellStyle name="Output 2 2 5 5 2 3 2" xfId="13719"/>
    <cellStyle name="Output 2 2 5 5 2 3 2 2" xfId="38561"/>
    <cellStyle name="Output 2 2 5 5 2 3 3" xfId="18085"/>
    <cellStyle name="Output 2 2 5 5 2 3 3 2" xfId="42925"/>
    <cellStyle name="Output 2 2 5 5 2 3 4" xfId="21375"/>
    <cellStyle name="Output 2 2 5 5 2 3 4 2" xfId="46215"/>
    <cellStyle name="Output 2 2 5 5 2 3 5" xfId="24601"/>
    <cellStyle name="Output 2 2 5 5 2 3 5 2" xfId="49441"/>
    <cellStyle name="Output 2 2 5 5 2 3 6" xfId="35312"/>
    <cellStyle name="Output 2 2 5 5 2 4" xfId="30393"/>
    <cellStyle name="Output 2 2 5 5 3" xfId="5788"/>
    <cellStyle name="Output 2 2 5 5 3 2" xfId="12164"/>
    <cellStyle name="Output 2 2 5 5 3 2 2" xfId="16574"/>
    <cellStyle name="Output 2 2 5 5 3 2 2 2" xfId="41414"/>
    <cellStyle name="Output 2 2 5 5 3 2 3" xfId="19837"/>
    <cellStyle name="Output 2 2 5 5 3 2 3 2" xfId="44677"/>
    <cellStyle name="Output 2 2 5 5 3 2 4" xfId="23107"/>
    <cellStyle name="Output 2 2 5 5 3 2 4 2" xfId="47947"/>
    <cellStyle name="Output 2 2 5 5 3 2 5" xfId="26320"/>
    <cellStyle name="Output 2 2 5 5 3 2 5 2" xfId="51160"/>
    <cellStyle name="Output 2 2 5 5 3 2 6" xfId="37027"/>
    <cellStyle name="Output 2 2 5 5 3 3" xfId="30787"/>
    <cellStyle name="Output 2 2 5 5 4" xfId="6911"/>
    <cellStyle name="Output 2 2 5 5 4 2" xfId="15713"/>
    <cellStyle name="Output 2 2 5 5 4 2 2" xfId="40553"/>
    <cellStyle name="Output 2 2 5 5 4 3" xfId="13947"/>
    <cellStyle name="Output 2 2 5 5 4 3 2" xfId="38788"/>
    <cellStyle name="Output 2 2 5 5 4 4" xfId="7669"/>
    <cellStyle name="Output 2 2 5 5 4 4 2" xfId="32622"/>
    <cellStyle name="Output 2 2 5 5 4 5" xfId="20796"/>
    <cellStyle name="Output 2 2 5 5 4 5 2" xfId="45636"/>
    <cellStyle name="Output 2 2 5 5 4 6" xfId="31871"/>
    <cellStyle name="Output 2 2 5 5 5" xfId="29418"/>
    <cellStyle name="Output 2 2 5 6" xfId="525"/>
    <cellStyle name="Output 2 2 5 6 2" xfId="5674"/>
    <cellStyle name="Output 2 2 5 6 2 2" xfId="12050"/>
    <cellStyle name="Output 2 2 5 6 2 2 2" xfId="16460"/>
    <cellStyle name="Output 2 2 5 6 2 2 2 2" xfId="41300"/>
    <cellStyle name="Output 2 2 5 6 2 2 3" xfId="19723"/>
    <cellStyle name="Output 2 2 5 6 2 2 3 2" xfId="44563"/>
    <cellStyle name="Output 2 2 5 6 2 2 4" xfId="22993"/>
    <cellStyle name="Output 2 2 5 6 2 2 4 2" xfId="47833"/>
    <cellStyle name="Output 2 2 5 6 2 2 5" xfId="26206"/>
    <cellStyle name="Output 2 2 5 6 2 2 5 2" xfId="51046"/>
    <cellStyle name="Output 2 2 5 6 2 2 6" xfId="36913"/>
    <cellStyle name="Output 2 2 5 6 2 3" xfId="30673"/>
    <cellStyle name="Output 2 2 5 6 3" xfId="10147"/>
    <cellStyle name="Output 2 2 5 6 3 2" xfId="8197"/>
    <cellStyle name="Output 2 2 5 6 3 2 2" xfId="33150"/>
    <cellStyle name="Output 2 2 5 6 3 3" xfId="17862"/>
    <cellStyle name="Output 2 2 5 6 3 3 2" xfId="42702"/>
    <cellStyle name="Output 2 2 5 6 3 4" xfId="21156"/>
    <cellStyle name="Output 2 2 5 6 3 4 2" xfId="45996"/>
    <cellStyle name="Output 2 2 5 6 3 5" xfId="24382"/>
    <cellStyle name="Output 2 2 5 6 3 5 2" xfId="49222"/>
    <cellStyle name="Output 2 2 5 6 3 6" xfId="35091"/>
    <cellStyle name="Output 2 2 5 6 4" xfId="29299"/>
    <cellStyle name="Output 2 2 5 7" xfId="5533"/>
    <cellStyle name="Output 2 2 5 7 2" xfId="10236"/>
    <cellStyle name="Output 2 2 5 7 2 2" xfId="7042"/>
    <cellStyle name="Output 2 2 5 7 2 2 2" xfId="31997"/>
    <cellStyle name="Output 2 2 5 7 2 3" xfId="17950"/>
    <cellStyle name="Output 2 2 5 7 2 3 2" xfId="42790"/>
    <cellStyle name="Output 2 2 5 7 2 4" xfId="21244"/>
    <cellStyle name="Output 2 2 5 7 2 4 2" xfId="46084"/>
    <cellStyle name="Output 2 2 5 7 2 5" xfId="24470"/>
    <cellStyle name="Output 2 2 5 7 2 5 2" xfId="49310"/>
    <cellStyle name="Output 2 2 5 7 2 6" xfId="35178"/>
    <cellStyle name="Output 2 2 5 7 3" xfId="30532"/>
    <cellStyle name="Output 2 2 5 8" xfId="6852"/>
    <cellStyle name="Output 2 2 5 8 2" xfId="7005"/>
    <cellStyle name="Output 2 2 5 8 2 2" xfId="31961"/>
    <cellStyle name="Output 2 2 5 8 3" xfId="9242"/>
    <cellStyle name="Output 2 2 5 8 3 2" xfId="34192"/>
    <cellStyle name="Output 2 2 5 8 4" xfId="13751"/>
    <cellStyle name="Output 2 2 5 8 4 2" xfId="38593"/>
    <cellStyle name="Output 2 2 5 8 5" xfId="14138"/>
    <cellStyle name="Output 2 2 5 8 5 2" xfId="38979"/>
    <cellStyle name="Output 2 2 5 8 6" xfId="31815"/>
    <cellStyle name="Output 2 2 5 9" xfId="29155"/>
    <cellStyle name="Output 2 2 6" xfId="353"/>
    <cellStyle name="Output 2 2 6 2" xfId="463"/>
    <cellStyle name="Output 2 2 6 2 2" xfId="1060"/>
    <cellStyle name="Output 2 2 6 2 2 2" xfId="5975"/>
    <cellStyle name="Output 2 2 6 2 2 2 2" xfId="12351"/>
    <cellStyle name="Output 2 2 6 2 2 2 2 2" xfId="16761"/>
    <cellStyle name="Output 2 2 6 2 2 2 2 2 2" xfId="41601"/>
    <cellStyle name="Output 2 2 6 2 2 2 2 3" xfId="20024"/>
    <cellStyle name="Output 2 2 6 2 2 2 2 3 2" xfId="44864"/>
    <cellStyle name="Output 2 2 6 2 2 2 2 4" xfId="23294"/>
    <cellStyle name="Output 2 2 6 2 2 2 2 4 2" xfId="48134"/>
    <cellStyle name="Output 2 2 6 2 2 2 2 5" xfId="26507"/>
    <cellStyle name="Output 2 2 6 2 2 2 2 5 2" xfId="51347"/>
    <cellStyle name="Output 2 2 6 2 2 2 2 6" xfId="37211"/>
    <cellStyle name="Output 2 2 6 2 2 2 3" xfId="30971"/>
    <cellStyle name="Output 2 2 6 2 2 3" xfId="11726"/>
    <cellStyle name="Output 2 2 6 2 2 3 2" xfId="7463"/>
    <cellStyle name="Output 2 2 6 2 2 3 2 2" xfId="32416"/>
    <cellStyle name="Output 2 2 6 2 2 3 3" xfId="19400"/>
    <cellStyle name="Output 2 2 6 2 2 3 3 2" xfId="44240"/>
    <cellStyle name="Output 2 2 6 2 2 3 4" xfId="22669"/>
    <cellStyle name="Output 2 2 6 2 2 3 4 2" xfId="47509"/>
    <cellStyle name="Output 2 2 6 2 2 3 5" xfId="25884"/>
    <cellStyle name="Output 2 2 6 2 2 3 5 2" xfId="50724"/>
    <cellStyle name="Output 2 2 6 2 2 3 6" xfId="36606"/>
    <cellStyle name="Output 2 2 6 2 2 4" xfId="29606"/>
    <cellStyle name="Output 2 2 6 2 3" xfId="5633"/>
    <cellStyle name="Output 2 2 6 2 3 2" xfId="12009"/>
    <cellStyle name="Output 2 2 6 2 3 2 2" xfId="16419"/>
    <cellStyle name="Output 2 2 6 2 3 2 2 2" xfId="41259"/>
    <cellStyle name="Output 2 2 6 2 3 2 3" xfId="19682"/>
    <cellStyle name="Output 2 2 6 2 3 2 3 2" xfId="44522"/>
    <cellStyle name="Output 2 2 6 2 3 2 4" xfId="22952"/>
    <cellStyle name="Output 2 2 6 2 3 2 4 2" xfId="47792"/>
    <cellStyle name="Output 2 2 6 2 3 2 5" xfId="26165"/>
    <cellStyle name="Output 2 2 6 2 3 2 5 2" xfId="51005"/>
    <cellStyle name="Output 2 2 6 2 3 2 6" xfId="36872"/>
    <cellStyle name="Output 2 2 6 2 3 3" xfId="30632"/>
    <cellStyle name="Output 2 2 6 2 4" xfId="11799"/>
    <cellStyle name="Output 2 2 6 2 4 2" xfId="14834"/>
    <cellStyle name="Output 2 2 6 2 4 2 2" xfId="39675"/>
    <cellStyle name="Output 2 2 6 2 4 3" xfId="19472"/>
    <cellStyle name="Output 2 2 6 2 4 3 2" xfId="44312"/>
    <cellStyle name="Output 2 2 6 2 4 4" xfId="22742"/>
    <cellStyle name="Output 2 2 6 2 4 4 2" xfId="47582"/>
    <cellStyle name="Output 2 2 6 2 4 5" xfId="25956"/>
    <cellStyle name="Output 2 2 6 2 4 5 2" xfId="50796"/>
    <cellStyle name="Output 2 2 6 2 4 6" xfId="36664"/>
    <cellStyle name="Output 2 2 6 2 5" xfId="29257"/>
    <cellStyle name="Output 2 2 6 3" xfId="613"/>
    <cellStyle name="Output 2 2 6 3 2" xfId="1112"/>
    <cellStyle name="Output 2 2 6 3 2 2" xfId="6027"/>
    <cellStyle name="Output 2 2 6 3 2 2 2" xfId="12403"/>
    <cellStyle name="Output 2 2 6 3 2 2 2 2" xfId="16813"/>
    <cellStyle name="Output 2 2 6 3 2 2 2 2 2" xfId="41653"/>
    <cellStyle name="Output 2 2 6 3 2 2 2 3" xfId="20076"/>
    <cellStyle name="Output 2 2 6 3 2 2 2 3 2" xfId="44916"/>
    <cellStyle name="Output 2 2 6 3 2 2 2 4" xfId="23346"/>
    <cellStyle name="Output 2 2 6 3 2 2 2 4 2" xfId="48186"/>
    <cellStyle name="Output 2 2 6 3 2 2 2 5" xfId="26559"/>
    <cellStyle name="Output 2 2 6 3 2 2 2 5 2" xfId="51399"/>
    <cellStyle name="Output 2 2 6 3 2 2 2 6" xfId="37263"/>
    <cellStyle name="Output 2 2 6 3 2 2 3" xfId="31023"/>
    <cellStyle name="Output 2 2 6 3 2 3" xfId="6832"/>
    <cellStyle name="Output 2 2 6 3 2 3 2" xfId="15777"/>
    <cellStyle name="Output 2 2 6 3 2 3 2 2" xfId="40617"/>
    <cellStyle name="Output 2 2 6 3 2 3 3" xfId="8790"/>
    <cellStyle name="Output 2 2 6 3 2 3 3 2" xfId="33741"/>
    <cellStyle name="Output 2 2 6 3 2 3 4" xfId="8594"/>
    <cellStyle name="Output 2 2 6 3 2 3 4 2" xfId="33545"/>
    <cellStyle name="Output 2 2 6 3 2 3 5" xfId="8559"/>
    <cellStyle name="Output 2 2 6 3 2 3 5 2" xfId="33510"/>
    <cellStyle name="Output 2 2 6 3 2 3 6" xfId="31797"/>
    <cellStyle name="Output 2 2 6 3 2 4" xfId="29658"/>
    <cellStyle name="Output 2 2 6 3 3" xfId="5757"/>
    <cellStyle name="Output 2 2 6 3 3 2" xfId="12133"/>
    <cellStyle name="Output 2 2 6 3 3 2 2" xfId="16543"/>
    <cellStyle name="Output 2 2 6 3 3 2 2 2" xfId="41383"/>
    <cellStyle name="Output 2 2 6 3 3 2 3" xfId="19806"/>
    <cellStyle name="Output 2 2 6 3 3 2 3 2" xfId="44646"/>
    <cellStyle name="Output 2 2 6 3 3 2 4" xfId="23076"/>
    <cellStyle name="Output 2 2 6 3 3 2 4 2" xfId="47916"/>
    <cellStyle name="Output 2 2 6 3 3 2 5" xfId="26289"/>
    <cellStyle name="Output 2 2 6 3 3 2 5 2" xfId="51129"/>
    <cellStyle name="Output 2 2 6 3 3 2 6" xfId="36996"/>
    <cellStyle name="Output 2 2 6 3 3 3" xfId="30756"/>
    <cellStyle name="Output 2 2 6 3 4" xfId="9982"/>
    <cellStyle name="Output 2 2 6 3 4 2" xfId="8251"/>
    <cellStyle name="Output 2 2 6 3 4 2 2" xfId="33204"/>
    <cellStyle name="Output 2 2 6 3 4 3" xfId="17698"/>
    <cellStyle name="Output 2 2 6 3 4 3 2" xfId="42538"/>
    <cellStyle name="Output 2 2 6 3 4 4" xfId="20993"/>
    <cellStyle name="Output 2 2 6 3 4 4 2" xfId="45833"/>
    <cellStyle name="Output 2 2 6 3 4 5" xfId="24219"/>
    <cellStyle name="Output 2 2 6 3 4 5 2" xfId="49059"/>
    <cellStyle name="Output 2 2 6 3 4 6" xfId="34931"/>
    <cellStyle name="Output 2 2 6 3 5" xfId="29387"/>
    <cellStyle name="Output 2 2 6 4" xfId="660"/>
    <cellStyle name="Output 2 2 6 4 2" xfId="5265"/>
    <cellStyle name="Output 2 2 6 4 2 2" xfId="6177"/>
    <cellStyle name="Output 2 2 6 4 2 2 2" xfId="12552"/>
    <cellStyle name="Output 2 2 6 4 2 2 2 2" xfId="16962"/>
    <cellStyle name="Output 2 2 6 4 2 2 2 2 2" xfId="41802"/>
    <cellStyle name="Output 2 2 6 4 2 2 2 3" xfId="20225"/>
    <cellStyle name="Output 2 2 6 4 2 2 2 3 2" xfId="45065"/>
    <cellStyle name="Output 2 2 6 4 2 2 2 4" xfId="23495"/>
    <cellStyle name="Output 2 2 6 4 2 2 2 4 2" xfId="48335"/>
    <cellStyle name="Output 2 2 6 4 2 2 2 5" xfId="26708"/>
    <cellStyle name="Output 2 2 6 4 2 2 2 5 2" xfId="51548"/>
    <cellStyle name="Output 2 2 6 4 2 2 2 6" xfId="37398"/>
    <cellStyle name="Output 2 2 6 4 2 2 3" xfId="31156"/>
    <cellStyle name="Output 2 2 6 4 2 3" xfId="10423"/>
    <cellStyle name="Output 2 2 6 4 2 3 2" xfId="14084"/>
    <cellStyle name="Output 2 2 6 4 2 3 2 2" xfId="38925"/>
    <cellStyle name="Output 2 2 6 4 2 3 3" xfId="18137"/>
    <cellStyle name="Output 2 2 6 4 2 3 3 2" xfId="42977"/>
    <cellStyle name="Output 2 2 6 4 2 3 4" xfId="21425"/>
    <cellStyle name="Output 2 2 6 4 2 3 4 2" xfId="46265"/>
    <cellStyle name="Output 2 2 6 4 2 3 5" xfId="24651"/>
    <cellStyle name="Output 2 2 6 4 2 3 5 2" xfId="49491"/>
    <cellStyle name="Output 2 2 6 4 2 3 6" xfId="35360"/>
    <cellStyle name="Output 2 2 6 4 2 4" xfId="30345"/>
    <cellStyle name="Output 2 2 6 4 3" xfId="5804"/>
    <cellStyle name="Output 2 2 6 4 3 2" xfId="12180"/>
    <cellStyle name="Output 2 2 6 4 3 2 2" xfId="16590"/>
    <cellStyle name="Output 2 2 6 4 3 2 2 2" xfId="41430"/>
    <cellStyle name="Output 2 2 6 4 3 2 3" xfId="19853"/>
    <cellStyle name="Output 2 2 6 4 3 2 3 2" xfId="44693"/>
    <cellStyle name="Output 2 2 6 4 3 2 4" xfId="23123"/>
    <cellStyle name="Output 2 2 6 4 3 2 4 2" xfId="47963"/>
    <cellStyle name="Output 2 2 6 4 3 2 5" xfId="26336"/>
    <cellStyle name="Output 2 2 6 4 3 2 5 2" xfId="51176"/>
    <cellStyle name="Output 2 2 6 4 3 2 6" xfId="37043"/>
    <cellStyle name="Output 2 2 6 4 3 3" xfId="30803"/>
    <cellStyle name="Output 2 2 6 4 4" xfId="6805"/>
    <cellStyle name="Output 2 2 6 4 4 2" xfId="9473"/>
    <cellStyle name="Output 2 2 6 4 4 2 2" xfId="34423"/>
    <cellStyle name="Output 2 2 6 4 4 3" xfId="8555"/>
    <cellStyle name="Output 2 2 6 4 4 3 2" xfId="33506"/>
    <cellStyle name="Output 2 2 6 4 4 4" xfId="9258"/>
    <cellStyle name="Output 2 2 6 4 4 4 2" xfId="34208"/>
    <cellStyle name="Output 2 2 6 4 4 5" xfId="8651"/>
    <cellStyle name="Output 2 2 6 4 4 5 2" xfId="33602"/>
    <cellStyle name="Output 2 2 6 4 4 6" xfId="31772"/>
    <cellStyle name="Output 2 2 6 4 5" xfId="29434"/>
    <cellStyle name="Output 2 2 6 5" xfId="697"/>
    <cellStyle name="Output 2 2 6 5 2" xfId="5841"/>
    <cellStyle name="Output 2 2 6 5 2 2" xfId="12217"/>
    <cellStyle name="Output 2 2 6 5 2 2 2" xfId="16627"/>
    <cellStyle name="Output 2 2 6 5 2 2 2 2" xfId="41467"/>
    <cellStyle name="Output 2 2 6 5 2 2 3" xfId="19890"/>
    <cellStyle name="Output 2 2 6 5 2 2 3 2" xfId="44730"/>
    <cellStyle name="Output 2 2 6 5 2 2 4" xfId="23160"/>
    <cellStyle name="Output 2 2 6 5 2 2 4 2" xfId="48000"/>
    <cellStyle name="Output 2 2 6 5 2 2 5" xfId="26373"/>
    <cellStyle name="Output 2 2 6 5 2 2 5 2" xfId="51213"/>
    <cellStyle name="Output 2 2 6 5 2 2 6" xfId="37080"/>
    <cellStyle name="Output 2 2 6 5 2 3" xfId="30840"/>
    <cellStyle name="Output 2 2 6 5 3" xfId="10108"/>
    <cellStyle name="Output 2 2 6 5 3 2" xfId="8213"/>
    <cellStyle name="Output 2 2 6 5 3 2 2" xfId="33166"/>
    <cellStyle name="Output 2 2 6 5 3 3" xfId="17823"/>
    <cellStyle name="Output 2 2 6 5 3 3 2" xfId="42663"/>
    <cellStyle name="Output 2 2 6 5 3 4" xfId="21117"/>
    <cellStyle name="Output 2 2 6 5 3 4 2" xfId="45957"/>
    <cellStyle name="Output 2 2 6 5 3 5" xfId="24343"/>
    <cellStyle name="Output 2 2 6 5 3 5 2" xfId="49183"/>
    <cellStyle name="Output 2 2 6 5 3 6" xfId="35052"/>
    <cellStyle name="Output 2 2 6 5 4" xfId="29471"/>
    <cellStyle name="Output 2 2 6 6" xfId="5549"/>
    <cellStyle name="Output 2 2 6 6 2" xfId="10222"/>
    <cellStyle name="Output 2 2 6 6 2 2" xfId="7366"/>
    <cellStyle name="Output 2 2 6 6 2 2 2" xfId="32319"/>
    <cellStyle name="Output 2 2 6 6 2 3" xfId="17936"/>
    <cellStyle name="Output 2 2 6 6 2 3 2" xfId="42776"/>
    <cellStyle name="Output 2 2 6 6 2 4" xfId="21230"/>
    <cellStyle name="Output 2 2 6 6 2 4 2" xfId="46070"/>
    <cellStyle name="Output 2 2 6 6 2 5" xfId="24456"/>
    <cellStyle name="Output 2 2 6 6 2 5 2" xfId="49296"/>
    <cellStyle name="Output 2 2 6 6 2 6" xfId="35164"/>
    <cellStyle name="Output 2 2 6 6 3" xfId="30548"/>
    <cellStyle name="Output 2 2 6 7" xfId="6870"/>
    <cellStyle name="Output 2 2 6 7 2" xfId="8586"/>
    <cellStyle name="Output 2 2 6 7 2 2" xfId="33537"/>
    <cellStyle name="Output 2 2 6 7 3" xfId="7970"/>
    <cellStyle name="Output 2 2 6 7 3 2" xfId="32923"/>
    <cellStyle name="Output 2 2 6 7 4" xfId="8568"/>
    <cellStyle name="Output 2 2 6 7 4 2" xfId="33519"/>
    <cellStyle name="Output 2 2 6 7 5" xfId="20805"/>
    <cellStyle name="Output 2 2 6 7 5 2" xfId="45645"/>
    <cellStyle name="Output 2 2 6 7 6" xfId="31831"/>
    <cellStyle name="Output 2 2 6 8" xfId="29171"/>
    <cellStyle name="Output 2 2 7" xfId="415"/>
    <cellStyle name="Output 2 2 7 2" xfId="997"/>
    <cellStyle name="Output 2 2 7 2 2" xfId="5914"/>
    <cellStyle name="Output 2 2 7 2 2 2" xfId="12290"/>
    <cellStyle name="Output 2 2 7 2 2 2 2" xfId="16700"/>
    <cellStyle name="Output 2 2 7 2 2 2 2 2" xfId="41540"/>
    <cellStyle name="Output 2 2 7 2 2 2 3" xfId="19963"/>
    <cellStyle name="Output 2 2 7 2 2 2 3 2" xfId="44803"/>
    <cellStyle name="Output 2 2 7 2 2 2 4" xfId="23233"/>
    <cellStyle name="Output 2 2 7 2 2 2 4 2" xfId="48073"/>
    <cellStyle name="Output 2 2 7 2 2 2 5" xfId="26446"/>
    <cellStyle name="Output 2 2 7 2 2 2 5 2" xfId="51286"/>
    <cellStyle name="Output 2 2 7 2 2 2 6" xfId="37150"/>
    <cellStyle name="Output 2 2 7 2 2 3" xfId="30910"/>
    <cellStyle name="Output 2 2 7 2 3" xfId="6796"/>
    <cellStyle name="Output 2 2 7 2 3 2" xfId="13165"/>
    <cellStyle name="Output 2 2 7 2 3 2 2" xfId="38007"/>
    <cellStyle name="Output 2 2 7 2 3 3" xfId="6678"/>
    <cellStyle name="Output 2 2 7 2 3 3 2" xfId="31646"/>
    <cellStyle name="Output 2 2 7 2 3 4" xfId="8830"/>
    <cellStyle name="Output 2 2 7 2 3 4 2" xfId="33781"/>
    <cellStyle name="Output 2 2 7 2 3 5" xfId="7975"/>
    <cellStyle name="Output 2 2 7 2 3 5 2" xfId="32928"/>
    <cellStyle name="Output 2 2 7 2 3 6" xfId="31763"/>
    <cellStyle name="Output 2 2 7 2 4" xfId="29543"/>
    <cellStyle name="Output 2 2 7 3" xfId="5587"/>
    <cellStyle name="Output 2 2 7 3 2" xfId="10184"/>
    <cellStyle name="Output 2 2 7 3 2 2" xfId="7750"/>
    <cellStyle name="Output 2 2 7 3 2 2 2" xfId="32703"/>
    <cellStyle name="Output 2 2 7 3 2 3" xfId="17898"/>
    <cellStyle name="Output 2 2 7 3 2 3 2" xfId="42738"/>
    <cellStyle name="Output 2 2 7 3 2 4" xfId="21192"/>
    <cellStyle name="Output 2 2 7 3 2 4 2" xfId="46032"/>
    <cellStyle name="Output 2 2 7 3 2 5" xfId="24418"/>
    <cellStyle name="Output 2 2 7 3 2 5 2" xfId="49258"/>
    <cellStyle name="Output 2 2 7 3 2 6" xfId="35126"/>
    <cellStyle name="Output 2 2 7 3 3" xfId="30586"/>
    <cellStyle name="Output 2 2 7 4" xfId="6858"/>
    <cellStyle name="Output 2 2 7 4 2" xfId="8593"/>
    <cellStyle name="Output 2 2 7 4 2 2" xfId="33544"/>
    <cellStyle name="Output 2 2 7 4 3" xfId="14842"/>
    <cellStyle name="Output 2 2 7 4 3 2" xfId="39683"/>
    <cellStyle name="Output 2 2 7 4 4" xfId="15647"/>
    <cellStyle name="Output 2 2 7 4 4 2" xfId="40487"/>
    <cellStyle name="Output 2 2 7 4 5" xfId="20758"/>
    <cellStyle name="Output 2 2 7 4 5 2" xfId="45598"/>
    <cellStyle name="Output 2 2 7 4 6" xfId="31820"/>
    <cellStyle name="Output 2 2 7 5" xfId="29209"/>
    <cellStyle name="Output 2 2 8" xfId="557"/>
    <cellStyle name="Output 2 2 8 2" xfId="959"/>
    <cellStyle name="Output 2 2 8 2 2" xfId="5878"/>
    <cellStyle name="Output 2 2 8 2 2 2" xfId="12254"/>
    <cellStyle name="Output 2 2 8 2 2 2 2" xfId="16664"/>
    <cellStyle name="Output 2 2 8 2 2 2 2 2" xfId="41504"/>
    <cellStyle name="Output 2 2 8 2 2 2 3" xfId="19927"/>
    <cellStyle name="Output 2 2 8 2 2 2 3 2" xfId="44767"/>
    <cellStyle name="Output 2 2 8 2 2 2 4" xfId="23197"/>
    <cellStyle name="Output 2 2 8 2 2 2 4 2" xfId="48037"/>
    <cellStyle name="Output 2 2 8 2 2 2 5" xfId="26410"/>
    <cellStyle name="Output 2 2 8 2 2 2 5 2" xfId="51250"/>
    <cellStyle name="Output 2 2 8 2 2 2 6" xfId="37114"/>
    <cellStyle name="Output 2 2 8 2 2 3" xfId="30874"/>
    <cellStyle name="Output 2 2 8 2 3" xfId="11635"/>
    <cellStyle name="Output 2 2 8 2 3 2" xfId="9101"/>
    <cellStyle name="Output 2 2 8 2 3 2 2" xfId="34051"/>
    <cellStyle name="Output 2 2 8 2 3 3" xfId="19309"/>
    <cellStyle name="Output 2 2 8 2 3 3 2" xfId="44149"/>
    <cellStyle name="Output 2 2 8 2 3 4" xfId="22579"/>
    <cellStyle name="Output 2 2 8 2 3 4 2" xfId="47419"/>
    <cellStyle name="Output 2 2 8 2 3 5" xfId="25794"/>
    <cellStyle name="Output 2 2 8 2 3 5 2" xfId="50634"/>
    <cellStyle name="Output 2 2 8 2 3 6" xfId="36519"/>
    <cellStyle name="Output 2 2 8 2 4" xfId="29505"/>
    <cellStyle name="Output 2 2 8 3" xfId="5704"/>
    <cellStyle name="Output 2 2 8 3 2" xfId="12080"/>
    <cellStyle name="Output 2 2 8 3 2 2" xfId="16490"/>
    <cellStyle name="Output 2 2 8 3 2 2 2" xfId="41330"/>
    <cellStyle name="Output 2 2 8 3 2 3" xfId="19753"/>
    <cellStyle name="Output 2 2 8 3 2 3 2" xfId="44593"/>
    <cellStyle name="Output 2 2 8 3 2 4" xfId="23023"/>
    <cellStyle name="Output 2 2 8 3 2 4 2" xfId="47863"/>
    <cellStyle name="Output 2 2 8 3 2 5" xfId="26236"/>
    <cellStyle name="Output 2 2 8 3 2 5 2" xfId="51076"/>
    <cellStyle name="Output 2 2 8 3 2 6" xfId="36943"/>
    <cellStyle name="Output 2 2 8 3 3" xfId="30703"/>
    <cellStyle name="Output 2 2 8 4" xfId="10005"/>
    <cellStyle name="Output 2 2 8 4 2" xfId="9571"/>
    <cellStyle name="Output 2 2 8 4 2 2" xfId="34521"/>
    <cellStyle name="Output 2 2 8 4 3" xfId="17721"/>
    <cellStyle name="Output 2 2 8 4 3 2" xfId="42561"/>
    <cellStyle name="Output 2 2 8 4 4" xfId="21016"/>
    <cellStyle name="Output 2 2 8 4 4 2" xfId="45856"/>
    <cellStyle name="Output 2 2 8 4 5" xfId="24242"/>
    <cellStyle name="Output 2 2 8 4 5 2" xfId="49082"/>
    <cellStyle name="Output 2 2 8 4 6" xfId="34953"/>
    <cellStyle name="Output 2 2 8 5" xfId="29331"/>
    <cellStyle name="Output 2 2 9" xfId="5503"/>
    <cellStyle name="Output 2 2 9 2" xfId="10266"/>
    <cellStyle name="Output 2 2 9 2 2" xfId="8179"/>
    <cellStyle name="Output 2 2 9 2 2 2" xfId="33132"/>
    <cellStyle name="Output 2 2 9 2 3" xfId="17980"/>
    <cellStyle name="Output 2 2 9 2 3 2" xfId="42820"/>
    <cellStyle name="Output 2 2 9 2 4" xfId="21274"/>
    <cellStyle name="Output 2 2 9 2 4 2" xfId="46114"/>
    <cellStyle name="Output 2 2 9 2 5" xfId="24500"/>
    <cellStyle name="Output 2 2 9 2 5 2" xfId="49340"/>
    <cellStyle name="Output 2 2 9 2 6" xfId="35208"/>
    <cellStyle name="Output 2 2 9 3" xfId="30502"/>
    <cellStyle name="Output 2 3" xfId="300"/>
    <cellStyle name="Output 2 3 2" xfId="329"/>
    <cellStyle name="Output 2 3 2 2" xfId="392"/>
    <cellStyle name="Output 2 3 2 2 2" xfId="484"/>
    <cellStyle name="Output 2 3 2 2 2 2" xfId="1085"/>
    <cellStyle name="Output 2 3 2 2 2 2 2" xfId="6000"/>
    <cellStyle name="Output 2 3 2 2 2 2 2 2" xfId="12376"/>
    <cellStyle name="Output 2 3 2 2 2 2 2 2 2" xfId="16786"/>
    <cellStyle name="Output 2 3 2 2 2 2 2 2 2 2" xfId="41626"/>
    <cellStyle name="Output 2 3 2 2 2 2 2 2 3" xfId="20049"/>
    <cellStyle name="Output 2 3 2 2 2 2 2 2 3 2" xfId="44889"/>
    <cellStyle name="Output 2 3 2 2 2 2 2 2 4" xfId="23319"/>
    <cellStyle name="Output 2 3 2 2 2 2 2 2 4 2" xfId="48159"/>
    <cellStyle name="Output 2 3 2 2 2 2 2 2 5" xfId="26532"/>
    <cellStyle name="Output 2 3 2 2 2 2 2 2 5 2" xfId="51372"/>
    <cellStyle name="Output 2 3 2 2 2 2 2 2 6" xfId="37236"/>
    <cellStyle name="Output 2 3 2 2 2 2 2 3" xfId="30996"/>
    <cellStyle name="Output 2 3 2 2 2 2 3" xfId="7073"/>
    <cellStyle name="Output 2 3 2 2 2 2 3 2" xfId="9204"/>
    <cellStyle name="Output 2 3 2 2 2 2 3 2 2" xfId="34154"/>
    <cellStyle name="Output 2 3 2 2 2 2 3 3" xfId="13556"/>
    <cellStyle name="Output 2 3 2 2 2 2 3 3 2" xfId="38398"/>
    <cellStyle name="Output 2 3 2 2 2 2 3 4" xfId="9065"/>
    <cellStyle name="Output 2 3 2 2 2 2 3 4 2" xfId="34015"/>
    <cellStyle name="Output 2 3 2 2 2 2 3 5" xfId="8071"/>
    <cellStyle name="Output 2 3 2 2 2 2 3 5 2" xfId="33024"/>
    <cellStyle name="Output 2 3 2 2 2 2 3 6" xfId="32027"/>
    <cellStyle name="Output 2 3 2 2 2 2 4" xfId="29631"/>
    <cellStyle name="Output 2 3 2 2 2 3" xfId="5654"/>
    <cellStyle name="Output 2 3 2 2 2 3 2" xfId="12030"/>
    <cellStyle name="Output 2 3 2 2 2 3 2 2" xfId="16440"/>
    <cellStyle name="Output 2 3 2 2 2 3 2 2 2" xfId="41280"/>
    <cellStyle name="Output 2 3 2 2 2 3 2 3" xfId="19703"/>
    <cellStyle name="Output 2 3 2 2 2 3 2 3 2" xfId="44543"/>
    <cellStyle name="Output 2 3 2 2 2 3 2 4" xfId="22973"/>
    <cellStyle name="Output 2 3 2 2 2 3 2 4 2" xfId="47813"/>
    <cellStyle name="Output 2 3 2 2 2 3 2 5" xfId="26186"/>
    <cellStyle name="Output 2 3 2 2 2 3 2 5 2" xfId="51026"/>
    <cellStyle name="Output 2 3 2 2 2 3 2 6" xfId="36893"/>
    <cellStyle name="Output 2 3 2 2 2 3 3" xfId="30653"/>
    <cellStyle name="Output 2 3 2 2 2 4" xfId="7065"/>
    <cellStyle name="Output 2 3 2 2 2 4 2" xfId="8627"/>
    <cellStyle name="Output 2 3 2 2 2 4 2 2" xfId="33578"/>
    <cellStyle name="Output 2 3 2 2 2 4 3" xfId="7853"/>
    <cellStyle name="Output 2 3 2 2 2 4 3 2" xfId="32806"/>
    <cellStyle name="Output 2 3 2 2 2 4 4" xfId="15660"/>
    <cellStyle name="Output 2 3 2 2 2 4 4 2" xfId="40500"/>
    <cellStyle name="Output 2 3 2 2 2 4 5" xfId="14068"/>
    <cellStyle name="Output 2 3 2 2 2 4 5 2" xfId="38909"/>
    <cellStyle name="Output 2 3 2 2 2 4 6" xfId="32019"/>
    <cellStyle name="Output 2 3 2 2 2 5" xfId="29278"/>
    <cellStyle name="Output 2 3 2 2 3" xfId="635"/>
    <cellStyle name="Output 2 3 2 2 3 2" xfId="1111"/>
    <cellStyle name="Output 2 3 2 2 3 2 2" xfId="6026"/>
    <cellStyle name="Output 2 3 2 2 3 2 2 2" xfId="12402"/>
    <cellStyle name="Output 2 3 2 2 3 2 2 2 2" xfId="16812"/>
    <cellStyle name="Output 2 3 2 2 3 2 2 2 2 2" xfId="41652"/>
    <cellStyle name="Output 2 3 2 2 3 2 2 2 3" xfId="20075"/>
    <cellStyle name="Output 2 3 2 2 3 2 2 2 3 2" xfId="44915"/>
    <cellStyle name="Output 2 3 2 2 3 2 2 2 4" xfId="23345"/>
    <cellStyle name="Output 2 3 2 2 3 2 2 2 4 2" xfId="48185"/>
    <cellStyle name="Output 2 3 2 2 3 2 2 2 5" xfId="26558"/>
    <cellStyle name="Output 2 3 2 2 3 2 2 2 5 2" xfId="51398"/>
    <cellStyle name="Output 2 3 2 2 3 2 2 2 6" xfId="37262"/>
    <cellStyle name="Output 2 3 2 2 3 2 2 3" xfId="31022"/>
    <cellStyle name="Output 2 3 2 2 3 2 3" xfId="11445"/>
    <cellStyle name="Output 2 3 2 2 3 2 3 2" xfId="14840"/>
    <cellStyle name="Output 2 3 2 2 3 2 3 2 2" xfId="39681"/>
    <cellStyle name="Output 2 3 2 2 3 2 3 3" xfId="19138"/>
    <cellStyle name="Output 2 3 2 2 3 2 3 3 2" xfId="43978"/>
    <cellStyle name="Output 2 3 2 2 3 2 3 4" xfId="22407"/>
    <cellStyle name="Output 2 3 2 2 3 2 3 4 2" xfId="47247"/>
    <cellStyle name="Output 2 3 2 2 3 2 3 5" xfId="25630"/>
    <cellStyle name="Output 2 3 2 2 3 2 3 5 2" xfId="50470"/>
    <cellStyle name="Output 2 3 2 2 3 2 3 6" xfId="36352"/>
    <cellStyle name="Output 2 3 2 2 3 2 4" xfId="29657"/>
    <cellStyle name="Output 2 3 2 2 3 3" xfId="5779"/>
    <cellStyle name="Output 2 3 2 2 3 3 2" xfId="12155"/>
    <cellStyle name="Output 2 3 2 2 3 3 2 2" xfId="16565"/>
    <cellStyle name="Output 2 3 2 2 3 3 2 2 2" xfId="41405"/>
    <cellStyle name="Output 2 3 2 2 3 3 2 3" xfId="19828"/>
    <cellStyle name="Output 2 3 2 2 3 3 2 3 2" xfId="44668"/>
    <cellStyle name="Output 2 3 2 2 3 3 2 4" xfId="23098"/>
    <cellStyle name="Output 2 3 2 2 3 3 2 4 2" xfId="47938"/>
    <cellStyle name="Output 2 3 2 2 3 3 2 5" xfId="26311"/>
    <cellStyle name="Output 2 3 2 2 3 3 2 5 2" xfId="51151"/>
    <cellStyle name="Output 2 3 2 2 3 3 2 6" xfId="37018"/>
    <cellStyle name="Output 2 3 2 2 3 3 3" xfId="30778"/>
    <cellStyle name="Output 2 3 2 2 3 4" xfId="6834"/>
    <cellStyle name="Output 2 3 2 2 3 4 2" xfId="8479"/>
    <cellStyle name="Output 2 3 2 2 3 4 2 2" xfId="33430"/>
    <cellStyle name="Output 2 3 2 2 3 4 3" xfId="8474"/>
    <cellStyle name="Output 2 3 2 2 3 4 3 2" xfId="33425"/>
    <cellStyle name="Output 2 3 2 2 3 4 4" xfId="15610"/>
    <cellStyle name="Output 2 3 2 2 3 4 4 2" xfId="40451"/>
    <cellStyle name="Output 2 3 2 2 3 4 5" xfId="6687"/>
    <cellStyle name="Output 2 3 2 2 3 4 5 2" xfId="31655"/>
    <cellStyle name="Output 2 3 2 2 3 4 6" xfId="31799"/>
    <cellStyle name="Output 2 3 2 2 3 5" xfId="29409"/>
    <cellStyle name="Output 2 3 2 2 4" xfId="681"/>
    <cellStyle name="Output 2 3 2 2 4 2" xfId="5393"/>
    <cellStyle name="Output 2 3 2 2 4 2 2" xfId="6246"/>
    <cellStyle name="Output 2 3 2 2 4 2 2 2" xfId="12621"/>
    <cellStyle name="Output 2 3 2 2 4 2 2 2 2" xfId="17031"/>
    <cellStyle name="Output 2 3 2 2 4 2 2 2 2 2" xfId="41871"/>
    <cellStyle name="Output 2 3 2 2 4 2 2 2 3" xfId="20294"/>
    <cellStyle name="Output 2 3 2 2 4 2 2 2 3 2" xfId="45134"/>
    <cellStyle name="Output 2 3 2 2 4 2 2 2 4" xfId="23564"/>
    <cellStyle name="Output 2 3 2 2 4 2 2 2 4 2" xfId="48404"/>
    <cellStyle name="Output 2 3 2 2 4 2 2 2 5" xfId="26777"/>
    <cellStyle name="Output 2 3 2 2 4 2 2 2 5 2" xfId="51617"/>
    <cellStyle name="Output 2 3 2 2 4 2 2 2 6" xfId="37467"/>
    <cellStyle name="Output 2 3 2 2 4 2 2 3" xfId="31225"/>
    <cellStyle name="Output 2 3 2 2 4 2 3" xfId="10341"/>
    <cellStyle name="Output 2 3 2 2 4 2 3 2" xfId="13915"/>
    <cellStyle name="Output 2 3 2 2 4 2 3 2 2" xfId="38756"/>
    <cellStyle name="Output 2 3 2 2 4 2 3 3" xfId="18055"/>
    <cellStyle name="Output 2 3 2 2 4 2 3 3 2" xfId="42895"/>
    <cellStyle name="Output 2 3 2 2 4 2 3 4" xfId="21347"/>
    <cellStyle name="Output 2 3 2 2 4 2 3 4 2" xfId="46187"/>
    <cellStyle name="Output 2 3 2 2 4 2 3 5" xfId="24573"/>
    <cellStyle name="Output 2 3 2 2 4 2 3 5 2" xfId="49413"/>
    <cellStyle name="Output 2 3 2 2 4 2 3 6" xfId="35283"/>
    <cellStyle name="Output 2 3 2 2 4 2 4" xfId="30422"/>
    <cellStyle name="Output 2 3 2 2 4 3" xfId="5825"/>
    <cellStyle name="Output 2 3 2 2 4 3 2" xfId="12201"/>
    <cellStyle name="Output 2 3 2 2 4 3 2 2" xfId="16611"/>
    <cellStyle name="Output 2 3 2 2 4 3 2 2 2" xfId="41451"/>
    <cellStyle name="Output 2 3 2 2 4 3 2 3" xfId="19874"/>
    <cellStyle name="Output 2 3 2 2 4 3 2 3 2" xfId="44714"/>
    <cellStyle name="Output 2 3 2 2 4 3 2 4" xfId="23144"/>
    <cellStyle name="Output 2 3 2 2 4 3 2 4 2" xfId="47984"/>
    <cellStyle name="Output 2 3 2 2 4 3 2 5" xfId="26357"/>
    <cellStyle name="Output 2 3 2 2 4 3 2 5 2" xfId="51197"/>
    <cellStyle name="Output 2 3 2 2 4 3 2 6" xfId="37064"/>
    <cellStyle name="Output 2 3 2 2 4 3 3" xfId="30824"/>
    <cellStyle name="Output 2 3 2 2 4 4" xfId="6846"/>
    <cellStyle name="Output 2 3 2 2 4 4 2" xfId="8570"/>
    <cellStyle name="Output 2 3 2 2 4 4 2 2" xfId="33521"/>
    <cellStyle name="Output 2 3 2 2 4 4 3" xfId="14233"/>
    <cellStyle name="Output 2 3 2 2 4 4 3 2" xfId="39074"/>
    <cellStyle name="Output 2 3 2 2 4 4 4" xfId="17506"/>
    <cellStyle name="Output 2 3 2 2 4 4 4 2" xfId="42346"/>
    <cellStyle name="Output 2 3 2 2 4 4 5" xfId="8940"/>
    <cellStyle name="Output 2 3 2 2 4 4 5 2" xfId="33890"/>
    <cellStyle name="Output 2 3 2 2 4 4 6" xfId="31809"/>
    <cellStyle name="Output 2 3 2 2 4 5" xfId="29455"/>
    <cellStyle name="Output 2 3 2 2 5" xfId="718"/>
    <cellStyle name="Output 2 3 2 2 5 2" xfId="5862"/>
    <cellStyle name="Output 2 3 2 2 5 2 2" xfId="12238"/>
    <cellStyle name="Output 2 3 2 2 5 2 2 2" xfId="16648"/>
    <cellStyle name="Output 2 3 2 2 5 2 2 2 2" xfId="41488"/>
    <cellStyle name="Output 2 3 2 2 5 2 2 3" xfId="19911"/>
    <cellStyle name="Output 2 3 2 2 5 2 2 3 2" xfId="44751"/>
    <cellStyle name="Output 2 3 2 2 5 2 2 4" xfId="23181"/>
    <cellStyle name="Output 2 3 2 2 5 2 2 4 2" xfId="48021"/>
    <cellStyle name="Output 2 3 2 2 5 2 2 5" xfId="26394"/>
    <cellStyle name="Output 2 3 2 2 5 2 2 5 2" xfId="51234"/>
    <cellStyle name="Output 2 3 2 2 5 2 2 6" xfId="37101"/>
    <cellStyle name="Output 2 3 2 2 5 2 3" xfId="30861"/>
    <cellStyle name="Output 2 3 2 2 5 3" xfId="11499"/>
    <cellStyle name="Output 2 3 2 2 5 3 2" xfId="7398"/>
    <cellStyle name="Output 2 3 2 2 5 3 2 2" xfId="32351"/>
    <cellStyle name="Output 2 3 2 2 5 3 3" xfId="19178"/>
    <cellStyle name="Output 2 3 2 2 5 3 3 2" xfId="44018"/>
    <cellStyle name="Output 2 3 2 2 5 3 4" xfId="22445"/>
    <cellStyle name="Output 2 3 2 2 5 3 4 2" xfId="47285"/>
    <cellStyle name="Output 2 3 2 2 5 3 5" xfId="25663"/>
    <cellStyle name="Output 2 3 2 2 5 3 5 2" xfId="50503"/>
    <cellStyle name="Output 2 3 2 2 5 3 6" xfId="36388"/>
    <cellStyle name="Output 2 3 2 2 5 4" xfId="29492"/>
    <cellStyle name="Output 2 3 2 2 6" xfId="5570"/>
    <cellStyle name="Output 2 3 2 2 6 2" xfId="10201"/>
    <cellStyle name="Output 2 3 2 2 6 2 2" xfId="13724"/>
    <cellStyle name="Output 2 3 2 2 6 2 2 2" xfId="38566"/>
    <cellStyle name="Output 2 3 2 2 6 2 3" xfId="17915"/>
    <cellStyle name="Output 2 3 2 2 6 2 3 2" xfId="42755"/>
    <cellStyle name="Output 2 3 2 2 6 2 4" xfId="21209"/>
    <cellStyle name="Output 2 3 2 2 6 2 4 2" xfId="46049"/>
    <cellStyle name="Output 2 3 2 2 6 2 5" xfId="24435"/>
    <cellStyle name="Output 2 3 2 2 6 2 5 2" xfId="49275"/>
    <cellStyle name="Output 2 3 2 2 6 2 6" xfId="35143"/>
    <cellStyle name="Output 2 3 2 2 6 3" xfId="30569"/>
    <cellStyle name="Output 2 3 2 2 7" xfId="11661"/>
    <cellStyle name="Output 2 3 2 2 7 2" xfId="14364"/>
    <cellStyle name="Output 2 3 2 2 7 2 2" xfId="39205"/>
    <cellStyle name="Output 2 3 2 2 7 3" xfId="19335"/>
    <cellStyle name="Output 2 3 2 2 7 3 2" xfId="44175"/>
    <cellStyle name="Output 2 3 2 2 7 4" xfId="22604"/>
    <cellStyle name="Output 2 3 2 2 7 4 2" xfId="47444"/>
    <cellStyle name="Output 2 3 2 2 7 5" xfId="25819"/>
    <cellStyle name="Output 2 3 2 2 7 5 2" xfId="50659"/>
    <cellStyle name="Output 2 3 2 2 7 6" xfId="36544"/>
    <cellStyle name="Output 2 3 2 2 8" xfId="29192"/>
    <cellStyle name="Output 2 3 2 3" xfId="452"/>
    <cellStyle name="Output 2 3 2 3 2" xfId="1044"/>
    <cellStyle name="Output 2 3 2 3 2 2" xfId="5959"/>
    <cellStyle name="Output 2 3 2 3 2 2 2" xfId="12335"/>
    <cellStyle name="Output 2 3 2 3 2 2 2 2" xfId="16745"/>
    <cellStyle name="Output 2 3 2 3 2 2 2 2 2" xfId="41585"/>
    <cellStyle name="Output 2 3 2 3 2 2 2 3" xfId="20008"/>
    <cellStyle name="Output 2 3 2 3 2 2 2 3 2" xfId="44848"/>
    <cellStyle name="Output 2 3 2 3 2 2 2 4" xfId="23278"/>
    <cellStyle name="Output 2 3 2 3 2 2 2 4 2" xfId="48118"/>
    <cellStyle name="Output 2 3 2 3 2 2 2 5" xfId="26491"/>
    <cellStyle name="Output 2 3 2 3 2 2 2 5 2" xfId="51331"/>
    <cellStyle name="Output 2 3 2 3 2 2 2 6" xfId="37195"/>
    <cellStyle name="Output 2 3 2 3 2 2 3" xfId="30955"/>
    <cellStyle name="Output 2 3 2 3 2 3" xfId="11734"/>
    <cellStyle name="Output 2 3 2 3 2 3 2" xfId="9555"/>
    <cellStyle name="Output 2 3 2 3 2 3 2 2" xfId="34505"/>
    <cellStyle name="Output 2 3 2 3 2 3 3" xfId="19408"/>
    <cellStyle name="Output 2 3 2 3 2 3 3 2" xfId="44248"/>
    <cellStyle name="Output 2 3 2 3 2 3 4" xfId="22677"/>
    <cellStyle name="Output 2 3 2 3 2 3 4 2" xfId="47517"/>
    <cellStyle name="Output 2 3 2 3 2 3 5" xfId="25892"/>
    <cellStyle name="Output 2 3 2 3 2 3 5 2" xfId="50732"/>
    <cellStyle name="Output 2 3 2 3 2 3 6" xfId="36614"/>
    <cellStyle name="Output 2 3 2 3 2 4" xfId="29590"/>
    <cellStyle name="Output 2 3 2 3 3" xfId="5622"/>
    <cellStyle name="Output 2 3 2 3 3 2" xfId="11998"/>
    <cellStyle name="Output 2 3 2 3 3 2 2" xfId="16408"/>
    <cellStyle name="Output 2 3 2 3 3 2 2 2" xfId="41248"/>
    <cellStyle name="Output 2 3 2 3 3 2 3" xfId="19671"/>
    <cellStyle name="Output 2 3 2 3 3 2 3 2" xfId="44511"/>
    <cellStyle name="Output 2 3 2 3 3 2 4" xfId="22941"/>
    <cellStyle name="Output 2 3 2 3 3 2 4 2" xfId="47781"/>
    <cellStyle name="Output 2 3 2 3 3 2 5" xfId="26154"/>
    <cellStyle name="Output 2 3 2 3 3 2 5 2" xfId="50994"/>
    <cellStyle name="Output 2 3 2 3 3 2 6" xfId="36861"/>
    <cellStyle name="Output 2 3 2 3 3 3" xfId="30621"/>
    <cellStyle name="Output 2 3 2 3 4" xfId="10077"/>
    <cellStyle name="Output 2 3 2 3 4 2" xfId="8236"/>
    <cellStyle name="Output 2 3 2 3 4 2 2" xfId="33189"/>
    <cellStyle name="Output 2 3 2 3 4 3" xfId="17792"/>
    <cellStyle name="Output 2 3 2 3 4 3 2" xfId="42632"/>
    <cellStyle name="Output 2 3 2 3 4 4" xfId="21086"/>
    <cellStyle name="Output 2 3 2 3 4 4 2" xfId="45926"/>
    <cellStyle name="Output 2 3 2 3 4 5" xfId="24312"/>
    <cellStyle name="Output 2 3 2 3 4 5 2" xfId="49152"/>
    <cellStyle name="Output 2 3 2 3 4 6" xfId="35023"/>
    <cellStyle name="Output 2 3 2 3 5" xfId="29246"/>
    <cellStyle name="Output 2 3 2 4" xfId="602"/>
    <cellStyle name="Output 2 3 2 4 2" xfId="1113"/>
    <cellStyle name="Output 2 3 2 4 2 2" xfId="6028"/>
    <cellStyle name="Output 2 3 2 4 2 2 2" xfId="12404"/>
    <cellStyle name="Output 2 3 2 4 2 2 2 2" xfId="16814"/>
    <cellStyle name="Output 2 3 2 4 2 2 2 2 2" xfId="41654"/>
    <cellStyle name="Output 2 3 2 4 2 2 2 3" xfId="20077"/>
    <cellStyle name="Output 2 3 2 4 2 2 2 3 2" xfId="44917"/>
    <cellStyle name="Output 2 3 2 4 2 2 2 4" xfId="23347"/>
    <cellStyle name="Output 2 3 2 4 2 2 2 4 2" xfId="48187"/>
    <cellStyle name="Output 2 3 2 4 2 2 2 5" xfId="26560"/>
    <cellStyle name="Output 2 3 2 4 2 2 2 5 2" xfId="51400"/>
    <cellStyle name="Output 2 3 2 4 2 2 2 6" xfId="37264"/>
    <cellStyle name="Output 2 3 2 4 2 2 3" xfId="31024"/>
    <cellStyle name="Output 2 3 2 4 2 3" xfId="11654"/>
    <cellStyle name="Output 2 3 2 4 2 3 2" xfId="7540"/>
    <cellStyle name="Output 2 3 2 4 2 3 2 2" xfId="32493"/>
    <cellStyle name="Output 2 3 2 4 2 3 3" xfId="19328"/>
    <cellStyle name="Output 2 3 2 4 2 3 3 2" xfId="44168"/>
    <cellStyle name="Output 2 3 2 4 2 3 4" xfId="22597"/>
    <cellStyle name="Output 2 3 2 4 2 3 4 2" xfId="47437"/>
    <cellStyle name="Output 2 3 2 4 2 3 5" xfId="25812"/>
    <cellStyle name="Output 2 3 2 4 2 3 5 2" xfId="50652"/>
    <cellStyle name="Output 2 3 2 4 2 3 6" xfId="36538"/>
    <cellStyle name="Output 2 3 2 4 2 4" xfId="29659"/>
    <cellStyle name="Output 2 3 2 4 3" xfId="5746"/>
    <cellStyle name="Output 2 3 2 4 3 2" xfId="12122"/>
    <cellStyle name="Output 2 3 2 4 3 2 2" xfId="16532"/>
    <cellStyle name="Output 2 3 2 4 3 2 2 2" xfId="41372"/>
    <cellStyle name="Output 2 3 2 4 3 2 3" xfId="19795"/>
    <cellStyle name="Output 2 3 2 4 3 2 3 2" xfId="44635"/>
    <cellStyle name="Output 2 3 2 4 3 2 4" xfId="23065"/>
    <cellStyle name="Output 2 3 2 4 3 2 4 2" xfId="47905"/>
    <cellStyle name="Output 2 3 2 4 3 2 5" xfId="26278"/>
    <cellStyle name="Output 2 3 2 4 3 2 5 2" xfId="51118"/>
    <cellStyle name="Output 2 3 2 4 3 2 6" xfId="36985"/>
    <cellStyle name="Output 2 3 2 4 3 3" xfId="30745"/>
    <cellStyle name="Output 2 3 2 4 4" xfId="6907"/>
    <cellStyle name="Output 2 3 2 4 4 2" xfId="15159"/>
    <cellStyle name="Output 2 3 2 4 4 2 2" xfId="40000"/>
    <cellStyle name="Output 2 3 2 4 4 3" xfId="13895"/>
    <cellStyle name="Output 2 3 2 4 4 3 2" xfId="38736"/>
    <cellStyle name="Output 2 3 2 4 4 4" xfId="7255"/>
    <cellStyle name="Output 2 3 2 4 4 4 2" xfId="32208"/>
    <cellStyle name="Output 2 3 2 4 4 5" xfId="9771"/>
    <cellStyle name="Output 2 3 2 4 4 5 2" xfId="34720"/>
    <cellStyle name="Output 2 3 2 4 4 6" xfId="31868"/>
    <cellStyle name="Output 2 3 2 4 5" xfId="29376"/>
    <cellStyle name="Output 2 3 2 5" xfId="649"/>
    <cellStyle name="Output 2 3 2 5 2" xfId="5305"/>
    <cellStyle name="Output 2 3 2 5 2 2" xfId="6197"/>
    <cellStyle name="Output 2 3 2 5 2 2 2" xfId="12572"/>
    <cellStyle name="Output 2 3 2 5 2 2 2 2" xfId="16982"/>
    <cellStyle name="Output 2 3 2 5 2 2 2 2 2" xfId="41822"/>
    <cellStyle name="Output 2 3 2 5 2 2 2 3" xfId="20245"/>
    <cellStyle name="Output 2 3 2 5 2 2 2 3 2" xfId="45085"/>
    <cellStyle name="Output 2 3 2 5 2 2 2 4" xfId="23515"/>
    <cellStyle name="Output 2 3 2 5 2 2 2 4 2" xfId="48355"/>
    <cellStyle name="Output 2 3 2 5 2 2 2 5" xfId="26728"/>
    <cellStyle name="Output 2 3 2 5 2 2 2 5 2" xfId="51568"/>
    <cellStyle name="Output 2 3 2 5 2 2 2 6" xfId="37418"/>
    <cellStyle name="Output 2 3 2 5 2 2 3" xfId="31176"/>
    <cellStyle name="Output 2 3 2 5 2 3" xfId="10401"/>
    <cellStyle name="Output 2 3 2 5 2 3 2" xfId="14088"/>
    <cellStyle name="Output 2 3 2 5 2 3 2 2" xfId="38929"/>
    <cellStyle name="Output 2 3 2 5 2 3 3" xfId="18115"/>
    <cellStyle name="Output 2 3 2 5 2 3 3 2" xfId="42955"/>
    <cellStyle name="Output 2 3 2 5 2 3 4" xfId="21403"/>
    <cellStyle name="Output 2 3 2 5 2 3 4 2" xfId="46243"/>
    <cellStyle name="Output 2 3 2 5 2 3 5" xfId="24629"/>
    <cellStyle name="Output 2 3 2 5 2 3 5 2" xfId="49469"/>
    <cellStyle name="Output 2 3 2 5 2 3 6" xfId="35340"/>
    <cellStyle name="Output 2 3 2 5 2 4" xfId="30365"/>
    <cellStyle name="Output 2 3 2 5 3" xfId="5793"/>
    <cellStyle name="Output 2 3 2 5 3 2" xfId="12169"/>
    <cellStyle name="Output 2 3 2 5 3 2 2" xfId="16579"/>
    <cellStyle name="Output 2 3 2 5 3 2 2 2" xfId="41419"/>
    <cellStyle name="Output 2 3 2 5 3 2 3" xfId="19842"/>
    <cellStyle name="Output 2 3 2 5 3 2 3 2" xfId="44682"/>
    <cellStyle name="Output 2 3 2 5 3 2 4" xfId="23112"/>
    <cellStyle name="Output 2 3 2 5 3 2 4 2" xfId="47952"/>
    <cellStyle name="Output 2 3 2 5 3 2 5" xfId="26325"/>
    <cellStyle name="Output 2 3 2 5 3 2 5 2" xfId="51165"/>
    <cellStyle name="Output 2 3 2 5 3 2 6" xfId="37032"/>
    <cellStyle name="Output 2 3 2 5 3 3" xfId="30792"/>
    <cellStyle name="Output 2 3 2 5 4" xfId="10084"/>
    <cellStyle name="Output 2 3 2 5 4 2" xfId="8231"/>
    <cellStyle name="Output 2 3 2 5 4 2 2" xfId="33184"/>
    <cellStyle name="Output 2 3 2 5 4 3" xfId="17799"/>
    <cellStyle name="Output 2 3 2 5 4 3 2" xfId="42639"/>
    <cellStyle name="Output 2 3 2 5 4 4" xfId="21093"/>
    <cellStyle name="Output 2 3 2 5 4 4 2" xfId="45933"/>
    <cellStyle name="Output 2 3 2 5 4 5" xfId="24319"/>
    <cellStyle name="Output 2 3 2 5 4 5 2" xfId="49159"/>
    <cellStyle name="Output 2 3 2 5 4 6" xfId="35030"/>
    <cellStyle name="Output 2 3 2 5 5" xfId="29423"/>
    <cellStyle name="Output 2 3 2 6" xfId="572"/>
    <cellStyle name="Output 2 3 2 6 2" xfId="5717"/>
    <cellStyle name="Output 2 3 2 6 2 2" xfId="12093"/>
    <cellStyle name="Output 2 3 2 6 2 2 2" xfId="16503"/>
    <cellStyle name="Output 2 3 2 6 2 2 2 2" xfId="41343"/>
    <cellStyle name="Output 2 3 2 6 2 2 3" xfId="19766"/>
    <cellStyle name="Output 2 3 2 6 2 2 3 2" xfId="44606"/>
    <cellStyle name="Output 2 3 2 6 2 2 4" xfId="23036"/>
    <cellStyle name="Output 2 3 2 6 2 2 4 2" xfId="47876"/>
    <cellStyle name="Output 2 3 2 6 2 2 5" xfId="26249"/>
    <cellStyle name="Output 2 3 2 6 2 2 5 2" xfId="51089"/>
    <cellStyle name="Output 2 3 2 6 2 2 6" xfId="36956"/>
    <cellStyle name="Output 2 3 2 6 2 3" xfId="30716"/>
    <cellStyle name="Output 2 3 2 6 3" xfId="10116"/>
    <cellStyle name="Output 2 3 2 6 3 2" xfId="6590"/>
    <cellStyle name="Output 2 3 2 6 3 2 2" xfId="31559"/>
    <cellStyle name="Output 2 3 2 6 3 3" xfId="17831"/>
    <cellStyle name="Output 2 3 2 6 3 3 2" xfId="42671"/>
    <cellStyle name="Output 2 3 2 6 3 4" xfId="21125"/>
    <cellStyle name="Output 2 3 2 6 3 4 2" xfId="45965"/>
    <cellStyle name="Output 2 3 2 6 3 5" xfId="24351"/>
    <cellStyle name="Output 2 3 2 6 3 5 2" xfId="49191"/>
    <cellStyle name="Output 2 3 2 6 3 6" xfId="35060"/>
    <cellStyle name="Output 2 3 2 6 4" xfId="29346"/>
    <cellStyle name="Output 2 3 2 7" xfId="5538"/>
    <cellStyle name="Output 2 3 2 7 2" xfId="10233"/>
    <cellStyle name="Output 2 3 2 7 2 2" xfId="9572"/>
    <cellStyle name="Output 2 3 2 7 2 2 2" xfId="34522"/>
    <cellStyle name="Output 2 3 2 7 2 3" xfId="17947"/>
    <cellStyle name="Output 2 3 2 7 2 3 2" xfId="42787"/>
    <cellStyle name="Output 2 3 2 7 2 4" xfId="21241"/>
    <cellStyle name="Output 2 3 2 7 2 4 2" xfId="46081"/>
    <cellStyle name="Output 2 3 2 7 2 5" xfId="24467"/>
    <cellStyle name="Output 2 3 2 7 2 5 2" xfId="49307"/>
    <cellStyle name="Output 2 3 2 7 2 6" xfId="35175"/>
    <cellStyle name="Output 2 3 2 7 3" xfId="30537"/>
    <cellStyle name="Output 2 3 2 8" xfId="9971"/>
    <cellStyle name="Output 2 3 2 8 2" xfId="13734"/>
    <cellStyle name="Output 2 3 2 8 2 2" xfId="38576"/>
    <cellStyle name="Output 2 3 2 8 3" xfId="17687"/>
    <cellStyle name="Output 2 3 2 8 3 2" xfId="42527"/>
    <cellStyle name="Output 2 3 2 8 4" xfId="20982"/>
    <cellStyle name="Output 2 3 2 8 4 2" xfId="45822"/>
    <cellStyle name="Output 2 3 2 8 5" xfId="24208"/>
    <cellStyle name="Output 2 3 2 8 5 2" xfId="49048"/>
    <cellStyle name="Output 2 3 2 8 6" xfId="34920"/>
    <cellStyle name="Output 2 3 2 9" xfId="29160"/>
    <cellStyle name="Output 2 3 3" xfId="373"/>
    <cellStyle name="Output 2 3 3 2" xfId="470"/>
    <cellStyle name="Output 2 3 3 2 2" xfId="1070"/>
    <cellStyle name="Output 2 3 3 2 2 2" xfId="5985"/>
    <cellStyle name="Output 2 3 3 2 2 2 2" xfId="12361"/>
    <cellStyle name="Output 2 3 3 2 2 2 2 2" xfId="16771"/>
    <cellStyle name="Output 2 3 3 2 2 2 2 2 2" xfId="41611"/>
    <cellStyle name="Output 2 3 3 2 2 2 2 3" xfId="20034"/>
    <cellStyle name="Output 2 3 3 2 2 2 2 3 2" xfId="44874"/>
    <cellStyle name="Output 2 3 3 2 2 2 2 4" xfId="23304"/>
    <cellStyle name="Output 2 3 3 2 2 2 2 4 2" xfId="48144"/>
    <cellStyle name="Output 2 3 3 2 2 2 2 5" xfId="26517"/>
    <cellStyle name="Output 2 3 3 2 2 2 2 5 2" xfId="51357"/>
    <cellStyle name="Output 2 3 3 2 2 2 2 6" xfId="37221"/>
    <cellStyle name="Output 2 3 3 2 2 2 3" xfId="30981"/>
    <cellStyle name="Output 2 3 3 2 2 3" xfId="11669"/>
    <cellStyle name="Output 2 3 3 2 2 3 2" xfId="9435"/>
    <cellStyle name="Output 2 3 3 2 2 3 2 2" xfId="34385"/>
    <cellStyle name="Output 2 3 3 2 2 3 3" xfId="19343"/>
    <cellStyle name="Output 2 3 3 2 2 3 3 2" xfId="44183"/>
    <cellStyle name="Output 2 3 3 2 2 3 4" xfId="22612"/>
    <cellStyle name="Output 2 3 3 2 2 3 4 2" xfId="47452"/>
    <cellStyle name="Output 2 3 3 2 2 3 5" xfId="25827"/>
    <cellStyle name="Output 2 3 3 2 2 3 5 2" xfId="50667"/>
    <cellStyle name="Output 2 3 3 2 2 3 6" xfId="36552"/>
    <cellStyle name="Output 2 3 3 2 2 4" xfId="29616"/>
    <cellStyle name="Output 2 3 3 2 3" xfId="5640"/>
    <cellStyle name="Output 2 3 3 2 3 2" xfId="12016"/>
    <cellStyle name="Output 2 3 3 2 3 2 2" xfId="16426"/>
    <cellStyle name="Output 2 3 3 2 3 2 2 2" xfId="41266"/>
    <cellStyle name="Output 2 3 3 2 3 2 3" xfId="19689"/>
    <cellStyle name="Output 2 3 3 2 3 2 3 2" xfId="44529"/>
    <cellStyle name="Output 2 3 3 2 3 2 4" xfId="22959"/>
    <cellStyle name="Output 2 3 3 2 3 2 4 2" xfId="47799"/>
    <cellStyle name="Output 2 3 3 2 3 2 5" xfId="26172"/>
    <cellStyle name="Output 2 3 3 2 3 2 5 2" xfId="51012"/>
    <cellStyle name="Output 2 3 3 2 3 2 6" xfId="36879"/>
    <cellStyle name="Output 2 3 3 2 3 3" xfId="30639"/>
    <cellStyle name="Output 2 3 3 2 4" xfId="11623"/>
    <cellStyle name="Output 2 3 3 2 4 2" xfId="6429"/>
    <cellStyle name="Output 2 3 3 2 4 2 2" xfId="31403"/>
    <cellStyle name="Output 2 3 3 2 4 3" xfId="19297"/>
    <cellStyle name="Output 2 3 3 2 4 3 2" xfId="44137"/>
    <cellStyle name="Output 2 3 3 2 4 4" xfId="22567"/>
    <cellStyle name="Output 2 3 3 2 4 4 2" xfId="47407"/>
    <cellStyle name="Output 2 3 3 2 4 5" xfId="25782"/>
    <cellStyle name="Output 2 3 3 2 4 5 2" xfId="50622"/>
    <cellStyle name="Output 2 3 3 2 4 6" xfId="36507"/>
    <cellStyle name="Output 2 3 3 2 5" xfId="29264"/>
    <cellStyle name="Output 2 3 3 3" xfId="621"/>
    <cellStyle name="Output 2 3 3 3 2" xfId="964"/>
    <cellStyle name="Output 2 3 3 3 2 2" xfId="5883"/>
    <cellStyle name="Output 2 3 3 3 2 2 2" xfId="12259"/>
    <cellStyle name="Output 2 3 3 3 2 2 2 2" xfId="16669"/>
    <cellStyle name="Output 2 3 3 3 2 2 2 2 2" xfId="41509"/>
    <cellStyle name="Output 2 3 3 3 2 2 2 3" xfId="19932"/>
    <cellStyle name="Output 2 3 3 3 2 2 2 3 2" xfId="44772"/>
    <cellStyle name="Output 2 3 3 3 2 2 2 4" xfId="23202"/>
    <cellStyle name="Output 2 3 3 3 2 2 2 4 2" xfId="48042"/>
    <cellStyle name="Output 2 3 3 3 2 2 2 5" xfId="26415"/>
    <cellStyle name="Output 2 3 3 3 2 2 2 5 2" xfId="51255"/>
    <cellStyle name="Output 2 3 3 3 2 2 2 6" xfId="37119"/>
    <cellStyle name="Output 2 3 3 3 2 2 3" xfId="30879"/>
    <cellStyle name="Output 2 3 3 3 2 3" xfId="6877"/>
    <cellStyle name="Output 2 3 3 3 2 3 2" xfId="15601"/>
    <cellStyle name="Output 2 3 3 3 2 3 2 2" xfId="40442"/>
    <cellStyle name="Output 2 3 3 3 2 3 3" xfId="8498"/>
    <cellStyle name="Output 2 3 3 3 2 3 3 2" xfId="33449"/>
    <cellStyle name="Output 2 3 3 3 2 3 4" xfId="17503"/>
    <cellStyle name="Output 2 3 3 3 2 3 4 2" xfId="42343"/>
    <cellStyle name="Output 2 3 3 3 2 3 5" xfId="6510"/>
    <cellStyle name="Output 2 3 3 3 2 3 5 2" xfId="31481"/>
    <cellStyle name="Output 2 3 3 3 2 3 6" xfId="31838"/>
    <cellStyle name="Output 2 3 3 3 2 4" xfId="29510"/>
    <cellStyle name="Output 2 3 3 3 3" xfId="5765"/>
    <cellStyle name="Output 2 3 3 3 3 2" xfId="12141"/>
    <cellStyle name="Output 2 3 3 3 3 2 2" xfId="16551"/>
    <cellStyle name="Output 2 3 3 3 3 2 2 2" xfId="41391"/>
    <cellStyle name="Output 2 3 3 3 3 2 3" xfId="19814"/>
    <cellStyle name="Output 2 3 3 3 3 2 3 2" xfId="44654"/>
    <cellStyle name="Output 2 3 3 3 3 2 4" xfId="23084"/>
    <cellStyle name="Output 2 3 3 3 3 2 4 2" xfId="47924"/>
    <cellStyle name="Output 2 3 3 3 3 2 5" xfId="26297"/>
    <cellStyle name="Output 2 3 3 3 3 2 5 2" xfId="51137"/>
    <cellStyle name="Output 2 3 3 3 3 2 6" xfId="37004"/>
    <cellStyle name="Output 2 3 3 3 3 3" xfId="30764"/>
    <cellStyle name="Output 2 3 3 3 4" xfId="11512"/>
    <cellStyle name="Output 2 3 3 3 4 2" xfId="6691"/>
    <cellStyle name="Output 2 3 3 3 4 2 2" xfId="31659"/>
    <cellStyle name="Output 2 3 3 3 4 3" xfId="19189"/>
    <cellStyle name="Output 2 3 3 3 4 3 2" xfId="44029"/>
    <cellStyle name="Output 2 3 3 3 4 4" xfId="22456"/>
    <cellStyle name="Output 2 3 3 3 4 4 2" xfId="47296"/>
    <cellStyle name="Output 2 3 3 3 4 5" xfId="25674"/>
    <cellStyle name="Output 2 3 3 3 4 5 2" xfId="50514"/>
    <cellStyle name="Output 2 3 3 3 4 6" xfId="36401"/>
    <cellStyle name="Output 2 3 3 3 5" xfId="29395"/>
    <cellStyle name="Output 2 3 3 4" xfId="667"/>
    <cellStyle name="Output 2 3 3 4 2" xfId="5361"/>
    <cellStyle name="Output 2 3 3 4 2 2" xfId="6232"/>
    <cellStyle name="Output 2 3 3 4 2 2 2" xfId="12607"/>
    <cellStyle name="Output 2 3 3 4 2 2 2 2" xfId="17017"/>
    <cellStyle name="Output 2 3 3 4 2 2 2 2 2" xfId="41857"/>
    <cellStyle name="Output 2 3 3 4 2 2 2 3" xfId="20280"/>
    <cellStyle name="Output 2 3 3 4 2 2 2 3 2" xfId="45120"/>
    <cellStyle name="Output 2 3 3 4 2 2 2 4" xfId="23550"/>
    <cellStyle name="Output 2 3 3 4 2 2 2 4 2" xfId="48390"/>
    <cellStyle name="Output 2 3 3 4 2 2 2 5" xfId="26763"/>
    <cellStyle name="Output 2 3 3 4 2 2 2 5 2" xfId="51603"/>
    <cellStyle name="Output 2 3 3 4 2 2 2 6" xfId="37453"/>
    <cellStyle name="Output 2 3 3 4 2 2 3" xfId="31211"/>
    <cellStyle name="Output 2 3 3 4 2 3" xfId="10358"/>
    <cellStyle name="Output 2 3 3 4 2 3 2" xfId="13809"/>
    <cellStyle name="Output 2 3 3 4 2 3 2 2" xfId="38651"/>
    <cellStyle name="Output 2 3 3 4 2 3 3" xfId="18072"/>
    <cellStyle name="Output 2 3 3 4 2 3 3 2" xfId="42912"/>
    <cellStyle name="Output 2 3 3 4 2 3 4" xfId="21362"/>
    <cellStyle name="Output 2 3 3 4 2 3 4 2" xfId="46202"/>
    <cellStyle name="Output 2 3 3 4 2 3 5" xfId="24588"/>
    <cellStyle name="Output 2 3 3 4 2 3 5 2" xfId="49428"/>
    <cellStyle name="Output 2 3 3 4 2 3 6" xfId="35299"/>
    <cellStyle name="Output 2 3 3 4 2 4" xfId="30406"/>
    <cellStyle name="Output 2 3 3 4 3" xfId="5811"/>
    <cellStyle name="Output 2 3 3 4 3 2" xfId="12187"/>
    <cellStyle name="Output 2 3 3 4 3 2 2" xfId="16597"/>
    <cellStyle name="Output 2 3 3 4 3 2 2 2" xfId="41437"/>
    <cellStyle name="Output 2 3 3 4 3 2 3" xfId="19860"/>
    <cellStyle name="Output 2 3 3 4 3 2 3 2" xfId="44700"/>
    <cellStyle name="Output 2 3 3 4 3 2 4" xfId="23130"/>
    <cellStyle name="Output 2 3 3 4 3 2 4 2" xfId="47970"/>
    <cellStyle name="Output 2 3 3 4 3 2 5" xfId="26343"/>
    <cellStyle name="Output 2 3 3 4 3 2 5 2" xfId="51183"/>
    <cellStyle name="Output 2 3 3 4 3 2 6" xfId="37050"/>
    <cellStyle name="Output 2 3 3 4 3 3" xfId="30810"/>
    <cellStyle name="Output 2 3 3 4 4" xfId="6783"/>
    <cellStyle name="Output 2 3 3 4 4 2" xfId="14718"/>
    <cellStyle name="Output 2 3 3 4 4 2 2" xfId="39559"/>
    <cellStyle name="Output 2 3 3 4 4 3" xfId="13845"/>
    <cellStyle name="Output 2 3 3 4 4 3 2" xfId="38687"/>
    <cellStyle name="Output 2 3 3 4 4 4" xfId="7859"/>
    <cellStyle name="Output 2 3 3 4 4 4 2" xfId="32812"/>
    <cellStyle name="Output 2 3 3 4 4 5" xfId="7657"/>
    <cellStyle name="Output 2 3 3 4 4 5 2" xfId="32610"/>
    <cellStyle name="Output 2 3 3 4 4 6" xfId="31751"/>
    <cellStyle name="Output 2 3 3 4 5" xfId="29441"/>
    <cellStyle name="Output 2 3 3 5" xfId="704"/>
    <cellStyle name="Output 2 3 3 5 2" xfId="5848"/>
    <cellStyle name="Output 2 3 3 5 2 2" xfId="12224"/>
    <cellStyle name="Output 2 3 3 5 2 2 2" xfId="16634"/>
    <cellStyle name="Output 2 3 3 5 2 2 2 2" xfId="41474"/>
    <cellStyle name="Output 2 3 3 5 2 2 3" xfId="19897"/>
    <cellStyle name="Output 2 3 3 5 2 2 3 2" xfId="44737"/>
    <cellStyle name="Output 2 3 3 5 2 2 4" xfId="23167"/>
    <cellStyle name="Output 2 3 3 5 2 2 4 2" xfId="48007"/>
    <cellStyle name="Output 2 3 3 5 2 2 5" xfId="26380"/>
    <cellStyle name="Output 2 3 3 5 2 2 5 2" xfId="51220"/>
    <cellStyle name="Output 2 3 3 5 2 2 6" xfId="37087"/>
    <cellStyle name="Output 2 3 3 5 2 3" xfId="30847"/>
    <cellStyle name="Output 2 3 3 5 3" xfId="10106"/>
    <cellStyle name="Output 2 3 3 5 3 2" xfId="8215"/>
    <cellStyle name="Output 2 3 3 5 3 2 2" xfId="33168"/>
    <cellStyle name="Output 2 3 3 5 3 3" xfId="17821"/>
    <cellStyle name="Output 2 3 3 5 3 3 2" xfId="42661"/>
    <cellStyle name="Output 2 3 3 5 3 4" xfId="21115"/>
    <cellStyle name="Output 2 3 3 5 3 4 2" xfId="45955"/>
    <cellStyle name="Output 2 3 3 5 3 5" xfId="24341"/>
    <cellStyle name="Output 2 3 3 5 3 5 2" xfId="49181"/>
    <cellStyle name="Output 2 3 3 5 3 6" xfId="35050"/>
    <cellStyle name="Output 2 3 3 5 4" xfId="29478"/>
    <cellStyle name="Output 2 3 3 6" xfId="5556"/>
    <cellStyle name="Output 2 3 3 6 2" xfId="10215"/>
    <cellStyle name="Output 2 3 3 6 2 2" xfId="13729"/>
    <cellStyle name="Output 2 3 3 6 2 2 2" xfId="38571"/>
    <cellStyle name="Output 2 3 3 6 2 3" xfId="17929"/>
    <cellStyle name="Output 2 3 3 6 2 3 2" xfId="42769"/>
    <cellStyle name="Output 2 3 3 6 2 4" xfId="21223"/>
    <cellStyle name="Output 2 3 3 6 2 4 2" xfId="46063"/>
    <cellStyle name="Output 2 3 3 6 2 5" xfId="24449"/>
    <cellStyle name="Output 2 3 3 6 2 5 2" xfId="49289"/>
    <cellStyle name="Output 2 3 3 6 2 6" xfId="35157"/>
    <cellStyle name="Output 2 3 3 6 3" xfId="30555"/>
    <cellStyle name="Output 2 3 3 7" xfId="6803"/>
    <cellStyle name="Output 2 3 3 7 2" xfId="15714"/>
    <cellStyle name="Output 2 3 3 7 2 2" xfId="40554"/>
    <cellStyle name="Output 2 3 3 7 3" xfId="13832"/>
    <cellStyle name="Output 2 3 3 7 3 2" xfId="38674"/>
    <cellStyle name="Output 2 3 3 7 4" xfId="15766"/>
    <cellStyle name="Output 2 3 3 7 4 2" xfId="40606"/>
    <cellStyle name="Output 2 3 3 7 5" xfId="14897"/>
    <cellStyle name="Output 2 3 3 7 5 2" xfId="39738"/>
    <cellStyle name="Output 2 3 3 7 6" xfId="31770"/>
    <cellStyle name="Output 2 3 3 8" xfId="29178"/>
    <cellStyle name="Output 2 3 4" xfId="427"/>
    <cellStyle name="Output 2 3 4 2" xfId="1018"/>
    <cellStyle name="Output 2 3 4 2 2" xfId="5934"/>
    <cellStyle name="Output 2 3 4 2 2 2" xfId="12310"/>
    <cellStyle name="Output 2 3 4 2 2 2 2" xfId="16720"/>
    <cellStyle name="Output 2 3 4 2 2 2 2 2" xfId="41560"/>
    <cellStyle name="Output 2 3 4 2 2 2 3" xfId="19983"/>
    <cellStyle name="Output 2 3 4 2 2 2 3 2" xfId="44823"/>
    <cellStyle name="Output 2 3 4 2 2 2 4" xfId="23253"/>
    <cellStyle name="Output 2 3 4 2 2 2 4 2" xfId="48093"/>
    <cellStyle name="Output 2 3 4 2 2 2 5" xfId="26466"/>
    <cellStyle name="Output 2 3 4 2 2 2 5 2" xfId="51306"/>
    <cellStyle name="Output 2 3 4 2 2 2 6" xfId="37170"/>
    <cellStyle name="Output 2 3 4 2 2 3" xfId="30930"/>
    <cellStyle name="Output 2 3 4 2 3" xfId="11736"/>
    <cellStyle name="Output 2 3 4 2 3 2" xfId="14849"/>
    <cellStyle name="Output 2 3 4 2 3 2 2" xfId="39690"/>
    <cellStyle name="Output 2 3 4 2 3 3" xfId="19410"/>
    <cellStyle name="Output 2 3 4 2 3 3 2" xfId="44250"/>
    <cellStyle name="Output 2 3 4 2 3 4" xfId="22679"/>
    <cellStyle name="Output 2 3 4 2 3 4 2" xfId="47519"/>
    <cellStyle name="Output 2 3 4 2 3 5" xfId="25894"/>
    <cellStyle name="Output 2 3 4 2 3 5 2" xfId="50734"/>
    <cellStyle name="Output 2 3 4 2 3 6" xfId="36616"/>
    <cellStyle name="Output 2 3 4 2 4" xfId="29564"/>
    <cellStyle name="Output 2 3 4 3" xfId="5598"/>
    <cellStyle name="Output 2 3 4 3 2" xfId="10173"/>
    <cellStyle name="Output 2 3 4 3 2 2" xfId="14217"/>
    <cellStyle name="Output 2 3 4 3 2 2 2" xfId="39058"/>
    <cellStyle name="Output 2 3 4 3 2 3" xfId="17887"/>
    <cellStyle name="Output 2 3 4 3 2 3 2" xfId="42727"/>
    <cellStyle name="Output 2 3 4 3 2 4" xfId="21181"/>
    <cellStyle name="Output 2 3 4 3 2 4 2" xfId="46021"/>
    <cellStyle name="Output 2 3 4 3 2 5" xfId="24407"/>
    <cellStyle name="Output 2 3 4 3 2 5 2" xfId="49247"/>
    <cellStyle name="Output 2 3 4 3 2 6" xfId="35115"/>
    <cellStyle name="Output 2 3 4 3 3" xfId="30597"/>
    <cellStyle name="Output 2 3 4 4" xfId="11637"/>
    <cellStyle name="Output 2 3 4 4 2" xfId="13978"/>
    <cellStyle name="Output 2 3 4 4 2 2" xfId="38819"/>
    <cellStyle name="Output 2 3 4 4 3" xfId="19311"/>
    <cellStyle name="Output 2 3 4 4 3 2" xfId="44151"/>
    <cellStyle name="Output 2 3 4 4 4" xfId="22581"/>
    <cellStyle name="Output 2 3 4 4 4 2" xfId="47421"/>
    <cellStyle name="Output 2 3 4 4 5" xfId="25796"/>
    <cellStyle name="Output 2 3 4 4 5 2" xfId="50636"/>
    <cellStyle name="Output 2 3 4 4 6" xfId="36521"/>
    <cellStyle name="Output 2 3 4 5" xfId="29221"/>
    <cellStyle name="Output 2 3 5" xfId="577"/>
    <cellStyle name="Output 2 3 5 2" xfId="967"/>
    <cellStyle name="Output 2 3 5 2 2" xfId="5886"/>
    <cellStyle name="Output 2 3 5 2 2 2" xfId="12262"/>
    <cellStyle name="Output 2 3 5 2 2 2 2" xfId="16672"/>
    <cellStyle name="Output 2 3 5 2 2 2 2 2" xfId="41512"/>
    <cellStyle name="Output 2 3 5 2 2 2 3" xfId="19935"/>
    <cellStyle name="Output 2 3 5 2 2 2 3 2" xfId="44775"/>
    <cellStyle name="Output 2 3 5 2 2 2 4" xfId="23205"/>
    <cellStyle name="Output 2 3 5 2 2 2 4 2" xfId="48045"/>
    <cellStyle name="Output 2 3 5 2 2 2 5" xfId="26418"/>
    <cellStyle name="Output 2 3 5 2 2 2 5 2" xfId="51258"/>
    <cellStyle name="Output 2 3 5 2 2 2 6" xfId="37122"/>
    <cellStyle name="Output 2 3 5 2 2 3" xfId="30882"/>
    <cellStyle name="Output 2 3 5 2 3" xfId="11643"/>
    <cellStyle name="Output 2 3 5 2 3 2" xfId="14769"/>
    <cellStyle name="Output 2 3 5 2 3 2 2" xfId="39610"/>
    <cellStyle name="Output 2 3 5 2 3 3" xfId="19317"/>
    <cellStyle name="Output 2 3 5 2 3 3 2" xfId="44157"/>
    <cellStyle name="Output 2 3 5 2 3 4" xfId="22586"/>
    <cellStyle name="Output 2 3 5 2 3 4 2" xfId="47426"/>
    <cellStyle name="Output 2 3 5 2 3 5" xfId="25801"/>
    <cellStyle name="Output 2 3 5 2 3 5 2" xfId="50641"/>
    <cellStyle name="Output 2 3 5 2 3 6" xfId="36527"/>
    <cellStyle name="Output 2 3 5 2 4" xfId="29513"/>
    <cellStyle name="Output 2 3 5 3" xfId="5722"/>
    <cellStyle name="Output 2 3 5 3 2" xfId="12098"/>
    <cellStyle name="Output 2 3 5 3 2 2" xfId="16508"/>
    <cellStyle name="Output 2 3 5 3 2 2 2" xfId="41348"/>
    <cellStyle name="Output 2 3 5 3 2 3" xfId="19771"/>
    <cellStyle name="Output 2 3 5 3 2 3 2" xfId="44611"/>
    <cellStyle name="Output 2 3 5 3 2 4" xfId="23041"/>
    <cellStyle name="Output 2 3 5 3 2 4 2" xfId="47881"/>
    <cellStyle name="Output 2 3 5 3 2 5" xfId="26254"/>
    <cellStyle name="Output 2 3 5 3 2 5 2" xfId="51094"/>
    <cellStyle name="Output 2 3 5 3 2 6" xfId="36961"/>
    <cellStyle name="Output 2 3 5 3 3" xfId="30721"/>
    <cellStyle name="Output 2 3 5 4" xfId="6974"/>
    <cellStyle name="Output 2 3 5 4 2" xfId="14262"/>
    <cellStyle name="Output 2 3 5 4 2 2" xfId="39103"/>
    <cellStyle name="Output 2 3 5 4 3" xfId="14918"/>
    <cellStyle name="Output 2 3 5 4 3 2" xfId="39759"/>
    <cellStyle name="Output 2 3 5 4 4" xfId="8836"/>
    <cellStyle name="Output 2 3 5 4 4 2" xfId="33787"/>
    <cellStyle name="Output 2 3 5 4 5" xfId="18797"/>
    <cellStyle name="Output 2 3 5 4 5 2" xfId="43637"/>
    <cellStyle name="Output 2 3 5 4 6" xfId="31930"/>
    <cellStyle name="Output 2 3 5 5" xfId="29351"/>
    <cellStyle name="Output 2 3 6" xfId="5514"/>
    <cellStyle name="Output 2 3 6 2" xfId="10255"/>
    <cellStyle name="Output 2 3 6 2 2" xfId="8187"/>
    <cellStyle name="Output 2 3 6 2 2 2" xfId="33140"/>
    <cellStyle name="Output 2 3 6 2 3" xfId="17969"/>
    <cellStyle name="Output 2 3 6 2 3 2" xfId="42809"/>
    <cellStyle name="Output 2 3 6 2 4" xfId="21263"/>
    <cellStyle name="Output 2 3 6 2 4 2" xfId="46103"/>
    <cellStyle name="Output 2 3 6 2 5" xfId="24489"/>
    <cellStyle name="Output 2 3 6 2 5 2" xfId="49329"/>
    <cellStyle name="Output 2 3 6 2 6" xfId="35197"/>
    <cellStyle name="Output 2 3 6 3" xfId="30513"/>
    <cellStyle name="Output 2 3 7" xfId="7081"/>
    <cellStyle name="Output 2 3 7 2" xfId="7424"/>
    <cellStyle name="Output 2 3 7 2 2" xfId="32377"/>
    <cellStyle name="Output 2 3 7 3" xfId="15741"/>
    <cellStyle name="Output 2 3 7 3 2" xfId="40581"/>
    <cellStyle name="Output 2 3 7 4" xfId="14658"/>
    <cellStyle name="Output 2 3 7 4 2" xfId="39499"/>
    <cellStyle name="Output 2 3 7 5" xfId="15659"/>
    <cellStyle name="Output 2 3 7 5 2" xfId="40499"/>
    <cellStyle name="Output 2 3 7 6" xfId="32035"/>
    <cellStyle name="Output 2 3 8" xfId="29135"/>
    <cellStyle name="Output 2 4" xfId="273"/>
    <cellStyle name="Output 2 4 2" xfId="325"/>
    <cellStyle name="Output 2 4 2 2" xfId="388"/>
    <cellStyle name="Output 2 4 2 2 2" xfId="481"/>
    <cellStyle name="Output 2 4 2 2 2 2" xfId="1082"/>
    <cellStyle name="Output 2 4 2 2 2 2 2" xfId="5997"/>
    <cellStyle name="Output 2 4 2 2 2 2 2 2" xfId="12373"/>
    <cellStyle name="Output 2 4 2 2 2 2 2 2 2" xfId="16783"/>
    <cellStyle name="Output 2 4 2 2 2 2 2 2 2 2" xfId="41623"/>
    <cellStyle name="Output 2 4 2 2 2 2 2 2 3" xfId="20046"/>
    <cellStyle name="Output 2 4 2 2 2 2 2 2 3 2" xfId="44886"/>
    <cellStyle name="Output 2 4 2 2 2 2 2 2 4" xfId="23316"/>
    <cellStyle name="Output 2 4 2 2 2 2 2 2 4 2" xfId="48156"/>
    <cellStyle name="Output 2 4 2 2 2 2 2 2 5" xfId="26529"/>
    <cellStyle name="Output 2 4 2 2 2 2 2 2 5 2" xfId="51369"/>
    <cellStyle name="Output 2 4 2 2 2 2 2 2 6" xfId="37233"/>
    <cellStyle name="Output 2 4 2 2 2 2 2 3" xfId="30993"/>
    <cellStyle name="Output 2 4 2 2 2 2 3" xfId="11646"/>
    <cellStyle name="Output 2 4 2 2 2 2 3 2" xfId="7561"/>
    <cellStyle name="Output 2 4 2 2 2 2 3 2 2" xfId="32514"/>
    <cellStyle name="Output 2 4 2 2 2 2 3 3" xfId="19320"/>
    <cellStyle name="Output 2 4 2 2 2 2 3 3 2" xfId="44160"/>
    <cellStyle name="Output 2 4 2 2 2 2 3 4" xfId="22589"/>
    <cellStyle name="Output 2 4 2 2 2 2 3 4 2" xfId="47429"/>
    <cellStyle name="Output 2 4 2 2 2 2 3 5" xfId="25804"/>
    <cellStyle name="Output 2 4 2 2 2 2 3 5 2" xfId="50644"/>
    <cellStyle name="Output 2 4 2 2 2 2 3 6" xfId="36530"/>
    <cellStyle name="Output 2 4 2 2 2 2 4" xfId="29628"/>
    <cellStyle name="Output 2 4 2 2 2 3" xfId="5651"/>
    <cellStyle name="Output 2 4 2 2 2 3 2" xfId="12027"/>
    <cellStyle name="Output 2 4 2 2 2 3 2 2" xfId="16437"/>
    <cellStyle name="Output 2 4 2 2 2 3 2 2 2" xfId="41277"/>
    <cellStyle name="Output 2 4 2 2 2 3 2 3" xfId="19700"/>
    <cellStyle name="Output 2 4 2 2 2 3 2 3 2" xfId="44540"/>
    <cellStyle name="Output 2 4 2 2 2 3 2 4" xfId="22970"/>
    <cellStyle name="Output 2 4 2 2 2 3 2 4 2" xfId="47810"/>
    <cellStyle name="Output 2 4 2 2 2 3 2 5" xfId="26183"/>
    <cellStyle name="Output 2 4 2 2 2 3 2 5 2" xfId="51023"/>
    <cellStyle name="Output 2 4 2 2 2 3 2 6" xfId="36890"/>
    <cellStyle name="Output 2 4 2 2 2 3 3" xfId="30650"/>
    <cellStyle name="Output 2 4 2 2 2 4" xfId="11666"/>
    <cellStyle name="Output 2 4 2 2 2 4 2" xfId="13590"/>
    <cellStyle name="Output 2 4 2 2 2 4 2 2" xfId="38432"/>
    <cellStyle name="Output 2 4 2 2 2 4 3" xfId="19340"/>
    <cellStyle name="Output 2 4 2 2 2 4 3 2" xfId="44180"/>
    <cellStyle name="Output 2 4 2 2 2 4 4" xfId="22609"/>
    <cellStyle name="Output 2 4 2 2 2 4 4 2" xfId="47449"/>
    <cellStyle name="Output 2 4 2 2 2 4 5" xfId="25824"/>
    <cellStyle name="Output 2 4 2 2 2 4 5 2" xfId="50664"/>
    <cellStyle name="Output 2 4 2 2 2 4 6" xfId="36549"/>
    <cellStyle name="Output 2 4 2 2 2 5" xfId="29275"/>
    <cellStyle name="Output 2 4 2 2 3" xfId="632"/>
    <cellStyle name="Output 2 4 2 2 3 2" xfId="1040"/>
    <cellStyle name="Output 2 4 2 2 3 2 2" xfId="5955"/>
    <cellStyle name="Output 2 4 2 2 3 2 2 2" xfId="12331"/>
    <cellStyle name="Output 2 4 2 2 3 2 2 2 2" xfId="16741"/>
    <cellStyle name="Output 2 4 2 2 3 2 2 2 2 2" xfId="41581"/>
    <cellStyle name="Output 2 4 2 2 3 2 2 2 3" xfId="20004"/>
    <cellStyle name="Output 2 4 2 2 3 2 2 2 3 2" xfId="44844"/>
    <cellStyle name="Output 2 4 2 2 3 2 2 2 4" xfId="23274"/>
    <cellStyle name="Output 2 4 2 2 3 2 2 2 4 2" xfId="48114"/>
    <cellStyle name="Output 2 4 2 2 3 2 2 2 5" xfId="26487"/>
    <cellStyle name="Output 2 4 2 2 3 2 2 2 5 2" xfId="51327"/>
    <cellStyle name="Output 2 4 2 2 3 2 2 2 6" xfId="37191"/>
    <cellStyle name="Output 2 4 2 2 3 2 2 3" xfId="30951"/>
    <cellStyle name="Output 2 4 2 2 3 2 3" xfId="11743"/>
    <cellStyle name="Output 2 4 2 2 3 2 3 2" xfId="7380"/>
    <cellStyle name="Output 2 4 2 2 3 2 3 2 2" xfId="32333"/>
    <cellStyle name="Output 2 4 2 2 3 2 3 3" xfId="19417"/>
    <cellStyle name="Output 2 4 2 2 3 2 3 3 2" xfId="44257"/>
    <cellStyle name="Output 2 4 2 2 3 2 3 4" xfId="22686"/>
    <cellStyle name="Output 2 4 2 2 3 2 3 4 2" xfId="47526"/>
    <cellStyle name="Output 2 4 2 2 3 2 3 5" xfId="25901"/>
    <cellStyle name="Output 2 4 2 2 3 2 3 5 2" xfId="50741"/>
    <cellStyle name="Output 2 4 2 2 3 2 3 6" xfId="36623"/>
    <cellStyle name="Output 2 4 2 2 3 2 4" xfId="29586"/>
    <cellStyle name="Output 2 4 2 2 3 3" xfId="5776"/>
    <cellStyle name="Output 2 4 2 2 3 3 2" xfId="12152"/>
    <cellStyle name="Output 2 4 2 2 3 3 2 2" xfId="16562"/>
    <cellStyle name="Output 2 4 2 2 3 3 2 2 2" xfId="41402"/>
    <cellStyle name="Output 2 4 2 2 3 3 2 3" xfId="19825"/>
    <cellStyle name="Output 2 4 2 2 3 3 2 3 2" xfId="44665"/>
    <cellStyle name="Output 2 4 2 2 3 3 2 4" xfId="23095"/>
    <cellStyle name="Output 2 4 2 2 3 3 2 4 2" xfId="47935"/>
    <cellStyle name="Output 2 4 2 2 3 3 2 5" xfId="26308"/>
    <cellStyle name="Output 2 4 2 2 3 3 2 5 2" xfId="51148"/>
    <cellStyle name="Output 2 4 2 2 3 3 2 6" xfId="37015"/>
    <cellStyle name="Output 2 4 2 2 3 3 3" xfId="30775"/>
    <cellStyle name="Output 2 4 2 2 3 4" xfId="11508"/>
    <cellStyle name="Output 2 4 2 2 3 4 2" xfId="14832"/>
    <cellStyle name="Output 2 4 2 2 3 4 2 2" xfId="39673"/>
    <cellStyle name="Output 2 4 2 2 3 4 3" xfId="19185"/>
    <cellStyle name="Output 2 4 2 2 3 4 3 2" xfId="44025"/>
    <cellStyle name="Output 2 4 2 2 3 4 4" xfId="22452"/>
    <cellStyle name="Output 2 4 2 2 3 4 4 2" xfId="47292"/>
    <cellStyle name="Output 2 4 2 2 3 4 5" xfId="25670"/>
    <cellStyle name="Output 2 4 2 2 3 4 5 2" xfId="50510"/>
    <cellStyle name="Output 2 4 2 2 3 4 6" xfId="36397"/>
    <cellStyle name="Output 2 4 2 2 3 5" xfId="29406"/>
    <cellStyle name="Output 2 4 2 2 4" xfId="678"/>
    <cellStyle name="Output 2 4 2 2 4 2" xfId="5323"/>
    <cellStyle name="Output 2 4 2 2 4 2 2" xfId="6203"/>
    <cellStyle name="Output 2 4 2 2 4 2 2 2" xfId="12578"/>
    <cellStyle name="Output 2 4 2 2 4 2 2 2 2" xfId="16988"/>
    <cellStyle name="Output 2 4 2 2 4 2 2 2 2 2" xfId="41828"/>
    <cellStyle name="Output 2 4 2 2 4 2 2 2 3" xfId="20251"/>
    <cellStyle name="Output 2 4 2 2 4 2 2 2 3 2" xfId="45091"/>
    <cellStyle name="Output 2 4 2 2 4 2 2 2 4" xfId="23521"/>
    <cellStyle name="Output 2 4 2 2 4 2 2 2 4 2" xfId="48361"/>
    <cellStyle name="Output 2 4 2 2 4 2 2 2 5" xfId="26734"/>
    <cellStyle name="Output 2 4 2 2 4 2 2 2 5 2" xfId="51574"/>
    <cellStyle name="Output 2 4 2 2 4 2 2 2 6" xfId="37424"/>
    <cellStyle name="Output 2 4 2 2 4 2 2 3" xfId="31182"/>
    <cellStyle name="Output 2 4 2 2 4 2 3" xfId="10389"/>
    <cellStyle name="Output 2 4 2 2 4 2 3 2" xfId="7347"/>
    <cellStyle name="Output 2 4 2 2 4 2 3 2 2" xfId="32300"/>
    <cellStyle name="Output 2 4 2 2 4 2 3 3" xfId="18103"/>
    <cellStyle name="Output 2 4 2 2 4 2 3 3 2" xfId="42943"/>
    <cellStyle name="Output 2 4 2 2 4 2 3 4" xfId="21393"/>
    <cellStyle name="Output 2 4 2 2 4 2 3 4 2" xfId="46233"/>
    <cellStyle name="Output 2 4 2 2 4 2 3 5" xfId="24619"/>
    <cellStyle name="Output 2 4 2 2 4 2 3 5 2" xfId="49459"/>
    <cellStyle name="Output 2 4 2 2 4 2 3 6" xfId="35330"/>
    <cellStyle name="Output 2 4 2 2 4 2 4" xfId="30375"/>
    <cellStyle name="Output 2 4 2 2 4 3" xfId="5822"/>
    <cellStyle name="Output 2 4 2 2 4 3 2" xfId="12198"/>
    <cellStyle name="Output 2 4 2 2 4 3 2 2" xfId="16608"/>
    <cellStyle name="Output 2 4 2 2 4 3 2 2 2" xfId="41448"/>
    <cellStyle name="Output 2 4 2 2 4 3 2 3" xfId="19871"/>
    <cellStyle name="Output 2 4 2 2 4 3 2 3 2" xfId="44711"/>
    <cellStyle name="Output 2 4 2 2 4 3 2 4" xfId="23141"/>
    <cellStyle name="Output 2 4 2 2 4 3 2 4 2" xfId="47981"/>
    <cellStyle name="Output 2 4 2 2 4 3 2 5" xfId="26354"/>
    <cellStyle name="Output 2 4 2 2 4 3 2 5 2" xfId="51194"/>
    <cellStyle name="Output 2 4 2 2 4 3 2 6" xfId="37061"/>
    <cellStyle name="Output 2 4 2 2 4 3 3" xfId="30821"/>
    <cellStyle name="Output 2 4 2 2 4 4" xfId="6782"/>
    <cellStyle name="Output 2 4 2 2 4 4 2" xfId="7309"/>
    <cellStyle name="Output 2 4 2 2 4 4 2 2" xfId="32262"/>
    <cellStyle name="Output 2 4 2 2 4 4 3" xfId="15725"/>
    <cellStyle name="Output 2 4 2 2 4 4 3 2" xfId="40565"/>
    <cellStyle name="Output 2 4 2 2 4 4 4" xfId="8093"/>
    <cellStyle name="Output 2 4 2 2 4 4 4 2" xfId="33046"/>
    <cellStyle name="Output 2 4 2 2 4 4 5" xfId="13461"/>
    <cellStyle name="Output 2 4 2 2 4 4 5 2" xfId="38303"/>
    <cellStyle name="Output 2 4 2 2 4 4 6" xfId="31750"/>
    <cellStyle name="Output 2 4 2 2 4 5" xfId="29452"/>
    <cellStyle name="Output 2 4 2 2 5" xfId="715"/>
    <cellStyle name="Output 2 4 2 2 5 2" xfId="5859"/>
    <cellStyle name="Output 2 4 2 2 5 2 2" xfId="12235"/>
    <cellStyle name="Output 2 4 2 2 5 2 2 2" xfId="16645"/>
    <cellStyle name="Output 2 4 2 2 5 2 2 2 2" xfId="41485"/>
    <cellStyle name="Output 2 4 2 2 5 2 2 3" xfId="19908"/>
    <cellStyle name="Output 2 4 2 2 5 2 2 3 2" xfId="44748"/>
    <cellStyle name="Output 2 4 2 2 5 2 2 4" xfId="23178"/>
    <cellStyle name="Output 2 4 2 2 5 2 2 4 2" xfId="48018"/>
    <cellStyle name="Output 2 4 2 2 5 2 2 5" xfId="26391"/>
    <cellStyle name="Output 2 4 2 2 5 2 2 5 2" xfId="51231"/>
    <cellStyle name="Output 2 4 2 2 5 2 2 6" xfId="37098"/>
    <cellStyle name="Output 2 4 2 2 5 2 3" xfId="30858"/>
    <cellStyle name="Output 2 4 2 2 5 3" xfId="6913"/>
    <cellStyle name="Output 2 4 2 2 5 3 2" xfId="6564"/>
    <cellStyle name="Output 2 4 2 2 5 3 2 2" xfId="31533"/>
    <cellStyle name="Output 2 4 2 2 5 3 3" xfId="8869"/>
    <cellStyle name="Output 2 4 2 2 5 3 3 2" xfId="33820"/>
    <cellStyle name="Output 2 4 2 2 5 3 4" xfId="6442"/>
    <cellStyle name="Output 2 4 2 2 5 3 4 2" xfId="31415"/>
    <cellStyle name="Output 2 4 2 2 5 3 5" xfId="9199"/>
    <cellStyle name="Output 2 4 2 2 5 3 5 2" xfId="34149"/>
    <cellStyle name="Output 2 4 2 2 5 3 6" xfId="31873"/>
    <cellStyle name="Output 2 4 2 2 5 4" xfId="29489"/>
    <cellStyle name="Output 2 4 2 2 6" xfId="5567"/>
    <cellStyle name="Output 2 4 2 2 6 2" xfId="10204"/>
    <cellStyle name="Output 2 4 2 2 6 2 2" xfId="13712"/>
    <cellStyle name="Output 2 4 2 2 6 2 2 2" xfId="38554"/>
    <cellStyle name="Output 2 4 2 2 6 2 3" xfId="17918"/>
    <cellStyle name="Output 2 4 2 2 6 2 3 2" xfId="42758"/>
    <cellStyle name="Output 2 4 2 2 6 2 4" xfId="21212"/>
    <cellStyle name="Output 2 4 2 2 6 2 4 2" xfId="46052"/>
    <cellStyle name="Output 2 4 2 2 6 2 5" xfId="24438"/>
    <cellStyle name="Output 2 4 2 2 6 2 5 2" xfId="49278"/>
    <cellStyle name="Output 2 4 2 2 6 2 6" xfId="35146"/>
    <cellStyle name="Output 2 4 2 2 6 3" xfId="30566"/>
    <cellStyle name="Output 2 4 2 2 7" xfId="11680"/>
    <cellStyle name="Output 2 4 2 2 7 2" xfId="13148"/>
    <cellStyle name="Output 2 4 2 2 7 2 2" xfId="37990"/>
    <cellStyle name="Output 2 4 2 2 7 3" xfId="19354"/>
    <cellStyle name="Output 2 4 2 2 7 3 2" xfId="44194"/>
    <cellStyle name="Output 2 4 2 2 7 4" xfId="22623"/>
    <cellStyle name="Output 2 4 2 2 7 4 2" xfId="47463"/>
    <cellStyle name="Output 2 4 2 2 7 5" xfId="25838"/>
    <cellStyle name="Output 2 4 2 2 7 5 2" xfId="50678"/>
    <cellStyle name="Output 2 4 2 2 7 6" xfId="36563"/>
    <cellStyle name="Output 2 4 2 2 8" xfId="29189"/>
    <cellStyle name="Output 2 4 2 3" xfId="449"/>
    <cellStyle name="Output 2 4 2 3 2" xfId="1041"/>
    <cellStyle name="Output 2 4 2 3 2 2" xfId="5956"/>
    <cellStyle name="Output 2 4 2 3 2 2 2" xfId="12332"/>
    <cellStyle name="Output 2 4 2 3 2 2 2 2" xfId="16742"/>
    <cellStyle name="Output 2 4 2 3 2 2 2 2 2" xfId="41582"/>
    <cellStyle name="Output 2 4 2 3 2 2 2 3" xfId="20005"/>
    <cellStyle name="Output 2 4 2 3 2 2 2 3 2" xfId="44845"/>
    <cellStyle name="Output 2 4 2 3 2 2 2 4" xfId="23275"/>
    <cellStyle name="Output 2 4 2 3 2 2 2 4 2" xfId="48115"/>
    <cellStyle name="Output 2 4 2 3 2 2 2 5" xfId="26488"/>
    <cellStyle name="Output 2 4 2 3 2 2 2 5 2" xfId="51328"/>
    <cellStyle name="Output 2 4 2 3 2 2 2 6" xfId="37192"/>
    <cellStyle name="Output 2 4 2 3 2 2 3" xfId="30952"/>
    <cellStyle name="Output 2 4 2 3 2 3" xfId="10069"/>
    <cellStyle name="Output 2 4 2 3 2 3 2" xfId="9146"/>
    <cellStyle name="Output 2 4 2 3 2 3 2 2" xfId="34096"/>
    <cellStyle name="Output 2 4 2 3 2 3 3" xfId="17784"/>
    <cellStyle name="Output 2 4 2 3 2 3 3 2" xfId="42624"/>
    <cellStyle name="Output 2 4 2 3 2 3 4" xfId="21078"/>
    <cellStyle name="Output 2 4 2 3 2 3 4 2" xfId="45918"/>
    <cellStyle name="Output 2 4 2 3 2 3 5" xfId="24304"/>
    <cellStyle name="Output 2 4 2 3 2 3 5 2" xfId="49144"/>
    <cellStyle name="Output 2 4 2 3 2 3 6" xfId="35015"/>
    <cellStyle name="Output 2 4 2 3 2 4" xfId="29587"/>
    <cellStyle name="Output 2 4 2 3 3" xfId="5619"/>
    <cellStyle name="Output 2 4 2 3 3 2" xfId="11995"/>
    <cellStyle name="Output 2 4 2 3 3 2 2" xfId="16405"/>
    <cellStyle name="Output 2 4 2 3 3 2 2 2" xfId="41245"/>
    <cellStyle name="Output 2 4 2 3 3 2 3" xfId="19668"/>
    <cellStyle name="Output 2 4 2 3 3 2 3 2" xfId="44508"/>
    <cellStyle name="Output 2 4 2 3 3 2 4" xfId="22938"/>
    <cellStyle name="Output 2 4 2 3 3 2 4 2" xfId="47778"/>
    <cellStyle name="Output 2 4 2 3 3 2 5" xfId="26151"/>
    <cellStyle name="Output 2 4 2 3 3 2 5 2" xfId="50991"/>
    <cellStyle name="Output 2 4 2 3 3 2 6" xfId="36858"/>
    <cellStyle name="Output 2 4 2 3 3 3" xfId="30618"/>
    <cellStyle name="Output 2 4 2 3 4" xfId="6789"/>
    <cellStyle name="Output 2 4 2 3 4 2" xfId="8475"/>
    <cellStyle name="Output 2 4 2 3 4 2 2" xfId="33426"/>
    <cellStyle name="Output 2 4 2 3 4 3" xfId="13592"/>
    <cellStyle name="Output 2 4 2 3 4 3 2" xfId="38434"/>
    <cellStyle name="Output 2 4 2 3 4 4" xfId="15671"/>
    <cellStyle name="Output 2 4 2 3 4 4 2" xfId="40511"/>
    <cellStyle name="Output 2 4 2 3 4 5" xfId="14271"/>
    <cellStyle name="Output 2 4 2 3 4 5 2" xfId="39112"/>
    <cellStyle name="Output 2 4 2 3 4 6" xfId="31757"/>
    <cellStyle name="Output 2 4 2 3 5" xfId="29243"/>
    <cellStyle name="Output 2 4 2 4" xfId="599"/>
    <cellStyle name="Output 2 4 2 4 2" xfId="1098"/>
    <cellStyle name="Output 2 4 2 4 2 2" xfId="6013"/>
    <cellStyle name="Output 2 4 2 4 2 2 2" xfId="12389"/>
    <cellStyle name="Output 2 4 2 4 2 2 2 2" xfId="16799"/>
    <cellStyle name="Output 2 4 2 4 2 2 2 2 2" xfId="41639"/>
    <cellStyle name="Output 2 4 2 4 2 2 2 3" xfId="20062"/>
    <cellStyle name="Output 2 4 2 4 2 2 2 3 2" xfId="44902"/>
    <cellStyle name="Output 2 4 2 4 2 2 2 4" xfId="23332"/>
    <cellStyle name="Output 2 4 2 4 2 2 2 4 2" xfId="48172"/>
    <cellStyle name="Output 2 4 2 4 2 2 2 5" xfId="26545"/>
    <cellStyle name="Output 2 4 2 4 2 2 2 5 2" xfId="51385"/>
    <cellStyle name="Output 2 4 2 4 2 2 2 6" xfId="37249"/>
    <cellStyle name="Output 2 4 2 4 2 2 3" xfId="31009"/>
    <cellStyle name="Output 2 4 2 4 2 3" xfId="11746"/>
    <cellStyle name="Output 2 4 2 4 2 3 2" xfId="14792"/>
    <cellStyle name="Output 2 4 2 4 2 3 2 2" xfId="39633"/>
    <cellStyle name="Output 2 4 2 4 2 3 3" xfId="19420"/>
    <cellStyle name="Output 2 4 2 4 2 3 3 2" xfId="44260"/>
    <cellStyle name="Output 2 4 2 4 2 3 4" xfId="22689"/>
    <cellStyle name="Output 2 4 2 4 2 3 4 2" xfId="47529"/>
    <cellStyle name="Output 2 4 2 4 2 3 5" xfId="25904"/>
    <cellStyle name="Output 2 4 2 4 2 3 5 2" xfId="50744"/>
    <cellStyle name="Output 2 4 2 4 2 3 6" xfId="36626"/>
    <cellStyle name="Output 2 4 2 4 2 4" xfId="29644"/>
    <cellStyle name="Output 2 4 2 4 3" xfId="5743"/>
    <cellStyle name="Output 2 4 2 4 3 2" xfId="12119"/>
    <cellStyle name="Output 2 4 2 4 3 2 2" xfId="16529"/>
    <cellStyle name="Output 2 4 2 4 3 2 2 2" xfId="41369"/>
    <cellStyle name="Output 2 4 2 4 3 2 3" xfId="19792"/>
    <cellStyle name="Output 2 4 2 4 3 2 3 2" xfId="44632"/>
    <cellStyle name="Output 2 4 2 4 3 2 4" xfId="23062"/>
    <cellStyle name="Output 2 4 2 4 3 2 4 2" xfId="47902"/>
    <cellStyle name="Output 2 4 2 4 3 2 5" xfId="26275"/>
    <cellStyle name="Output 2 4 2 4 3 2 5 2" xfId="51115"/>
    <cellStyle name="Output 2 4 2 4 3 2 6" xfId="36982"/>
    <cellStyle name="Output 2 4 2 4 3 3" xfId="30742"/>
    <cellStyle name="Output 2 4 2 4 4" xfId="6874"/>
    <cellStyle name="Output 2 4 2 4 4 2" xfId="7653"/>
    <cellStyle name="Output 2 4 2 4 4 2 2" xfId="32606"/>
    <cellStyle name="Output 2 4 2 4 4 3" xfId="9579"/>
    <cellStyle name="Output 2 4 2 4 4 3 2" xfId="34529"/>
    <cellStyle name="Output 2 4 2 4 4 4" xfId="7247"/>
    <cellStyle name="Output 2 4 2 4 4 4 2" xfId="32200"/>
    <cellStyle name="Output 2 4 2 4 4 5" xfId="20781"/>
    <cellStyle name="Output 2 4 2 4 4 5 2" xfId="45621"/>
    <cellStyle name="Output 2 4 2 4 4 6" xfId="31835"/>
    <cellStyle name="Output 2 4 2 4 5" xfId="29373"/>
    <cellStyle name="Output 2 4 2 5" xfId="646"/>
    <cellStyle name="Output 2 4 2 5 2" xfId="5354"/>
    <cellStyle name="Output 2 4 2 5 2 2" xfId="6226"/>
    <cellStyle name="Output 2 4 2 5 2 2 2" xfId="12601"/>
    <cellStyle name="Output 2 4 2 5 2 2 2 2" xfId="17011"/>
    <cellStyle name="Output 2 4 2 5 2 2 2 2 2" xfId="41851"/>
    <cellStyle name="Output 2 4 2 5 2 2 2 3" xfId="20274"/>
    <cellStyle name="Output 2 4 2 5 2 2 2 3 2" xfId="45114"/>
    <cellStyle name="Output 2 4 2 5 2 2 2 4" xfId="23544"/>
    <cellStyle name="Output 2 4 2 5 2 2 2 4 2" xfId="48384"/>
    <cellStyle name="Output 2 4 2 5 2 2 2 5" xfId="26757"/>
    <cellStyle name="Output 2 4 2 5 2 2 2 5 2" xfId="51597"/>
    <cellStyle name="Output 2 4 2 5 2 2 2 6" xfId="37447"/>
    <cellStyle name="Output 2 4 2 5 2 2 3" xfId="31205"/>
    <cellStyle name="Output 2 4 2 5 2 3" xfId="10364"/>
    <cellStyle name="Output 2 4 2 5 2 3 2" xfId="14037"/>
    <cellStyle name="Output 2 4 2 5 2 3 2 2" xfId="38878"/>
    <cellStyle name="Output 2 4 2 5 2 3 3" xfId="18078"/>
    <cellStyle name="Output 2 4 2 5 2 3 3 2" xfId="42918"/>
    <cellStyle name="Output 2 4 2 5 2 3 4" xfId="21368"/>
    <cellStyle name="Output 2 4 2 5 2 3 4 2" xfId="46208"/>
    <cellStyle name="Output 2 4 2 5 2 3 5" xfId="24594"/>
    <cellStyle name="Output 2 4 2 5 2 3 5 2" xfId="49434"/>
    <cellStyle name="Output 2 4 2 5 2 3 6" xfId="35305"/>
    <cellStyle name="Output 2 4 2 5 2 4" xfId="30400"/>
    <cellStyle name="Output 2 4 2 5 3" xfId="5790"/>
    <cellStyle name="Output 2 4 2 5 3 2" xfId="12166"/>
    <cellStyle name="Output 2 4 2 5 3 2 2" xfId="16576"/>
    <cellStyle name="Output 2 4 2 5 3 2 2 2" xfId="41416"/>
    <cellStyle name="Output 2 4 2 5 3 2 3" xfId="19839"/>
    <cellStyle name="Output 2 4 2 5 3 2 3 2" xfId="44679"/>
    <cellStyle name="Output 2 4 2 5 3 2 4" xfId="23109"/>
    <cellStyle name="Output 2 4 2 5 3 2 4 2" xfId="47949"/>
    <cellStyle name="Output 2 4 2 5 3 2 5" xfId="26322"/>
    <cellStyle name="Output 2 4 2 5 3 2 5 2" xfId="51162"/>
    <cellStyle name="Output 2 4 2 5 3 2 6" xfId="37029"/>
    <cellStyle name="Output 2 4 2 5 3 3" xfId="30789"/>
    <cellStyle name="Output 2 4 2 5 4" xfId="6780"/>
    <cellStyle name="Output 2 4 2 5 4 2" xfId="15670"/>
    <cellStyle name="Output 2 4 2 5 4 2 2" xfId="40510"/>
    <cellStyle name="Output 2 4 2 5 4 3" xfId="7721"/>
    <cellStyle name="Output 2 4 2 5 4 3 2" xfId="32674"/>
    <cellStyle name="Output 2 4 2 5 4 4" xfId="13866"/>
    <cellStyle name="Output 2 4 2 5 4 4 2" xfId="38708"/>
    <cellStyle name="Output 2 4 2 5 4 5" xfId="13531"/>
    <cellStyle name="Output 2 4 2 5 4 5 2" xfId="38373"/>
    <cellStyle name="Output 2 4 2 5 4 6" xfId="31748"/>
    <cellStyle name="Output 2 4 2 5 5" xfId="29420"/>
    <cellStyle name="Output 2 4 2 6" xfId="550"/>
    <cellStyle name="Output 2 4 2 6 2" xfId="5698"/>
    <cellStyle name="Output 2 4 2 6 2 2" xfId="12074"/>
    <cellStyle name="Output 2 4 2 6 2 2 2" xfId="16484"/>
    <cellStyle name="Output 2 4 2 6 2 2 2 2" xfId="41324"/>
    <cellStyle name="Output 2 4 2 6 2 2 3" xfId="19747"/>
    <cellStyle name="Output 2 4 2 6 2 2 3 2" xfId="44587"/>
    <cellStyle name="Output 2 4 2 6 2 2 4" xfId="23017"/>
    <cellStyle name="Output 2 4 2 6 2 2 4 2" xfId="47857"/>
    <cellStyle name="Output 2 4 2 6 2 2 5" xfId="26230"/>
    <cellStyle name="Output 2 4 2 6 2 2 5 2" xfId="51070"/>
    <cellStyle name="Output 2 4 2 6 2 2 6" xfId="36937"/>
    <cellStyle name="Output 2 4 2 6 2 3" xfId="30697"/>
    <cellStyle name="Output 2 4 2 6 3" xfId="10009"/>
    <cellStyle name="Output 2 4 2 6 3 2" xfId="13184"/>
    <cellStyle name="Output 2 4 2 6 3 2 2" xfId="38026"/>
    <cellStyle name="Output 2 4 2 6 3 3" xfId="17725"/>
    <cellStyle name="Output 2 4 2 6 3 3 2" xfId="42565"/>
    <cellStyle name="Output 2 4 2 6 3 4" xfId="21020"/>
    <cellStyle name="Output 2 4 2 6 3 4 2" xfId="45860"/>
    <cellStyle name="Output 2 4 2 6 3 5" xfId="24246"/>
    <cellStyle name="Output 2 4 2 6 3 5 2" xfId="49086"/>
    <cellStyle name="Output 2 4 2 6 3 6" xfId="34957"/>
    <cellStyle name="Output 2 4 2 6 4" xfId="29324"/>
    <cellStyle name="Output 2 4 2 7" xfId="5535"/>
    <cellStyle name="Output 2 4 2 7 2" xfId="10234"/>
    <cellStyle name="Output 2 4 2 7 2 2" xfId="8193"/>
    <cellStyle name="Output 2 4 2 7 2 2 2" xfId="33146"/>
    <cellStyle name="Output 2 4 2 7 2 3" xfId="17948"/>
    <cellStyle name="Output 2 4 2 7 2 3 2" xfId="42788"/>
    <cellStyle name="Output 2 4 2 7 2 4" xfId="21242"/>
    <cellStyle name="Output 2 4 2 7 2 4 2" xfId="46082"/>
    <cellStyle name="Output 2 4 2 7 2 5" xfId="24468"/>
    <cellStyle name="Output 2 4 2 7 2 5 2" xfId="49308"/>
    <cellStyle name="Output 2 4 2 7 2 6" xfId="35176"/>
    <cellStyle name="Output 2 4 2 7 3" xfId="30534"/>
    <cellStyle name="Output 2 4 2 8" xfId="10042"/>
    <cellStyle name="Output 2 4 2 8 2" xfId="13933"/>
    <cellStyle name="Output 2 4 2 8 2 2" xfId="38774"/>
    <cellStyle name="Output 2 4 2 8 3" xfId="17757"/>
    <cellStyle name="Output 2 4 2 8 3 2" xfId="42597"/>
    <cellStyle name="Output 2 4 2 8 4" xfId="21051"/>
    <cellStyle name="Output 2 4 2 8 4 2" xfId="45891"/>
    <cellStyle name="Output 2 4 2 8 5" xfId="24277"/>
    <cellStyle name="Output 2 4 2 8 5 2" xfId="49117"/>
    <cellStyle name="Output 2 4 2 8 6" xfId="34988"/>
    <cellStyle name="Output 2 4 2 9" xfId="29157"/>
    <cellStyle name="Output 2 4 3" xfId="359"/>
    <cellStyle name="Output 2 4 3 2" xfId="465"/>
    <cellStyle name="Output 2 4 3 2 2" xfId="1063"/>
    <cellStyle name="Output 2 4 3 2 2 2" xfId="5978"/>
    <cellStyle name="Output 2 4 3 2 2 2 2" xfId="12354"/>
    <cellStyle name="Output 2 4 3 2 2 2 2 2" xfId="16764"/>
    <cellStyle name="Output 2 4 3 2 2 2 2 2 2" xfId="41604"/>
    <cellStyle name="Output 2 4 3 2 2 2 2 3" xfId="20027"/>
    <cellStyle name="Output 2 4 3 2 2 2 2 3 2" xfId="44867"/>
    <cellStyle name="Output 2 4 3 2 2 2 2 4" xfId="23297"/>
    <cellStyle name="Output 2 4 3 2 2 2 2 4 2" xfId="48137"/>
    <cellStyle name="Output 2 4 3 2 2 2 2 5" xfId="26510"/>
    <cellStyle name="Output 2 4 3 2 2 2 2 5 2" xfId="51350"/>
    <cellStyle name="Output 2 4 3 2 2 2 2 6" xfId="37214"/>
    <cellStyle name="Output 2 4 3 2 2 2 3" xfId="30974"/>
    <cellStyle name="Output 2 4 3 2 2 3" xfId="11613"/>
    <cellStyle name="Output 2 4 3 2 2 3 2" xfId="9192"/>
    <cellStyle name="Output 2 4 3 2 2 3 2 2" xfId="34142"/>
    <cellStyle name="Output 2 4 3 2 2 3 3" xfId="19287"/>
    <cellStyle name="Output 2 4 3 2 2 3 3 2" xfId="44127"/>
    <cellStyle name="Output 2 4 3 2 2 3 4" xfId="22557"/>
    <cellStyle name="Output 2 4 3 2 2 3 4 2" xfId="47397"/>
    <cellStyle name="Output 2 4 3 2 2 3 5" xfId="25772"/>
    <cellStyle name="Output 2 4 3 2 2 3 5 2" xfId="50612"/>
    <cellStyle name="Output 2 4 3 2 2 3 6" xfId="36498"/>
    <cellStyle name="Output 2 4 3 2 2 4" xfId="29609"/>
    <cellStyle name="Output 2 4 3 2 3" xfId="5635"/>
    <cellStyle name="Output 2 4 3 2 3 2" xfId="12011"/>
    <cellStyle name="Output 2 4 3 2 3 2 2" xfId="16421"/>
    <cellStyle name="Output 2 4 3 2 3 2 2 2" xfId="41261"/>
    <cellStyle name="Output 2 4 3 2 3 2 3" xfId="19684"/>
    <cellStyle name="Output 2 4 3 2 3 2 3 2" xfId="44524"/>
    <cellStyle name="Output 2 4 3 2 3 2 4" xfId="22954"/>
    <cellStyle name="Output 2 4 3 2 3 2 4 2" xfId="47794"/>
    <cellStyle name="Output 2 4 3 2 3 2 5" xfId="26167"/>
    <cellStyle name="Output 2 4 3 2 3 2 5 2" xfId="51007"/>
    <cellStyle name="Output 2 4 3 2 3 2 6" xfId="36874"/>
    <cellStyle name="Output 2 4 3 2 3 3" xfId="30634"/>
    <cellStyle name="Output 2 4 3 2 4" xfId="6792"/>
    <cellStyle name="Output 2 4 3 2 4 2" xfId="15645"/>
    <cellStyle name="Output 2 4 3 2 4 2 2" xfId="40485"/>
    <cellStyle name="Output 2 4 3 2 4 3" xfId="9484"/>
    <cellStyle name="Output 2 4 3 2 4 3 2" xfId="34434"/>
    <cellStyle name="Output 2 4 3 2 4 4" xfId="7904"/>
    <cellStyle name="Output 2 4 3 2 4 4 2" xfId="32857"/>
    <cellStyle name="Output 2 4 3 2 4 5" xfId="8900"/>
    <cellStyle name="Output 2 4 3 2 4 5 2" xfId="33851"/>
    <cellStyle name="Output 2 4 3 2 4 6" xfId="31760"/>
    <cellStyle name="Output 2 4 3 2 5" xfId="29259"/>
    <cellStyle name="Output 2 4 3 3" xfId="615"/>
    <cellStyle name="Output 2 4 3 3 2" xfId="968"/>
    <cellStyle name="Output 2 4 3 3 2 2" xfId="5887"/>
    <cellStyle name="Output 2 4 3 3 2 2 2" xfId="12263"/>
    <cellStyle name="Output 2 4 3 3 2 2 2 2" xfId="16673"/>
    <cellStyle name="Output 2 4 3 3 2 2 2 2 2" xfId="41513"/>
    <cellStyle name="Output 2 4 3 3 2 2 2 3" xfId="19936"/>
    <cellStyle name="Output 2 4 3 3 2 2 2 3 2" xfId="44776"/>
    <cellStyle name="Output 2 4 3 3 2 2 2 4" xfId="23206"/>
    <cellStyle name="Output 2 4 3 3 2 2 2 4 2" xfId="48046"/>
    <cellStyle name="Output 2 4 3 3 2 2 2 5" xfId="26419"/>
    <cellStyle name="Output 2 4 3 3 2 2 2 5 2" xfId="51259"/>
    <cellStyle name="Output 2 4 3 3 2 2 2 6" xfId="37123"/>
    <cellStyle name="Output 2 4 3 3 2 2 3" xfId="30883"/>
    <cellStyle name="Output 2 4 3 3 2 3" xfId="11710"/>
    <cellStyle name="Output 2 4 3 3 2 3 2" xfId="6614"/>
    <cellStyle name="Output 2 4 3 3 2 3 2 2" xfId="31582"/>
    <cellStyle name="Output 2 4 3 3 2 3 3" xfId="19384"/>
    <cellStyle name="Output 2 4 3 3 2 3 3 2" xfId="44224"/>
    <cellStyle name="Output 2 4 3 3 2 3 4" xfId="22653"/>
    <cellStyle name="Output 2 4 3 3 2 3 4 2" xfId="47493"/>
    <cellStyle name="Output 2 4 3 3 2 3 5" xfId="25868"/>
    <cellStyle name="Output 2 4 3 3 2 3 5 2" xfId="50708"/>
    <cellStyle name="Output 2 4 3 3 2 3 6" xfId="36590"/>
    <cellStyle name="Output 2 4 3 3 2 4" xfId="29514"/>
    <cellStyle name="Output 2 4 3 3 3" xfId="5759"/>
    <cellStyle name="Output 2 4 3 3 3 2" xfId="12135"/>
    <cellStyle name="Output 2 4 3 3 3 2 2" xfId="16545"/>
    <cellStyle name="Output 2 4 3 3 3 2 2 2" xfId="41385"/>
    <cellStyle name="Output 2 4 3 3 3 2 3" xfId="19808"/>
    <cellStyle name="Output 2 4 3 3 3 2 3 2" xfId="44648"/>
    <cellStyle name="Output 2 4 3 3 3 2 4" xfId="23078"/>
    <cellStyle name="Output 2 4 3 3 3 2 4 2" xfId="47918"/>
    <cellStyle name="Output 2 4 3 3 3 2 5" xfId="26291"/>
    <cellStyle name="Output 2 4 3 3 3 2 5 2" xfId="51131"/>
    <cellStyle name="Output 2 4 3 3 3 2 6" xfId="36998"/>
    <cellStyle name="Output 2 4 3 3 3 3" xfId="30758"/>
    <cellStyle name="Output 2 4 3 3 4" xfId="6966"/>
    <cellStyle name="Output 2 4 3 3 4 2" xfId="7029"/>
    <cellStyle name="Output 2 4 3 3 4 2 2" xfId="31985"/>
    <cellStyle name="Output 2 4 3 3 4 3" xfId="6753"/>
    <cellStyle name="Output 2 4 3 3 4 3 2" xfId="31721"/>
    <cellStyle name="Output 2 4 3 3 4 4" xfId="15632"/>
    <cellStyle name="Output 2 4 3 3 4 4 2" xfId="40472"/>
    <cellStyle name="Output 2 4 3 3 4 5" xfId="14374"/>
    <cellStyle name="Output 2 4 3 3 4 5 2" xfId="39215"/>
    <cellStyle name="Output 2 4 3 3 4 6" xfId="31922"/>
    <cellStyle name="Output 2 4 3 3 5" xfId="29389"/>
    <cellStyle name="Output 2 4 3 4" xfId="662"/>
    <cellStyle name="Output 2 4 3 4 2" xfId="5391"/>
    <cellStyle name="Output 2 4 3 4 2 2" xfId="6244"/>
    <cellStyle name="Output 2 4 3 4 2 2 2" xfId="12619"/>
    <cellStyle name="Output 2 4 3 4 2 2 2 2" xfId="17029"/>
    <cellStyle name="Output 2 4 3 4 2 2 2 2 2" xfId="41869"/>
    <cellStyle name="Output 2 4 3 4 2 2 2 3" xfId="20292"/>
    <cellStyle name="Output 2 4 3 4 2 2 2 3 2" xfId="45132"/>
    <cellStyle name="Output 2 4 3 4 2 2 2 4" xfId="23562"/>
    <cellStyle name="Output 2 4 3 4 2 2 2 4 2" xfId="48402"/>
    <cellStyle name="Output 2 4 3 4 2 2 2 5" xfId="26775"/>
    <cellStyle name="Output 2 4 3 4 2 2 2 5 2" xfId="51615"/>
    <cellStyle name="Output 2 4 3 4 2 2 2 6" xfId="37465"/>
    <cellStyle name="Output 2 4 3 4 2 2 3" xfId="31223"/>
    <cellStyle name="Output 2 4 3 4 2 3" xfId="10343"/>
    <cellStyle name="Output 2 4 3 4 2 3 2" xfId="13769"/>
    <cellStyle name="Output 2 4 3 4 2 3 2 2" xfId="38611"/>
    <cellStyle name="Output 2 4 3 4 2 3 3" xfId="18057"/>
    <cellStyle name="Output 2 4 3 4 2 3 3 2" xfId="42897"/>
    <cellStyle name="Output 2 4 3 4 2 3 4" xfId="21349"/>
    <cellStyle name="Output 2 4 3 4 2 3 4 2" xfId="46189"/>
    <cellStyle name="Output 2 4 3 4 2 3 5" xfId="24575"/>
    <cellStyle name="Output 2 4 3 4 2 3 5 2" xfId="49415"/>
    <cellStyle name="Output 2 4 3 4 2 3 6" xfId="35285"/>
    <cellStyle name="Output 2 4 3 4 2 4" xfId="30420"/>
    <cellStyle name="Output 2 4 3 4 3" xfId="5806"/>
    <cellStyle name="Output 2 4 3 4 3 2" xfId="12182"/>
    <cellStyle name="Output 2 4 3 4 3 2 2" xfId="16592"/>
    <cellStyle name="Output 2 4 3 4 3 2 2 2" xfId="41432"/>
    <cellStyle name="Output 2 4 3 4 3 2 3" xfId="19855"/>
    <cellStyle name="Output 2 4 3 4 3 2 3 2" xfId="44695"/>
    <cellStyle name="Output 2 4 3 4 3 2 4" xfId="23125"/>
    <cellStyle name="Output 2 4 3 4 3 2 4 2" xfId="47965"/>
    <cellStyle name="Output 2 4 3 4 3 2 5" xfId="26338"/>
    <cellStyle name="Output 2 4 3 4 3 2 5 2" xfId="51178"/>
    <cellStyle name="Output 2 4 3 4 3 2 6" xfId="37045"/>
    <cellStyle name="Output 2 4 3 4 3 3" xfId="30805"/>
    <cellStyle name="Output 2 4 3 4 4" xfId="9985"/>
    <cellStyle name="Output 2 4 3 4 4 2" xfId="14152"/>
    <cellStyle name="Output 2 4 3 4 4 2 2" xfId="38993"/>
    <cellStyle name="Output 2 4 3 4 4 3" xfId="17701"/>
    <cellStyle name="Output 2 4 3 4 4 3 2" xfId="42541"/>
    <cellStyle name="Output 2 4 3 4 4 4" xfId="20996"/>
    <cellStyle name="Output 2 4 3 4 4 4 2" xfId="45836"/>
    <cellStyle name="Output 2 4 3 4 4 5" xfId="24222"/>
    <cellStyle name="Output 2 4 3 4 4 5 2" xfId="49062"/>
    <cellStyle name="Output 2 4 3 4 4 6" xfId="34934"/>
    <cellStyle name="Output 2 4 3 4 5" xfId="29436"/>
    <cellStyle name="Output 2 4 3 5" xfId="699"/>
    <cellStyle name="Output 2 4 3 5 2" xfId="5843"/>
    <cellStyle name="Output 2 4 3 5 2 2" xfId="12219"/>
    <cellStyle name="Output 2 4 3 5 2 2 2" xfId="16629"/>
    <cellStyle name="Output 2 4 3 5 2 2 2 2" xfId="41469"/>
    <cellStyle name="Output 2 4 3 5 2 2 3" xfId="19892"/>
    <cellStyle name="Output 2 4 3 5 2 2 3 2" xfId="44732"/>
    <cellStyle name="Output 2 4 3 5 2 2 4" xfId="23162"/>
    <cellStyle name="Output 2 4 3 5 2 2 4 2" xfId="48002"/>
    <cellStyle name="Output 2 4 3 5 2 2 5" xfId="26375"/>
    <cellStyle name="Output 2 4 3 5 2 2 5 2" xfId="51215"/>
    <cellStyle name="Output 2 4 3 5 2 2 6" xfId="37082"/>
    <cellStyle name="Output 2 4 3 5 2 3" xfId="30842"/>
    <cellStyle name="Output 2 4 3 5 3" xfId="10000"/>
    <cellStyle name="Output 2 4 3 5 3 2" xfId="6995"/>
    <cellStyle name="Output 2 4 3 5 3 2 2" xfId="31951"/>
    <cellStyle name="Output 2 4 3 5 3 3" xfId="17716"/>
    <cellStyle name="Output 2 4 3 5 3 3 2" xfId="42556"/>
    <cellStyle name="Output 2 4 3 5 3 4" xfId="21011"/>
    <cellStyle name="Output 2 4 3 5 3 4 2" xfId="45851"/>
    <cellStyle name="Output 2 4 3 5 3 5" xfId="24237"/>
    <cellStyle name="Output 2 4 3 5 3 5 2" xfId="49077"/>
    <cellStyle name="Output 2 4 3 5 3 6" xfId="34948"/>
    <cellStyle name="Output 2 4 3 5 4" xfId="29473"/>
    <cellStyle name="Output 2 4 3 6" xfId="5551"/>
    <cellStyle name="Output 2 4 3 6 2" xfId="10220"/>
    <cellStyle name="Output 2 4 3 6 2 2" xfId="7058"/>
    <cellStyle name="Output 2 4 3 6 2 2 2" xfId="32012"/>
    <cellStyle name="Output 2 4 3 6 2 3" xfId="17934"/>
    <cellStyle name="Output 2 4 3 6 2 3 2" xfId="42774"/>
    <cellStyle name="Output 2 4 3 6 2 4" xfId="21228"/>
    <cellStyle name="Output 2 4 3 6 2 4 2" xfId="46068"/>
    <cellStyle name="Output 2 4 3 6 2 5" xfId="24454"/>
    <cellStyle name="Output 2 4 3 6 2 5 2" xfId="49294"/>
    <cellStyle name="Output 2 4 3 6 2 6" xfId="35162"/>
    <cellStyle name="Output 2 4 3 6 3" xfId="30550"/>
    <cellStyle name="Output 2 4 3 7" xfId="11705"/>
    <cellStyle name="Output 2 4 3 7 2" xfId="14421"/>
    <cellStyle name="Output 2 4 3 7 2 2" xfId="39262"/>
    <cellStyle name="Output 2 4 3 7 3" xfId="19379"/>
    <cellStyle name="Output 2 4 3 7 3 2" xfId="44219"/>
    <cellStyle name="Output 2 4 3 7 4" xfId="22648"/>
    <cellStyle name="Output 2 4 3 7 4 2" xfId="47488"/>
    <cellStyle name="Output 2 4 3 7 5" xfId="25863"/>
    <cellStyle name="Output 2 4 3 7 5 2" xfId="50703"/>
    <cellStyle name="Output 2 4 3 7 6" xfId="36588"/>
    <cellStyle name="Output 2 4 3 8" xfId="29173"/>
    <cellStyle name="Output 2 4 4" xfId="419"/>
    <cellStyle name="Output 2 4 4 2" xfId="1007"/>
    <cellStyle name="Output 2 4 4 2 2" xfId="5923"/>
    <cellStyle name="Output 2 4 4 2 2 2" xfId="12299"/>
    <cellStyle name="Output 2 4 4 2 2 2 2" xfId="16709"/>
    <cellStyle name="Output 2 4 4 2 2 2 2 2" xfId="41549"/>
    <cellStyle name="Output 2 4 4 2 2 2 3" xfId="19972"/>
    <cellStyle name="Output 2 4 4 2 2 2 3 2" xfId="44812"/>
    <cellStyle name="Output 2 4 4 2 2 2 4" xfId="23242"/>
    <cellStyle name="Output 2 4 4 2 2 2 4 2" xfId="48082"/>
    <cellStyle name="Output 2 4 4 2 2 2 5" xfId="26455"/>
    <cellStyle name="Output 2 4 4 2 2 2 5 2" xfId="51295"/>
    <cellStyle name="Output 2 4 4 2 2 2 6" xfId="37159"/>
    <cellStyle name="Output 2 4 4 2 2 3" xfId="30919"/>
    <cellStyle name="Output 2 4 4 2 3" xfId="11699"/>
    <cellStyle name="Output 2 4 4 2 3 2" xfId="13557"/>
    <cellStyle name="Output 2 4 4 2 3 2 2" xfId="38399"/>
    <cellStyle name="Output 2 4 4 2 3 3" xfId="19373"/>
    <cellStyle name="Output 2 4 4 2 3 3 2" xfId="44213"/>
    <cellStyle name="Output 2 4 4 2 3 4" xfId="22642"/>
    <cellStyle name="Output 2 4 4 2 3 4 2" xfId="47482"/>
    <cellStyle name="Output 2 4 4 2 3 5" xfId="25857"/>
    <cellStyle name="Output 2 4 4 2 3 5 2" xfId="50697"/>
    <cellStyle name="Output 2 4 4 2 3 6" xfId="36582"/>
    <cellStyle name="Output 2 4 4 2 4" xfId="29553"/>
    <cellStyle name="Output 2 4 4 3" xfId="5590"/>
    <cellStyle name="Output 2 4 4 3 2" xfId="10181"/>
    <cellStyle name="Output 2 4 4 3 2 2" xfId="7781"/>
    <cellStyle name="Output 2 4 4 3 2 2 2" xfId="32734"/>
    <cellStyle name="Output 2 4 4 3 2 3" xfId="17895"/>
    <cellStyle name="Output 2 4 4 3 2 3 2" xfId="42735"/>
    <cellStyle name="Output 2 4 4 3 2 4" xfId="21189"/>
    <cellStyle name="Output 2 4 4 3 2 4 2" xfId="46029"/>
    <cellStyle name="Output 2 4 4 3 2 5" xfId="24415"/>
    <cellStyle name="Output 2 4 4 3 2 5 2" xfId="49255"/>
    <cellStyle name="Output 2 4 4 3 2 6" xfId="35123"/>
    <cellStyle name="Output 2 4 4 3 3" xfId="30589"/>
    <cellStyle name="Output 2 4 4 4" xfId="11687"/>
    <cellStyle name="Output 2 4 4 4 2" xfId="7666"/>
    <cellStyle name="Output 2 4 4 4 2 2" xfId="32619"/>
    <cellStyle name="Output 2 4 4 4 3" xfId="19361"/>
    <cellStyle name="Output 2 4 4 4 3 2" xfId="44201"/>
    <cellStyle name="Output 2 4 4 4 4" xfId="22630"/>
    <cellStyle name="Output 2 4 4 4 4 2" xfId="47470"/>
    <cellStyle name="Output 2 4 4 4 5" xfId="25845"/>
    <cellStyle name="Output 2 4 4 4 5 2" xfId="50685"/>
    <cellStyle name="Output 2 4 4 4 6" xfId="36570"/>
    <cellStyle name="Output 2 4 4 5" xfId="29213"/>
    <cellStyle name="Output 2 4 5" xfId="566"/>
    <cellStyle name="Output 2 4 5 2" xfId="1122"/>
    <cellStyle name="Output 2 4 5 2 2" xfId="6037"/>
    <cellStyle name="Output 2 4 5 2 2 2" xfId="12413"/>
    <cellStyle name="Output 2 4 5 2 2 2 2" xfId="16823"/>
    <cellStyle name="Output 2 4 5 2 2 2 2 2" xfId="41663"/>
    <cellStyle name="Output 2 4 5 2 2 2 3" xfId="20086"/>
    <cellStyle name="Output 2 4 5 2 2 2 3 2" xfId="44926"/>
    <cellStyle name="Output 2 4 5 2 2 2 4" xfId="23356"/>
    <cellStyle name="Output 2 4 5 2 2 2 4 2" xfId="48196"/>
    <cellStyle name="Output 2 4 5 2 2 2 5" xfId="26569"/>
    <cellStyle name="Output 2 4 5 2 2 2 5 2" xfId="51409"/>
    <cellStyle name="Output 2 4 5 2 2 2 6" xfId="37273"/>
    <cellStyle name="Output 2 4 5 2 2 3" xfId="31033"/>
    <cellStyle name="Output 2 4 5 2 3" xfId="11702"/>
    <cellStyle name="Output 2 4 5 2 3 2" xfId="9316"/>
    <cellStyle name="Output 2 4 5 2 3 2 2" xfId="34266"/>
    <cellStyle name="Output 2 4 5 2 3 3" xfId="19376"/>
    <cellStyle name="Output 2 4 5 2 3 3 2" xfId="44216"/>
    <cellStyle name="Output 2 4 5 2 3 4" xfId="22645"/>
    <cellStyle name="Output 2 4 5 2 3 4 2" xfId="47485"/>
    <cellStyle name="Output 2 4 5 2 3 5" xfId="25860"/>
    <cellStyle name="Output 2 4 5 2 3 5 2" xfId="50700"/>
    <cellStyle name="Output 2 4 5 2 3 6" xfId="36585"/>
    <cellStyle name="Output 2 4 5 2 4" xfId="29668"/>
    <cellStyle name="Output 2 4 5 3" xfId="5711"/>
    <cellStyle name="Output 2 4 5 3 2" xfId="12087"/>
    <cellStyle name="Output 2 4 5 3 2 2" xfId="16497"/>
    <cellStyle name="Output 2 4 5 3 2 2 2" xfId="41337"/>
    <cellStyle name="Output 2 4 5 3 2 3" xfId="19760"/>
    <cellStyle name="Output 2 4 5 3 2 3 2" xfId="44600"/>
    <cellStyle name="Output 2 4 5 3 2 4" xfId="23030"/>
    <cellStyle name="Output 2 4 5 3 2 4 2" xfId="47870"/>
    <cellStyle name="Output 2 4 5 3 2 5" xfId="26243"/>
    <cellStyle name="Output 2 4 5 3 2 5 2" xfId="51083"/>
    <cellStyle name="Output 2 4 5 3 2 6" xfId="36950"/>
    <cellStyle name="Output 2 4 5 3 3" xfId="30710"/>
    <cellStyle name="Output 2 4 5 4" xfId="10122"/>
    <cellStyle name="Output 2 4 5 4 2" xfId="6431"/>
    <cellStyle name="Output 2 4 5 4 2 2" xfId="31405"/>
    <cellStyle name="Output 2 4 5 4 3" xfId="17837"/>
    <cellStyle name="Output 2 4 5 4 3 2" xfId="42677"/>
    <cellStyle name="Output 2 4 5 4 4" xfId="21131"/>
    <cellStyle name="Output 2 4 5 4 4 2" xfId="45971"/>
    <cellStyle name="Output 2 4 5 4 5" xfId="24357"/>
    <cellStyle name="Output 2 4 5 4 5 2" xfId="49197"/>
    <cellStyle name="Output 2 4 5 4 6" xfId="35066"/>
    <cellStyle name="Output 2 4 5 5" xfId="29340"/>
    <cellStyle name="Output 2 4 6" xfId="5506"/>
    <cellStyle name="Output 2 4 6 2" xfId="10263"/>
    <cellStyle name="Output 2 4 6 2 2" xfId="6706"/>
    <cellStyle name="Output 2 4 6 2 2 2" xfId="31674"/>
    <cellStyle name="Output 2 4 6 2 3" xfId="17977"/>
    <cellStyle name="Output 2 4 6 2 3 2" xfId="42817"/>
    <cellStyle name="Output 2 4 6 2 4" xfId="21271"/>
    <cellStyle name="Output 2 4 6 2 4 2" xfId="46111"/>
    <cellStyle name="Output 2 4 6 2 5" xfId="24497"/>
    <cellStyle name="Output 2 4 6 2 5 2" xfId="49337"/>
    <cellStyle name="Output 2 4 6 2 6" xfId="35205"/>
    <cellStyle name="Output 2 4 6 3" xfId="30505"/>
    <cellStyle name="Output 2 4 7" xfId="11677"/>
    <cellStyle name="Output 2 4 7 2" xfId="7020"/>
    <cellStyle name="Output 2 4 7 2 2" xfId="31976"/>
    <cellStyle name="Output 2 4 7 3" xfId="19351"/>
    <cellStyle name="Output 2 4 7 3 2" xfId="44191"/>
    <cellStyle name="Output 2 4 7 4" xfId="22620"/>
    <cellStyle name="Output 2 4 7 4 2" xfId="47460"/>
    <cellStyle name="Output 2 4 7 5" xfId="25835"/>
    <cellStyle name="Output 2 4 7 5 2" xfId="50675"/>
    <cellStyle name="Output 2 4 7 6" xfId="36560"/>
    <cellStyle name="Output 2 4 8" xfId="29127"/>
    <cellStyle name="Output 2 5" xfId="296"/>
    <cellStyle name="Output 2 5 2" xfId="327"/>
    <cellStyle name="Output 2 5 2 2" xfId="390"/>
    <cellStyle name="Output 2 5 2 2 2" xfId="483"/>
    <cellStyle name="Output 2 5 2 2 2 2" xfId="1084"/>
    <cellStyle name="Output 2 5 2 2 2 2 2" xfId="5999"/>
    <cellStyle name="Output 2 5 2 2 2 2 2 2" xfId="12375"/>
    <cellStyle name="Output 2 5 2 2 2 2 2 2 2" xfId="16785"/>
    <cellStyle name="Output 2 5 2 2 2 2 2 2 2 2" xfId="41625"/>
    <cellStyle name="Output 2 5 2 2 2 2 2 2 3" xfId="20048"/>
    <cellStyle name="Output 2 5 2 2 2 2 2 2 3 2" xfId="44888"/>
    <cellStyle name="Output 2 5 2 2 2 2 2 2 4" xfId="23318"/>
    <cellStyle name="Output 2 5 2 2 2 2 2 2 4 2" xfId="48158"/>
    <cellStyle name="Output 2 5 2 2 2 2 2 2 5" xfId="26531"/>
    <cellStyle name="Output 2 5 2 2 2 2 2 2 5 2" xfId="51371"/>
    <cellStyle name="Output 2 5 2 2 2 2 2 2 6" xfId="37235"/>
    <cellStyle name="Output 2 5 2 2 2 2 2 3" xfId="30995"/>
    <cellStyle name="Output 2 5 2 2 2 2 3" xfId="10035"/>
    <cellStyle name="Output 2 5 2 2 2 2 3 2" xfId="13731"/>
    <cellStyle name="Output 2 5 2 2 2 2 3 2 2" xfId="38573"/>
    <cellStyle name="Output 2 5 2 2 2 2 3 3" xfId="17750"/>
    <cellStyle name="Output 2 5 2 2 2 2 3 3 2" xfId="42590"/>
    <cellStyle name="Output 2 5 2 2 2 2 3 4" xfId="21044"/>
    <cellStyle name="Output 2 5 2 2 2 2 3 4 2" xfId="45884"/>
    <cellStyle name="Output 2 5 2 2 2 2 3 5" xfId="24270"/>
    <cellStyle name="Output 2 5 2 2 2 2 3 5 2" xfId="49110"/>
    <cellStyle name="Output 2 5 2 2 2 2 3 6" xfId="34981"/>
    <cellStyle name="Output 2 5 2 2 2 2 4" xfId="29630"/>
    <cellStyle name="Output 2 5 2 2 2 3" xfId="5653"/>
    <cellStyle name="Output 2 5 2 2 2 3 2" xfId="12029"/>
    <cellStyle name="Output 2 5 2 2 2 3 2 2" xfId="16439"/>
    <cellStyle name="Output 2 5 2 2 2 3 2 2 2" xfId="41279"/>
    <cellStyle name="Output 2 5 2 2 2 3 2 3" xfId="19702"/>
    <cellStyle name="Output 2 5 2 2 2 3 2 3 2" xfId="44542"/>
    <cellStyle name="Output 2 5 2 2 2 3 2 4" xfId="22972"/>
    <cellStyle name="Output 2 5 2 2 2 3 2 4 2" xfId="47812"/>
    <cellStyle name="Output 2 5 2 2 2 3 2 5" xfId="26185"/>
    <cellStyle name="Output 2 5 2 2 2 3 2 5 2" xfId="51025"/>
    <cellStyle name="Output 2 5 2 2 2 3 2 6" xfId="36892"/>
    <cellStyle name="Output 2 5 2 2 2 3 3" xfId="30652"/>
    <cellStyle name="Output 2 5 2 2 2 4" xfId="10078"/>
    <cellStyle name="Output 2 5 2 2 2 4 2" xfId="9675"/>
    <cellStyle name="Output 2 5 2 2 2 4 2 2" xfId="34624"/>
    <cellStyle name="Output 2 5 2 2 2 4 3" xfId="17793"/>
    <cellStyle name="Output 2 5 2 2 2 4 3 2" xfId="42633"/>
    <cellStyle name="Output 2 5 2 2 2 4 4" xfId="21087"/>
    <cellStyle name="Output 2 5 2 2 2 4 4 2" xfId="45927"/>
    <cellStyle name="Output 2 5 2 2 2 4 5" xfId="24313"/>
    <cellStyle name="Output 2 5 2 2 2 4 5 2" xfId="49153"/>
    <cellStyle name="Output 2 5 2 2 2 4 6" xfId="35024"/>
    <cellStyle name="Output 2 5 2 2 2 5" xfId="29277"/>
    <cellStyle name="Output 2 5 2 2 3" xfId="634"/>
    <cellStyle name="Output 2 5 2 2 3 2" xfId="1116"/>
    <cellStyle name="Output 2 5 2 2 3 2 2" xfId="6031"/>
    <cellStyle name="Output 2 5 2 2 3 2 2 2" xfId="12407"/>
    <cellStyle name="Output 2 5 2 2 3 2 2 2 2" xfId="16817"/>
    <cellStyle name="Output 2 5 2 2 3 2 2 2 2 2" xfId="41657"/>
    <cellStyle name="Output 2 5 2 2 3 2 2 2 3" xfId="20080"/>
    <cellStyle name="Output 2 5 2 2 3 2 2 2 3 2" xfId="44920"/>
    <cellStyle name="Output 2 5 2 2 3 2 2 2 4" xfId="23350"/>
    <cellStyle name="Output 2 5 2 2 3 2 2 2 4 2" xfId="48190"/>
    <cellStyle name="Output 2 5 2 2 3 2 2 2 5" xfId="26563"/>
    <cellStyle name="Output 2 5 2 2 3 2 2 2 5 2" xfId="51403"/>
    <cellStyle name="Output 2 5 2 2 3 2 2 2 6" xfId="37267"/>
    <cellStyle name="Output 2 5 2 2 3 2 2 3" xfId="31027"/>
    <cellStyle name="Output 2 5 2 2 3 2 3" xfId="6900"/>
    <cellStyle name="Output 2 5 2 2 3 2 3 2" xfId="15644"/>
    <cellStyle name="Output 2 5 2 2 3 2 3 2 2" xfId="40484"/>
    <cellStyle name="Output 2 5 2 2 3 2 3 3" xfId="9726"/>
    <cellStyle name="Output 2 5 2 2 3 2 3 3 2" xfId="34675"/>
    <cellStyle name="Output 2 5 2 2 3 2 3 4" xfId="8584"/>
    <cellStyle name="Output 2 5 2 2 3 2 3 4 2" xfId="33535"/>
    <cellStyle name="Output 2 5 2 2 3 2 3 5" xfId="20779"/>
    <cellStyle name="Output 2 5 2 2 3 2 3 5 2" xfId="45619"/>
    <cellStyle name="Output 2 5 2 2 3 2 3 6" xfId="31861"/>
    <cellStyle name="Output 2 5 2 2 3 2 4" xfId="29662"/>
    <cellStyle name="Output 2 5 2 2 3 3" xfId="5778"/>
    <cellStyle name="Output 2 5 2 2 3 3 2" xfId="12154"/>
    <cellStyle name="Output 2 5 2 2 3 3 2 2" xfId="16564"/>
    <cellStyle name="Output 2 5 2 2 3 3 2 2 2" xfId="41404"/>
    <cellStyle name="Output 2 5 2 2 3 3 2 3" xfId="19827"/>
    <cellStyle name="Output 2 5 2 2 3 3 2 3 2" xfId="44667"/>
    <cellStyle name="Output 2 5 2 2 3 3 2 4" xfId="23097"/>
    <cellStyle name="Output 2 5 2 2 3 3 2 4 2" xfId="47937"/>
    <cellStyle name="Output 2 5 2 2 3 3 2 5" xfId="26310"/>
    <cellStyle name="Output 2 5 2 2 3 3 2 5 2" xfId="51150"/>
    <cellStyle name="Output 2 5 2 2 3 3 2 6" xfId="37017"/>
    <cellStyle name="Output 2 5 2 2 3 3 3" xfId="30777"/>
    <cellStyle name="Output 2 5 2 2 3 4" xfId="9980"/>
    <cellStyle name="Output 2 5 2 2 3 4 2" xfId="8253"/>
    <cellStyle name="Output 2 5 2 2 3 4 2 2" xfId="33206"/>
    <cellStyle name="Output 2 5 2 2 3 4 3" xfId="17696"/>
    <cellStyle name="Output 2 5 2 2 3 4 3 2" xfId="42536"/>
    <cellStyle name="Output 2 5 2 2 3 4 4" xfId="20991"/>
    <cellStyle name="Output 2 5 2 2 3 4 4 2" xfId="45831"/>
    <cellStyle name="Output 2 5 2 2 3 4 5" xfId="24217"/>
    <cellStyle name="Output 2 5 2 2 3 4 5 2" xfId="49057"/>
    <cellStyle name="Output 2 5 2 2 3 4 6" xfId="34929"/>
    <cellStyle name="Output 2 5 2 2 3 5" xfId="29408"/>
    <cellStyle name="Output 2 5 2 2 4" xfId="680"/>
    <cellStyle name="Output 2 5 2 2 4 2" xfId="5359"/>
    <cellStyle name="Output 2 5 2 2 4 2 2" xfId="6231"/>
    <cellStyle name="Output 2 5 2 2 4 2 2 2" xfId="12606"/>
    <cellStyle name="Output 2 5 2 2 4 2 2 2 2" xfId="17016"/>
    <cellStyle name="Output 2 5 2 2 4 2 2 2 2 2" xfId="41856"/>
    <cellStyle name="Output 2 5 2 2 4 2 2 2 3" xfId="20279"/>
    <cellStyle name="Output 2 5 2 2 4 2 2 2 3 2" xfId="45119"/>
    <cellStyle name="Output 2 5 2 2 4 2 2 2 4" xfId="23549"/>
    <cellStyle name="Output 2 5 2 2 4 2 2 2 4 2" xfId="48389"/>
    <cellStyle name="Output 2 5 2 2 4 2 2 2 5" xfId="26762"/>
    <cellStyle name="Output 2 5 2 2 4 2 2 2 5 2" xfId="51602"/>
    <cellStyle name="Output 2 5 2 2 4 2 2 2 6" xfId="37452"/>
    <cellStyle name="Output 2 5 2 2 4 2 2 3" xfId="31210"/>
    <cellStyle name="Output 2 5 2 2 4 2 3" xfId="10359"/>
    <cellStyle name="Output 2 5 2 2 4 2 3 2" xfId="14123"/>
    <cellStyle name="Output 2 5 2 2 4 2 3 2 2" xfId="38964"/>
    <cellStyle name="Output 2 5 2 2 4 2 3 3" xfId="18073"/>
    <cellStyle name="Output 2 5 2 2 4 2 3 3 2" xfId="42913"/>
    <cellStyle name="Output 2 5 2 2 4 2 3 4" xfId="21363"/>
    <cellStyle name="Output 2 5 2 2 4 2 3 4 2" xfId="46203"/>
    <cellStyle name="Output 2 5 2 2 4 2 3 5" xfId="24589"/>
    <cellStyle name="Output 2 5 2 2 4 2 3 5 2" xfId="49429"/>
    <cellStyle name="Output 2 5 2 2 4 2 3 6" xfId="35300"/>
    <cellStyle name="Output 2 5 2 2 4 2 4" xfId="30405"/>
    <cellStyle name="Output 2 5 2 2 4 3" xfId="5824"/>
    <cellStyle name="Output 2 5 2 2 4 3 2" xfId="12200"/>
    <cellStyle name="Output 2 5 2 2 4 3 2 2" xfId="16610"/>
    <cellStyle name="Output 2 5 2 2 4 3 2 2 2" xfId="41450"/>
    <cellStyle name="Output 2 5 2 2 4 3 2 3" xfId="19873"/>
    <cellStyle name="Output 2 5 2 2 4 3 2 3 2" xfId="44713"/>
    <cellStyle name="Output 2 5 2 2 4 3 2 4" xfId="23143"/>
    <cellStyle name="Output 2 5 2 2 4 3 2 4 2" xfId="47983"/>
    <cellStyle name="Output 2 5 2 2 4 3 2 5" xfId="26356"/>
    <cellStyle name="Output 2 5 2 2 4 3 2 5 2" xfId="51196"/>
    <cellStyle name="Output 2 5 2 2 4 3 2 6" xfId="37063"/>
    <cellStyle name="Output 2 5 2 2 4 3 3" xfId="30823"/>
    <cellStyle name="Output 2 5 2 2 4 4" xfId="7088"/>
    <cellStyle name="Output 2 5 2 2 4 4 2" xfId="14770"/>
    <cellStyle name="Output 2 5 2 2 4 4 2 2" xfId="39611"/>
    <cellStyle name="Output 2 5 2 2 4 4 3" xfId="9017"/>
    <cellStyle name="Output 2 5 2 2 4 4 3 2" xfId="33967"/>
    <cellStyle name="Output 2 5 2 2 4 4 4" xfId="7459"/>
    <cellStyle name="Output 2 5 2 2 4 4 4 2" xfId="32412"/>
    <cellStyle name="Output 2 5 2 2 4 4 5" xfId="9334"/>
    <cellStyle name="Output 2 5 2 2 4 4 5 2" xfId="34284"/>
    <cellStyle name="Output 2 5 2 2 4 4 6" xfId="32041"/>
    <cellStyle name="Output 2 5 2 2 4 5" xfId="29454"/>
    <cellStyle name="Output 2 5 2 2 5" xfId="717"/>
    <cellStyle name="Output 2 5 2 2 5 2" xfId="5861"/>
    <cellStyle name="Output 2 5 2 2 5 2 2" xfId="12237"/>
    <cellStyle name="Output 2 5 2 2 5 2 2 2" xfId="16647"/>
    <cellStyle name="Output 2 5 2 2 5 2 2 2 2" xfId="41487"/>
    <cellStyle name="Output 2 5 2 2 5 2 2 3" xfId="19910"/>
    <cellStyle name="Output 2 5 2 2 5 2 2 3 2" xfId="44750"/>
    <cellStyle name="Output 2 5 2 2 5 2 2 4" xfId="23180"/>
    <cellStyle name="Output 2 5 2 2 5 2 2 4 2" xfId="48020"/>
    <cellStyle name="Output 2 5 2 2 5 2 2 5" xfId="26393"/>
    <cellStyle name="Output 2 5 2 2 5 2 2 5 2" xfId="51233"/>
    <cellStyle name="Output 2 5 2 2 5 2 2 6" xfId="37100"/>
    <cellStyle name="Output 2 5 2 2 5 2 3" xfId="30860"/>
    <cellStyle name="Output 2 5 2 2 5 3" xfId="6912"/>
    <cellStyle name="Output 2 5 2 2 5 3 2" xfId="14920"/>
    <cellStyle name="Output 2 5 2 2 5 3 2 2" xfId="39761"/>
    <cellStyle name="Output 2 5 2 2 5 3 3" xfId="14428"/>
    <cellStyle name="Output 2 5 2 2 5 3 3 2" xfId="39269"/>
    <cellStyle name="Output 2 5 2 2 5 3 4" xfId="8850"/>
    <cellStyle name="Output 2 5 2 2 5 3 4 2" xfId="33801"/>
    <cellStyle name="Output 2 5 2 2 5 3 5" xfId="9070"/>
    <cellStyle name="Output 2 5 2 2 5 3 5 2" xfId="34020"/>
    <cellStyle name="Output 2 5 2 2 5 3 6" xfId="31872"/>
    <cellStyle name="Output 2 5 2 2 5 4" xfId="29491"/>
    <cellStyle name="Output 2 5 2 2 6" xfId="5569"/>
    <cellStyle name="Output 2 5 2 2 6 2" xfId="10202"/>
    <cellStyle name="Output 2 5 2 2 6 2 2" xfId="7736"/>
    <cellStyle name="Output 2 5 2 2 6 2 2 2" xfId="32689"/>
    <cellStyle name="Output 2 5 2 2 6 2 3" xfId="17916"/>
    <cellStyle name="Output 2 5 2 2 6 2 3 2" xfId="42756"/>
    <cellStyle name="Output 2 5 2 2 6 2 4" xfId="21210"/>
    <cellStyle name="Output 2 5 2 2 6 2 4 2" xfId="46050"/>
    <cellStyle name="Output 2 5 2 2 6 2 5" xfId="24436"/>
    <cellStyle name="Output 2 5 2 2 6 2 5 2" xfId="49276"/>
    <cellStyle name="Output 2 5 2 2 6 2 6" xfId="35144"/>
    <cellStyle name="Output 2 5 2 2 6 3" xfId="30568"/>
    <cellStyle name="Output 2 5 2 2 7" xfId="11477"/>
    <cellStyle name="Output 2 5 2 2 7 2" xfId="14852"/>
    <cellStyle name="Output 2 5 2 2 7 2 2" xfId="39693"/>
    <cellStyle name="Output 2 5 2 2 7 3" xfId="19164"/>
    <cellStyle name="Output 2 5 2 2 7 3 2" xfId="44004"/>
    <cellStyle name="Output 2 5 2 2 7 4" xfId="22435"/>
    <cellStyle name="Output 2 5 2 2 7 4 2" xfId="47275"/>
    <cellStyle name="Output 2 5 2 2 7 5" xfId="25654"/>
    <cellStyle name="Output 2 5 2 2 7 5 2" xfId="50494"/>
    <cellStyle name="Output 2 5 2 2 7 6" xfId="36377"/>
    <cellStyle name="Output 2 5 2 2 8" xfId="29191"/>
    <cellStyle name="Output 2 5 2 3" xfId="451"/>
    <cellStyle name="Output 2 5 2 3 2" xfId="1043"/>
    <cellStyle name="Output 2 5 2 3 2 2" xfId="5958"/>
    <cellStyle name="Output 2 5 2 3 2 2 2" xfId="12334"/>
    <cellStyle name="Output 2 5 2 3 2 2 2 2" xfId="16744"/>
    <cellStyle name="Output 2 5 2 3 2 2 2 2 2" xfId="41584"/>
    <cellStyle name="Output 2 5 2 3 2 2 2 3" xfId="20007"/>
    <cellStyle name="Output 2 5 2 3 2 2 2 3 2" xfId="44847"/>
    <cellStyle name="Output 2 5 2 3 2 2 2 4" xfId="23277"/>
    <cellStyle name="Output 2 5 2 3 2 2 2 4 2" xfId="48117"/>
    <cellStyle name="Output 2 5 2 3 2 2 2 5" xfId="26490"/>
    <cellStyle name="Output 2 5 2 3 2 2 2 5 2" xfId="51330"/>
    <cellStyle name="Output 2 5 2 3 2 2 2 6" xfId="37194"/>
    <cellStyle name="Output 2 5 2 3 2 2 3" xfId="30954"/>
    <cellStyle name="Output 2 5 2 3 2 3" xfId="11631"/>
    <cellStyle name="Output 2 5 2 3 2 3 2" xfId="7406"/>
    <cellStyle name="Output 2 5 2 3 2 3 2 2" xfId="32359"/>
    <cellStyle name="Output 2 5 2 3 2 3 3" xfId="19305"/>
    <cellStyle name="Output 2 5 2 3 2 3 3 2" xfId="44145"/>
    <cellStyle name="Output 2 5 2 3 2 3 4" xfId="22575"/>
    <cellStyle name="Output 2 5 2 3 2 3 4 2" xfId="47415"/>
    <cellStyle name="Output 2 5 2 3 2 3 5" xfId="25790"/>
    <cellStyle name="Output 2 5 2 3 2 3 5 2" xfId="50630"/>
    <cellStyle name="Output 2 5 2 3 2 3 6" xfId="36515"/>
    <cellStyle name="Output 2 5 2 3 2 4" xfId="29589"/>
    <cellStyle name="Output 2 5 2 3 3" xfId="5621"/>
    <cellStyle name="Output 2 5 2 3 3 2" xfId="11997"/>
    <cellStyle name="Output 2 5 2 3 3 2 2" xfId="16407"/>
    <cellStyle name="Output 2 5 2 3 3 2 2 2" xfId="41247"/>
    <cellStyle name="Output 2 5 2 3 3 2 3" xfId="19670"/>
    <cellStyle name="Output 2 5 2 3 3 2 3 2" xfId="44510"/>
    <cellStyle name="Output 2 5 2 3 3 2 4" xfId="22940"/>
    <cellStyle name="Output 2 5 2 3 3 2 4 2" xfId="47780"/>
    <cellStyle name="Output 2 5 2 3 3 2 5" xfId="26153"/>
    <cellStyle name="Output 2 5 2 3 3 2 5 2" xfId="50993"/>
    <cellStyle name="Output 2 5 2 3 3 2 6" xfId="36860"/>
    <cellStyle name="Output 2 5 2 3 3 3" xfId="30620"/>
    <cellStyle name="Output 2 5 2 3 4" xfId="11753"/>
    <cellStyle name="Output 2 5 2 3 4 2" xfId="13251"/>
    <cellStyle name="Output 2 5 2 3 4 2 2" xfId="38093"/>
    <cellStyle name="Output 2 5 2 3 4 3" xfId="19427"/>
    <cellStyle name="Output 2 5 2 3 4 3 2" xfId="44267"/>
    <cellStyle name="Output 2 5 2 3 4 4" xfId="22696"/>
    <cellStyle name="Output 2 5 2 3 4 4 2" xfId="47536"/>
    <cellStyle name="Output 2 5 2 3 4 5" xfId="25911"/>
    <cellStyle name="Output 2 5 2 3 4 5 2" xfId="50751"/>
    <cellStyle name="Output 2 5 2 3 4 6" xfId="36633"/>
    <cellStyle name="Output 2 5 2 3 5" xfId="29245"/>
    <cellStyle name="Output 2 5 2 4" xfId="601"/>
    <cellStyle name="Output 2 5 2 4 2" xfId="1118"/>
    <cellStyle name="Output 2 5 2 4 2 2" xfId="6033"/>
    <cellStyle name="Output 2 5 2 4 2 2 2" xfId="12409"/>
    <cellStyle name="Output 2 5 2 4 2 2 2 2" xfId="16819"/>
    <cellStyle name="Output 2 5 2 4 2 2 2 2 2" xfId="41659"/>
    <cellStyle name="Output 2 5 2 4 2 2 2 3" xfId="20082"/>
    <cellStyle name="Output 2 5 2 4 2 2 2 3 2" xfId="44922"/>
    <cellStyle name="Output 2 5 2 4 2 2 2 4" xfId="23352"/>
    <cellStyle name="Output 2 5 2 4 2 2 2 4 2" xfId="48192"/>
    <cellStyle name="Output 2 5 2 4 2 2 2 5" xfId="26565"/>
    <cellStyle name="Output 2 5 2 4 2 2 2 5 2" xfId="51405"/>
    <cellStyle name="Output 2 5 2 4 2 2 2 6" xfId="37269"/>
    <cellStyle name="Output 2 5 2 4 2 2 3" xfId="31029"/>
    <cellStyle name="Output 2 5 2 4 2 3" xfId="11724"/>
    <cellStyle name="Output 2 5 2 4 2 3 2" xfId="13491"/>
    <cellStyle name="Output 2 5 2 4 2 3 2 2" xfId="38333"/>
    <cellStyle name="Output 2 5 2 4 2 3 3" xfId="19398"/>
    <cellStyle name="Output 2 5 2 4 2 3 3 2" xfId="44238"/>
    <cellStyle name="Output 2 5 2 4 2 3 4" xfId="22667"/>
    <cellStyle name="Output 2 5 2 4 2 3 4 2" xfId="47507"/>
    <cellStyle name="Output 2 5 2 4 2 3 5" xfId="25882"/>
    <cellStyle name="Output 2 5 2 4 2 3 5 2" xfId="50722"/>
    <cellStyle name="Output 2 5 2 4 2 3 6" xfId="36604"/>
    <cellStyle name="Output 2 5 2 4 2 4" xfId="29664"/>
    <cellStyle name="Output 2 5 2 4 3" xfId="5745"/>
    <cellStyle name="Output 2 5 2 4 3 2" xfId="12121"/>
    <cellStyle name="Output 2 5 2 4 3 2 2" xfId="16531"/>
    <cellStyle name="Output 2 5 2 4 3 2 2 2" xfId="41371"/>
    <cellStyle name="Output 2 5 2 4 3 2 3" xfId="19794"/>
    <cellStyle name="Output 2 5 2 4 3 2 3 2" xfId="44634"/>
    <cellStyle name="Output 2 5 2 4 3 2 4" xfId="23064"/>
    <cellStyle name="Output 2 5 2 4 3 2 4 2" xfId="47904"/>
    <cellStyle name="Output 2 5 2 4 3 2 5" xfId="26277"/>
    <cellStyle name="Output 2 5 2 4 3 2 5 2" xfId="51117"/>
    <cellStyle name="Output 2 5 2 4 3 2 6" xfId="36984"/>
    <cellStyle name="Output 2 5 2 4 3 3" xfId="30744"/>
    <cellStyle name="Output 2 5 2 4 4" xfId="6843"/>
    <cellStyle name="Output 2 5 2 4 4 2" xfId="9314"/>
    <cellStyle name="Output 2 5 2 4 4 2 2" xfId="34264"/>
    <cellStyle name="Output 2 5 2 4 4 3" xfId="9348"/>
    <cellStyle name="Output 2 5 2 4 4 3 2" xfId="34298"/>
    <cellStyle name="Output 2 5 2 4 4 4" xfId="13170"/>
    <cellStyle name="Output 2 5 2 4 4 4 2" xfId="38012"/>
    <cellStyle name="Output 2 5 2 4 4 5" xfId="20780"/>
    <cellStyle name="Output 2 5 2 4 4 5 2" xfId="45620"/>
    <cellStyle name="Output 2 5 2 4 4 6" xfId="31807"/>
    <cellStyle name="Output 2 5 2 4 5" xfId="29375"/>
    <cellStyle name="Output 2 5 2 5" xfId="648"/>
    <cellStyle name="Output 2 5 2 5 2" xfId="5310"/>
    <cellStyle name="Output 2 5 2 5 2 2" xfId="6199"/>
    <cellStyle name="Output 2 5 2 5 2 2 2" xfId="12574"/>
    <cellStyle name="Output 2 5 2 5 2 2 2 2" xfId="16984"/>
    <cellStyle name="Output 2 5 2 5 2 2 2 2 2" xfId="41824"/>
    <cellStyle name="Output 2 5 2 5 2 2 2 3" xfId="20247"/>
    <cellStyle name="Output 2 5 2 5 2 2 2 3 2" xfId="45087"/>
    <cellStyle name="Output 2 5 2 5 2 2 2 4" xfId="23517"/>
    <cellStyle name="Output 2 5 2 5 2 2 2 4 2" xfId="48357"/>
    <cellStyle name="Output 2 5 2 5 2 2 2 5" xfId="26730"/>
    <cellStyle name="Output 2 5 2 5 2 2 2 5 2" xfId="51570"/>
    <cellStyle name="Output 2 5 2 5 2 2 2 6" xfId="37420"/>
    <cellStyle name="Output 2 5 2 5 2 2 3" xfId="31178"/>
    <cellStyle name="Output 2 5 2 5 2 3" xfId="10396"/>
    <cellStyle name="Output 2 5 2 5 2 3 2" xfId="13098"/>
    <cellStyle name="Output 2 5 2 5 2 3 2 2" xfId="37940"/>
    <cellStyle name="Output 2 5 2 5 2 3 3" xfId="18110"/>
    <cellStyle name="Output 2 5 2 5 2 3 3 2" xfId="42950"/>
    <cellStyle name="Output 2 5 2 5 2 3 4" xfId="21398"/>
    <cellStyle name="Output 2 5 2 5 2 3 4 2" xfId="46238"/>
    <cellStyle name="Output 2 5 2 5 2 3 5" xfId="24624"/>
    <cellStyle name="Output 2 5 2 5 2 3 5 2" xfId="49464"/>
    <cellStyle name="Output 2 5 2 5 2 3 6" xfId="35337"/>
    <cellStyle name="Output 2 5 2 5 2 4" xfId="30368"/>
    <cellStyle name="Output 2 5 2 5 3" xfId="5792"/>
    <cellStyle name="Output 2 5 2 5 3 2" xfId="12168"/>
    <cellStyle name="Output 2 5 2 5 3 2 2" xfId="16578"/>
    <cellStyle name="Output 2 5 2 5 3 2 2 2" xfId="41418"/>
    <cellStyle name="Output 2 5 2 5 3 2 3" xfId="19841"/>
    <cellStyle name="Output 2 5 2 5 3 2 3 2" xfId="44681"/>
    <cellStyle name="Output 2 5 2 5 3 2 4" xfId="23111"/>
    <cellStyle name="Output 2 5 2 5 3 2 4 2" xfId="47951"/>
    <cellStyle name="Output 2 5 2 5 3 2 5" xfId="26324"/>
    <cellStyle name="Output 2 5 2 5 3 2 5 2" xfId="51164"/>
    <cellStyle name="Output 2 5 2 5 3 2 6" xfId="37031"/>
    <cellStyle name="Output 2 5 2 5 3 3" xfId="30791"/>
    <cellStyle name="Output 2 5 2 5 4" xfId="6836"/>
    <cellStyle name="Output 2 5 2 5 4 2" xfId="14837"/>
    <cellStyle name="Output 2 5 2 5 4 2 2" xfId="39678"/>
    <cellStyle name="Output 2 5 2 5 4 3" xfId="9181"/>
    <cellStyle name="Output 2 5 2 5 4 3 2" xfId="34131"/>
    <cellStyle name="Output 2 5 2 5 4 4" xfId="14135"/>
    <cellStyle name="Output 2 5 2 5 4 4 2" xfId="38976"/>
    <cellStyle name="Output 2 5 2 5 4 5" xfId="9132"/>
    <cellStyle name="Output 2 5 2 5 4 5 2" xfId="34082"/>
    <cellStyle name="Output 2 5 2 5 4 6" xfId="31801"/>
    <cellStyle name="Output 2 5 2 5 5" xfId="29422"/>
    <cellStyle name="Output 2 5 2 6" xfId="517"/>
    <cellStyle name="Output 2 5 2 6 2" xfId="5667"/>
    <cellStyle name="Output 2 5 2 6 2 2" xfId="12043"/>
    <cellStyle name="Output 2 5 2 6 2 2 2" xfId="16453"/>
    <cellStyle name="Output 2 5 2 6 2 2 2 2" xfId="41293"/>
    <cellStyle name="Output 2 5 2 6 2 2 3" xfId="19716"/>
    <cellStyle name="Output 2 5 2 6 2 2 3 2" xfId="44556"/>
    <cellStyle name="Output 2 5 2 6 2 2 4" xfId="22986"/>
    <cellStyle name="Output 2 5 2 6 2 2 4 2" xfId="47826"/>
    <cellStyle name="Output 2 5 2 6 2 2 5" xfId="26199"/>
    <cellStyle name="Output 2 5 2 6 2 2 5 2" xfId="51039"/>
    <cellStyle name="Output 2 5 2 6 2 2 6" xfId="36906"/>
    <cellStyle name="Output 2 5 2 6 2 3" xfId="30666"/>
    <cellStyle name="Output 2 5 2 6 3" xfId="6980"/>
    <cellStyle name="Output 2 5 2 6 3 2" xfId="9740"/>
    <cellStyle name="Output 2 5 2 6 3 2 2" xfId="34689"/>
    <cellStyle name="Output 2 5 2 6 3 3" xfId="9647"/>
    <cellStyle name="Output 2 5 2 6 3 3 2" xfId="34596"/>
    <cellStyle name="Output 2 5 2 6 3 4" xfId="9056"/>
    <cellStyle name="Output 2 5 2 6 3 4 2" xfId="34006"/>
    <cellStyle name="Output 2 5 2 6 3 5" xfId="8616"/>
    <cellStyle name="Output 2 5 2 6 3 5 2" xfId="33567"/>
    <cellStyle name="Output 2 5 2 6 3 6" xfId="31936"/>
    <cellStyle name="Output 2 5 2 6 4" xfId="29291"/>
    <cellStyle name="Output 2 5 2 7" xfId="5537"/>
    <cellStyle name="Output 2 5 2 7 2" xfId="9994"/>
    <cellStyle name="Output 2 5 2 7 2 2" xfId="14057"/>
    <cellStyle name="Output 2 5 2 7 2 2 2" xfId="38898"/>
    <cellStyle name="Output 2 5 2 7 2 3" xfId="17710"/>
    <cellStyle name="Output 2 5 2 7 2 3 2" xfId="42550"/>
    <cellStyle name="Output 2 5 2 7 2 4" xfId="21005"/>
    <cellStyle name="Output 2 5 2 7 2 4 2" xfId="45845"/>
    <cellStyle name="Output 2 5 2 7 2 5" xfId="24231"/>
    <cellStyle name="Output 2 5 2 7 2 5 2" xfId="49071"/>
    <cellStyle name="Output 2 5 2 7 2 6" xfId="34943"/>
    <cellStyle name="Output 2 5 2 7 3" xfId="30536"/>
    <cellStyle name="Output 2 5 2 8" xfId="11606"/>
    <cellStyle name="Output 2 5 2 8 2" xfId="7729"/>
    <cellStyle name="Output 2 5 2 8 2 2" xfId="32682"/>
    <cellStyle name="Output 2 5 2 8 3" xfId="19280"/>
    <cellStyle name="Output 2 5 2 8 3 2" xfId="44120"/>
    <cellStyle name="Output 2 5 2 8 4" xfId="22550"/>
    <cellStyle name="Output 2 5 2 8 4 2" xfId="47390"/>
    <cellStyle name="Output 2 5 2 8 5" xfId="25765"/>
    <cellStyle name="Output 2 5 2 8 5 2" xfId="50605"/>
    <cellStyle name="Output 2 5 2 8 6" xfId="36492"/>
    <cellStyle name="Output 2 5 2 9" xfId="29159"/>
    <cellStyle name="Output 2 5 3" xfId="371"/>
    <cellStyle name="Output 2 5 3 2" xfId="469"/>
    <cellStyle name="Output 2 5 3 2 2" xfId="1068"/>
    <cellStyle name="Output 2 5 3 2 2 2" xfId="5983"/>
    <cellStyle name="Output 2 5 3 2 2 2 2" xfId="12359"/>
    <cellStyle name="Output 2 5 3 2 2 2 2 2" xfId="16769"/>
    <cellStyle name="Output 2 5 3 2 2 2 2 2 2" xfId="41609"/>
    <cellStyle name="Output 2 5 3 2 2 2 2 3" xfId="20032"/>
    <cellStyle name="Output 2 5 3 2 2 2 2 3 2" xfId="44872"/>
    <cellStyle name="Output 2 5 3 2 2 2 2 4" xfId="23302"/>
    <cellStyle name="Output 2 5 3 2 2 2 2 4 2" xfId="48142"/>
    <cellStyle name="Output 2 5 3 2 2 2 2 5" xfId="26515"/>
    <cellStyle name="Output 2 5 3 2 2 2 2 5 2" xfId="51355"/>
    <cellStyle name="Output 2 5 3 2 2 2 2 6" xfId="37219"/>
    <cellStyle name="Output 2 5 3 2 2 2 3" xfId="30979"/>
    <cellStyle name="Output 2 5 3 2 2 3" xfId="11446"/>
    <cellStyle name="Output 2 5 3 2 2 3 2" xfId="14389"/>
    <cellStyle name="Output 2 5 3 2 2 3 2 2" xfId="39230"/>
    <cellStyle name="Output 2 5 3 2 2 3 3" xfId="19139"/>
    <cellStyle name="Output 2 5 3 2 2 3 3 2" xfId="43979"/>
    <cellStyle name="Output 2 5 3 2 2 3 4" xfId="22408"/>
    <cellStyle name="Output 2 5 3 2 2 3 4 2" xfId="47248"/>
    <cellStyle name="Output 2 5 3 2 2 3 5" xfId="25631"/>
    <cellStyle name="Output 2 5 3 2 2 3 5 2" xfId="50471"/>
    <cellStyle name="Output 2 5 3 2 2 3 6" xfId="36353"/>
    <cellStyle name="Output 2 5 3 2 2 4" xfId="29614"/>
    <cellStyle name="Output 2 5 3 2 3" xfId="5639"/>
    <cellStyle name="Output 2 5 3 2 3 2" xfId="12015"/>
    <cellStyle name="Output 2 5 3 2 3 2 2" xfId="16425"/>
    <cellStyle name="Output 2 5 3 2 3 2 2 2" xfId="41265"/>
    <cellStyle name="Output 2 5 3 2 3 2 3" xfId="19688"/>
    <cellStyle name="Output 2 5 3 2 3 2 3 2" xfId="44528"/>
    <cellStyle name="Output 2 5 3 2 3 2 4" xfId="22958"/>
    <cellStyle name="Output 2 5 3 2 3 2 4 2" xfId="47798"/>
    <cellStyle name="Output 2 5 3 2 3 2 5" xfId="26171"/>
    <cellStyle name="Output 2 5 3 2 3 2 5 2" xfId="51011"/>
    <cellStyle name="Output 2 5 3 2 3 2 6" xfId="36878"/>
    <cellStyle name="Output 2 5 3 2 3 3" xfId="30638"/>
    <cellStyle name="Output 2 5 3 2 4" xfId="6949"/>
    <cellStyle name="Output 2 5 3 2 4 2" xfId="14914"/>
    <cellStyle name="Output 2 5 3 2 4 2 2" xfId="39755"/>
    <cellStyle name="Output 2 5 3 2 4 3" xfId="6469"/>
    <cellStyle name="Output 2 5 3 2 4 3 2" xfId="31442"/>
    <cellStyle name="Output 2 5 3 2 4 4" xfId="7654"/>
    <cellStyle name="Output 2 5 3 2 4 4 2" xfId="32607"/>
    <cellStyle name="Output 2 5 3 2 4 5" xfId="8480"/>
    <cellStyle name="Output 2 5 3 2 4 5 2" xfId="33431"/>
    <cellStyle name="Output 2 5 3 2 4 6" xfId="31905"/>
    <cellStyle name="Output 2 5 3 2 5" xfId="29263"/>
    <cellStyle name="Output 2 5 3 3" xfId="620"/>
    <cellStyle name="Output 2 5 3 3 2" xfId="971"/>
    <cellStyle name="Output 2 5 3 3 2 2" xfId="5890"/>
    <cellStyle name="Output 2 5 3 3 2 2 2" xfId="12266"/>
    <cellStyle name="Output 2 5 3 3 2 2 2 2" xfId="16676"/>
    <cellStyle name="Output 2 5 3 3 2 2 2 2 2" xfId="41516"/>
    <cellStyle name="Output 2 5 3 3 2 2 2 3" xfId="19939"/>
    <cellStyle name="Output 2 5 3 3 2 2 2 3 2" xfId="44779"/>
    <cellStyle name="Output 2 5 3 3 2 2 2 4" xfId="23209"/>
    <cellStyle name="Output 2 5 3 3 2 2 2 4 2" xfId="48049"/>
    <cellStyle name="Output 2 5 3 3 2 2 2 5" xfId="26422"/>
    <cellStyle name="Output 2 5 3 3 2 2 2 5 2" xfId="51262"/>
    <cellStyle name="Output 2 5 3 3 2 2 2 6" xfId="37126"/>
    <cellStyle name="Output 2 5 3 3 2 2 3" xfId="30886"/>
    <cellStyle name="Output 2 5 3 3 2 3" xfId="11614"/>
    <cellStyle name="Output 2 5 3 3 2 3 2" xfId="6645"/>
    <cellStyle name="Output 2 5 3 3 2 3 2 2" xfId="31613"/>
    <cellStyle name="Output 2 5 3 3 2 3 3" xfId="19288"/>
    <cellStyle name="Output 2 5 3 3 2 3 3 2" xfId="44128"/>
    <cellStyle name="Output 2 5 3 3 2 3 4" xfId="22558"/>
    <cellStyle name="Output 2 5 3 3 2 3 4 2" xfId="47398"/>
    <cellStyle name="Output 2 5 3 3 2 3 5" xfId="25773"/>
    <cellStyle name="Output 2 5 3 3 2 3 5 2" xfId="50613"/>
    <cellStyle name="Output 2 5 3 3 2 3 6" xfId="36499"/>
    <cellStyle name="Output 2 5 3 3 2 4" xfId="29517"/>
    <cellStyle name="Output 2 5 3 3 3" xfId="5764"/>
    <cellStyle name="Output 2 5 3 3 3 2" xfId="12140"/>
    <cellStyle name="Output 2 5 3 3 3 2 2" xfId="16550"/>
    <cellStyle name="Output 2 5 3 3 3 2 2 2" xfId="41390"/>
    <cellStyle name="Output 2 5 3 3 3 2 3" xfId="19813"/>
    <cellStyle name="Output 2 5 3 3 3 2 3 2" xfId="44653"/>
    <cellStyle name="Output 2 5 3 3 3 2 4" xfId="23083"/>
    <cellStyle name="Output 2 5 3 3 3 2 4 2" xfId="47923"/>
    <cellStyle name="Output 2 5 3 3 3 2 5" xfId="26296"/>
    <cellStyle name="Output 2 5 3 3 3 2 5 2" xfId="51136"/>
    <cellStyle name="Output 2 5 3 3 3 2 6" xfId="37003"/>
    <cellStyle name="Output 2 5 3 3 3 3" xfId="30763"/>
    <cellStyle name="Output 2 5 3 3 4" xfId="11516"/>
    <cellStyle name="Output 2 5 3 3 4 2" xfId="14872"/>
    <cellStyle name="Output 2 5 3 3 4 2 2" xfId="39713"/>
    <cellStyle name="Output 2 5 3 3 4 3" xfId="19193"/>
    <cellStyle name="Output 2 5 3 3 4 3 2" xfId="44033"/>
    <cellStyle name="Output 2 5 3 3 4 4" xfId="22460"/>
    <cellStyle name="Output 2 5 3 3 4 4 2" xfId="47300"/>
    <cellStyle name="Output 2 5 3 3 4 5" xfId="25678"/>
    <cellStyle name="Output 2 5 3 3 4 5 2" xfId="50518"/>
    <cellStyle name="Output 2 5 3 3 4 6" xfId="36405"/>
    <cellStyle name="Output 2 5 3 3 5" xfId="29394"/>
    <cellStyle name="Output 2 5 3 4" xfId="666"/>
    <cellStyle name="Output 2 5 3 4 2" xfId="5268"/>
    <cellStyle name="Output 2 5 3 4 2 2" xfId="6179"/>
    <cellStyle name="Output 2 5 3 4 2 2 2" xfId="12554"/>
    <cellStyle name="Output 2 5 3 4 2 2 2 2" xfId="16964"/>
    <cellStyle name="Output 2 5 3 4 2 2 2 2 2" xfId="41804"/>
    <cellStyle name="Output 2 5 3 4 2 2 2 3" xfId="20227"/>
    <cellStyle name="Output 2 5 3 4 2 2 2 3 2" xfId="45067"/>
    <cellStyle name="Output 2 5 3 4 2 2 2 4" xfId="23497"/>
    <cellStyle name="Output 2 5 3 4 2 2 2 4 2" xfId="48337"/>
    <cellStyle name="Output 2 5 3 4 2 2 2 5" xfId="26710"/>
    <cellStyle name="Output 2 5 3 4 2 2 2 5 2" xfId="51550"/>
    <cellStyle name="Output 2 5 3 4 2 2 2 6" xfId="37400"/>
    <cellStyle name="Output 2 5 3 4 2 2 3" xfId="31158"/>
    <cellStyle name="Output 2 5 3 4 2 3" xfId="10421"/>
    <cellStyle name="Output 2 5 3 4 2 3 2" xfId="13822"/>
    <cellStyle name="Output 2 5 3 4 2 3 2 2" xfId="38664"/>
    <cellStyle name="Output 2 5 3 4 2 3 3" xfId="18135"/>
    <cellStyle name="Output 2 5 3 4 2 3 3 2" xfId="42975"/>
    <cellStyle name="Output 2 5 3 4 2 3 4" xfId="21423"/>
    <cellStyle name="Output 2 5 3 4 2 3 4 2" xfId="46263"/>
    <cellStyle name="Output 2 5 3 4 2 3 5" xfId="24649"/>
    <cellStyle name="Output 2 5 3 4 2 3 5 2" xfId="49489"/>
    <cellStyle name="Output 2 5 3 4 2 3 6" xfId="35358"/>
    <cellStyle name="Output 2 5 3 4 2 4" xfId="30347"/>
    <cellStyle name="Output 2 5 3 4 3" xfId="5810"/>
    <cellStyle name="Output 2 5 3 4 3 2" xfId="12186"/>
    <cellStyle name="Output 2 5 3 4 3 2 2" xfId="16596"/>
    <cellStyle name="Output 2 5 3 4 3 2 2 2" xfId="41436"/>
    <cellStyle name="Output 2 5 3 4 3 2 3" xfId="19859"/>
    <cellStyle name="Output 2 5 3 4 3 2 3 2" xfId="44699"/>
    <cellStyle name="Output 2 5 3 4 3 2 4" xfId="23129"/>
    <cellStyle name="Output 2 5 3 4 3 2 4 2" xfId="47969"/>
    <cellStyle name="Output 2 5 3 4 3 2 5" xfId="26342"/>
    <cellStyle name="Output 2 5 3 4 3 2 5 2" xfId="51182"/>
    <cellStyle name="Output 2 5 3 4 3 2 6" xfId="37049"/>
    <cellStyle name="Output 2 5 3 4 3 3" xfId="30809"/>
    <cellStyle name="Output 2 5 3 4 4" xfId="6957"/>
    <cellStyle name="Output 2 5 3 4 4 2" xfId="7953"/>
    <cellStyle name="Output 2 5 3 4 4 2 2" xfId="32906"/>
    <cellStyle name="Output 2 5 3 4 4 3" xfId="7531"/>
    <cellStyle name="Output 2 5 3 4 4 3 2" xfId="32484"/>
    <cellStyle name="Output 2 5 3 4 4 4" xfId="8577"/>
    <cellStyle name="Output 2 5 3 4 4 4 2" xfId="33528"/>
    <cellStyle name="Output 2 5 3 4 4 5" xfId="20776"/>
    <cellStyle name="Output 2 5 3 4 4 5 2" xfId="45616"/>
    <cellStyle name="Output 2 5 3 4 4 6" xfId="31913"/>
    <cellStyle name="Output 2 5 3 4 5" xfId="29440"/>
    <cellStyle name="Output 2 5 3 5" xfId="703"/>
    <cellStyle name="Output 2 5 3 5 2" xfId="5847"/>
    <cellStyle name="Output 2 5 3 5 2 2" xfId="12223"/>
    <cellStyle name="Output 2 5 3 5 2 2 2" xfId="16633"/>
    <cellStyle name="Output 2 5 3 5 2 2 2 2" xfId="41473"/>
    <cellStyle name="Output 2 5 3 5 2 2 3" xfId="19896"/>
    <cellStyle name="Output 2 5 3 5 2 2 3 2" xfId="44736"/>
    <cellStyle name="Output 2 5 3 5 2 2 4" xfId="23166"/>
    <cellStyle name="Output 2 5 3 5 2 2 4 2" xfId="48006"/>
    <cellStyle name="Output 2 5 3 5 2 2 5" xfId="26379"/>
    <cellStyle name="Output 2 5 3 5 2 2 5 2" xfId="51219"/>
    <cellStyle name="Output 2 5 3 5 2 2 6" xfId="37086"/>
    <cellStyle name="Output 2 5 3 5 2 3" xfId="30846"/>
    <cellStyle name="Output 2 5 3 5 3" xfId="10107"/>
    <cellStyle name="Output 2 5 3 5 3 2" xfId="8214"/>
    <cellStyle name="Output 2 5 3 5 3 2 2" xfId="33167"/>
    <cellStyle name="Output 2 5 3 5 3 3" xfId="17822"/>
    <cellStyle name="Output 2 5 3 5 3 3 2" xfId="42662"/>
    <cellStyle name="Output 2 5 3 5 3 4" xfId="21116"/>
    <cellStyle name="Output 2 5 3 5 3 4 2" xfId="45956"/>
    <cellStyle name="Output 2 5 3 5 3 5" xfId="24342"/>
    <cellStyle name="Output 2 5 3 5 3 5 2" xfId="49182"/>
    <cellStyle name="Output 2 5 3 5 3 6" xfId="35051"/>
    <cellStyle name="Output 2 5 3 5 4" xfId="29477"/>
    <cellStyle name="Output 2 5 3 6" xfId="5555"/>
    <cellStyle name="Output 2 5 3 6 2" xfId="10216"/>
    <cellStyle name="Output 2 5 3 6 2 2" xfId="6666"/>
    <cellStyle name="Output 2 5 3 6 2 2 2" xfId="31634"/>
    <cellStyle name="Output 2 5 3 6 2 3" xfId="17930"/>
    <cellStyle name="Output 2 5 3 6 2 3 2" xfId="42770"/>
    <cellStyle name="Output 2 5 3 6 2 4" xfId="21224"/>
    <cellStyle name="Output 2 5 3 6 2 4 2" xfId="46064"/>
    <cellStyle name="Output 2 5 3 6 2 5" xfId="24450"/>
    <cellStyle name="Output 2 5 3 6 2 5 2" xfId="49290"/>
    <cellStyle name="Output 2 5 3 6 2 6" xfId="35158"/>
    <cellStyle name="Output 2 5 3 6 3" xfId="30554"/>
    <cellStyle name="Output 2 5 3 7" xfId="10068"/>
    <cellStyle name="Output 2 5 3 7 2" xfId="9136"/>
    <cellStyle name="Output 2 5 3 7 2 2" xfId="34086"/>
    <cellStyle name="Output 2 5 3 7 3" xfId="17783"/>
    <cellStyle name="Output 2 5 3 7 3 2" xfId="42623"/>
    <cellStyle name="Output 2 5 3 7 4" xfId="21077"/>
    <cellStyle name="Output 2 5 3 7 4 2" xfId="45917"/>
    <cellStyle name="Output 2 5 3 7 5" xfId="24303"/>
    <cellStyle name="Output 2 5 3 7 5 2" xfId="49143"/>
    <cellStyle name="Output 2 5 3 7 6" xfId="35014"/>
    <cellStyle name="Output 2 5 3 8" xfId="29177"/>
    <cellStyle name="Output 2 5 4" xfId="424"/>
    <cellStyle name="Output 2 5 4 2" xfId="1015"/>
    <cellStyle name="Output 2 5 4 2 2" xfId="5931"/>
    <cellStyle name="Output 2 5 4 2 2 2" xfId="12307"/>
    <cellStyle name="Output 2 5 4 2 2 2 2" xfId="16717"/>
    <cellStyle name="Output 2 5 4 2 2 2 2 2" xfId="41557"/>
    <cellStyle name="Output 2 5 4 2 2 2 3" xfId="19980"/>
    <cellStyle name="Output 2 5 4 2 2 2 3 2" xfId="44820"/>
    <cellStyle name="Output 2 5 4 2 2 2 4" xfId="23250"/>
    <cellStyle name="Output 2 5 4 2 2 2 4 2" xfId="48090"/>
    <cellStyle name="Output 2 5 4 2 2 2 5" xfId="26463"/>
    <cellStyle name="Output 2 5 4 2 2 2 5 2" xfId="51303"/>
    <cellStyle name="Output 2 5 4 2 2 2 6" xfId="37167"/>
    <cellStyle name="Output 2 5 4 2 2 3" xfId="30927"/>
    <cellStyle name="Output 2 5 4 2 3" xfId="10051"/>
    <cellStyle name="Output 2 5 4 2 3 2" xfId="8240"/>
    <cellStyle name="Output 2 5 4 2 3 2 2" xfId="33193"/>
    <cellStyle name="Output 2 5 4 2 3 3" xfId="17766"/>
    <cellStyle name="Output 2 5 4 2 3 3 2" xfId="42606"/>
    <cellStyle name="Output 2 5 4 2 3 4" xfId="21060"/>
    <cellStyle name="Output 2 5 4 2 3 4 2" xfId="45900"/>
    <cellStyle name="Output 2 5 4 2 3 5" xfId="24286"/>
    <cellStyle name="Output 2 5 4 2 3 5 2" xfId="49126"/>
    <cellStyle name="Output 2 5 4 2 3 6" xfId="34997"/>
    <cellStyle name="Output 2 5 4 2 4" xfId="29561"/>
    <cellStyle name="Output 2 5 4 3" xfId="5595"/>
    <cellStyle name="Output 2 5 4 3 2" xfId="10176"/>
    <cellStyle name="Output 2 5 4 3 2 2" xfId="13926"/>
    <cellStyle name="Output 2 5 4 3 2 2 2" xfId="38767"/>
    <cellStyle name="Output 2 5 4 3 2 3" xfId="17890"/>
    <cellStyle name="Output 2 5 4 3 2 3 2" xfId="42730"/>
    <cellStyle name="Output 2 5 4 3 2 4" xfId="21184"/>
    <cellStyle name="Output 2 5 4 3 2 4 2" xfId="46024"/>
    <cellStyle name="Output 2 5 4 3 2 5" xfId="24410"/>
    <cellStyle name="Output 2 5 4 3 2 5 2" xfId="49250"/>
    <cellStyle name="Output 2 5 4 3 2 6" xfId="35118"/>
    <cellStyle name="Output 2 5 4 3 3" xfId="30594"/>
    <cellStyle name="Output 2 5 4 4" xfId="11756"/>
    <cellStyle name="Output 2 5 4 4 2" xfId="7422"/>
    <cellStyle name="Output 2 5 4 4 2 2" xfId="32375"/>
    <cellStyle name="Output 2 5 4 4 3" xfId="19430"/>
    <cellStyle name="Output 2 5 4 4 3 2" xfId="44270"/>
    <cellStyle name="Output 2 5 4 4 4" xfId="22699"/>
    <cellStyle name="Output 2 5 4 4 4 2" xfId="47539"/>
    <cellStyle name="Output 2 5 4 4 5" xfId="25914"/>
    <cellStyle name="Output 2 5 4 4 5 2" xfId="50754"/>
    <cellStyle name="Output 2 5 4 4 6" xfId="36636"/>
    <cellStyle name="Output 2 5 4 5" xfId="29218"/>
    <cellStyle name="Output 2 5 5" xfId="574"/>
    <cellStyle name="Output 2 5 5 2" xfId="1115"/>
    <cellStyle name="Output 2 5 5 2 2" xfId="6030"/>
    <cellStyle name="Output 2 5 5 2 2 2" xfId="12406"/>
    <cellStyle name="Output 2 5 5 2 2 2 2" xfId="16816"/>
    <cellStyle name="Output 2 5 5 2 2 2 2 2" xfId="41656"/>
    <cellStyle name="Output 2 5 5 2 2 2 3" xfId="20079"/>
    <cellStyle name="Output 2 5 5 2 2 2 3 2" xfId="44919"/>
    <cellStyle name="Output 2 5 5 2 2 2 4" xfId="23349"/>
    <cellStyle name="Output 2 5 5 2 2 2 4 2" xfId="48189"/>
    <cellStyle name="Output 2 5 5 2 2 2 5" xfId="26562"/>
    <cellStyle name="Output 2 5 5 2 2 2 5 2" xfId="51402"/>
    <cellStyle name="Output 2 5 5 2 2 2 6" xfId="37266"/>
    <cellStyle name="Output 2 5 5 2 2 3" xfId="31026"/>
    <cellStyle name="Output 2 5 5 2 3" xfId="10028"/>
    <cellStyle name="Output 2 5 5 2 3 2" xfId="7789"/>
    <cellStyle name="Output 2 5 5 2 3 2 2" xfId="32742"/>
    <cellStyle name="Output 2 5 5 2 3 3" xfId="17743"/>
    <cellStyle name="Output 2 5 5 2 3 3 2" xfId="42583"/>
    <cellStyle name="Output 2 5 5 2 3 4" xfId="21037"/>
    <cellStyle name="Output 2 5 5 2 3 4 2" xfId="45877"/>
    <cellStyle name="Output 2 5 5 2 3 5" xfId="24263"/>
    <cellStyle name="Output 2 5 5 2 3 5 2" xfId="49103"/>
    <cellStyle name="Output 2 5 5 2 3 6" xfId="34974"/>
    <cellStyle name="Output 2 5 5 2 4" xfId="29661"/>
    <cellStyle name="Output 2 5 5 3" xfId="5719"/>
    <cellStyle name="Output 2 5 5 3 2" xfId="12095"/>
    <cellStyle name="Output 2 5 5 3 2 2" xfId="16505"/>
    <cellStyle name="Output 2 5 5 3 2 2 2" xfId="41345"/>
    <cellStyle name="Output 2 5 5 3 2 3" xfId="19768"/>
    <cellStyle name="Output 2 5 5 3 2 3 2" xfId="44608"/>
    <cellStyle name="Output 2 5 5 3 2 4" xfId="23038"/>
    <cellStyle name="Output 2 5 5 3 2 4 2" xfId="47878"/>
    <cellStyle name="Output 2 5 5 3 2 5" xfId="26251"/>
    <cellStyle name="Output 2 5 5 3 2 5 2" xfId="51091"/>
    <cellStyle name="Output 2 5 5 3 2 6" xfId="36958"/>
    <cellStyle name="Output 2 5 5 3 3" xfId="30718"/>
    <cellStyle name="Output 2 5 5 4" xfId="10004"/>
    <cellStyle name="Output 2 5 5 4 2" xfId="8245"/>
    <cellStyle name="Output 2 5 5 4 2 2" xfId="33198"/>
    <cellStyle name="Output 2 5 5 4 3" xfId="17720"/>
    <cellStyle name="Output 2 5 5 4 3 2" xfId="42560"/>
    <cellStyle name="Output 2 5 5 4 4" xfId="21015"/>
    <cellStyle name="Output 2 5 5 4 4 2" xfId="45855"/>
    <cellStyle name="Output 2 5 5 4 5" xfId="24241"/>
    <cellStyle name="Output 2 5 5 4 5 2" xfId="49081"/>
    <cellStyle name="Output 2 5 5 4 6" xfId="34952"/>
    <cellStyle name="Output 2 5 5 5" xfId="29348"/>
    <cellStyle name="Output 2 5 6" xfId="5511"/>
    <cellStyle name="Output 2 5 6 2" xfId="10258"/>
    <cellStyle name="Output 2 5 6 2 2" xfId="8184"/>
    <cellStyle name="Output 2 5 6 2 2 2" xfId="33137"/>
    <cellStyle name="Output 2 5 6 2 3" xfId="17972"/>
    <cellStyle name="Output 2 5 6 2 3 2" xfId="42812"/>
    <cellStyle name="Output 2 5 6 2 4" xfId="21266"/>
    <cellStyle name="Output 2 5 6 2 4 2" xfId="46106"/>
    <cellStyle name="Output 2 5 6 2 5" xfId="24492"/>
    <cellStyle name="Output 2 5 6 2 5 2" xfId="49332"/>
    <cellStyle name="Output 2 5 6 2 6" xfId="35200"/>
    <cellStyle name="Output 2 5 6 3" xfId="30510"/>
    <cellStyle name="Output 2 5 7" xfId="6860"/>
    <cellStyle name="Output 2 5 7 2" xfId="13115"/>
    <cellStyle name="Output 2 5 7 2 2" xfId="37957"/>
    <cellStyle name="Output 2 5 7 3" xfId="8301"/>
    <cellStyle name="Output 2 5 7 3 2" xfId="33254"/>
    <cellStyle name="Output 2 5 7 4" xfId="8849"/>
    <cellStyle name="Output 2 5 7 4 2" xfId="33800"/>
    <cellStyle name="Output 2 5 7 5" xfId="14721"/>
    <cellStyle name="Output 2 5 7 5 2" xfId="39562"/>
    <cellStyle name="Output 2 5 7 6" xfId="31821"/>
    <cellStyle name="Output 2 5 8" xfId="29132"/>
    <cellStyle name="Output 2 6" xfId="283"/>
    <cellStyle name="Output 2 6 2" xfId="366"/>
    <cellStyle name="Output 2 6 2 2" xfId="468"/>
    <cellStyle name="Output 2 6 2 2 2" xfId="1066"/>
    <cellStyle name="Output 2 6 2 2 2 2" xfId="5981"/>
    <cellStyle name="Output 2 6 2 2 2 2 2" xfId="12357"/>
    <cellStyle name="Output 2 6 2 2 2 2 2 2" xfId="16767"/>
    <cellStyle name="Output 2 6 2 2 2 2 2 2 2" xfId="41607"/>
    <cellStyle name="Output 2 6 2 2 2 2 2 3" xfId="20030"/>
    <cellStyle name="Output 2 6 2 2 2 2 2 3 2" xfId="44870"/>
    <cellStyle name="Output 2 6 2 2 2 2 2 4" xfId="23300"/>
    <cellStyle name="Output 2 6 2 2 2 2 2 4 2" xfId="48140"/>
    <cellStyle name="Output 2 6 2 2 2 2 2 5" xfId="26513"/>
    <cellStyle name="Output 2 6 2 2 2 2 2 5 2" xfId="51353"/>
    <cellStyle name="Output 2 6 2 2 2 2 2 6" xfId="37217"/>
    <cellStyle name="Output 2 6 2 2 2 2 3" xfId="30977"/>
    <cellStyle name="Output 2 6 2 2 2 3" xfId="11688"/>
    <cellStyle name="Output 2 6 2 2 2 3 2" xfId="13261"/>
    <cellStyle name="Output 2 6 2 2 2 3 2 2" xfId="38103"/>
    <cellStyle name="Output 2 6 2 2 2 3 3" xfId="19362"/>
    <cellStyle name="Output 2 6 2 2 2 3 3 2" xfId="44202"/>
    <cellStyle name="Output 2 6 2 2 2 3 4" xfId="22631"/>
    <cellStyle name="Output 2 6 2 2 2 3 4 2" xfId="47471"/>
    <cellStyle name="Output 2 6 2 2 2 3 5" xfId="25846"/>
    <cellStyle name="Output 2 6 2 2 2 3 5 2" xfId="50686"/>
    <cellStyle name="Output 2 6 2 2 2 3 6" xfId="36571"/>
    <cellStyle name="Output 2 6 2 2 2 4" xfId="29612"/>
    <cellStyle name="Output 2 6 2 2 3" xfId="5638"/>
    <cellStyle name="Output 2 6 2 2 3 2" xfId="12014"/>
    <cellStyle name="Output 2 6 2 2 3 2 2" xfId="16424"/>
    <cellStyle name="Output 2 6 2 2 3 2 2 2" xfId="41264"/>
    <cellStyle name="Output 2 6 2 2 3 2 3" xfId="19687"/>
    <cellStyle name="Output 2 6 2 2 3 2 3 2" xfId="44527"/>
    <cellStyle name="Output 2 6 2 2 3 2 4" xfId="22957"/>
    <cellStyle name="Output 2 6 2 2 3 2 4 2" xfId="47797"/>
    <cellStyle name="Output 2 6 2 2 3 2 5" xfId="26170"/>
    <cellStyle name="Output 2 6 2 2 3 2 5 2" xfId="51010"/>
    <cellStyle name="Output 2 6 2 2 3 2 6" xfId="36877"/>
    <cellStyle name="Output 2 6 2 2 3 3" xfId="30637"/>
    <cellStyle name="Output 2 6 2 2 4" xfId="10072"/>
    <cellStyle name="Output 2 6 2 2 4 2" xfId="9151"/>
    <cellStyle name="Output 2 6 2 2 4 2 2" xfId="34101"/>
    <cellStyle name="Output 2 6 2 2 4 3" xfId="17787"/>
    <cellStyle name="Output 2 6 2 2 4 3 2" xfId="42627"/>
    <cellStyle name="Output 2 6 2 2 4 4" xfId="21081"/>
    <cellStyle name="Output 2 6 2 2 4 4 2" xfId="45921"/>
    <cellStyle name="Output 2 6 2 2 4 5" xfId="24307"/>
    <cellStyle name="Output 2 6 2 2 4 5 2" xfId="49147"/>
    <cellStyle name="Output 2 6 2 2 4 6" xfId="35018"/>
    <cellStyle name="Output 2 6 2 2 5" xfId="29262"/>
    <cellStyle name="Output 2 6 2 3" xfId="618"/>
    <cellStyle name="Output 2 6 2 3 2" xfId="1055"/>
    <cellStyle name="Output 2 6 2 3 2 2" xfId="5970"/>
    <cellStyle name="Output 2 6 2 3 2 2 2" xfId="12346"/>
    <cellStyle name="Output 2 6 2 3 2 2 2 2" xfId="16756"/>
    <cellStyle name="Output 2 6 2 3 2 2 2 2 2" xfId="41596"/>
    <cellStyle name="Output 2 6 2 3 2 2 2 3" xfId="20019"/>
    <cellStyle name="Output 2 6 2 3 2 2 2 3 2" xfId="44859"/>
    <cellStyle name="Output 2 6 2 3 2 2 2 4" xfId="23289"/>
    <cellStyle name="Output 2 6 2 3 2 2 2 4 2" xfId="48129"/>
    <cellStyle name="Output 2 6 2 3 2 2 2 5" xfId="26502"/>
    <cellStyle name="Output 2 6 2 3 2 2 2 5 2" xfId="51342"/>
    <cellStyle name="Output 2 6 2 3 2 2 2 6" xfId="37206"/>
    <cellStyle name="Output 2 6 2 3 2 2 3" xfId="30966"/>
    <cellStyle name="Output 2 6 2 3 2 3" xfId="11656"/>
    <cellStyle name="Output 2 6 2 3 2 3 2" xfId="9679"/>
    <cellStyle name="Output 2 6 2 3 2 3 2 2" xfId="34628"/>
    <cellStyle name="Output 2 6 2 3 2 3 3" xfId="19330"/>
    <cellStyle name="Output 2 6 2 3 2 3 3 2" xfId="44170"/>
    <cellStyle name="Output 2 6 2 3 2 3 4" xfId="22599"/>
    <cellStyle name="Output 2 6 2 3 2 3 4 2" xfId="47439"/>
    <cellStyle name="Output 2 6 2 3 2 3 5" xfId="25814"/>
    <cellStyle name="Output 2 6 2 3 2 3 5 2" xfId="50654"/>
    <cellStyle name="Output 2 6 2 3 2 3 6" xfId="36540"/>
    <cellStyle name="Output 2 6 2 3 2 4" xfId="29601"/>
    <cellStyle name="Output 2 6 2 3 3" xfId="5762"/>
    <cellStyle name="Output 2 6 2 3 3 2" xfId="12138"/>
    <cellStyle name="Output 2 6 2 3 3 2 2" xfId="16548"/>
    <cellStyle name="Output 2 6 2 3 3 2 2 2" xfId="41388"/>
    <cellStyle name="Output 2 6 2 3 3 2 3" xfId="19811"/>
    <cellStyle name="Output 2 6 2 3 3 2 3 2" xfId="44651"/>
    <cellStyle name="Output 2 6 2 3 3 2 4" xfId="23081"/>
    <cellStyle name="Output 2 6 2 3 3 2 4 2" xfId="47921"/>
    <cellStyle name="Output 2 6 2 3 3 2 5" xfId="26294"/>
    <cellStyle name="Output 2 6 2 3 3 2 5 2" xfId="51134"/>
    <cellStyle name="Output 2 6 2 3 3 2 6" xfId="37001"/>
    <cellStyle name="Output 2 6 2 3 3 3" xfId="30761"/>
    <cellStyle name="Output 2 6 2 3 4" xfId="11517"/>
    <cellStyle name="Output 2 6 2 3 4 2" xfId="14394"/>
    <cellStyle name="Output 2 6 2 3 4 2 2" xfId="39235"/>
    <cellStyle name="Output 2 6 2 3 4 3" xfId="19194"/>
    <cellStyle name="Output 2 6 2 3 4 3 2" xfId="44034"/>
    <cellStyle name="Output 2 6 2 3 4 4" xfId="22461"/>
    <cellStyle name="Output 2 6 2 3 4 4 2" xfId="47301"/>
    <cellStyle name="Output 2 6 2 3 4 5" xfId="25679"/>
    <cellStyle name="Output 2 6 2 3 4 5 2" xfId="50519"/>
    <cellStyle name="Output 2 6 2 3 4 6" xfId="36406"/>
    <cellStyle name="Output 2 6 2 3 5" xfId="29392"/>
    <cellStyle name="Output 2 6 2 4" xfId="665"/>
    <cellStyle name="Output 2 6 2 4 2" xfId="5292"/>
    <cellStyle name="Output 2 6 2 4 2 2" xfId="6188"/>
    <cellStyle name="Output 2 6 2 4 2 2 2" xfId="12563"/>
    <cellStyle name="Output 2 6 2 4 2 2 2 2" xfId="16973"/>
    <cellStyle name="Output 2 6 2 4 2 2 2 2 2" xfId="41813"/>
    <cellStyle name="Output 2 6 2 4 2 2 2 3" xfId="20236"/>
    <cellStyle name="Output 2 6 2 4 2 2 2 3 2" xfId="45076"/>
    <cellStyle name="Output 2 6 2 4 2 2 2 4" xfId="23506"/>
    <cellStyle name="Output 2 6 2 4 2 2 2 4 2" xfId="48346"/>
    <cellStyle name="Output 2 6 2 4 2 2 2 5" xfId="26719"/>
    <cellStyle name="Output 2 6 2 4 2 2 2 5 2" xfId="51559"/>
    <cellStyle name="Output 2 6 2 4 2 2 2 6" xfId="37409"/>
    <cellStyle name="Output 2 6 2 4 2 2 3" xfId="31167"/>
    <cellStyle name="Output 2 6 2 4 2 3" xfId="10410"/>
    <cellStyle name="Output 2 6 2 4 2 3 2" xfId="14378"/>
    <cellStyle name="Output 2 6 2 4 2 3 2 2" xfId="39219"/>
    <cellStyle name="Output 2 6 2 4 2 3 3" xfId="18124"/>
    <cellStyle name="Output 2 6 2 4 2 3 3 2" xfId="42964"/>
    <cellStyle name="Output 2 6 2 4 2 3 4" xfId="21412"/>
    <cellStyle name="Output 2 6 2 4 2 3 4 2" xfId="46252"/>
    <cellStyle name="Output 2 6 2 4 2 3 5" xfId="24638"/>
    <cellStyle name="Output 2 6 2 4 2 3 5 2" xfId="49478"/>
    <cellStyle name="Output 2 6 2 4 2 3 6" xfId="35349"/>
    <cellStyle name="Output 2 6 2 4 2 4" xfId="30356"/>
    <cellStyle name="Output 2 6 2 4 3" xfId="5809"/>
    <cellStyle name="Output 2 6 2 4 3 2" xfId="12185"/>
    <cellStyle name="Output 2 6 2 4 3 2 2" xfId="16595"/>
    <cellStyle name="Output 2 6 2 4 3 2 2 2" xfId="41435"/>
    <cellStyle name="Output 2 6 2 4 3 2 3" xfId="19858"/>
    <cellStyle name="Output 2 6 2 4 3 2 3 2" xfId="44698"/>
    <cellStyle name="Output 2 6 2 4 3 2 4" xfId="23128"/>
    <cellStyle name="Output 2 6 2 4 3 2 4 2" xfId="47968"/>
    <cellStyle name="Output 2 6 2 4 3 2 5" xfId="26341"/>
    <cellStyle name="Output 2 6 2 4 3 2 5 2" xfId="51181"/>
    <cellStyle name="Output 2 6 2 4 3 2 6" xfId="37048"/>
    <cellStyle name="Output 2 6 2 4 3 3" xfId="30808"/>
    <cellStyle name="Output 2 6 2 4 4" xfId="7101"/>
    <cellStyle name="Output 2 6 2 4 4 2" xfId="9615"/>
    <cellStyle name="Output 2 6 2 4 4 2 2" xfId="34565"/>
    <cellStyle name="Output 2 6 2 4 4 3" xfId="8284"/>
    <cellStyle name="Output 2 6 2 4 4 3 2" xfId="33237"/>
    <cellStyle name="Output 2 6 2 4 4 4" xfId="13200"/>
    <cellStyle name="Output 2 6 2 4 4 4 2" xfId="38042"/>
    <cellStyle name="Output 2 6 2 4 4 5" xfId="9753"/>
    <cellStyle name="Output 2 6 2 4 4 5 2" xfId="34702"/>
    <cellStyle name="Output 2 6 2 4 4 6" xfId="32054"/>
    <cellStyle name="Output 2 6 2 4 5" xfId="29439"/>
    <cellStyle name="Output 2 6 2 5" xfId="702"/>
    <cellStyle name="Output 2 6 2 5 2" xfId="5846"/>
    <cellStyle name="Output 2 6 2 5 2 2" xfId="12222"/>
    <cellStyle name="Output 2 6 2 5 2 2 2" xfId="16632"/>
    <cellStyle name="Output 2 6 2 5 2 2 2 2" xfId="41472"/>
    <cellStyle name="Output 2 6 2 5 2 2 3" xfId="19895"/>
    <cellStyle name="Output 2 6 2 5 2 2 3 2" xfId="44735"/>
    <cellStyle name="Output 2 6 2 5 2 2 4" xfId="23165"/>
    <cellStyle name="Output 2 6 2 5 2 2 4 2" xfId="48005"/>
    <cellStyle name="Output 2 6 2 5 2 2 5" xfId="26378"/>
    <cellStyle name="Output 2 6 2 5 2 2 5 2" xfId="51218"/>
    <cellStyle name="Output 2 6 2 5 2 2 6" xfId="37085"/>
    <cellStyle name="Output 2 6 2 5 2 3" xfId="30845"/>
    <cellStyle name="Output 2 6 2 5 3" xfId="6976"/>
    <cellStyle name="Output 2 6 2 5 3 2" xfId="15655"/>
    <cellStyle name="Output 2 6 2 5 3 2 2" xfId="40495"/>
    <cellStyle name="Output 2 6 2 5 3 3" xfId="6992"/>
    <cellStyle name="Output 2 6 2 5 3 3 2" xfId="31948"/>
    <cellStyle name="Output 2 6 2 5 3 4" xfId="8330"/>
    <cellStyle name="Output 2 6 2 5 3 4 2" xfId="33282"/>
    <cellStyle name="Output 2 6 2 5 3 5" xfId="20773"/>
    <cellStyle name="Output 2 6 2 5 3 5 2" xfId="45613"/>
    <cellStyle name="Output 2 6 2 5 3 6" xfId="31932"/>
    <cellStyle name="Output 2 6 2 5 4" xfId="29476"/>
    <cellStyle name="Output 2 6 2 6" xfId="5554"/>
    <cellStyle name="Output 2 6 2 6 2" xfId="10217"/>
    <cellStyle name="Output 2 6 2 6 2 2" xfId="6627"/>
    <cellStyle name="Output 2 6 2 6 2 2 2" xfId="31595"/>
    <cellStyle name="Output 2 6 2 6 2 3" xfId="17931"/>
    <cellStyle name="Output 2 6 2 6 2 3 2" xfId="42771"/>
    <cellStyle name="Output 2 6 2 6 2 4" xfId="21225"/>
    <cellStyle name="Output 2 6 2 6 2 4 2" xfId="46065"/>
    <cellStyle name="Output 2 6 2 6 2 5" xfId="24451"/>
    <cellStyle name="Output 2 6 2 6 2 5 2" xfId="49291"/>
    <cellStyle name="Output 2 6 2 6 2 6" xfId="35159"/>
    <cellStyle name="Output 2 6 2 6 3" xfId="30553"/>
    <cellStyle name="Output 2 6 2 7" xfId="11754"/>
    <cellStyle name="Output 2 6 2 7 2" xfId="14965"/>
    <cellStyle name="Output 2 6 2 7 2 2" xfId="39806"/>
    <cellStyle name="Output 2 6 2 7 3" xfId="19428"/>
    <cellStyle name="Output 2 6 2 7 3 2" xfId="44268"/>
    <cellStyle name="Output 2 6 2 7 4" xfId="22697"/>
    <cellStyle name="Output 2 6 2 7 4 2" xfId="47537"/>
    <cellStyle name="Output 2 6 2 7 5" xfId="25912"/>
    <cellStyle name="Output 2 6 2 7 5 2" xfId="50752"/>
    <cellStyle name="Output 2 6 2 7 6" xfId="36634"/>
    <cellStyle name="Output 2 6 2 8" xfId="29176"/>
    <cellStyle name="Output 2 6 3" xfId="422"/>
    <cellStyle name="Output 2 6 3 2" xfId="1011"/>
    <cellStyle name="Output 2 6 3 2 2" xfId="5927"/>
    <cellStyle name="Output 2 6 3 2 2 2" xfId="12303"/>
    <cellStyle name="Output 2 6 3 2 2 2 2" xfId="16713"/>
    <cellStyle name="Output 2 6 3 2 2 2 2 2" xfId="41553"/>
    <cellStyle name="Output 2 6 3 2 2 2 3" xfId="19976"/>
    <cellStyle name="Output 2 6 3 2 2 2 3 2" xfId="44816"/>
    <cellStyle name="Output 2 6 3 2 2 2 4" xfId="23246"/>
    <cellStyle name="Output 2 6 3 2 2 2 4 2" xfId="48086"/>
    <cellStyle name="Output 2 6 3 2 2 2 5" xfId="26459"/>
    <cellStyle name="Output 2 6 3 2 2 2 5 2" xfId="51299"/>
    <cellStyle name="Output 2 6 3 2 2 2 6" xfId="37163"/>
    <cellStyle name="Output 2 6 3 2 2 3" xfId="30923"/>
    <cellStyle name="Output 2 6 3 2 3" xfId="11474"/>
    <cellStyle name="Output 2 6 3 2 3 2" xfId="6452"/>
    <cellStyle name="Output 2 6 3 2 3 2 2" xfId="31425"/>
    <cellStyle name="Output 2 6 3 2 3 3" xfId="19161"/>
    <cellStyle name="Output 2 6 3 2 3 3 2" xfId="44001"/>
    <cellStyle name="Output 2 6 3 2 3 4" xfId="22432"/>
    <cellStyle name="Output 2 6 3 2 3 4 2" xfId="47272"/>
    <cellStyle name="Output 2 6 3 2 3 5" xfId="25651"/>
    <cellStyle name="Output 2 6 3 2 3 5 2" xfId="50491"/>
    <cellStyle name="Output 2 6 3 2 3 6" xfId="36374"/>
    <cellStyle name="Output 2 6 3 2 4" xfId="29557"/>
    <cellStyle name="Output 2 6 3 3" xfId="5593"/>
    <cellStyle name="Output 2 6 3 3 2" xfId="10178"/>
    <cellStyle name="Output 2 6 3 3 2 2" xfId="7820"/>
    <cellStyle name="Output 2 6 3 3 2 2 2" xfId="32773"/>
    <cellStyle name="Output 2 6 3 3 2 3" xfId="17892"/>
    <cellStyle name="Output 2 6 3 3 2 3 2" xfId="42732"/>
    <cellStyle name="Output 2 6 3 3 2 4" xfId="21186"/>
    <cellStyle name="Output 2 6 3 3 2 4 2" xfId="46026"/>
    <cellStyle name="Output 2 6 3 3 2 5" xfId="24412"/>
    <cellStyle name="Output 2 6 3 3 2 5 2" xfId="49252"/>
    <cellStyle name="Output 2 6 3 3 2 6" xfId="35120"/>
    <cellStyle name="Output 2 6 3 3 3" xfId="30592"/>
    <cellStyle name="Output 2 6 3 4" xfId="6785"/>
    <cellStyle name="Output 2 6 3 4 2" xfId="8591"/>
    <cellStyle name="Output 2 6 3 4 2 2" xfId="33542"/>
    <cellStyle name="Output 2 6 3 4 3" xfId="15633"/>
    <cellStyle name="Output 2 6 3 4 3 2" xfId="40473"/>
    <cellStyle name="Output 2 6 3 4 4" xfId="14801"/>
    <cellStyle name="Output 2 6 3 4 4 2" xfId="39642"/>
    <cellStyle name="Output 2 6 3 4 5" xfId="9282"/>
    <cellStyle name="Output 2 6 3 4 5 2" xfId="34232"/>
    <cellStyle name="Output 2 6 3 4 6" xfId="31753"/>
    <cellStyle name="Output 2 6 3 5" xfId="29216"/>
    <cellStyle name="Output 2 6 4" xfId="570"/>
    <cellStyle name="Output 2 6 4 2" xfId="1128"/>
    <cellStyle name="Output 2 6 4 2 2" xfId="6043"/>
    <cellStyle name="Output 2 6 4 2 2 2" xfId="12419"/>
    <cellStyle name="Output 2 6 4 2 2 2 2" xfId="16829"/>
    <cellStyle name="Output 2 6 4 2 2 2 2 2" xfId="41669"/>
    <cellStyle name="Output 2 6 4 2 2 2 3" xfId="20092"/>
    <cellStyle name="Output 2 6 4 2 2 2 3 2" xfId="44932"/>
    <cellStyle name="Output 2 6 4 2 2 2 4" xfId="23362"/>
    <cellStyle name="Output 2 6 4 2 2 2 4 2" xfId="48202"/>
    <cellStyle name="Output 2 6 4 2 2 2 5" xfId="26575"/>
    <cellStyle name="Output 2 6 4 2 2 2 5 2" xfId="51415"/>
    <cellStyle name="Output 2 6 4 2 2 2 6" xfId="37279"/>
    <cellStyle name="Output 2 6 4 2 2 3" xfId="31039"/>
    <cellStyle name="Output 2 6 4 2 3" xfId="11667"/>
    <cellStyle name="Output 2 6 4 2 3 2" xfId="9304"/>
    <cellStyle name="Output 2 6 4 2 3 2 2" xfId="34254"/>
    <cellStyle name="Output 2 6 4 2 3 3" xfId="19341"/>
    <cellStyle name="Output 2 6 4 2 3 3 2" xfId="44181"/>
    <cellStyle name="Output 2 6 4 2 3 4" xfId="22610"/>
    <cellStyle name="Output 2 6 4 2 3 4 2" xfId="47450"/>
    <cellStyle name="Output 2 6 4 2 3 5" xfId="25825"/>
    <cellStyle name="Output 2 6 4 2 3 5 2" xfId="50665"/>
    <cellStyle name="Output 2 6 4 2 3 6" xfId="36550"/>
    <cellStyle name="Output 2 6 4 2 4" xfId="29674"/>
    <cellStyle name="Output 2 6 4 3" xfId="5715"/>
    <cellStyle name="Output 2 6 4 3 2" xfId="12091"/>
    <cellStyle name="Output 2 6 4 3 2 2" xfId="16501"/>
    <cellStyle name="Output 2 6 4 3 2 2 2" xfId="41341"/>
    <cellStyle name="Output 2 6 4 3 2 3" xfId="19764"/>
    <cellStyle name="Output 2 6 4 3 2 3 2" xfId="44604"/>
    <cellStyle name="Output 2 6 4 3 2 4" xfId="23034"/>
    <cellStyle name="Output 2 6 4 3 2 4 2" xfId="47874"/>
    <cellStyle name="Output 2 6 4 3 2 5" xfId="26247"/>
    <cellStyle name="Output 2 6 4 3 2 5 2" xfId="51087"/>
    <cellStyle name="Output 2 6 4 3 2 6" xfId="36954"/>
    <cellStyle name="Output 2 6 4 3 3" xfId="30714"/>
    <cellStyle name="Output 2 6 4 4" xfId="10118"/>
    <cellStyle name="Output 2 6 4 4 2" xfId="7150"/>
    <cellStyle name="Output 2 6 4 4 2 2" xfId="32103"/>
    <cellStyle name="Output 2 6 4 4 3" xfId="17833"/>
    <cellStyle name="Output 2 6 4 4 3 2" xfId="42673"/>
    <cellStyle name="Output 2 6 4 4 4" xfId="21127"/>
    <cellStyle name="Output 2 6 4 4 4 2" xfId="45967"/>
    <cellStyle name="Output 2 6 4 4 5" xfId="24353"/>
    <cellStyle name="Output 2 6 4 4 5 2" xfId="49193"/>
    <cellStyle name="Output 2 6 4 4 6" xfId="35062"/>
    <cellStyle name="Output 2 6 4 5" xfId="29344"/>
    <cellStyle name="Output 2 6 5" xfId="561"/>
    <cellStyle name="Output 2 6 5 2" xfId="5329"/>
    <cellStyle name="Output 2 6 5 2 2" xfId="6208"/>
    <cellStyle name="Output 2 6 5 2 2 2" xfId="12583"/>
    <cellStyle name="Output 2 6 5 2 2 2 2" xfId="16993"/>
    <cellStyle name="Output 2 6 5 2 2 2 2 2" xfId="41833"/>
    <cellStyle name="Output 2 6 5 2 2 2 3" xfId="20256"/>
    <cellStyle name="Output 2 6 5 2 2 2 3 2" xfId="45096"/>
    <cellStyle name="Output 2 6 5 2 2 2 4" xfId="23526"/>
    <cellStyle name="Output 2 6 5 2 2 2 4 2" xfId="48366"/>
    <cellStyle name="Output 2 6 5 2 2 2 5" xfId="26739"/>
    <cellStyle name="Output 2 6 5 2 2 2 5 2" xfId="51579"/>
    <cellStyle name="Output 2 6 5 2 2 2 6" xfId="37429"/>
    <cellStyle name="Output 2 6 5 2 2 3" xfId="31187"/>
    <cellStyle name="Output 2 6 5 2 3" xfId="10384"/>
    <cellStyle name="Output 2 6 5 2 3 2" xfId="14208"/>
    <cellStyle name="Output 2 6 5 2 3 2 2" xfId="39049"/>
    <cellStyle name="Output 2 6 5 2 3 3" xfId="18098"/>
    <cellStyle name="Output 2 6 5 2 3 3 2" xfId="42938"/>
    <cellStyle name="Output 2 6 5 2 3 4" xfId="21388"/>
    <cellStyle name="Output 2 6 5 2 3 4 2" xfId="46228"/>
    <cellStyle name="Output 2 6 5 2 3 5" xfId="24614"/>
    <cellStyle name="Output 2 6 5 2 3 5 2" xfId="49454"/>
    <cellStyle name="Output 2 6 5 2 3 6" xfId="35325"/>
    <cellStyle name="Output 2 6 5 2 4" xfId="30380"/>
    <cellStyle name="Output 2 6 5 3" xfId="5707"/>
    <cellStyle name="Output 2 6 5 3 2" xfId="12083"/>
    <cellStyle name="Output 2 6 5 3 2 2" xfId="16493"/>
    <cellStyle name="Output 2 6 5 3 2 2 2" xfId="41333"/>
    <cellStyle name="Output 2 6 5 3 2 3" xfId="19756"/>
    <cellStyle name="Output 2 6 5 3 2 3 2" xfId="44596"/>
    <cellStyle name="Output 2 6 5 3 2 4" xfId="23026"/>
    <cellStyle name="Output 2 6 5 3 2 4 2" xfId="47866"/>
    <cellStyle name="Output 2 6 5 3 2 5" xfId="26239"/>
    <cellStyle name="Output 2 6 5 3 2 5 2" xfId="51079"/>
    <cellStyle name="Output 2 6 5 3 2 6" xfId="36946"/>
    <cellStyle name="Output 2 6 5 3 3" xfId="30706"/>
    <cellStyle name="Output 2 6 5 4" xfId="10127"/>
    <cellStyle name="Output 2 6 5 4 2" xfId="7741"/>
    <cellStyle name="Output 2 6 5 4 2 2" xfId="32694"/>
    <cellStyle name="Output 2 6 5 4 3" xfId="17842"/>
    <cellStyle name="Output 2 6 5 4 3 2" xfId="42682"/>
    <cellStyle name="Output 2 6 5 4 4" xfId="21136"/>
    <cellStyle name="Output 2 6 5 4 4 2" xfId="45976"/>
    <cellStyle name="Output 2 6 5 4 5" xfId="24362"/>
    <cellStyle name="Output 2 6 5 4 5 2" xfId="49202"/>
    <cellStyle name="Output 2 6 5 4 6" xfId="35071"/>
    <cellStyle name="Output 2 6 5 5" xfId="29335"/>
    <cellStyle name="Output 2 6 6" xfId="548"/>
    <cellStyle name="Output 2 6 6 2" xfId="5696"/>
    <cellStyle name="Output 2 6 6 2 2" xfId="12072"/>
    <cellStyle name="Output 2 6 6 2 2 2" xfId="16482"/>
    <cellStyle name="Output 2 6 6 2 2 2 2" xfId="41322"/>
    <cellStyle name="Output 2 6 6 2 2 3" xfId="19745"/>
    <cellStyle name="Output 2 6 6 2 2 3 2" xfId="44585"/>
    <cellStyle name="Output 2 6 6 2 2 4" xfId="23015"/>
    <cellStyle name="Output 2 6 6 2 2 4 2" xfId="47855"/>
    <cellStyle name="Output 2 6 6 2 2 5" xfId="26228"/>
    <cellStyle name="Output 2 6 6 2 2 5 2" xfId="51068"/>
    <cellStyle name="Output 2 6 6 2 2 6" xfId="36935"/>
    <cellStyle name="Output 2 6 6 2 3" xfId="30695"/>
    <cellStyle name="Output 2 6 6 3" xfId="10132"/>
    <cellStyle name="Output 2 6 6 3 2" xfId="8198"/>
    <cellStyle name="Output 2 6 6 3 2 2" xfId="33151"/>
    <cellStyle name="Output 2 6 6 3 3" xfId="17847"/>
    <cellStyle name="Output 2 6 6 3 3 2" xfId="42687"/>
    <cellStyle name="Output 2 6 6 3 4" xfId="21141"/>
    <cellStyle name="Output 2 6 6 3 4 2" xfId="45981"/>
    <cellStyle name="Output 2 6 6 3 5" xfId="24367"/>
    <cellStyle name="Output 2 6 6 3 5 2" xfId="49207"/>
    <cellStyle name="Output 2 6 6 3 6" xfId="35076"/>
    <cellStyle name="Output 2 6 6 4" xfId="29322"/>
    <cellStyle name="Output 2 6 7" xfId="5509"/>
    <cellStyle name="Output 2 6 7 2" xfId="10260"/>
    <cellStyle name="Output 2 6 7 2 2" xfId="8182"/>
    <cellStyle name="Output 2 6 7 2 2 2" xfId="33135"/>
    <cellStyle name="Output 2 6 7 2 3" xfId="17974"/>
    <cellStyle name="Output 2 6 7 2 3 2" xfId="42814"/>
    <cellStyle name="Output 2 6 7 2 4" xfId="21268"/>
    <cellStyle name="Output 2 6 7 2 4 2" xfId="46108"/>
    <cellStyle name="Output 2 6 7 2 5" xfId="24494"/>
    <cellStyle name="Output 2 6 7 2 5 2" xfId="49334"/>
    <cellStyle name="Output 2 6 7 2 6" xfId="35202"/>
    <cellStyle name="Output 2 6 7 3" xfId="30508"/>
    <cellStyle name="Output 2 6 8" xfId="10054"/>
    <cellStyle name="Output 2 6 8 2" xfId="7089"/>
    <cellStyle name="Output 2 6 8 2 2" xfId="32042"/>
    <cellStyle name="Output 2 6 8 3" xfId="17769"/>
    <cellStyle name="Output 2 6 8 3 2" xfId="42609"/>
    <cellStyle name="Output 2 6 8 4" xfId="21063"/>
    <cellStyle name="Output 2 6 8 4 2" xfId="45903"/>
    <cellStyle name="Output 2 6 8 5" xfId="24289"/>
    <cellStyle name="Output 2 6 8 5 2" xfId="49129"/>
    <cellStyle name="Output 2 6 8 6" xfId="35000"/>
    <cellStyle name="Output 2 6 9" xfId="29130"/>
    <cellStyle name="Output 2 7" xfId="347"/>
    <cellStyle name="Output 2 7 2" xfId="461"/>
    <cellStyle name="Output 2 7 2 2" xfId="1056"/>
    <cellStyle name="Output 2 7 2 2 2" xfId="5971"/>
    <cellStyle name="Output 2 7 2 2 2 2" xfId="12347"/>
    <cellStyle name="Output 2 7 2 2 2 2 2" xfId="16757"/>
    <cellStyle name="Output 2 7 2 2 2 2 2 2" xfId="41597"/>
    <cellStyle name="Output 2 7 2 2 2 2 3" xfId="20020"/>
    <cellStyle name="Output 2 7 2 2 2 2 3 2" xfId="44860"/>
    <cellStyle name="Output 2 7 2 2 2 2 4" xfId="23290"/>
    <cellStyle name="Output 2 7 2 2 2 2 4 2" xfId="48130"/>
    <cellStyle name="Output 2 7 2 2 2 2 5" xfId="26503"/>
    <cellStyle name="Output 2 7 2 2 2 2 5 2" xfId="51343"/>
    <cellStyle name="Output 2 7 2 2 2 2 6" xfId="37207"/>
    <cellStyle name="Output 2 7 2 2 2 3" xfId="30967"/>
    <cellStyle name="Output 2 7 2 2 3" xfId="11748"/>
    <cellStyle name="Output 2 7 2 2 3 2" xfId="7444"/>
    <cellStyle name="Output 2 7 2 2 3 2 2" xfId="32397"/>
    <cellStyle name="Output 2 7 2 2 3 3" xfId="19422"/>
    <cellStyle name="Output 2 7 2 2 3 3 2" xfId="44262"/>
    <cellStyle name="Output 2 7 2 2 3 4" xfId="22691"/>
    <cellStyle name="Output 2 7 2 2 3 4 2" xfId="47531"/>
    <cellStyle name="Output 2 7 2 2 3 5" xfId="25906"/>
    <cellStyle name="Output 2 7 2 2 3 5 2" xfId="50746"/>
    <cellStyle name="Output 2 7 2 2 3 6" xfId="36628"/>
    <cellStyle name="Output 2 7 2 2 4" xfId="29602"/>
    <cellStyle name="Output 2 7 2 3" xfId="5631"/>
    <cellStyle name="Output 2 7 2 3 2" xfId="12007"/>
    <cellStyle name="Output 2 7 2 3 2 2" xfId="16417"/>
    <cellStyle name="Output 2 7 2 3 2 2 2" xfId="41257"/>
    <cellStyle name="Output 2 7 2 3 2 3" xfId="19680"/>
    <cellStyle name="Output 2 7 2 3 2 3 2" xfId="44520"/>
    <cellStyle name="Output 2 7 2 3 2 4" xfId="22950"/>
    <cellStyle name="Output 2 7 2 3 2 4 2" xfId="47790"/>
    <cellStyle name="Output 2 7 2 3 2 5" xfId="26163"/>
    <cellStyle name="Output 2 7 2 3 2 5 2" xfId="51003"/>
    <cellStyle name="Output 2 7 2 3 2 6" xfId="36870"/>
    <cellStyle name="Output 2 7 2 3 3" xfId="30630"/>
    <cellStyle name="Output 2 7 2 4" xfId="6823"/>
    <cellStyle name="Output 2 7 2 4 2" xfId="8558"/>
    <cellStyle name="Output 2 7 2 4 2 2" xfId="33509"/>
    <cellStyle name="Output 2 7 2 4 3" xfId="14393"/>
    <cellStyle name="Output 2 7 2 4 3 2" xfId="39234"/>
    <cellStyle name="Output 2 7 2 4 4" xfId="8844"/>
    <cellStyle name="Output 2 7 2 4 4 2" xfId="33795"/>
    <cellStyle name="Output 2 7 2 4 5" xfId="14714"/>
    <cellStyle name="Output 2 7 2 4 5 2" xfId="39555"/>
    <cellStyle name="Output 2 7 2 4 6" xfId="31788"/>
    <cellStyle name="Output 2 7 2 5" xfId="29255"/>
    <cellStyle name="Output 2 7 3" xfId="611"/>
    <cellStyle name="Output 2 7 3 2" xfId="988"/>
    <cellStyle name="Output 2 7 3 2 2" xfId="5905"/>
    <cellStyle name="Output 2 7 3 2 2 2" xfId="12281"/>
    <cellStyle name="Output 2 7 3 2 2 2 2" xfId="16691"/>
    <cellStyle name="Output 2 7 3 2 2 2 2 2" xfId="41531"/>
    <cellStyle name="Output 2 7 3 2 2 2 3" xfId="19954"/>
    <cellStyle name="Output 2 7 3 2 2 2 3 2" xfId="44794"/>
    <cellStyle name="Output 2 7 3 2 2 2 4" xfId="23224"/>
    <cellStyle name="Output 2 7 3 2 2 2 4 2" xfId="48064"/>
    <cellStyle name="Output 2 7 3 2 2 2 5" xfId="26437"/>
    <cellStyle name="Output 2 7 3 2 2 2 5 2" xfId="51277"/>
    <cellStyle name="Output 2 7 3 2 2 2 6" xfId="37141"/>
    <cellStyle name="Output 2 7 3 2 2 3" xfId="30901"/>
    <cellStyle name="Output 2 7 3 2 3" xfId="10053"/>
    <cellStyle name="Output 2 7 3 2 3 2" xfId="7335"/>
    <cellStyle name="Output 2 7 3 2 3 2 2" xfId="32288"/>
    <cellStyle name="Output 2 7 3 2 3 3" xfId="17768"/>
    <cellStyle name="Output 2 7 3 2 3 3 2" xfId="42608"/>
    <cellStyle name="Output 2 7 3 2 3 4" xfId="21062"/>
    <cellStyle name="Output 2 7 3 2 3 4 2" xfId="45902"/>
    <cellStyle name="Output 2 7 3 2 3 5" xfId="24288"/>
    <cellStyle name="Output 2 7 3 2 3 5 2" xfId="49128"/>
    <cellStyle name="Output 2 7 3 2 3 6" xfId="34999"/>
    <cellStyle name="Output 2 7 3 2 4" xfId="29534"/>
    <cellStyle name="Output 2 7 3 3" xfId="5755"/>
    <cellStyle name="Output 2 7 3 3 2" xfId="12131"/>
    <cellStyle name="Output 2 7 3 3 2 2" xfId="16541"/>
    <cellStyle name="Output 2 7 3 3 2 2 2" xfId="41381"/>
    <cellStyle name="Output 2 7 3 3 2 3" xfId="19804"/>
    <cellStyle name="Output 2 7 3 3 2 3 2" xfId="44644"/>
    <cellStyle name="Output 2 7 3 3 2 4" xfId="23074"/>
    <cellStyle name="Output 2 7 3 3 2 4 2" xfId="47914"/>
    <cellStyle name="Output 2 7 3 3 2 5" xfId="26287"/>
    <cellStyle name="Output 2 7 3 3 2 5 2" xfId="51127"/>
    <cellStyle name="Output 2 7 3 3 2 6" xfId="36994"/>
    <cellStyle name="Output 2 7 3 3 3" xfId="30754"/>
    <cellStyle name="Output 2 7 3 4" xfId="6897"/>
    <cellStyle name="Output 2 7 3 4 2" xfId="8457"/>
    <cellStyle name="Output 2 7 3 4 2 2" xfId="33408"/>
    <cellStyle name="Output 2 7 3 4 3" xfId="14406"/>
    <cellStyle name="Output 2 7 3 4 3 2" xfId="39247"/>
    <cellStyle name="Output 2 7 3 4 4" xfId="14817"/>
    <cellStyle name="Output 2 7 3 4 4 2" xfId="39658"/>
    <cellStyle name="Output 2 7 3 4 5" xfId="15751"/>
    <cellStyle name="Output 2 7 3 4 5 2" xfId="40591"/>
    <cellStyle name="Output 2 7 3 4 6" xfId="31858"/>
    <cellStyle name="Output 2 7 3 5" xfId="29385"/>
    <cellStyle name="Output 2 7 4" xfId="658"/>
    <cellStyle name="Output 2 7 4 2" xfId="5304"/>
    <cellStyle name="Output 2 7 4 2 2" xfId="6196"/>
    <cellStyle name="Output 2 7 4 2 2 2" xfId="12571"/>
    <cellStyle name="Output 2 7 4 2 2 2 2" xfId="16981"/>
    <cellStyle name="Output 2 7 4 2 2 2 2 2" xfId="41821"/>
    <cellStyle name="Output 2 7 4 2 2 2 3" xfId="20244"/>
    <cellStyle name="Output 2 7 4 2 2 2 3 2" xfId="45084"/>
    <cellStyle name="Output 2 7 4 2 2 2 4" xfId="23514"/>
    <cellStyle name="Output 2 7 4 2 2 2 4 2" xfId="48354"/>
    <cellStyle name="Output 2 7 4 2 2 2 5" xfId="26727"/>
    <cellStyle name="Output 2 7 4 2 2 2 5 2" xfId="51567"/>
    <cellStyle name="Output 2 7 4 2 2 2 6" xfId="37417"/>
    <cellStyle name="Output 2 7 4 2 2 3" xfId="31175"/>
    <cellStyle name="Output 2 7 4 2 3" xfId="10402"/>
    <cellStyle name="Output 2 7 4 2 3 2" xfId="14108"/>
    <cellStyle name="Output 2 7 4 2 3 2 2" xfId="38949"/>
    <cellStyle name="Output 2 7 4 2 3 3" xfId="18116"/>
    <cellStyle name="Output 2 7 4 2 3 3 2" xfId="42956"/>
    <cellStyle name="Output 2 7 4 2 3 4" xfId="21404"/>
    <cellStyle name="Output 2 7 4 2 3 4 2" xfId="46244"/>
    <cellStyle name="Output 2 7 4 2 3 5" xfId="24630"/>
    <cellStyle name="Output 2 7 4 2 3 5 2" xfId="49470"/>
    <cellStyle name="Output 2 7 4 2 3 6" xfId="35341"/>
    <cellStyle name="Output 2 7 4 2 4" xfId="30364"/>
    <cellStyle name="Output 2 7 4 3" xfId="5802"/>
    <cellStyle name="Output 2 7 4 3 2" xfId="12178"/>
    <cellStyle name="Output 2 7 4 3 2 2" xfId="16588"/>
    <cellStyle name="Output 2 7 4 3 2 2 2" xfId="41428"/>
    <cellStyle name="Output 2 7 4 3 2 3" xfId="19851"/>
    <cellStyle name="Output 2 7 4 3 2 3 2" xfId="44691"/>
    <cellStyle name="Output 2 7 4 3 2 4" xfId="23121"/>
    <cellStyle name="Output 2 7 4 3 2 4 2" xfId="47961"/>
    <cellStyle name="Output 2 7 4 3 2 5" xfId="26334"/>
    <cellStyle name="Output 2 7 4 3 2 5 2" xfId="51174"/>
    <cellStyle name="Output 2 7 4 3 2 6" xfId="37041"/>
    <cellStyle name="Output 2 7 4 3 3" xfId="30801"/>
    <cellStyle name="Output 2 7 4 4" xfId="6932"/>
    <cellStyle name="Output 2 7 4 4 2" xfId="9276"/>
    <cellStyle name="Output 2 7 4 4 2 2" xfId="34226"/>
    <cellStyle name="Output 2 7 4 4 3" xfId="7848"/>
    <cellStyle name="Output 2 7 4 4 3 2" xfId="32801"/>
    <cellStyle name="Output 2 7 4 4 4" xfId="14738"/>
    <cellStyle name="Output 2 7 4 4 4 2" xfId="39579"/>
    <cellStyle name="Output 2 7 4 4 5" xfId="14774"/>
    <cellStyle name="Output 2 7 4 4 5 2" xfId="39615"/>
    <cellStyle name="Output 2 7 4 4 6" xfId="31889"/>
    <cellStyle name="Output 2 7 4 5" xfId="29432"/>
    <cellStyle name="Output 2 7 5" xfId="695"/>
    <cellStyle name="Output 2 7 5 2" xfId="5839"/>
    <cellStyle name="Output 2 7 5 2 2" xfId="12215"/>
    <cellStyle name="Output 2 7 5 2 2 2" xfId="16625"/>
    <cellStyle name="Output 2 7 5 2 2 2 2" xfId="41465"/>
    <cellStyle name="Output 2 7 5 2 2 3" xfId="19888"/>
    <cellStyle name="Output 2 7 5 2 2 3 2" xfId="44728"/>
    <cellStyle name="Output 2 7 5 2 2 4" xfId="23158"/>
    <cellStyle name="Output 2 7 5 2 2 4 2" xfId="47998"/>
    <cellStyle name="Output 2 7 5 2 2 5" xfId="26371"/>
    <cellStyle name="Output 2 7 5 2 2 5 2" xfId="51211"/>
    <cellStyle name="Output 2 7 5 2 2 6" xfId="37078"/>
    <cellStyle name="Output 2 7 5 2 3" xfId="30838"/>
    <cellStyle name="Output 2 7 5 3" xfId="6818"/>
    <cellStyle name="Output 2 7 5 3 2" xfId="9158"/>
    <cellStyle name="Output 2 7 5 3 2 2" xfId="34108"/>
    <cellStyle name="Output 2 7 5 3 3" xfId="8465"/>
    <cellStyle name="Output 2 7 5 3 3 2" xfId="33416"/>
    <cellStyle name="Output 2 7 5 3 4" xfId="13821"/>
    <cellStyle name="Output 2 7 5 3 4 2" xfId="38663"/>
    <cellStyle name="Output 2 7 5 3 5" xfId="14501"/>
    <cellStyle name="Output 2 7 5 3 5 2" xfId="39342"/>
    <cellStyle name="Output 2 7 5 3 6" xfId="31783"/>
    <cellStyle name="Output 2 7 5 4" xfId="29469"/>
    <cellStyle name="Output 2 7 6" xfId="5547"/>
    <cellStyle name="Output 2 7 6 2" xfId="10224"/>
    <cellStyle name="Output 2 7 6 2 2" xfId="7674"/>
    <cellStyle name="Output 2 7 6 2 2 2" xfId="32627"/>
    <cellStyle name="Output 2 7 6 2 3" xfId="17938"/>
    <cellStyle name="Output 2 7 6 2 3 2" xfId="42778"/>
    <cellStyle name="Output 2 7 6 2 4" xfId="21232"/>
    <cellStyle name="Output 2 7 6 2 4 2" xfId="46072"/>
    <cellStyle name="Output 2 7 6 2 5" xfId="24458"/>
    <cellStyle name="Output 2 7 6 2 5 2" xfId="49298"/>
    <cellStyle name="Output 2 7 6 2 6" xfId="35166"/>
    <cellStyle name="Output 2 7 6 3" xfId="30546"/>
    <cellStyle name="Output 2 7 7" xfId="11790"/>
    <cellStyle name="Output 2 7 7 2" xfId="13131"/>
    <cellStyle name="Output 2 7 7 2 2" xfId="37973"/>
    <cellStyle name="Output 2 7 7 3" xfId="19463"/>
    <cellStyle name="Output 2 7 7 3 2" xfId="44303"/>
    <cellStyle name="Output 2 7 7 4" xfId="22733"/>
    <cellStyle name="Output 2 7 7 4 2" xfId="47573"/>
    <cellStyle name="Output 2 7 7 5" xfId="25947"/>
    <cellStyle name="Output 2 7 7 5 2" xfId="50787"/>
    <cellStyle name="Output 2 7 7 6" xfId="36655"/>
    <cellStyle name="Output 2 7 8" xfId="29169"/>
    <cellStyle name="Output 2 8" xfId="410"/>
    <cellStyle name="Output 2 8 2" xfId="987"/>
    <cellStyle name="Output 2 8 2 2" xfId="5904"/>
    <cellStyle name="Output 2 8 2 2 2" xfId="12280"/>
    <cellStyle name="Output 2 8 2 2 2 2" xfId="16690"/>
    <cellStyle name="Output 2 8 2 2 2 2 2" xfId="41530"/>
    <cellStyle name="Output 2 8 2 2 2 3" xfId="19953"/>
    <cellStyle name="Output 2 8 2 2 2 3 2" xfId="44793"/>
    <cellStyle name="Output 2 8 2 2 2 4" xfId="23223"/>
    <cellStyle name="Output 2 8 2 2 2 4 2" xfId="48063"/>
    <cellStyle name="Output 2 8 2 2 2 5" xfId="26436"/>
    <cellStyle name="Output 2 8 2 2 2 5 2" xfId="51276"/>
    <cellStyle name="Output 2 8 2 2 2 6" xfId="37140"/>
    <cellStyle name="Output 2 8 2 2 3" xfId="30900"/>
    <cellStyle name="Output 2 8 2 3" xfId="11729"/>
    <cellStyle name="Output 2 8 2 3 2" xfId="7566"/>
    <cellStyle name="Output 2 8 2 3 2 2" xfId="32519"/>
    <cellStyle name="Output 2 8 2 3 3" xfId="19403"/>
    <cellStyle name="Output 2 8 2 3 3 2" xfId="44243"/>
    <cellStyle name="Output 2 8 2 3 4" xfId="22672"/>
    <cellStyle name="Output 2 8 2 3 4 2" xfId="47512"/>
    <cellStyle name="Output 2 8 2 3 5" xfId="25887"/>
    <cellStyle name="Output 2 8 2 3 5 2" xfId="50727"/>
    <cellStyle name="Output 2 8 2 3 6" xfId="36609"/>
    <cellStyle name="Output 2 8 2 4" xfId="29533"/>
    <cellStyle name="Output 2 8 3" xfId="5582"/>
    <cellStyle name="Output 2 8 3 2" xfId="10189"/>
    <cellStyle name="Output 2 8 3 2 2" xfId="13713"/>
    <cellStyle name="Output 2 8 3 2 2 2" xfId="38555"/>
    <cellStyle name="Output 2 8 3 2 3" xfId="17903"/>
    <cellStyle name="Output 2 8 3 2 3 2" xfId="42743"/>
    <cellStyle name="Output 2 8 3 2 4" xfId="21197"/>
    <cellStyle name="Output 2 8 3 2 4 2" xfId="46037"/>
    <cellStyle name="Output 2 8 3 2 5" xfId="24423"/>
    <cellStyle name="Output 2 8 3 2 5 2" xfId="49263"/>
    <cellStyle name="Output 2 8 3 2 6" xfId="35131"/>
    <cellStyle name="Output 2 8 3 3" xfId="30581"/>
    <cellStyle name="Output 2 8 4" xfId="10037"/>
    <cellStyle name="Output 2 8 4 2" xfId="13211"/>
    <cellStyle name="Output 2 8 4 2 2" xfId="38053"/>
    <cellStyle name="Output 2 8 4 3" xfId="17752"/>
    <cellStyle name="Output 2 8 4 3 2" xfId="42592"/>
    <cellStyle name="Output 2 8 4 4" xfId="21046"/>
    <cellStyle name="Output 2 8 4 4 2" xfId="45886"/>
    <cellStyle name="Output 2 8 4 5" xfId="24272"/>
    <cellStyle name="Output 2 8 4 5 2" xfId="49112"/>
    <cellStyle name="Output 2 8 4 6" xfId="34983"/>
    <cellStyle name="Output 2 8 5" xfId="29204"/>
    <cellStyle name="Output 2 9" xfId="546"/>
    <cellStyle name="Output 2 9 2" xfId="1127"/>
    <cellStyle name="Output 2 9 2 2" xfId="6042"/>
    <cellStyle name="Output 2 9 2 2 2" xfId="12418"/>
    <cellStyle name="Output 2 9 2 2 2 2" xfId="16828"/>
    <cellStyle name="Output 2 9 2 2 2 2 2" xfId="41668"/>
    <cellStyle name="Output 2 9 2 2 2 3" xfId="20091"/>
    <cellStyle name="Output 2 9 2 2 2 3 2" xfId="44931"/>
    <cellStyle name="Output 2 9 2 2 2 4" xfId="23361"/>
    <cellStyle name="Output 2 9 2 2 2 4 2" xfId="48201"/>
    <cellStyle name="Output 2 9 2 2 2 5" xfId="26574"/>
    <cellStyle name="Output 2 9 2 2 2 5 2" xfId="51414"/>
    <cellStyle name="Output 2 9 2 2 2 6" xfId="37278"/>
    <cellStyle name="Output 2 9 2 2 3" xfId="31038"/>
    <cellStyle name="Output 2 9 2 3" xfId="6825"/>
    <cellStyle name="Output 2 9 2 3 2" xfId="15662"/>
    <cellStyle name="Output 2 9 2 3 2 2" xfId="40502"/>
    <cellStyle name="Output 2 9 2 3 3" xfId="15619"/>
    <cellStyle name="Output 2 9 2 3 3 2" xfId="40460"/>
    <cellStyle name="Output 2 9 2 3 4" xfId="13842"/>
    <cellStyle name="Output 2 9 2 3 4 2" xfId="38684"/>
    <cellStyle name="Output 2 9 2 3 5" xfId="8327"/>
    <cellStyle name="Output 2 9 2 3 5 2" xfId="33279"/>
    <cellStyle name="Output 2 9 2 3 6" xfId="31790"/>
    <cellStyle name="Output 2 9 2 4" xfId="29673"/>
    <cellStyle name="Output 2 9 3" xfId="5694"/>
    <cellStyle name="Output 2 9 3 2" xfId="12070"/>
    <cellStyle name="Output 2 9 3 2 2" xfId="16480"/>
    <cellStyle name="Output 2 9 3 2 2 2" xfId="41320"/>
    <cellStyle name="Output 2 9 3 2 3" xfId="19743"/>
    <cellStyle name="Output 2 9 3 2 3 2" xfId="44583"/>
    <cellStyle name="Output 2 9 3 2 4" xfId="23013"/>
    <cellStyle name="Output 2 9 3 2 4 2" xfId="47853"/>
    <cellStyle name="Output 2 9 3 2 5" xfId="26226"/>
    <cellStyle name="Output 2 9 3 2 5 2" xfId="51066"/>
    <cellStyle name="Output 2 9 3 2 6" xfId="36933"/>
    <cellStyle name="Output 2 9 3 3" xfId="30693"/>
    <cellStyle name="Output 2 9 4" xfId="10162"/>
    <cellStyle name="Output 2 9 4 2" xfId="8196"/>
    <cellStyle name="Output 2 9 4 2 2" xfId="33149"/>
    <cellStyle name="Output 2 9 4 3" xfId="17876"/>
    <cellStyle name="Output 2 9 4 3 2" xfId="42716"/>
    <cellStyle name="Output 2 9 4 4" xfId="21170"/>
    <cellStyle name="Output 2 9 4 4 2" xfId="46010"/>
    <cellStyle name="Output 2 9 4 5" xfId="24396"/>
    <cellStyle name="Output 2 9 4 5 2" xfId="49236"/>
    <cellStyle name="Output 2 9 4 6" xfId="35104"/>
    <cellStyle name="Output 2 9 5" xfId="29320"/>
    <cellStyle name="Output abs" xfId="89"/>
    <cellStyle name="Output abs 2" xfId="268"/>
    <cellStyle name="Output abs 2 2" xfId="753"/>
    <cellStyle name="Output abs 3" xfId="285"/>
    <cellStyle name="Output abs 3 2" xfId="952"/>
    <cellStyle name="Output abs 4" xfId="140"/>
    <cellStyle name="Output abs 4 2" xfId="5311"/>
    <cellStyle name="Output Amounts" xfId="90"/>
    <cellStyle name="OUTPUT AMOUNTS 2" xfId="1393"/>
    <cellStyle name="Output Column Headings" xfId="91"/>
    <cellStyle name="OUTPUT COLUMN HEADINGS 2" xfId="1394"/>
    <cellStyle name="Output IR£" xfId="92"/>
    <cellStyle name="Output IR£ 2" xfId="269"/>
    <cellStyle name="Output IR£ 2 2" xfId="754"/>
    <cellStyle name="Output IR£ 3" xfId="284"/>
    <cellStyle name="Output IR£ 3 2" xfId="951"/>
    <cellStyle name="Output IR£ 4" xfId="141"/>
    <cellStyle name="Output IR£ 4 2" xfId="5389"/>
    <cellStyle name="Output IR£'000" xfId="93"/>
    <cellStyle name="Output IR£'000 2" xfId="94"/>
    <cellStyle name="Output IR£'000 2 2" xfId="251"/>
    <cellStyle name="Output IR£'000 2 2 2" xfId="770"/>
    <cellStyle name="Output IR£'000 2 3" xfId="735"/>
    <cellStyle name="Output IR£'000 bold" xfId="95"/>
    <cellStyle name="Output IR£'000_Supporting Document VII DAA Financial Projections CONFIDENTIAL" xfId="142"/>
    <cellStyle name="Output Line Items" xfId="96"/>
    <cellStyle name="Output Report Heading" xfId="97"/>
    <cellStyle name="Output Report Title" xfId="98"/>
    <cellStyle name="Page Number" xfId="1251"/>
    <cellStyle name="Percen - Style2" xfId="897"/>
    <cellStyle name="Percent" xfId="503" builtinId="5"/>
    <cellStyle name="Percent (0)" xfId="100"/>
    <cellStyle name="Percent (0) 2" xfId="1252"/>
    <cellStyle name="Percent (0.0)" xfId="1253"/>
    <cellStyle name="Percent (0.0) 2" xfId="28840"/>
    <cellStyle name="Percent (1)" xfId="101"/>
    <cellStyle name="Percent (3)" xfId="102"/>
    <cellStyle name="Percent [0%]" xfId="898"/>
    <cellStyle name="Percent [0.00%]" xfId="899"/>
    <cellStyle name="Percent 0" xfId="103"/>
    <cellStyle name="Percent 0 2" xfId="1254"/>
    <cellStyle name="Percent 0 3" xfId="28841"/>
    <cellStyle name="Percent 10" xfId="297"/>
    <cellStyle name="Percent 10 2" xfId="372"/>
    <cellStyle name="Percent 10 3" xfId="1439"/>
    <cellStyle name="Percent 11" xfId="275"/>
    <cellStyle name="Percent 11 2" xfId="361"/>
    <cellStyle name="Percent 11 3" xfId="1444"/>
    <cellStyle name="Percent 11 4" xfId="5426"/>
    <cellStyle name="Percent 12" xfId="252"/>
    <cellStyle name="Percent 12 2" xfId="941"/>
    <cellStyle name="Percent 12 2 2" xfId="1445"/>
    <cellStyle name="Percent 13" xfId="246"/>
    <cellStyle name="Percent 13 2" xfId="355"/>
    <cellStyle name="Percent 13 3" xfId="1446"/>
    <cellStyle name="Percent 14" xfId="280"/>
    <cellStyle name="Percent 14 2" xfId="950"/>
    <cellStyle name="Percent 15" xfId="331"/>
    <cellStyle name="Percent 15 2" xfId="394"/>
    <cellStyle name="Percent 15 3" xfId="5353"/>
    <cellStyle name="Percent 16" xfId="333"/>
    <cellStyle name="Percent 16 2" xfId="396"/>
    <cellStyle name="Percent 17" xfId="321"/>
    <cellStyle name="Percent 17 2" xfId="384"/>
    <cellStyle name="Percent 18" xfId="328"/>
    <cellStyle name="Percent 18 2" xfId="391"/>
    <cellStyle name="Percent 19" xfId="320"/>
    <cellStyle name="Percent 19 2" xfId="383"/>
    <cellStyle name="Percent 2" xfId="104"/>
    <cellStyle name="Percent 2 2" xfId="196"/>
    <cellStyle name="Percent 2 2 2" xfId="288"/>
    <cellStyle name="Percent 2 2 2 2" xfId="367"/>
    <cellStyle name="Percent 2 2 3" xfId="348"/>
    <cellStyle name="Percent 2 2 4" xfId="498"/>
    <cellStyle name="Percent 2 2 4 2" xfId="1255"/>
    <cellStyle name="Percent 2 3" xfId="760"/>
    <cellStyle name="Percent 2 4" xfId="742"/>
    <cellStyle name="Percent 20" xfId="324"/>
    <cellStyle name="Percent 20 2" xfId="387"/>
    <cellStyle name="Percent 21" xfId="341"/>
    <cellStyle name="Percent 21 2" xfId="404"/>
    <cellStyle name="Percent 22" xfId="342"/>
    <cellStyle name="Percent 22 2" xfId="405"/>
    <cellStyle name="Percent 23" xfId="344"/>
    <cellStyle name="Percent 24" xfId="375"/>
    <cellStyle name="Percent 25" xfId="406"/>
    <cellStyle name="Percent 26" xfId="502"/>
    <cellStyle name="Percent 26 2" xfId="1173"/>
    <cellStyle name="Percent 27" xfId="499"/>
    <cellStyle name="Percent 27 2" xfId="1136"/>
    <cellStyle name="Percent 28" xfId="501"/>
    <cellStyle name="Percent 28 2" xfId="4728"/>
    <cellStyle name="Percent 29" xfId="500"/>
    <cellStyle name="Percent 29 2" xfId="5161"/>
    <cellStyle name="Percent 3" xfId="105"/>
    <cellStyle name="Percent 3 2" xfId="493"/>
    <cellStyle name="Percent 3 2 2" xfId="1396"/>
    <cellStyle name="Percent 3 3" xfId="494"/>
    <cellStyle name="Percent 3 3 2" xfId="1256"/>
    <cellStyle name="Percent 30" xfId="505"/>
    <cellStyle name="Percent 30 2" xfId="5205"/>
    <cellStyle name="Percent 31" xfId="504"/>
    <cellStyle name="Percent 31 2" xfId="5296"/>
    <cellStyle name="Percent 32" xfId="512"/>
    <cellStyle name="Percent 33" xfId="736"/>
    <cellStyle name="Percent 34" xfId="5402"/>
    <cellStyle name="Percent 35" xfId="5403"/>
    <cellStyle name="Percent 36" xfId="5416"/>
    <cellStyle name="Percent 37" xfId="5405"/>
    <cellStyle name="Percent 38" xfId="5414"/>
    <cellStyle name="Percent 39" xfId="5407"/>
    <cellStyle name="Percent 4" xfId="106"/>
    <cellStyle name="Percent 4 2" xfId="236"/>
    <cellStyle name="Percent 4 2 2" xfId="764"/>
    <cellStyle name="Percent 4 3" xfId="737"/>
    <cellStyle name="Percent 4 4" xfId="5425"/>
    <cellStyle name="Percent 40" xfId="5412"/>
    <cellStyle name="Percent 41" xfId="5411"/>
    <cellStyle name="Percent 42" xfId="5420"/>
    <cellStyle name="Percent 43" xfId="5404"/>
    <cellStyle name="Percent 44" xfId="5421"/>
    <cellStyle name="Percent 45" xfId="5400"/>
    <cellStyle name="Percent 46" xfId="28804"/>
    <cellStyle name="Percent 47" xfId="28805"/>
    <cellStyle name="Percent 5" xfId="107"/>
    <cellStyle name="Percent 5 2" xfId="253"/>
    <cellStyle name="Percent 5 2 2" xfId="771"/>
    <cellStyle name="Percent 5 3" xfId="738"/>
    <cellStyle name="Percent 5 3 2" xfId="1309"/>
    <cellStyle name="Percent 6" xfId="108"/>
    <cellStyle name="Percent 6 2" xfId="270"/>
    <cellStyle name="Percent 6 2 2" xfId="772"/>
    <cellStyle name="Percent 6 3" xfId="254"/>
    <cellStyle name="Percent 6 3 2" xfId="942"/>
    <cellStyle name="Percent 6 4" xfId="241"/>
    <cellStyle name="Percent 6 4 2" xfId="936"/>
    <cellStyle name="Percent 6 5" xfId="739"/>
    <cellStyle name="Percent 7" xfId="99"/>
    <cellStyle name="Percent 7 2" xfId="290"/>
    <cellStyle name="Percent 7 2 2" xfId="369"/>
    <cellStyle name="Percent 7 3" xfId="351"/>
    <cellStyle name="Percent 7 4" xfId="201"/>
    <cellStyle name="Percent 7 4 2" xfId="1131"/>
    <cellStyle name="Percent 8" xfId="135"/>
    <cellStyle name="Percent 8 2" xfId="358"/>
    <cellStyle name="Percent 8 3" xfId="258"/>
    <cellStyle name="Percent 8 3 2" xfId="1433"/>
    <cellStyle name="Percent 8 4" xfId="6812"/>
    <cellStyle name="Percent 9" xfId="276"/>
    <cellStyle name="Percent 9 2" xfId="362"/>
    <cellStyle name="Percent 9 3" xfId="1419"/>
    <cellStyle name="Percent*" xfId="1257"/>
    <cellStyle name="Percent1" xfId="109"/>
    <cellStyle name="Percent1 2" xfId="1258"/>
    <cellStyle name="Point1" xfId="1259"/>
    <cellStyle name="Pourcentage_tocmodel_final" xfId="900"/>
    <cellStyle name="Price" xfId="110"/>
    <cellStyle name="Profile" xfId="901"/>
    <cellStyle name="ratio" xfId="1260"/>
    <cellStyle name="Report heading" xfId="111"/>
    <cellStyle name="Report label" xfId="112"/>
    <cellStyle name="Report label 2" xfId="255"/>
    <cellStyle name="Report label 2 2" xfId="773"/>
    <cellStyle name="Report label 3" xfId="740"/>
    <cellStyle name="Report label bold" xfId="113"/>
    <cellStyle name="ROA Ref" xfId="902"/>
    <cellStyle name="ROA Ref 2" xfId="1425"/>
    <cellStyle name="Row_CategoryHeadings" xfId="903"/>
    <cellStyle name="S1 [0% ] Sh" xfId="1261"/>
    <cellStyle name="S1 [0.0% ] H" xfId="1262"/>
    <cellStyle name="S1 [0.0% ] Sh" xfId="1263"/>
    <cellStyle name="S2 [0 ]    H" xfId="1264"/>
    <cellStyle name="S2 [0 ]    Sh" xfId="1265"/>
    <cellStyle name="S2 [0.0]   Sh" xfId="1266"/>
    <cellStyle name="S2 [0.00]  Sh" xfId="1267"/>
    <cellStyle name="S3 [£0 ]     Sh" xfId="1268"/>
    <cellStyle name="S3 [£0.00 ] Sh" xfId="1269"/>
    <cellStyle name="S4 [d-mmm-yy]" xfId="1270"/>
    <cellStyle name="S4 [mmm yy]" xfId="1271"/>
    <cellStyle name="S5 [dd-mmm]" xfId="1272"/>
    <cellStyle name="S5 [yyyy]" xfId="1273"/>
    <cellStyle name="S6 [0.0000]  Sh" xfId="1274"/>
    <cellStyle name="S6 [0000]" xfId="1275"/>
    <cellStyle name="Salomon Logo" xfId="1276"/>
    <cellStyle name="Section_End" xfId="904"/>
    <cellStyle name="Share" xfId="1277"/>
    <cellStyle name="Sheet Done" xfId="905"/>
    <cellStyle name="Sheet Done 2" xfId="1165"/>
    <cellStyle name="Sledovaný hypertextový odkaz" xfId="216"/>
    <cellStyle name="Small" xfId="906"/>
    <cellStyle name="Source" xfId="907"/>
    <cellStyle name="Source Field - Green" xfId="908"/>
    <cellStyle name="Standard_Anpassen der Amortisation" xfId="909"/>
    <cellStyle name="Std_%1" xfId="1278"/>
    <cellStyle name="Style 1" xfId="910"/>
    <cellStyle name="Style 1 2" xfId="1426"/>
    <cellStyle name="Sub totals" xfId="911"/>
    <cellStyle name="Sub totals 2" xfId="4739"/>
    <cellStyle name="Sub totals 2 2" xfId="5374"/>
    <cellStyle name="Sub totals 2 2 2" xfId="11487"/>
    <cellStyle name="Sub totals 2 2 2 2" xfId="6549"/>
    <cellStyle name="Sub totals 2 2 2 2 2" xfId="31518"/>
    <cellStyle name="Sub totals 2 2 2 3" xfId="28039"/>
    <cellStyle name="Sub totals 2 2 2 3 2" xfId="52879"/>
    <cellStyle name="Sub totals 2 2 2 4" xfId="36386"/>
    <cellStyle name="Sub totals 2 2 3" xfId="10347"/>
    <cellStyle name="Sub totals 2 2 3 2" xfId="13721"/>
    <cellStyle name="Sub totals 2 2 3 2 2" xfId="38563"/>
    <cellStyle name="Sub totals 2 2 3 3" xfId="18061"/>
    <cellStyle name="Sub totals 2 2 3 3 2" xfId="42901"/>
    <cellStyle name="Sub totals 2 2 3 4" xfId="35289"/>
    <cellStyle name="Sub totals 2 2 4" xfId="12830"/>
    <cellStyle name="Sub totals 2 2 4 2" xfId="17239"/>
    <cellStyle name="Sub totals 2 2 4 2 2" xfId="42079"/>
    <cellStyle name="Sub totals 2 2 4 3" xfId="20502"/>
    <cellStyle name="Sub totals 2 2 4 3 2" xfId="45342"/>
    <cellStyle name="Sub totals 2 2 4 4" xfId="23772"/>
    <cellStyle name="Sub totals 2 2 4 4 2" xfId="48612"/>
    <cellStyle name="Sub totals 2 2 4 5" xfId="26985"/>
    <cellStyle name="Sub totals 2 2 4 5 2" xfId="51825"/>
    <cellStyle name="Sub totals 2 2 4 6" xfId="28552"/>
    <cellStyle name="Sub totals 2 2 4 6 2" xfId="53392"/>
    <cellStyle name="Sub totals 2 2 4 7" xfId="37673"/>
    <cellStyle name="Sub totals 2 2 5" xfId="30416"/>
    <cellStyle name="Sub totals 2 3" xfId="11101"/>
    <cellStyle name="Sub totals 2 3 2" xfId="9212"/>
    <cellStyle name="Sub totals 2 3 2 2" xfId="34162"/>
    <cellStyle name="Sub totals 2 3 3" xfId="27981"/>
    <cellStyle name="Sub totals 2 3 3 2" xfId="52821"/>
    <cellStyle name="Sub totals 2 3 4" xfId="36016"/>
    <cellStyle name="Sub totals 2 4" xfId="10819"/>
    <cellStyle name="Sub totals 2 4 2" xfId="9288"/>
    <cellStyle name="Sub totals 2 4 2 2" xfId="34238"/>
    <cellStyle name="Sub totals 2 4 3" xfId="18533"/>
    <cellStyle name="Sub totals 2 4 3 2" xfId="43373"/>
    <cellStyle name="Sub totals 2 4 4" xfId="35747"/>
    <cellStyle name="Sub totals 2 5" xfId="12815"/>
    <cellStyle name="Sub totals 2 5 2" xfId="17224"/>
    <cellStyle name="Sub totals 2 5 2 2" xfId="42064"/>
    <cellStyle name="Sub totals 2 5 3" xfId="20487"/>
    <cellStyle name="Sub totals 2 5 3 2" xfId="45327"/>
    <cellStyle name="Sub totals 2 5 4" xfId="23757"/>
    <cellStyle name="Sub totals 2 5 4 2" xfId="48597"/>
    <cellStyle name="Sub totals 2 5 5" xfId="26970"/>
    <cellStyle name="Sub totals 2 5 5 2" xfId="51810"/>
    <cellStyle name="Sub totals 2 5 6" xfId="28537"/>
    <cellStyle name="Sub totals 2 5 6 2" xfId="53377"/>
    <cellStyle name="Sub totals 2 5 7" xfId="37658"/>
    <cellStyle name="Sub totals 2 6" xfId="29858"/>
    <cellStyle name="Sub totals 3" xfId="5320"/>
    <cellStyle name="Sub totals 3 2" xfId="11460"/>
    <cellStyle name="Sub totals 3 2 2" xfId="9230"/>
    <cellStyle name="Sub totals 3 2 2 2" xfId="34180"/>
    <cellStyle name="Sub totals 3 2 3" xfId="28027"/>
    <cellStyle name="Sub totals 3 2 3 2" xfId="52867"/>
    <cellStyle name="Sub totals 3 2 4" xfId="36363"/>
    <cellStyle name="Sub totals 3 3" xfId="10391"/>
    <cellStyle name="Sub totals 3 3 2" xfId="9446"/>
    <cellStyle name="Sub totals 3 3 2 2" xfId="34396"/>
    <cellStyle name="Sub totals 3 3 3" xfId="18105"/>
    <cellStyle name="Sub totals 3 3 3 2" xfId="42945"/>
    <cellStyle name="Sub totals 3 3 4" xfId="35332"/>
    <cellStyle name="Sub totals 3 4" xfId="12822"/>
    <cellStyle name="Sub totals 3 4 2" xfId="17231"/>
    <cellStyle name="Sub totals 3 4 2 2" xfId="42071"/>
    <cellStyle name="Sub totals 3 4 3" xfId="20494"/>
    <cellStyle name="Sub totals 3 4 3 2" xfId="45334"/>
    <cellStyle name="Sub totals 3 4 4" xfId="23764"/>
    <cellStyle name="Sub totals 3 4 4 2" xfId="48604"/>
    <cellStyle name="Sub totals 3 4 5" xfId="26977"/>
    <cellStyle name="Sub totals 3 4 5 2" xfId="51817"/>
    <cellStyle name="Sub totals 3 4 6" xfId="28544"/>
    <cellStyle name="Sub totals 3 4 6 2" xfId="53384"/>
    <cellStyle name="Sub totals 3 4 7" xfId="37665"/>
    <cellStyle name="Sub totals 3 5" xfId="30373"/>
    <cellStyle name="Sub totals 4" xfId="7096"/>
    <cellStyle name="Sub totals 4 2" xfId="7030"/>
    <cellStyle name="Sub totals 4 2 2" xfId="31986"/>
    <cellStyle name="Sub totals 4 3" xfId="32049"/>
    <cellStyle name="Sub totals 5" xfId="10012"/>
    <cellStyle name="Sub totals 5 2" xfId="8798"/>
    <cellStyle name="Sub totals 5 2 2" xfId="33749"/>
    <cellStyle name="Sub totals 5 3" xfId="27421"/>
    <cellStyle name="Sub totals 5 3 2" xfId="52261"/>
    <cellStyle name="Sub totals 5 4" xfId="34960"/>
    <cellStyle name="Sub totals 6" xfId="10027"/>
    <cellStyle name="Sub totals 6 2" xfId="13779"/>
    <cellStyle name="Sub totals 6 2 2" xfId="38621"/>
    <cellStyle name="Sub totals 6 3" xfId="17742"/>
    <cellStyle name="Sub totals 6 3 2" xfId="42582"/>
    <cellStyle name="Sub totals 6 4" xfId="34973"/>
    <cellStyle name="Sub totals 7" xfId="12789"/>
    <cellStyle name="Sub totals 7 2" xfId="17199"/>
    <cellStyle name="Sub totals 7 2 2" xfId="42039"/>
    <cellStyle name="Sub totals 7 3" xfId="20462"/>
    <cellStyle name="Sub totals 7 3 2" xfId="45302"/>
    <cellStyle name="Sub totals 7 4" xfId="23732"/>
    <cellStyle name="Sub totals 7 4 2" xfId="48572"/>
    <cellStyle name="Sub totals 7 5" xfId="26945"/>
    <cellStyle name="Sub totals 7 5 2" xfId="51785"/>
    <cellStyle name="Sub totals 7 6" xfId="28512"/>
    <cellStyle name="Sub totals 7 6 2" xfId="53352"/>
    <cellStyle name="Sub totals 7 7" xfId="37633"/>
    <cellStyle name="Sub totals 8" xfId="29502"/>
    <cellStyle name="Sub-title" xfId="114"/>
    <cellStyle name="Subtotal (line)" xfId="912"/>
    <cellStyle name="Subtotal (line) 2" xfId="1144"/>
    <cellStyle name="Subtotal (line) 2 2" xfId="6046"/>
    <cellStyle name="Subtotal (line) 2 2 2" xfId="11759"/>
    <cellStyle name="Subtotal (line) 2 2 2 2" xfId="9474"/>
    <cellStyle name="Subtotal (line) 2 2 2 2 2" xfId="34424"/>
    <cellStyle name="Subtotal (line) 2 2 2 3" xfId="19433"/>
    <cellStyle name="Subtotal (line) 2 2 2 3 2" xfId="44273"/>
    <cellStyle name="Subtotal (line) 2 2 2 4" xfId="22702"/>
    <cellStyle name="Subtotal (line) 2 2 2 4 2" xfId="47542"/>
    <cellStyle name="Subtotal (line) 2 2 2 5" xfId="25917"/>
    <cellStyle name="Subtotal (line) 2 2 2 5 2" xfId="50757"/>
    <cellStyle name="Subtotal (line) 2 2 3" xfId="12422"/>
    <cellStyle name="Subtotal (line) 2 2 3 2" xfId="16832"/>
    <cellStyle name="Subtotal (line) 2 2 3 2 2" xfId="41672"/>
    <cellStyle name="Subtotal (line) 2 2 3 3" xfId="20095"/>
    <cellStyle name="Subtotal (line) 2 2 3 3 2" xfId="44935"/>
    <cellStyle name="Subtotal (line) 2 2 3 4" xfId="23365"/>
    <cellStyle name="Subtotal (line) 2 2 3 4 2" xfId="48205"/>
    <cellStyle name="Subtotal (line) 2 2 3 5" xfId="26578"/>
    <cellStyle name="Subtotal (line) 2 2 3 5 2" xfId="51418"/>
    <cellStyle name="Subtotal (line) 2 2 3 6" xfId="28313"/>
    <cellStyle name="Subtotal (line) 2 2 3 6 2" xfId="53153"/>
    <cellStyle name="Subtotal (line) 2 3" xfId="10086"/>
    <cellStyle name="Subtotal (line) 2 3 2" xfId="6463"/>
    <cellStyle name="Subtotal (line) 2 3 2 2" xfId="31436"/>
    <cellStyle name="Subtotal (line) 2 3 3" xfId="17801"/>
    <cellStyle name="Subtotal (line) 2 3 3 2" xfId="42641"/>
    <cellStyle name="Subtotal (line) 2 3 4" xfId="21095"/>
    <cellStyle name="Subtotal (line) 2 3 4 2" xfId="45935"/>
    <cellStyle name="Subtotal (line) 2 3 5" xfId="24321"/>
    <cellStyle name="Subtotal (line) 2 3 5 2" xfId="49161"/>
    <cellStyle name="Subtotal (line) 2 4" xfId="11615"/>
    <cellStyle name="Subtotal (line) 2 4 2" xfId="15167"/>
    <cellStyle name="Subtotal (line) 2 4 2 2" xfId="40008"/>
    <cellStyle name="Subtotal (line) 2 4 3" xfId="19289"/>
    <cellStyle name="Subtotal (line) 2 4 3 2" xfId="44129"/>
    <cellStyle name="Subtotal (line) 2 4 4" xfId="22559"/>
    <cellStyle name="Subtotal (line) 2 4 4 2" xfId="47399"/>
    <cellStyle name="Subtotal (line) 2 4 5" xfId="25774"/>
    <cellStyle name="Subtotal (line) 2 4 5 2" xfId="50614"/>
    <cellStyle name="Subtotal (line) 2 4 6" xfId="28115"/>
    <cellStyle name="Subtotal (line) 2 4 6 2" xfId="52955"/>
    <cellStyle name="Subtotal (line) 3" xfId="4730"/>
    <cellStyle name="Subtotal (line) 3 2" xfId="6096"/>
    <cellStyle name="Subtotal (line) 3 2 2" xfId="11774"/>
    <cellStyle name="Subtotal (line) 3 2 2 2" xfId="6582"/>
    <cellStyle name="Subtotal (line) 3 2 2 2 2" xfId="31551"/>
    <cellStyle name="Subtotal (line) 3 2 2 3" xfId="19447"/>
    <cellStyle name="Subtotal (line) 3 2 2 3 2" xfId="44287"/>
    <cellStyle name="Subtotal (line) 3 2 2 4" xfId="22717"/>
    <cellStyle name="Subtotal (line) 3 2 2 4 2" xfId="47557"/>
    <cellStyle name="Subtotal (line) 3 2 2 5" xfId="25931"/>
    <cellStyle name="Subtotal (line) 3 2 2 5 2" xfId="50771"/>
    <cellStyle name="Subtotal (line) 3 2 3" xfId="12471"/>
    <cellStyle name="Subtotal (line) 3 2 3 2" xfId="16881"/>
    <cellStyle name="Subtotal (line) 3 2 3 2 2" xfId="41721"/>
    <cellStyle name="Subtotal (line) 3 2 3 3" xfId="20144"/>
    <cellStyle name="Subtotal (line) 3 2 3 3 2" xfId="44984"/>
    <cellStyle name="Subtotal (line) 3 2 3 4" xfId="23414"/>
    <cellStyle name="Subtotal (line) 3 2 3 4 2" xfId="48254"/>
    <cellStyle name="Subtotal (line) 3 2 3 5" xfId="26627"/>
    <cellStyle name="Subtotal (line) 3 2 3 5 2" xfId="51467"/>
    <cellStyle name="Subtotal (line) 3 2 3 6" xfId="28326"/>
    <cellStyle name="Subtotal (line) 3 2 3 6 2" xfId="53166"/>
    <cellStyle name="Subtotal (line) 3 3" xfId="11098"/>
    <cellStyle name="Subtotal (line) 3 3 2" xfId="13489"/>
    <cellStyle name="Subtotal (line) 3 3 2 2" xfId="38331"/>
    <cellStyle name="Subtotal (line) 3 3 3" xfId="18794"/>
    <cellStyle name="Subtotal (line) 3 3 3 2" xfId="43634"/>
    <cellStyle name="Subtotal (line) 3 3 4" xfId="22065"/>
    <cellStyle name="Subtotal (line) 3 3 4 2" xfId="46905"/>
    <cellStyle name="Subtotal (line) 3 3 5" xfId="25288"/>
    <cellStyle name="Subtotal (line) 3 3 5 2" xfId="50128"/>
    <cellStyle name="Subtotal (line) 3 4" xfId="10823"/>
    <cellStyle name="Subtotal (line) 3 4 2" xfId="6625"/>
    <cellStyle name="Subtotal (line) 3 4 2 2" xfId="31593"/>
    <cellStyle name="Subtotal (line) 3 4 3" xfId="18537"/>
    <cellStyle name="Subtotal (line) 3 4 3 2" xfId="43377"/>
    <cellStyle name="Subtotal (line) 3 4 4" xfId="21822"/>
    <cellStyle name="Subtotal (line) 3 4 4 2" xfId="46662"/>
    <cellStyle name="Subtotal (line) 3 4 5" xfId="25048"/>
    <cellStyle name="Subtotal (line) 3 4 5 2" xfId="49888"/>
    <cellStyle name="Subtotal (line) 3 4 6" xfId="27847"/>
    <cellStyle name="Subtotal (line) 3 4 6 2" xfId="52687"/>
    <cellStyle name="Subtotal (line) 4" xfId="4707"/>
    <cellStyle name="Subtotal (line) 4 2" xfId="6093"/>
    <cellStyle name="Subtotal (line) 4 2 2" xfId="11773"/>
    <cellStyle name="Subtotal (line) 4 2 2 2" xfId="14365"/>
    <cellStyle name="Subtotal (line) 4 2 2 2 2" xfId="39206"/>
    <cellStyle name="Subtotal (line) 4 2 2 3" xfId="19446"/>
    <cellStyle name="Subtotal (line) 4 2 2 3 2" xfId="44286"/>
    <cellStyle name="Subtotal (line) 4 2 2 4" xfId="22716"/>
    <cellStyle name="Subtotal (line) 4 2 2 4 2" xfId="47556"/>
    <cellStyle name="Subtotal (line) 4 2 2 5" xfId="25930"/>
    <cellStyle name="Subtotal (line) 4 2 2 5 2" xfId="50770"/>
    <cellStyle name="Subtotal (line) 4 2 3" xfId="12468"/>
    <cellStyle name="Subtotal (line) 4 2 3 2" xfId="16878"/>
    <cellStyle name="Subtotal (line) 4 2 3 2 2" xfId="41718"/>
    <cellStyle name="Subtotal (line) 4 2 3 3" xfId="20141"/>
    <cellStyle name="Subtotal (line) 4 2 3 3 2" xfId="44981"/>
    <cellStyle name="Subtotal (line) 4 2 3 4" xfId="23411"/>
    <cellStyle name="Subtotal (line) 4 2 3 4 2" xfId="48251"/>
    <cellStyle name="Subtotal (line) 4 2 3 5" xfId="26624"/>
    <cellStyle name="Subtotal (line) 4 2 3 5 2" xfId="51464"/>
    <cellStyle name="Subtotal (line) 4 2 3 6" xfId="28325"/>
    <cellStyle name="Subtotal (line) 4 2 3 6 2" xfId="53165"/>
    <cellStyle name="Subtotal (line) 4 3" xfId="11086"/>
    <cellStyle name="Subtotal (line) 4 3 2" xfId="7379"/>
    <cellStyle name="Subtotal (line) 4 3 2 2" xfId="32332"/>
    <cellStyle name="Subtotal (line) 4 3 3" xfId="18782"/>
    <cellStyle name="Subtotal (line) 4 3 3 2" xfId="43622"/>
    <cellStyle name="Subtotal (line) 4 3 4" xfId="22053"/>
    <cellStyle name="Subtotal (line) 4 3 4 2" xfId="46893"/>
    <cellStyle name="Subtotal (line) 4 3 5" xfId="25276"/>
    <cellStyle name="Subtotal (line) 4 3 5 2" xfId="50116"/>
    <cellStyle name="Subtotal (line) 4 4" xfId="10835"/>
    <cellStyle name="Subtotal (line) 4 4 2" xfId="9038"/>
    <cellStyle name="Subtotal (line) 4 4 2 2" xfId="33988"/>
    <cellStyle name="Subtotal (line) 4 4 3" xfId="18549"/>
    <cellStyle name="Subtotal (line) 4 4 3 2" xfId="43389"/>
    <cellStyle name="Subtotal (line) 4 4 4" xfId="21834"/>
    <cellStyle name="Subtotal (line) 4 4 4 2" xfId="46674"/>
    <cellStyle name="Subtotal (line) 4 4 5" xfId="25060"/>
    <cellStyle name="Subtotal (line) 4 4 5 2" xfId="49900"/>
    <cellStyle name="Subtotal (line) 4 4 6" xfId="27857"/>
    <cellStyle name="Subtotal (line) 4 4 6 2" xfId="52697"/>
    <cellStyle name="Subtotal (line) 5" xfId="5873"/>
    <cellStyle name="Subtotal (line) 5 2" xfId="11707"/>
    <cellStyle name="Subtotal (line) 5 2 2" xfId="14642"/>
    <cellStyle name="Subtotal (line) 5 2 2 2" xfId="39483"/>
    <cellStyle name="Subtotal (line) 5 2 3" xfId="19381"/>
    <cellStyle name="Subtotal (line) 5 2 3 2" xfId="44221"/>
    <cellStyle name="Subtotal (line) 5 2 4" xfId="22650"/>
    <cellStyle name="Subtotal (line) 5 2 4 2" xfId="47490"/>
    <cellStyle name="Subtotal (line) 5 2 5" xfId="25865"/>
    <cellStyle name="Subtotal (line) 5 2 5 2" xfId="50705"/>
    <cellStyle name="Subtotal (line) 5 3" xfId="12249"/>
    <cellStyle name="Subtotal (line) 5 3 2" xfId="16659"/>
    <cellStyle name="Subtotal (line) 5 3 2 2" xfId="41499"/>
    <cellStyle name="Subtotal (line) 5 3 3" xfId="19922"/>
    <cellStyle name="Subtotal (line) 5 3 3 2" xfId="44762"/>
    <cellStyle name="Subtotal (line) 5 3 4" xfId="23192"/>
    <cellStyle name="Subtotal (line) 5 3 4 2" xfId="48032"/>
    <cellStyle name="Subtotal (line) 5 3 5" xfId="26405"/>
    <cellStyle name="Subtotal (line) 5 3 5 2" xfId="51245"/>
    <cellStyle name="Subtotal (line) 5 3 6" xfId="28309"/>
    <cellStyle name="Subtotal (line) 5 3 6 2" xfId="53149"/>
    <cellStyle name="Subtotal (line) 6" xfId="10013"/>
    <cellStyle name="Subtotal (line) 6 2" xfId="13210"/>
    <cellStyle name="Subtotal (line) 6 2 2" xfId="38052"/>
    <cellStyle name="Subtotal (line) 6 3" xfId="17728"/>
    <cellStyle name="Subtotal (line) 6 3 2" xfId="42568"/>
    <cellStyle name="Subtotal (line) 6 4" xfId="21023"/>
    <cellStyle name="Subtotal (line) 6 4 2" xfId="45863"/>
    <cellStyle name="Subtotal (line) 6 5" xfId="24249"/>
    <cellStyle name="Subtotal (line) 6 5 2" xfId="49089"/>
    <cellStyle name="Subtotal (line) 7" xfId="7049"/>
    <cellStyle name="Subtotal (line) 7 2" xfId="6940"/>
    <cellStyle name="Subtotal (line) 7 2 2" xfId="31896"/>
    <cellStyle name="Subtotal (line) 7 3" xfId="8293"/>
    <cellStyle name="Subtotal (line) 7 3 2" xfId="33246"/>
    <cellStyle name="Subtotal (line) 7 4" xfId="7978"/>
    <cellStyle name="Subtotal (line) 7 4 2" xfId="32931"/>
    <cellStyle name="Subtotal (line) 7 5" xfId="20778"/>
    <cellStyle name="Subtotal (line) 7 5 2" xfId="45618"/>
    <cellStyle name="Subtotal (line) 7 6" xfId="13837"/>
    <cellStyle name="Subtotal (line) 7 6 2" xfId="38679"/>
    <cellStyle name="Table Head" xfId="1279"/>
    <cellStyle name="Table Head Aligned" xfId="1280"/>
    <cellStyle name="Table Head Aligned 2" xfId="1150"/>
    <cellStyle name="Table Head Aligned 2 2" xfId="5286"/>
    <cellStyle name="Table Head Aligned 2 2 2" xfId="11442"/>
    <cellStyle name="Table Head Blue" xfId="1281"/>
    <cellStyle name="Table Head Green" xfId="1282"/>
    <cellStyle name="Table Head Green 2" xfId="5184"/>
    <cellStyle name="Table Head Green 2 2" xfId="5385"/>
    <cellStyle name="Table Head Green 2 2 2" xfId="11497"/>
    <cellStyle name="Table Head_Asset Beta vs. Leverage Table" xfId="1283"/>
    <cellStyle name="Table Heading" xfId="1284"/>
    <cellStyle name="Table Source" xfId="1285"/>
    <cellStyle name="Table Text" xfId="1286"/>
    <cellStyle name="Table Title" xfId="1287"/>
    <cellStyle name="Table Units" xfId="1288"/>
    <cellStyle name="Table_Header" xfId="1289"/>
    <cellStyle name="TableBorder" xfId="913"/>
    <cellStyle name="TableBorder 2" xfId="29064"/>
    <cellStyle name="TableBorder 2 2" xfId="53829"/>
    <cellStyle name="TableBorder 3" xfId="28831"/>
    <cellStyle name="TableBorder 3 2" xfId="53661"/>
    <cellStyle name="TableBorder 4" xfId="28864"/>
    <cellStyle name="TableBorder 4 2" xfId="53688"/>
    <cellStyle name="TableBorder 5" xfId="28850"/>
    <cellStyle name="TableBorder 5 2" xfId="53674"/>
    <cellStyle name="tal" xfId="217"/>
    <cellStyle name="tal 2" xfId="6844"/>
    <cellStyle name="tal 3" xfId="6515"/>
    <cellStyle name="Ten" xfId="115"/>
    <cellStyle name="Text" xfId="116"/>
    <cellStyle name="Text 1" xfId="1291"/>
    <cellStyle name="Text 2" xfId="1292"/>
    <cellStyle name="Text 3" xfId="1290"/>
    <cellStyle name="Text 3 2" xfId="6049"/>
    <cellStyle name="Text 3 2 2" xfId="11762"/>
    <cellStyle name="Text 3 2 2 2" xfId="13501"/>
    <cellStyle name="Text 3 2 2 2 2" xfId="38343"/>
    <cellStyle name="Text 3 2 2 3" xfId="19436"/>
    <cellStyle name="Text 3 2 2 3 2" xfId="44276"/>
    <cellStyle name="Text 3 2 2 4" xfId="22705"/>
    <cellStyle name="Text 3 2 2 4 2" xfId="47545"/>
    <cellStyle name="Text 3 2 2 5" xfId="25920"/>
    <cellStyle name="Text 3 2 2 5 2" xfId="50760"/>
    <cellStyle name="Text 3 2 2 6" xfId="36640"/>
    <cellStyle name="Text 3 2 3" xfId="12425"/>
    <cellStyle name="Text 3 2 3 2" xfId="16835"/>
    <cellStyle name="Text 3 2 3 2 2" xfId="41675"/>
    <cellStyle name="Text 3 2 3 3" xfId="20098"/>
    <cellStyle name="Text 3 2 3 3 2" xfId="44938"/>
    <cellStyle name="Text 3 2 3 4" xfId="23368"/>
    <cellStyle name="Text 3 2 3 4 2" xfId="48208"/>
    <cellStyle name="Text 3 2 3 5" xfId="26581"/>
    <cellStyle name="Text 3 2 3 5 2" xfId="51421"/>
    <cellStyle name="Text 3 2 3 6" xfId="28316"/>
    <cellStyle name="Text 3 2 3 6 2" xfId="53156"/>
    <cellStyle name="Text 3 2 3 7" xfId="37283"/>
    <cellStyle name="Text 3 2 4" xfId="9721"/>
    <cellStyle name="Text 3 2 4 2" xfId="34670"/>
    <cellStyle name="Text 3 2 5" xfId="8605"/>
    <cellStyle name="Text 3 2 5 2" xfId="33556"/>
    <cellStyle name="Text 3 2 6" xfId="20784"/>
    <cellStyle name="Text 3 2 6 2" xfId="45624"/>
    <cellStyle name="Text 3 2 7" xfId="24027"/>
    <cellStyle name="Text 3 2 7 2" xfId="48867"/>
    <cellStyle name="Text 3 2 8" xfId="27237"/>
    <cellStyle name="Text 3 2 8 2" xfId="52077"/>
    <cellStyle name="Text 3 3" xfId="10144"/>
    <cellStyle name="Text 3 3 2" xfId="13716"/>
    <cellStyle name="Text 3 3 2 2" xfId="38558"/>
    <cellStyle name="Text 3 3 3" xfId="17859"/>
    <cellStyle name="Text 3 3 3 2" xfId="42699"/>
    <cellStyle name="Text 3 3 4" xfId="21153"/>
    <cellStyle name="Text 3 3 4 2" xfId="45993"/>
    <cellStyle name="Text 3 3 5" xfId="24379"/>
    <cellStyle name="Text 3 3 5 2" xfId="49219"/>
    <cellStyle name="Text 3 3 6" xfId="35088"/>
    <cellStyle name="Text 3 4" xfId="11642"/>
    <cellStyle name="Text 3 4 2" xfId="8467"/>
    <cellStyle name="Text 3 4 2 2" xfId="33418"/>
    <cellStyle name="Text 3 4 3" xfId="19316"/>
    <cellStyle name="Text 3 4 3 2" xfId="44156"/>
    <cellStyle name="Text 3 4 4" xfId="22585"/>
    <cellStyle name="Text 3 4 4 2" xfId="47425"/>
    <cellStyle name="Text 3 4 5" xfId="25800"/>
    <cellStyle name="Text 3 4 5 2" xfId="50640"/>
    <cellStyle name="Text 3 4 6" xfId="28117"/>
    <cellStyle name="Text 3 4 6 2" xfId="52957"/>
    <cellStyle name="Text 3 4 7" xfId="36526"/>
    <cellStyle name="Text 3 5" xfId="7289"/>
    <cellStyle name="Text 3 5 2" xfId="32242"/>
    <cellStyle name="Text 3 6" xfId="14438"/>
    <cellStyle name="Text 3 6 2" xfId="39279"/>
    <cellStyle name="Text 3 7" xfId="8299"/>
    <cellStyle name="Text 3 7 2" xfId="33252"/>
    <cellStyle name="Text 3 8" xfId="7276"/>
    <cellStyle name="Text 3 8 2" xfId="32229"/>
    <cellStyle name="Text 3 9" xfId="20760"/>
    <cellStyle name="Text 3 9 2" xfId="45600"/>
    <cellStyle name="Text 4" xfId="1161"/>
    <cellStyle name="Text 4 2" xfId="6047"/>
    <cellStyle name="Text 4 2 2" xfId="11760"/>
    <cellStyle name="Text 4 2 2 2" xfId="7403"/>
    <cellStyle name="Text 4 2 2 2 2" xfId="32356"/>
    <cellStyle name="Text 4 2 2 3" xfId="19434"/>
    <cellStyle name="Text 4 2 2 3 2" xfId="44274"/>
    <cellStyle name="Text 4 2 2 4" xfId="22703"/>
    <cellStyle name="Text 4 2 2 4 2" xfId="47543"/>
    <cellStyle name="Text 4 2 2 5" xfId="25918"/>
    <cellStyle name="Text 4 2 2 5 2" xfId="50758"/>
    <cellStyle name="Text 4 2 2 6" xfId="36638"/>
    <cellStyle name="Text 4 2 3" xfId="12423"/>
    <cellStyle name="Text 4 2 3 2" xfId="16833"/>
    <cellStyle name="Text 4 2 3 2 2" xfId="41673"/>
    <cellStyle name="Text 4 2 3 3" xfId="20096"/>
    <cellStyle name="Text 4 2 3 3 2" xfId="44936"/>
    <cellStyle name="Text 4 2 3 4" xfId="23366"/>
    <cellStyle name="Text 4 2 3 4 2" xfId="48206"/>
    <cellStyle name="Text 4 2 3 5" xfId="26579"/>
    <cellStyle name="Text 4 2 3 5 2" xfId="51419"/>
    <cellStyle name="Text 4 2 3 6" xfId="28314"/>
    <cellStyle name="Text 4 2 3 6 2" xfId="53154"/>
    <cellStyle name="Text 4 2 3 7" xfId="37281"/>
    <cellStyle name="Text 4 2 4" xfId="9719"/>
    <cellStyle name="Text 4 2 4 2" xfId="34668"/>
    <cellStyle name="Text 4 2 5" xfId="14761"/>
    <cellStyle name="Text 4 2 5 2" xfId="39602"/>
    <cellStyle name="Text 4 2 6" xfId="20782"/>
    <cellStyle name="Text 4 2 6 2" xfId="45622"/>
    <cellStyle name="Text 4 2 7" xfId="24025"/>
    <cellStyle name="Text 4 2 7 2" xfId="48865"/>
    <cellStyle name="Text 4 2 8" xfId="27235"/>
    <cellStyle name="Text 4 2 8 2" xfId="52075"/>
    <cellStyle name="Text 4 3" xfId="10091"/>
    <cellStyle name="Text 4 3 2" xfId="6708"/>
    <cellStyle name="Text 4 3 2 2" xfId="31676"/>
    <cellStyle name="Text 4 3 3" xfId="17806"/>
    <cellStyle name="Text 4 3 3 2" xfId="42646"/>
    <cellStyle name="Text 4 3 4" xfId="21100"/>
    <cellStyle name="Text 4 3 4 2" xfId="45940"/>
    <cellStyle name="Text 4 3 5" xfId="24326"/>
    <cellStyle name="Text 4 3 5 2" xfId="49166"/>
    <cellStyle name="Text 4 3 6" xfId="35035"/>
    <cellStyle name="Text 4 4" xfId="10055"/>
    <cellStyle name="Text 4 4 2" xfId="8239"/>
    <cellStyle name="Text 4 4 2 2" xfId="33192"/>
    <cellStyle name="Text 4 4 3" xfId="17770"/>
    <cellStyle name="Text 4 4 3 2" xfId="42610"/>
    <cellStyle name="Text 4 4 4" xfId="21064"/>
    <cellStyle name="Text 4 4 4 2" xfId="45904"/>
    <cellStyle name="Text 4 4 5" xfId="24290"/>
    <cellStyle name="Text 4 4 5 2" xfId="49130"/>
    <cellStyle name="Text 4 4 6" xfId="27430"/>
    <cellStyle name="Text 4 4 6 2" xfId="52270"/>
    <cellStyle name="Text 4 4 7" xfId="35001"/>
    <cellStyle name="Text 4 5" xfId="7215"/>
    <cellStyle name="Text 4 5 2" xfId="32168"/>
    <cellStyle name="Text 4 6" xfId="13129"/>
    <cellStyle name="Text 4 6 2" xfId="37971"/>
    <cellStyle name="Text 4 7" xfId="7652"/>
    <cellStyle name="Text 4 7 2" xfId="32605"/>
    <cellStyle name="Text 4 8" xfId="6525"/>
    <cellStyle name="Text 4 8 2" xfId="31494"/>
    <cellStyle name="Text 4 9" xfId="24022"/>
    <cellStyle name="Text 4 9 2" xfId="48862"/>
    <cellStyle name="Text Head" xfId="1293"/>
    <cellStyle name="Text Head 1" xfId="1294"/>
    <cellStyle name="Text Head 2" xfId="1295"/>
    <cellStyle name="Text Indent 1" xfId="1296"/>
    <cellStyle name="Text Indent 2" xfId="1297"/>
    <cellStyle name="Text_Poco_Model_17" xfId="1298"/>
    <cellStyle name="Thousands" xfId="914"/>
    <cellStyle name="Thousands (0)" xfId="117"/>
    <cellStyle name="Thousands (2)" xfId="118"/>
    <cellStyle name="Thousands 0" xfId="119"/>
    <cellStyle name="Thousands 1" xfId="120"/>
    <cellStyle name="Title" xfId="2" builtinId="15" customBuiltin="1"/>
    <cellStyle name="Title 1" xfId="915"/>
    <cellStyle name="Title 1 2" xfId="1166"/>
    <cellStyle name="Title 2" xfId="121"/>
    <cellStyle name="Title 2 2" xfId="197"/>
    <cellStyle name="Title 2 3" xfId="916"/>
    <cellStyle name="Title 2 4" xfId="957"/>
    <cellStyle name="Title 2 5" xfId="1167"/>
    <cellStyle name="Title 3" xfId="256"/>
    <cellStyle name="Title 3 2" xfId="943"/>
    <cellStyle name="Title 3 3" xfId="917"/>
    <cellStyle name="Title 3 4" xfId="1168"/>
    <cellStyle name="Title 4" xfId="918"/>
    <cellStyle name="Title 4 2" xfId="1169"/>
    <cellStyle name="Titulo" xfId="919"/>
    <cellStyle name="To" xfId="920"/>
    <cellStyle name="TOC 1" xfId="1299"/>
    <cellStyle name="TOC 2" xfId="1300"/>
    <cellStyle name="Topline" xfId="1301"/>
    <cellStyle name="Topline 2" xfId="5174"/>
    <cellStyle name="Topline 2 2" xfId="5395"/>
    <cellStyle name="Topline 2 2 2" xfId="11501"/>
    <cellStyle name="Topline 2 2 2 2" xfId="8982"/>
    <cellStyle name="Topline 2 2 2 2 2" xfId="33932"/>
    <cellStyle name="Topline 2 2 2 3" xfId="28042"/>
    <cellStyle name="Topline 2 2 2 3 2" xfId="52882"/>
    <cellStyle name="Topline 2 2 2 4" xfId="36390"/>
    <cellStyle name="Topline 2 2 3" xfId="10339"/>
    <cellStyle name="Topline 2 2 3 2" xfId="13710"/>
    <cellStyle name="Topline 2 2 3 2 2" xfId="38552"/>
    <cellStyle name="Topline 2 2 3 3" xfId="18053"/>
    <cellStyle name="Topline 2 2 3 3 2" xfId="42893"/>
    <cellStyle name="Topline 2 2 3 4" xfId="35281"/>
    <cellStyle name="Topline 2 2 4" xfId="12833"/>
    <cellStyle name="Topline 2 2 4 2" xfId="17242"/>
    <cellStyle name="Topline 2 2 4 2 2" xfId="42082"/>
    <cellStyle name="Topline 2 2 4 3" xfId="20505"/>
    <cellStyle name="Topline 2 2 4 3 2" xfId="45345"/>
    <cellStyle name="Topline 2 2 4 4" xfId="23775"/>
    <cellStyle name="Topline 2 2 4 4 2" xfId="48615"/>
    <cellStyle name="Topline 2 2 4 5" xfId="26988"/>
    <cellStyle name="Topline 2 2 4 5 2" xfId="51828"/>
    <cellStyle name="Topline 2 2 4 6" xfId="28555"/>
    <cellStyle name="Topline 2 2 4 6 2" xfId="53395"/>
    <cellStyle name="Topline 2 2 4 7" xfId="37676"/>
    <cellStyle name="Topline 2 2 5" xfId="30424"/>
    <cellStyle name="Topline 2 3" xfId="11368"/>
    <cellStyle name="Topline 2 3 2" xfId="9246"/>
    <cellStyle name="Topline 2 3 2 2" xfId="34196"/>
    <cellStyle name="Topline 2 3 3" xfId="27995"/>
    <cellStyle name="Topline 2 3 3 2" xfId="52835"/>
    <cellStyle name="Topline 2 3 4" xfId="36282"/>
    <cellStyle name="Topline 2 4" xfId="10492"/>
    <cellStyle name="Topline 2 4 2" xfId="14707"/>
    <cellStyle name="Topline 2 4 2 2" xfId="39548"/>
    <cellStyle name="Topline 2 4 3" xfId="18206"/>
    <cellStyle name="Topline 2 4 3 2" xfId="43046"/>
    <cellStyle name="Topline 2 4 4" xfId="35424"/>
    <cellStyle name="Topline 2 5" xfId="12817"/>
    <cellStyle name="Topline 2 5 2" xfId="17226"/>
    <cellStyle name="Topline 2 5 2 2" xfId="42066"/>
    <cellStyle name="Topline 2 5 3" xfId="20489"/>
    <cellStyle name="Topline 2 5 3 2" xfId="45329"/>
    <cellStyle name="Topline 2 5 4" xfId="23759"/>
    <cellStyle name="Topline 2 5 4 2" xfId="48599"/>
    <cellStyle name="Topline 2 5 5" xfId="26972"/>
    <cellStyle name="Topline 2 5 5 2" xfId="51812"/>
    <cellStyle name="Topline 2 5 6" xfId="28539"/>
    <cellStyle name="Topline 2 5 6 2" xfId="53379"/>
    <cellStyle name="Topline 2 5 7" xfId="37660"/>
    <cellStyle name="Topline 2 6" xfId="30267"/>
    <cellStyle name="Topline 3" xfId="5314"/>
    <cellStyle name="Topline 3 2" xfId="11456"/>
    <cellStyle name="Topline 3 2 2" xfId="9251"/>
    <cellStyle name="Topline 3 2 2 2" xfId="34201"/>
    <cellStyle name="Topline 3 2 3" xfId="28024"/>
    <cellStyle name="Topline 3 2 3 2" xfId="52864"/>
    <cellStyle name="Topline 3 2 4" xfId="36359"/>
    <cellStyle name="Topline 3 3" xfId="10395"/>
    <cellStyle name="Topline 3 3 2" xfId="6570"/>
    <cellStyle name="Topline 3 3 2 2" xfId="31539"/>
    <cellStyle name="Topline 3 3 3" xfId="18109"/>
    <cellStyle name="Topline 3 3 3 2" xfId="42949"/>
    <cellStyle name="Topline 3 3 4" xfId="35336"/>
    <cellStyle name="Topline 3 4" xfId="12820"/>
    <cellStyle name="Topline 3 4 2" xfId="17229"/>
    <cellStyle name="Topline 3 4 2 2" xfId="42069"/>
    <cellStyle name="Topline 3 4 3" xfId="20492"/>
    <cellStyle name="Topline 3 4 3 2" xfId="45332"/>
    <cellStyle name="Topline 3 4 4" xfId="23762"/>
    <cellStyle name="Topline 3 4 4 2" xfId="48602"/>
    <cellStyle name="Topline 3 4 5" xfId="26975"/>
    <cellStyle name="Topline 3 4 5 2" xfId="51815"/>
    <cellStyle name="Topline 3 4 6" xfId="28542"/>
    <cellStyle name="Topline 3 4 6 2" xfId="53382"/>
    <cellStyle name="Topline 3 4 7" xfId="37663"/>
    <cellStyle name="Topline 3 5" xfId="30369"/>
    <cellStyle name="Topline 4" xfId="10153"/>
    <cellStyle name="Topline 4 2" xfId="8839"/>
    <cellStyle name="Topline 4 2 2" xfId="33790"/>
    <cellStyle name="Topline 4 3" xfId="27442"/>
    <cellStyle name="Topline 4 3 2" xfId="52282"/>
    <cellStyle name="Topline 4 4" xfId="35097"/>
    <cellStyle name="Topline 5" xfId="11641"/>
    <cellStyle name="Topline 5 2" xfId="8515"/>
    <cellStyle name="Topline 5 2 2" xfId="33466"/>
    <cellStyle name="Topline 5 3" xfId="19315"/>
    <cellStyle name="Topline 5 3 2" xfId="44155"/>
    <cellStyle name="Topline 5 4" xfId="36525"/>
    <cellStyle name="Topline 6" xfId="12791"/>
    <cellStyle name="Topline 6 2" xfId="17201"/>
    <cellStyle name="Topline 6 2 2" xfId="42041"/>
    <cellStyle name="Topline 6 3" xfId="20464"/>
    <cellStyle name="Topline 6 3 2" xfId="45304"/>
    <cellStyle name="Topline 6 4" xfId="23734"/>
    <cellStyle name="Topline 6 4 2" xfId="48574"/>
    <cellStyle name="Topline 6 5" xfId="26947"/>
    <cellStyle name="Topline 6 5 2" xfId="51787"/>
    <cellStyle name="Topline 6 6" xfId="28514"/>
    <cellStyle name="Topline 6 6 2" xfId="53354"/>
    <cellStyle name="Topline 6 7" xfId="37635"/>
    <cellStyle name="Topline 7" xfId="29694"/>
    <cellStyle name="Total" xfId="18" builtinId="25" customBuiltin="1"/>
    <cellStyle name="Total (line)" xfId="921"/>
    <cellStyle name="Total (line) 2" xfId="1138"/>
    <cellStyle name="Total (line) 2 2" xfId="6045"/>
    <cellStyle name="Total (line) 2 2 2" xfId="11758"/>
    <cellStyle name="Total (line) 2 2 2 2" xfId="7266"/>
    <cellStyle name="Total (line) 2 2 2 2 2" xfId="32219"/>
    <cellStyle name="Total (line) 2 2 2 3" xfId="19432"/>
    <cellStyle name="Total (line) 2 2 2 3 2" xfId="44272"/>
    <cellStyle name="Total (line) 2 2 2 4" xfId="22701"/>
    <cellStyle name="Total (line) 2 2 2 4 2" xfId="47541"/>
    <cellStyle name="Total (line) 2 2 2 5" xfId="25916"/>
    <cellStyle name="Total (line) 2 2 2 5 2" xfId="50756"/>
    <cellStyle name="Total (line) 2 2 3" xfId="12421"/>
    <cellStyle name="Total (line) 2 2 3 2" xfId="16831"/>
    <cellStyle name="Total (line) 2 2 3 2 2" xfId="41671"/>
    <cellStyle name="Total (line) 2 2 3 3" xfId="20094"/>
    <cellStyle name="Total (line) 2 2 3 3 2" xfId="44934"/>
    <cellStyle name="Total (line) 2 2 3 4" xfId="23364"/>
    <cellStyle name="Total (line) 2 2 3 4 2" xfId="48204"/>
    <cellStyle name="Total (line) 2 2 3 5" xfId="26577"/>
    <cellStyle name="Total (line) 2 2 3 5 2" xfId="51417"/>
    <cellStyle name="Total (line) 2 2 3 6" xfId="28312"/>
    <cellStyle name="Total (line) 2 2 3 6 2" xfId="53152"/>
    <cellStyle name="Total (line) 2 3" xfId="10085"/>
    <cellStyle name="Total (line) 2 3 2" xfId="8230"/>
    <cellStyle name="Total (line) 2 3 2 2" xfId="33183"/>
    <cellStyle name="Total (line) 2 3 3" xfId="17800"/>
    <cellStyle name="Total (line) 2 3 3 2" xfId="42640"/>
    <cellStyle name="Total (line) 2 3 4" xfId="21094"/>
    <cellStyle name="Total (line) 2 3 4 2" xfId="45934"/>
    <cellStyle name="Total (line) 2 3 5" xfId="24320"/>
    <cellStyle name="Total (line) 2 3 5 2" xfId="49160"/>
    <cellStyle name="Total (line) 2 4" xfId="6910"/>
    <cellStyle name="Total (line) 2 4 2" xfId="9260"/>
    <cellStyle name="Total (line) 2 4 2 2" xfId="34210"/>
    <cellStyle name="Total (line) 2 4 3" xfId="9381"/>
    <cellStyle name="Total (line) 2 4 3 2" xfId="34331"/>
    <cellStyle name="Total (line) 2 4 4" xfId="7142"/>
    <cellStyle name="Total (line) 2 4 4 2" xfId="32095"/>
    <cellStyle name="Total (line) 2 4 5" xfId="9219"/>
    <cellStyle name="Total (line) 2 4 5 2" xfId="34169"/>
    <cellStyle name="Total (line) 2 4 6" xfId="13466"/>
    <cellStyle name="Total (line) 2 4 6 2" xfId="38308"/>
    <cellStyle name="Total (line) 3" xfId="4705"/>
    <cellStyle name="Total (line) 3 2" xfId="6092"/>
    <cellStyle name="Total (line) 3 2 2" xfId="11772"/>
    <cellStyle name="Total (line) 3 2 2 2" xfId="13539"/>
    <cellStyle name="Total (line) 3 2 2 2 2" xfId="38381"/>
    <cellStyle name="Total (line) 3 2 2 3" xfId="19445"/>
    <cellStyle name="Total (line) 3 2 2 3 2" xfId="44285"/>
    <cellStyle name="Total (line) 3 2 2 4" xfId="22715"/>
    <cellStyle name="Total (line) 3 2 2 4 2" xfId="47555"/>
    <cellStyle name="Total (line) 3 2 2 5" xfId="25929"/>
    <cellStyle name="Total (line) 3 2 2 5 2" xfId="50769"/>
    <cellStyle name="Total (line) 3 2 3" xfId="12467"/>
    <cellStyle name="Total (line) 3 2 3 2" xfId="16877"/>
    <cellStyle name="Total (line) 3 2 3 2 2" xfId="41717"/>
    <cellStyle name="Total (line) 3 2 3 3" xfId="20140"/>
    <cellStyle name="Total (line) 3 2 3 3 2" xfId="44980"/>
    <cellStyle name="Total (line) 3 2 3 4" xfId="23410"/>
    <cellStyle name="Total (line) 3 2 3 4 2" xfId="48250"/>
    <cellStyle name="Total (line) 3 2 3 5" xfId="26623"/>
    <cellStyle name="Total (line) 3 2 3 5 2" xfId="51463"/>
    <cellStyle name="Total (line) 3 2 3 6" xfId="28324"/>
    <cellStyle name="Total (line) 3 2 3 6 2" xfId="53164"/>
    <cellStyle name="Total (line) 3 3" xfId="11085"/>
    <cellStyle name="Total (line) 3 3 2" xfId="9683"/>
    <cellStyle name="Total (line) 3 3 2 2" xfId="34632"/>
    <cellStyle name="Total (line) 3 3 3" xfId="18781"/>
    <cellStyle name="Total (line) 3 3 3 2" xfId="43621"/>
    <cellStyle name="Total (line) 3 3 4" xfId="22052"/>
    <cellStyle name="Total (line) 3 3 4 2" xfId="46892"/>
    <cellStyle name="Total (line) 3 3 5" xfId="25275"/>
    <cellStyle name="Total (line) 3 3 5 2" xfId="50115"/>
    <cellStyle name="Total (line) 3 4" xfId="10836"/>
    <cellStyle name="Total (line) 3 4 2" xfId="9037"/>
    <cellStyle name="Total (line) 3 4 2 2" xfId="33987"/>
    <cellStyle name="Total (line) 3 4 3" xfId="18550"/>
    <cellStyle name="Total (line) 3 4 3 2" xfId="43390"/>
    <cellStyle name="Total (line) 3 4 4" xfId="21835"/>
    <cellStyle name="Total (line) 3 4 4 2" xfId="46675"/>
    <cellStyle name="Total (line) 3 4 5" xfId="25061"/>
    <cellStyle name="Total (line) 3 4 5 2" xfId="49901"/>
    <cellStyle name="Total (line) 3 4 6" xfId="27858"/>
    <cellStyle name="Total (line) 3 4 6 2" xfId="52698"/>
    <cellStyle name="Total (line) 4" xfId="5204"/>
    <cellStyle name="Total (line) 4 2" xfId="6172"/>
    <cellStyle name="Total (line) 4 2 2" xfId="11779"/>
    <cellStyle name="Total (line) 4 2 2 2" xfId="9350"/>
    <cellStyle name="Total (line) 4 2 2 2 2" xfId="34300"/>
    <cellStyle name="Total (line) 4 2 2 3" xfId="19452"/>
    <cellStyle name="Total (line) 4 2 2 3 2" xfId="44292"/>
    <cellStyle name="Total (line) 4 2 2 4" xfId="22722"/>
    <cellStyle name="Total (line) 4 2 2 4 2" xfId="47562"/>
    <cellStyle name="Total (line) 4 2 2 5" xfId="25936"/>
    <cellStyle name="Total (line) 4 2 2 5 2" xfId="50776"/>
    <cellStyle name="Total (line) 4 2 3" xfId="12547"/>
    <cellStyle name="Total (line) 4 2 3 2" xfId="16957"/>
    <cellStyle name="Total (line) 4 2 3 2 2" xfId="41797"/>
    <cellStyle name="Total (line) 4 2 3 3" xfId="20220"/>
    <cellStyle name="Total (line) 4 2 3 3 2" xfId="45060"/>
    <cellStyle name="Total (line) 4 2 3 4" xfId="23490"/>
    <cellStyle name="Total (line) 4 2 3 4 2" xfId="48330"/>
    <cellStyle name="Total (line) 4 2 3 5" xfId="26703"/>
    <cellStyle name="Total (line) 4 2 3 5 2" xfId="51543"/>
    <cellStyle name="Total (line) 4 2 3 6" xfId="28330"/>
    <cellStyle name="Total (line) 4 2 3 6 2" xfId="53170"/>
    <cellStyle name="Total (line) 4 3" xfId="11386"/>
    <cellStyle name="Total (line) 4 3 2" xfId="7555"/>
    <cellStyle name="Total (line) 4 3 2 2" xfId="32508"/>
    <cellStyle name="Total (line) 4 3 3" xfId="19080"/>
    <cellStyle name="Total (line) 4 3 3 2" xfId="43920"/>
    <cellStyle name="Total (line) 4 3 4" xfId="22350"/>
    <cellStyle name="Total (line) 4 3 4 2" xfId="47190"/>
    <cellStyle name="Total (line) 4 3 5" xfId="25573"/>
    <cellStyle name="Total (line) 4 3 5 2" xfId="50413"/>
    <cellStyle name="Total (line) 4 4" xfId="10473"/>
    <cellStyle name="Total (line) 4 4 2" xfId="13806"/>
    <cellStyle name="Total (line) 4 4 2 2" xfId="38648"/>
    <cellStyle name="Total (line) 4 4 3" xfId="18187"/>
    <cellStyle name="Total (line) 4 4 3 2" xfId="43027"/>
    <cellStyle name="Total (line) 4 4 4" xfId="21475"/>
    <cellStyle name="Total (line) 4 4 4 2" xfId="46315"/>
    <cellStyle name="Total (line) 4 4 5" xfId="24701"/>
    <cellStyle name="Total (line) 4 4 5 2" xfId="49541"/>
    <cellStyle name="Total (line) 4 4 6" xfId="27571"/>
    <cellStyle name="Total (line) 4 4 6 2" xfId="52411"/>
    <cellStyle name="Total (line) 5" xfId="5874"/>
    <cellStyle name="Total (line) 5 2" xfId="11708"/>
    <cellStyle name="Total (line) 5 2 2" xfId="13488"/>
    <cellStyle name="Total (line) 5 2 2 2" xfId="38330"/>
    <cellStyle name="Total (line) 5 2 3" xfId="19382"/>
    <cellStyle name="Total (line) 5 2 3 2" xfId="44222"/>
    <cellStyle name="Total (line) 5 2 4" xfId="22651"/>
    <cellStyle name="Total (line) 5 2 4 2" xfId="47491"/>
    <cellStyle name="Total (line) 5 2 5" xfId="25866"/>
    <cellStyle name="Total (line) 5 2 5 2" xfId="50706"/>
    <cellStyle name="Total (line) 5 3" xfId="12250"/>
    <cellStyle name="Total (line) 5 3 2" xfId="16660"/>
    <cellStyle name="Total (line) 5 3 2 2" xfId="41500"/>
    <cellStyle name="Total (line) 5 3 3" xfId="19923"/>
    <cellStyle name="Total (line) 5 3 3 2" xfId="44763"/>
    <cellStyle name="Total (line) 5 3 4" xfId="23193"/>
    <cellStyle name="Total (line) 5 3 4 2" xfId="48033"/>
    <cellStyle name="Total (line) 5 3 5" xfId="26406"/>
    <cellStyle name="Total (line) 5 3 5 2" xfId="51246"/>
    <cellStyle name="Total (line) 5 3 6" xfId="28310"/>
    <cellStyle name="Total (line) 5 3 6 2" xfId="53150"/>
    <cellStyle name="Total (line) 6" xfId="10017"/>
    <cellStyle name="Total (line) 6 2" xfId="13214"/>
    <cellStyle name="Total (line) 6 2 2" xfId="38056"/>
    <cellStyle name="Total (line) 6 3" xfId="17732"/>
    <cellStyle name="Total (line) 6 3 2" xfId="42572"/>
    <cellStyle name="Total (line) 6 4" xfId="21027"/>
    <cellStyle name="Total (line) 6 4 2" xfId="45867"/>
    <cellStyle name="Total (line) 6 5" xfId="24253"/>
    <cellStyle name="Total (line) 6 5 2" xfId="49093"/>
    <cellStyle name="Total (line) 7" xfId="11804"/>
    <cellStyle name="Total (line) 7 2" xfId="9283"/>
    <cellStyle name="Total (line) 7 2 2" xfId="34233"/>
    <cellStyle name="Total (line) 7 3" xfId="19477"/>
    <cellStyle name="Total (line) 7 3 2" xfId="44317"/>
    <cellStyle name="Total (line) 7 4" xfId="22747"/>
    <cellStyle name="Total (line) 7 4 2" xfId="47587"/>
    <cellStyle name="Total (line) 7 5" xfId="25961"/>
    <cellStyle name="Total (line) 7 5 2" xfId="50801"/>
    <cellStyle name="Total (line) 7 6" xfId="28133"/>
    <cellStyle name="Total (line) 7 6 2" xfId="52973"/>
    <cellStyle name="Total 2" xfId="198"/>
    <cellStyle name="Total 2 10" xfId="5499"/>
    <cellStyle name="Total 2 10 2" xfId="10270"/>
    <cellStyle name="Total 2 10 2 2" xfId="9587"/>
    <cellStyle name="Total 2 10 2 2 2" xfId="34537"/>
    <cellStyle name="Total 2 10 2 3" xfId="17984"/>
    <cellStyle name="Total 2 10 2 3 2" xfId="42824"/>
    <cellStyle name="Total 2 10 2 4" xfId="21278"/>
    <cellStyle name="Total 2 10 2 4 2" xfId="46118"/>
    <cellStyle name="Total 2 10 2 5" xfId="24504"/>
    <cellStyle name="Total 2 10 2 5 2" xfId="49344"/>
    <cellStyle name="Total 2 10 2 6" xfId="35212"/>
    <cellStyle name="Total 2 10 3" xfId="30498"/>
    <cellStyle name="Total 2 11" xfId="10063"/>
    <cellStyle name="Total 2 11 2" xfId="13730"/>
    <cellStyle name="Total 2 11 2 2" xfId="38572"/>
    <cellStyle name="Total 2 11 3" xfId="17778"/>
    <cellStyle name="Total 2 11 3 2" xfId="42618"/>
    <cellStyle name="Total 2 11 4" xfId="21072"/>
    <cellStyle name="Total 2 11 4 2" xfId="45912"/>
    <cellStyle name="Total 2 11 5" xfId="24298"/>
    <cellStyle name="Total 2 11 5 2" xfId="49138"/>
    <cellStyle name="Total 2 11 6" xfId="35009"/>
    <cellStyle name="Total 2 12" xfId="29119"/>
    <cellStyle name="Total 2 2" xfId="237"/>
    <cellStyle name="Total 2 2 10" xfId="10026"/>
    <cellStyle name="Total 2 2 10 2" xfId="14931"/>
    <cellStyle name="Total 2 2 10 2 2" xfId="39772"/>
    <cellStyle name="Total 2 2 10 3" xfId="17741"/>
    <cellStyle name="Total 2 2 10 3 2" xfId="42581"/>
    <cellStyle name="Total 2 2 10 4" xfId="21036"/>
    <cellStyle name="Total 2 2 10 4 2" xfId="45876"/>
    <cellStyle name="Total 2 2 10 5" xfId="24262"/>
    <cellStyle name="Total 2 2 10 5 2" xfId="49102"/>
    <cellStyle name="Total 2 2 10 6" xfId="34972"/>
    <cellStyle name="Total 2 2 11" xfId="29124"/>
    <cellStyle name="Total 2 2 2" xfId="309"/>
    <cellStyle name="Total 2 2 2 2" xfId="335"/>
    <cellStyle name="Total 2 2 2 2 2" xfId="398"/>
    <cellStyle name="Total 2 2 2 2 2 2" xfId="488"/>
    <cellStyle name="Total 2 2 2 2 2 2 2" xfId="1089"/>
    <cellStyle name="Total 2 2 2 2 2 2 2 2" xfId="6004"/>
    <cellStyle name="Total 2 2 2 2 2 2 2 2 2" xfId="12380"/>
    <cellStyle name="Total 2 2 2 2 2 2 2 2 2 2" xfId="16790"/>
    <cellStyle name="Total 2 2 2 2 2 2 2 2 2 2 2" xfId="41630"/>
    <cellStyle name="Total 2 2 2 2 2 2 2 2 2 3" xfId="20053"/>
    <cellStyle name="Total 2 2 2 2 2 2 2 2 2 3 2" xfId="44893"/>
    <cellStyle name="Total 2 2 2 2 2 2 2 2 2 4" xfId="23323"/>
    <cellStyle name="Total 2 2 2 2 2 2 2 2 2 4 2" xfId="48163"/>
    <cellStyle name="Total 2 2 2 2 2 2 2 2 2 5" xfId="26536"/>
    <cellStyle name="Total 2 2 2 2 2 2 2 2 2 5 2" xfId="51376"/>
    <cellStyle name="Total 2 2 2 2 2 2 2 2 2 6" xfId="37240"/>
    <cellStyle name="Total 2 2 2 2 2 2 2 2 3" xfId="31000"/>
    <cellStyle name="Total 2 2 2 2 2 2 2 3" xfId="7084"/>
    <cellStyle name="Total 2 2 2 2 2 2 2 3 2" xfId="14724"/>
    <cellStyle name="Total 2 2 2 2 2 2 2 3 2 2" xfId="39565"/>
    <cellStyle name="Total 2 2 2 2 2 2 2 3 3" xfId="9157"/>
    <cellStyle name="Total 2 2 2 2 2 2 2 3 3 2" xfId="34107"/>
    <cellStyle name="Total 2 2 2 2 2 2 2 3 4" xfId="8895"/>
    <cellStyle name="Total 2 2 2 2 2 2 2 3 4 2" xfId="33846"/>
    <cellStyle name="Total 2 2 2 2 2 2 2 3 5" xfId="14841"/>
    <cellStyle name="Total 2 2 2 2 2 2 2 3 5 2" xfId="39682"/>
    <cellStyle name="Total 2 2 2 2 2 2 2 3 6" xfId="32038"/>
    <cellStyle name="Total 2 2 2 2 2 2 2 4" xfId="29635"/>
    <cellStyle name="Total 2 2 2 2 2 2 3" xfId="5658"/>
    <cellStyle name="Total 2 2 2 2 2 2 3 2" xfId="12034"/>
    <cellStyle name="Total 2 2 2 2 2 2 3 2 2" xfId="16444"/>
    <cellStyle name="Total 2 2 2 2 2 2 3 2 2 2" xfId="41284"/>
    <cellStyle name="Total 2 2 2 2 2 2 3 2 3" xfId="19707"/>
    <cellStyle name="Total 2 2 2 2 2 2 3 2 3 2" xfId="44547"/>
    <cellStyle name="Total 2 2 2 2 2 2 3 2 4" xfId="22977"/>
    <cellStyle name="Total 2 2 2 2 2 2 3 2 4 2" xfId="47817"/>
    <cellStyle name="Total 2 2 2 2 2 2 3 2 5" xfId="26190"/>
    <cellStyle name="Total 2 2 2 2 2 2 3 2 5 2" xfId="51030"/>
    <cellStyle name="Total 2 2 2 2 2 2 3 2 6" xfId="36897"/>
    <cellStyle name="Total 2 2 2 2 2 2 3 3" xfId="30657"/>
    <cellStyle name="Total 2 2 2 2 2 2 4" xfId="6841"/>
    <cellStyle name="Total 2 2 2 2 2 2 4 2" xfId="13193"/>
    <cellStyle name="Total 2 2 2 2 2 2 4 2 2" xfId="38035"/>
    <cellStyle name="Total 2 2 2 2 2 2 4 3" xfId="8832"/>
    <cellStyle name="Total 2 2 2 2 2 2 4 3 2" xfId="33783"/>
    <cellStyle name="Total 2 2 2 2 2 2 4 4" xfId="15649"/>
    <cellStyle name="Total 2 2 2 2 2 2 4 4 2" xfId="40489"/>
    <cellStyle name="Total 2 2 2 2 2 2 4 5" xfId="14085"/>
    <cellStyle name="Total 2 2 2 2 2 2 4 5 2" xfId="38926"/>
    <cellStyle name="Total 2 2 2 2 2 2 4 6" xfId="31805"/>
    <cellStyle name="Total 2 2 2 2 2 2 5" xfId="29282"/>
    <cellStyle name="Total 2 2 2 2 2 3" xfId="639"/>
    <cellStyle name="Total 2 2 2 2 2 3 2" xfId="1124"/>
    <cellStyle name="Total 2 2 2 2 2 3 2 2" xfId="6039"/>
    <cellStyle name="Total 2 2 2 2 2 3 2 2 2" xfId="12415"/>
    <cellStyle name="Total 2 2 2 2 2 3 2 2 2 2" xfId="16825"/>
    <cellStyle name="Total 2 2 2 2 2 3 2 2 2 2 2" xfId="41665"/>
    <cellStyle name="Total 2 2 2 2 2 3 2 2 2 3" xfId="20088"/>
    <cellStyle name="Total 2 2 2 2 2 3 2 2 2 3 2" xfId="44928"/>
    <cellStyle name="Total 2 2 2 2 2 3 2 2 2 4" xfId="23358"/>
    <cellStyle name="Total 2 2 2 2 2 3 2 2 2 4 2" xfId="48198"/>
    <cellStyle name="Total 2 2 2 2 2 3 2 2 2 5" xfId="26571"/>
    <cellStyle name="Total 2 2 2 2 2 3 2 2 2 5 2" xfId="51411"/>
    <cellStyle name="Total 2 2 2 2 2 3 2 2 2 6" xfId="37275"/>
    <cellStyle name="Total 2 2 2 2 2 3 2 2 3" xfId="31035"/>
    <cellStyle name="Total 2 2 2 2 2 3 2 3" xfId="11686"/>
    <cellStyle name="Total 2 2 2 2 2 3 2 3 2" xfId="9707"/>
    <cellStyle name="Total 2 2 2 2 2 3 2 3 2 2" xfId="34656"/>
    <cellStyle name="Total 2 2 2 2 2 3 2 3 3" xfId="19360"/>
    <cellStyle name="Total 2 2 2 2 2 3 2 3 3 2" xfId="44200"/>
    <cellStyle name="Total 2 2 2 2 2 3 2 3 4" xfId="22629"/>
    <cellStyle name="Total 2 2 2 2 2 3 2 3 4 2" xfId="47469"/>
    <cellStyle name="Total 2 2 2 2 2 3 2 3 5" xfId="25844"/>
    <cellStyle name="Total 2 2 2 2 2 3 2 3 5 2" xfId="50684"/>
    <cellStyle name="Total 2 2 2 2 2 3 2 3 6" xfId="36569"/>
    <cellStyle name="Total 2 2 2 2 2 3 2 4" xfId="29670"/>
    <cellStyle name="Total 2 2 2 2 2 3 3" xfId="5783"/>
    <cellStyle name="Total 2 2 2 2 2 3 3 2" xfId="12159"/>
    <cellStyle name="Total 2 2 2 2 2 3 3 2 2" xfId="16569"/>
    <cellStyle name="Total 2 2 2 2 2 3 3 2 2 2" xfId="41409"/>
    <cellStyle name="Total 2 2 2 2 2 3 3 2 3" xfId="19832"/>
    <cellStyle name="Total 2 2 2 2 2 3 3 2 3 2" xfId="44672"/>
    <cellStyle name="Total 2 2 2 2 2 3 3 2 4" xfId="23102"/>
    <cellStyle name="Total 2 2 2 2 2 3 3 2 4 2" xfId="47942"/>
    <cellStyle name="Total 2 2 2 2 2 3 3 2 5" xfId="26315"/>
    <cellStyle name="Total 2 2 2 2 2 3 3 2 5 2" xfId="51155"/>
    <cellStyle name="Total 2 2 2 2 2 3 3 2 6" xfId="37022"/>
    <cellStyle name="Total 2 2 2 2 2 3 3 3" xfId="30782"/>
    <cellStyle name="Total 2 2 2 2 2 3 4" xfId="6778"/>
    <cellStyle name="Total 2 2 2 2 2 3 4 2" xfId="8565"/>
    <cellStyle name="Total 2 2 2 2 2 3 4 2 2" xfId="33516"/>
    <cellStyle name="Total 2 2 2 2 2 3 4 3" xfId="8901"/>
    <cellStyle name="Total 2 2 2 2 2 3 4 3 2" xfId="33852"/>
    <cellStyle name="Total 2 2 2 2 2 3 4 4" xfId="15672"/>
    <cellStyle name="Total 2 2 2 2 2 3 4 4 2" xfId="40512"/>
    <cellStyle name="Total 2 2 2 2 2 3 4 5" xfId="14350"/>
    <cellStyle name="Total 2 2 2 2 2 3 4 5 2" xfId="39191"/>
    <cellStyle name="Total 2 2 2 2 2 3 4 6" xfId="31746"/>
    <cellStyle name="Total 2 2 2 2 2 3 5" xfId="29413"/>
    <cellStyle name="Total 2 2 2 2 2 4" xfId="685"/>
    <cellStyle name="Total 2 2 2 2 2 4 2" xfId="5278"/>
    <cellStyle name="Total 2 2 2 2 2 4 2 2" xfId="6185"/>
    <cellStyle name="Total 2 2 2 2 2 4 2 2 2" xfId="12560"/>
    <cellStyle name="Total 2 2 2 2 2 4 2 2 2 2" xfId="16970"/>
    <cellStyle name="Total 2 2 2 2 2 4 2 2 2 2 2" xfId="41810"/>
    <cellStyle name="Total 2 2 2 2 2 4 2 2 2 3" xfId="20233"/>
    <cellStyle name="Total 2 2 2 2 2 4 2 2 2 3 2" xfId="45073"/>
    <cellStyle name="Total 2 2 2 2 2 4 2 2 2 4" xfId="23503"/>
    <cellStyle name="Total 2 2 2 2 2 4 2 2 2 4 2" xfId="48343"/>
    <cellStyle name="Total 2 2 2 2 2 4 2 2 2 5" xfId="26716"/>
    <cellStyle name="Total 2 2 2 2 2 4 2 2 2 5 2" xfId="51556"/>
    <cellStyle name="Total 2 2 2 2 2 4 2 2 2 6" xfId="37406"/>
    <cellStyle name="Total 2 2 2 2 2 4 2 2 3" xfId="31164"/>
    <cellStyle name="Total 2 2 2 2 2 4 2 3" xfId="10415"/>
    <cellStyle name="Total 2 2 2 2 2 4 2 3 2" xfId="7676"/>
    <cellStyle name="Total 2 2 2 2 2 4 2 3 2 2" xfId="32629"/>
    <cellStyle name="Total 2 2 2 2 2 4 2 3 3" xfId="18129"/>
    <cellStyle name="Total 2 2 2 2 2 4 2 3 3 2" xfId="42969"/>
    <cellStyle name="Total 2 2 2 2 2 4 2 3 4" xfId="21417"/>
    <cellStyle name="Total 2 2 2 2 2 4 2 3 4 2" xfId="46257"/>
    <cellStyle name="Total 2 2 2 2 2 4 2 3 5" xfId="24643"/>
    <cellStyle name="Total 2 2 2 2 2 4 2 3 5 2" xfId="49483"/>
    <cellStyle name="Total 2 2 2 2 2 4 2 3 6" xfId="35352"/>
    <cellStyle name="Total 2 2 2 2 2 4 2 4" xfId="30353"/>
    <cellStyle name="Total 2 2 2 2 2 4 3" xfId="5829"/>
    <cellStyle name="Total 2 2 2 2 2 4 3 2" xfId="12205"/>
    <cellStyle name="Total 2 2 2 2 2 4 3 2 2" xfId="16615"/>
    <cellStyle name="Total 2 2 2 2 2 4 3 2 2 2" xfId="41455"/>
    <cellStyle name="Total 2 2 2 2 2 4 3 2 3" xfId="19878"/>
    <cellStyle name="Total 2 2 2 2 2 4 3 2 3 2" xfId="44718"/>
    <cellStyle name="Total 2 2 2 2 2 4 3 2 4" xfId="23148"/>
    <cellStyle name="Total 2 2 2 2 2 4 3 2 4 2" xfId="47988"/>
    <cellStyle name="Total 2 2 2 2 2 4 3 2 5" xfId="26361"/>
    <cellStyle name="Total 2 2 2 2 2 4 3 2 5 2" xfId="51201"/>
    <cellStyle name="Total 2 2 2 2 2 4 3 2 6" xfId="37068"/>
    <cellStyle name="Total 2 2 2 2 2 4 3 3" xfId="30828"/>
    <cellStyle name="Total 2 2 2 2 2 4 4" xfId="6901"/>
    <cellStyle name="Total 2 2 2 2 2 4 4 2" xfId="13841"/>
    <cellStyle name="Total 2 2 2 2 2 4 4 2 2" xfId="38683"/>
    <cellStyle name="Total 2 2 2 2 2 4 4 3" xfId="8440"/>
    <cellStyle name="Total 2 2 2 2 2 4 4 3 2" xfId="33391"/>
    <cellStyle name="Total 2 2 2 2 2 4 4 4" xfId="13887"/>
    <cellStyle name="Total 2 2 2 2 2 4 4 4 2" xfId="38728"/>
    <cellStyle name="Total 2 2 2 2 2 4 4 5" xfId="8613"/>
    <cellStyle name="Total 2 2 2 2 2 4 4 5 2" xfId="33564"/>
    <cellStyle name="Total 2 2 2 2 2 4 4 6" xfId="31862"/>
    <cellStyle name="Total 2 2 2 2 2 4 5" xfId="29459"/>
    <cellStyle name="Total 2 2 2 2 2 5" xfId="722"/>
    <cellStyle name="Total 2 2 2 2 2 5 2" xfId="5866"/>
    <cellStyle name="Total 2 2 2 2 2 5 2 2" xfId="12242"/>
    <cellStyle name="Total 2 2 2 2 2 5 2 2 2" xfId="16652"/>
    <cellStyle name="Total 2 2 2 2 2 5 2 2 2 2" xfId="41492"/>
    <cellStyle name="Total 2 2 2 2 2 5 2 2 3" xfId="19915"/>
    <cellStyle name="Total 2 2 2 2 2 5 2 2 3 2" xfId="44755"/>
    <cellStyle name="Total 2 2 2 2 2 5 2 2 4" xfId="23185"/>
    <cellStyle name="Total 2 2 2 2 2 5 2 2 4 2" xfId="48025"/>
    <cellStyle name="Total 2 2 2 2 2 5 2 2 5" xfId="26398"/>
    <cellStyle name="Total 2 2 2 2 2 5 2 2 5 2" xfId="51238"/>
    <cellStyle name="Total 2 2 2 2 2 5 2 2 6" xfId="37105"/>
    <cellStyle name="Total 2 2 2 2 2 5 2 3" xfId="30865"/>
    <cellStyle name="Total 2 2 2 2 2 5 3" xfId="9987"/>
    <cellStyle name="Total 2 2 2 2 2 5 3 2" xfId="7790"/>
    <cellStyle name="Total 2 2 2 2 2 5 3 2 2" xfId="32743"/>
    <cellStyle name="Total 2 2 2 2 2 5 3 3" xfId="17703"/>
    <cellStyle name="Total 2 2 2 2 2 5 3 3 2" xfId="42543"/>
    <cellStyle name="Total 2 2 2 2 2 5 3 4" xfId="20998"/>
    <cellStyle name="Total 2 2 2 2 2 5 3 4 2" xfId="45838"/>
    <cellStyle name="Total 2 2 2 2 2 5 3 5" xfId="24224"/>
    <cellStyle name="Total 2 2 2 2 2 5 3 5 2" xfId="49064"/>
    <cellStyle name="Total 2 2 2 2 2 5 3 6" xfId="34936"/>
    <cellStyle name="Total 2 2 2 2 2 5 4" xfId="29496"/>
    <cellStyle name="Total 2 2 2 2 2 6" xfId="5574"/>
    <cellStyle name="Total 2 2 2 2 2 6 2" xfId="10197"/>
    <cellStyle name="Total 2 2 2 2 2 6 2 2" xfId="14185"/>
    <cellStyle name="Total 2 2 2 2 2 6 2 2 2" xfId="39026"/>
    <cellStyle name="Total 2 2 2 2 2 6 2 3" xfId="17911"/>
    <cellStyle name="Total 2 2 2 2 2 6 2 3 2" xfId="42751"/>
    <cellStyle name="Total 2 2 2 2 2 6 2 4" xfId="21205"/>
    <cellStyle name="Total 2 2 2 2 2 6 2 4 2" xfId="46045"/>
    <cellStyle name="Total 2 2 2 2 2 6 2 5" xfId="24431"/>
    <cellStyle name="Total 2 2 2 2 2 6 2 5 2" xfId="49271"/>
    <cellStyle name="Total 2 2 2 2 2 6 2 6" xfId="35139"/>
    <cellStyle name="Total 2 2 2 2 2 6 3" xfId="30573"/>
    <cellStyle name="Total 2 2 2 2 2 7" xfId="10058"/>
    <cellStyle name="Total 2 2 2 2 2 7 2" xfId="14153"/>
    <cellStyle name="Total 2 2 2 2 2 7 2 2" xfId="38994"/>
    <cellStyle name="Total 2 2 2 2 2 7 3" xfId="17773"/>
    <cellStyle name="Total 2 2 2 2 2 7 3 2" xfId="42613"/>
    <cellStyle name="Total 2 2 2 2 2 7 4" xfId="21067"/>
    <cellStyle name="Total 2 2 2 2 2 7 4 2" xfId="45907"/>
    <cellStyle name="Total 2 2 2 2 2 7 5" xfId="24293"/>
    <cellStyle name="Total 2 2 2 2 2 7 5 2" xfId="49133"/>
    <cellStyle name="Total 2 2 2 2 2 7 6" xfId="35004"/>
    <cellStyle name="Total 2 2 2 2 2 8" xfId="29196"/>
    <cellStyle name="Total 2 2 2 2 3" xfId="456"/>
    <cellStyle name="Total 2 2 2 2 3 2" xfId="1048"/>
    <cellStyle name="Total 2 2 2 2 3 2 2" xfId="5963"/>
    <cellStyle name="Total 2 2 2 2 3 2 2 2" xfId="12339"/>
    <cellStyle name="Total 2 2 2 2 3 2 2 2 2" xfId="16749"/>
    <cellStyle name="Total 2 2 2 2 3 2 2 2 2 2" xfId="41589"/>
    <cellStyle name="Total 2 2 2 2 3 2 2 2 3" xfId="20012"/>
    <cellStyle name="Total 2 2 2 2 3 2 2 2 3 2" xfId="44852"/>
    <cellStyle name="Total 2 2 2 2 3 2 2 2 4" xfId="23282"/>
    <cellStyle name="Total 2 2 2 2 3 2 2 2 4 2" xfId="48122"/>
    <cellStyle name="Total 2 2 2 2 3 2 2 2 5" xfId="26495"/>
    <cellStyle name="Total 2 2 2 2 3 2 2 2 5 2" xfId="51335"/>
    <cellStyle name="Total 2 2 2 2 3 2 2 2 6" xfId="37199"/>
    <cellStyle name="Total 2 2 2 2 3 2 2 3" xfId="30959"/>
    <cellStyle name="Total 2 2 2 2 3 2 3" xfId="11600"/>
    <cellStyle name="Total 2 2 2 2 3 2 3 2" xfId="14875"/>
    <cellStyle name="Total 2 2 2 2 3 2 3 2 2" xfId="39716"/>
    <cellStyle name="Total 2 2 2 2 3 2 3 3" xfId="19274"/>
    <cellStyle name="Total 2 2 2 2 3 2 3 3 2" xfId="44114"/>
    <cellStyle name="Total 2 2 2 2 3 2 3 4" xfId="22544"/>
    <cellStyle name="Total 2 2 2 2 3 2 3 4 2" xfId="47384"/>
    <cellStyle name="Total 2 2 2 2 3 2 3 5" xfId="25759"/>
    <cellStyle name="Total 2 2 2 2 3 2 3 5 2" xfId="50599"/>
    <cellStyle name="Total 2 2 2 2 3 2 3 6" xfId="36486"/>
    <cellStyle name="Total 2 2 2 2 3 2 4" xfId="29594"/>
    <cellStyle name="Total 2 2 2 2 3 3" xfId="5626"/>
    <cellStyle name="Total 2 2 2 2 3 3 2" xfId="12002"/>
    <cellStyle name="Total 2 2 2 2 3 3 2 2" xfId="16412"/>
    <cellStyle name="Total 2 2 2 2 3 3 2 2 2" xfId="41252"/>
    <cellStyle name="Total 2 2 2 2 3 3 2 3" xfId="19675"/>
    <cellStyle name="Total 2 2 2 2 3 3 2 3 2" xfId="44515"/>
    <cellStyle name="Total 2 2 2 2 3 3 2 4" xfId="22945"/>
    <cellStyle name="Total 2 2 2 2 3 3 2 4 2" xfId="47785"/>
    <cellStyle name="Total 2 2 2 2 3 3 2 5" xfId="26158"/>
    <cellStyle name="Total 2 2 2 2 3 3 2 5 2" xfId="50998"/>
    <cellStyle name="Total 2 2 2 2 3 3 2 6" xfId="36865"/>
    <cellStyle name="Total 2 2 2 2 3 3 3" xfId="30625"/>
    <cellStyle name="Total 2 2 2 2 3 4" xfId="10056"/>
    <cellStyle name="Total 2 2 2 2 3 4 2" xfId="6565"/>
    <cellStyle name="Total 2 2 2 2 3 4 2 2" xfId="31534"/>
    <cellStyle name="Total 2 2 2 2 3 4 3" xfId="17771"/>
    <cellStyle name="Total 2 2 2 2 3 4 3 2" xfId="42611"/>
    <cellStyle name="Total 2 2 2 2 3 4 4" xfId="21065"/>
    <cellStyle name="Total 2 2 2 2 3 4 4 2" xfId="45905"/>
    <cellStyle name="Total 2 2 2 2 3 4 5" xfId="24291"/>
    <cellStyle name="Total 2 2 2 2 3 4 5 2" xfId="49131"/>
    <cellStyle name="Total 2 2 2 2 3 4 6" xfId="35002"/>
    <cellStyle name="Total 2 2 2 2 3 5" xfId="29250"/>
    <cellStyle name="Total 2 2 2 2 4" xfId="606"/>
    <cellStyle name="Total 2 2 2 2 4 2" xfId="1104"/>
    <cellStyle name="Total 2 2 2 2 4 2 2" xfId="6019"/>
    <cellStyle name="Total 2 2 2 2 4 2 2 2" xfId="12395"/>
    <cellStyle name="Total 2 2 2 2 4 2 2 2 2" xfId="16805"/>
    <cellStyle name="Total 2 2 2 2 4 2 2 2 2 2" xfId="41645"/>
    <cellStyle name="Total 2 2 2 2 4 2 2 2 3" xfId="20068"/>
    <cellStyle name="Total 2 2 2 2 4 2 2 2 3 2" xfId="44908"/>
    <cellStyle name="Total 2 2 2 2 4 2 2 2 4" xfId="23338"/>
    <cellStyle name="Total 2 2 2 2 4 2 2 2 4 2" xfId="48178"/>
    <cellStyle name="Total 2 2 2 2 4 2 2 2 5" xfId="26551"/>
    <cellStyle name="Total 2 2 2 2 4 2 2 2 5 2" xfId="51391"/>
    <cellStyle name="Total 2 2 2 2 4 2 2 2 6" xfId="37255"/>
    <cellStyle name="Total 2 2 2 2 4 2 2 3" xfId="31015"/>
    <cellStyle name="Total 2 2 2 2 4 2 3" xfId="6904"/>
    <cellStyle name="Total 2 2 2 2 4 2 3 2" xfId="13199"/>
    <cellStyle name="Total 2 2 2 2 4 2 3 2 2" xfId="38041"/>
    <cellStyle name="Total 2 2 2 2 4 2 3 3" xfId="8329"/>
    <cellStyle name="Total 2 2 2 2 4 2 3 3 2" xfId="33281"/>
    <cellStyle name="Total 2 2 2 2 4 2 3 4" xfId="7976"/>
    <cellStyle name="Total 2 2 2 2 4 2 3 4 2" xfId="32929"/>
    <cellStyle name="Total 2 2 2 2 4 2 3 5" xfId="20762"/>
    <cellStyle name="Total 2 2 2 2 4 2 3 5 2" xfId="45602"/>
    <cellStyle name="Total 2 2 2 2 4 2 3 6" xfId="31865"/>
    <cellStyle name="Total 2 2 2 2 4 2 4" xfId="29650"/>
    <cellStyle name="Total 2 2 2 2 4 3" xfId="5750"/>
    <cellStyle name="Total 2 2 2 2 4 3 2" xfId="12126"/>
    <cellStyle name="Total 2 2 2 2 4 3 2 2" xfId="16536"/>
    <cellStyle name="Total 2 2 2 2 4 3 2 2 2" xfId="41376"/>
    <cellStyle name="Total 2 2 2 2 4 3 2 3" xfId="19799"/>
    <cellStyle name="Total 2 2 2 2 4 3 2 3 2" xfId="44639"/>
    <cellStyle name="Total 2 2 2 2 4 3 2 4" xfId="23069"/>
    <cellStyle name="Total 2 2 2 2 4 3 2 4 2" xfId="47909"/>
    <cellStyle name="Total 2 2 2 2 4 3 2 5" xfId="26282"/>
    <cellStyle name="Total 2 2 2 2 4 3 2 5 2" xfId="51122"/>
    <cellStyle name="Total 2 2 2 2 4 3 2 6" xfId="36989"/>
    <cellStyle name="Total 2 2 2 2 4 3 3" xfId="30749"/>
    <cellStyle name="Total 2 2 2 2 4 4" xfId="6882"/>
    <cellStyle name="Total 2 2 2 2 4 4 2" xfId="9240"/>
    <cellStyle name="Total 2 2 2 2 4 4 2 2" xfId="34190"/>
    <cellStyle name="Total 2 2 2 2 4 4 3" xfId="9275"/>
    <cellStyle name="Total 2 2 2 2 4 4 3 2" xfId="34225"/>
    <cellStyle name="Total 2 2 2 2 4 4 4" xfId="15778"/>
    <cellStyle name="Total 2 2 2 2 4 4 4 2" xfId="40618"/>
    <cellStyle name="Total 2 2 2 2 4 4 5" xfId="8805"/>
    <cellStyle name="Total 2 2 2 2 4 4 5 2" xfId="33756"/>
    <cellStyle name="Total 2 2 2 2 4 4 6" xfId="31843"/>
    <cellStyle name="Total 2 2 2 2 4 5" xfId="29380"/>
    <cellStyle name="Total 2 2 2 2 5" xfId="653"/>
    <cellStyle name="Total 2 2 2 2 5 2" xfId="5349"/>
    <cellStyle name="Total 2 2 2 2 5 2 2" xfId="6223"/>
    <cellStyle name="Total 2 2 2 2 5 2 2 2" xfId="12598"/>
    <cellStyle name="Total 2 2 2 2 5 2 2 2 2" xfId="17008"/>
    <cellStyle name="Total 2 2 2 2 5 2 2 2 2 2" xfId="41848"/>
    <cellStyle name="Total 2 2 2 2 5 2 2 2 3" xfId="20271"/>
    <cellStyle name="Total 2 2 2 2 5 2 2 2 3 2" xfId="45111"/>
    <cellStyle name="Total 2 2 2 2 5 2 2 2 4" xfId="23541"/>
    <cellStyle name="Total 2 2 2 2 5 2 2 2 4 2" xfId="48381"/>
    <cellStyle name="Total 2 2 2 2 5 2 2 2 5" xfId="26754"/>
    <cellStyle name="Total 2 2 2 2 5 2 2 2 5 2" xfId="51594"/>
    <cellStyle name="Total 2 2 2 2 5 2 2 2 6" xfId="37444"/>
    <cellStyle name="Total 2 2 2 2 5 2 2 3" xfId="31202"/>
    <cellStyle name="Total 2 2 2 2 5 2 3" xfId="10367"/>
    <cellStyle name="Total 2 2 2 2 5 2 3 2" xfId="13767"/>
    <cellStyle name="Total 2 2 2 2 5 2 3 2 2" xfId="38609"/>
    <cellStyle name="Total 2 2 2 2 5 2 3 3" xfId="18081"/>
    <cellStyle name="Total 2 2 2 2 5 2 3 3 2" xfId="42921"/>
    <cellStyle name="Total 2 2 2 2 5 2 3 4" xfId="21371"/>
    <cellStyle name="Total 2 2 2 2 5 2 3 4 2" xfId="46211"/>
    <cellStyle name="Total 2 2 2 2 5 2 3 5" xfId="24597"/>
    <cellStyle name="Total 2 2 2 2 5 2 3 5 2" xfId="49437"/>
    <cellStyle name="Total 2 2 2 2 5 2 3 6" xfId="35308"/>
    <cellStyle name="Total 2 2 2 2 5 2 4" xfId="30397"/>
    <cellStyle name="Total 2 2 2 2 5 3" xfId="5797"/>
    <cellStyle name="Total 2 2 2 2 5 3 2" xfId="12173"/>
    <cellStyle name="Total 2 2 2 2 5 3 2 2" xfId="16583"/>
    <cellStyle name="Total 2 2 2 2 5 3 2 2 2" xfId="41423"/>
    <cellStyle name="Total 2 2 2 2 5 3 2 3" xfId="19846"/>
    <cellStyle name="Total 2 2 2 2 5 3 2 3 2" xfId="44686"/>
    <cellStyle name="Total 2 2 2 2 5 3 2 4" xfId="23116"/>
    <cellStyle name="Total 2 2 2 2 5 3 2 4 2" xfId="47956"/>
    <cellStyle name="Total 2 2 2 2 5 3 2 5" xfId="26329"/>
    <cellStyle name="Total 2 2 2 2 5 3 2 5 2" xfId="51169"/>
    <cellStyle name="Total 2 2 2 2 5 3 2 6" xfId="37036"/>
    <cellStyle name="Total 2 2 2 2 5 3 3" xfId="30796"/>
    <cellStyle name="Total 2 2 2 2 5 4" xfId="6883"/>
    <cellStyle name="Total 2 2 2 2 5 4 2" xfId="14154"/>
    <cellStyle name="Total 2 2 2 2 5 4 2 2" xfId="38995"/>
    <cellStyle name="Total 2 2 2 2 5 4 3" xfId="6464"/>
    <cellStyle name="Total 2 2 2 2 5 4 3 2" xfId="31437"/>
    <cellStyle name="Total 2 2 2 2 5 4 4" xfId="14103"/>
    <cellStyle name="Total 2 2 2 2 5 4 4 2" xfId="38944"/>
    <cellStyle name="Total 2 2 2 2 5 4 5" xfId="6953"/>
    <cellStyle name="Total 2 2 2 2 5 4 5 2" xfId="31909"/>
    <cellStyle name="Total 2 2 2 2 5 4 6" xfId="31844"/>
    <cellStyle name="Total 2 2 2 2 5 5" xfId="29427"/>
    <cellStyle name="Total 2 2 2 2 6" xfId="690"/>
    <cellStyle name="Total 2 2 2 2 6 2" xfId="5834"/>
    <cellStyle name="Total 2 2 2 2 6 2 2" xfId="12210"/>
    <cellStyle name="Total 2 2 2 2 6 2 2 2" xfId="16620"/>
    <cellStyle name="Total 2 2 2 2 6 2 2 2 2" xfId="41460"/>
    <cellStyle name="Total 2 2 2 2 6 2 2 3" xfId="19883"/>
    <cellStyle name="Total 2 2 2 2 6 2 2 3 2" xfId="44723"/>
    <cellStyle name="Total 2 2 2 2 6 2 2 4" xfId="23153"/>
    <cellStyle name="Total 2 2 2 2 6 2 2 4 2" xfId="47993"/>
    <cellStyle name="Total 2 2 2 2 6 2 2 5" xfId="26366"/>
    <cellStyle name="Total 2 2 2 2 6 2 2 5 2" xfId="51206"/>
    <cellStyle name="Total 2 2 2 2 6 2 2 6" xfId="37073"/>
    <cellStyle name="Total 2 2 2 2 6 2 3" xfId="30833"/>
    <cellStyle name="Total 2 2 2 2 6 3" xfId="11519"/>
    <cellStyle name="Total 2 2 2 2 6 3 2" xfId="14709"/>
    <cellStyle name="Total 2 2 2 2 6 3 2 2" xfId="39550"/>
    <cellStyle name="Total 2 2 2 2 6 3 3" xfId="19196"/>
    <cellStyle name="Total 2 2 2 2 6 3 3 2" xfId="44036"/>
    <cellStyle name="Total 2 2 2 2 6 3 4" xfId="22463"/>
    <cellStyle name="Total 2 2 2 2 6 3 4 2" xfId="47303"/>
    <cellStyle name="Total 2 2 2 2 6 3 5" xfId="25681"/>
    <cellStyle name="Total 2 2 2 2 6 3 5 2" xfId="50521"/>
    <cellStyle name="Total 2 2 2 2 6 3 6" xfId="36408"/>
    <cellStyle name="Total 2 2 2 2 6 4" xfId="29464"/>
    <cellStyle name="Total 2 2 2 2 7" xfId="5542"/>
    <cellStyle name="Total 2 2 2 2 7 2" xfId="10229"/>
    <cellStyle name="Total 2 2 2 2 7 2 2" xfId="7686"/>
    <cellStyle name="Total 2 2 2 2 7 2 2 2" xfId="32639"/>
    <cellStyle name="Total 2 2 2 2 7 2 3" xfId="17943"/>
    <cellStyle name="Total 2 2 2 2 7 2 3 2" xfId="42783"/>
    <cellStyle name="Total 2 2 2 2 7 2 4" xfId="21237"/>
    <cellStyle name="Total 2 2 2 2 7 2 4 2" xfId="46077"/>
    <cellStyle name="Total 2 2 2 2 7 2 5" xfId="24463"/>
    <cellStyle name="Total 2 2 2 2 7 2 5 2" xfId="49303"/>
    <cellStyle name="Total 2 2 2 2 7 2 6" xfId="35171"/>
    <cellStyle name="Total 2 2 2 2 7 3" xfId="30541"/>
    <cellStyle name="Total 2 2 2 2 8" xfId="11728"/>
    <cellStyle name="Total 2 2 2 2 8 2" xfId="13508"/>
    <cellStyle name="Total 2 2 2 2 8 2 2" xfId="38350"/>
    <cellStyle name="Total 2 2 2 2 8 3" xfId="19402"/>
    <cellStyle name="Total 2 2 2 2 8 3 2" xfId="44242"/>
    <cellStyle name="Total 2 2 2 2 8 4" xfId="22671"/>
    <cellStyle name="Total 2 2 2 2 8 4 2" xfId="47511"/>
    <cellStyle name="Total 2 2 2 2 8 5" xfId="25886"/>
    <cellStyle name="Total 2 2 2 2 8 5 2" xfId="50726"/>
    <cellStyle name="Total 2 2 2 2 8 6" xfId="36608"/>
    <cellStyle name="Total 2 2 2 2 9" xfId="29164"/>
    <cellStyle name="Total 2 2 2 3" xfId="378"/>
    <cellStyle name="Total 2 2 2 3 2" xfId="474"/>
    <cellStyle name="Total 2 2 2 3 2 2" xfId="1074"/>
    <cellStyle name="Total 2 2 2 3 2 2 2" xfId="5989"/>
    <cellStyle name="Total 2 2 2 3 2 2 2 2" xfId="12365"/>
    <cellStyle name="Total 2 2 2 3 2 2 2 2 2" xfId="16775"/>
    <cellStyle name="Total 2 2 2 3 2 2 2 2 2 2" xfId="41615"/>
    <cellStyle name="Total 2 2 2 3 2 2 2 2 3" xfId="20038"/>
    <cellStyle name="Total 2 2 2 3 2 2 2 2 3 2" xfId="44878"/>
    <cellStyle name="Total 2 2 2 3 2 2 2 2 4" xfId="23308"/>
    <cellStyle name="Total 2 2 2 3 2 2 2 2 4 2" xfId="48148"/>
    <cellStyle name="Total 2 2 2 3 2 2 2 2 5" xfId="26521"/>
    <cellStyle name="Total 2 2 2 3 2 2 2 2 5 2" xfId="51361"/>
    <cellStyle name="Total 2 2 2 3 2 2 2 2 6" xfId="37225"/>
    <cellStyle name="Total 2 2 2 3 2 2 2 3" xfId="30985"/>
    <cellStyle name="Total 2 2 2 3 2 2 3" xfId="11638"/>
    <cellStyle name="Total 2 2 2 3 2 2 3 2" xfId="8808"/>
    <cellStyle name="Total 2 2 2 3 2 2 3 2 2" xfId="33759"/>
    <cellStyle name="Total 2 2 2 3 2 2 3 3" xfId="19312"/>
    <cellStyle name="Total 2 2 2 3 2 2 3 3 2" xfId="44152"/>
    <cellStyle name="Total 2 2 2 3 2 2 3 4" xfId="22582"/>
    <cellStyle name="Total 2 2 2 3 2 2 3 4 2" xfId="47422"/>
    <cellStyle name="Total 2 2 2 3 2 2 3 5" xfId="25797"/>
    <cellStyle name="Total 2 2 2 3 2 2 3 5 2" xfId="50637"/>
    <cellStyle name="Total 2 2 2 3 2 2 3 6" xfId="36522"/>
    <cellStyle name="Total 2 2 2 3 2 2 4" xfId="29620"/>
    <cellStyle name="Total 2 2 2 3 2 3" xfId="5644"/>
    <cellStyle name="Total 2 2 2 3 2 3 2" xfId="12020"/>
    <cellStyle name="Total 2 2 2 3 2 3 2 2" xfId="16430"/>
    <cellStyle name="Total 2 2 2 3 2 3 2 2 2" xfId="41270"/>
    <cellStyle name="Total 2 2 2 3 2 3 2 3" xfId="19693"/>
    <cellStyle name="Total 2 2 2 3 2 3 2 3 2" xfId="44533"/>
    <cellStyle name="Total 2 2 2 3 2 3 2 4" xfId="22963"/>
    <cellStyle name="Total 2 2 2 3 2 3 2 4 2" xfId="47803"/>
    <cellStyle name="Total 2 2 2 3 2 3 2 5" xfId="26176"/>
    <cellStyle name="Total 2 2 2 3 2 3 2 5 2" xfId="51016"/>
    <cellStyle name="Total 2 2 2 3 2 3 2 6" xfId="36883"/>
    <cellStyle name="Total 2 2 2 3 2 3 3" xfId="30643"/>
    <cellStyle name="Total 2 2 2 3 2 4" xfId="11610"/>
    <cellStyle name="Total 2 2 2 3 2 4 2" xfId="7426"/>
    <cellStyle name="Total 2 2 2 3 2 4 2 2" xfId="32379"/>
    <cellStyle name="Total 2 2 2 3 2 4 3" xfId="19284"/>
    <cellStyle name="Total 2 2 2 3 2 4 3 2" xfId="44124"/>
    <cellStyle name="Total 2 2 2 3 2 4 4" xfId="22554"/>
    <cellStyle name="Total 2 2 2 3 2 4 4 2" xfId="47394"/>
    <cellStyle name="Total 2 2 2 3 2 4 5" xfId="25769"/>
    <cellStyle name="Total 2 2 2 3 2 4 5 2" xfId="50609"/>
    <cellStyle name="Total 2 2 2 3 2 4 6" xfId="36495"/>
    <cellStyle name="Total 2 2 2 3 2 5" xfId="29268"/>
    <cellStyle name="Total 2 2 2 3 3" xfId="625"/>
    <cellStyle name="Total 2 2 2 3 3 2" xfId="1117"/>
    <cellStyle name="Total 2 2 2 3 3 2 2" xfId="6032"/>
    <cellStyle name="Total 2 2 2 3 3 2 2 2" xfId="12408"/>
    <cellStyle name="Total 2 2 2 3 3 2 2 2 2" xfId="16818"/>
    <cellStyle name="Total 2 2 2 3 3 2 2 2 2 2" xfId="41658"/>
    <cellStyle name="Total 2 2 2 3 3 2 2 2 3" xfId="20081"/>
    <cellStyle name="Total 2 2 2 3 3 2 2 2 3 2" xfId="44921"/>
    <cellStyle name="Total 2 2 2 3 3 2 2 2 4" xfId="23351"/>
    <cellStyle name="Total 2 2 2 3 3 2 2 2 4 2" xfId="48191"/>
    <cellStyle name="Total 2 2 2 3 3 2 2 2 5" xfId="26564"/>
    <cellStyle name="Total 2 2 2 3 3 2 2 2 5 2" xfId="51404"/>
    <cellStyle name="Total 2 2 2 3 3 2 2 2 6" xfId="37268"/>
    <cellStyle name="Total 2 2 2 3 3 2 2 3" xfId="31028"/>
    <cellStyle name="Total 2 2 2 3 3 2 3" xfId="11624"/>
    <cellStyle name="Total 2 2 2 3 3 2 3 2" xfId="8977"/>
    <cellStyle name="Total 2 2 2 3 3 2 3 2 2" xfId="33927"/>
    <cellStyle name="Total 2 2 2 3 3 2 3 3" xfId="19298"/>
    <cellStyle name="Total 2 2 2 3 3 2 3 3 2" xfId="44138"/>
    <cellStyle name="Total 2 2 2 3 3 2 3 4" xfId="22568"/>
    <cellStyle name="Total 2 2 2 3 3 2 3 4 2" xfId="47408"/>
    <cellStyle name="Total 2 2 2 3 3 2 3 5" xfId="25783"/>
    <cellStyle name="Total 2 2 2 3 3 2 3 5 2" xfId="50623"/>
    <cellStyle name="Total 2 2 2 3 3 2 3 6" xfId="36508"/>
    <cellStyle name="Total 2 2 2 3 3 2 4" xfId="29663"/>
    <cellStyle name="Total 2 2 2 3 3 3" xfId="5769"/>
    <cellStyle name="Total 2 2 2 3 3 3 2" xfId="12145"/>
    <cellStyle name="Total 2 2 2 3 3 3 2 2" xfId="16555"/>
    <cellStyle name="Total 2 2 2 3 3 3 2 2 2" xfId="41395"/>
    <cellStyle name="Total 2 2 2 3 3 3 2 3" xfId="19818"/>
    <cellStyle name="Total 2 2 2 3 3 3 2 3 2" xfId="44658"/>
    <cellStyle name="Total 2 2 2 3 3 3 2 4" xfId="23088"/>
    <cellStyle name="Total 2 2 2 3 3 3 2 4 2" xfId="47928"/>
    <cellStyle name="Total 2 2 2 3 3 3 2 5" xfId="26301"/>
    <cellStyle name="Total 2 2 2 3 3 3 2 5 2" xfId="51141"/>
    <cellStyle name="Total 2 2 2 3 3 3 2 6" xfId="37008"/>
    <cellStyle name="Total 2 2 2 3 3 3 3" xfId="30768"/>
    <cellStyle name="Total 2 2 2 3 3 4" xfId="9989"/>
    <cellStyle name="Total 2 2 2 3 3 4 2" xfId="13757"/>
    <cellStyle name="Total 2 2 2 3 3 4 2 2" xfId="38599"/>
    <cellStyle name="Total 2 2 2 3 3 4 3" xfId="17705"/>
    <cellStyle name="Total 2 2 2 3 3 4 3 2" xfId="42545"/>
    <cellStyle name="Total 2 2 2 3 3 4 4" xfId="21000"/>
    <cellStyle name="Total 2 2 2 3 3 4 4 2" xfId="45840"/>
    <cellStyle name="Total 2 2 2 3 3 4 5" xfId="24226"/>
    <cellStyle name="Total 2 2 2 3 3 4 5 2" xfId="49066"/>
    <cellStyle name="Total 2 2 2 3 3 4 6" xfId="34938"/>
    <cellStyle name="Total 2 2 2 3 3 5" xfId="29399"/>
    <cellStyle name="Total 2 2 2 3 4" xfId="671"/>
    <cellStyle name="Total 2 2 2 3 4 2" xfId="5348"/>
    <cellStyle name="Total 2 2 2 3 4 2 2" xfId="6222"/>
    <cellStyle name="Total 2 2 2 3 4 2 2 2" xfId="12597"/>
    <cellStyle name="Total 2 2 2 3 4 2 2 2 2" xfId="17007"/>
    <cellStyle name="Total 2 2 2 3 4 2 2 2 2 2" xfId="41847"/>
    <cellStyle name="Total 2 2 2 3 4 2 2 2 3" xfId="20270"/>
    <cellStyle name="Total 2 2 2 3 4 2 2 2 3 2" xfId="45110"/>
    <cellStyle name="Total 2 2 2 3 4 2 2 2 4" xfId="23540"/>
    <cellStyle name="Total 2 2 2 3 4 2 2 2 4 2" xfId="48380"/>
    <cellStyle name="Total 2 2 2 3 4 2 2 2 5" xfId="26753"/>
    <cellStyle name="Total 2 2 2 3 4 2 2 2 5 2" xfId="51593"/>
    <cellStyle name="Total 2 2 2 3 4 2 2 2 6" xfId="37443"/>
    <cellStyle name="Total 2 2 2 3 4 2 2 3" xfId="31201"/>
    <cellStyle name="Total 2 2 2 3 4 2 3" xfId="10368"/>
    <cellStyle name="Total 2 2 2 3 4 2 3 2" xfId="14189"/>
    <cellStyle name="Total 2 2 2 3 4 2 3 2 2" xfId="39030"/>
    <cellStyle name="Total 2 2 2 3 4 2 3 3" xfId="18082"/>
    <cellStyle name="Total 2 2 2 3 4 2 3 3 2" xfId="42922"/>
    <cellStyle name="Total 2 2 2 3 4 2 3 4" xfId="21372"/>
    <cellStyle name="Total 2 2 2 3 4 2 3 4 2" xfId="46212"/>
    <cellStyle name="Total 2 2 2 3 4 2 3 5" xfId="24598"/>
    <cellStyle name="Total 2 2 2 3 4 2 3 5 2" xfId="49438"/>
    <cellStyle name="Total 2 2 2 3 4 2 3 6" xfId="35309"/>
    <cellStyle name="Total 2 2 2 3 4 2 4" xfId="30396"/>
    <cellStyle name="Total 2 2 2 3 4 3" xfId="5815"/>
    <cellStyle name="Total 2 2 2 3 4 3 2" xfId="12191"/>
    <cellStyle name="Total 2 2 2 3 4 3 2 2" xfId="16601"/>
    <cellStyle name="Total 2 2 2 3 4 3 2 2 2" xfId="41441"/>
    <cellStyle name="Total 2 2 2 3 4 3 2 3" xfId="19864"/>
    <cellStyle name="Total 2 2 2 3 4 3 2 3 2" xfId="44704"/>
    <cellStyle name="Total 2 2 2 3 4 3 2 4" xfId="23134"/>
    <cellStyle name="Total 2 2 2 3 4 3 2 4 2" xfId="47974"/>
    <cellStyle name="Total 2 2 2 3 4 3 2 5" xfId="26347"/>
    <cellStyle name="Total 2 2 2 3 4 3 2 5 2" xfId="51187"/>
    <cellStyle name="Total 2 2 2 3 4 3 2 6" xfId="37054"/>
    <cellStyle name="Total 2 2 2 3 4 3 3" xfId="30814"/>
    <cellStyle name="Total 2 2 2 3 4 4" xfId="6821"/>
    <cellStyle name="Total 2 2 2 3 4 4 2" xfId="14041"/>
    <cellStyle name="Total 2 2 2 3 4 4 2 2" xfId="38882"/>
    <cellStyle name="Total 2 2 2 3 4 4 3" xfId="8813"/>
    <cellStyle name="Total 2 2 2 3 4 4 3 2" xfId="33764"/>
    <cellStyle name="Total 2 2 2 3 4 4 4" xfId="8791"/>
    <cellStyle name="Total 2 2 2 3 4 4 4 2" xfId="33742"/>
    <cellStyle name="Total 2 2 2 3 4 4 5" xfId="6575"/>
    <cellStyle name="Total 2 2 2 3 4 4 5 2" xfId="31544"/>
    <cellStyle name="Total 2 2 2 3 4 4 6" xfId="31786"/>
    <cellStyle name="Total 2 2 2 3 4 5" xfId="29445"/>
    <cellStyle name="Total 2 2 2 3 5" xfId="708"/>
    <cellStyle name="Total 2 2 2 3 5 2" xfId="5852"/>
    <cellStyle name="Total 2 2 2 3 5 2 2" xfId="12228"/>
    <cellStyle name="Total 2 2 2 3 5 2 2 2" xfId="16638"/>
    <cellStyle name="Total 2 2 2 3 5 2 2 2 2" xfId="41478"/>
    <cellStyle name="Total 2 2 2 3 5 2 2 3" xfId="19901"/>
    <cellStyle name="Total 2 2 2 3 5 2 2 3 2" xfId="44741"/>
    <cellStyle name="Total 2 2 2 3 5 2 2 4" xfId="23171"/>
    <cellStyle name="Total 2 2 2 3 5 2 2 4 2" xfId="48011"/>
    <cellStyle name="Total 2 2 2 3 5 2 2 5" xfId="26384"/>
    <cellStyle name="Total 2 2 2 3 5 2 2 5 2" xfId="51224"/>
    <cellStyle name="Total 2 2 2 3 5 2 2 6" xfId="37091"/>
    <cellStyle name="Total 2 2 2 3 5 2 3" xfId="30851"/>
    <cellStyle name="Total 2 2 2 3 5 3" xfId="6873"/>
    <cellStyle name="Total 2 2 2 3 5 3 2" xfId="14915"/>
    <cellStyle name="Total 2 2 2 3 5 3 2 2" xfId="39756"/>
    <cellStyle name="Total 2 2 2 3 5 3 3" xfId="7256"/>
    <cellStyle name="Total 2 2 2 3 5 3 3 2" xfId="32209"/>
    <cellStyle name="Total 2 2 2 3 5 3 4" xfId="6759"/>
    <cellStyle name="Total 2 2 2 3 5 3 4 2" xfId="31727"/>
    <cellStyle name="Total 2 2 2 3 5 3 5" xfId="14892"/>
    <cellStyle name="Total 2 2 2 3 5 3 5 2" xfId="39733"/>
    <cellStyle name="Total 2 2 2 3 5 3 6" xfId="31834"/>
    <cellStyle name="Total 2 2 2 3 5 4" xfId="29482"/>
    <cellStyle name="Total 2 2 2 3 6" xfId="5560"/>
    <cellStyle name="Total 2 2 2 3 6 2" xfId="10211"/>
    <cellStyle name="Total 2 2 2 3 6 2 2" xfId="14180"/>
    <cellStyle name="Total 2 2 2 3 6 2 2 2" xfId="39021"/>
    <cellStyle name="Total 2 2 2 3 6 2 3" xfId="17925"/>
    <cellStyle name="Total 2 2 2 3 6 2 3 2" xfId="42765"/>
    <cellStyle name="Total 2 2 2 3 6 2 4" xfId="21219"/>
    <cellStyle name="Total 2 2 2 3 6 2 4 2" xfId="46059"/>
    <cellStyle name="Total 2 2 2 3 6 2 5" xfId="24445"/>
    <cellStyle name="Total 2 2 2 3 6 2 5 2" xfId="49285"/>
    <cellStyle name="Total 2 2 2 3 6 2 6" xfId="35153"/>
    <cellStyle name="Total 2 2 2 3 6 3" xfId="30559"/>
    <cellStyle name="Total 2 2 2 3 7" xfId="11712"/>
    <cellStyle name="Total 2 2 2 3 7 2" xfId="14876"/>
    <cellStyle name="Total 2 2 2 3 7 2 2" xfId="39717"/>
    <cellStyle name="Total 2 2 2 3 7 3" xfId="19386"/>
    <cellStyle name="Total 2 2 2 3 7 3 2" xfId="44226"/>
    <cellStyle name="Total 2 2 2 3 7 4" xfId="22655"/>
    <cellStyle name="Total 2 2 2 3 7 4 2" xfId="47495"/>
    <cellStyle name="Total 2 2 2 3 7 5" xfId="25870"/>
    <cellStyle name="Total 2 2 2 3 7 5 2" xfId="50710"/>
    <cellStyle name="Total 2 2 2 3 7 6" xfId="36592"/>
    <cellStyle name="Total 2 2 2 3 8" xfId="29182"/>
    <cellStyle name="Total 2 2 2 4" xfId="436"/>
    <cellStyle name="Total 2 2 2 4 2" xfId="1027"/>
    <cellStyle name="Total 2 2 2 4 2 2" xfId="5942"/>
    <cellStyle name="Total 2 2 2 4 2 2 2" xfId="12318"/>
    <cellStyle name="Total 2 2 2 4 2 2 2 2" xfId="16728"/>
    <cellStyle name="Total 2 2 2 4 2 2 2 2 2" xfId="41568"/>
    <cellStyle name="Total 2 2 2 4 2 2 2 3" xfId="19991"/>
    <cellStyle name="Total 2 2 2 4 2 2 2 3 2" xfId="44831"/>
    <cellStyle name="Total 2 2 2 4 2 2 2 4" xfId="23261"/>
    <cellStyle name="Total 2 2 2 4 2 2 2 4 2" xfId="48101"/>
    <cellStyle name="Total 2 2 2 4 2 2 2 5" xfId="26474"/>
    <cellStyle name="Total 2 2 2 4 2 2 2 5 2" xfId="51314"/>
    <cellStyle name="Total 2 2 2 4 2 2 2 6" xfId="37178"/>
    <cellStyle name="Total 2 2 2 4 2 2 3" xfId="30938"/>
    <cellStyle name="Total 2 2 2 4 2 3" xfId="6847"/>
    <cellStyle name="Total 2 2 2 4 2 3 2" xfId="8822"/>
    <cellStyle name="Total 2 2 2 4 2 3 2 2" xfId="33773"/>
    <cellStyle name="Total 2 2 2 4 2 3 3" xfId="14700"/>
    <cellStyle name="Total 2 2 2 4 2 3 3 2" xfId="39541"/>
    <cellStyle name="Total 2 2 2 4 2 3 4" xfId="9688"/>
    <cellStyle name="Total 2 2 2 4 2 3 4 2" xfId="34637"/>
    <cellStyle name="Total 2 2 2 4 2 3 5" xfId="20757"/>
    <cellStyle name="Total 2 2 2 4 2 3 5 2" xfId="45597"/>
    <cellStyle name="Total 2 2 2 4 2 3 6" xfId="31810"/>
    <cellStyle name="Total 2 2 2 4 2 4" xfId="29573"/>
    <cellStyle name="Total 2 2 2 4 3" xfId="5606"/>
    <cellStyle name="Total 2 2 2 4 3 2" xfId="11982"/>
    <cellStyle name="Total 2 2 2 4 3 2 2" xfId="16392"/>
    <cellStyle name="Total 2 2 2 4 3 2 2 2" xfId="41232"/>
    <cellStyle name="Total 2 2 2 4 3 2 3" xfId="19655"/>
    <cellStyle name="Total 2 2 2 4 3 2 3 2" xfId="44495"/>
    <cellStyle name="Total 2 2 2 4 3 2 4" xfId="22925"/>
    <cellStyle name="Total 2 2 2 4 3 2 4 2" xfId="47765"/>
    <cellStyle name="Total 2 2 2 4 3 2 5" xfId="26138"/>
    <cellStyle name="Total 2 2 2 4 3 2 5 2" xfId="50978"/>
    <cellStyle name="Total 2 2 2 4 3 2 6" xfId="36845"/>
    <cellStyle name="Total 2 2 2 4 3 3" xfId="30605"/>
    <cellStyle name="Total 2 2 2 4 4" xfId="11757"/>
    <cellStyle name="Total 2 2 2 4 4 2" xfId="14752"/>
    <cellStyle name="Total 2 2 2 4 4 2 2" xfId="39593"/>
    <cellStyle name="Total 2 2 2 4 4 3" xfId="19431"/>
    <cellStyle name="Total 2 2 2 4 4 3 2" xfId="44271"/>
    <cellStyle name="Total 2 2 2 4 4 4" xfId="22700"/>
    <cellStyle name="Total 2 2 2 4 4 4 2" xfId="47540"/>
    <cellStyle name="Total 2 2 2 4 4 5" xfId="25915"/>
    <cellStyle name="Total 2 2 2 4 4 5 2" xfId="50755"/>
    <cellStyle name="Total 2 2 2 4 4 6" xfId="36637"/>
    <cellStyle name="Total 2 2 2 4 5" xfId="29230"/>
    <cellStyle name="Total 2 2 2 5" xfId="586"/>
    <cellStyle name="Total 2 2 2 5 2" xfId="1129"/>
    <cellStyle name="Total 2 2 2 5 2 2" xfId="6044"/>
    <cellStyle name="Total 2 2 2 5 2 2 2" xfId="12420"/>
    <cellStyle name="Total 2 2 2 5 2 2 2 2" xfId="16830"/>
    <cellStyle name="Total 2 2 2 5 2 2 2 2 2" xfId="41670"/>
    <cellStyle name="Total 2 2 2 5 2 2 2 3" xfId="20093"/>
    <cellStyle name="Total 2 2 2 5 2 2 2 3 2" xfId="44933"/>
    <cellStyle name="Total 2 2 2 5 2 2 2 4" xfId="23363"/>
    <cellStyle name="Total 2 2 2 5 2 2 2 4 2" xfId="48203"/>
    <cellStyle name="Total 2 2 2 5 2 2 2 5" xfId="26576"/>
    <cellStyle name="Total 2 2 2 5 2 2 2 5 2" xfId="51416"/>
    <cellStyle name="Total 2 2 2 5 2 2 2 6" xfId="37280"/>
    <cellStyle name="Total 2 2 2 5 2 2 3" xfId="31040"/>
    <cellStyle name="Total 2 2 2 5 2 3" xfId="11745"/>
    <cellStyle name="Total 2 2 2 5 2 3 2" xfId="7557"/>
    <cellStyle name="Total 2 2 2 5 2 3 2 2" xfId="32510"/>
    <cellStyle name="Total 2 2 2 5 2 3 3" xfId="19419"/>
    <cellStyle name="Total 2 2 2 5 2 3 3 2" xfId="44259"/>
    <cellStyle name="Total 2 2 2 5 2 3 4" xfId="22688"/>
    <cellStyle name="Total 2 2 2 5 2 3 4 2" xfId="47528"/>
    <cellStyle name="Total 2 2 2 5 2 3 5" xfId="25903"/>
    <cellStyle name="Total 2 2 2 5 2 3 5 2" xfId="50743"/>
    <cellStyle name="Total 2 2 2 5 2 3 6" xfId="36625"/>
    <cellStyle name="Total 2 2 2 5 2 4" xfId="29675"/>
    <cellStyle name="Total 2 2 2 5 3" xfId="5730"/>
    <cellStyle name="Total 2 2 2 5 3 2" xfId="12106"/>
    <cellStyle name="Total 2 2 2 5 3 2 2" xfId="16516"/>
    <cellStyle name="Total 2 2 2 5 3 2 2 2" xfId="41356"/>
    <cellStyle name="Total 2 2 2 5 3 2 3" xfId="19779"/>
    <cellStyle name="Total 2 2 2 5 3 2 3 2" xfId="44619"/>
    <cellStyle name="Total 2 2 2 5 3 2 4" xfId="23049"/>
    <cellStyle name="Total 2 2 2 5 3 2 4 2" xfId="47889"/>
    <cellStyle name="Total 2 2 2 5 3 2 5" xfId="26262"/>
    <cellStyle name="Total 2 2 2 5 3 2 5 2" xfId="51102"/>
    <cellStyle name="Total 2 2 2 5 3 2 6" xfId="36969"/>
    <cellStyle name="Total 2 2 2 5 3 3" xfId="30729"/>
    <cellStyle name="Total 2 2 2 5 4" xfId="10001"/>
    <cellStyle name="Total 2 2 2 5 4 2" xfId="9761"/>
    <cellStyle name="Total 2 2 2 5 4 2 2" xfId="34710"/>
    <cellStyle name="Total 2 2 2 5 4 3" xfId="17717"/>
    <cellStyle name="Total 2 2 2 5 4 3 2" xfId="42557"/>
    <cellStyle name="Total 2 2 2 5 4 4" xfId="21012"/>
    <cellStyle name="Total 2 2 2 5 4 4 2" xfId="45852"/>
    <cellStyle name="Total 2 2 2 5 4 5" xfId="24238"/>
    <cellStyle name="Total 2 2 2 5 4 5 2" xfId="49078"/>
    <cellStyle name="Total 2 2 2 5 4 6" xfId="34949"/>
    <cellStyle name="Total 2 2 2 5 5" xfId="29360"/>
    <cellStyle name="Total 2 2 2 6" xfId="5522"/>
    <cellStyle name="Total 2 2 2 6 2" xfId="10247"/>
    <cellStyle name="Total 2 2 2 6 2 2" xfId="9454"/>
    <cellStyle name="Total 2 2 2 6 2 2 2" xfId="34404"/>
    <cellStyle name="Total 2 2 2 6 2 3" xfId="17961"/>
    <cellStyle name="Total 2 2 2 6 2 3 2" xfId="42801"/>
    <cellStyle name="Total 2 2 2 6 2 4" xfId="21255"/>
    <cellStyle name="Total 2 2 2 6 2 4 2" xfId="46095"/>
    <cellStyle name="Total 2 2 2 6 2 5" xfId="24481"/>
    <cellStyle name="Total 2 2 2 6 2 5 2" xfId="49321"/>
    <cellStyle name="Total 2 2 2 6 2 6" xfId="35189"/>
    <cellStyle name="Total 2 2 2 6 3" xfId="30521"/>
    <cellStyle name="Total 2 2 2 7" xfId="11738"/>
    <cellStyle name="Total 2 2 2 7 2" xfId="7507"/>
    <cellStyle name="Total 2 2 2 7 2 2" xfId="32460"/>
    <cellStyle name="Total 2 2 2 7 3" xfId="19412"/>
    <cellStyle name="Total 2 2 2 7 3 2" xfId="44252"/>
    <cellStyle name="Total 2 2 2 7 4" xfId="22681"/>
    <cellStyle name="Total 2 2 2 7 4 2" xfId="47521"/>
    <cellStyle name="Total 2 2 2 7 5" xfId="25896"/>
    <cellStyle name="Total 2 2 2 7 5 2" xfId="50736"/>
    <cellStyle name="Total 2 2 2 7 6" xfId="36618"/>
    <cellStyle name="Total 2 2 2 8" xfId="29144"/>
    <cellStyle name="Total 2 2 3" xfId="314"/>
    <cellStyle name="Total 2 2 3 2" xfId="337"/>
    <cellStyle name="Total 2 2 3 2 2" xfId="400"/>
    <cellStyle name="Total 2 2 3 2 2 2" xfId="490"/>
    <cellStyle name="Total 2 2 3 2 2 2 2" xfId="1091"/>
    <cellStyle name="Total 2 2 3 2 2 2 2 2" xfId="6006"/>
    <cellStyle name="Total 2 2 3 2 2 2 2 2 2" xfId="12382"/>
    <cellStyle name="Total 2 2 3 2 2 2 2 2 2 2" xfId="16792"/>
    <cellStyle name="Total 2 2 3 2 2 2 2 2 2 2 2" xfId="41632"/>
    <cellStyle name="Total 2 2 3 2 2 2 2 2 2 3" xfId="20055"/>
    <cellStyle name="Total 2 2 3 2 2 2 2 2 2 3 2" xfId="44895"/>
    <cellStyle name="Total 2 2 3 2 2 2 2 2 2 4" xfId="23325"/>
    <cellStyle name="Total 2 2 3 2 2 2 2 2 2 4 2" xfId="48165"/>
    <cellStyle name="Total 2 2 3 2 2 2 2 2 2 5" xfId="26538"/>
    <cellStyle name="Total 2 2 3 2 2 2 2 2 2 5 2" xfId="51378"/>
    <cellStyle name="Total 2 2 3 2 2 2 2 2 2 6" xfId="37242"/>
    <cellStyle name="Total 2 2 3 2 2 2 2 2 3" xfId="31002"/>
    <cellStyle name="Total 2 2 3 2 2 2 2 3" xfId="11696"/>
    <cellStyle name="Total 2 2 3 2 2 2 2 3 2" xfId="14779"/>
    <cellStyle name="Total 2 2 3 2 2 2 2 3 2 2" xfId="39620"/>
    <cellStyle name="Total 2 2 3 2 2 2 2 3 3" xfId="19370"/>
    <cellStyle name="Total 2 2 3 2 2 2 2 3 3 2" xfId="44210"/>
    <cellStyle name="Total 2 2 3 2 2 2 2 3 4" xfId="22639"/>
    <cellStyle name="Total 2 2 3 2 2 2 2 3 4 2" xfId="47479"/>
    <cellStyle name="Total 2 2 3 2 2 2 2 3 5" xfId="25854"/>
    <cellStyle name="Total 2 2 3 2 2 2 2 3 5 2" xfId="50694"/>
    <cellStyle name="Total 2 2 3 2 2 2 2 3 6" xfId="36579"/>
    <cellStyle name="Total 2 2 3 2 2 2 2 4" xfId="29637"/>
    <cellStyle name="Total 2 2 3 2 2 2 3" xfId="5660"/>
    <cellStyle name="Total 2 2 3 2 2 2 3 2" xfId="12036"/>
    <cellStyle name="Total 2 2 3 2 2 2 3 2 2" xfId="16446"/>
    <cellStyle name="Total 2 2 3 2 2 2 3 2 2 2" xfId="41286"/>
    <cellStyle name="Total 2 2 3 2 2 2 3 2 3" xfId="19709"/>
    <cellStyle name="Total 2 2 3 2 2 2 3 2 3 2" xfId="44549"/>
    <cellStyle name="Total 2 2 3 2 2 2 3 2 4" xfId="22979"/>
    <cellStyle name="Total 2 2 3 2 2 2 3 2 4 2" xfId="47819"/>
    <cellStyle name="Total 2 2 3 2 2 2 3 2 5" xfId="26192"/>
    <cellStyle name="Total 2 2 3 2 2 2 3 2 5 2" xfId="51032"/>
    <cellStyle name="Total 2 2 3 2 2 2 3 2 6" xfId="36899"/>
    <cellStyle name="Total 2 2 3 2 2 2 3 3" xfId="30659"/>
    <cellStyle name="Total 2 2 3 2 2 2 4" xfId="7094"/>
    <cellStyle name="Total 2 2 3 2 2 2 4 2" xfId="9630"/>
    <cellStyle name="Total 2 2 3 2 2 2 4 2 2" xfId="34580"/>
    <cellStyle name="Total 2 2 3 2 2 2 4 3" xfId="8328"/>
    <cellStyle name="Total 2 2 3 2 2 2 4 3 2" xfId="33280"/>
    <cellStyle name="Total 2 2 3 2 2 2 4 4" xfId="17513"/>
    <cellStyle name="Total 2 2 3 2 2 2 4 4 2" xfId="42353"/>
    <cellStyle name="Total 2 2 3 2 2 2 4 5" xfId="6531"/>
    <cellStyle name="Total 2 2 3 2 2 2 4 5 2" xfId="31500"/>
    <cellStyle name="Total 2 2 3 2 2 2 4 6" xfId="32047"/>
    <cellStyle name="Total 2 2 3 2 2 2 5" xfId="29284"/>
    <cellStyle name="Total 2 2 3 2 2 3" xfId="641"/>
    <cellStyle name="Total 2 2 3 2 2 3 2" xfId="1126"/>
    <cellStyle name="Total 2 2 3 2 2 3 2 2" xfId="6041"/>
    <cellStyle name="Total 2 2 3 2 2 3 2 2 2" xfId="12417"/>
    <cellStyle name="Total 2 2 3 2 2 3 2 2 2 2" xfId="16827"/>
    <cellStyle name="Total 2 2 3 2 2 3 2 2 2 2 2" xfId="41667"/>
    <cellStyle name="Total 2 2 3 2 2 3 2 2 2 3" xfId="20090"/>
    <cellStyle name="Total 2 2 3 2 2 3 2 2 2 3 2" xfId="44930"/>
    <cellStyle name="Total 2 2 3 2 2 3 2 2 2 4" xfId="23360"/>
    <cellStyle name="Total 2 2 3 2 2 3 2 2 2 4 2" xfId="48200"/>
    <cellStyle name="Total 2 2 3 2 2 3 2 2 2 5" xfId="26573"/>
    <cellStyle name="Total 2 2 3 2 2 3 2 2 2 5 2" xfId="51413"/>
    <cellStyle name="Total 2 2 3 2 2 3 2 2 2 6" xfId="37277"/>
    <cellStyle name="Total 2 2 3 2 2 3 2 2 3" xfId="31037"/>
    <cellStyle name="Total 2 2 3 2 2 3 2 3" xfId="11473"/>
    <cellStyle name="Total 2 2 3 2 2 3 2 3 2" xfId="9713"/>
    <cellStyle name="Total 2 2 3 2 2 3 2 3 2 2" xfId="34662"/>
    <cellStyle name="Total 2 2 3 2 2 3 2 3 3" xfId="19160"/>
    <cellStyle name="Total 2 2 3 2 2 3 2 3 3 2" xfId="44000"/>
    <cellStyle name="Total 2 2 3 2 2 3 2 3 4" xfId="22431"/>
    <cellStyle name="Total 2 2 3 2 2 3 2 3 4 2" xfId="47271"/>
    <cellStyle name="Total 2 2 3 2 2 3 2 3 5" xfId="25650"/>
    <cellStyle name="Total 2 2 3 2 2 3 2 3 5 2" xfId="50490"/>
    <cellStyle name="Total 2 2 3 2 2 3 2 3 6" xfId="36373"/>
    <cellStyle name="Total 2 2 3 2 2 3 2 4" xfId="29672"/>
    <cellStyle name="Total 2 2 3 2 2 3 3" xfId="5785"/>
    <cellStyle name="Total 2 2 3 2 2 3 3 2" xfId="12161"/>
    <cellStyle name="Total 2 2 3 2 2 3 3 2 2" xfId="16571"/>
    <cellStyle name="Total 2 2 3 2 2 3 3 2 2 2" xfId="41411"/>
    <cellStyle name="Total 2 2 3 2 2 3 3 2 3" xfId="19834"/>
    <cellStyle name="Total 2 2 3 2 2 3 3 2 3 2" xfId="44674"/>
    <cellStyle name="Total 2 2 3 2 2 3 3 2 4" xfId="23104"/>
    <cellStyle name="Total 2 2 3 2 2 3 3 2 4 2" xfId="47944"/>
    <cellStyle name="Total 2 2 3 2 2 3 3 2 5" xfId="26317"/>
    <cellStyle name="Total 2 2 3 2 2 3 3 2 5 2" xfId="51157"/>
    <cellStyle name="Total 2 2 3 2 2 3 3 2 6" xfId="37024"/>
    <cellStyle name="Total 2 2 3 2 2 3 3 3" xfId="30784"/>
    <cellStyle name="Total 2 2 3 2 2 3 4" xfId="6800"/>
    <cellStyle name="Total 2 2 3 2 2 3 4 2" xfId="15611"/>
    <cellStyle name="Total 2 2 3 2 2 3 4 2 2" xfId="40452"/>
    <cellStyle name="Total 2 2 3 2 2 3 4 3" xfId="9750"/>
    <cellStyle name="Total 2 2 3 2 2 3 4 3 2" xfId="34699"/>
    <cellStyle name="Total 2 2 3 2 2 3 4 4" xfId="8305"/>
    <cellStyle name="Total 2 2 3 2 2 3 4 4 2" xfId="33258"/>
    <cellStyle name="Total 2 2 3 2 2 3 4 5" xfId="8966"/>
    <cellStyle name="Total 2 2 3 2 2 3 4 5 2" xfId="33916"/>
    <cellStyle name="Total 2 2 3 2 2 3 4 6" xfId="31767"/>
    <cellStyle name="Total 2 2 3 2 2 3 5" xfId="29415"/>
    <cellStyle name="Total 2 2 3 2 2 4" xfId="687"/>
    <cellStyle name="Total 2 2 3 2 2 4 2" xfId="5269"/>
    <cellStyle name="Total 2 2 3 2 2 4 2 2" xfId="6180"/>
    <cellStyle name="Total 2 2 3 2 2 4 2 2 2" xfId="12555"/>
    <cellStyle name="Total 2 2 3 2 2 4 2 2 2 2" xfId="16965"/>
    <cellStyle name="Total 2 2 3 2 2 4 2 2 2 2 2" xfId="41805"/>
    <cellStyle name="Total 2 2 3 2 2 4 2 2 2 3" xfId="20228"/>
    <cellStyle name="Total 2 2 3 2 2 4 2 2 2 3 2" xfId="45068"/>
    <cellStyle name="Total 2 2 3 2 2 4 2 2 2 4" xfId="23498"/>
    <cellStyle name="Total 2 2 3 2 2 4 2 2 2 4 2" xfId="48338"/>
    <cellStyle name="Total 2 2 3 2 2 4 2 2 2 5" xfId="26711"/>
    <cellStyle name="Total 2 2 3 2 2 4 2 2 2 5 2" xfId="51551"/>
    <cellStyle name="Total 2 2 3 2 2 4 2 2 2 6" xfId="37401"/>
    <cellStyle name="Total 2 2 3 2 2 4 2 2 3" xfId="31159"/>
    <cellStyle name="Total 2 2 3 2 2 4 2 3" xfId="10420"/>
    <cellStyle name="Total 2 2 3 2 2 4 2 3 2" xfId="14124"/>
    <cellStyle name="Total 2 2 3 2 2 4 2 3 2 2" xfId="38965"/>
    <cellStyle name="Total 2 2 3 2 2 4 2 3 3" xfId="18134"/>
    <cellStyle name="Total 2 2 3 2 2 4 2 3 3 2" xfId="42974"/>
    <cellStyle name="Total 2 2 3 2 2 4 2 3 4" xfId="21422"/>
    <cellStyle name="Total 2 2 3 2 2 4 2 3 4 2" xfId="46262"/>
    <cellStyle name="Total 2 2 3 2 2 4 2 3 5" xfId="24648"/>
    <cellStyle name="Total 2 2 3 2 2 4 2 3 5 2" xfId="49488"/>
    <cellStyle name="Total 2 2 3 2 2 4 2 3 6" xfId="35357"/>
    <cellStyle name="Total 2 2 3 2 2 4 2 4" xfId="30348"/>
    <cellStyle name="Total 2 2 3 2 2 4 3" xfId="5831"/>
    <cellStyle name="Total 2 2 3 2 2 4 3 2" xfId="12207"/>
    <cellStyle name="Total 2 2 3 2 2 4 3 2 2" xfId="16617"/>
    <cellStyle name="Total 2 2 3 2 2 4 3 2 2 2" xfId="41457"/>
    <cellStyle name="Total 2 2 3 2 2 4 3 2 3" xfId="19880"/>
    <cellStyle name="Total 2 2 3 2 2 4 3 2 3 2" xfId="44720"/>
    <cellStyle name="Total 2 2 3 2 2 4 3 2 4" xfId="23150"/>
    <cellStyle name="Total 2 2 3 2 2 4 3 2 4 2" xfId="47990"/>
    <cellStyle name="Total 2 2 3 2 2 4 3 2 5" xfId="26363"/>
    <cellStyle name="Total 2 2 3 2 2 4 3 2 5 2" xfId="51203"/>
    <cellStyle name="Total 2 2 3 2 2 4 3 2 6" xfId="37070"/>
    <cellStyle name="Total 2 2 3 2 2 4 3 3" xfId="30830"/>
    <cellStyle name="Total 2 2 3 2 2 4 4" xfId="10166"/>
    <cellStyle name="Total 2 2 3 2 2 4 4 2" xfId="7782"/>
    <cellStyle name="Total 2 2 3 2 2 4 4 2 2" xfId="32735"/>
    <cellStyle name="Total 2 2 3 2 2 4 4 3" xfId="17880"/>
    <cellStyle name="Total 2 2 3 2 2 4 4 3 2" xfId="42720"/>
    <cellStyle name="Total 2 2 3 2 2 4 4 4" xfId="21174"/>
    <cellStyle name="Total 2 2 3 2 2 4 4 4 2" xfId="46014"/>
    <cellStyle name="Total 2 2 3 2 2 4 4 5" xfId="24400"/>
    <cellStyle name="Total 2 2 3 2 2 4 4 5 2" xfId="49240"/>
    <cellStyle name="Total 2 2 3 2 2 4 4 6" xfId="35108"/>
    <cellStyle name="Total 2 2 3 2 2 4 5" xfId="29461"/>
    <cellStyle name="Total 2 2 3 2 2 5" xfId="724"/>
    <cellStyle name="Total 2 2 3 2 2 5 2" xfId="5868"/>
    <cellStyle name="Total 2 2 3 2 2 5 2 2" xfId="12244"/>
    <cellStyle name="Total 2 2 3 2 2 5 2 2 2" xfId="16654"/>
    <cellStyle name="Total 2 2 3 2 2 5 2 2 2 2" xfId="41494"/>
    <cellStyle name="Total 2 2 3 2 2 5 2 2 3" xfId="19917"/>
    <cellStyle name="Total 2 2 3 2 2 5 2 2 3 2" xfId="44757"/>
    <cellStyle name="Total 2 2 3 2 2 5 2 2 4" xfId="23187"/>
    <cellStyle name="Total 2 2 3 2 2 5 2 2 4 2" xfId="48027"/>
    <cellStyle name="Total 2 2 3 2 2 5 2 2 5" xfId="26400"/>
    <cellStyle name="Total 2 2 3 2 2 5 2 2 5 2" xfId="51240"/>
    <cellStyle name="Total 2 2 3 2 2 5 2 2 6" xfId="37107"/>
    <cellStyle name="Total 2 2 3 2 2 5 2 3" xfId="30867"/>
    <cellStyle name="Total 2 2 3 2 2 5 3" xfId="6971"/>
    <cellStyle name="Total 2 2 3 2 2 5 3 2" xfId="8788"/>
    <cellStyle name="Total 2 2 3 2 2 5 3 2 2" xfId="33739"/>
    <cellStyle name="Total 2 2 3 2 2 5 3 3" xfId="7771"/>
    <cellStyle name="Total 2 2 3 2 2 5 3 3 2" xfId="32724"/>
    <cellStyle name="Total 2 2 3 2 2 5 3 4" xfId="14910"/>
    <cellStyle name="Total 2 2 3 2 2 5 3 4 2" xfId="39751"/>
    <cellStyle name="Total 2 2 3 2 2 5 3 5" xfId="15748"/>
    <cellStyle name="Total 2 2 3 2 2 5 3 5 2" xfId="40588"/>
    <cellStyle name="Total 2 2 3 2 2 5 3 6" xfId="31927"/>
    <cellStyle name="Total 2 2 3 2 2 5 4" xfId="29498"/>
    <cellStyle name="Total 2 2 3 2 2 6" xfId="5576"/>
    <cellStyle name="Total 2 2 3 2 2 6 2" xfId="10195"/>
    <cellStyle name="Total 2 2 3 2 2 6 2 2" xfId="13772"/>
    <cellStyle name="Total 2 2 3 2 2 6 2 2 2" xfId="38614"/>
    <cellStyle name="Total 2 2 3 2 2 6 2 3" xfId="17909"/>
    <cellStyle name="Total 2 2 3 2 2 6 2 3 2" xfId="42749"/>
    <cellStyle name="Total 2 2 3 2 2 6 2 4" xfId="21203"/>
    <cellStyle name="Total 2 2 3 2 2 6 2 4 2" xfId="46043"/>
    <cellStyle name="Total 2 2 3 2 2 6 2 5" xfId="24429"/>
    <cellStyle name="Total 2 2 3 2 2 6 2 5 2" xfId="49269"/>
    <cellStyle name="Total 2 2 3 2 2 6 2 6" xfId="35137"/>
    <cellStyle name="Total 2 2 3 2 2 6 3" xfId="30575"/>
    <cellStyle name="Total 2 2 3 2 2 7" xfId="6881"/>
    <cellStyle name="Total 2 2 3 2 2 7 2" xfId="8612"/>
    <cellStyle name="Total 2 2 3 2 2 7 2 2" xfId="33563"/>
    <cellStyle name="Total 2 2 3 2 2 7 3" xfId="14778"/>
    <cellStyle name="Total 2 2 3 2 2 7 3 2" xfId="39619"/>
    <cellStyle name="Total 2 2 3 2 2 7 4" xfId="6750"/>
    <cellStyle name="Total 2 2 3 2 2 7 4 2" xfId="31718"/>
    <cellStyle name="Total 2 2 3 2 2 7 5" xfId="8336"/>
    <cellStyle name="Total 2 2 3 2 2 7 5 2" xfId="33288"/>
    <cellStyle name="Total 2 2 3 2 2 7 6" xfId="31842"/>
    <cellStyle name="Total 2 2 3 2 2 8" xfId="29198"/>
    <cellStyle name="Total 2 2 3 2 3" xfId="458"/>
    <cellStyle name="Total 2 2 3 2 3 2" xfId="1050"/>
    <cellStyle name="Total 2 2 3 2 3 2 2" xfId="5965"/>
    <cellStyle name="Total 2 2 3 2 3 2 2 2" xfId="12341"/>
    <cellStyle name="Total 2 2 3 2 3 2 2 2 2" xfId="16751"/>
    <cellStyle name="Total 2 2 3 2 3 2 2 2 2 2" xfId="41591"/>
    <cellStyle name="Total 2 2 3 2 3 2 2 2 3" xfId="20014"/>
    <cellStyle name="Total 2 2 3 2 3 2 2 2 3 2" xfId="44854"/>
    <cellStyle name="Total 2 2 3 2 3 2 2 2 4" xfId="23284"/>
    <cellStyle name="Total 2 2 3 2 3 2 2 2 4 2" xfId="48124"/>
    <cellStyle name="Total 2 2 3 2 3 2 2 2 5" xfId="26497"/>
    <cellStyle name="Total 2 2 3 2 3 2 2 2 5 2" xfId="51337"/>
    <cellStyle name="Total 2 2 3 2 3 2 2 2 6" xfId="37201"/>
    <cellStyle name="Total 2 2 3 2 3 2 2 3" xfId="30961"/>
    <cellStyle name="Total 2 2 3 2 3 2 3" xfId="6791"/>
    <cellStyle name="Total 2 2 3 2 3 2 3 2" xfId="13561"/>
    <cellStyle name="Total 2 2 3 2 3 2 3 2 2" xfId="38403"/>
    <cellStyle name="Total 2 2 3 2 3 2 3 3" xfId="8608"/>
    <cellStyle name="Total 2 2 3 2 3 2 3 3 2" xfId="33559"/>
    <cellStyle name="Total 2 2 3 2 3 2 3 4" xfId="14911"/>
    <cellStyle name="Total 2 2 3 2 3 2 3 4 2" xfId="39752"/>
    <cellStyle name="Total 2 2 3 2 3 2 3 5" xfId="15693"/>
    <cellStyle name="Total 2 2 3 2 3 2 3 5 2" xfId="40533"/>
    <cellStyle name="Total 2 2 3 2 3 2 3 6" xfId="31759"/>
    <cellStyle name="Total 2 2 3 2 3 2 4" xfId="29596"/>
    <cellStyle name="Total 2 2 3 2 3 3" xfId="5628"/>
    <cellStyle name="Total 2 2 3 2 3 3 2" xfId="12004"/>
    <cellStyle name="Total 2 2 3 2 3 3 2 2" xfId="16414"/>
    <cellStyle name="Total 2 2 3 2 3 3 2 2 2" xfId="41254"/>
    <cellStyle name="Total 2 2 3 2 3 3 2 3" xfId="19677"/>
    <cellStyle name="Total 2 2 3 2 3 3 2 3 2" xfId="44517"/>
    <cellStyle name="Total 2 2 3 2 3 3 2 4" xfId="22947"/>
    <cellStyle name="Total 2 2 3 2 3 3 2 4 2" xfId="47787"/>
    <cellStyle name="Total 2 2 3 2 3 3 2 5" xfId="26160"/>
    <cellStyle name="Total 2 2 3 2 3 3 2 5 2" xfId="51000"/>
    <cellStyle name="Total 2 2 3 2 3 3 2 6" xfId="36867"/>
    <cellStyle name="Total 2 2 3 2 3 3 3" xfId="30627"/>
    <cellStyle name="Total 2 2 3 2 3 4" xfId="6848"/>
    <cellStyle name="Total 2 2 3 2 3 4 2" xfId="15708"/>
    <cellStyle name="Total 2 2 3 2 3 4 2 2" xfId="40548"/>
    <cellStyle name="Total 2 2 3 2 3 4 3" xfId="13153"/>
    <cellStyle name="Total 2 2 3 2 3 4 3 2" xfId="37995"/>
    <cellStyle name="Total 2 2 3 2 3 4 4" xfId="9094"/>
    <cellStyle name="Total 2 2 3 2 3 4 4 2" xfId="34044"/>
    <cellStyle name="Total 2 2 3 2 3 4 5" xfId="8477"/>
    <cellStyle name="Total 2 2 3 2 3 4 5 2" xfId="33428"/>
    <cellStyle name="Total 2 2 3 2 3 4 6" xfId="31811"/>
    <cellStyle name="Total 2 2 3 2 3 5" xfId="29252"/>
    <cellStyle name="Total 2 2 3 2 4" xfId="608"/>
    <cellStyle name="Total 2 2 3 2 4 2" xfId="1012"/>
    <cellStyle name="Total 2 2 3 2 4 2 2" xfId="5928"/>
    <cellStyle name="Total 2 2 3 2 4 2 2 2" xfId="12304"/>
    <cellStyle name="Total 2 2 3 2 4 2 2 2 2" xfId="16714"/>
    <cellStyle name="Total 2 2 3 2 4 2 2 2 2 2" xfId="41554"/>
    <cellStyle name="Total 2 2 3 2 4 2 2 2 3" xfId="19977"/>
    <cellStyle name="Total 2 2 3 2 4 2 2 2 3 2" xfId="44817"/>
    <cellStyle name="Total 2 2 3 2 4 2 2 2 4" xfId="23247"/>
    <cellStyle name="Total 2 2 3 2 4 2 2 2 4 2" xfId="48087"/>
    <cellStyle name="Total 2 2 3 2 4 2 2 2 5" xfId="26460"/>
    <cellStyle name="Total 2 2 3 2 4 2 2 2 5 2" xfId="51300"/>
    <cellStyle name="Total 2 2 3 2 4 2 2 2 6" xfId="37164"/>
    <cellStyle name="Total 2 2 3 2 4 2 2 3" xfId="30924"/>
    <cellStyle name="Total 2 2 3 2 4 2 3" xfId="6826"/>
    <cellStyle name="Total 2 2 3 2 4 2 3 2" xfId="8596"/>
    <cellStyle name="Total 2 2 3 2 4 2 3 2 2" xfId="33547"/>
    <cellStyle name="Total 2 2 3 2 4 2 3 3" xfId="15638"/>
    <cellStyle name="Total 2 2 3 2 4 2 3 3 2" xfId="40478"/>
    <cellStyle name="Total 2 2 3 2 4 2 3 4" xfId="9597"/>
    <cellStyle name="Total 2 2 3 2 4 2 3 4 2" xfId="34547"/>
    <cellStyle name="Total 2 2 3 2 4 2 3 5" xfId="9143"/>
    <cellStyle name="Total 2 2 3 2 4 2 3 5 2" xfId="34093"/>
    <cellStyle name="Total 2 2 3 2 4 2 3 6" xfId="31791"/>
    <cellStyle name="Total 2 2 3 2 4 2 4" xfId="29558"/>
    <cellStyle name="Total 2 2 3 2 4 3" xfId="5752"/>
    <cellStyle name="Total 2 2 3 2 4 3 2" xfId="12128"/>
    <cellStyle name="Total 2 2 3 2 4 3 2 2" xfId="16538"/>
    <cellStyle name="Total 2 2 3 2 4 3 2 2 2" xfId="41378"/>
    <cellStyle name="Total 2 2 3 2 4 3 2 3" xfId="19801"/>
    <cellStyle name="Total 2 2 3 2 4 3 2 3 2" xfId="44641"/>
    <cellStyle name="Total 2 2 3 2 4 3 2 4" xfId="23071"/>
    <cellStyle name="Total 2 2 3 2 4 3 2 4 2" xfId="47911"/>
    <cellStyle name="Total 2 2 3 2 4 3 2 5" xfId="26284"/>
    <cellStyle name="Total 2 2 3 2 4 3 2 5 2" xfId="51124"/>
    <cellStyle name="Total 2 2 3 2 4 3 2 6" xfId="36991"/>
    <cellStyle name="Total 2 2 3 2 4 3 3" xfId="30751"/>
    <cellStyle name="Total 2 2 3 2 4 4" xfId="6908"/>
    <cellStyle name="Total 2 2 3 2 4 4 2" xfId="15609"/>
    <cellStyle name="Total 2 2 3 2 4 4 2 2" xfId="40450"/>
    <cellStyle name="Total 2 2 3 2 4 4 3" xfId="14048"/>
    <cellStyle name="Total 2 2 3 2 4 4 3 2" xfId="38889"/>
    <cellStyle name="Total 2 2 3 2 4 4 4" xfId="9741"/>
    <cellStyle name="Total 2 2 3 2 4 4 4 2" xfId="34690"/>
    <cellStyle name="Total 2 2 3 2 4 4 5" xfId="15721"/>
    <cellStyle name="Total 2 2 3 2 4 4 5 2" xfId="40561"/>
    <cellStyle name="Total 2 2 3 2 4 4 6" xfId="31869"/>
    <cellStyle name="Total 2 2 3 2 4 5" xfId="29382"/>
    <cellStyle name="Total 2 2 3 2 5" xfId="655"/>
    <cellStyle name="Total 2 2 3 2 5 2" xfId="5309"/>
    <cellStyle name="Total 2 2 3 2 5 2 2" xfId="6198"/>
    <cellStyle name="Total 2 2 3 2 5 2 2 2" xfId="12573"/>
    <cellStyle name="Total 2 2 3 2 5 2 2 2 2" xfId="16983"/>
    <cellStyle name="Total 2 2 3 2 5 2 2 2 2 2" xfId="41823"/>
    <cellStyle name="Total 2 2 3 2 5 2 2 2 3" xfId="20246"/>
    <cellStyle name="Total 2 2 3 2 5 2 2 2 3 2" xfId="45086"/>
    <cellStyle name="Total 2 2 3 2 5 2 2 2 4" xfId="23516"/>
    <cellStyle name="Total 2 2 3 2 5 2 2 2 4 2" xfId="48356"/>
    <cellStyle name="Total 2 2 3 2 5 2 2 2 5" xfId="26729"/>
    <cellStyle name="Total 2 2 3 2 5 2 2 2 5 2" xfId="51569"/>
    <cellStyle name="Total 2 2 3 2 5 2 2 2 6" xfId="37419"/>
    <cellStyle name="Total 2 2 3 2 5 2 2 3" xfId="31177"/>
    <cellStyle name="Total 2 2 3 2 5 2 3" xfId="10397"/>
    <cellStyle name="Total 2 2 3 2 5 2 3 2" xfId="14823"/>
    <cellStyle name="Total 2 2 3 2 5 2 3 2 2" xfId="39664"/>
    <cellStyle name="Total 2 2 3 2 5 2 3 3" xfId="18111"/>
    <cellStyle name="Total 2 2 3 2 5 2 3 3 2" xfId="42951"/>
    <cellStyle name="Total 2 2 3 2 5 2 3 4" xfId="21399"/>
    <cellStyle name="Total 2 2 3 2 5 2 3 4 2" xfId="46239"/>
    <cellStyle name="Total 2 2 3 2 5 2 3 5" xfId="24625"/>
    <cellStyle name="Total 2 2 3 2 5 2 3 5 2" xfId="49465"/>
    <cellStyle name="Total 2 2 3 2 5 2 3 6" xfId="35338"/>
    <cellStyle name="Total 2 2 3 2 5 2 4" xfId="30367"/>
    <cellStyle name="Total 2 2 3 2 5 3" xfId="5799"/>
    <cellStyle name="Total 2 2 3 2 5 3 2" xfId="12175"/>
    <cellStyle name="Total 2 2 3 2 5 3 2 2" xfId="16585"/>
    <cellStyle name="Total 2 2 3 2 5 3 2 2 2" xfId="41425"/>
    <cellStyle name="Total 2 2 3 2 5 3 2 3" xfId="19848"/>
    <cellStyle name="Total 2 2 3 2 5 3 2 3 2" xfId="44688"/>
    <cellStyle name="Total 2 2 3 2 5 3 2 4" xfId="23118"/>
    <cellStyle name="Total 2 2 3 2 5 3 2 4 2" xfId="47958"/>
    <cellStyle name="Total 2 2 3 2 5 3 2 5" xfId="26331"/>
    <cellStyle name="Total 2 2 3 2 5 3 2 5 2" xfId="51171"/>
    <cellStyle name="Total 2 2 3 2 5 3 2 6" xfId="37038"/>
    <cellStyle name="Total 2 2 3 2 5 3 3" xfId="30798"/>
    <cellStyle name="Total 2 2 3 2 5 4" xfId="6899"/>
    <cellStyle name="Total 2 2 3 2 5 4 2" xfId="9501"/>
    <cellStyle name="Total 2 2 3 2 5 4 2 2" xfId="34451"/>
    <cellStyle name="Total 2 2 3 2 5 4 3" xfId="14005"/>
    <cellStyle name="Total 2 2 3 2 5 4 3 2" xfId="38846"/>
    <cellStyle name="Total 2 2 3 2 5 4 4" xfId="13172"/>
    <cellStyle name="Total 2 2 3 2 5 4 4 2" xfId="38014"/>
    <cellStyle name="Total 2 2 3 2 5 4 5" xfId="9746"/>
    <cellStyle name="Total 2 2 3 2 5 4 5 2" xfId="34695"/>
    <cellStyle name="Total 2 2 3 2 5 4 6" xfId="31860"/>
    <cellStyle name="Total 2 2 3 2 5 5" xfId="29429"/>
    <cellStyle name="Total 2 2 3 2 6" xfId="692"/>
    <cellStyle name="Total 2 2 3 2 6 2" xfId="5836"/>
    <cellStyle name="Total 2 2 3 2 6 2 2" xfId="12212"/>
    <cellStyle name="Total 2 2 3 2 6 2 2 2" xfId="16622"/>
    <cellStyle name="Total 2 2 3 2 6 2 2 2 2" xfId="41462"/>
    <cellStyle name="Total 2 2 3 2 6 2 2 3" xfId="19885"/>
    <cellStyle name="Total 2 2 3 2 6 2 2 3 2" xfId="44725"/>
    <cellStyle name="Total 2 2 3 2 6 2 2 4" xfId="23155"/>
    <cellStyle name="Total 2 2 3 2 6 2 2 4 2" xfId="47995"/>
    <cellStyle name="Total 2 2 3 2 6 2 2 5" xfId="26368"/>
    <cellStyle name="Total 2 2 3 2 6 2 2 5 2" xfId="51208"/>
    <cellStyle name="Total 2 2 3 2 6 2 2 6" xfId="37075"/>
    <cellStyle name="Total 2 2 3 2 6 2 3" xfId="30835"/>
    <cellStyle name="Total 2 2 3 2 6 3" xfId="6867"/>
    <cellStyle name="Total 2 2 3 2 6 3 2" xfId="13698"/>
    <cellStyle name="Total 2 2 3 2 6 3 2 2" xfId="38540"/>
    <cellStyle name="Total 2 2 3 2 6 3 3" xfId="8569"/>
    <cellStyle name="Total 2 2 3 2 6 3 3 2" xfId="33520"/>
    <cellStyle name="Total 2 2 3 2 6 3 4" xfId="14399"/>
    <cellStyle name="Total 2 2 3 2 6 3 4 2" xfId="39240"/>
    <cellStyle name="Total 2 2 3 2 6 3 5" xfId="9451"/>
    <cellStyle name="Total 2 2 3 2 6 3 5 2" xfId="34401"/>
    <cellStyle name="Total 2 2 3 2 6 3 6" xfId="31828"/>
    <cellStyle name="Total 2 2 3 2 6 4" xfId="29466"/>
    <cellStyle name="Total 2 2 3 2 7" xfId="5544"/>
    <cellStyle name="Total 2 2 3 2 7 2" xfId="10227"/>
    <cellStyle name="Total 2 2 3 2 7 2 2" xfId="7023"/>
    <cellStyle name="Total 2 2 3 2 7 2 2 2" xfId="31979"/>
    <cellStyle name="Total 2 2 3 2 7 2 3" xfId="17941"/>
    <cellStyle name="Total 2 2 3 2 7 2 3 2" xfId="42781"/>
    <cellStyle name="Total 2 2 3 2 7 2 4" xfId="21235"/>
    <cellStyle name="Total 2 2 3 2 7 2 4 2" xfId="46075"/>
    <cellStyle name="Total 2 2 3 2 7 2 5" xfId="24461"/>
    <cellStyle name="Total 2 2 3 2 7 2 5 2" xfId="49301"/>
    <cellStyle name="Total 2 2 3 2 7 2 6" xfId="35169"/>
    <cellStyle name="Total 2 2 3 2 7 3" xfId="30543"/>
    <cellStyle name="Total 2 2 3 2 8" xfId="7067"/>
    <cellStyle name="Total 2 2 3 2 8 2" xfId="13699"/>
    <cellStyle name="Total 2 2 3 2 8 2 2" xfId="38541"/>
    <cellStyle name="Total 2 2 3 2 8 3" xfId="13430"/>
    <cellStyle name="Total 2 2 3 2 8 3 2" xfId="38272"/>
    <cellStyle name="Total 2 2 3 2 8 4" xfId="17504"/>
    <cellStyle name="Total 2 2 3 2 8 4 2" xfId="42344"/>
    <cellStyle name="Total 2 2 3 2 8 5" xfId="13587"/>
    <cellStyle name="Total 2 2 3 2 8 5 2" xfId="38429"/>
    <cellStyle name="Total 2 2 3 2 8 6" xfId="32021"/>
    <cellStyle name="Total 2 2 3 2 9" xfId="29166"/>
    <cellStyle name="Total 2 2 3 3" xfId="380"/>
    <cellStyle name="Total 2 2 3 3 2" xfId="476"/>
    <cellStyle name="Total 2 2 3 3 2 2" xfId="1076"/>
    <cellStyle name="Total 2 2 3 3 2 2 2" xfId="5991"/>
    <cellStyle name="Total 2 2 3 3 2 2 2 2" xfId="12367"/>
    <cellStyle name="Total 2 2 3 3 2 2 2 2 2" xfId="16777"/>
    <cellStyle name="Total 2 2 3 3 2 2 2 2 2 2" xfId="41617"/>
    <cellStyle name="Total 2 2 3 3 2 2 2 2 3" xfId="20040"/>
    <cellStyle name="Total 2 2 3 3 2 2 2 2 3 2" xfId="44880"/>
    <cellStyle name="Total 2 2 3 3 2 2 2 2 4" xfId="23310"/>
    <cellStyle name="Total 2 2 3 3 2 2 2 2 4 2" xfId="48150"/>
    <cellStyle name="Total 2 2 3 3 2 2 2 2 5" xfId="26523"/>
    <cellStyle name="Total 2 2 3 3 2 2 2 2 5 2" xfId="51363"/>
    <cellStyle name="Total 2 2 3 3 2 2 2 2 6" xfId="37227"/>
    <cellStyle name="Total 2 2 3 3 2 2 2 3" xfId="30987"/>
    <cellStyle name="Total 2 2 3 3 2 2 3" xfId="10067"/>
    <cellStyle name="Total 2 2 3 3 2 2 3 2" xfId="13932"/>
    <cellStyle name="Total 2 2 3 3 2 2 3 2 2" xfId="38773"/>
    <cellStyle name="Total 2 2 3 3 2 2 3 3" xfId="17782"/>
    <cellStyle name="Total 2 2 3 3 2 2 3 3 2" xfId="42622"/>
    <cellStyle name="Total 2 2 3 3 2 2 3 4" xfId="21076"/>
    <cellStyle name="Total 2 2 3 3 2 2 3 4 2" xfId="45916"/>
    <cellStyle name="Total 2 2 3 3 2 2 3 5" xfId="24302"/>
    <cellStyle name="Total 2 2 3 3 2 2 3 5 2" xfId="49142"/>
    <cellStyle name="Total 2 2 3 3 2 2 3 6" xfId="35013"/>
    <cellStyle name="Total 2 2 3 3 2 2 4" xfId="29622"/>
    <cellStyle name="Total 2 2 3 3 2 3" xfId="5646"/>
    <cellStyle name="Total 2 2 3 3 2 3 2" xfId="12022"/>
    <cellStyle name="Total 2 2 3 3 2 3 2 2" xfId="16432"/>
    <cellStyle name="Total 2 2 3 3 2 3 2 2 2" xfId="41272"/>
    <cellStyle name="Total 2 2 3 3 2 3 2 3" xfId="19695"/>
    <cellStyle name="Total 2 2 3 3 2 3 2 3 2" xfId="44535"/>
    <cellStyle name="Total 2 2 3 3 2 3 2 4" xfId="22965"/>
    <cellStyle name="Total 2 2 3 3 2 3 2 4 2" xfId="47805"/>
    <cellStyle name="Total 2 2 3 3 2 3 2 5" xfId="26178"/>
    <cellStyle name="Total 2 2 3 3 2 3 2 5 2" xfId="51018"/>
    <cellStyle name="Total 2 2 3 3 2 3 2 6" xfId="36885"/>
    <cellStyle name="Total 2 2 3 3 2 3 3" xfId="30645"/>
    <cellStyle name="Total 2 2 3 3 2 4" xfId="9974"/>
    <cellStyle name="Total 2 2 3 3 2 4 2" xfId="13894"/>
    <cellStyle name="Total 2 2 3 3 2 4 2 2" xfId="38735"/>
    <cellStyle name="Total 2 2 3 3 2 4 3" xfId="17690"/>
    <cellStyle name="Total 2 2 3 3 2 4 3 2" xfId="42530"/>
    <cellStyle name="Total 2 2 3 3 2 4 4" xfId="20985"/>
    <cellStyle name="Total 2 2 3 3 2 4 4 2" xfId="45825"/>
    <cellStyle name="Total 2 2 3 3 2 4 5" xfId="24211"/>
    <cellStyle name="Total 2 2 3 3 2 4 5 2" xfId="49051"/>
    <cellStyle name="Total 2 2 3 3 2 4 6" xfId="34923"/>
    <cellStyle name="Total 2 2 3 3 2 5" xfId="29270"/>
    <cellStyle name="Total 2 2 3 3 3" xfId="627"/>
    <cellStyle name="Total 2 2 3 3 3 2" xfId="1001"/>
    <cellStyle name="Total 2 2 3 3 3 2 2" xfId="5918"/>
    <cellStyle name="Total 2 2 3 3 3 2 2 2" xfId="12294"/>
    <cellStyle name="Total 2 2 3 3 3 2 2 2 2" xfId="16704"/>
    <cellStyle name="Total 2 2 3 3 3 2 2 2 2 2" xfId="41544"/>
    <cellStyle name="Total 2 2 3 3 3 2 2 2 3" xfId="19967"/>
    <cellStyle name="Total 2 2 3 3 3 2 2 2 3 2" xfId="44807"/>
    <cellStyle name="Total 2 2 3 3 3 2 2 2 4" xfId="23237"/>
    <cellStyle name="Total 2 2 3 3 3 2 2 2 4 2" xfId="48077"/>
    <cellStyle name="Total 2 2 3 3 3 2 2 2 5" xfId="26450"/>
    <cellStyle name="Total 2 2 3 3 3 2 2 2 5 2" xfId="51290"/>
    <cellStyle name="Total 2 2 3 3 3 2 2 2 6" xfId="37154"/>
    <cellStyle name="Total 2 2 3 3 3 2 2 3" xfId="30914"/>
    <cellStyle name="Total 2 2 3 3 3 2 3" xfId="6798"/>
    <cellStyle name="Total 2 2 3 3 3 2 3 2" xfId="14640"/>
    <cellStyle name="Total 2 2 3 3 3 2 3 2 2" xfId="39481"/>
    <cellStyle name="Total 2 2 3 3 3 2 3 3" xfId="15646"/>
    <cellStyle name="Total 2 2 3 3 3 2 3 3 2" xfId="40486"/>
    <cellStyle name="Total 2 2 3 3 3 2 3 4" xfId="8603"/>
    <cellStyle name="Total 2 2 3 3 3 2 3 4 2" xfId="33554"/>
    <cellStyle name="Total 2 2 3 3 3 2 3 5" xfId="8650"/>
    <cellStyle name="Total 2 2 3 3 3 2 3 5 2" xfId="33601"/>
    <cellStyle name="Total 2 2 3 3 3 2 3 6" xfId="31765"/>
    <cellStyle name="Total 2 2 3 3 3 2 4" xfId="29547"/>
    <cellStyle name="Total 2 2 3 3 3 3" xfId="5771"/>
    <cellStyle name="Total 2 2 3 3 3 3 2" xfId="12147"/>
    <cellStyle name="Total 2 2 3 3 3 3 2 2" xfId="16557"/>
    <cellStyle name="Total 2 2 3 3 3 3 2 2 2" xfId="41397"/>
    <cellStyle name="Total 2 2 3 3 3 3 2 3" xfId="19820"/>
    <cellStyle name="Total 2 2 3 3 3 3 2 3 2" xfId="44660"/>
    <cellStyle name="Total 2 2 3 3 3 3 2 4" xfId="23090"/>
    <cellStyle name="Total 2 2 3 3 3 3 2 4 2" xfId="47930"/>
    <cellStyle name="Total 2 2 3 3 3 3 2 5" xfId="26303"/>
    <cellStyle name="Total 2 2 3 3 3 3 2 5 2" xfId="51143"/>
    <cellStyle name="Total 2 2 3 3 3 3 2 6" xfId="37010"/>
    <cellStyle name="Total 2 2 3 3 3 3 3" xfId="30770"/>
    <cellStyle name="Total 2 2 3 3 3 4" xfId="6982"/>
    <cellStyle name="Total 2 2 3 3 3 4 2" xfId="14456"/>
    <cellStyle name="Total 2 2 3 3 3 4 2 2" xfId="39297"/>
    <cellStyle name="Total 2 2 3 3 3 4 3" xfId="13949"/>
    <cellStyle name="Total 2 2 3 3 3 4 3 2" xfId="38790"/>
    <cellStyle name="Total 2 2 3 3 3 4 4" xfId="6612"/>
    <cellStyle name="Total 2 2 3 3 3 4 4 2" xfId="31580"/>
    <cellStyle name="Total 2 2 3 3 3 4 5" xfId="8337"/>
    <cellStyle name="Total 2 2 3 3 3 4 5 2" xfId="33289"/>
    <cellStyle name="Total 2 2 3 3 3 4 6" xfId="31938"/>
    <cellStyle name="Total 2 2 3 3 3 5" xfId="29401"/>
    <cellStyle name="Total 2 2 3 3 4" xfId="673"/>
    <cellStyle name="Total 2 2 3 3 4 2" xfId="5356"/>
    <cellStyle name="Total 2 2 3 3 4 2 2" xfId="6228"/>
    <cellStyle name="Total 2 2 3 3 4 2 2 2" xfId="12603"/>
    <cellStyle name="Total 2 2 3 3 4 2 2 2 2" xfId="17013"/>
    <cellStyle name="Total 2 2 3 3 4 2 2 2 2 2" xfId="41853"/>
    <cellStyle name="Total 2 2 3 3 4 2 2 2 3" xfId="20276"/>
    <cellStyle name="Total 2 2 3 3 4 2 2 2 3 2" xfId="45116"/>
    <cellStyle name="Total 2 2 3 3 4 2 2 2 4" xfId="23546"/>
    <cellStyle name="Total 2 2 3 3 4 2 2 2 4 2" xfId="48386"/>
    <cellStyle name="Total 2 2 3 3 4 2 2 2 5" xfId="26759"/>
    <cellStyle name="Total 2 2 3 3 4 2 2 2 5 2" xfId="51599"/>
    <cellStyle name="Total 2 2 3 3 4 2 2 2 6" xfId="37449"/>
    <cellStyle name="Total 2 2 3 3 4 2 2 3" xfId="31207"/>
    <cellStyle name="Total 2 2 3 3 4 2 3" xfId="10362"/>
    <cellStyle name="Total 2 2 3 3 4 2 3 2" xfId="14223"/>
    <cellStyle name="Total 2 2 3 3 4 2 3 2 2" xfId="39064"/>
    <cellStyle name="Total 2 2 3 3 4 2 3 3" xfId="18076"/>
    <cellStyle name="Total 2 2 3 3 4 2 3 3 2" xfId="42916"/>
    <cellStyle name="Total 2 2 3 3 4 2 3 4" xfId="21366"/>
    <cellStyle name="Total 2 2 3 3 4 2 3 4 2" xfId="46206"/>
    <cellStyle name="Total 2 2 3 3 4 2 3 5" xfId="24592"/>
    <cellStyle name="Total 2 2 3 3 4 2 3 5 2" xfId="49432"/>
    <cellStyle name="Total 2 2 3 3 4 2 3 6" xfId="35303"/>
    <cellStyle name="Total 2 2 3 3 4 2 4" xfId="30402"/>
    <cellStyle name="Total 2 2 3 3 4 3" xfId="5817"/>
    <cellStyle name="Total 2 2 3 3 4 3 2" xfId="12193"/>
    <cellStyle name="Total 2 2 3 3 4 3 2 2" xfId="16603"/>
    <cellStyle name="Total 2 2 3 3 4 3 2 2 2" xfId="41443"/>
    <cellStyle name="Total 2 2 3 3 4 3 2 3" xfId="19866"/>
    <cellStyle name="Total 2 2 3 3 4 3 2 3 2" xfId="44706"/>
    <cellStyle name="Total 2 2 3 3 4 3 2 4" xfId="23136"/>
    <cellStyle name="Total 2 2 3 3 4 3 2 4 2" xfId="47976"/>
    <cellStyle name="Total 2 2 3 3 4 3 2 5" xfId="26349"/>
    <cellStyle name="Total 2 2 3 3 4 3 2 5 2" xfId="51189"/>
    <cellStyle name="Total 2 2 3 3 4 3 2 6" xfId="37056"/>
    <cellStyle name="Total 2 2 3 3 4 3 3" xfId="30816"/>
    <cellStyle name="Total 2 2 3 3 4 4" xfId="7107"/>
    <cellStyle name="Total 2 2 3 3 4 4 2" xfId="7718"/>
    <cellStyle name="Total 2 2 3 3 4 4 2 2" xfId="32671"/>
    <cellStyle name="Total 2 2 3 3 4 4 3" xfId="14067"/>
    <cellStyle name="Total 2 2 3 3 4 4 3 2" xfId="38908"/>
    <cellStyle name="Total 2 2 3 3 4 4 4" xfId="15739"/>
    <cellStyle name="Total 2 2 3 3 4 4 4 2" xfId="40579"/>
    <cellStyle name="Total 2 2 3 3 4 4 5" xfId="7151"/>
    <cellStyle name="Total 2 2 3 3 4 4 5 2" xfId="32104"/>
    <cellStyle name="Total 2 2 3 3 4 4 6" xfId="32060"/>
    <cellStyle name="Total 2 2 3 3 4 5" xfId="29447"/>
    <cellStyle name="Total 2 2 3 3 5" xfId="710"/>
    <cellStyle name="Total 2 2 3 3 5 2" xfId="5854"/>
    <cellStyle name="Total 2 2 3 3 5 2 2" xfId="12230"/>
    <cellStyle name="Total 2 2 3 3 5 2 2 2" xfId="16640"/>
    <cellStyle name="Total 2 2 3 3 5 2 2 2 2" xfId="41480"/>
    <cellStyle name="Total 2 2 3 3 5 2 2 3" xfId="19903"/>
    <cellStyle name="Total 2 2 3 3 5 2 2 3 2" xfId="44743"/>
    <cellStyle name="Total 2 2 3 3 5 2 2 4" xfId="23173"/>
    <cellStyle name="Total 2 2 3 3 5 2 2 4 2" xfId="48013"/>
    <cellStyle name="Total 2 2 3 3 5 2 2 5" xfId="26386"/>
    <cellStyle name="Total 2 2 3 3 5 2 2 5 2" xfId="51226"/>
    <cellStyle name="Total 2 2 3 3 5 2 2 6" xfId="37093"/>
    <cellStyle name="Total 2 2 3 3 5 2 3" xfId="30853"/>
    <cellStyle name="Total 2 2 3 3 5 3" xfId="6898"/>
    <cellStyle name="Total 2 2 3 3 5 3 2" xfId="14787"/>
    <cellStyle name="Total 2 2 3 3 5 3 2 2" xfId="39628"/>
    <cellStyle name="Total 2 2 3 3 5 3 3" xfId="14653"/>
    <cellStyle name="Total 2 2 3 3 5 3 3 2" xfId="39494"/>
    <cellStyle name="Total 2 2 3 3 5 3 4" xfId="7299"/>
    <cellStyle name="Total 2 2 3 3 5 3 4 2" xfId="32252"/>
    <cellStyle name="Total 2 2 3 3 5 3 5" xfId="13453"/>
    <cellStyle name="Total 2 2 3 3 5 3 5 2" xfId="38295"/>
    <cellStyle name="Total 2 2 3 3 5 3 6" xfId="31859"/>
    <cellStyle name="Total 2 2 3 3 5 4" xfId="29484"/>
    <cellStyle name="Total 2 2 3 3 6" xfId="5562"/>
    <cellStyle name="Total 2 2 3 3 6 2" xfId="10209"/>
    <cellStyle name="Total 2 2 3 3 6 2 2" xfId="13777"/>
    <cellStyle name="Total 2 2 3 3 6 2 2 2" xfId="38619"/>
    <cellStyle name="Total 2 2 3 3 6 2 3" xfId="17923"/>
    <cellStyle name="Total 2 2 3 3 6 2 3 2" xfId="42763"/>
    <cellStyle name="Total 2 2 3 3 6 2 4" xfId="21217"/>
    <cellStyle name="Total 2 2 3 3 6 2 4 2" xfId="46057"/>
    <cellStyle name="Total 2 2 3 3 6 2 5" xfId="24443"/>
    <cellStyle name="Total 2 2 3 3 6 2 5 2" xfId="49283"/>
    <cellStyle name="Total 2 2 3 3 6 2 6" xfId="35151"/>
    <cellStyle name="Total 2 2 3 3 6 3" xfId="30561"/>
    <cellStyle name="Total 2 2 3 3 7" xfId="7072"/>
    <cellStyle name="Total 2 2 3 3 7 2" xfId="15970"/>
    <cellStyle name="Total 2 2 3 3 7 2 2" xfId="40810"/>
    <cellStyle name="Total 2 2 3 3 7 3" xfId="9631"/>
    <cellStyle name="Total 2 2 3 3 7 3 2" xfId="34581"/>
    <cellStyle name="Total 2 2 3 3 7 4" xfId="13182"/>
    <cellStyle name="Total 2 2 3 3 7 4 2" xfId="38024"/>
    <cellStyle name="Total 2 2 3 3 7 5" xfId="20753"/>
    <cellStyle name="Total 2 2 3 3 7 5 2" xfId="45593"/>
    <cellStyle name="Total 2 2 3 3 7 6" xfId="32026"/>
    <cellStyle name="Total 2 2 3 3 8" xfId="29184"/>
    <cellStyle name="Total 2 2 3 4" xfId="441"/>
    <cellStyle name="Total 2 2 3 4 2" xfId="1032"/>
    <cellStyle name="Total 2 2 3 4 2 2" xfId="5947"/>
    <cellStyle name="Total 2 2 3 4 2 2 2" xfId="12323"/>
    <cellStyle name="Total 2 2 3 4 2 2 2 2" xfId="16733"/>
    <cellStyle name="Total 2 2 3 4 2 2 2 2 2" xfId="41573"/>
    <cellStyle name="Total 2 2 3 4 2 2 2 3" xfId="19996"/>
    <cellStyle name="Total 2 2 3 4 2 2 2 3 2" xfId="44836"/>
    <cellStyle name="Total 2 2 3 4 2 2 2 4" xfId="23266"/>
    <cellStyle name="Total 2 2 3 4 2 2 2 4 2" xfId="48106"/>
    <cellStyle name="Total 2 2 3 4 2 2 2 5" xfId="26479"/>
    <cellStyle name="Total 2 2 3 4 2 2 2 5 2" xfId="51319"/>
    <cellStyle name="Total 2 2 3 4 2 2 2 6" xfId="37183"/>
    <cellStyle name="Total 2 2 3 4 2 2 3" xfId="30943"/>
    <cellStyle name="Total 2 2 3 4 2 3" xfId="11605"/>
    <cellStyle name="Total 2 2 3 4 2 3 2" xfId="6723"/>
    <cellStyle name="Total 2 2 3 4 2 3 2 2" xfId="31691"/>
    <cellStyle name="Total 2 2 3 4 2 3 3" xfId="19279"/>
    <cellStyle name="Total 2 2 3 4 2 3 3 2" xfId="44119"/>
    <cellStyle name="Total 2 2 3 4 2 3 4" xfId="22549"/>
    <cellStyle name="Total 2 2 3 4 2 3 4 2" xfId="47389"/>
    <cellStyle name="Total 2 2 3 4 2 3 5" xfId="25764"/>
    <cellStyle name="Total 2 2 3 4 2 3 5 2" xfId="50604"/>
    <cellStyle name="Total 2 2 3 4 2 3 6" xfId="36491"/>
    <cellStyle name="Total 2 2 3 4 2 4" xfId="29578"/>
    <cellStyle name="Total 2 2 3 4 3" xfId="5611"/>
    <cellStyle name="Total 2 2 3 4 3 2" xfId="11987"/>
    <cellStyle name="Total 2 2 3 4 3 2 2" xfId="16397"/>
    <cellStyle name="Total 2 2 3 4 3 2 2 2" xfId="41237"/>
    <cellStyle name="Total 2 2 3 4 3 2 3" xfId="19660"/>
    <cellStyle name="Total 2 2 3 4 3 2 3 2" xfId="44500"/>
    <cellStyle name="Total 2 2 3 4 3 2 4" xfId="22930"/>
    <cellStyle name="Total 2 2 3 4 3 2 4 2" xfId="47770"/>
    <cellStyle name="Total 2 2 3 4 3 2 5" xfId="26143"/>
    <cellStyle name="Total 2 2 3 4 3 2 5 2" xfId="50983"/>
    <cellStyle name="Total 2 2 3 4 3 2 6" xfId="36850"/>
    <cellStyle name="Total 2 2 3 4 3 3" xfId="30610"/>
    <cellStyle name="Total 2 2 3 4 4" xfId="10039"/>
    <cellStyle name="Total 2 2 3 4 4 2" xfId="13780"/>
    <cellStyle name="Total 2 2 3 4 4 2 2" xfId="38622"/>
    <cellStyle name="Total 2 2 3 4 4 3" xfId="17754"/>
    <cellStyle name="Total 2 2 3 4 4 3 2" xfId="42594"/>
    <cellStyle name="Total 2 2 3 4 4 4" xfId="21048"/>
    <cellStyle name="Total 2 2 3 4 4 4 2" xfId="45888"/>
    <cellStyle name="Total 2 2 3 4 4 5" xfId="24274"/>
    <cellStyle name="Total 2 2 3 4 4 5 2" xfId="49114"/>
    <cellStyle name="Total 2 2 3 4 4 6" xfId="34985"/>
    <cellStyle name="Total 2 2 3 4 5" xfId="29235"/>
    <cellStyle name="Total 2 2 3 5" xfId="591"/>
    <cellStyle name="Total 2 2 3 5 2" xfId="984"/>
    <cellStyle name="Total 2 2 3 5 2 2" xfId="5901"/>
    <cellStyle name="Total 2 2 3 5 2 2 2" xfId="12277"/>
    <cellStyle name="Total 2 2 3 5 2 2 2 2" xfId="16687"/>
    <cellStyle name="Total 2 2 3 5 2 2 2 2 2" xfId="41527"/>
    <cellStyle name="Total 2 2 3 5 2 2 2 3" xfId="19950"/>
    <cellStyle name="Total 2 2 3 5 2 2 2 3 2" xfId="44790"/>
    <cellStyle name="Total 2 2 3 5 2 2 2 4" xfId="23220"/>
    <cellStyle name="Total 2 2 3 5 2 2 2 4 2" xfId="48060"/>
    <cellStyle name="Total 2 2 3 5 2 2 2 5" xfId="26433"/>
    <cellStyle name="Total 2 2 3 5 2 2 2 5 2" xfId="51273"/>
    <cellStyle name="Total 2 2 3 5 2 2 2 6" xfId="37137"/>
    <cellStyle name="Total 2 2 3 5 2 2 3" xfId="30897"/>
    <cellStyle name="Total 2 2 3 5 2 3" xfId="10076"/>
    <cellStyle name="Total 2 2 3 5 2 3 2" xfId="9137"/>
    <cellStyle name="Total 2 2 3 5 2 3 2 2" xfId="34087"/>
    <cellStyle name="Total 2 2 3 5 2 3 3" xfId="17791"/>
    <cellStyle name="Total 2 2 3 5 2 3 3 2" xfId="42631"/>
    <cellStyle name="Total 2 2 3 5 2 3 4" xfId="21085"/>
    <cellStyle name="Total 2 2 3 5 2 3 4 2" xfId="45925"/>
    <cellStyle name="Total 2 2 3 5 2 3 5" xfId="24311"/>
    <cellStyle name="Total 2 2 3 5 2 3 5 2" xfId="49151"/>
    <cellStyle name="Total 2 2 3 5 2 3 6" xfId="35022"/>
    <cellStyle name="Total 2 2 3 5 2 4" xfId="29530"/>
    <cellStyle name="Total 2 2 3 5 3" xfId="5735"/>
    <cellStyle name="Total 2 2 3 5 3 2" xfId="12111"/>
    <cellStyle name="Total 2 2 3 5 3 2 2" xfId="16521"/>
    <cellStyle name="Total 2 2 3 5 3 2 2 2" xfId="41361"/>
    <cellStyle name="Total 2 2 3 5 3 2 3" xfId="19784"/>
    <cellStyle name="Total 2 2 3 5 3 2 3 2" xfId="44624"/>
    <cellStyle name="Total 2 2 3 5 3 2 4" xfId="23054"/>
    <cellStyle name="Total 2 2 3 5 3 2 4 2" xfId="47894"/>
    <cellStyle name="Total 2 2 3 5 3 2 5" xfId="26267"/>
    <cellStyle name="Total 2 2 3 5 3 2 5 2" xfId="51107"/>
    <cellStyle name="Total 2 2 3 5 3 2 6" xfId="36974"/>
    <cellStyle name="Total 2 2 3 5 3 3" xfId="30734"/>
    <cellStyle name="Total 2 2 3 5 4" xfId="10160"/>
    <cellStyle name="Total 2 2 3 5 4 2" xfId="14024"/>
    <cellStyle name="Total 2 2 3 5 4 2 2" xfId="38865"/>
    <cellStyle name="Total 2 2 3 5 4 3" xfId="17874"/>
    <cellStyle name="Total 2 2 3 5 4 3 2" xfId="42714"/>
    <cellStyle name="Total 2 2 3 5 4 4" xfId="21168"/>
    <cellStyle name="Total 2 2 3 5 4 4 2" xfId="46008"/>
    <cellStyle name="Total 2 2 3 5 4 5" xfId="24394"/>
    <cellStyle name="Total 2 2 3 5 4 5 2" xfId="49234"/>
    <cellStyle name="Total 2 2 3 5 4 6" xfId="35102"/>
    <cellStyle name="Total 2 2 3 5 5" xfId="29365"/>
    <cellStyle name="Total 2 2 3 6" xfId="5527"/>
    <cellStyle name="Total 2 2 3 6 2" xfId="10242"/>
    <cellStyle name="Total 2 2 3 6 2 2" xfId="7037"/>
    <cellStyle name="Total 2 2 3 6 2 2 2" xfId="31992"/>
    <cellStyle name="Total 2 2 3 6 2 3" xfId="17956"/>
    <cellStyle name="Total 2 2 3 6 2 3 2" xfId="42796"/>
    <cellStyle name="Total 2 2 3 6 2 4" xfId="21250"/>
    <cellStyle name="Total 2 2 3 6 2 4 2" xfId="46090"/>
    <cellStyle name="Total 2 2 3 6 2 5" xfId="24476"/>
    <cellStyle name="Total 2 2 3 6 2 5 2" xfId="49316"/>
    <cellStyle name="Total 2 2 3 6 2 6" xfId="35184"/>
    <cellStyle name="Total 2 2 3 6 3" xfId="30526"/>
    <cellStyle name="Total 2 2 3 7" xfId="10061"/>
    <cellStyle name="Total 2 2 3 7 2" xfId="13755"/>
    <cellStyle name="Total 2 2 3 7 2 2" xfId="38597"/>
    <cellStyle name="Total 2 2 3 7 3" xfId="17776"/>
    <cellStyle name="Total 2 2 3 7 3 2" xfId="42616"/>
    <cellStyle name="Total 2 2 3 7 4" xfId="21070"/>
    <cellStyle name="Total 2 2 3 7 4 2" xfId="45910"/>
    <cellStyle name="Total 2 2 3 7 5" xfId="24296"/>
    <cellStyle name="Total 2 2 3 7 5 2" xfId="49136"/>
    <cellStyle name="Total 2 2 3 7 6" xfId="35007"/>
    <cellStyle name="Total 2 2 3 8" xfId="29149"/>
    <cellStyle name="Total 2 2 4" xfId="319"/>
    <cellStyle name="Total 2 2 4 2" xfId="339"/>
    <cellStyle name="Total 2 2 4 2 2" xfId="402"/>
    <cellStyle name="Total 2 2 4 2 2 2" xfId="492"/>
    <cellStyle name="Total 2 2 4 2 2 2 2" xfId="1093"/>
    <cellStyle name="Total 2 2 4 2 2 2 2 2" xfId="6008"/>
    <cellStyle name="Total 2 2 4 2 2 2 2 2 2" xfId="12384"/>
    <cellStyle name="Total 2 2 4 2 2 2 2 2 2 2" xfId="16794"/>
    <cellStyle name="Total 2 2 4 2 2 2 2 2 2 2 2" xfId="41634"/>
    <cellStyle name="Total 2 2 4 2 2 2 2 2 2 3" xfId="20057"/>
    <cellStyle name="Total 2 2 4 2 2 2 2 2 2 3 2" xfId="44897"/>
    <cellStyle name="Total 2 2 4 2 2 2 2 2 2 4" xfId="23327"/>
    <cellStyle name="Total 2 2 4 2 2 2 2 2 2 4 2" xfId="48167"/>
    <cellStyle name="Total 2 2 4 2 2 2 2 2 2 5" xfId="26540"/>
    <cellStyle name="Total 2 2 4 2 2 2 2 2 2 5 2" xfId="51380"/>
    <cellStyle name="Total 2 2 4 2 2 2 2 2 2 6" xfId="37244"/>
    <cellStyle name="Total 2 2 4 2 2 2 2 2 3" xfId="31004"/>
    <cellStyle name="Total 2 2 4 2 2 2 2 3" xfId="11679"/>
    <cellStyle name="Total 2 2 4 2 2 2 2 3 2" xfId="7145"/>
    <cellStyle name="Total 2 2 4 2 2 2 2 3 2 2" xfId="32098"/>
    <cellStyle name="Total 2 2 4 2 2 2 2 3 3" xfId="19353"/>
    <cellStyle name="Total 2 2 4 2 2 2 2 3 3 2" xfId="44193"/>
    <cellStyle name="Total 2 2 4 2 2 2 2 3 4" xfId="22622"/>
    <cellStyle name="Total 2 2 4 2 2 2 2 3 4 2" xfId="47462"/>
    <cellStyle name="Total 2 2 4 2 2 2 2 3 5" xfId="25837"/>
    <cellStyle name="Total 2 2 4 2 2 2 2 3 5 2" xfId="50677"/>
    <cellStyle name="Total 2 2 4 2 2 2 2 3 6" xfId="36562"/>
    <cellStyle name="Total 2 2 4 2 2 2 2 4" xfId="29639"/>
    <cellStyle name="Total 2 2 4 2 2 2 3" xfId="5662"/>
    <cellStyle name="Total 2 2 4 2 2 2 3 2" xfId="12038"/>
    <cellStyle name="Total 2 2 4 2 2 2 3 2 2" xfId="16448"/>
    <cellStyle name="Total 2 2 4 2 2 2 3 2 2 2" xfId="41288"/>
    <cellStyle name="Total 2 2 4 2 2 2 3 2 3" xfId="19711"/>
    <cellStyle name="Total 2 2 4 2 2 2 3 2 3 2" xfId="44551"/>
    <cellStyle name="Total 2 2 4 2 2 2 3 2 4" xfId="22981"/>
    <cellStyle name="Total 2 2 4 2 2 2 3 2 4 2" xfId="47821"/>
    <cellStyle name="Total 2 2 4 2 2 2 3 2 5" xfId="26194"/>
    <cellStyle name="Total 2 2 4 2 2 2 3 2 5 2" xfId="51034"/>
    <cellStyle name="Total 2 2 4 2 2 2 3 2 6" xfId="36901"/>
    <cellStyle name="Total 2 2 4 2 2 2 3 3" xfId="30661"/>
    <cellStyle name="Total 2 2 4 2 2 2 4" xfId="6946"/>
    <cellStyle name="Total 2 2 4 2 2 2 4 2" xfId="8552"/>
    <cellStyle name="Total 2 2 4 2 2 2 4 2 2" xfId="33503"/>
    <cellStyle name="Total 2 2 4 2 2 2 4 3" xfId="9259"/>
    <cellStyle name="Total 2 2 4 2 2 2 4 3 2" xfId="34209"/>
    <cellStyle name="Total 2 2 4 2 2 2 4 4" xfId="13222"/>
    <cellStyle name="Total 2 2 4 2 2 2 4 4 2" xfId="38064"/>
    <cellStyle name="Total 2 2 4 2 2 2 4 5" xfId="17507"/>
    <cellStyle name="Total 2 2 4 2 2 2 4 5 2" xfId="42347"/>
    <cellStyle name="Total 2 2 4 2 2 2 4 6" xfId="31902"/>
    <cellStyle name="Total 2 2 4 2 2 2 5" xfId="29286"/>
    <cellStyle name="Total 2 2 4 2 2 3" xfId="643"/>
    <cellStyle name="Total 2 2 4 2 2 3 2" xfId="1119"/>
    <cellStyle name="Total 2 2 4 2 2 3 2 2" xfId="6034"/>
    <cellStyle name="Total 2 2 4 2 2 3 2 2 2" xfId="12410"/>
    <cellStyle name="Total 2 2 4 2 2 3 2 2 2 2" xfId="16820"/>
    <cellStyle name="Total 2 2 4 2 2 3 2 2 2 2 2" xfId="41660"/>
    <cellStyle name="Total 2 2 4 2 2 3 2 2 2 3" xfId="20083"/>
    <cellStyle name="Total 2 2 4 2 2 3 2 2 2 3 2" xfId="44923"/>
    <cellStyle name="Total 2 2 4 2 2 3 2 2 2 4" xfId="23353"/>
    <cellStyle name="Total 2 2 4 2 2 3 2 2 2 4 2" xfId="48193"/>
    <cellStyle name="Total 2 2 4 2 2 3 2 2 2 5" xfId="26566"/>
    <cellStyle name="Total 2 2 4 2 2 3 2 2 2 5 2" xfId="51406"/>
    <cellStyle name="Total 2 2 4 2 2 3 2 2 2 6" xfId="37270"/>
    <cellStyle name="Total 2 2 4 2 2 3 2 2 3" xfId="31030"/>
    <cellStyle name="Total 2 2 4 2 2 3 2 3" xfId="10048"/>
    <cellStyle name="Total 2 2 4 2 2 3 2 3 2" xfId="8242"/>
    <cellStyle name="Total 2 2 4 2 2 3 2 3 2 2" xfId="33195"/>
    <cellStyle name="Total 2 2 4 2 2 3 2 3 3" xfId="17763"/>
    <cellStyle name="Total 2 2 4 2 2 3 2 3 3 2" xfId="42603"/>
    <cellStyle name="Total 2 2 4 2 2 3 2 3 4" xfId="21057"/>
    <cellStyle name="Total 2 2 4 2 2 3 2 3 4 2" xfId="45897"/>
    <cellStyle name="Total 2 2 4 2 2 3 2 3 5" xfId="24283"/>
    <cellStyle name="Total 2 2 4 2 2 3 2 3 5 2" xfId="49123"/>
    <cellStyle name="Total 2 2 4 2 2 3 2 3 6" xfId="34994"/>
    <cellStyle name="Total 2 2 4 2 2 3 2 4" xfId="29665"/>
    <cellStyle name="Total 2 2 4 2 2 3 3" xfId="5787"/>
    <cellStyle name="Total 2 2 4 2 2 3 3 2" xfId="12163"/>
    <cellStyle name="Total 2 2 4 2 2 3 3 2 2" xfId="16573"/>
    <cellStyle name="Total 2 2 4 2 2 3 3 2 2 2" xfId="41413"/>
    <cellStyle name="Total 2 2 4 2 2 3 3 2 3" xfId="19836"/>
    <cellStyle name="Total 2 2 4 2 2 3 3 2 3 2" xfId="44676"/>
    <cellStyle name="Total 2 2 4 2 2 3 3 2 4" xfId="23106"/>
    <cellStyle name="Total 2 2 4 2 2 3 3 2 4 2" xfId="47946"/>
    <cellStyle name="Total 2 2 4 2 2 3 3 2 5" xfId="26319"/>
    <cellStyle name="Total 2 2 4 2 2 3 3 2 5 2" xfId="51159"/>
    <cellStyle name="Total 2 2 4 2 2 3 3 2 6" xfId="37026"/>
    <cellStyle name="Total 2 2 4 2 2 3 3 3" xfId="30786"/>
    <cellStyle name="Total 2 2 4 2 2 3 4" xfId="6840"/>
    <cellStyle name="Total 2 2 4 2 2 3 4 2" xfId="15684"/>
    <cellStyle name="Total 2 2 4 2 2 3 4 2 2" xfId="40524"/>
    <cellStyle name="Total 2 2 4 2 2 3 4 3" xfId="9478"/>
    <cellStyle name="Total 2 2 4 2 2 3 4 3 2" xfId="34428"/>
    <cellStyle name="Total 2 2 4 2 2 3 4 4" xfId="6621"/>
    <cellStyle name="Total 2 2 4 2 2 3 4 4 2" xfId="31589"/>
    <cellStyle name="Total 2 2 4 2 2 3 4 5" xfId="14419"/>
    <cellStyle name="Total 2 2 4 2 2 3 4 5 2" xfId="39260"/>
    <cellStyle name="Total 2 2 4 2 2 3 4 6" xfId="31804"/>
    <cellStyle name="Total 2 2 4 2 2 3 5" xfId="29417"/>
    <cellStyle name="Total 2 2 4 2 2 4" xfId="689"/>
    <cellStyle name="Total 2 2 4 2 2 4 2" xfId="5343"/>
    <cellStyle name="Total 2 2 4 2 2 4 2 2" xfId="6218"/>
    <cellStyle name="Total 2 2 4 2 2 4 2 2 2" xfId="12593"/>
    <cellStyle name="Total 2 2 4 2 2 4 2 2 2 2" xfId="17003"/>
    <cellStyle name="Total 2 2 4 2 2 4 2 2 2 2 2" xfId="41843"/>
    <cellStyle name="Total 2 2 4 2 2 4 2 2 2 3" xfId="20266"/>
    <cellStyle name="Total 2 2 4 2 2 4 2 2 2 3 2" xfId="45106"/>
    <cellStyle name="Total 2 2 4 2 2 4 2 2 2 4" xfId="23536"/>
    <cellStyle name="Total 2 2 4 2 2 4 2 2 2 4 2" xfId="48376"/>
    <cellStyle name="Total 2 2 4 2 2 4 2 2 2 5" xfId="26749"/>
    <cellStyle name="Total 2 2 4 2 2 4 2 2 2 5 2" xfId="51589"/>
    <cellStyle name="Total 2 2 4 2 2 4 2 2 2 6" xfId="37439"/>
    <cellStyle name="Total 2 2 4 2 2 4 2 2 3" xfId="31197"/>
    <cellStyle name="Total 2 2 4 2 2 4 2 3" xfId="10372"/>
    <cellStyle name="Total 2 2 4 2 2 4 2 3 2" xfId="14224"/>
    <cellStyle name="Total 2 2 4 2 2 4 2 3 2 2" xfId="39065"/>
    <cellStyle name="Total 2 2 4 2 2 4 2 3 3" xfId="18086"/>
    <cellStyle name="Total 2 2 4 2 2 4 2 3 3 2" xfId="42926"/>
    <cellStyle name="Total 2 2 4 2 2 4 2 3 4" xfId="21376"/>
    <cellStyle name="Total 2 2 4 2 2 4 2 3 4 2" xfId="46216"/>
    <cellStyle name="Total 2 2 4 2 2 4 2 3 5" xfId="24602"/>
    <cellStyle name="Total 2 2 4 2 2 4 2 3 5 2" xfId="49442"/>
    <cellStyle name="Total 2 2 4 2 2 4 2 3 6" xfId="35313"/>
    <cellStyle name="Total 2 2 4 2 2 4 2 4" xfId="30392"/>
    <cellStyle name="Total 2 2 4 2 2 4 3" xfId="5833"/>
    <cellStyle name="Total 2 2 4 2 2 4 3 2" xfId="12209"/>
    <cellStyle name="Total 2 2 4 2 2 4 3 2 2" xfId="16619"/>
    <cellStyle name="Total 2 2 4 2 2 4 3 2 2 2" xfId="41459"/>
    <cellStyle name="Total 2 2 4 2 2 4 3 2 3" xfId="19882"/>
    <cellStyle name="Total 2 2 4 2 2 4 3 2 3 2" xfId="44722"/>
    <cellStyle name="Total 2 2 4 2 2 4 3 2 4" xfId="23152"/>
    <cellStyle name="Total 2 2 4 2 2 4 3 2 4 2" xfId="47992"/>
    <cellStyle name="Total 2 2 4 2 2 4 3 2 5" xfId="26365"/>
    <cellStyle name="Total 2 2 4 2 2 4 3 2 5 2" xfId="51205"/>
    <cellStyle name="Total 2 2 4 2 2 4 3 2 6" xfId="37072"/>
    <cellStyle name="Total 2 2 4 2 2 4 3 3" xfId="30832"/>
    <cellStyle name="Total 2 2 4 2 2 4 4" xfId="6887"/>
    <cellStyle name="Total 2 2 4 2 2 4 4 2" xfId="14716"/>
    <cellStyle name="Total 2 2 4 2 2 4 4 2 2" xfId="39557"/>
    <cellStyle name="Total 2 2 4 2 2 4 4 3" xfId="8077"/>
    <cellStyle name="Total 2 2 4 2 2 4 4 3 2" xfId="33030"/>
    <cellStyle name="Total 2 2 4 2 2 4 4 4" xfId="13081"/>
    <cellStyle name="Total 2 2 4 2 2 4 4 4 2" xfId="37924"/>
    <cellStyle name="Total 2 2 4 2 2 4 4 5" xfId="13223"/>
    <cellStyle name="Total 2 2 4 2 2 4 4 5 2" xfId="38065"/>
    <cellStyle name="Total 2 2 4 2 2 4 4 6" xfId="31848"/>
    <cellStyle name="Total 2 2 4 2 2 4 5" xfId="29463"/>
    <cellStyle name="Total 2 2 4 2 2 5" xfId="726"/>
    <cellStyle name="Total 2 2 4 2 2 5 2" xfId="5870"/>
    <cellStyle name="Total 2 2 4 2 2 5 2 2" xfId="12246"/>
    <cellStyle name="Total 2 2 4 2 2 5 2 2 2" xfId="16656"/>
    <cellStyle name="Total 2 2 4 2 2 5 2 2 2 2" xfId="41496"/>
    <cellStyle name="Total 2 2 4 2 2 5 2 2 3" xfId="19919"/>
    <cellStyle name="Total 2 2 4 2 2 5 2 2 3 2" xfId="44759"/>
    <cellStyle name="Total 2 2 4 2 2 5 2 2 4" xfId="23189"/>
    <cellStyle name="Total 2 2 4 2 2 5 2 2 4 2" xfId="48029"/>
    <cellStyle name="Total 2 2 4 2 2 5 2 2 5" xfId="26402"/>
    <cellStyle name="Total 2 2 4 2 2 5 2 2 5 2" xfId="51242"/>
    <cellStyle name="Total 2 2 4 2 2 5 2 2 6" xfId="37109"/>
    <cellStyle name="Total 2 2 4 2 2 5 2 3" xfId="30869"/>
    <cellStyle name="Total 2 2 4 2 2 5 3" xfId="6892"/>
    <cellStyle name="Total 2 2 4 2 2 5 3 2" xfId="15656"/>
    <cellStyle name="Total 2 2 4 2 2 5 3 2 2" xfId="40496"/>
    <cellStyle name="Total 2 2 4 2 2 5 3 3" xfId="14093"/>
    <cellStyle name="Total 2 2 4 2 2 5 3 3 2" xfId="38934"/>
    <cellStyle name="Total 2 2 4 2 2 5 3 4" xfId="15651"/>
    <cellStyle name="Total 2 2 4 2 2 5 3 4 2" xfId="40491"/>
    <cellStyle name="Total 2 2 4 2 2 5 3 5" xfId="7303"/>
    <cellStyle name="Total 2 2 4 2 2 5 3 5 2" xfId="32256"/>
    <cellStyle name="Total 2 2 4 2 2 5 3 6" xfId="31853"/>
    <cellStyle name="Total 2 2 4 2 2 5 4" xfId="29500"/>
    <cellStyle name="Total 2 2 4 2 2 6" xfId="5578"/>
    <cellStyle name="Total 2 2 4 2 2 6 2" xfId="10193"/>
    <cellStyle name="Total 2 2 4 2 2 6 2 2" xfId="7819"/>
    <cellStyle name="Total 2 2 4 2 2 6 2 2 2" xfId="32772"/>
    <cellStyle name="Total 2 2 4 2 2 6 2 3" xfId="17907"/>
    <cellStyle name="Total 2 2 4 2 2 6 2 3 2" xfId="42747"/>
    <cellStyle name="Total 2 2 4 2 2 6 2 4" xfId="21201"/>
    <cellStyle name="Total 2 2 4 2 2 6 2 4 2" xfId="46041"/>
    <cellStyle name="Total 2 2 4 2 2 6 2 5" xfId="24427"/>
    <cellStyle name="Total 2 2 4 2 2 6 2 5 2" xfId="49267"/>
    <cellStyle name="Total 2 2 4 2 2 6 2 6" xfId="35135"/>
    <cellStyle name="Total 2 2 4 2 2 6 3" xfId="30577"/>
    <cellStyle name="Total 2 2 4 2 2 7" xfId="11691"/>
    <cellStyle name="Total 2 2 4 2 2 7 2" xfId="7413"/>
    <cellStyle name="Total 2 2 4 2 2 7 2 2" xfId="32366"/>
    <cellStyle name="Total 2 2 4 2 2 7 3" xfId="19365"/>
    <cellStyle name="Total 2 2 4 2 2 7 3 2" xfId="44205"/>
    <cellStyle name="Total 2 2 4 2 2 7 4" xfId="22634"/>
    <cellStyle name="Total 2 2 4 2 2 7 4 2" xfId="47474"/>
    <cellStyle name="Total 2 2 4 2 2 7 5" xfId="25849"/>
    <cellStyle name="Total 2 2 4 2 2 7 5 2" xfId="50689"/>
    <cellStyle name="Total 2 2 4 2 2 7 6" xfId="36574"/>
    <cellStyle name="Total 2 2 4 2 2 8" xfId="29200"/>
    <cellStyle name="Total 2 2 4 2 3" xfId="460"/>
    <cellStyle name="Total 2 2 4 2 3 2" xfId="1052"/>
    <cellStyle name="Total 2 2 4 2 3 2 2" xfId="5967"/>
    <cellStyle name="Total 2 2 4 2 3 2 2 2" xfId="12343"/>
    <cellStyle name="Total 2 2 4 2 3 2 2 2 2" xfId="16753"/>
    <cellStyle name="Total 2 2 4 2 3 2 2 2 2 2" xfId="41593"/>
    <cellStyle name="Total 2 2 4 2 3 2 2 2 3" xfId="20016"/>
    <cellStyle name="Total 2 2 4 2 3 2 2 2 3 2" xfId="44856"/>
    <cellStyle name="Total 2 2 4 2 3 2 2 2 4" xfId="23286"/>
    <cellStyle name="Total 2 2 4 2 3 2 2 2 4 2" xfId="48126"/>
    <cellStyle name="Total 2 2 4 2 3 2 2 2 5" xfId="26499"/>
    <cellStyle name="Total 2 2 4 2 3 2 2 2 5 2" xfId="51339"/>
    <cellStyle name="Total 2 2 4 2 3 2 2 2 6" xfId="37203"/>
    <cellStyle name="Total 2 2 4 2 3 2 2 3" xfId="30963"/>
    <cellStyle name="Total 2 2 4 2 3 2 3" xfId="11791"/>
    <cellStyle name="Total 2 2 4 2 3 2 3 2" xfId="14855"/>
    <cellStyle name="Total 2 2 4 2 3 2 3 2 2" xfId="39696"/>
    <cellStyle name="Total 2 2 4 2 3 2 3 3" xfId="19464"/>
    <cellStyle name="Total 2 2 4 2 3 2 3 3 2" xfId="44304"/>
    <cellStyle name="Total 2 2 4 2 3 2 3 4" xfId="22734"/>
    <cellStyle name="Total 2 2 4 2 3 2 3 4 2" xfId="47574"/>
    <cellStyle name="Total 2 2 4 2 3 2 3 5" xfId="25948"/>
    <cellStyle name="Total 2 2 4 2 3 2 3 5 2" xfId="50788"/>
    <cellStyle name="Total 2 2 4 2 3 2 3 6" xfId="36656"/>
    <cellStyle name="Total 2 2 4 2 3 2 4" xfId="29598"/>
    <cellStyle name="Total 2 2 4 2 3 3" xfId="5630"/>
    <cellStyle name="Total 2 2 4 2 3 3 2" xfId="12006"/>
    <cellStyle name="Total 2 2 4 2 3 3 2 2" xfId="16416"/>
    <cellStyle name="Total 2 2 4 2 3 3 2 2 2" xfId="41256"/>
    <cellStyle name="Total 2 2 4 2 3 3 2 3" xfId="19679"/>
    <cellStyle name="Total 2 2 4 2 3 3 2 3 2" xfId="44519"/>
    <cellStyle name="Total 2 2 4 2 3 3 2 4" xfId="22949"/>
    <cellStyle name="Total 2 2 4 2 3 3 2 4 2" xfId="47789"/>
    <cellStyle name="Total 2 2 4 2 3 3 2 5" xfId="26162"/>
    <cellStyle name="Total 2 2 4 2 3 3 2 5 2" xfId="51002"/>
    <cellStyle name="Total 2 2 4 2 3 3 2 6" xfId="36869"/>
    <cellStyle name="Total 2 2 4 2 3 3 3" xfId="30629"/>
    <cellStyle name="Total 2 2 4 2 3 4" xfId="11689"/>
    <cellStyle name="Total 2 2 4 2 3 4 2" xfId="14975"/>
    <cellStyle name="Total 2 2 4 2 3 4 2 2" xfId="39816"/>
    <cellStyle name="Total 2 2 4 2 3 4 3" xfId="19363"/>
    <cellStyle name="Total 2 2 4 2 3 4 3 2" xfId="44203"/>
    <cellStyle name="Total 2 2 4 2 3 4 4" xfId="22632"/>
    <cellStyle name="Total 2 2 4 2 3 4 4 2" xfId="47472"/>
    <cellStyle name="Total 2 2 4 2 3 4 5" xfId="25847"/>
    <cellStyle name="Total 2 2 4 2 3 4 5 2" xfId="50687"/>
    <cellStyle name="Total 2 2 4 2 3 4 6" xfId="36572"/>
    <cellStyle name="Total 2 2 4 2 3 5" xfId="29254"/>
    <cellStyle name="Total 2 2 4 2 4" xfId="610"/>
    <cellStyle name="Total 2 2 4 2 4 2" xfId="982"/>
    <cellStyle name="Total 2 2 4 2 4 2 2" xfId="5899"/>
    <cellStyle name="Total 2 2 4 2 4 2 2 2" xfId="12275"/>
    <cellStyle name="Total 2 2 4 2 4 2 2 2 2" xfId="16685"/>
    <cellStyle name="Total 2 2 4 2 4 2 2 2 2 2" xfId="41525"/>
    <cellStyle name="Total 2 2 4 2 4 2 2 2 3" xfId="19948"/>
    <cellStyle name="Total 2 2 4 2 4 2 2 2 3 2" xfId="44788"/>
    <cellStyle name="Total 2 2 4 2 4 2 2 2 4" xfId="23218"/>
    <cellStyle name="Total 2 2 4 2 4 2 2 2 4 2" xfId="48058"/>
    <cellStyle name="Total 2 2 4 2 4 2 2 2 5" xfId="26431"/>
    <cellStyle name="Total 2 2 4 2 4 2 2 2 5 2" xfId="51271"/>
    <cellStyle name="Total 2 2 4 2 4 2 2 2 6" xfId="37135"/>
    <cellStyle name="Total 2 2 4 2 4 2 2 3" xfId="30895"/>
    <cellStyle name="Total 2 2 4 2 4 2 3" xfId="11657"/>
    <cellStyle name="Total 2 2 4 2 4 2 3 2" xfId="7294"/>
    <cellStyle name="Total 2 2 4 2 4 2 3 2 2" xfId="32247"/>
    <cellStyle name="Total 2 2 4 2 4 2 3 3" xfId="19331"/>
    <cellStyle name="Total 2 2 4 2 4 2 3 3 2" xfId="44171"/>
    <cellStyle name="Total 2 2 4 2 4 2 3 4" xfId="22600"/>
    <cellStyle name="Total 2 2 4 2 4 2 3 4 2" xfId="47440"/>
    <cellStyle name="Total 2 2 4 2 4 2 3 5" xfId="25815"/>
    <cellStyle name="Total 2 2 4 2 4 2 3 5 2" xfId="50655"/>
    <cellStyle name="Total 2 2 4 2 4 2 3 6" xfId="36541"/>
    <cellStyle name="Total 2 2 4 2 4 2 4" xfId="29528"/>
    <cellStyle name="Total 2 2 4 2 4 3" xfId="5754"/>
    <cellStyle name="Total 2 2 4 2 4 3 2" xfId="12130"/>
    <cellStyle name="Total 2 2 4 2 4 3 2 2" xfId="16540"/>
    <cellStyle name="Total 2 2 4 2 4 3 2 2 2" xfId="41380"/>
    <cellStyle name="Total 2 2 4 2 4 3 2 3" xfId="19803"/>
    <cellStyle name="Total 2 2 4 2 4 3 2 3 2" xfId="44643"/>
    <cellStyle name="Total 2 2 4 2 4 3 2 4" xfId="23073"/>
    <cellStyle name="Total 2 2 4 2 4 3 2 4 2" xfId="47913"/>
    <cellStyle name="Total 2 2 4 2 4 3 2 5" xfId="26286"/>
    <cellStyle name="Total 2 2 4 2 4 3 2 5 2" xfId="51126"/>
    <cellStyle name="Total 2 2 4 2 4 3 2 6" xfId="36993"/>
    <cellStyle name="Total 2 2 4 2 4 3 3" xfId="30753"/>
    <cellStyle name="Total 2 2 4 2 4 4" xfId="6875"/>
    <cellStyle name="Total 2 2 4 2 4 4 2" xfId="13566"/>
    <cellStyle name="Total 2 2 4 2 4 4 2 2" xfId="38408"/>
    <cellStyle name="Total 2 2 4 2 4 4 3" xfId="13854"/>
    <cellStyle name="Total 2 2 4 2 4 4 3 2" xfId="38696"/>
    <cellStyle name="Total 2 2 4 2 4 4 4" xfId="15744"/>
    <cellStyle name="Total 2 2 4 2 4 4 4 2" xfId="40584"/>
    <cellStyle name="Total 2 2 4 2 4 4 5" xfId="9162"/>
    <cellStyle name="Total 2 2 4 2 4 4 5 2" xfId="34112"/>
    <cellStyle name="Total 2 2 4 2 4 4 6" xfId="31836"/>
    <cellStyle name="Total 2 2 4 2 4 5" xfId="29384"/>
    <cellStyle name="Total 2 2 4 2 5" xfId="657"/>
    <cellStyle name="Total 2 2 4 2 5 2" xfId="5298"/>
    <cellStyle name="Total 2 2 4 2 5 2 2" xfId="6192"/>
    <cellStyle name="Total 2 2 4 2 5 2 2 2" xfId="12567"/>
    <cellStyle name="Total 2 2 4 2 5 2 2 2 2" xfId="16977"/>
    <cellStyle name="Total 2 2 4 2 5 2 2 2 2 2" xfId="41817"/>
    <cellStyle name="Total 2 2 4 2 5 2 2 2 3" xfId="20240"/>
    <cellStyle name="Total 2 2 4 2 5 2 2 2 3 2" xfId="45080"/>
    <cellStyle name="Total 2 2 4 2 5 2 2 2 4" xfId="23510"/>
    <cellStyle name="Total 2 2 4 2 5 2 2 2 4 2" xfId="48350"/>
    <cellStyle name="Total 2 2 4 2 5 2 2 2 5" xfId="26723"/>
    <cellStyle name="Total 2 2 4 2 5 2 2 2 5 2" xfId="51563"/>
    <cellStyle name="Total 2 2 4 2 5 2 2 2 6" xfId="37413"/>
    <cellStyle name="Total 2 2 4 2 5 2 2 3" xfId="31171"/>
    <cellStyle name="Total 2 2 4 2 5 2 3" xfId="10406"/>
    <cellStyle name="Total 2 2 4 2 5 2 3 2" xfId="9368"/>
    <cellStyle name="Total 2 2 4 2 5 2 3 2 2" xfId="34318"/>
    <cellStyle name="Total 2 2 4 2 5 2 3 3" xfId="18120"/>
    <cellStyle name="Total 2 2 4 2 5 2 3 3 2" xfId="42960"/>
    <cellStyle name="Total 2 2 4 2 5 2 3 4" xfId="21408"/>
    <cellStyle name="Total 2 2 4 2 5 2 3 4 2" xfId="46248"/>
    <cellStyle name="Total 2 2 4 2 5 2 3 5" xfId="24634"/>
    <cellStyle name="Total 2 2 4 2 5 2 3 5 2" xfId="49474"/>
    <cellStyle name="Total 2 2 4 2 5 2 3 6" xfId="35345"/>
    <cellStyle name="Total 2 2 4 2 5 2 4" xfId="30360"/>
    <cellStyle name="Total 2 2 4 2 5 3" xfId="5801"/>
    <cellStyle name="Total 2 2 4 2 5 3 2" xfId="12177"/>
    <cellStyle name="Total 2 2 4 2 5 3 2 2" xfId="16587"/>
    <cellStyle name="Total 2 2 4 2 5 3 2 2 2" xfId="41427"/>
    <cellStyle name="Total 2 2 4 2 5 3 2 3" xfId="19850"/>
    <cellStyle name="Total 2 2 4 2 5 3 2 3 2" xfId="44690"/>
    <cellStyle name="Total 2 2 4 2 5 3 2 4" xfId="23120"/>
    <cellStyle name="Total 2 2 4 2 5 3 2 4 2" xfId="47960"/>
    <cellStyle name="Total 2 2 4 2 5 3 2 5" xfId="26333"/>
    <cellStyle name="Total 2 2 4 2 5 3 2 5 2" xfId="51173"/>
    <cellStyle name="Total 2 2 4 2 5 3 2 6" xfId="37040"/>
    <cellStyle name="Total 2 2 4 2 5 3 3" xfId="30800"/>
    <cellStyle name="Total 2 2 4 2 5 4" xfId="6849"/>
    <cellStyle name="Total 2 2 4 2 5 4 2" xfId="8623"/>
    <cellStyle name="Total 2 2 4 2 5 4 2 2" xfId="33574"/>
    <cellStyle name="Total 2 2 4 2 5 4 3" xfId="14921"/>
    <cellStyle name="Total 2 2 4 2 5 4 3 2" xfId="39762"/>
    <cellStyle name="Total 2 2 4 2 5 4 4" xfId="6758"/>
    <cellStyle name="Total 2 2 4 2 5 4 4 2" xfId="31726"/>
    <cellStyle name="Total 2 2 4 2 5 4 5" xfId="13833"/>
    <cellStyle name="Total 2 2 4 2 5 4 5 2" xfId="38675"/>
    <cellStyle name="Total 2 2 4 2 5 4 6" xfId="31812"/>
    <cellStyle name="Total 2 2 4 2 5 5" xfId="29431"/>
    <cellStyle name="Total 2 2 4 2 6" xfId="694"/>
    <cellStyle name="Total 2 2 4 2 6 2" xfId="5838"/>
    <cellStyle name="Total 2 2 4 2 6 2 2" xfId="12214"/>
    <cellStyle name="Total 2 2 4 2 6 2 2 2" xfId="16624"/>
    <cellStyle name="Total 2 2 4 2 6 2 2 2 2" xfId="41464"/>
    <cellStyle name="Total 2 2 4 2 6 2 2 3" xfId="19887"/>
    <cellStyle name="Total 2 2 4 2 6 2 2 3 2" xfId="44727"/>
    <cellStyle name="Total 2 2 4 2 6 2 2 4" xfId="23157"/>
    <cellStyle name="Total 2 2 4 2 6 2 2 4 2" xfId="47997"/>
    <cellStyle name="Total 2 2 4 2 6 2 2 5" xfId="26370"/>
    <cellStyle name="Total 2 2 4 2 6 2 2 5 2" xfId="51210"/>
    <cellStyle name="Total 2 2 4 2 6 2 2 6" xfId="37077"/>
    <cellStyle name="Total 2 2 4 2 6 2 3" xfId="30837"/>
    <cellStyle name="Total 2 2 4 2 6 3" xfId="10164"/>
    <cellStyle name="Total 2 2 4 2 6 3 2" xfId="14158"/>
    <cellStyle name="Total 2 2 4 2 6 3 2 2" xfId="38999"/>
    <cellStyle name="Total 2 2 4 2 6 3 3" xfId="17878"/>
    <cellStyle name="Total 2 2 4 2 6 3 3 2" xfId="42718"/>
    <cellStyle name="Total 2 2 4 2 6 3 4" xfId="21172"/>
    <cellStyle name="Total 2 2 4 2 6 3 4 2" xfId="46012"/>
    <cellStyle name="Total 2 2 4 2 6 3 5" xfId="24398"/>
    <cellStyle name="Total 2 2 4 2 6 3 5 2" xfId="49238"/>
    <cellStyle name="Total 2 2 4 2 6 3 6" xfId="35106"/>
    <cellStyle name="Total 2 2 4 2 6 4" xfId="29468"/>
    <cellStyle name="Total 2 2 4 2 7" xfId="5546"/>
    <cellStyle name="Total 2 2 4 2 7 2" xfId="10225"/>
    <cellStyle name="Total 2 2 4 2 7 2 2" xfId="7725"/>
    <cellStyle name="Total 2 2 4 2 7 2 2 2" xfId="32678"/>
    <cellStyle name="Total 2 2 4 2 7 2 3" xfId="17939"/>
    <cellStyle name="Total 2 2 4 2 7 2 3 2" xfId="42779"/>
    <cellStyle name="Total 2 2 4 2 7 2 4" xfId="21233"/>
    <cellStyle name="Total 2 2 4 2 7 2 4 2" xfId="46073"/>
    <cellStyle name="Total 2 2 4 2 7 2 5" xfId="24459"/>
    <cellStyle name="Total 2 2 4 2 7 2 5 2" xfId="49299"/>
    <cellStyle name="Total 2 2 4 2 7 2 6" xfId="35167"/>
    <cellStyle name="Total 2 2 4 2 7 3" xfId="30545"/>
    <cellStyle name="Total 2 2 4 2 8" xfId="11735"/>
    <cellStyle name="Total 2 2 4 2 8 2" xfId="13124"/>
    <cellStyle name="Total 2 2 4 2 8 2 2" xfId="37966"/>
    <cellStyle name="Total 2 2 4 2 8 3" xfId="19409"/>
    <cellStyle name="Total 2 2 4 2 8 3 2" xfId="44249"/>
    <cellStyle name="Total 2 2 4 2 8 4" xfId="22678"/>
    <cellStyle name="Total 2 2 4 2 8 4 2" xfId="47518"/>
    <cellStyle name="Total 2 2 4 2 8 5" xfId="25893"/>
    <cellStyle name="Total 2 2 4 2 8 5 2" xfId="50733"/>
    <cellStyle name="Total 2 2 4 2 8 6" xfId="36615"/>
    <cellStyle name="Total 2 2 4 2 9" xfId="29168"/>
    <cellStyle name="Total 2 2 4 3" xfId="382"/>
    <cellStyle name="Total 2 2 4 3 2" xfId="478"/>
    <cellStyle name="Total 2 2 4 3 2 2" xfId="1078"/>
    <cellStyle name="Total 2 2 4 3 2 2 2" xfId="5993"/>
    <cellStyle name="Total 2 2 4 3 2 2 2 2" xfId="12369"/>
    <cellStyle name="Total 2 2 4 3 2 2 2 2 2" xfId="16779"/>
    <cellStyle name="Total 2 2 4 3 2 2 2 2 2 2" xfId="41619"/>
    <cellStyle name="Total 2 2 4 3 2 2 2 2 3" xfId="20042"/>
    <cellStyle name="Total 2 2 4 3 2 2 2 2 3 2" xfId="44882"/>
    <cellStyle name="Total 2 2 4 3 2 2 2 2 4" xfId="23312"/>
    <cellStyle name="Total 2 2 4 3 2 2 2 2 4 2" xfId="48152"/>
    <cellStyle name="Total 2 2 4 3 2 2 2 2 5" xfId="26525"/>
    <cellStyle name="Total 2 2 4 3 2 2 2 2 5 2" xfId="51365"/>
    <cellStyle name="Total 2 2 4 3 2 2 2 2 6" xfId="37229"/>
    <cellStyle name="Total 2 2 4 3 2 2 2 3" xfId="30989"/>
    <cellStyle name="Total 2 2 4 3 2 2 3" xfId="6804"/>
    <cellStyle name="Total 2 2 4 3 2 2 3 2" xfId="7954"/>
    <cellStyle name="Total 2 2 4 3 2 2 3 2 2" xfId="32907"/>
    <cellStyle name="Total 2 2 4 3 2 2 3 3" xfId="9577"/>
    <cellStyle name="Total 2 2 4 3 2 2 3 3 2" xfId="34527"/>
    <cellStyle name="Total 2 2 4 3 2 2 3 4" xfId="15742"/>
    <cellStyle name="Total 2 2 4 3 2 2 3 4 2" xfId="40582"/>
    <cellStyle name="Total 2 2 4 3 2 2 3 5" xfId="13215"/>
    <cellStyle name="Total 2 2 4 3 2 2 3 5 2" xfId="38057"/>
    <cellStyle name="Total 2 2 4 3 2 2 3 6" xfId="31771"/>
    <cellStyle name="Total 2 2 4 3 2 2 4" xfId="29624"/>
    <cellStyle name="Total 2 2 4 3 2 3" xfId="5648"/>
    <cellStyle name="Total 2 2 4 3 2 3 2" xfId="12024"/>
    <cellStyle name="Total 2 2 4 3 2 3 2 2" xfId="16434"/>
    <cellStyle name="Total 2 2 4 3 2 3 2 2 2" xfId="41274"/>
    <cellStyle name="Total 2 2 4 3 2 3 2 3" xfId="19697"/>
    <cellStyle name="Total 2 2 4 3 2 3 2 3 2" xfId="44537"/>
    <cellStyle name="Total 2 2 4 3 2 3 2 4" xfId="22967"/>
    <cellStyle name="Total 2 2 4 3 2 3 2 4 2" xfId="47807"/>
    <cellStyle name="Total 2 2 4 3 2 3 2 5" xfId="26180"/>
    <cellStyle name="Total 2 2 4 3 2 3 2 5 2" xfId="51020"/>
    <cellStyle name="Total 2 2 4 3 2 3 2 6" xfId="36887"/>
    <cellStyle name="Total 2 2 4 3 2 3 3" xfId="30647"/>
    <cellStyle name="Total 2 2 4 3 2 4" xfId="11787"/>
    <cellStyle name="Total 2 2 4 3 2 4 2" xfId="6647"/>
    <cellStyle name="Total 2 2 4 3 2 4 2 2" xfId="31615"/>
    <cellStyle name="Total 2 2 4 3 2 4 3" xfId="19460"/>
    <cellStyle name="Total 2 2 4 3 2 4 3 2" xfId="44300"/>
    <cellStyle name="Total 2 2 4 3 2 4 4" xfId="22730"/>
    <cellStyle name="Total 2 2 4 3 2 4 4 2" xfId="47570"/>
    <cellStyle name="Total 2 2 4 3 2 4 5" xfId="25944"/>
    <cellStyle name="Total 2 2 4 3 2 4 5 2" xfId="50784"/>
    <cellStyle name="Total 2 2 4 3 2 4 6" xfId="36652"/>
    <cellStyle name="Total 2 2 4 3 2 5" xfId="29272"/>
    <cellStyle name="Total 2 2 4 3 3" xfId="629"/>
    <cellStyle name="Total 2 2 4 3 3 2" xfId="1054"/>
    <cellStyle name="Total 2 2 4 3 3 2 2" xfId="5969"/>
    <cellStyle name="Total 2 2 4 3 3 2 2 2" xfId="12345"/>
    <cellStyle name="Total 2 2 4 3 3 2 2 2 2" xfId="16755"/>
    <cellStyle name="Total 2 2 4 3 3 2 2 2 2 2" xfId="41595"/>
    <cellStyle name="Total 2 2 4 3 3 2 2 2 3" xfId="20018"/>
    <cellStyle name="Total 2 2 4 3 3 2 2 2 3 2" xfId="44858"/>
    <cellStyle name="Total 2 2 4 3 3 2 2 2 4" xfId="23288"/>
    <cellStyle name="Total 2 2 4 3 3 2 2 2 4 2" xfId="48128"/>
    <cellStyle name="Total 2 2 4 3 3 2 2 2 5" xfId="26501"/>
    <cellStyle name="Total 2 2 4 3 3 2 2 2 5 2" xfId="51341"/>
    <cellStyle name="Total 2 2 4 3 3 2 2 2 6" xfId="37205"/>
    <cellStyle name="Total 2 2 4 3 3 2 2 3" xfId="30965"/>
    <cellStyle name="Total 2 2 4 3 3 2 3" xfId="6831"/>
    <cellStyle name="Total 2 2 4 3 3 2 3 2" xfId="9198"/>
    <cellStyle name="Total 2 2 4 3 3 2 3 2 2" xfId="34148"/>
    <cellStyle name="Total 2 2 4 3 3 2 3 3" xfId="6690"/>
    <cellStyle name="Total 2 2 4 3 3 2 3 3 2" xfId="31658"/>
    <cellStyle name="Total 2 2 4 3 3 2 3 4" xfId="9551"/>
    <cellStyle name="Total 2 2 4 3 3 2 3 4 2" xfId="34501"/>
    <cellStyle name="Total 2 2 4 3 3 2 3 5" xfId="7040"/>
    <cellStyle name="Total 2 2 4 3 3 2 3 5 2" xfId="31995"/>
    <cellStyle name="Total 2 2 4 3 3 2 3 6" xfId="31796"/>
    <cellStyle name="Total 2 2 4 3 3 2 4" xfId="29600"/>
    <cellStyle name="Total 2 2 4 3 3 3" xfId="5773"/>
    <cellStyle name="Total 2 2 4 3 3 3 2" xfId="12149"/>
    <cellStyle name="Total 2 2 4 3 3 3 2 2" xfId="16559"/>
    <cellStyle name="Total 2 2 4 3 3 3 2 2 2" xfId="41399"/>
    <cellStyle name="Total 2 2 4 3 3 3 2 3" xfId="19822"/>
    <cellStyle name="Total 2 2 4 3 3 3 2 3 2" xfId="44662"/>
    <cellStyle name="Total 2 2 4 3 3 3 2 4" xfId="23092"/>
    <cellStyle name="Total 2 2 4 3 3 3 2 4 2" xfId="47932"/>
    <cellStyle name="Total 2 2 4 3 3 3 2 5" xfId="26305"/>
    <cellStyle name="Total 2 2 4 3 3 3 2 5 2" xfId="51145"/>
    <cellStyle name="Total 2 2 4 3 3 3 2 6" xfId="37012"/>
    <cellStyle name="Total 2 2 4 3 3 3 3" xfId="30772"/>
    <cellStyle name="Total 2 2 4 3 3 4" xfId="11514"/>
    <cellStyle name="Total 2 2 4 3 3 4 2" xfId="7184"/>
    <cellStyle name="Total 2 2 4 3 3 4 2 2" xfId="32137"/>
    <cellStyle name="Total 2 2 4 3 3 4 3" xfId="19191"/>
    <cellStyle name="Total 2 2 4 3 3 4 3 2" xfId="44031"/>
    <cellStyle name="Total 2 2 4 3 3 4 4" xfId="22458"/>
    <cellStyle name="Total 2 2 4 3 3 4 4 2" xfId="47298"/>
    <cellStyle name="Total 2 2 4 3 3 4 5" xfId="25676"/>
    <cellStyle name="Total 2 2 4 3 3 4 5 2" xfId="50516"/>
    <cellStyle name="Total 2 2 4 3 3 4 6" xfId="36403"/>
    <cellStyle name="Total 2 2 4 3 3 5" xfId="29403"/>
    <cellStyle name="Total 2 2 4 3 4" xfId="675"/>
    <cellStyle name="Total 2 2 4 3 4 2" xfId="5347"/>
    <cellStyle name="Total 2 2 4 3 4 2 2" xfId="6221"/>
    <cellStyle name="Total 2 2 4 3 4 2 2 2" xfId="12596"/>
    <cellStyle name="Total 2 2 4 3 4 2 2 2 2" xfId="17006"/>
    <cellStyle name="Total 2 2 4 3 4 2 2 2 2 2" xfId="41846"/>
    <cellStyle name="Total 2 2 4 3 4 2 2 2 3" xfId="20269"/>
    <cellStyle name="Total 2 2 4 3 4 2 2 2 3 2" xfId="45109"/>
    <cellStyle name="Total 2 2 4 3 4 2 2 2 4" xfId="23539"/>
    <cellStyle name="Total 2 2 4 3 4 2 2 2 4 2" xfId="48379"/>
    <cellStyle name="Total 2 2 4 3 4 2 2 2 5" xfId="26752"/>
    <cellStyle name="Total 2 2 4 3 4 2 2 2 5 2" xfId="51592"/>
    <cellStyle name="Total 2 2 4 3 4 2 2 2 6" xfId="37442"/>
    <cellStyle name="Total 2 2 4 3 4 2 2 3" xfId="31200"/>
    <cellStyle name="Total 2 2 4 3 4 2 3" xfId="10369"/>
    <cellStyle name="Total 2 2 4 3 4 2 3 2" xfId="13743"/>
    <cellStyle name="Total 2 2 4 3 4 2 3 2 2" xfId="38585"/>
    <cellStyle name="Total 2 2 4 3 4 2 3 3" xfId="18083"/>
    <cellStyle name="Total 2 2 4 3 4 2 3 3 2" xfId="42923"/>
    <cellStyle name="Total 2 2 4 3 4 2 3 4" xfId="21373"/>
    <cellStyle name="Total 2 2 4 3 4 2 3 4 2" xfId="46213"/>
    <cellStyle name="Total 2 2 4 3 4 2 3 5" xfId="24599"/>
    <cellStyle name="Total 2 2 4 3 4 2 3 5 2" xfId="49439"/>
    <cellStyle name="Total 2 2 4 3 4 2 3 6" xfId="35310"/>
    <cellStyle name="Total 2 2 4 3 4 2 4" xfId="30395"/>
    <cellStyle name="Total 2 2 4 3 4 3" xfId="5819"/>
    <cellStyle name="Total 2 2 4 3 4 3 2" xfId="12195"/>
    <cellStyle name="Total 2 2 4 3 4 3 2 2" xfId="16605"/>
    <cellStyle name="Total 2 2 4 3 4 3 2 2 2" xfId="41445"/>
    <cellStyle name="Total 2 2 4 3 4 3 2 3" xfId="19868"/>
    <cellStyle name="Total 2 2 4 3 4 3 2 3 2" xfId="44708"/>
    <cellStyle name="Total 2 2 4 3 4 3 2 4" xfId="23138"/>
    <cellStyle name="Total 2 2 4 3 4 3 2 4 2" xfId="47978"/>
    <cellStyle name="Total 2 2 4 3 4 3 2 5" xfId="26351"/>
    <cellStyle name="Total 2 2 4 3 4 3 2 5 2" xfId="51191"/>
    <cellStyle name="Total 2 2 4 3 4 3 2 6" xfId="37058"/>
    <cellStyle name="Total 2 2 4 3 4 3 3" xfId="30818"/>
    <cellStyle name="Total 2 2 4 3 4 4" xfId="6806"/>
    <cellStyle name="Total 2 2 4 3 4 4 2" xfId="14854"/>
    <cellStyle name="Total 2 2 4 3 4 4 2 2" xfId="39695"/>
    <cellStyle name="Total 2 2 4 3 4 4 3" xfId="14925"/>
    <cellStyle name="Total 2 2 4 3 4 4 3 2" xfId="39766"/>
    <cellStyle name="Total 2 2 4 3 4 4 4" xfId="13444"/>
    <cellStyle name="Total 2 2 4 3 4 4 4 2" xfId="38286"/>
    <cellStyle name="Total 2 2 4 3 4 4 5" xfId="9768"/>
    <cellStyle name="Total 2 2 4 3 4 4 5 2" xfId="34717"/>
    <cellStyle name="Total 2 2 4 3 4 4 6" xfId="31773"/>
    <cellStyle name="Total 2 2 4 3 4 5" xfId="29449"/>
    <cellStyle name="Total 2 2 4 3 5" xfId="712"/>
    <cellStyle name="Total 2 2 4 3 5 2" xfId="5856"/>
    <cellStyle name="Total 2 2 4 3 5 2 2" xfId="12232"/>
    <cellStyle name="Total 2 2 4 3 5 2 2 2" xfId="16642"/>
    <cellStyle name="Total 2 2 4 3 5 2 2 2 2" xfId="41482"/>
    <cellStyle name="Total 2 2 4 3 5 2 2 3" xfId="19905"/>
    <cellStyle name="Total 2 2 4 3 5 2 2 3 2" xfId="44745"/>
    <cellStyle name="Total 2 2 4 3 5 2 2 4" xfId="23175"/>
    <cellStyle name="Total 2 2 4 3 5 2 2 4 2" xfId="48015"/>
    <cellStyle name="Total 2 2 4 3 5 2 2 5" xfId="26388"/>
    <cellStyle name="Total 2 2 4 3 5 2 2 5 2" xfId="51228"/>
    <cellStyle name="Total 2 2 4 3 5 2 2 6" xfId="37095"/>
    <cellStyle name="Total 2 2 4 3 5 2 3" xfId="30855"/>
    <cellStyle name="Total 2 2 4 3 5 3" xfId="6921"/>
    <cellStyle name="Total 2 2 4 3 5 3 2" xfId="8793"/>
    <cellStyle name="Total 2 2 4 3 5 3 2 2" xfId="33744"/>
    <cellStyle name="Total 2 2 4 3 5 3 3" xfId="7338"/>
    <cellStyle name="Total 2 2 4 3 5 3 3 2" xfId="32291"/>
    <cellStyle name="Total 2 2 4 3 5 3 4" xfId="9758"/>
    <cellStyle name="Total 2 2 4 3 5 3 4 2" xfId="34707"/>
    <cellStyle name="Total 2 2 4 3 5 3 5" xfId="8868"/>
    <cellStyle name="Total 2 2 4 3 5 3 5 2" xfId="33819"/>
    <cellStyle name="Total 2 2 4 3 5 3 6" xfId="31881"/>
    <cellStyle name="Total 2 2 4 3 5 4" xfId="29486"/>
    <cellStyle name="Total 2 2 4 3 6" xfId="5564"/>
    <cellStyle name="Total 2 2 4 3 6 2" xfId="10207"/>
    <cellStyle name="Total 2 2 4 3 6 2 2" xfId="7824"/>
    <cellStyle name="Total 2 2 4 3 6 2 2 2" xfId="32777"/>
    <cellStyle name="Total 2 2 4 3 6 2 3" xfId="17921"/>
    <cellStyle name="Total 2 2 4 3 6 2 3 2" xfId="42761"/>
    <cellStyle name="Total 2 2 4 3 6 2 4" xfId="21215"/>
    <cellStyle name="Total 2 2 4 3 6 2 4 2" xfId="46055"/>
    <cellStyle name="Total 2 2 4 3 6 2 5" xfId="24441"/>
    <cellStyle name="Total 2 2 4 3 6 2 5 2" xfId="49281"/>
    <cellStyle name="Total 2 2 4 3 6 2 6" xfId="35149"/>
    <cellStyle name="Total 2 2 4 3 6 3" xfId="30563"/>
    <cellStyle name="Total 2 2 4 3 7" xfId="11719"/>
    <cellStyle name="Total 2 2 4 3 7 2" xfId="13232"/>
    <cellStyle name="Total 2 2 4 3 7 2 2" xfId="38074"/>
    <cellStyle name="Total 2 2 4 3 7 3" xfId="19393"/>
    <cellStyle name="Total 2 2 4 3 7 3 2" xfId="44233"/>
    <cellStyle name="Total 2 2 4 3 7 4" xfId="22662"/>
    <cellStyle name="Total 2 2 4 3 7 4 2" xfId="47502"/>
    <cellStyle name="Total 2 2 4 3 7 5" xfId="25877"/>
    <cellStyle name="Total 2 2 4 3 7 5 2" xfId="50717"/>
    <cellStyle name="Total 2 2 4 3 7 6" xfId="36599"/>
    <cellStyle name="Total 2 2 4 3 8" xfId="29186"/>
    <cellStyle name="Total 2 2 4 4" xfId="446"/>
    <cellStyle name="Total 2 2 4 4 2" xfId="1037"/>
    <cellStyle name="Total 2 2 4 4 2 2" xfId="5952"/>
    <cellStyle name="Total 2 2 4 4 2 2 2" xfId="12328"/>
    <cellStyle name="Total 2 2 4 4 2 2 2 2" xfId="16738"/>
    <cellStyle name="Total 2 2 4 4 2 2 2 2 2" xfId="41578"/>
    <cellStyle name="Total 2 2 4 4 2 2 2 3" xfId="20001"/>
    <cellStyle name="Total 2 2 4 4 2 2 2 3 2" xfId="44841"/>
    <cellStyle name="Total 2 2 4 4 2 2 2 4" xfId="23271"/>
    <cellStyle name="Total 2 2 4 4 2 2 2 4 2" xfId="48111"/>
    <cellStyle name="Total 2 2 4 4 2 2 2 5" xfId="26484"/>
    <cellStyle name="Total 2 2 4 4 2 2 2 5 2" xfId="51324"/>
    <cellStyle name="Total 2 2 4 4 2 2 2 6" xfId="37188"/>
    <cellStyle name="Total 2 2 4 4 2 2 3" xfId="30948"/>
    <cellStyle name="Total 2 2 4 4 2 3" xfId="11469"/>
    <cellStyle name="Total 2 2 4 4 2 3 2" xfId="9522"/>
    <cellStyle name="Total 2 2 4 4 2 3 2 2" xfId="34472"/>
    <cellStyle name="Total 2 2 4 4 2 3 3" xfId="19156"/>
    <cellStyle name="Total 2 2 4 4 2 3 3 2" xfId="43996"/>
    <cellStyle name="Total 2 2 4 4 2 3 4" xfId="22427"/>
    <cellStyle name="Total 2 2 4 4 2 3 4 2" xfId="47267"/>
    <cellStyle name="Total 2 2 4 4 2 3 5" xfId="25646"/>
    <cellStyle name="Total 2 2 4 4 2 3 5 2" xfId="50486"/>
    <cellStyle name="Total 2 2 4 4 2 3 6" xfId="36369"/>
    <cellStyle name="Total 2 2 4 4 2 4" xfId="29583"/>
    <cellStyle name="Total 2 2 4 4 3" xfId="5616"/>
    <cellStyle name="Total 2 2 4 4 3 2" xfId="11992"/>
    <cellStyle name="Total 2 2 4 4 3 2 2" xfId="16402"/>
    <cellStyle name="Total 2 2 4 4 3 2 2 2" xfId="41242"/>
    <cellStyle name="Total 2 2 4 4 3 2 3" xfId="19665"/>
    <cellStyle name="Total 2 2 4 4 3 2 3 2" xfId="44505"/>
    <cellStyle name="Total 2 2 4 4 3 2 4" xfId="22935"/>
    <cellStyle name="Total 2 2 4 4 3 2 4 2" xfId="47775"/>
    <cellStyle name="Total 2 2 4 4 3 2 5" xfId="26148"/>
    <cellStyle name="Total 2 2 4 4 3 2 5 2" xfId="50988"/>
    <cellStyle name="Total 2 2 4 4 3 2 6" xfId="36855"/>
    <cellStyle name="Total 2 2 4 4 3 3" xfId="30615"/>
    <cellStyle name="Total 2 2 4 4 4" xfId="11678"/>
    <cellStyle name="Total 2 2 4 4 4 2" xfId="6928"/>
    <cellStyle name="Total 2 2 4 4 4 2 2" xfId="31886"/>
    <cellStyle name="Total 2 2 4 4 4 3" xfId="19352"/>
    <cellStyle name="Total 2 2 4 4 4 3 2" xfId="44192"/>
    <cellStyle name="Total 2 2 4 4 4 4" xfId="22621"/>
    <cellStyle name="Total 2 2 4 4 4 4 2" xfId="47461"/>
    <cellStyle name="Total 2 2 4 4 4 5" xfId="25836"/>
    <cellStyle name="Total 2 2 4 4 4 5 2" xfId="50676"/>
    <cellStyle name="Total 2 2 4 4 4 6" xfId="36561"/>
    <cellStyle name="Total 2 2 4 4 5" xfId="29240"/>
    <cellStyle name="Total 2 2 4 5" xfId="596"/>
    <cellStyle name="Total 2 2 4 5 2" xfId="972"/>
    <cellStyle name="Total 2 2 4 5 2 2" xfId="5891"/>
    <cellStyle name="Total 2 2 4 5 2 2 2" xfId="12267"/>
    <cellStyle name="Total 2 2 4 5 2 2 2 2" xfId="16677"/>
    <cellStyle name="Total 2 2 4 5 2 2 2 2 2" xfId="41517"/>
    <cellStyle name="Total 2 2 4 5 2 2 2 3" xfId="19940"/>
    <cellStyle name="Total 2 2 4 5 2 2 2 3 2" xfId="44780"/>
    <cellStyle name="Total 2 2 4 5 2 2 2 4" xfId="23210"/>
    <cellStyle name="Total 2 2 4 5 2 2 2 4 2" xfId="48050"/>
    <cellStyle name="Total 2 2 4 5 2 2 2 5" xfId="26423"/>
    <cellStyle name="Total 2 2 4 5 2 2 2 5 2" xfId="51263"/>
    <cellStyle name="Total 2 2 4 5 2 2 2 6" xfId="37127"/>
    <cellStyle name="Total 2 2 4 5 2 2 3" xfId="30887"/>
    <cellStyle name="Total 2 2 4 5 2 3" xfId="11713"/>
    <cellStyle name="Total 2 2 4 5 2 3 2" xfId="14375"/>
    <cellStyle name="Total 2 2 4 5 2 3 2 2" xfId="39216"/>
    <cellStyle name="Total 2 2 4 5 2 3 3" xfId="19387"/>
    <cellStyle name="Total 2 2 4 5 2 3 3 2" xfId="44227"/>
    <cellStyle name="Total 2 2 4 5 2 3 4" xfId="22656"/>
    <cellStyle name="Total 2 2 4 5 2 3 4 2" xfId="47496"/>
    <cellStyle name="Total 2 2 4 5 2 3 5" xfId="25871"/>
    <cellStyle name="Total 2 2 4 5 2 3 5 2" xfId="50711"/>
    <cellStyle name="Total 2 2 4 5 2 3 6" xfId="36593"/>
    <cellStyle name="Total 2 2 4 5 2 4" xfId="29518"/>
    <cellStyle name="Total 2 2 4 5 3" xfId="5740"/>
    <cellStyle name="Total 2 2 4 5 3 2" xfId="12116"/>
    <cellStyle name="Total 2 2 4 5 3 2 2" xfId="16526"/>
    <cellStyle name="Total 2 2 4 5 3 2 2 2" xfId="41366"/>
    <cellStyle name="Total 2 2 4 5 3 2 3" xfId="19789"/>
    <cellStyle name="Total 2 2 4 5 3 2 3 2" xfId="44629"/>
    <cellStyle name="Total 2 2 4 5 3 2 4" xfId="23059"/>
    <cellStyle name="Total 2 2 4 5 3 2 4 2" xfId="47899"/>
    <cellStyle name="Total 2 2 4 5 3 2 5" xfId="26272"/>
    <cellStyle name="Total 2 2 4 5 3 2 5 2" xfId="51112"/>
    <cellStyle name="Total 2 2 4 5 3 2 6" xfId="36979"/>
    <cellStyle name="Total 2 2 4 5 3 3" xfId="30739"/>
    <cellStyle name="Total 2 2 4 5 4" xfId="6872"/>
    <cellStyle name="Total 2 2 4 5 4 2" xfId="15686"/>
    <cellStyle name="Total 2 2 4 5 4 2 2" xfId="40526"/>
    <cellStyle name="Total 2 2 4 5 4 3" xfId="14008"/>
    <cellStyle name="Total 2 2 4 5 4 3 2" xfId="38849"/>
    <cellStyle name="Total 2 2 4 5 4 4" xfId="8646"/>
    <cellStyle name="Total 2 2 4 5 4 4 2" xfId="33597"/>
    <cellStyle name="Total 2 2 4 5 4 5" xfId="8607"/>
    <cellStyle name="Total 2 2 4 5 4 5 2" xfId="33558"/>
    <cellStyle name="Total 2 2 4 5 4 6" xfId="31833"/>
    <cellStyle name="Total 2 2 4 5 5" xfId="29370"/>
    <cellStyle name="Total 2 2 4 6" xfId="5532"/>
    <cellStyle name="Total 2 2 4 6 2" xfId="10237"/>
    <cellStyle name="Total 2 2 4 6 2 2" xfId="6433"/>
    <cellStyle name="Total 2 2 4 6 2 2 2" xfId="31407"/>
    <cellStyle name="Total 2 2 4 6 2 3" xfId="17951"/>
    <cellStyle name="Total 2 2 4 6 2 3 2" xfId="42791"/>
    <cellStyle name="Total 2 2 4 6 2 4" xfId="21245"/>
    <cellStyle name="Total 2 2 4 6 2 4 2" xfId="46085"/>
    <cellStyle name="Total 2 2 4 6 2 5" xfId="24471"/>
    <cellStyle name="Total 2 2 4 6 2 5 2" xfId="49311"/>
    <cellStyle name="Total 2 2 4 6 2 6" xfId="35179"/>
    <cellStyle name="Total 2 2 4 6 3" xfId="30531"/>
    <cellStyle name="Total 2 2 4 7" xfId="11649"/>
    <cellStyle name="Total 2 2 4 7 2" xfId="7284"/>
    <cellStyle name="Total 2 2 4 7 2 2" xfId="32237"/>
    <cellStyle name="Total 2 2 4 7 3" xfId="19323"/>
    <cellStyle name="Total 2 2 4 7 3 2" xfId="44163"/>
    <cellStyle name="Total 2 2 4 7 4" xfId="22592"/>
    <cellStyle name="Total 2 2 4 7 4 2" xfId="47432"/>
    <cellStyle name="Total 2 2 4 7 5" xfId="25807"/>
    <cellStyle name="Total 2 2 4 7 5 2" xfId="50647"/>
    <cellStyle name="Total 2 2 4 7 6" xfId="36533"/>
    <cellStyle name="Total 2 2 4 8" xfId="29154"/>
    <cellStyle name="Total 2 2 5" xfId="323"/>
    <cellStyle name="Total 2 2 5 2" xfId="386"/>
    <cellStyle name="Total 2 2 5 2 2" xfId="480"/>
    <cellStyle name="Total 2 2 5 2 2 2" xfId="1080"/>
    <cellStyle name="Total 2 2 5 2 2 2 2" xfId="5995"/>
    <cellStyle name="Total 2 2 5 2 2 2 2 2" xfId="12371"/>
    <cellStyle name="Total 2 2 5 2 2 2 2 2 2" xfId="16781"/>
    <cellStyle name="Total 2 2 5 2 2 2 2 2 2 2" xfId="41621"/>
    <cellStyle name="Total 2 2 5 2 2 2 2 2 3" xfId="20044"/>
    <cellStyle name="Total 2 2 5 2 2 2 2 2 3 2" xfId="44884"/>
    <cellStyle name="Total 2 2 5 2 2 2 2 2 4" xfId="23314"/>
    <cellStyle name="Total 2 2 5 2 2 2 2 2 4 2" xfId="48154"/>
    <cellStyle name="Total 2 2 5 2 2 2 2 2 5" xfId="26527"/>
    <cellStyle name="Total 2 2 5 2 2 2 2 2 5 2" xfId="51367"/>
    <cellStyle name="Total 2 2 5 2 2 2 2 2 6" xfId="37231"/>
    <cellStyle name="Total 2 2 5 2 2 2 2 3" xfId="30991"/>
    <cellStyle name="Total 2 2 5 2 2 2 3" xfId="6868"/>
    <cellStyle name="Total 2 2 5 2 2 2 3 2" xfId="7189"/>
    <cellStyle name="Total 2 2 5 2 2 2 3 2 2" xfId="32142"/>
    <cellStyle name="Total 2 2 5 2 2 2 3 3" xfId="8073"/>
    <cellStyle name="Total 2 2 5 2 2 2 3 3 2" xfId="33026"/>
    <cellStyle name="Total 2 2 5 2 2 2 3 4" xfId="7223"/>
    <cellStyle name="Total 2 2 5 2 2 2 3 4 2" xfId="32176"/>
    <cellStyle name="Total 2 2 5 2 2 2 3 5" xfId="13467"/>
    <cellStyle name="Total 2 2 5 2 2 2 3 5 2" xfId="38309"/>
    <cellStyle name="Total 2 2 5 2 2 2 3 6" xfId="31829"/>
    <cellStyle name="Total 2 2 5 2 2 2 4" xfId="29626"/>
    <cellStyle name="Total 2 2 5 2 2 3" xfId="5650"/>
    <cellStyle name="Total 2 2 5 2 2 3 2" xfId="12026"/>
    <cellStyle name="Total 2 2 5 2 2 3 2 2" xfId="16436"/>
    <cellStyle name="Total 2 2 5 2 2 3 2 2 2" xfId="41276"/>
    <cellStyle name="Total 2 2 5 2 2 3 2 3" xfId="19699"/>
    <cellStyle name="Total 2 2 5 2 2 3 2 3 2" xfId="44539"/>
    <cellStyle name="Total 2 2 5 2 2 3 2 4" xfId="22969"/>
    <cellStyle name="Total 2 2 5 2 2 3 2 4 2" xfId="47809"/>
    <cellStyle name="Total 2 2 5 2 2 3 2 5" xfId="26182"/>
    <cellStyle name="Total 2 2 5 2 2 3 2 5 2" xfId="51022"/>
    <cellStyle name="Total 2 2 5 2 2 3 2 6" xfId="36889"/>
    <cellStyle name="Total 2 2 5 2 2 3 3" xfId="30649"/>
    <cellStyle name="Total 2 2 5 2 2 4" xfId="6787"/>
    <cellStyle name="Total 2 2 5 2 2 4 2" xfId="15773"/>
    <cellStyle name="Total 2 2 5 2 2 4 2 2" xfId="40613"/>
    <cellStyle name="Total 2 2 5 2 2 4 3" xfId="9229"/>
    <cellStyle name="Total 2 2 5 2 2 4 3 2" xfId="34179"/>
    <cellStyle name="Total 2 2 5 2 2 4 4" xfId="14722"/>
    <cellStyle name="Total 2 2 5 2 2 4 4 2" xfId="39563"/>
    <cellStyle name="Total 2 2 5 2 2 4 5" xfId="8499"/>
    <cellStyle name="Total 2 2 5 2 2 4 5 2" xfId="33450"/>
    <cellStyle name="Total 2 2 5 2 2 4 6" xfId="31755"/>
    <cellStyle name="Total 2 2 5 2 2 5" xfId="29274"/>
    <cellStyle name="Total 2 2 5 2 3" xfId="631"/>
    <cellStyle name="Total 2 2 5 2 3 2" xfId="1081"/>
    <cellStyle name="Total 2 2 5 2 3 2 2" xfId="5996"/>
    <cellStyle name="Total 2 2 5 2 3 2 2 2" xfId="12372"/>
    <cellStyle name="Total 2 2 5 2 3 2 2 2 2" xfId="16782"/>
    <cellStyle name="Total 2 2 5 2 3 2 2 2 2 2" xfId="41622"/>
    <cellStyle name="Total 2 2 5 2 3 2 2 2 3" xfId="20045"/>
    <cellStyle name="Total 2 2 5 2 3 2 2 2 3 2" xfId="44885"/>
    <cellStyle name="Total 2 2 5 2 3 2 2 2 4" xfId="23315"/>
    <cellStyle name="Total 2 2 5 2 3 2 2 2 4 2" xfId="48155"/>
    <cellStyle name="Total 2 2 5 2 3 2 2 2 5" xfId="26528"/>
    <cellStyle name="Total 2 2 5 2 3 2 2 2 5 2" xfId="51368"/>
    <cellStyle name="Total 2 2 5 2 3 2 2 2 6" xfId="37232"/>
    <cellStyle name="Total 2 2 5 2 3 2 2 3" xfId="30992"/>
    <cellStyle name="Total 2 2 5 2 3 2 3" xfId="11591"/>
    <cellStyle name="Total 2 2 5 2 3 2 3 2" xfId="13121"/>
    <cellStyle name="Total 2 2 5 2 3 2 3 2 2" xfId="37963"/>
    <cellStyle name="Total 2 2 5 2 3 2 3 3" xfId="19265"/>
    <cellStyle name="Total 2 2 5 2 3 2 3 3 2" xfId="44105"/>
    <cellStyle name="Total 2 2 5 2 3 2 3 4" xfId="22535"/>
    <cellStyle name="Total 2 2 5 2 3 2 3 4 2" xfId="47375"/>
    <cellStyle name="Total 2 2 5 2 3 2 3 5" xfId="25750"/>
    <cellStyle name="Total 2 2 5 2 3 2 3 5 2" xfId="50590"/>
    <cellStyle name="Total 2 2 5 2 3 2 3 6" xfId="36477"/>
    <cellStyle name="Total 2 2 5 2 3 2 4" xfId="29627"/>
    <cellStyle name="Total 2 2 5 2 3 3" xfId="5775"/>
    <cellStyle name="Total 2 2 5 2 3 3 2" xfId="12151"/>
    <cellStyle name="Total 2 2 5 2 3 3 2 2" xfId="16561"/>
    <cellStyle name="Total 2 2 5 2 3 3 2 2 2" xfId="41401"/>
    <cellStyle name="Total 2 2 5 2 3 3 2 3" xfId="19824"/>
    <cellStyle name="Total 2 2 5 2 3 3 2 3 2" xfId="44664"/>
    <cellStyle name="Total 2 2 5 2 3 3 2 4" xfId="23094"/>
    <cellStyle name="Total 2 2 5 2 3 3 2 4 2" xfId="47934"/>
    <cellStyle name="Total 2 2 5 2 3 3 2 5" xfId="26307"/>
    <cellStyle name="Total 2 2 5 2 3 3 2 5 2" xfId="51147"/>
    <cellStyle name="Total 2 2 5 2 3 3 2 6" xfId="37014"/>
    <cellStyle name="Total 2 2 5 2 3 3 3" xfId="30774"/>
    <cellStyle name="Total 2 2 5 2 3 4" xfId="11515"/>
    <cellStyle name="Total 2 2 5 2 3 4 2" xfId="13146"/>
    <cellStyle name="Total 2 2 5 2 3 4 2 2" xfId="37988"/>
    <cellStyle name="Total 2 2 5 2 3 4 3" xfId="19192"/>
    <cellStyle name="Total 2 2 5 2 3 4 3 2" xfId="44032"/>
    <cellStyle name="Total 2 2 5 2 3 4 4" xfId="22459"/>
    <cellStyle name="Total 2 2 5 2 3 4 4 2" xfId="47299"/>
    <cellStyle name="Total 2 2 5 2 3 4 5" xfId="25677"/>
    <cellStyle name="Total 2 2 5 2 3 4 5 2" xfId="50517"/>
    <cellStyle name="Total 2 2 5 2 3 4 6" xfId="36404"/>
    <cellStyle name="Total 2 2 5 2 3 5" xfId="29405"/>
    <cellStyle name="Total 2 2 5 2 4" xfId="677"/>
    <cellStyle name="Total 2 2 5 2 4 2" xfId="5324"/>
    <cellStyle name="Total 2 2 5 2 4 2 2" xfId="6204"/>
    <cellStyle name="Total 2 2 5 2 4 2 2 2" xfId="12579"/>
    <cellStyle name="Total 2 2 5 2 4 2 2 2 2" xfId="16989"/>
    <cellStyle name="Total 2 2 5 2 4 2 2 2 2 2" xfId="41829"/>
    <cellStyle name="Total 2 2 5 2 4 2 2 2 3" xfId="20252"/>
    <cellStyle name="Total 2 2 5 2 4 2 2 2 3 2" xfId="45092"/>
    <cellStyle name="Total 2 2 5 2 4 2 2 2 4" xfId="23522"/>
    <cellStyle name="Total 2 2 5 2 4 2 2 2 4 2" xfId="48362"/>
    <cellStyle name="Total 2 2 5 2 4 2 2 2 5" xfId="26735"/>
    <cellStyle name="Total 2 2 5 2 4 2 2 2 5 2" xfId="51575"/>
    <cellStyle name="Total 2 2 5 2 4 2 2 2 6" xfId="37425"/>
    <cellStyle name="Total 2 2 5 2 4 2 2 3" xfId="31183"/>
    <cellStyle name="Total 2 2 5 2 4 2 3" xfId="10388"/>
    <cellStyle name="Total 2 2 5 2 4 2 3 2" xfId="6986"/>
    <cellStyle name="Total 2 2 5 2 4 2 3 2 2" xfId="31942"/>
    <cellStyle name="Total 2 2 5 2 4 2 3 3" xfId="18102"/>
    <cellStyle name="Total 2 2 5 2 4 2 3 3 2" xfId="42942"/>
    <cellStyle name="Total 2 2 5 2 4 2 3 4" xfId="21392"/>
    <cellStyle name="Total 2 2 5 2 4 2 3 4 2" xfId="46232"/>
    <cellStyle name="Total 2 2 5 2 4 2 3 5" xfId="24618"/>
    <cellStyle name="Total 2 2 5 2 4 2 3 5 2" xfId="49458"/>
    <cellStyle name="Total 2 2 5 2 4 2 3 6" xfId="35329"/>
    <cellStyle name="Total 2 2 5 2 4 2 4" xfId="30376"/>
    <cellStyle name="Total 2 2 5 2 4 3" xfId="5821"/>
    <cellStyle name="Total 2 2 5 2 4 3 2" xfId="12197"/>
    <cellStyle name="Total 2 2 5 2 4 3 2 2" xfId="16607"/>
    <cellStyle name="Total 2 2 5 2 4 3 2 2 2" xfId="41447"/>
    <cellStyle name="Total 2 2 5 2 4 3 2 3" xfId="19870"/>
    <cellStyle name="Total 2 2 5 2 4 3 2 3 2" xfId="44710"/>
    <cellStyle name="Total 2 2 5 2 4 3 2 4" xfId="23140"/>
    <cellStyle name="Total 2 2 5 2 4 3 2 4 2" xfId="47980"/>
    <cellStyle name="Total 2 2 5 2 4 3 2 5" xfId="26353"/>
    <cellStyle name="Total 2 2 5 2 4 3 2 5 2" xfId="51193"/>
    <cellStyle name="Total 2 2 5 2 4 3 2 6" xfId="37060"/>
    <cellStyle name="Total 2 2 5 2 4 3 3" xfId="30820"/>
    <cellStyle name="Total 2 2 5 2 4 4" xfId="6930"/>
    <cellStyle name="Total 2 2 5 2 4 4 2" xfId="7660"/>
    <cellStyle name="Total 2 2 5 2 4 4 2 2" xfId="32613"/>
    <cellStyle name="Total 2 2 5 2 4 4 3" xfId="13237"/>
    <cellStyle name="Total 2 2 5 2 4 4 3 2" xfId="38079"/>
    <cellStyle name="Total 2 2 5 2 4 4 4" xfId="8845"/>
    <cellStyle name="Total 2 2 5 2 4 4 4 2" xfId="33796"/>
    <cellStyle name="Total 2 2 5 2 4 4 5" xfId="20766"/>
    <cellStyle name="Total 2 2 5 2 4 4 5 2" xfId="45606"/>
    <cellStyle name="Total 2 2 5 2 4 4 6" xfId="31888"/>
    <cellStyle name="Total 2 2 5 2 4 5" xfId="29451"/>
    <cellStyle name="Total 2 2 5 2 5" xfId="714"/>
    <cellStyle name="Total 2 2 5 2 5 2" xfId="5858"/>
    <cellStyle name="Total 2 2 5 2 5 2 2" xfId="12234"/>
    <cellStyle name="Total 2 2 5 2 5 2 2 2" xfId="16644"/>
    <cellStyle name="Total 2 2 5 2 5 2 2 2 2" xfId="41484"/>
    <cellStyle name="Total 2 2 5 2 5 2 2 3" xfId="19907"/>
    <cellStyle name="Total 2 2 5 2 5 2 2 3 2" xfId="44747"/>
    <cellStyle name="Total 2 2 5 2 5 2 2 4" xfId="23177"/>
    <cellStyle name="Total 2 2 5 2 5 2 2 4 2" xfId="48017"/>
    <cellStyle name="Total 2 2 5 2 5 2 2 5" xfId="26390"/>
    <cellStyle name="Total 2 2 5 2 5 2 2 5 2" xfId="51230"/>
    <cellStyle name="Total 2 2 5 2 5 2 2 6" xfId="37097"/>
    <cellStyle name="Total 2 2 5 2 5 2 3" xfId="30857"/>
    <cellStyle name="Total 2 2 5 2 5 3" xfId="9990"/>
    <cellStyle name="Total 2 2 5 2 5 3 2" xfId="7757"/>
    <cellStyle name="Total 2 2 5 2 5 3 2 2" xfId="32710"/>
    <cellStyle name="Total 2 2 5 2 5 3 3" xfId="17706"/>
    <cellStyle name="Total 2 2 5 2 5 3 3 2" xfId="42546"/>
    <cellStyle name="Total 2 2 5 2 5 3 4" xfId="21001"/>
    <cellStyle name="Total 2 2 5 2 5 3 4 2" xfId="45841"/>
    <cellStyle name="Total 2 2 5 2 5 3 5" xfId="24227"/>
    <cellStyle name="Total 2 2 5 2 5 3 5 2" xfId="49067"/>
    <cellStyle name="Total 2 2 5 2 5 3 6" xfId="34939"/>
    <cellStyle name="Total 2 2 5 2 5 4" xfId="29488"/>
    <cellStyle name="Total 2 2 5 2 6" xfId="5566"/>
    <cellStyle name="Total 2 2 5 2 6 2" xfId="10205"/>
    <cellStyle name="Total 2 2 5 2 6 2 2" xfId="14027"/>
    <cellStyle name="Total 2 2 5 2 6 2 2 2" xfId="38868"/>
    <cellStyle name="Total 2 2 5 2 6 2 3" xfId="17919"/>
    <cellStyle name="Total 2 2 5 2 6 2 3 2" xfId="42759"/>
    <cellStyle name="Total 2 2 5 2 6 2 4" xfId="21213"/>
    <cellStyle name="Total 2 2 5 2 6 2 4 2" xfId="46053"/>
    <cellStyle name="Total 2 2 5 2 6 2 5" xfId="24439"/>
    <cellStyle name="Total 2 2 5 2 6 2 5 2" xfId="49279"/>
    <cellStyle name="Total 2 2 5 2 6 2 6" xfId="35147"/>
    <cellStyle name="Total 2 2 5 2 6 3" xfId="30565"/>
    <cellStyle name="Total 2 2 5 2 7" xfId="11697"/>
    <cellStyle name="Total 2 2 5 2 7 2" xfId="14261"/>
    <cellStyle name="Total 2 2 5 2 7 2 2" xfId="39102"/>
    <cellStyle name="Total 2 2 5 2 7 3" xfId="19371"/>
    <cellStyle name="Total 2 2 5 2 7 3 2" xfId="44211"/>
    <cellStyle name="Total 2 2 5 2 7 4" xfId="22640"/>
    <cellStyle name="Total 2 2 5 2 7 4 2" xfId="47480"/>
    <cellStyle name="Total 2 2 5 2 7 5" xfId="25855"/>
    <cellStyle name="Total 2 2 5 2 7 5 2" xfId="50695"/>
    <cellStyle name="Total 2 2 5 2 7 6" xfId="36580"/>
    <cellStyle name="Total 2 2 5 2 8" xfId="29188"/>
    <cellStyle name="Total 2 2 5 3" xfId="448"/>
    <cellStyle name="Total 2 2 5 3 2" xfId="1039"/>
    <cellStyle name="Total 2 2 5 3 2 2" xfId="5954"/>
    <cellStyle name="Total 2 2 5 3 2 2 2" xfId="12330"/>
    <cellStyle name="Total 2 2 5 3 2 2 2 2" xfId="16740"/>
    <cellStyle name="Total 2 2 5 3 2 2 2 2 2" xfId="41580"/>
    <cellStyle name="Total 2 2 5 3 2 2 2 3" xfId="20003"/>
    <cellStyle name="Total 2 2 5 3 2 2 2 3 2" xfId="44843"/>
    <cellStyle name="Total 2 2 5 3 2 2 2 4" xfId="23273"/>
    <cellStyle name="Total 2 2 5 3 2 2 2 4 2" xfId="48113"/>
    <cellStyle name="Total 2 2 5 3 2 2 2 5" xfId="26486"/>
    <cellStyle name="Total 2 2 5 3 2 2 2 5 2" xfId="51326"/>
    <cellStyle name="Total 2 2 5 3 2 2 2 6" xfId="37190"/>
    <cellStyle name="Total 2 2 5 3 2 2 3" xfId="30950"/>
    <cellStyle name="Total 2 2 5 3 2 3" xfId="11662"/>
    <cellStyle name="Total 2 2 5 3 2 3 2" xfId="7466"/>
    <cellStyle name="Total 2 2 5 3 2 3 2 2" xfId="32419"/>
    <cellStyle name="Total 2 2 5 3 2 3 3" xfId="19336"/>
    <cellStyle name="Total 2 2 5 3 2 3 3 2" xfId="44176"/>
    <cellStyle name="Total 2 2 5 3 2 3 4" xfId="22605"/>
    <cellStyle name="Total 2 2 5 3 2 3 4 2" xfId="47445"/>
    <cellStyle name="Total 2 2 5 3 2 3 5" xfId="25820"/>
    <cellStyle name="Total 2 2 5 3 2 3 5 2" xfId="50660"/>
    <cellStyle name="Total 2 2 5 3 2 3 6" xfId="36545"/>
    <cellStyle name="Total 2 2 5 3 2 4" xfId="29585"/>
    <cellStyle name="Total 2 2 5 3 3" xfId="5618"/>
    <cellStyle name="Total 2 2 5 3 3 2" xfId="11994"/>
    <cellStyle name="Total 2 2 5 3 3 2 2" xfId="16404"/>
    <cellStyle name="Total 2 2 5 3 3 2 2 2" xfId="41244"/>
    <cellStyle name="Total 2 2 5 3 3 2 3" xfId="19667"/>
    <cellStyle name="Total 2 2 5 3 3 2 3 2" xfId="44507"/>
    <cellStyle name="Total 2 2 5 3 3 2 4" xfId="22937"/>
    <cellStyle name="Total 2 2 5 3 3 2 4 2" xfId="47777"/>
    <cellStyle name="Total 2 2 5 3 3 2 5" xfId="26150"/>
    <cellStyle name="Total 2 2 5 3 3 2 5 2" xfId="50990"/>
    <cellStyle name="Total 2 2 5 3 3 2 6" xfId="36857"/>
    <cellStyle name="Total 2 2 5 3 3 3" xfId="30617"/>
    <cellStyle name="Total 2 2 5 3 4" xfId="11471"/>
    <cellStyle name="Total 2 2 5 3 4 2" xfId="13570"/>
    <cellStyle name="Total 2 2 5 3 4 2 2" xfId="38412"/>
    <cellStyle name="Total 2 2 5 3 4 3" xfId="19158"/>
    <cellStyle name="Total 2 2 5 3 4 3 2" xfId="43998"/>
    <cellStyle name="Total 2 2 5 3 4 4" xfId="22429"/>
    <cellStyle name="Total 2 2 5 3 4 4 2" xfId="47269"/>
    <cellStyle name="Total 2 2 5 3 4 5" xfId="25648"/>
    <cellStyle name="Total 2 2 5 3 4 5 2" xfId="50488"/>
    <cellStyle name="Total 2 2 5 3 4 6" xfId="36371"/>
    <cellStyle name="Total 2 2 5 3 5" xfId="29242"/>
    <cellStyle name="Total 2 2 5 4" xfId="598"/>
    <cellStyle name="Total 2 2 5 4 2" xfId="1125"/>
    <cellStyle name="Total 2 2 5 4 2 2" xfId="6040"/>
    <cellStyle name="Total 2 2 5 4 2 2 2" xfId="12416"/>
    <cellStyle name="Total 2 2 5 4 2 2 2 2" xfId="16826"/>
    <cellStyle name="Total 2 2 5 4 2 2 2 2 2" xfId="41666"/>
    <cellStyle name="Total 2 2 5 4 2 2 2 3" xfId="20089"/>
    <cellStyle name="Total 2 2 5 4 2 2 2 3 2" xfId="44929"/>
    <cellStyle name="Total 2 2 5 4 2 2 2 4" xfId="23359"/>
    <cellStyle name="Total 2 2 5 4 2 2 2 4 2" xfId="48199"/>
    <cellStyle name="Total 2 2 5 4 2 2 2 5" xfId="26572"/>
    <cellStyle name="Total 2 2 5 4 2 2 2 5 2" xfId="51412"/>
    <cellStyle name="Total 2 2 5 4 2 2 2 6" xfId="37276"/>
    <cellStyle name="Total 2 2 5 4 2 2 3" xfId="31036"/>
    <cellStyle name="Total 2 2 5 4 2 3" xfId="11800"/>
    <cellStyle name="Total 2 2 5 4 2 3 2" xfId="14425"/>
    <cellStyle name="Total 2 2 5 4 2 3 2 2" xfId="39266"/>
    <cellStyle name="Total 2 2 5 4 2 3 3" xfId="19473"/>
    <cellStyle name="Total 2 2 5 4 2 3 3 2" xfId="44313"/>
    <cellStyle name="Total 2 2 5 4 2 3 4" xfId="22743"/>
    <cellStyle name="Total 2 2 5 4 2 3 4 2" xfId="47583"/>
    <cellStyle name="Total 2 2 5 4 2 3 5" xfId="25957"/>
    <cellStyle name="Total 2 2 5 4 2 3 5 2" xfId="50797"/>
    <cellStyle name="Total 2 2 5 4 2 3 6" xfId="36665"/>
    <cellStyle name="Total 2 2 5 4 2 4" xfId="29671"/>
    <cellStyle name="Total 2 2 5 4 3" xfId="5742"/>
    <cellStyle name="Total 2 2 5 4 3 2" xfId="12118"/>
    <cellStyle name="Total 2 2 5 4 3 2 2" xfId="16528"/>
    <cellStyle name="Total 2 2 5 4 3 2 2 2" xfId="41368"/>
    <cellStyle name="Total 2 2 5 4 3 2 3" xfId="19791"/>
    <cellStyle name="Total 2 2 5 4 3 2 3 2" xfId="44631"/>
    <cellStyle name="Total 2 2 5 4 3 2 4" xfId="23061"/>
    <cellStyle name="Total 2 2 5 4 3 2 4 2" xfId="47901"/>
    <cellStyle name="Total 2 2 5 4 3 2 5" xfId="26274"/>
    <cellStyle name="Total 2 2 5 4 3 2 5 2" xfId="51114"/>
    <cellStyle name="Total 2 2 5 4 3 2 6" xfId="36981"/>
    <cellStyle name="Total 2 2 5 4 3 3" xfId="30741"/>
    <cellStyle name="Total 2 2 5 4 4" xfId="10082"/>
    <cellStyle name="Total 2 2 5 4 4 2" xfId="8233"/>
    <cellStyle name="Total 2 2 5 4 4 2 2" xfId="33186"/>
    <cellStyle name="Total 2 2 5 4 4 3" xfId="17797"/>
    <cellStyle name="Total 2 2 5 4 4 3 2" xfId="42637"/>
    <cellStyle name="Total 2 2 5 4 4 4" xfId="21091"/>
    <cellStyle name="Total 2 2 5 4 4 4 2" xfId="45931"/>
    <cellStyle name="Total 2 2 5 4 4 5" xfId="24317"/>
    <cellStyle name="Total 2 2 5 4 4 5 2" xfId="49157"/>
    <cellStyle name="Total 2 2 5 4 4 6" xfId="35028"/>
    <cellStyle name="Total 2 2 5 4 5" xfId="29372"/>
    <cellStyle name="Total 2 2 5 5" xfId="645"/>
    <cellStyle name="Total 2 2 5 5 2" xfId="5326"/>
    <cellStyle name="Total 2 2 5 5 2 2" xfId="6206"/>
    <cellStyle name="Total 2 2 5 5 2 2 2" xfId="12581"/>
    <cellStyle name="Total 2 2 5 5 2 2 2 2" xfId="16991"/>
    <cellStyle name="Total 2 2 5 5 2 2 2 2 2" xfId="41831"/>
    <cellStyle name="Total 2 2 5 5 2 2 2 3" xfId="20254"/>
    <cellStyle name="Total 2 2 5 5 2 2 2 3 2" xfId="45094"/>
    <cellStyle name="Total 2 2 5 5 2 2 2 4" xfId="23524"/>
    <cellStyle name="Total 2 2 5 5 2 2 2 4 2" xfId="48364"/>
    <cellStyle name="Total 2 2 5 5 2 2 2 5" xfId="26737"/>
    <cellStyle name="Total 2 2 5 5 2 2 2 5 2" xfId="51577"/>
    <cellStyle name="Total 2 2 5 5 2 2 2 6" xfId="37427"/>
    <cellStyle name="Total 2 2 5 5 2 2 3" xfId="31185"/>
    <cellStyle name="Total 2 2 5 5 2 3" xfId="10386"/>
    <cellStyle name="Total 2 2 5 5 2 3 2" xfId="14220"/>
    <cellStyle name="Total 2 2 5 5 2 3 2 2" xfId="39061"/>
    <cellStyle name="Total 2 2 5 5 2 3 3" xfId="18100"/>
    <cellStyle name="Total 2 2 5 5 2 3 3 2" xfId="42940"/>
    <cellStyle name="Total 2 2 5 5 2 3 4" xfId="21390"/>
    <cellStyle name="Total 2 2 5 5 2 3 4 2" xfId="46230"/>
    <cellStyle name="Total 2 2 5 5 2 3 5" xfId="24616"/>
    <cellStyle name="Total 2 2 5 5 2 3 5 2" xfId="49456"/>
    <cellStyle name="Total 2 2 5 5 2 3 6" xfId="35327"/>
    <cellStyle name="Total 2 2 5 5 2 4" xfId="30378"/>
    <cellStyle name="Total 2 2 5 5 3" xfId="5789"/>
    <cellStyle name="Total 2 2 5 5 3 2" xfId="12165"/>
    <cellStyle name="Total 2 2 5 5 3 2 2" xfId="16575"/>
    <cellStyle name="Total 2 2 5 5 3 2 2 2" xfId="41415"/>
    <cellStyle name="Total 2 2 5 5 3 2 3" xfId="19838"/>
    <cellStyle name="Total 2 2 5 5 3 2 3 2" xfId="44678"/>
    <cellStyle name="Total 2 2 5 5 3 2 4" xfId="23108"/>
    <cellStyle name="Total 2 2 5 5 3 2 4 2" xfId="47948"/>
    <cellStyle name="Total 2 2 5 5 3 2 5" xfId="26321"/>
    <cellStyle name="Total 2 2 5 5 3 2 5 2" xfId="51161"/>
    <cellStyle name="Total 2 2 5 5 3 2 6" xfId="37028"/>
    <cellStyle name="Total 2 2 5 5 3 3" xfId="30788"/>
    <cellStyle name="Total 2 2 5 5 4" xfId="11356"/>
    <cellStyle name="Total 2 2 5 5 4 2" xfId="13475"/>
    <cellStyle name="Total 2 2 5 5 4 2 2" xfId="38317"/>
    <cellStyle name="Total 2 2 5 5 4 3" xfId="19051"/>
    <cellStyle name="Total 2 2 5 5 4 3 2" xfId="43891"/>
    <cellStyle name="Total 2 2 5 5 4 4" xfId="22321"/>
    <cellStyle name="Total 2 2 5 5 4 4 2" xfId="47161"/>
    <cellStyle name="Total 2 2 5 5 4 5" xfId="25544"/>
    <cellStyle name="Total 2 2 5 5 4 5 2" xfId="50384"/>
    <cellStyle name="Total 2 2 5 5 4 6" xfId="36270"/>
    <cellStyle name="Total 2 2 5 5 5" xfId="29419"/>
    <cellStyle name="Total 2 2 5 6" xfId="526"/>
    <cellStyle name="Total 2 2 5 6 2" xfId="5675"/>
    <cellStyle name="Total 2 2 5 6 2 2" xfId="12051"/>
    <cellStyle name="Total 2 2 5 6 2 2 2" xfId="16461"/>
    <cellStyle name="Total 2 2 5 6 2 2 2 2" xfId="41301"/>
    <cellStyle name="Total 2 2 5 6 2 2 3" xfId="19724"/>
    <cellStyle name="Total 2 2 5 6 2 2 3 2" xfId="44564"/>
    <cellStyle name="Total 2 2 5 6 2 2 4" xfId="22994"/>
    <cellStyle name="Total 2 2 5 6 2 2 4 2" xfId="47834"/>
    <cellStyle name="Total 2 2 5 6 2 2 5" xfId="26207"/>
    <cellStyle name="Total 2 2 5 6 2 2 5 2" xfId="51047"/>
    <cellStyle name="Total 2 2 5 6 2 2 6" xfId="36914"/>
    <cellStyle name="Total 2 2 5 6 2 3" xfId="30674"/>
    <cellStyle name="Total 2 2 5 6 3" xfId="10146"/>
    <cellStyle name="Total 2 2 5 6 3 2" xfId="13928"/>
    <cellStyle name="Total 2 2 5 6 3 2 2" xfId="38769"/>
    <cellStyle name="Total 2 2 5 6 3 3" xfId="17861"/>
    <cellStyle name="Total 2 2 5 6 3 3 2" xfId="42701"/>
    <cellStyle name="Total 2 2 5 6 3 4" xfId="21155"/>
    <cellStyle name="Total 2 2 5 6 3 4 2" xfId="45995"/>
    <cellStyle name="Total 2 2 5 6 3 5" xfId="24381"/>
    <cellStyle name="Total 2 2 5 6 3 5 2" xfId="49221"/>
    <cellStyle name="Total 2 2 5 6 3 6" xfId="35090"/>
    <cellStyle name="Total 2 2 5 6 4" xfId="29300"/>
    <cellStyle name="Total 2 2 5 7" xfId="5534"/>
    <cellStyle name="Total 2 2 5 7 2" xfId="10235"/>
    <cellStyle name="Total 2 2 5 7 2 2" xfId="6474"/>
    <cellStyle name="Total 2 2 5 7 2 2 2" xfId="31446"/>
    <cellStyle name="Total 2 2 5 7 2 3" xfId="17949"/>
    <cellStyle name="Total 2 2 5 7 2 3 2" xfId="42789"/>
    <cellStyle name="Total 2 2 5 7 2 4" xfId="21243"/>
    <cellStyle name="Total 2 2 5 7 2 4 2" xfId="46083"/>
    <cellStyle name="Total 2 2 5 7 2 5" xfId="24469"/>
    <cellStyle name="Total 2 2 5 7 2 5 2" xfId="49309"/>
    <cellStyle name="Total 2 2 5 7 2 6" xfId="35177"/>
    <cellStyle name="Total 2 2 5 7 3" xfId="30533"/>
    <cellStyle name="Total 2 2 5 8" xfId="11620"/>
    <cellStyle name="Total 2 2 5 8 2" xfId="8468"/>
    <cellStyle name="Total 2 2 5 8 2 2" xfId="33419"/>
    <cellStyle name="Total 2 2 5 8 3" xfId="19294"/>
    <cellStyle name="Total 2 2 5 8 3 2" xfId="44134"/>
    <cellStyle name="Total 2 2 5 8 4" xfId="22564"/>
    <cellStyle name="Total 2 2 5 8 4 2" xfId="47404"/>
    <cellStyle name="Total 2 2 5 8 5" xfId="25779"/>
    <cellStyle name="Total 2 2 5 8 5 2" xfId="50619"/>
    <cellStyle name="Total 2 2 5 8 6" xfId="36504"/>
    <cellStyle name="Total 2 2 5 9" xfId="29156"/>
    <cellStyle name="Total 2 2 6" xfId="354"/>
    <cellStyle name="Total 2 2 6 2" xfId="464"/>
    <cellStyle name="Total 2 2 6 2 2" xfId="1061"/>
    <cellStyle name="Total 2 2 6 2 2 2" xfId="5976"/>
    <cellStyle name="Total 2 2 6 2 2 2 2" xfId="12352"/>
    <cellStyle name="Total 2 2 6 2 2 2 2 2" xfId="16762"/>
    <cellStyle name="Total 2 2 6 2 2 2 2 2 2" xfId="41602"/>
    <cellStyle name="Total 2 2 6 2 2 2 2 3" xfId="20025"/>
    <cellStyle name="Total 2 2 6 2 2 2 2 3 2" xfId="44865"/>
    <cellStyle name="Total 2 2 6 2 2 2 2 4" xfId="23295"/>
    <cellStyle name="Total 2 2 6 2 2 2 2 4 2" xfId="48135"/>
    <cellStyle name="Total 2 2 6 2 2 2 2 5" xfId="26508"/>
    <cellStyle name="Total 2 2 6 2 2 2 2 5 2" xfId="51348"/>
    <cellStyle name="Total 2 2 6 2 2 2 2 6" xfId="37212"/>
    <cellStyle name="Total 2 2 6 2 2 2 3" xfId="30972"/>
    <cellStyle name="Total 2 2 6 2 2 3" xfId="10050"/>
    <cellStyle name="Total 2 2 6 2 2 3 2" xfId="6670"/>
    <cellStyle name="Total 2 2 6 2 2 3 2 2" xfId="31638"/>
    <cellStyle name="Total 2 2 6 2 2 3 3" xfId="17765"/>
    <cellStyle name="Total 2 2 6 2 2 3 3 2" xfId="42605"/>
    <cellStyle name="Total 2 2 6 2 2 3 4" xfId="21059"/>
    <cellStyle name="Total 2 2 6 2 2 3 4 2" xfId="45899"/>
    <cellStyle name="Total 2 2 6 2 2 3 5" xfId="24285"/>
    <cellStyle name="Total 2 2 6 2 2 3 5 2" xfId="49125"/>
    <cellStyle name="Total 2 2 6 2 2 3 6" xfId="34996"/>
    <cellStyle name="Total 2 2 6 2 2 4" xfId="29607"/>
    <cellStyle name="Total 2 2 6 2 3" xfId="5634"/>
    <cellStyle name="Total 2 2 6 2 3 2" xfId="12010"/>
    <cellStyle name="Total 2 2 6 2 3 2 2" xfId="16420"/>
    <cellStyle name="Total 2 2 6 2 3 2 2 2" xfId="41260"/>
    <cellStyle name="Total 2 2 6 2 3 2 3" xfId="19683"/>
    <cellStyle name="Total 2 2 6 2 3 2 3 2" xfId="44523"/>
    <cellStyle name="Total 2 2 6 2 3 2 4" xfId="22953"/>
    <cellStyle name="Total 2 2 6 2 3 2 4 2" xfId="47793"/>
    <cellStyle name="Total 2 2 6 2 3 2 5" xfId="26166"/>
    <cellStyle name="Total 2 2 6 2 3 2 5 2" xfId="51006"/>
    <cellStyle name="Total 2 2 6 2 3 2 6" xfId="36873"/>
    <cellStyle name="Total 2 2 6 2 3 3" xfId="30633"/>
    <cellStyle name="Total 2 2 6 2 4" xfId="11472"/>
    <cellStyle name="Total 2 2 6 2 4 2" xfId="14362"/>
    <cellStyle name="Total 2 2 6 2 4 2 2" xfId="39203"/>
    <cellStyle name="Total 2 2 6 2 4 3" xfId="19159"/>
    <cellStyle name="Total 2 2 6 2 4 3 2" xfId="43999"/>
    <cellStyle name="Total 2 2 6 2 4 4" xfId="22430"/>
    <cellStyle name="Total 2 2 6 2 4 4 2" xfId="47270"/>
    <cellStyle name="Total 2 2 6 2 4 5" xfId="25649"/>
    <cellStyle name="Total 2 2 6 2 4 5 2" xfId="50489"/>
    <cellStyle name="Total 2 2 6 2 4 6" xfId="36372"/>
    <cellStyle name="Total 2 2 6 2 5" xfId="29258"/>
    <cellStyle name="Total 2 2 6 3" xfId="614"/>
    <cellStyle name="Total 2 2 6 3 2" xfId="990"/>
    <cellStyle name="Total 2 2 6 3 2 2" xfId="5907"/>
    <cellStyle name="Total 2 2 6 3 2 2 2" xfId="12283"/>
    <cellStyle name="Total 2 2 6 3 2 2 2 2" xfId="16693"/>
    <cellStyle name="Total 2 2 6 3 2 2 2 2 2" xfId="41533"/>
    <cellStyle name="Total 2 2 6 3 2 2 2 3" xfId="19956"/>
    <cellStyle name="Total 2 2 6 3 2 2 2 3 2" xfId="44796"/>
    <cellStyle name="Total 2 2 6 3 2 2 2 4" xfId="23226"/>
    <cellStyle name="Total 2 2 6 3 2 2 2 4 2" xfId="48066"/>
    <cellStyle name="Total 2 2 6 3 2 2 2 5" xfId="26439"/>
    <cellStyle name="Total 2 2 6 3 2 2 2 5 2" xfId="51279"/>
    <cellStyle name="Total 2 2 6 3 2 2 2 6" xfId="37143"/>
    <cellStyle name="Total 2 2 6 3 2 2 3" xfId="30903"/>
    <cellStyle name="Total 2 2 6 3 2 3" xfId="6863"/>
    <cellStyle name="Total 2 2 6 3 2 3 2" xfId="9180"/>
    <cellStyle name="Total 2 2 6 3 2 3 2 2" xfId="34130"/>
    <cellStyle name="Total 2 2 6 3 2 3 3" xfId="15700"/>
    <cellStyle name="Total 2 2 6 3 2 3 3 2" xfId="40540"/>
    <cellStyle name="Total 2 2 6 3 2 3 4" xfId="7405"/>
    <cellStyle name="Total 2 2 6 3 2 3 4 2" xfId="32358"/>
    <cellStyle name="Total 2 2 6 3 2 3 5" xfId="6419"/>
    <cellStyle name="Total 2 2 6 3 2 3 5 2" xfId="31394"/>
    <cellStyle name="Total 2 2 6 3 2 3 6" xfId="31824"/>
    <cellStyle name="Total 2 2 6 3 2 4" xfId="29536"/>
    <cellStyle name="Total 2 2 6 3 3" xfId="5758"/>
    <cellStyle name="Total 2 2 6 3 3 2" xfId="12134"/>
    <cellStyle name="Total 2 2 6 3 3 2 2" xfId="16544"/>
    <cellStyle name="Total 2 2 6 3 3 2 2 2" xfId="41384"/>
    <cellStyle name="Total 2 2 6 3 3 2 3" xfId="19807"/>
    <cellStyle name="Total 2 2 6 3 3 2 3 2" xfId="44647"/>
    <cellStyle name="Total 2 2 6 3 3 2 4" xfId="23077"/>
    <cellStyle name="Total 2 2 6 3 3 2 4 2" xfId="47917"/>
    <cellStyle name="Total 2 2 6 3 3 2 5" xfId="26290"/>
    <cellStyle name="Total 2 2 6 3 3 2 5 2" xfId="51130"/>
    <cellStyle name="Total 2 2 6 3 3 2 6" xfId="36997"/>
    <cellStyle name="Total 2 2 6 3 3 3" xfId="30757"/>
    <cellStyle name="Total 2 2 6 3 4" xfId="9991"/>
    <cellStyle name="Total 2 2 6 3 4 2" xfId="14200"/>
    <cellStyle name="Total 2 2 6 3 4 2 2" xfId="39041"/>
    <cellStyle name="Total 2 2 6 3 4 3" xfId="17707"/>
    <cellStyle name="Total 2 2 6 3 4 3 2" xfId="42547"/>
    <cellStyle name="Total 2 2 6 3 4 4" xfId="21002"/>
    <cellStyle name="Total 2 2 6 3 4 4 2" xfId="45842"/>
    <cellStyle name="Total 2 2 6 3 4 5" xfId="24228"/>
    <cellStyle name="Total 2 2 6 3 4 5 2" xfId="49068"/>
    <cellStyle name="Total 2 2 6 3 4 6" xfId="34940"/>
    <cellStyle name="Total 2 2 6 3 5" xfId="29388"/>
    <cellStyle name="Total 2 2 6 4" xfId="661"/>
    <cellStyle name="Total 2 2 6 4 2" xfId="5300"/>
    <cellStyle name="Total 2 2 6 4 2 2" xfId="6194"/>
    <cellStyle name="Total 2 2 6 4 2 2 2" xfId="12569"/>
    <cellStyle name="Total 2 2 6 4 2 2 2 2" xfId="16979"/>
    <cellStyle name="Total 2 2 6 4 2 2 2 2 2" xfId="41819"/>
    <cellStyle name="Total 2 2 6 4 2 2 2 3" xfId="20242"/>
    <cellStyle name="Total 2 2 6 4 2 2 2 3 2" xfId="45082"/>
    <cellStyle name="Total 2 2 6 4 2 2 2 4" xfId="23512"/>
    <cellStyle name="Total 2 2 6 4 2 2 2 4 2" xfId="48352"/>
    <cellStyle name="Total 2 2 6 4 2 2 2 5" xfId="26725"/>
    <cellStyle name="Total 2 2 6 4 2 2 2 5 2" xfId="51565"/>
    <cellStyle name="Total 2 2 6 4 2 2 2 6" xfId="37415"/>
    <cellStyle name="Total 2 2 6 4 2 2 3" xfId="31173"/>
    <cellStyle name="Total 2 2 6 4 2 3" xfId="10404"/>
    <cellStyle name="Total 2 2 6 4 2 3 2" xfId="13535"/>
    <cellStyle name="Total 2 2 6 4 2 3 2 2" xfId="38377"/>
    <cellStyle name="Total 2 2 6 4 2 3 3" xfId="18118"/>
    <cellStyle name="Total 2 2 6 4 2 3 3 2" xfId="42958"/>
    <cellStyle name="Total 2 2 6 4 2 3 4" xfId="21406"/>
    <cellStyle name="Total 2 2 6 4 2 3 4 2" xfId="46246"/>
    <cellStyle name="Total 2 2 6 4 2 3 5" xfId="24632"/>
    <cellStyle name="Total 2 2 6 4 2 3 5 2" xfId="49472"/>
    <cellStyle name="Total 2 2 6 4 2 3 6" xfId="35343"/>
    <cellStyle name="Total 2 2 6 4 2 4" xfId="30362"/>
    <cellStyle name="Total 2 2 6 4 3" xfId="5805"/>
    <cellStyle name="Total 2 2 6 4 3 2" xfId="12181"/>
    <cellStyle name="Total 2 2 6 4 3 2 2" xfId="16591"/>
    <cellStyle name="Total 2 2 6 4 3 2 2 2" xfId="41431"/>
    <cellStyle name="Total 2 2 6 4 3 2 3" xfId="19854"/>
    <cellStyle name="Total 2 2 6 4 3 2 3 2" xfId="44694"/>
    <cellStyle name="Total 2 2 6 4 3 2 4" xfId="23124"/>
    <cellStyle name="Total 2 2 6 4 3 2 4 2" xfId="47964"/>
    <cellStyle name="Total 2 2 6 4 3 2 5" xfId="26337"/>
    <cellStyle name="Total 2 2 6 4 3 2 5 2" xfId="51177"/>
    <cellStyle name="Total 2 2 6 4 3 2 6" xfId="37044"/>
    <cellStyle name="Total 2 2 6 4 3 3" xfId="30804"/>
    <cellStyle name="Total 2 2 6 4 4" xfId="6967"/>
    <cellStyle name="Total 2 2 6 4 4 2" xfId="7484"/>
    <cellStyle name="Total 2 2 6 4 4 2 2" xfId="32437"/>
    <cellStyle name="Total 2 2 6 4 4 3" xfId="13885"/>
    <cellStyle name="Total 2 2 6 4 4 3 2" xfId="38726"/>
    <cellStyle name="Total 2 2 6 4 4 4" xfId="14859"/>
    <cellStyle name="Total 2 2 6 4 4 4 2" xfId="39700"/>
    <cellStyle name="Total 2 2 6 4 4 5" xfId="7019"/>
    <cellStyle name="Total 2 2 6 4 4 5 2" xfId="31975"/>
    <cellStyle name="Total 2 2 6 4 4 6" xfId="31923"/>
    <cellStyle name="Total 2 2 6 4 5" xfId="29435"/>
    <cellStyle name="Total 2 2 6 5" xfId="698"/>
    <cellStyle name="Total 2 2 6 5 2" xfId="5842"/>
    <cellStyle name="Total 2 2 6 5 2 2" xfId="12218"/>
    <cellStyle name="Total 2 2 6 5 2 2 2" xfId="16628"/>
    <cellStyle name="Total 2 2 6 5 2 2 2 2" xfId="41468"/>
    <cellStyle name="Total 2 2 6 5 2 2 3" xfId="19891"/>
    <cellStyle name="Total 2 2 6 5 2 2 3 2" xfId="44731"/>
    <cellStyle name="Total 2 2 6 5 2 2 4" xfId="23161"/>
    <cellStyle name="Total 2 2 6 5 2 2 4 2" xfId="48001"/>
    <cellStyle name="Total 2 2 6 5 2 2 5" xfId="26374"/>
    <cellStyle name="Total 2 2 6 5 2 2 5 2" xfId="51214"/>
    <cellStyle name="Total 2 2 6 5 2 2 6" xfId="37081"/>
    <cellStyle name="Total 2 2 6 5 2 3" xfId="30841"/>
    <cellStyle name="Total 2 2 6 5 3" xfId="6891"/>
    <cellStyle name="Total 2 2 6 5 3 2" xfId="9127"/>
    <cellStyle name="Total 2 2 6 5 3 2 2" xfId="34077"/>
    <cellStyle name="Total 2 2 6 5 3 3" xfId="7052"/>
    <cellStyle name="Total 2 2 6 5 3 3 2" xfId="32006"/>
    <cellStyle name="Total 2 2 6 5 3 4" xfId="14740"/>
    <cellStyle name="Total 2 2 6 5 3 4 2" xfId="39581"/>
    <cellStyle name="Total 2 2 6 5 3 5" xfId="7399"/>
    <cellStyle name="Total 2 2 6 5 3 5 2" xfId="32352"/>
    <cellStyle name="Total 2 2 6 5 3 6" xfId="31852"/>
    <cellStyle name="Total 2 2 6 5 4" xfId="29472"/>
    <cellStyle name="Total 2 2 6 6" xfId="5550"/>
    <cellStyle name="Total 2 2 6 6 2" xfId="10221"/>
    <cellStyle name="Total 2 2 6 6 2 2" xfId="7298"/>
    <cellStyle name="Total 2 2 6 6 2 2 2" xfId="32251"/>
    <cellStyle name="Total 2 2 6 6 2 3" xfId="17935"/>
    <cellStyle name="Total 2 2 6 6 2 3 2" xfId="42775"/>
    <cellStyle name="Total 2 2 6 6 2 4" xfId="21229"/>
    <cellStyle name="Total 2 2 6 6 2 4 2" xfId="46069"/>
    <cellStyle name="Total 2 2 6 6 2 5" xfId="24455"/>
    <cellStyle name="Total 2 2 6 6 2 5 2" xfId="49295"/>
    <cellStyle name="Total 2 2 6 6 2 6" xfId="35163"/>
    <cellStyle name="Total 2 2 6 6 3" xfId="30549"/>
    <cellStyle name="Total 2 2 6 7" xfId="11627"/>
    <cellStyle name="Total 2 2 6 7 2" xfId="8978"/>
    <cellStyle name="Total 2 2 6 7 2 2" xfId="33928"/>
    <cellStyle name="Total 2 2 6 7 3" xfId="19301"/>
    <cellStyle name="Total 2 2 6 7 3 2" xfId="44141"/>
    <cellStyle name="Total 2 2 6 7 4" xfId="22571"/>
    <cellStyle name="Total 2 2 6 7 4 2" xfId="47411"/>
    <cellStyle name="Total 2 2 6 7 5" xfId="25786"/>
    <cellStyle name="Total 2 2 6 7 5 2" xfId="50626"/>
    <cellStyle name="Total 2 2 6 7 6" xfId="36511"/>
    <cellStyle name="Total 2 2 6 8" xfId="29172"/>
    <cellStyle name="Total 2 2 7" xfId="416"/>
    <cellStyle name="Total 2 2 7 2" xfId="999"/>
    <cellStyle name="Total 2 2 7 2 2" xfId="5916"/>
    <cellStyle name="Total 2 2 7 2 2 2" xfId="12292"/>
    <cellStyle name="Total 2 2 7 2 2 2 2" xfId="16702"/>
    <cellStyle name="Total 2 2 7 2 2 2 2 2" xfId="41542"/>
    <cellStyle name="Total 2 2 7 2 2 2 3" xfId="19965"/>
    <cellStyle name="Total 2 2 7 2 2 2 3 2" xfId="44805"/>
    <cellStyle name="Total 2 2 7 2 2 2 4" xfId="23235"/>
    <cellStyle name="Total 2 2 7 2 2 2 4 2" xfId="48075"/>
    <cellStyle name="Total 2 2 7 2 2 2 5" xfId="26448"/>
    <cellStyle name="Total 2 2 7 2 2 2 5 2" xfId="51288"/>
    <cellStyle name="Total 2 2 7 2 2 2 6" xfId="37152"/>
    <cellStyle name="Total 2 2 7 2 2 3" xfId="30912"/>
    <cellStyle name="Total 2 2 7 2 3" xfId="11749"/>
    <cellStyle name="Total 2 2 7 2 3 2" xfId="14725"/>
    <cellStyle name="Total 2 2 7 2 3 2 2" xfId="39566"/>
    <cellStyle name="Total 2 2 7 2 3 3" xfId="19423"/>
    <cellStyle name="Total 2 2 7 2 3 3 2" xfId="44263"/>
    <cellStyle name="Total 2 2 7 2 3 4" xfId="22692"/>
    <cellStyle name="Total 2 2 7 2 3 4 2" xfId="47532"/>
    <cellStyle name="Total 2 2 7 2 3 5" xfId="25907"/>
    <cellStyle name="Total 2 2 7 2 3 5 2" xfId="50747"/>
    <cellStyle name="Total 2 2 7 2 3 6" xfId="36629"/>
    <cellStyle name="Total 2 2 7 2 4" xfId="29545"/>
    <cellStyle name="Total 2 2 7 3" xfId="5588"/>
    <cellStyle name="Total 2 2 7 3 2" xfId="10183"/>
    <cellStyle name="Total 2 2 7 3 2 2" xfId="13749"/>
    <cellStyle name="Total 2 2 7 3 2 2 2" xfId="38591"/>
    <cellStyle name="Total 2 2 7 3 2 3" xfId="17897"/>
    <cellStyle name="Total 2 2 7 3 2 3 2" xfId="42737"/>
    <cellStyle name="Total 2 2 7 3 2 4" xfId="21191"/>
    <cellStyle name="Total 2 2 7 3 2 4 2" xfId="46031"/>
    <cellStyle name="Total 2 2 7 3 2 5" xfId="24417"/>
    <cellStyle name="Total 2 2 7 3 2 5 2" xfId="49257"/>
    <cellStyle name="Total 2 2 7 3 2 6" xfId="35125"/>
    <cellStyle name="Total 2 2 7 3 3" xfId="30587"/>
    <cellStyle name="Total 2 2 7 4" xfId="11612"/>
    <cellStyle name="Total 2 2 7 4 2" xfId="8871"/>
    <cellStyle name="Total 2 2 7 4 2 2" xfId="33822"/>
    <cellStyle name="Total 2 2 7 4 3" xfId="19286"/>
    <cellStyle name="Total 2 2 7 4 3 2" xfId="44126"/>
    <cellStyle name="Total 2 2 7 4 4" xfId="22556"/>
    <cellStyle name="Total 2 2 7 4 4 2" xfId="47396"/>
    <cellStyle name="Total 2 2 7 4 5" xfId="25771"/>
    <cellStyle name="Total 2 2 7 4 5 2" xfId="50611"/>
    <cellStyle name="Total 2 2 7 4 6" xfId="36497"/>
    <cellStyle name="Total 2 2 7 5" xfId="29210"/>
    <cellStyle name="Total 2 2 8" xfId="558"/>
    <cellStyle name="Total 2 2 8 2" xfId="958"/>
    <cellStyle name="Total 2 2 8 2 2" xfId="5877"/>
    <cellStyle name="Total 2 2 8 2 2 2" xfId="12253"/>
    <cellStyle name="Total 2 2 8 2 2 2 2" xfId="16663"/>
    <cellStyle name="Total 2 2 8 2 2 2 2 2" xfId="41503"/>
    <cellStyle name="Total 2 2 8 2 2 2 3" xfId="19926"/>
    <cellStyle name="Total 2 2 8 2 2 2 3 2" xfId="44766"/>
    <cellStyle name="Total 2 2 8 2 2 2 4" xfId="23196"/>
    <cellStyle name="Total 2 2 8 2 2 2 4 2" xfId="48036"/>
    <cellStyle name="Total 2 2 8 2 2 2 5" xfId="26409"/>
    <cellStyle name="Total 2 2 8 2 2 2 5 2" xfId="51249"/>
    <cellStyle name="Total 2 2 8 2 2 2 6" xfId="37113"/>
    <cellStyle name="Total 2 2 8 2 2 3" xfId="30873"/>
    <cellStyle name="Total 2 2 8 2 3" xfId="6797"/>
    <cellStyle name="Total 2 2 8 2 3 2" xfId="6756"/>
    <cellStyle name="Total 2 2 8 2 3 2 2" xfId="31724"/>
    <cellStyle name="Total 2 2 8 2 3 3" xfId="14780"/>
    <cellStyle name="Total 2 2 8 2 3 3 2" xfId="39621"/>
    <cellStyle name="Total 2 2 8 2 3 4" xfId="9499"/>
    <cellStyle name="Total 2 2 8 2 3 4 2" xfId="34449"/>
    <cellStyle name="Total 2 2 8 2 3 5" xfId="7682"/>
    <cellStyle name="Total 2 2 8 2 3 5 2" xfId="32635"/>
    <cellStyle name="Total 2 2 8 2 3 6" xfId="31764"/>
    <cellStyle name="Total 2 2 8 2 4" xfId="29504"/>
    <cellStyle name="Total 2 2 8 3" xfId="5705"/>
    <cellStyle name="Total 2 2 8 3 2" xfId="12081"/>
    <cellStyle name="Total 2 2 8 3 2 2" xfId="16491"/>
    <cellStyle name="Total 2 2 8 3 2 2 2" xfId="41331"/>
    <cellStyle name="Total 2 2 8 3 2 3" xfId="19754"/>
    <cellStyle name="Total 2 2 8 3 2 3 2" xfId="44594"/>
    <cellStyle name="Total 2 2 8 3 2 4" xfId="23024"/>
    <cellStyle name="Total 2 2 8 3 2 4 2" xfId="47864"/>
    <cellStyle name="Total 2 2 8 3 2 5" xfId="26237"/>
    <cellStyle name="Total 2 2 8 3 2 5 2" xfId="51077"/>
    <cellStyle name="Total 2 2 8 3 2 6" xfId="36944"/>
    <cellStyle name="Total 2 2 8 3 3" xfId="30704"/>
    <cellStyle name="Total 2 2 8 4" xfId="10130"/>
    <cellStyle name="Total 2 2 8 4 2" xfId="14022"/>
    <cellStyle name="Total 2 2 8 4 2 2" xfId="38863"/>
    <cellStyle name="Total 2 2 8 4 3" xfId="17845"/>
    <cellStyle name="Total 2 2 8 4 3 2" xfId="42685"/>
    <cellStyle name="Total 2 2 8 4 4" xfId="21139"/>
    <cellStyle name="Total 2 2 8 4 4 2" xfId="45979"/>
    <cellStyle name="Total 2 2 8 4 5" xfId="24365"/>
    <cellStyle name="Total 2 2 8 4 5 2" xfId="49205"/>
    <cellStyle name="Total 2 2 8 4 6" xfId="35074"/>
    <cellStyle name="Total 2 2 8 5" xfId="29332"/>
    <cellStyle name="Total 2 2 9" xfId="5504"/>
    <cellStyle name="Total 2 2 9 2" xfId="10265"/>
    <cellStyle name="Total 2 2 9 2 2" xfId="8180"/>
    <cellStyle name="Total 2 2 9 2 2 2" xfId="33133"/>
    <cellStyle name="Total 2 2 9 2 3" xfId="17979"/>
    <cellStyle name="Total 2 2 9 2 3 2" xfId="42819"/>
    <cellStyle name="Total 2 2 9 2 4" xfId="21273"/>
    <cellStyle name="Total 2 2 9 2 4 2" xfId="46113"/>
    <cellStyle name="Total 2 2 9 2 5" xfId="24499"/>
    <cellStyle name="Total 2 2 9 2 5 2" xfId="49339"/>
    <cellStyle name="Total 2 2 9 2 6" xfId="35207"/>
    <cellStyle name="Total 2 2 9 3" xfId="30503"/>
    <cellStyle name="Total 2 3" xfId="301"/>
    <cellStyle name="Total 2 3 2" xfId="330"/>
    <cellStyle name="Total 2 3 2 2" xfId="393"/>
    <cellStyle name="Total 2 3 2 2 2" xfId="485"/>
    <cellStyle name="Total 2 3 2 2 2 2" xfId="1086"/>
    <cellStyle name="Total 2 3 2 2 2 2 2" xfId="6001"/>
    <cellStyle name="Total 2 3 2 2 2 2 2 2" xfId="12377"/>
    <cellStyle name="Total 2 3 2 2 2 2 2 2 2" xfId="16787"/>
    <cellStyle name="Total 2 3 2 2 2 2 2 2 2 2" xfId="41627"/>
    <cellStyle name="Total 2 3 2 2 2 2 2 2 3" xfId="20050"/>
    <cellStyle name="Total 2 3 2 2 2 2 2 2 3 2" xfId="44890"/>
    <cellStyle name="Total 2 3 2 2 2 2 2 2 4" xfId="23320"/>
    <cellStyle name="Total 2 3 2 2 2 2 2 2 4 2" xfId="48160"/>
    <cellStyle name="Total 2 3 2 2 2 2 2 2 5" xfId="26533"/>
    <cellStyle name="Total 2 3 2 2 2 2 2 2 5 2" xfId="51373"/>
    <cellStyle name="Total 2 3 2 2 2 2 2 2 6" xfId="37237"/>
    <cellStyle name="Total 2 3 2 2 2 2 2 3" xfId="30997"/>
    <cellStyle name="Total 2 3 2 2 2 2 3" xfId="11617"/>
    <cellStyle name="Total 2 3 2 2 2 2 3 2" xfId="9201"/>
    <cellStyle name="Total 2 3 2 2 2 2 3 2 2" xfId="34151"/>
    <cellStyle name="Total 2 3 2 2 2 2 3 3" xfId="19291"/>
    <cellStyle name="Total 2 3 2 2 2 2 3 3 2" xfId="44131"/>
    <cellStyle name="Total 2 3 2 2 2 2 3 4" xfId="22561"/>
    <cellStyle name="Total 2 3 2 2 2 2 3 4 2" xfId="47401"/>
    <cellStyle name="Total 2 3 2 2 2 2 3 5" xfId="25776"/>
    <cellStyle name="Total 2 3 2 2 2 2 3 5 2" xfId="50616"/>
    <cellStyle name="Total 2 3 2 2 2 2 3 6" xfId="36501"/>
    <cellStyle name="Total 2 3 2 2 2 2 4" xfId="29632"/>
    <cellStyle name="Total 2 3 2 2 2 3" xfId="5655"/>
    <cellStyle name="Total 2 3 2 2 2 3 2" xfId="12031"/>
    <cellStyle name="Total 2 3 2 2 2 3 2 2" xfId="16441"/>
    <cellStyle name="Total 2 3 2 2 2 3 2 2 2" xfId="41281"/>
    <cellStyle name="Total 2 3 2 2 2 3 2 3" xfId="19704"/>
    <cellStyle name="Total 2 3 2 2 2 3 2 3 2" xfId="44544"/>
    <cellStyle name="Total 2 3 2 2 2 3 2 4" xfId="22974"/>
    <cellStyle name="Total 2 3 2 2 2 3 2 4 2" xfId="47814"/>
    <cellStyle name="Total 2 3 2 2 2 3 2 5" xfId="26187"/>
    <cellStyle name="Total 2 3 2 2 2 3 2 5 2" xfId="51027"/>
    <cellStyle name="Total 2 3 2 2 2 3 2 6" xfId="36894"/>
    <cellStyle name="Total 2 3 2 2 2 3 3" xfId="30654"/>
    <cellStyle name="Total 2 3 2 2 2 4" xfId="11636"/>
    <cellStyle name="Total 2 3 2 2 2 4 2" xfId="7268"/>
    <cellStyle name="Total 2 3 2 2 2 4 2 2" xfId="32221"/>
    <cellStyle name="Total 2 3 2 2 2 4 3" xfId="19310"/>
    <cellStyle name="Total 2 3 2 2 2 4 3 2" xfId="44150"/>
    <cellStyle name="Total 2 3 2 2 2 4 4" xfId="22580"/>
    <cellStyle name="Total 2 3 2 2 2 4 4 2" xfId="47420"/>
    <cellStyle name="Total 2 3 2 2 2 4 5" xfId="25795"/>
    <cellStyle name="Total 2 3 2 2 2 4 5 2" xfId="50635"/>
    <cellStyle name="Total 2 3 2 2 2 4 6" xfId="36520"/>
    <cellStyle name="Total 2 3 2 2 2 5" xfId="29279"/>
    <cellStyle name="Total 2 3 2 2 3" xfId="636"/>
    <cellStyle name="Total 2 3 2 2 3 2" xfId="1003"/>
    <cellStyle name="Total 2 3 2 2 3 2 2" xfId="5920"/>
    <cellStyle name="Total 2 3 2 2 3 2 2 2" xfId="12296"/>
    <cellStyle name="Total 2 3 2 2 3 2 2 2 2" xfId="16706"/>
    <cellStyle name="Total 2 3 2 2 3 2 2 2 2 2" xfId="41546"/>
    <cellStyle name="Total 2 3 2 2 3 2 2 2 3" xfId="19969"/>
    <cellStyle name="Total 2 3 2 2 3 2 2 2 3 2" xfId="44809"/>
    <cellStyle name="Total 2 3 2 2 3 2 2 2 4" xfId="23239"/>
    <cellStyle name="Total 2 3 2 2 3 2 2 2 4 2" xfId="48079"/>
    <cellStyle name="Total 2 3 2 2 3 2 2 2 5" xfId="26452"/>
    <cellStyle name="Total 2 3 2 2 3 2 2 2 5 2" xfId="51292"/>
    <cellStyle name="Total 2 3 2 2 3 2 2 2 6" xfId="37156"/>
    <cellStyle name="Total 2 3 2 2 3 2 2 3" xfId="30916"/>
    <cellStyle name="Total 2 3 2 2 3 2 3" xfId="11721"/>
    <cellStyle name="Total 2 3 2 2 3 2 3 2" xfId="13691"/>
    <cellStyle name="Total 2 3 2 2 3 2 3 2 2" xfId="38533"/>
    <cellStyle name="Total 2 3 2 2 3 2 3 3" xfId="19395"/>
    <cellStyle name="Total 2 3 2 2 3 2 3 3 2" xfId="44235"/>
    <cellStyle name="Total 2 3 2 2 3 2 3 4" xfId="22664"/>
    <cellStyle name="Total 2 3 2 2 3 2 3 4 2" xfId="47504"/>
    <cellStyle name="Total 2 3 2 2 3 2 3 5" xfId="25879"/>
    <cellStyle name="Total 2 3 2 2 3 2 3 5 2" xfId="50719"/>
    <cellStyle name="Total 2 3 2 2 3 2 3 6" xfId="36601"/>
    <cellStyle name="Total 2 3 2 2 3 2 4" xfId="29549"/>
    <cellStyle name="Total 2 3 2 2 3 3" xfId="5780"/>
    <cellStyle name="Total 2 3 2 2 3 3 2" xfId="12156"/>
    <cellStyle name="Total 2 3 2 2 3 3 2 2" xfId="16566"/>
    <cellStyle name="Total 2 3 2 2 3 3 2 2 2" xfId="41406"/>
    <cellStyle name="Total 2 3 2 2 3 3 2 3" xfId="19829"/>
    <cellStyle name="Total 2 3 2 2 3 3 2 3 2" xfId="44669"/>
    <cellStyle name="Total 2 3 2 2 3 3 2 4" xfId="23099"/>
    <cellStyle name="Total 2 3 2 2 3 3 2 4 2" xfId="47939"/>
    <cellStyle name="Total 2 3 2 2 3 3 2 5" xfId="26312"/>
    <cellStyle name="Total 2 3 2 2 3 3 2 5 2" xfId="51152"/>
    <cellStyle name="Total 2 3 2 2 3 3 2 6" xfId="37019"/>
    <cellStyle name="Total 2 3 2 2 3 3 3" xfId="30779"/>
    <cellStyle name="Total 2 3 2 2 3 4" xfId="11448"/>
    <cellStyle name="Total 2 3 2 2 3 4 2" xfId="14645"/>
    <cellStyle name="Total 2 3 2 2 3 4 2 2" xfId="39486"/>
    <cellStyle name="Total 2 3 2 2 3 4 3" xfId="19140"/>
    <cellStyle name="Total 2 3 2 2 3 4 3 2" xfId="43980"/>
    <cellStyle name="Total 2 3 2 2 3 4 4" xfId="22410"/>
    <cellStyle name="Total 2 3 2 2 3 4 4 2" xfId="47250"/>
    <cellStyle name="Total 2 3 2 2 3 4 5" xfId="25632"/>
    <cellStyle name="Total 2 3 2 2 3 4 5 2" xfId="50472"/>
    <cellStyle name="Total 2 3 2 2 3 4 6" xfId="36354"/>
    <cellStyle name="Total 2 3 2 2 3 5" xfId="29410"/>
    <cellStyle name="Total 2 3 2 2 4" xfId="682"/>
    <cellStyle name="Total 2 3 2 2 4 2" xfId="5362"/>
    <cellStyle name="Total 2 3 2 2 4 2 2" xfId="6233"/>
    <cellStyle name="Total 2 3 2 2 4 2 2 2" xfId="12608"/>
    <cellStyle name="Total 2 3 2 2 4 2 2 2 2" xfId="17018"/>
    <cellStyle name="Total 2 3 2 2 4 2 2 2 2 2" xfId="41858"/>
    <cellStyle name="Total 2 3 2 2 4 2 2 2 3" xfId="20281"/>
    <cellStyle name="Total 2 3 2 2 4 2 2 2 3 2" xfId="45121"/>
    <cellStyle name="Total 2 3 2 2 4 2 2 2 4" xfId="23551"/>
    <cellStyle name="Total 2 3 2 2 4 2 2 2 4 2" xfId="48391"/>
    <cellStyle name="Total 2 3 2 2 4 2 2 2 5" xfId="26764"/>
    <cellStyle name="Total 2 3 2 2 4 2 2 2 5 2" xfId="51604"/>
    <cellStyle name="Total 2 3 2 2 4 2 2 2 6" xfId="37454"/>
    <cellStyle name="Total 2 3 2 2 4 2 2 3" xfId="31212"/>
    <cellStyle name="Total 2 3 2 2 4 2 3" xfId="10357"/>
    <cellStyle name="Total 2 3 2 2 4 2 3 2" xfId="13825"/>
    <cellStyle name="Total 2 3 2 2 4 2 3 2 2" xfId="38667"/>
    <cellStyle name="Total 2 3 2 2 4 2 3 3" xfId="18071"/>
    <cellStyle name="Total 2 3 2 2 4 2 3 3 2" xfId="42911"/>
    <cellStyle name="Total 2 3 2 2 4 2 3 4" xfId="21361"/>
    <cellStyle name="Total 2 3 2 2 4 2 3 4 2" xfId="46201"/>
    <cellStyle name="Total 2 3 2 2 4 2 3 5" xfId="24587"/>
    <cellStyle name="Total 2 3 2 2 4 2 3 5 2" xfId="49427"/>
    <cellStyle name="Total 2 3 2 2 4 2 3 6" xfId="35298"/>
    <cellStyle name="Total 2 3 2 2 4 2 4" xfId="30407"/>
    <cellStyle name="Total 2 3 2 2 4 3" xfId="5826"/>
    <cellStyle name="Total 2 3 2 2 4 3 2" xfId="12202"/>
    <cellStyle name="Total 2 3 2 2 4 3 2 2" xfId="16612"/>
    <cellStyle name="Total 2 3 2 2 4 3 2 2 2" xfId="41452"/>
    <cellStyle name="Total 2 3 2 2 4 3 2 3" xfId="19875"/>
    <cellStyle name="Total 2 3 2 2 4 3 2 3 2" xfId="44715"/>
    <cellStyle name="Total 2 3 2 2 4 3 2 4" xfId="23145"/>
    <cellStyle name="Total 2 3 2 2 4 3 2 4 2" xfId="47985"/>
    <cellStyle name="Total 2 3 2 2 4 3 2 5" xfId="26358"/>
    <cellStyle name="Total 2 3 2 2 4 3 2 5 2" xfId="51198"/>
    <cellStyle name="Total 2 3 2 2 4 3 2 6" xfId="37065"/>
    <cellStyle name="Total 2 3 2 2 4 3 3" xfId="30825"/>
    <cellStyle name="Total 2 3 2 2 4 4" xfId="10023"/>
    <cellStyle name="Total 2 3 2 2 4 4 2" xfId="8244"/>
    <cellStyle name="Total 2 3 2 2 4 4 2 2" xfId="33197"/>
    <cellStyle name="Total 2 3 2 2 4 4 3" xfId="17738"/>
    <cellStyle name="Total 2 3 2 2 4 4 3 2" xfId="42578"/>
    <cellStyle name="Total 2 3 2 2 4 4 4" xfId="21033"/>
    <cellStyle name="Total 2 3 2 2 4 4 4 2" xfId="45873"/>
    <cellStyle name="Total 2 3 2 2 4 4 5" xfId="24259"/>
    <cellStyle name="Total 2 3 2 2 4 4 5 2" xfId="49099"/>
    <cellStyle name="Total 2 3 2 2 4 4 6" xfId="34969"/>
    <cellStyle name="Total 2 3 2 2 4 5" xfId="29456"/>
    <cellStyle name="Total 2 3 2 2 5" xfId="719"/>
    <cellStyle name="Total 2 3 2 2 5 2" xfId="5863"/>
    <cellStyle name="Total 2 3 2 2 5 2 2" xfId="12239"/>
    <cellStyle name="Total 2 3 2 2 5 2 2 2" xfId="16649"/>
    <cellStyle name="Total 2 3 2 2 5 2 2 2 2" xfId="41489"/>
    <cellStyle name="Total 2 3 2 2 5 2 2 3" xfId="19912"/>
    <cellStyle name="Total 2 3 2 2 5 2 2 3 2" xfId="44752"/>
    <cellStyle name="Total 2 3 2 2 5 2 2 4" xfId="23182"/>
    <cellStyle name="Total 2 3 2 2 5 2 2 4 2" xfId="48022"/>
    <cellStyle name="Total 2 3 2 2 5 2 2 5" xfId="26395"/>
    <cellStyle name="Total 2 3 2 2 5 2 2 5 2" xfId="51235"/>
    <cellStyle name="Total 2 3 2 2 5 2 2 6" xfId="37102"/>
    <cellStyle name="Total 2 3 2 2 5 2 3" xfId="30862"/>
    <cellStyle name="Total 2 3 2 2 5 3" xfId="7097"/>
    <cellStyle name="Total 2 3 2 2 5 3 2" xfId="14939"/>
    <cellStyle name="Total 2 3 2 2 5 3 2 2" xfId="39780"/>
    <cellStyle name="Total 2 3 2 2 5 3 3" xfId="6644"/>
    <cellStyle name="Total 2 3 2 2 5 3 3 2" xfId="31612"/>
    <cellStyle name="Total 2 3 2 2 5 3 4" xfId="15775"/>
    <cellStyle name="Total 2 3 2 2 5 3 4 2" xfId="40615"/>
    <cellStyle name="Total 2 3 2 2 5 3 5" xfId="6438"/>
    <cellStyle name="Total 2 3 2 2 5 3 5 2" xfId="31411"/>
    <cellStyle name="Total 2 3 2 2 5 3 6" xfId="32050"/>
    <cellStyle name="Total 2 3 2 2 5 4" xfId="29493"/>
    <cellStyle name="Total 2 3 2 2 6" xfId="5571"/>
    <cellStyle name="Total 2 3 2 2 6 2" xfId="10200"/>
    <cellStyle name="Total 2 3 2 2 6 2 2" xfId="14207"/>
    <cellStyle name="Total 2 3 2 2 6 2 2 2" xfId="39048"/>
    <cellStyle name="Total 2 3 2 2 6 2 3" xfId="17914"/>
    <cellStyle name="Total 2 3 2 2 6 2 3 2" xfId="42754"/>
    <cellStyle name="Total 2 3 2 2 6 2 4" xfId="21208"/>
    <cellStyle name="Total 2 3 2 2 6 2 4 2" xfId="46048"/>
    <cellStyle name="Total 2 3 2 2 6 2 5" xfId="24434"/>
    <cellStyle name="Total 2 3 2 2 6 2 5 2" xfId="49274"/>
    <cellStyle name="Total 2 3 2 2 6 2 6" xfId="35142"/>
    <cellStyle name="Total 2 3 2 2 6 3" xfId="30570"/>
    <cellStyle name="Total 2 3 2 2 7" xfId="11715"/>
    <cellStyle name="Total 2 3 2 2 7 2" xfId="14713"/>
    <cellStyle name="Total 2 3 2 2 7 2 2" xfId="39554"/>
    <cellStyle name="Total 2 3 2 2 7 3" xfId="19389"/>
    <cellStyle name="Total 2 3 2 2 7 3 2" xfId="44229"/>
    <cellStyle name="Total 2 3 2 2 7 4" xfId="22658"/>
    <cellStyle name="Total 2 3 2 2 7 4 2" xfId="47498"/>
    <cellStyle name="Total 2 3 2 2 7 5" xfId="25873"/>
    <cellStyle name="Total 2 3 2 2 7 5 2" xfId="50713"/>
    <cellStyle name="Total 2 3 2 2 7 6" xfId="36595"/>
    <cellStyle name="Total 2 3 2 2 8" xfId="29193"/>
    <cellStyle name="Total 2 3 2 3" xfId="453"/>
    <cellStyle name="Total 2 3 2 3 2" xfId="1045"/>
    <cellStyle name="Total 2 3 2 3 2 2" xfId="5960"/>
    <cellStyle name="Total 2 3 2 3 2 2 2" xfId="12336"/>
    <cellStyle name="Total 2 3 2 3 2 2 2 2" xfId="16746"/>
    <cellStyle name="Total 2 3 2 3 2 2 2 2 2" xfId="41586"/>
    <cellStyle name="Total 2 3 2 3 2 2 2 3" xfId="20009"/>
    <cellStyle name="Total 2 3 2 3 2 2 2 3 2" xfId="44849"/>
    <cellStyle name="Total 2 3 2 3 2 2 2 4" xfId="23279"/>
    <cellStyle name="Total 2 3 2 3 2 2 2 4 2" xfId="48119"/>
    <cellStyle name="Total 2 3 2 3 2 2 2 5" xfId="26492"/>
    <cellStyle name="Total 2 3 2 3 2 2 2 5 2" xfId="51332"/>
    <cellStyle name="Total 2 3 2 3 2 2 2 6" xfId="37196"/>
    <cellStyle name="Total 2 3 2 3 2 2 3" xfId="30956"/>
    <cellStyle name="Total 2 3 2 3 2 3" xfId="10059"/>
    <cellStyle name="Total 2 3 2 3 2 3 2" xfId="13778"/>
    <cellStyle name="Total 2 3 2 3 2 3 2 2" xfId="38620"/>
    <cellStyle name="Total 2 3 2 3 2 3 3" xfId="17774"/>
    <cellStyle name="Total 2 3 2 3 2 3 3 2" xfId="42614"/>
    <cellStyle name="Total 2 3 2 3 2 3 4" xfId="21068"/>
    <cellStyle name="Total 2 3 2 3 2 3 4 2" xfId="45908"/>
    <cellStyle name="Total 2 3 2 3 2 3 5" xfId="24294"/>
    <cellStyle name="Total 2 3 2 3 2 3 5 2" xfId="49134"/>
    <cellStyle name="Total 2 3 2 3 2 3 6" xfId="35005"/>
    <cellStyle name="Total 2 3 2 3 2 4" xfId="29591"/>
    <cellStyle name="Total 2 3 2 3 3" xfId="5623"/>
    <cellStyle name="Total 2 3 2 3 3 2" xfId="11999"/>
    <cellStyle name="Total 2 3 2 3 3 2 2" xfId="16409"/>
    <cellStyle name="Total 2 3 2 3 3 2 2 2" xfId="41249"/>
    <cellStyle name="Total 2 3 2 3 3 2 3" xfId="19672"/>
    <cellStyle name="Total 2 3 2 3 3 2 3 2" xfId="44512"/>
    <cellStyle name="Total 2 3 2 3 3 2 4" xfId="22942"/>
    <cellStyle name="Total 2 3 2 3 3 2 4 2" xfId="47782"/>
    <cellStyle name="Total 2 3 2 3 3 2 5" xfId="26155"/>
    <cellStyle name="Total 2 3 2 3 3 2 5 2" xfId="50995"/>
    <cellStyle name="Total 2 3 2 3 3 2 6" xfId="36862"/>
    <cellStyle name="Total 2 3 2 3 3 3" xfId="30622"/>
    <cellStyle name="Total 2 3 2 3 4" xfId="7071"/>
    <cellStyle name="Total 2 3 2 3 4 2" xfId="14243"/>
    <cellStyle name="Total 2 3 2 3 4 2 2" xfId="39084"/>
    <cellStyle name="Total 2 3 2 3 4 3" xfId="13152"/>
    <cellStyle name="Total 2 3 2 3 4 3 2" xfId="37994"/>
    <cellStyle name="Total 2 3 2 3 4 4" xfId="15705"/>
    <cellStyle name="Total 2 3 2 3 4 4 2" xfId="40545"/>
    <cellStyle name="Total 2 3 2 3 4 5" xfId="7146"/>
    <cellStyle name="Total 2 3 2 3 4 5 2" xfId="32099"/>
    <cellStyle name="Total 2 3 2 3 4 6" xfId="32025"/>
    <cellStyle name="Total 2 3 2 3 5" xfId="29247"/>
    <cellStyle name="Total 2 3 2 4" xfId="603"/>
    <cellStyle name="Total 2 3 2 4 2" xfId="960"/>
    <cellStyle name="Total 2 3 2 4 2 2" xfId="5879"/>
    <cellStyle name="Total 2 3 2 4 2 2 2" xfId="12255"/>
    <cellStyle name="Total 2 3 2 4 2 2 2 2" xfId="16665"/>
    <cellStyle name="Total 2 3 2 4 2 2 2 2 2" xfId="41505"/>
    <cellStyle name="Total 2 3 2 4 2 2 2 3" xfId="19928"/>
    <cellStyle name="Total 2 3 2 4 2 2 2 3 2" xfId="44768"/>
    <cellStyle name="Total 2 3 2 4 2 2 2 4" xfId="23198"/>
    <cellStyle name="Total 2 3 2 4 2 2 2 4 2" xfId="48038"/>
    <cellStyle name="Total 2 3 2 4 2 2 2 5" xfId="26411"/>
    <cellStyle name="Total 2 3 2 4 2 2 2 5 2" xfId="51251"/>
    <cellStyle name="Total 2 3 2 4 2 2 2 6" xfId="37115"/>
    <cellStyle name="Total 2 3 2 4 2 2 3" xfId="30875"/>
    <cellStyle name="Total 2 3 2 4 2 3" xfId="11739"/>
    <cellStyle name="Total 2 3 2 4 2 3 2" xfId="14649"/>
    <cellStyle name="Total 2 3 2 4 2 3 2 2" xfId="39490"/>
    <cellStyle name="Total 2 3 2 4 2 3 3" xfId="19413"/>
    <cellStyle name="Total 2 3 2 4 2 3 3 2" xfId="44253"/>
    <cellStyle name="Total 2 3 2 4 2 3 4" xfId="22682"/>
    <cellStyle name="Total 2 3 2 4 2 3 4 2" xfId="47522"/>
    <cellStyle name="Total 2 3 2 4 2 3 5" xfId="25897"/>
    <cellStyle name="Total 2 3 2 4 2 3 5 2" xfId="50737"/>
    <cellStyle name="Total 2 3 2 4 2 3 6" xfId="36619"/>
    <cellStyle name="Total 2 3 2 4 2 4" xfId="29506"/>
    <cellStyle name="Total 2 3 2 4 3" xfId="5747"/>
    <cellStyle name="Total 2 3 2 4 3 2" xfId="12123"/>
    <cellStyle name="Total 2 3 2 4 3 2 2" xfId="16533"/>
    <cellStyle name="Total 2 3 2 4 3 2 2 2" xfId="41373"/>
    <cellStyle name="Total 2 3 2 4 3 2 3" xfId="19796"/>
    <cellStyle name="Total 2 3 2 4 3 2 3 2" xfId="44636"/>
    <cellStyle name="Total 2 3 2 4 3 2 4" xfId="23066"/>
    <cellStyle name="Total 2 3 2 4 3 2 4 2" xfId="47906"/>
    <cellStyle name="Total 2 3 2 4 3 2 5" xfId="26279"/>
    <cellStyle name="Total 2 3 2 4 3 2 5 2" xfId="51119"/>
    <cellStyle name="Total 2 3 2 4 3 2 6" xfId="36986"/>
    <cellStyle name="Total 2 3 2 4 3 3" xfId="30746"/>
    <cellStyle name="Total 2 3 2 4 4" xfId="6964"/>
    <cellStyle name="Total 2 3 2 4 4 2" xfId="15697"/>
    <cellStyle name="Total 2 3 2 4 4 2 2" xfId="40537"/>
    <cellStyle name="Total 2 3 2 4 4 3" xfId="6972"/>
    <cellStyle name="Total 2 3 2 4 4 3 2" xfId="31928"/>
    <cellStyle name="Total 2 3 2 4 4 4" xfId="7355"/>
    <cellStyle name="Total 2 3 2 4 4 4 2" xfId="32308"/>
    <cellStyle name="Total 2 3 2 4 4 5" xfId="8831"/>
    <cellStyle name="Total 2 3 2 4 4 5 2" xfId="33782"/>
    <cellStyle name="Total 2 3 2 4 4 6" xfId="31920"/>
    <cellStyle name="Total 2 3 2 4 5" xfId="29377"/>
    <cellStyle name="Total 2 3 2 5" xfId="650"/>
    <cellStyle name="Total 2 3 2 5 2" xfId="5301"/>
    <cellStyle name="Total 2 3 2 5 2 2" xfId="6195"/>
    <cellStyle name="Total 2 3 2 5 2 2 2" xfId="12570"/>
    <cellStyle name="Total 2 3 2 5 2 2 2 2" xfId="16980"/>
    <cellStyle name="Total 2 3 2 5 2 2 2 2 2" xfId="41820"/>
    <cellStyle name="Total 2 3 2 5 2 2 2 3" xfId="20243"/>
    <cellStyle name="Total 2 3 2 5 2 2 2 3 2" xfId="45083"/>
    <cellStyle name="Total 2 3 2 5 2 2 2 4" xfId="23513"/>
    <cellStyle name="Total 2 3 2 5 2 2 2 4 2" xfId="48353"/>
    <cellStyle name="Total 2 3 2 5 2 2 2 5" xfId="26726"/>
    <cellStyle name="Total 2 3 2 5 2 2 2 5 2" xfId="51566"/>
    <cellStyle name="Total 2 3 2 5 2 2 2 6" xfId="37416"/>
    <cellStyle name="Total 2 3 2 5 2 2 3" xfId="31174"/>
    <cellStyle name="Total 2 3 2 5 2 3" xfId="10403"/>
    <cellStyle name="Total 2 3 2 5 2 3 2" xfId="7529"/>
    <cellStyle name="Total 2 3 2 5 2 3 2 2" xfId="32482"/>
    <cellStyle name="Total 2 3 2 5 2 3 3" xfId="18117"/>
    <cellStyle name="Total 2 3 2 5 2 3 3 2" xfId="42957"/>
    <cellStyle name="Total 2 3 2 5 2 3 4" xfId="21405"/>
    <cellStyle name="Total 2 3 2 5 2 3 4 2" xfId="46245"/>
    <cellStyle name="Total 2 3 2 5 2 3 5" xfId="24631"/>
    <cellStyle name="Total 2 3 2 5 2 3 5 2" xfId="49471"/>
    <cellStyle name="Total 2 3 2 5 2 3 6" xfId="35342"/>
    <cellStyle name="Total 2 3 2 5 2 4" xfId="30363"/>
    <cellStyle name="Total 2 3 2 5 3" xfId="5794"/>
    <cellStyle name="Total 2 3 2 5 3 2" xfId="12170"/>
    <cellStyle name="Total 2 3 2 5 3 2 2" xfId="16580"/>
    <cellStyle name="Total 2 3 2 5 3 2 2 2" xfId="41420"/>
    <cellStyle name="Total 2 3 2 5 3 2 3" xfId="19843"/>
    <cellStyle name="Total 2 3 2 5 3 2 3 2" xfId="44683"/>
    <cellStyle name="Total 2 3 2 5 3 2 4" xfId="23113"/>
    <cellStyle name="Total 2 3 2 5 3 2 4 2" xfId="47953"/>
    <cellStyle name="Total 2 3 2 5 3 2 5" xfId="26326"/>
    <cellStyle name="Total 2 3 2 5 3 2 5 2" xfId="51166"/>
    <cellStyle name="Total 2 3 2 5 3 2 6" xfId="37033"/>
    <cellStyle name="Total 2 3 2 5 3 3" xfId="30793"/>
    <cellStyle name="Total 2 3 2 5 4" xfId="6837"/>
    <cellStyle name="Total 2 3 2 5 4 2" xfId="15640"/>
    <cellStyle name="Total 2 3 2 5 4 2 2" xfId="40480"/>
    <cellStyle name="Total 2 3 2 5 4 3" xfId="15727"/>
    <cellStyle name="Total 2 3 2 5 4 3 2" xfId="40567"/>
    <cellStyle name="Total 2 3 2 5 4 4" xfId="8870"/>
    <cellStyle name="Total 2 3 2 5 4 4 2" xfId="33821"/>
    <cellStyle name="Total 2 3 2 5 4 5" xfId="8331"/>
    <cellStyle name="Total 2 3 2 5 4 5 2" xfId="33283"/>
    <cellStyle name="Total 2 3 2 5 4 6" xfId="31802"/>
    <cellStyle name="Total 2 3 2 5 5" xfId="29424"/>
    <cellStyle name="Total 2 3 2 6" xfId="518"/>
    <cellStyle name="Total 2 3 2 6 2" xfId="5668"/>
    <cellStyle name="Total 2 3 2 6 2 2" xfId="12044"/>
    <cellStyle name="Total 2 3 2 6 2 2 2" xfId="16454"/>
    <cellStyle name="Total 2 3 2 6 2 2 2 2" xfId="41294"/>
    <cellStyle name="Total 2 3 2 6 2 2 3" xfId="19717"/>
    <cellStyle name="Total 2 3 2 6 2 2 3 2" xfId="44557"/>
    <cellStyle name="Total 2 3 2 6 2 2 4" xfId="22987"/>
    <cellStyle name="Total 2 3 2 6 2 2 4 2" xfId="47827"/>
    <cellStyle name="Total 2 3 2 6 2 2 5" xfId="26200"/>
    <cellStyle name="Total 2 3 2 6 2 2 5 2" xfId="51040"/>
    <cellStyle name="Total 2 3 2 6 2 2 6" xfId="36907"/>
    <cellStyle name="Total 2 3 2 6 2 3" xfId="30667"/>
    <cellStyle name="Total 2 3 2 6 3" xfId="6909"/>
    <cellStyle name="Total 2 3 2 6 3 2" xfId="8574"/>
    <cellStyle name="Total 2 3 2 6 3 2 2" xfId="33525"/>
    <cellStyle name="Total 2 3 2 6 3 3" xfId="13122"/>
    <cellStyle name="Total 2 3 2 6 3 3 2" xfId="37964"/>
    <cellStyle name="Total 2 3 2 6 3 4" xfId="14861"/>
    <cellStyle name="Total 2 3 2 6 3 4 2" xfId="39702"/>
    <cellStyle name="Total 2 3 2 6 3 5" xfId="7169"/>
    <cellStyle name="Total 2 3 2 6 3 5 2" xfId="32122"/>
    <cellStyle name="Total 2 3 2 6 3 6" xfId="31870"/>
    <cellStyle name="Total 2 3 2 6 4" xfId="29292"/>
    <cellStyle name="Total 2 3 2 7" xfId="5539"/>
    <cellStyle name="Total 2 3 2 7 2" xfId="10232"/>
    <cellStyle name="Total 2 3 2 7 2 2" xfId="6642"/>
    <cellStyle name="Total 2 3 2 7 2 2 2" xfId="31610"/>
    <cellStyle name="Total 2 3 2 7 2 3" xfId="17946"/>
    <cellStyle name="Total 2 3 2 7 2 3 2" xfId="42786"/>
    <cellStyle name="Total 2 3 2 7 2 4" xfId="21240"/>
    <cellStyle name="Total 2 3 2 7 2 4 2" xfId="46080"/>
    <cellStyle name="Total 2 3 2 7 2 5" xfId="24466"/>
    <cellStyle name="Total 2 3 2 7 2 5 2" xfId="49306"/>
    <cellStyle name="Total 2 3 2 7 2 6" xfId="35174"/>
    <cellStyle name="Total 2 3 2 7 3" xfId="30538"/>
    <cellStyle name="Total 2 3 2 8" xfId="11682"/>
    <cellStyle name="Total 2 3 2 8 2" xfId="14232"/>
    <cellStyle name="Total 2 3 2 8 2 2" xfId="39073"/>
    <cellStyle name="Total 2 3 2 8 3" xfId="19356"/>
    <cellStyle name="Total 2 3 2 8 3 2" xfId="44196"/>
    <cellStyle name="Total 2 3 2 8 4" xfId="22625"/>
    <cellStyle name="Total 2 3 2 8 4 2" xfId="47465"/>
    <cellStyle name="Total 2 3 2 8 5" xfId="25840"/>
    <cellStyle name="Total 2 3 2 8 5 2" xfId="50680"/>
    <cellStyle name="Total 2 3 2 8 6" xfId="36565"/>
    <cellStyle name="Total 2 3 2 9" xfId="29161"/>
    <cellStyle name="Total 2 3 3" xfId="374"/>
    <cellStyle name="Total 2 3 3 2" xfId="471"/>
    <cellStyle name="Total 2 3 3 2 2" xfId="1071"/>
    <cellStyle name="Total 2 3 3 2 2 2" xfId="5986"/>
    <cellStyle name="Total 2 3 3 2 2 2 2" xfId="12362"/>
    <cellStyle name="Total 2 3 3 2 2 2 2 2" xfId="16772"/>
    <cellStyle name="Total 2 3 3 2 2 2 2 2 2" xfId="41612"/>
    <cellStyle name="Total 2 3 3 2 2 2 2 3" xfId="20035"/>
    <cellStyle name="Total 2 3 3 2 2 2 2 3 2" xfId="44875"/>
    <cellStyle name="Total 2 3 3 2 2 2 2 4" xfId="23305"/>
    <cellStyle name="Total 2 3 3 2 2 2 2 4 2" xfId="48145"/>
    <cellStyle name="Total 2 3 3 2 2 2 2 5" xfId="26518"/>
    <cellStyle name="Total 2 3 3 2 2 2 2 5 2" xfId="51358"/>
    <cellStyle name="Total 2 3 3 2 2 2 2 6" xfId="37222"/>
    <cellStyle name="Total 2 3 3 2 2 2 3" xfId="30982"/>
    <cellStyle name="Total 2 3 3 2 2 3" xfId="11744"/>
    <cellStyle name="Total 2 3 3 2 2 3 2" xfId="13441"/>
    <cellStyle name="Total 2 3 3 2 2 3 2 2" xfId="38283"/>
    <cellStyle name="Total 2 3 3 2 2 3 3" xfId="19418"/>
    <cellStyle name="Total 2 3 3 2 2 3 3 2" xfId="44258"/>
    <cellStyle name="Total 2 3 3 2 2 3 4" xfId="22687"/>
    <cellStyle name="Total 2 3 3 2 2 3 4 2" xfId="47527"/>
    <cellStyle name="Total 2 3 3 2 2 3 5" xfId="25902"/>
    <cellStyle name="Total 2 3 3 2 2 3 5 2" xfId="50742"/>
    <cellStyle name="Total 2 3 3 2 2 3 6" xfId="36624"/>
    <cellStyle name="Total 2 3 3 2 2 4" xfId="29617"/>
    <cellStyle name="Total 2 3 3 2 3" xfId="5641"/>
    <cellStyle name="Total 2 3 3 2 3 2" xfId="12017"/>
    <cellStyle name="Total 2 3 3 2 3 2 2" xfId="16427"/>
    <cellStyle name="Total 2 3 3 2 3 2 2 2" xfId="41267"/>
    <cellStyle name="Total 2 3 3 2 3 2 3" xfId="19690"/>
    <cellStyle name="Total 2 3 3 2 3 2 3 2" xfId="44530"/>
    <cellStyle name="Total 2 3 3 2 3 2 4" xfId="22960"/>
    <cellStyle name="Total 2 3 3 2 3 2 4 2" xfId="47800"/>
    <cellStyle name="Total 2 3 3 2 3 2 5" xfId="26173"/>
    <cellStyle name="Total 2 3 3 2 3 2 5 2" xfId="51013"/>
    <cellStyle name="Total 2 3 3 2 3 2 6" xfId="36880"/>
    <cellStyle name="Total 2 3 3 2 3 3" xfId="30640"/>
    <cellStyle name="Total 2 3 3 2 4" xfId="11723"/>
    <cellStyle name="Total 2 3 3 2 4 2" xfId="14741"/>
    <cellStyle name="Total 2 3 3 2 4 2 2" xfId="39582"/>
    <cellStyle name="Total 2 3 3 2 4 3" xfId="19397"/>
    <cellStyle name="Total 2 3 3 2 4 3 2" xfId="44237"/>
    <cellStyle name="Total 2 3 3 2 4 4" xfId="22666"/>
    <cellStyle name="Total 2 3 3 2 4 4 2" xfId="47506"/>
    <cellStyle name="Total 2 3 3 2 4 5" xfId="25881"/>
    <cellStyle name="Total 2 3 3 2 4 5 2" xfId="50721"/>
    <cellStyle name="Total 2 3 3 2 4 6" xfId="36603"/>
    <cellStyle name="Total 2 3 3 2 5" xfId="29265"/>
    <cellStyle name="Total 2 3 3 3" xfId="622"/>
    <cellStyle name="Total 2 3 3 3 2" xfId="963"/>
    <cellStyle name="Total 2 3 3 3 2 2" xfId="5882"/>
    <cellStyle name="Total 2 3 3 3 2 2 2" xfId="12258"/>
    <cellStyle name="Total 2 3 3 3 2 2 2 2" xfId="16668"/>
    <cellStyle name="Total 2 3 3 3 2 2 2 2 2" xfId="41508"/>
    <cellStyle name="Total 2 3 3 3 2 2 2 3" xfId="19931"/>
    <cellStyle name="Total 2 3 3 3 2 2 2 3 2" xfId="44771"/>
    <cellStyle name="Total 2 3 3 3 2 2 2 4" xfId="23201"/>
    <cellStyle name="Total 2 3 3 3 2 2 2 4 2" xfId="48041"/>
    <cellStyle name="Total 2 3 3 3 2 2 2 5" xfId="26414"/>
    <cellStyle name="Total 2 3 3 3 2 2 2 5 2" xfId="51254"/>
    <cellStyle name="Total 2 3 3 3 2 2 2 6" xfId="37118"/>
    <cellStyle name="Total 2 3 3 3 2 2 3" xfId="30878"/>
    <cellStyle name="Total 2 3 3 3 2 3" xfId="6854"/>
    <cellStyle name="Total 2 3 3 3 2 3 2" xfId="8851"/>
    <cellStyle name="Total 2 3 3 3 2 3 2 2" xfId="33802"/>
    <cellStyle name="Total 2 3 3 3 2 3 3" xfId="7497"/>
    <cellStyle name="Total 2 3 3 3 2 3 3 2" xfId="32450"/>
    <cellStyle name="Total 2 3 3 3 2 3 4" xfId="8561"/>
    <cellStyle name="Total 2 3 3 3 2 3 4 2" xfId="33512"/>
    <cellStyle name="Total 2 3 3 3 2 3 5" xfId="20801"/>
    <cellStyle name="Total 2 3 3 3 2 3 5 2" xfId="45641"/>
    <cellStyle name="Total 2 3 3 3 2 3 6" xfId="31817"/>
    <cellStyle name="Total 2 3 3 3 2 4" xfId="29509"/>
    <cellStyle name="Total 2 3 3 3 3" xfId="5766"/>
    <cellStyle name="Total 2 3 3 3 3 2" xfId="12142"/>
    <cellStyle name="Total 2 3 3 3 3 2 2" xfId="16552"/>
    <cellStyle name="Total 2 3 3 3 3 2 2 2" xfId="41392"/>
    <cellStyle name="Total 2 3 3 3 3 2 3" xfId="19815"/>
    <cellStyle name="Total 2 3 3 3 3 2 3 2" xfId="44655"/>
    <cellStyle name="Total 2 3 3 3 3 2 4" xfId="23085"/>
    <cellStyle name="Total 2 3 3 3 3 2 4 2" xfId="47925"/>
    <cellStyle name="Total 2 3 3 3 3 2 5" xfId="26298"/>
    <cellStyle name="Total 2 3 3 3 3 2 5 2" xfId="51138"/>
    <cellStyle name="Total 2 3 3 3 3 2 6" xfId="37005"/>
    <cellStyle name="Total 2 3 3 3 3 3" xfId="30765"/>
    <cellStyle name="Total 2 3 3 3 4" xfId="11513"/>
    <cellStyle name="Total 2 3 3 3 4 2" xfId="9360"/>
    <cellStyle name="Total 2 3 3 3 4 2 2" xfId="34310"/>
    <cellStyle name="Total 2 3 3 3 4 3" xfId="19190"/>
    <cellStyle name="Total 2 3 3 3 4 3 2" xfId="44030"/>
    <cellStyle name="Total 2 3 3 3 4 4" xfId="22457"/>
    <cellStyle name="Total 2 3 3 3 4 4 2" xfId="47297"/>
    <cellStyle name="Total 2 3 3 3 4 5" xfId="25675"/>
    <cellStyle name="Total 2 3 3 3 4 5 2" xfId="50515"/>
    <cellStyle name="Total 2 3 3 3 4 6" xfId="36402"/>
    <cellStyle name="Total 2 3 3 3 5" xfId="29396"/>
    <cellStyle name="Total 2 3 3 4" xfId="668"/>
    <cellStyle name="Total 2 3 3 4 2" xfId="5357"/>
    <cellStyle name="Total 2 3 3 4 2 2" xfId="6229"/>
    <cellStyle name="Total 2 3 3 4 2 2 2" xfId="12604"/>
    <cellStyle name="Total 2 3 3 4 2 2 2 2" xfId="17014"/>
    <cellStyle name="Total 2 3 3 4 2 2 2 2 2" xfId="41854"/>
    <cellStyle name="Total 2 3 3 4 2 2 2 3" xfId="20277"/>
    <cellStyle name="Total 2 3 3 4 2 2 2 3 2" xfId="45117"/>
    <cellStyle name="Total 2 3 3 4 2 2 2 4" xfId="23547"/>
    <cellStyle name="Total 2 3 3 4 2 2 2 4 2" xfId="48387"/>
    <cellStyle name="Total 2 3 3 4 2 2 2 5" xfId="26760"/>
    <cellStyle name="Total 2 3 3 4 2 2 2 5 2" xfId="51600"/>
    <cellStyle name="Total 2 3 3 4 2 2 2 6" xfId="37450"/>
    <cellStyle name="Total 2 3 3 4 2 2 3" xfId="31208"/>
    <cellStyle name="Total 2 3 3 4 2 3" xfId="10361"/>
    <cellStyle name="Total 2 3 3 4 2 3 2" xfId="13720"/>
    <cellStyle name="Total 2 3 3 4 2 3 2 2" xfId="38562"/>
    <cellStyle name="Total 2 3 3 4 2 3 3" xfId="18075"/>
    <cellStyle name="Total 2 3 3 4 2 3 3 2" xfId="42915"/>
    <cellStyle name="Total 2 3 3 4 2 3 4" xfId="21365"/>
    <cellStyle name="Total 2 3 3 4 2 3 4 2" xfId="46205"/>
    <cellStyle name="Total 2 3 3 4 2 3 5" xfId="24591"/>
    <cellStyle name="Total 2 3 3 4 2 3 5 2" xfId="49431"/>
    <cellStyle name="Total 2 3 3 4 2 3 6" xfId="35302"/>
    <cellStyle name="Total 2 3 3 4 2 4" xfId="30403"/>
    <cellStyle name="Total 2 3 3 4 3" xfId="5812"/>
    <cellStyle name="Total 2 3 3 4 3 2" xfId="12188"/>
    <cellStyle name="Total 2 3 3 4 3 2 2" xfId="16598"/>
    <cellStyle name="Total 2 3 3 4 3 2 2 2" xfId="41438"/>
    <cellStyle name="Total 2 3 3 4 3 2 3" xfId="19861"/>
    <cellStyle name="Total 2 3 3 4 3 2 3 2" xfId="44701"/>
    <cellStyle name="Total 2 3 3 4 3 2 4" xfId="23131"/>
    <cellStyle name="Total 2 3 3 4 3 2 4 2" xfId="47971"/>
    <cellStyle name="Total 2 3 3 4 3 2 5" xfId="26344"/>
    <cellStyle name="Total 2 3 3 4 3 2 5 2" xfId="51184"/>
    <cellStyle name="Total 2 3 3 4 3 2 6" xfId="37051"/>
    <cellStyle name="Total 2 3 3 4 3 3" xfId="30811"/>
    <cellStyle name="Total 2 3 3 4 4" xfId="6884"/>
    <cellStyle name="Total 2 3 3 4 4 2" xfId="13689"/>
    <cellStyle name="Total 2 3 3 4 4 2 2" xfId="38531"/>
    <cellStyle name="Total 2 3 3 4 4 3" xfId="8072"/>
    <cellStyle name="Total 2 3 3 4 4 3 2" xfId="33025"/>
    <cellStyle name="Total 2 3 3 4 4 4" xfId="15707"/>
    <cellStyle name="Total 2 3 3 4 4 4 2" xfId="40547"/>
    <cellStyle name="Total 2 3 3 4 4 5" xfId="9020"/>
    <cellStyle name="Total 2 3 3 4 4 5 2" xfId="33970"/>
    <cellStyle name="Total 2 3 3 4 4 6" xfId="31845"/>
    <cellStyle name="Total 2 3 3 4 5" xfId="29442"/>
    <cellStyle name="Total 2 3 3 5" xfId="705"/>
    <cellStyle name="Total 2 3 3 5 2" xfId="5849"/>
    <cellStyle name="Total 2 3 3 5 2 2" xfId="12225"/>
    <cellStyle name="Total 2 3 3 5 2 2 2" xfId="16635"/>
    <cellStyle name="Total 2 3 3 5 2 2 2 2" xfId="41475"/>
    <cellStyle name="Total 2 3 3 5 2 2 3" xfId="19898"/>
    <cellStyle name="Total 2 3 3 5 2 2 3 2" xfId="44738"/>
    <cellStyle name="Total 2 3 3 5 2 2 4" xfId="23168"/>
    <cellStyle name="Total 2 3 3 5 2 2 4 2" xfId="48008"/>
    <cellStyle name="Total 2 3 3 5 2 2 5" xfId="26381"/>
    <cellStyle name="Total 2 3 3 5 2 2 5 2" xfId="51221"/>
    <cellStyle name="Total 2 3 3 5 2 2 6" xfId="37088"/>
    <cellStyle name="Total 2 3 3 5 2 3" xfId="30848"/>
    <cellStyle name="Total 2 3 3 5 3" xfId="6905"/>
    <cellStyle name="Total 2 3 3 5 3 2" xfId="6688"/>
    <cellStyle name="Total 2 3 3 5 3 2 2" xfId="31656"/>
    <cellStyle name="Total 2 3 3 5 3 3" xfId="7007"/>
    <cellStyle name="Total 2 3 3 5 3 3 2" xfId="31963"/>
    <cellStyle name="Total 2 3 3 5 3 4" xfId="13158"/>
    <cellStyle name="Total 2 3 3 5 3 4 2" xfId="38000"/>
    <cellStyle name="Total 2 3 3 5 3 5" xfId="17501"/>
    <cellStyle name="Total 2 3 3 5 3 5 2" xfId="42341"/>
    <cellStyle name="Total 2 3 3 5 3 6" xfId="31866"/>
    <cellStyle name="Total 2 3 3 5 4" xfId="29479"/>
    <cellStyle name="Total 2 3 3 6" xfId="5557"/>
    <cellStyle name="Total 2 3 3 6 2" xfId="10214"/>
    <cellStyle name="Total 2 3 3 6 2 2" xfId="14202"/>
    <cellStyle name="Total 2 3 3 6 2 2 2" xfId="39043"/>
    <cellStyle name="Total 2 3 3 6 2 3" xfId="17928"/>
    <cellStyle name="Total 2 3 3 6 2 3 2" xfId="42768"/>
    <cellStyle name="Total 2 3 3 6 2 4" xfId="21222"/>
    <cellStyle name="Total 2 3 3 6 2 4 2" xfId="46062"/>
    <cellStyle name="Total 2 3 3 6 2 5" xfId="24448"/>
    <cellStyle name="Total 2 3 3 6 2 5 2" xfId="49288"/>
    <cellStyle name="Total 2 3 3 6 2 6" xfId="35156"/>
    <cellStyle name="Total 2 3 3 6 3" xfId="30556"/>
    <cellStyle name="Total 2 3 3 7" xfId="7091"/>
    <cellStyle name="Total 2 3 3 7 2" xfId="13442"/>
    <cellStyle name="Total 2 3 3 7 2 2" xfId="38284"/>
    <cellStyle name="Total 2 3 3 7 3" xfId="14242"/>
    <cellStyle name="Total 2 3 3 7 3 2" xfId="39083"/>
    <cellStyle name="Total 2 3 3 7 4" xfId="15774"/>
    <cellStyle name="Total 2 3 3 7 4 2" xfId="40614"/>
    <cellStyle name="Total 2 3 3 7 5" xfId="20759"/>
    <cellStyle name="Total 2 3 3 7 5 2" xfId="45599"/>
    <cellStyle name="Total 2 3 3 7 6" xfId="32044"/>
    <cellStyle name="Total 2 3 3 8" xfId="29179"/>
    <cellStyle name="Total 2 3 4" xfId="428"/>
    <cellStyle name="Total 2 3 4 2" xfId="1019"/>
    <cellStyle name="Total 2 3 4 2 2" xfId="5935"/>
    <cellStyle name="Total 2 3 4 2 2 2" xfId="12311"/>
    <cellStyle name="Total 2 3 4 2 2 2 2" xfId="16721"/>
    <cellStyle name="Total 2 3 4 2 2 2 2 2" xfId="41561"/>
    <cellStyle name="Total 2 3 4 2 2 2 3" xfId="19984"/>
    <cellStyle name="Total 2 3 4 2 2 2 3 2" xfId="44824"/>
    <cellStyle name="Total 2 3 4 2 2 2 4" xfId="23254"/>
    <cellStyle name="Total 2 3 4 2 2 2 4 2" xfId="48094"/>
    <cellStyle name="Total 2 3 4 2 2 2 5" xfId="26467"/>
    <cellStyle name="Total 2 3 4 2 2 2 5 2" xfId="51307"/>
    <cellStyle name="Total 2 3 4 2 2 2 6" xfId="37171"/>
    <cellStyle name="Total 2 3 4 2 2 3" xfId="30931"/>
    <cellStyle name="Total 2 3 4 2 3" xfId="10060"/>
    <cellStyle name="Total 2 3 4 2 3 2" xfId="14178"/>
    <cellStyle name="Total 2 3 4 2 3 2 2" xfId="39019"/>
    <cellStyle name="Total 2 3 4 2 3 3" xfId="17775"/>
    <cellStyle name="Total 2 3 4 2 3 3 2" xfId="42615"/>
    <cellStyle name="Total 2 3 4 2 3 4" xfId="21069"/>
    <cellStyle name="Total 2 3 4 2 3 4 2" xfId="45909"/>
    <cellStyle name="Total 2 3 4 2 3 5" xfId="24295"/>
    <cellStyle name="Total 2 3 4 2 3 5 2" xfId="49135"/>
    <cellStyle name="Total 2 3 4 2 3 6" xfId="35006"/>
    <cellStyle name="Total 2 3 4 2 4" xfId="29565"/>
    <cellStyle name="Total 2 3 4 3" xfId="5599"/>
    <cellStyle name="Total 2 3 4 3 2" xfId="10172"/>
    <cellStyle name="Total 2 3 4 3 2 2" xfId="7738"/>
    <cellStyle name="Total 2 3 4 3 2 2 2" xfId="32691"/>
    <cellStyle name="Total 2 3 4 3 2 3" xfId="17886"/>
    <cellStyle name="Total 2 3 4 3 2 3 2" xfId="42726"/>
    <cellStyle name="Total 2 3 4 3 2 4" xfId="21180"/>
    <cellStyle name="Total 2 3 4 3 2 4 2" xfId="46020"/>
    <cellStyle name="Total 2 3 4 3 2 5" xfId="24406"/>
    <cellStyle name="Total 2 3 4 3 2 5 2" xfId="49246"/>
    <cellStyle name="Total 2 3 4 3 2 6" xfId="35114"/>
    <cellStyle name="Total 2 3 4 3 3" xfId="30598"/>
    <cellStyle name="Total 2 3 4 4" xfId="11741"/>
    <cellStyle name="Total 2 3 4 4 2" xfId="7219"/>
    <cellStyle name="Total 2 3 4 4 2 2" xfId="32172"/>
    <cellStyle name="Total 2 3 4 4 3" xfId="19415"/>
    <cellStyle name="Total 2 3 4 4 3 2" xfId="44255"/>
    <cellStyle name="Total 2 3 4 4 4" xfId="22684"/>
    <cellStyle name="Total 2 3 4 4 4 2" xfId="47524"/>
    <cellStyle name="Total 2 3 4 4 5" xfId="25899"/>
    <cellStyle name="Total 2 3 4 4 5 2" xfId="50739"/>
    <cellStyle name="Total 2 3 4 4 6" xfId="36621"/>
    <cellStyle name="Total 2 3 4 5" xfId="29222"/>
    <cellStyle name="Total 2 3 5" xfId="578"/>
    <cellStyle name="Total 2 3 5 2" xfId="966"/>
    <cellStyle name="Total 2 3 5 2 2" xfId="5885"/>
    <cellStyle name="Total 2 3 5 2 2 2" xfId="12261"/>
    <cellStyle name="Total 2 3 5 2 2 2 2" xfId="16671"/>
    <cellStyle name="Total 2 3 5 2 2 2 2 2" xfId="41511"/>
    <cellStyle name="Total 2 3 5 2 2 2 3" xfId="19934"/>
    <cellStyle name="Total 2 3 5 2 2 2 3 2" xfId="44774"/>
    <cellStyle name="Total 2 3 5 2 2 2 4" xfId="23204"/>
    <cellStyle name="Total 2 3 5 2 2 2 4 2" xfId="48044"/>
    <cellStyle name="Total 2 3 5 2 2 2 5" xfId="26417"/>
    <cellStyle name="Total 2 3 5 2 2 2 5 2" xfId="51257"/>
    <cellStyle name="Total 2 3 5 2 2 2 6" xfId="37121"/>
    <cellStyle name="Total 2 3 5 2 2 3" xfId="30881"/>
    <cellStyle name="Total 2 3 5 2 3" xfId="11588"/>
    <cellStyle name="Total 2 3 5 2 3 2" xfId="9518"/>
    <cellStyle name="Total 2 3 5 2 3 2 2" xfId="34468"/>
    <cellStyle name="Total 2 3 5 2 3 3" xfId="19262"/>
    <cellStyle name="Total 2 3 5 2 3 3 2" xfId="44102"/>
    <cellStyle name="Total 2 3 5 2 3 4" xfId="22532"/>
    <cellStyle name="Total 2 3 5 2 3 4 2" xfId="47372"/>
    <cellStyle name="Total 2 3 5 2 3 5" xfId="25747"/>
    <cellStyle name="Total 2 3 5 2 3 5 2" xfId="50587"/>
    <cellStyle name="Total 2 3 5 2 3 6" xfId="36474"/>
    <cellStyle name="Total 2 3 5 2 4" xfId="29512"/>
    <cellStyle name="Total 2 3 5 3" xfId="5723"/>
    <cellStyle name="Total 2 3 5 3 2" xfId="12099"/>
    <cellStyle name="Total 2 3 5 3 2 2" xfId="16509"/>
    <cellStyle name="Total 2 3 5 3 2 2 2" xfId="41349"/>
    <cellStyle name="Total 2 3 5 3 2 3" xfId="19772"/>
    <cellStyle name="Total 2 3 5 3 2 3 2" xfId="44612"/>
    <cellStyle name="Total 2 3 5 3 2 4" xfId="23042"/>
    <cellStyle name="Total 2 3 5 3 2 4 2" xfId="47882"/>
    <cellStyle name="Total 2 3 5 3 2 5" xfId="26255"/>
    <cellStyle name="Total 2 3 5 3 2 5 2" xfId="51095"/>
    <cellStyle name="Total 2 3 5 3 2 6" xfId="36962"/>
    <cellStyle name="Total 2 3 5 3 3" xfId="30722"/>
    <cellStyle name="Total 2 3 5 4" xfId="9984"/>
    <cellStyle name="Total 2 3 5 4 2" xfId="7827"/>
    <cellStyle name="Total 2 3 5 4 2 2" xfId="32780"/>
    <cellStyle name="Total 2 3 5 4 3" xfId="17700"/>
    <cellStyle name="Total 2 3 5 4 3 2" xfId="42540"/>
    <cellStyle name="Total 2 3 5 4 4" xfId="20995"/>
    <cellStyle name="Total 2 3 5 4 4 2" xfId="45835"/>
    <cellStyle name="Total 2 3 5 4 5" xfId="24221"/>
    <cellStyle name="Total 2 3 5 4 5 2" xfId="49061"/>
    <cellStyle name="Total 2 3 5 4 6" xfId="34933"/>
    <cellStyle name="Total 2 3 5 5" xfId="29352"/>
    <cellStyle name="Total 2 3 6" xfId="5515"/>
    <cellStyle name="Total 2 3 6 2" xfId="10254"/>
    <cellStyle name="Total 2 3 6 2 2" xfId="8188"/>
    <cellStyle name="Total 2 3 6 2 2 2" xfId="33141"/>
    <cellStyle name="Total 2 3 6 2 3" xfId="17968"/>
    <cellStyle name="Total 2 3 6 2 3 2" xfId="42808"/>
    <cellStyle name="Total 2 3 6 2 4" xfId="21262"/>
    <cellStyle name="Total 2 3 6 2 4 2" xfId="46102"/>
    <cellStyle name="Total 2 3 6 2 5" xfId="24488"/>
    <cellStyle name="Total 2 3 6 2 5 2" xfId="49328"/>
    <cellStyle name="Total 2 3 6 2 6" xfId="35196"/>
    <cellStyle name="Total 2 3 6 3" xfId="30514"/>
    <cellStyle name="Total 2 3 7" xfId="11608"/>
    <cellStyle name="Total 2 3 7 2" xfId="14937"/>
    <cellStyle name="Total 2 3 7 2 2" xfId="39778"/>
    <cellStyle name="Total 2 3 7 3" xfId="19282"/>
    <cellStyle name="Total 2 3 7 3 2" xfId="44122"/>
    <cellStyle name="Total 2 3 7 4" xfId="22552"/>
    <cellStyle name="Total 2 3 7 4 2" xfId="47392"/>
    <cellStyle name="Total 2 3 7 5" xfId="25767"/>
    <cellStyle name="Total 2 3 7 5 2" xfId="50607"/>
    <cellStyle name="Total 2 3 7 6" xfId="36494"/>
    <cellStyle name="Total 2 3 8" xfId="29136"/>
    <cellStyle name="Total 2 4" xfId="274"/>
    <cellStyle name="Total 2 4 2" xfId="326"/>
    <cellStyle name="Total 2 4 2 2" xfId="389"/>
    <cellStyle name="Total 2 4 2 2 2" xfId="482"/>
    <cellStyle name="Total 2 4 2 2 2 2" xfId="1083"/>
    <cellStyle name="Total 2 4 2 2 2 2 2" xfId="5998"/>
    <cellStyle name="Total 2 4 2 2 2 2 2 2" xfId="12374"/>
    <cellStyle name="Total 2 4 2 2 2 2 2 2 2" xfId="16784"/>
    <cellStyle name="Total 2 4 2 2 2 2 2 2 2 2" xfId="41624"/>
    <cellStyle name="Total 2 4 2 2 2 2 2 2 3" xfId="20047"/>
    <cellStyle name="Total 2 4 2 2 2 2 2 2 3 2" xfId="44887"/>
    <cellStyle name="Total 2 4 2 2 2 2 2 2 4" xfId="23317"/>
    <cellStyle name="Total 2 4 2 2 2 2 2 2 4 2" xfId="48157"/>
    <cellStyle name="Total 2 4 2 2 2 2 2 2 5" xfId="26530"/>
    <cellStyle name="Total 2 4 2 2 2 2 2 2 5 2" xfId="51370"/>
    <cellStyle name="Total 2 4 2 2 2 2 2 2 6" xfId="37234"/>
    <cellStyle name="Total 2 4 2 2 2 2 2 3" xfId="30994"/>
    <cellStyle name="Total 2 4 2 2 2 2 3" xfId="11714"/>
    <cellStyle name="Total 2 4 2 2 2 2 3 2" xfId="7453"/>
    <cellStyle name="Total 2 4 2 2 2 2 3 2 2" xfId="32406"/>
    <cellStyle name="Total 2 4 2 2 2 2 3 3" xfId="19388"/>
    <cellStyle name="Total 2 4 2 2 2 2 3 3 2" xfId="44228"/>
    <cellStyle name="Total 2 4 2 2 2 2 3 4" xfId="22657"/>
    <cellStyle name="Total 2 4 2 2 2 2 3 4 2" xfId="47497"/>
    <cellStyle name="Total 2 4 2 2 2 2 3 5" xfId="25872"/>
    <cellStyle name="Total 2 4 2 2 2 2 3 5 2" xfId="50712"/>
    <cellStyle name="Total 2 4 2 2 2 2 3 6" xfId="36594"/>
    <cellStyle name="Total 2 4 2 2 2 2 4" xfId="29629"/>
    <cellStyle name="Total 2 4 2 2 2 3" xfId="5652"/>
    <cellStyle name="Total 2 4 2 2 2 3 2" xfId="12028"/>
    <cellStyle name="Total 2 4 2 2 2 3 2 2" xfId="16438"/>
    <cellStyle name="Total 2 4 2 2 2 3 2 2 2" xfId="41278"/>
    <cellStyle name="Total 2 4 2 2 2 3 2 3" xfId="19701"/>
    <cellStyle name="Total 2 4 2 2 2 3 2 3 2" xfId="44541"/>
    <cellStyle name="Total 2 4 2 2 2 3 2 4" xfId="22971"/>
    <cellStyle name="Total 2 4 2 2 2 3 2 4 2" xfId="47811"/>
    <cellStyle name="Total 2 4 2 2 2 3 2 5" xfId="26184"/>
    <cellStyle name="Total 2 4 2 2 2 3 2 5 2" xfId="51024"/>
    <cellStyle name="Total 2 4 2 2 2 3 2 6" xfId="36891"/>
    <cellStyle name="Total 2 4 2 2 2 3 3" xfId="30651"/>
    <cellStyle name="Total 2 4 2 2 2 4" xfId="11755"/>
    <cellStyle name="Total 2 4 2 2 2 4 2" xfId="13668"/>
    <cellStyle name="Total 2 4 2 2 2 4 2 2" xfId="38510"/>
    <cellStyle name="Total 2 4 2 2 2 4 3" xfId="19429"/>
    <cellStyle name="Total 2 4 2 2 2 4 3 2" xfId="44269"/>
    <cellStyle name="Total 2 4 2 2 2 4 4" xfId="22698"/>
    <cellStyle name="Total 2 4 2 2 2 4 4 2" xfId="47538"/>
    <cellStyle name="Total 2 4 2 2 2 4 5" xfId="25913"/>
    <cellStyle name="Total 2 4 2 2 2 4 5 2" xfId="50753"/>
    <cellStyle name="Total 2 4 2 2 2 4 6" xfId="36635"/>
    <cellStyle name="Total 2 4 2 2 2 5" xfId="29276"/>
    <cellStyle name="Total 2 4 2 2 3" xfId="633"/>
    <cellStyle name="Total 2 4 2 2 3 2" xfId="981"/>
    <cellStyle name="Total 2 4 2 2 3 2 2" xfId="5898"/>
    <cellStyle name="Total 2 4 2 2 3 2 2 2" xfId="12274"/>
    <cellStyle name="Total 2 4 2 2 3 2 2 2 2" xfId="16684"/>
    <cellStyle name="Total 2 4 2 2 3 2 2 2 2 2" xfId="41524"/>
    <cellStyle name="Total 2 4 2 2 3 2 2 2 3" xfId="19947"/>
    <cellStyle name="Total 2 4 2 2 3 2 2 2 3 2" xfId="44787"/>
    <cellStyle name="Total 2 4 2 2 3 2 2 2 4" xfId="23217"/>
    <cellStyle name="Total 2 4 2 2 3 2 2 2 4 2" xfId="48057"/>
    <cellStyle name="Total 2 4 2 2 3 2 2 2 5" xfId="26430"/>
    <cellStyle name="Total 2 4 2 2 3 2 2 2 5 2" xfId="51270"/>
    <cellStyle name="Total 2 4 2 2 3 2 2 2 6" xfId="37134"/>
    <cellStyle name="Total 2 4 2 2 3 2 2 3" xfId="30894"/>
    <cellStyle name="Total 2 4 2 2 3 2 3" xfId="6830"/>
    <cellStyle name="Total 2 4 2 2 3 2 3 2" xfId="14894"/>
    <cellStyle name="Total 2 4 2 2 3 2 3 2 2" xfId="39735"/>
    <cellStyle name="Total 2 4 2 2 3 2 3 3" xfId="8462"/>
    <cellStyle name="Total 2 4 2 2 3 2 3 3 2" xfId="33413"/>
    <cellStyle name="Total 2 4 2 2 3 2 3 4" xfId="13227"/>
    <cellStyle name="Total 2 4 2 2 3 2 3 4 2" xfId="38069"/>
    <cellStyle name="Total 2 4 2 2 3 2 3 5" xfId="8787"/>
    <cellStyle name="Total 2 4 2 2 3 2 3 5 2" xfId="33738"/>
    <cellStyle name="Total 2 4 2 2 3 2 3 6" xfId="31795"/>
    <cellStyle name="Total 2 4 2 2 3 2 4" xfId="29527"/>
    <cellStyle name="Total 2 4 2 2 3 3" xfId="5777"/>
    <cellStyle name="Total 2 4 2 2 3 3 2" xfId="12153"/>
    <cellStyle name="Total 2 4 2 2 3 3 2 2" xfId="16563"/>
    <cellStyle name="Total 2 4 2 2 3 3 2 2 2" xfId="41403"/>
    <cellStyle name="Total 2 4 2 2 3 3 2 3" xfId="19826"/>
    <cellStyle name="Total 2 4 2 2 3 3 2 3 2" xfId="44666"/>
    <cellStyle name="Total 2 4 2 2 3 3 2 4" xfId="23096"/>
    <cellStyle name="Total 2 4 2 2 3 3 2 4 2" xfId="47936"/>
    <cellStyle name="Total 2 4 2 2 3 3 2 5" xfId="26309"/>
    <cellStyle name="Total 2 4 2 2 3 3 2 5 2" xfId="51149"/>
    <cellStyle name="Total 2 4 2 2 3 3 2 6" xfId="37016"/>
    <cellStyle name="Total 2 4 2 2 3 3 3" xfId="30776"/>
    <cellStyle name="Total 2 4 2 2 3 4" xfId="11507"/>
    <cellStyle name="Total 2 4 2 2 3 4 2" xfId="13106"/>
    <cellStyle name="Total 2 4 2 2 3 4 2 2" xfId="37948"/>
    <cellStyle name="Total 2 4 2 2 3 4 3" xfId="19184"/>
    <cellStyle name="Total 2 4 2 2 3 4 3 2" xfId="44024"/>
    <cellStyle name="Total 2 4 2 2 3 4 4" xfId="22451"/>
    <cellStyle name="Total 2 4 2 2 3 4 4 2" xfId="47291"/>
    <cellStyle name="Total 2 4 2 2 3 4 5" xfId="25669"/>
    <cellStyle name="Total 2 4 2 2 3 4 5 2" xfId="50509"/>
    <cellStyle name="Total 2 4 2 2 3 4 6" xfId="36396"/>
    <cellStyle name="Total 2 4 2 2 3 5" xfId="29407"/>
    <cellStyle name="Total 2 4 2 2 4" xfId="679"/>
    <cellStyle name="Total 2 4 2 2 4 2" xfId="5322"/>
    <cellStyle name="Total 2 4 2 2 4 2 2" xfId="6202"/>
    <cellStyle name="Total 2 4 2 2 4 2 2 2" xfId="12577"/>
    <cellStyle name="Total 2 4 2 2 4 2 2 2 2" xfId="16987"/>
    <cellStyle name="Total 2 4 2 2 4 2 2 2 2 2" xfId="41827"/>
    <cellStyle name="Total 2 4 2 2 4 2 2 2 3" xfId="20250"/>
    <cellStyle name="Total 2 4 2 2 4 2 2 2 3 2" xfId="45090"/>
    <cellStyle name="Total 2 4 2 2 4 2 2 2 4" xfId="23520"/>
    <cellStyle name="Total 2 4 2 2 4 2 2 2 4 2" xfId="48360"/>
    <cellStyle name="Total 2 4 2 2 4 2 2 2 5" xfId="26733"/>
    <cellStyle name="Total 2 4 2 2 4 2 2 2 5 2" xfId="51573"/>
    <cellStyle name="Total 2 4 2 2 4 2 2 2 6" xfId="37423"/>
    <cellStyle name="Total 2 4 2 2 4 2 2 3" xfId="31181"/>
    <cellStyle name="Total 2 4 2 2 4 2 3" xfId="10390"/>
    <cellStyle name="Total 2 4 2 2 4 2 3 2" xfId="6664"/>
    <cellStyle name="Total 2 4 2 2 4 2 3 2 2" xfId="31632"/>
    <cellStyle name="Total 2 4 2 2 4 2 3 3" xfId="18104"/>
    <cellStyle name="Total 2 4 2 2 4 2 3 3 2" xfId="42944"/>
    <cellStyle name="Total 2 4 2 2 4 2 3 4" xfId="21394"/>
    <cellStyle name="Total 2 4 2 2 4 2 3 4 2" xfId="46234"/>
    <cellStyle name="Total 2 4 2 2 4 2 3 5" xfId="24620"/>
    <cellStyle name="Total 2 4 2 2 4 2 3 5 2" xfId="49460"/>
    <cellStyle name="Total 2 4 2 2 4 2 3 6" xfId="35331"/>
    <cellStyle name="Total 2 4 2 2 4 2 4" xfId="30374"/>
    <cellStyle name="Total 2 4 2 2 4 3" xfId="5823"/>
    <cellStyle name="Total 2 4 2 2 4 3 2" xfId="12199"/>
    <cellStyle name="Total 2 4 2 2 4 3 2 2" xfId="16609"/>
    <cellStyle name="Total 2 4 2 2 4 3 2 2 2" xfId="41449"/>
    <cellStyle name="Total 2 4 2 2 4 3 2 3" xfId="19872"/>
    <cellStyle name="Total 2 4 2 2 4 3 2 3 2" xfId="44712"/>
    <cellStyle name="Total 2 4 2 2 4 3 2 4" xfId="23142"/>
    <cellStyle name="Total 2 4 2 2 4 3 2 4 2" xfId="47982"/>
    <cellStyle name="Total 2 4 2 2 4 3 2 5" xfId="26355"/>
    <cellStyle name="Total 2 4 2 2 4 3 2 5 2" xfId="51195"/>
    <cellStyle name="Total 2 4 2 2 4 3 2 6" xfId="37062"/>
    <cellStyle name="Total 2 4 2 2 4 3 3" xfId="30822"/>
    <cellStyle name="Total 2 4 2 2 4 4" xfId="11475"/>
    <cellStyle name="Total 2 4 2 2 4 4 2" xfId="6683"/>
    <cellStyle name="Total 2 4 2 2 4 4 2 2" xfId="31651"/>
    <cellStyle name="Total 2 4 2 2 4 4 3" xfId="19162"/>
    <cellStyle name="Total 2 4 2 2 4 4 3 2" xfId="44002"/>
    <cellStyle name="Total 2 4 2 2 4 4 4" xfId="22433"/>
    <cellStyle name="Total 2 4 2 2 4 4 4 2" xfId="47273"/>
    <cellStyle name="Total 2 4 2 2 4 4 5" xfId="25652"/>
    <cellStyle name="Total 2 4 2 2 4 4 5 2" xfId="50492"/>
    <cellStyle name="Total 2 4 2 2 4 4 6" xfId="36375"/>
    <cellStyle name="Total 2 4 2 2 4 5" xfId="29453"/>
    <cellStyle name="Total 2 4 2 2 5" xfId="716"/>
    <cellStyle name="Total 2 4 2 2 5 2" xfId="5860"/>
    <cellStyle name="Total 2 4 2 2 5 2 2" xfId="12236"/>
    <cellStyle name="Total 2 4 2 2 5 2 2 2" xfId="16646"/>
    <cellStyle name="Total 2 4 2 2 5 2 2 2 2" xfId="41486"/>
    <cellStyle name="Total 2 4 2 2 5 2 2 3" xfId="19909"/>
    <cellStyle name="Total 2 4 2 2 5 2 2 3 2" xfId="44749"/>
    <cellStyle name="Total 2 4 2 2 5 2 2 4" xfId="23179"/>
    <cellStyle name="Total 2 4 2 2 5 2 2 4 2" xfId="48019"/>
    <cellStyle name="Total 2 4 2 2 5 2 2 5" xfId="26392"/>
    <cellStyle name="Total 2 4 2 2 5 2 2 5 2" xfId="51232"/>
    <cellStyle name="Total 2 4 2 2 5 2 2 6" xfId="37099"/>
    <cellStyle name="Total 2 4 2 2 5 2 3" xfId="30859"/>
    <cellStyle name="Total 2 4 2 2 5 3" xfId="6984"/>
    <cellStyle name="Total 2 4 2 2 5 3 2" xfId="15643"/>
    <cellStyle name="Total 2 4 2 2 5 3 2 2" xfId="40483"/>
    <cellStyle name="Total 2 4 2 2 5 3 3" xfId="6461"/>
    <cellStyle name="Total 2 4 2 2 5 3 3 2" xfId="31434"/>
    <cellStyle name="Total 2 4 2 2 5 3 4" xfId="15630"/>
    <cellStyle name="Total 2 4 2 2 5 3 4 2" xfId="40470"/>
    <cellStyle name="Total 2 4 2 2 5 3 5" xfId="20754"/>
    <cellStyle name="Total 2 4 2 2 5 3 5 2" xfId="45594"/>
    <cellStyle name="Total 2 4 2 2 5 3 6" xfId="31940"/>
    <cellStyle name="Total 2 4 2 2 5 4" xfId="29490"/>
    <cellStyle name="Total 2 4 2 2 6" xfId="5568"/>
    <cellStyle name="Total 2 4 2 2 6 2" xfId="10203"/>
    <cellStyle name="Total 2 4 2 2 6 2 2" xfId="14219"/>
    <cellStyle name="Total 2 4 2 2 6 2 2 2" xfId="39060"/>
    <cellStyle name="Total 2 4 2 2 6 2 3" xfId="17917"/>
    <cellStyle name="Total 2 4 2 2 6 2 3 2" xfId="42757"/>
    <cellStyle name="Total 2 4 2 2 6 2 4" xfId="21211"/>
    <cellStyle name="Total 2 4 2 2 6 2 4 2" xfId="46051"/>
    <cellStyle name="Total 2 4 2 2 6 2 5" xfId="24437"/>
    <cellStyle name="Total 2 4 2 2 6 2 5 2" xfId="49277"/>
    <cellStyle name="Total 2 4 2 2 6 2 6" xfId="35145"/>
    <cellStyle name="Total 2 4 2 2 6 3" xfId="30567"/>
    <cellStyle name="Total 2 4 2 2 7" xfId="11803"/>
    <cellStyle name="Total 2 4 2 2 7 2" xfId="14267"/>
    <cellStyle name="Total 2 4 2 2 7 2 2" xfId="39108"/>
    <cellStyle name="Total 2 4 2 2 7 3" xfId="19476"/>
    <cellStyle name="Total 2 4 2 2 7 3 2" xfId="44316"/>
    <cellStyle name="Total 2 4 2 2 7 4" xfId="22746"/>
    <cellStyle name="Total 2 4 2 2 7 4 2" xfId="47586"/>
    <cellStyle name="Total 2 4 2 2 7 5" xfId="25960"/>
    <cellStyle name="Total 2 4 2 2 7 5 2" xfId="50800"/>
    <cellStyle name="Total 2 4 2 2 7 6" xfId="36668"/>
    <cellStyle name="Total 2 4 2 2 8" xfId="29190"/>
    <cellStyle name="Total 2 4 2 3" xfId="450"/>
    <cellStyle name="Total 2 4 2 3 2" xfId="1042"/>
    <cellStyle name="Total 2 4 2 3 2 2" xfId="5957"/>
    <cellStyle name="Total 2 4 2 3 2 2 2" xfId="12333"/>
    <cellStyle name="Total 2 4 2 3 2 2 2 2" xfId="16743"/>
    <cellStyle name="Total 2 4 2 3 2 2 2 2 2" xfId="41583"/>
    <cellStyle name="Total 2 4 2 3 2 2 2 3" xfId="20006"/>
    <cellStyle name="Total 2 4 2 3 2 2 2 3 2" xfId="44846"/>
    <cellStyle name="Total 2 4 2 3 2 2 2 4" xfId="23276"/>
    <cellStyle name="Total 2 4 2 3 2 2 2 4 2" xfId="48116"/>
    <cellStyle name="Total 2 4 2 3 2 2 2 5" xfId="26489"/>
    <cellStyle name="Total 2 4 2 3 2 2 2 5 2" xfId="51329"/>
    <cellStyle name="Total 2 4 2 3 2 2 2 6" xfId="37193"/>
    <cellStyle name="Total 2 4 2 3 2 2 3" xfId="30953"/>
    <cellStyle name="Total 2 4 2 3 2 3" xfId="7068"/>
    <cellStyle name="Total 2 4 2 3 2 3 2" xfId="13523"/>
    <cellStyle name="Total 2 4 2 3 2 3 2 2" xfId="38365"/>
    <cellStyle name="Total 2 4 2 3 2 3 3" xfId="8583"/>
    <cellStyle name="Total 2 4 2 3 2 3 3 2" xfId="33534"/>
    <cellStyle name="Total 2 4 2 3 2 3 4" xfId="9013"/>
    <cellStyle name="Total 2 4 2 3 2 3 4 2" xfId="33963"/>
    <cellStyle name="Total 2 4 2 3 2 3 5" xfId="20767"/>
    <cellStyle name="Total 2 4 2 3 2 3 5 2" xfId="45607"/>
    <cellStyle name="Total 2 4 2 3 2 3 6" xfId="32022"/>
    <cellStyle name="Total 2 4 2 3 2 4" xfId="29588"/>
    <cellStyle name="Total 2 4 2 3 3" xfId="5620"/>
    <cellStyle name="Total 2 4 2 3 3 2" xfId="11996"/>
    <cellStyle name="Total 2 4 2 3 3 2 2" xfId="16406"/>
    <cellStyle name="Total 2 4 2 3 3 2 2 2" xfId="41246"/>
    <cellStyle name="Total 2 4 2 3 3 2 3" xfId="19669"/>
    <cellStyle name="Total 2 4 2 3 3 2 3 2" xfId="44509"/>
    <cellStyle name="Total 2 4 2 3 3 2 4" xfId="22939"/>
    <cellStyle name="Total 2 4 2 3 3 2 4 2" xfId="47779"/>
    <cellStyle name="Total 2 4 2 3 3 2 5" xfId="26152"/>
    <cellStyle name="Total 2 4 2 3 3 2 5 2" xfId="50992"/>
    <cellStyle name="Total 2 4 2 3 3 2 6" xfId="36859"/>
    <cellStyle name="Total 2 4 2 3 3 3" xfId="30619"/>
    <cellStyle name="Total 2 4 2 3 4" xfId="11659"/>
    <cellStyle name="Total 2 4 2 3 4 2" xfId="7384"/>
    <cellStyle name="Total 2 4 2 3 4 2 2" xfId="32337"/>
    <cellStyle name="Total 2 4 2 3 4 3" xfId="19333"/>
    <cellStyle name="Total 2 4 2 3 4 3 2" xfId="44173"/>
    <cellStyle name="Total 2 4 2 3 4 4" xfId="22602"/>
    <cellStyle name="Total 2 4 2 3 4 4 2" xfId="47442"/>
    <cellStyle name="Total 2 4 2 3 4 5" xfId="25817"/>
    <cellStyle name="Total 2 4 2 3 4 5 2" xfId="50657"/>
    <cellStyle name="Total 2 4 2 3 4 6" xfId="36542"/>
    <cellStyle name="Total 2 4 2 3 5" xfId="29244"/>
    <cellStyle name="Total 2 4 2 4" xfId="600"/>
    <cellStyle name="Total 2 4 2 4 2" xfId="1123"/>
    <cellStyle name="Total 2 4 2 4 2 2" xfId="6038"/>
    <cellStyle name="Total 2 4 2 4 2 2 2" xfId="12414"/>
    <cellStyle name="Total 2 4 2 4 2 2 2 2" xfId="16824"/>
    <cellStyle name="Total 2 4 2 4 2 2 2 2 2" xfId="41664"/>
    <cellStyle name="Total 2 4 2 4 2 2 2 3" xfId="20087"/>
    <cellStyle name="Total 2 4 2 4 2 2 2 3 2" xfId="44927"/>
    <cellStyle name="Total 2 4 2 4 2 2 2 4" xfId="23357"/>
    <cellStyle name="Total 2 4 2 4 2 2 2 4 2" xfId="48197"/>
    <cellStyle name="Total 2 4 2 4 2 2 2 5" xfId="26570"/>
    <cellStyle name="Total 2 4 2 4 2 2 2 5 2" xfId="51410"/>
    <cellStyle name="Total 2 4 2 4 2 2 2 6" xfId="37274"/>
    <cellStyle name="Total 2 4 2 4 2 2 3" xfId="31034"/>
    <cellStyle name="Total 2 4 2 4 2 3" xfId="9975"/>
    <cellStyle name="Total 2 4 2 4 2 3 2" xfId="14017"/>
    <cellStyle name="Total 2 4 2 4 2 3 2 2" xfId="38858"/>
    <cellStyle name="Total 2 4 2 4 2 3 3" xfId="17691"/>
    <cellStyle name="Total 2 4 2 4 2 3 3 2" xfId="42531"/>
    <cellStyle name="Total 2 4 2 4 2 3 4" xfId="20986"/>
    <cellStyle name="Total 2 4 2 4 2 3 4 2" xfId="45826"/>
    <cellStyle name="Total 2 4 2 4 2 3 5" xfId="24212"/>
    <cellStyle name="Total 2 4 2 4 2 3 5 2" xfId="49052"/>
    <cellStyle name="Total 2 4 2 4 2 3 6" xfId="34924"/>
    <cellStyle name="Total 2 4 2 4 2 4" xfId="29669"/>
    <cellStyle name="Total 2 4 2 4 3" xfId="5744"/>
    <cellStyle name="Total 2 4 2 4 3 2" xfId="12120"/>
    <cellStyle name="Total 2 4 2 4 3 2 2" xfId="16530"/>
    <cellStyle name="Total 2 4 2 4 3 2 2 2" xfId="41370"/>
    <cellStyle name="Total 2 4 2 4 3 2 3" xfId="19793"/>
    <cellStyle name="Total 2 4 2 4 3 2 3 2" xfId="44633"/>
    <cellStyle name="Total 2 4 2 4 3 2 4" xfId="23063"/>
    <cellStyle name="Total 2 4 2 4 3 2 4 2" xfId="47903"/>
    <cellStyle name="Total 2 4 2 4 3 2 5" xfId="26276"/>
    <cellStyle name="Total 2 4 2 4 3 2 5 2" xfId="51116"/>
    <cellStyle name="Total 2 4 2 4 3 2 6" xfId="36983"/>
    <cellStyle name="Total 2 4 2 4 3 3" xfId="30743"/>
    <cellStyle name="Total 2 4 2 4 4" xfId="6958"/>
    <cellStyle name="Total 2 4 2 4 4 2" xfId="6587"/>
    <cellStyle name="Total 2 4 2 4 4 2 2" xfId="31556"/>
    <cellStyle name="Total 2 4 2 4 4 3" xfId="14087"/>
    <cellStyle name="Total 2 4 2 4 4 3 2" xfId="38928"/>
    <cellStyle name="Total 2 4 2 4 4 4" xfId="6638"/>
    <cellStyle name="Total 2 4 2 4 4 4 2" xfId="31606"/>
    <cellStyle name="Total 2 4 2 4 4 5" xfId="7513"/>
    <cellStyle name="Total 2 4 2 4 4 5 2" xfId="32466"/>
    <cellStyle name="Total 2 4 2 4 4 6" xfId="31914"/>
    <cellStyle name="Total 2 4 2 4 5" xfId="29374"/>
    <cellStyle name="Total 2 4 2 5" xfId="647"/>
    <cellStyle name="Total 2 4 2 5 2" xfId="5375"/>
    <cellStyle name="Total 2 4 2 5 2 2" xfId="6242"/>
    <cellStyle name="Total 2 4 2 5 2 2 2" xfId="12617"/>
    <cellStyle name="Total 2 4 2 5 2 2 2 2" xfId="17027"/>
    <cellStyle name="Total 2 4 2 5 2 2 2 2 2" xfId="41867"/>
    <cellStyle name="Total 2 4 2 5 2 2 2 3" xfId="20290"/>
    <cellStyle name="Total 2 4 2 5 2 2 2 3 2" xfId="45130"/>
    <cellStyle name="Total 2 4 2 5 2 2 2 4" xfId="23560"/>
    <cellStyle name="Total 2 4 2 5 2 2 2 4 2" xfId="48400"/>
    <cellStyle name="Total 2 4 2 5 2 2 2 5" xfId="26773"/>
    <cellStyle name="Total 2 4 2 5 2 2 2 5 2" xfId="51613"/>
    <cellStyle name="Total 2 4 2 5 2 2 2 6" xfId="37463"/>
    <cellStyle name="Total 2 4 2 5 2 2 3" xfId="31221"/>
    <cellStyle name="Total 2 4 2 5 2 3" xfId="10346"/>
    <cellStyle name="Total 2 4 2 5 2 3 2" xfId="14210"/>
    <cellStyle name="Total 2 4 2 5 2 3 2 2" xfId="39051"/>
    <cellStyle name="Total 2 4 2 5 2 3 3" xfId="18060"/>
    <cellStyle name="Total 2 4 2 5 2 3 3 2" xfId="42900"/>
    <cellStyle name="Total 2 4 2 5 2 3 4" xfId="21351"/>
    <cellStyle name="Total 2 4 2 5 2 3 4 2" xfId="46191"/>
    <cellStyle name="Total 2 4 2 5 2 3 5" xfId="24577"/>
    <cellStyle name="Total 2 4 2 5 2 3 5 2" xfId="49417"/>
    <cellStyle name="Total 2 4 2 5 2 3 6" xfId="35288"/>
    <cellStyle name="Total 2 4 2 5 2 4" xfId="30417"/>
    <cellStyle name="Total 2 4 2 5 3" xfId="5791"/>
    <cellStyle name="Total 2 4 2 5 3 2" xfId="12167"/>
    <cellStyle name="Total 2 4 2 5 3 2 2" xfId="16577"/>
    <cellStyle name="Total 2 4 2 5 3 2 2 2" xfId="41417"/>
    <cellStyle name="Total 2 4 2 5 3 2 3" xfId="19840"/>
    <cellStyle name="Total 2 4 2 5 3 2 3 2" xfId="44680"/>
    <cellStyle name="Total 2 4 2 5 3 2 4" xfId="23110"/>
    <cellStyle name="Total 2 4 2 5 3 2 4 2" xfId="47950"/>
    <cellStyle name="Total 2 4 2 5 3 2 5" xfId="26323"/>
    <cellStyle name="Total 2 4 2 5 3 2 5 2" xfId="51163"/>
    <cellStyle name="Total 2 4 2 5 3 2 6" xfId="37030"/>
    <cellStyle name="Total 2 4 2 5 3 3" xfId="30790"/>
    <cellStyle name="Total 2 4 2 5 4" xfId="11097"/>
    <cellStyle name="Total 2 4 2 5 4 2" xfId="13588"/>
    <cellStyle name="Total 2 4 2 5 4 2 2" xfId="38430"/>
    <cellStyle name="Total 2 4 2 5 4 3" xfId="18793"/>
    <cellStyle name="Total 2 4 2 5 4 3 2" xfId="43633"/>
    <cellStyle name="Total 2 4 2 5 4 4" xfId="22064"/>
    <cellStyle name="Total 2 4 2 5 4 4 2" xfId="46904"/>
    <cellStyle name="Total 2 4 2 5 4 5" xfId="25287"/>
    <cellStyle name="Total 2 4 2 5 4 5 2" xfId="50127"/>
    <cellStyle name="Total 2 4 2 5 4 6" xfId="36014"/>
    <cellStyle name="Total 2 4 2 5 5" xfId="29421"/>
    <cellStyle name="Total 2 4 2 6" xfId="563"/>
    <cellStyle name="Total 2 4 2 6 2" xfId="5709"/>
    <cellStyle name="Total 2 4 2 6 2 2" xfId="12085"/>
    <cellStyle name="Total 2 4 2 6 2 2 2" xfId="16495"/>
    <cellStyle name="Total 2 4 2 6 2 2 2 2" xfId="41335"/>
    <cellStyle name="Total 2 4 2 6 2 2 3" xfId="19758"/>
    <cellStyle name="Total 2 4 2 6 2 2 3 2" xfId="44598"/>
    <cellStyle name="Total 2 4 2 6 2 2 4" xfId="23028"/>
    <cellStyle name="Total 2 4 2 6 2 2 4 2" xfId="47868"/>
    <cellStyle name="Total 2 4 2 6 2 2 5" xfId="26241"/>
    <cellStyle name="Total 2 4 2 6 2 2 5 2" xfId="51081"/>
    <cellStyle name="Total 2 4 2 6 2 2 6" xfId="36948"/>
    <cellStyle name="Total 2 4 2 6 2 3" xfId="30708"/>
    <cellStyle name="Total 2 4 2 6 3" xfId="10125"/>
    <cellStyle name="Total 2 4 2 6 3 2" xfId="8200"/>
    <cellStyle name="Total 2 4 2 6 3 2 2" xfId="33153"/>
    <cellStyle name="Total 2 4 2 6 3 3" xfId="17840"/>
    <cellStyle name="Total 2 4 2 6 3 3 2" xfId="42680"/>
    <cellStyle name="Total 2 4 2 6 3 4" xfId="21134"/>
    <cellStyle name="Total 2 4 2 6 3 4 2" xfId="45974"/>
    <cellStyle name="Total 2 4 2 6 3 5" xfId="24360"/>
    <cellStyle name="Total 2 4 2 6 3 5 2" xfId="49200"/>
    <cellStyle name="Total 2 4 2 6 3 6" xfId="35069"/>
    <cellStyle name="Total 2 4 2 6 4" xfId="29337"/>
    <cellStyle name="Total 2 4 2 7" xfId="5536"/>
    <cellStyle name="Total 2 4 2 7 2" xfId="9995"/>
    <cellStyle name="Total 2 4 2 7 2 2" xfId="13896"/>
    <cellStyle name="Total 2 4 2 7 2 2 2" xfId="38737"/>
    <cellStyle name="Total 2 4 2 7 2 3" xfId="17711"/>
    <cellStyle name="Total 2 4 2 7 2 3 2" xfId="42551"/>
    <cellStyle name="Total 2 4 2 7 2 4" xfId="21006"/>
    <cellStyle name="Total 2 4 2 7 2 4 2" xfId="45846"/>
    <cellStyle name="Total 2 4 2 7 2 5" xfId="24232"/>
    <cellStyle name="Total 2 4 2 7 2 5 2" xfId="49072"/>
    <cellStyle name="Total 2 4 2 7 2 6" xfId="34944"/>
    <cellStyle name="Total 2 4 2 7 3" xfId="30535"/>
    <cellStyle name="Total 2 4 2 8" xfId="6802"/>
    <cellStyle name="Total 2 4 2 8 2" xfId="6439"/>
    <cellStyle name="Total 2 4 2 8 2 2" xfId="31412"/>
    <cellStyle name="Total 2 4 2 8 3" xfId="15597"/>
    <cellStyle name="Total 2 4 2 8 3 2" xfId="40438"/>
    <cellStyle name="Total 2 4 2 8 4" xfId="8618"/>
    <cellStyle name="Total 2 4 2 8 4 2" xfId="33569"/>
    <cellStyle name="Total 2 4 2 8 5" xfId="7672"/>
    <cellStyle name="Total 2 4 2 8 5 2" xfId="32625"/>
    <cellStyle name="Total 2 4 2 8 6" xfId="31769"/>
    <cellStyle name="Total 2 4 2 9" xfId="29158"/>
    <cellStyle name="Total 2 4 3" xfId="360"/>
    <cellStyle name="Total 2 4 3 2" xfId="466"/>
    <cellStyle name="Total 2 4 3 2 2" xfId="1064"/>
    <cellStyle name="Total 2 4 3 2 2 2" xfId="5979"/>
    <cellStyle name="Total 2 4 3 2 2 2 2" xfId="12355"/>
    <cellStyle name="Total 2 4 3 2 2 2 2 2" xfId="16765"/>
    <cellStyle name="Total 2 4 3 2 2 2 2 2 2" xfId="41605"/>
    <cellStyle name="Total 2 4 3 2 2 2 2 3" xfId="20028"/>
    <cellStyle name="Total 2 4 3 2 2 2 2 3 2" xfId="44868"/>
    <cellStyle name="Total 2 4 3 2 2 2 2 4" xfId="23298"/>
    <cellStyle name="Total 2 4 3 2 2 2 2 4 2" xfId="48138"/>
    <cellStyle name="Total 2 4 3 2 2 2 2 5" xfId="26511"/>
    <cellStyle name="Total 2 4 3 2 2 2 2 5 2" xfId="51351"/>
    <cellStyle name="Total 2 4 3 2 2 2 2 6" xfId="37215"/>
    <cellStyle name="Total 2 4 3 2 2 2 3" xfId="30975"/>
    <cellStyle name="Total 2 4 3 2 2 3" xfId="11704"/>
    <cellStyle name="Total 2 4 3 2 2 3 2" xfId="14835"/>
    <cellStyle name="Total 2 4 3 2 2 3 2 2" xfId="39676"/>
    <cellStyle name="Total 2 4 3 2 2 3 3" xfId="19378"/>
    <cellStyle name="Total 2 4 3 2 2 3 3 2" xfId="44218"/>
    <cellStyle name="Total 2 4 3 2 2 3 4" xfId="22647"/>
    <cellStyle name="Total 2 4 3 2 2 3 4 2" xfId="47487"/>
    <cellStyle name="Total 2 4 3 2 2 3 5" xfId="25862"/>
    <cellStyle name="Total 2 4 3 2 2 3 5 2" xfId="50702"/>
    <cellStyle name="Total 2 4 3 2 2 3 6" xfId="36587"/>
    <cellStyle name="Total 2 4 3 2 2 4" xfId="29610"/>
    <cellStyle name="Total 2 4 3 2 3" xfId="5636"/>
    <cellStyle name="Total 2 4 3 2 3 2" xfId="12012"/>
    <cellStyle name="Total 2 4 3 2 3 2 2" xfId="16422"/>
    <cellStyle name="Total 2 4 3 2 3 2 2 2" xfId="41262"/>
    <cellStyle name="Total 2 4 3 2 3 2 3" xfId="19685"/>
    <cellStyle name="Total 2 4 3 2 3 2 3 2" xfId="44525"/>
    <cellStyle name="Total 2 4 3 2 3 2 4" xfId="22955"/>
    <cellStyle name="Total 2 4 3 2 3 2 4 2" xfId="47795"/>
    <cellStyle name="Total 2 4 3 2 3 2 5" xfId="26168"/>
    <cellStyle name="Total 2 4 3 2 3 2 5 2" xfId="51008"/>
    <cellStyle name="Total 2 4 3 2 3 2 6" xfId="36875"/>
    <cellStyle name="Total 2 4 3 2 3 3" xfId="30635"/>
    <cellStyle name="Total 2 4 3 2 4" xfId="11653"/>
    <cellStyle name="Total 2 4 3 2 4 2" xfId="6427"/>
    <cellStyle name="Total 2 4 3 2 4 2 2" xfId="31401"/>
    <cellStyle name="Total 2 4 3 2 4 3" xfId="19327"/>
    <cellStyle name="Total 2 4 3 2 4 3 2" xfId="44167"/>
    <cellStyle name="Total 2 4 3 2 4 4" xfId="22596"/>
    <cellStyle name="Total 2 4 3 2 4 4 2" xfId="47436"/>
    <cellStyle name="Total 2 4 3 2 4 5" xfId="25811"/>
    <cellStyle name="Total 2 4 3 2 4 5 2" xfId="50651"/>
    <cellStyle name="Total 2 4 3 2 4 6" xfId="36537"/>
    <cellStyle name="Total 2 4 3 2 5" xfId="29260"/>
    <cellStyle name="Total 2 4 3 3" xfId="616"/>
    <cellStyle name="Total 2 4 3 3 2" xfId="977"/>
    <cellStyle name="Total 2 4 3 3 2 2" xfId="5895"/>
    <cellStyle name="Total 2 4 3 3 2 2 2" xfId="12271"/>
    <cellStyle name="Total 2 4 3 3 2 2 2 2" xfId="16681"/>
    <cellStyle name="Total 2 4 3 3 2 2 2 2 2" xfId="41521"/>
    <cellStyle name="Total 2 4 3 3 2 2 2 3" xfId="19944"/>
    <cellStyle name="Total 2 4 3 3 2 2 2 3 2" xfId="44784"/>
    <cellStyle name="Total 2 4 3 3 2 2 2 4" xfId="23214"/>
    <cellStyle name="Total 2 4 3 3 2 2 2 4 2" xfId="48054"/>
    <cellStyle name="Total 2 4 3 3 2 2 2 5" xfId="26427"/>
    <cellStyle name="Total 2 4 3 3 2 2 2 5 2" xfId="51267"/>
    <cellStyle name="Total 2 4 3 3 2 2 2 6" xfId="37131"/>
    <cellStyle name="Total 2 4 3 3 2 2 3" xfId="30891"/>
    <cellStyle name="Total 2 4 3 3 2 3" xfId="6786"/>
    <cellStyle name="Total 2 4 3 3 2 3 2" xfId="7969"/>
    <cellStyle name="Total 2 4 3 3 2 3 2 2" xfId="32922"/>
    <cellStyle name="Total 2 4 3 3 2 3 3" xfId="6738"/>
    <cellStyle name="Total 2 4 3 3 2 3 3 2" xfId="31706"/>
    <cellStyle name="Total 2 4 3 3 2 3 4" xfId="8624"/>
    <cellStyle name="Total 2 4 3 3 2 3 4 2" xfId="33575"/>
    <cellStyle name="Total 2 4 3 3 2 3 5" xfId="9752"/>
    <cellStyle name="Total 2 4 3 3 2 3 5 2" xfId="34701"/>
    <cellStyle name="Total 2 4 3 3 2 3 6" xfId="31754"/>
    <cellStyle name="Total 2 4 3 3 2 4" xfId="29523"/>
    <cellStyle name="Total 2 4 3 3 3" xfId="5760"/>
    <cellStyle name="Total 2 4 3 3 3 2" xfId="12136"/>
    <cellStyle name="Total 2 4 3 3 3 2 2" xfId="16546"/>
    <cellStyle name="Total 2 4 3 3 3 2 2 2" xfId="41386"/>
    <cellStyle name="Total 2 4 3 3 3 2 3" xfId="19809"/>
    <cellStyle name="Total 2 4 3 3 3 2 3 2" xfId="44649"/>
    <cellStyle name="Total 2 4 3 3 3 2 4" xfId="23079"/>
    <cellStyle name="Total 2 4 3 3 3 2 4 2" xfId="47919"/>
    <cellStyle name="Total 2 4 3 3 3 2 5" xfId="26292"/>
    <cellStyle name="Total 2 4 3 3 3 2 5 2" xfId="51132"/>
    <cellStyle name="Total 2 4 3 3 3 2 6" xfId="36999"/>
    <cellStyle name="Total 2 4 3 3 3 3" xfId="30759"/>
    <cellStyle name="Total 2 4 3 3 4" xfId="6920"/>
    <cellStyle name="Total 2 4 3 3 4 2" xfId="9747"/>
    <cellStyle name="Total 2 4 3 3 4 2 2" xfId="34696"/>
    <cellStyle name="Total 2 4 3 3 4 3" xfId="13244"/>
    <cellStyle name="Total 2 4 3 3 4 3 2" xfId="38086"/>
    <cellStyle name="Total 2 4 3 3 4 4" xfId="13191"/>
    <cellStyle name="Total 2 4 3 3 4 4 2" xfId="38033"/>
    <cellStyle name="Total 2 4 3 3 4 5" xfId="14074"/>
    <cellStyle name="Total 2 4 3 3 4 5 2" xfId="38915"/>
    <cellStyle name="Total 2 4 3 3 4 6" xfId="31880"/>
    <cellStyle name="Total 2 4 3 3 5" xfId="29390"/>
    <cellStyle name="Total 2 4 3 4" xfId="663"/>
    <cellStyle name="Total 2 4 3 4 2" xfId="5277"/>
    <cellStyle name="Total 2 4 3 4 2 2" xfId="6184"/>
    <cellStyle name="Total 2 4 3 4 2 2 2" xfId="12559"/>
    <cellStyle name="Total 2 4 3 4 2 2 2 2" xfId="16969"/>
    <cellStyle name="Total 2 4 3 4 2 2 2 2 2" xfId="41809"/>
    <cellStyle name="Total 2 4 3 4 2 2 2 3" xfId="20232"/>
    <cellStyle name="Total 2 4 3 4 2 2 2 3 2" xfId="45072"/>
    <cellStyle name="Total 2 4 3 4 2 2 2 4" xfId="23502"/>
    <cellStyle name="Total 2 4 3 4 2 2 2 4 2" xfId="48342"/>
    <cellStyle name="Total 2 4 3 4 2 2 2 5" xfId="26715"/>
    <cellStyle name="Total 2 4 3 4 2 2 2 5 2" xfId="51555"/>
    <cellStyle name="Total 2 4 3 4 2 2 2 6" xfId="37405"/>
    <cellStyle name="Total 2 4 3 4 2 2 3" xfId="31163"/>
    <cellStyle name="Total 2 4 3 4 2 3" xfId="10416"/>
    <cellStyle name="Total 2 4 3 4 2 3 2" xfId="13258"/>
    <cellStyle name="Total 2 4 3 4 2 3 2 2" xfId="38100"/>
    <cellStyle name="Total 2 4 3 4 2 3 3" xfId="18130"/>
    <cellStyle name="Total 2 4 3 4 2 3 3 2" xfId="42970"/>
    <cellStyle name="Total 2 4 3 4 2 3 4" xfId="21418"/>
    <cellStyle name="Total 2 4 3 4 2 3 4 2" xfId="46258"/>
    <cellStyle name="Total 2 4 3 4 2 3 5" xfId="24644"/>
    <cellStyle name="Total 2 4 3 4 2 3 5 2" xfId="49484"/>
    <cellStyle name="Total 2 4 3 4 2 3 6" xfId="35353"/>
    <cellStyle name="Total 2 4 3 4 2 4" xfId="30352"/>
    <cellStyle name="Total 2 4 3 4 3" xfId="5807"/>
    <cellStyle name="Total 2 4 3 4 3 2" xfId="12183"/>
    <cellStyle name="Total 2 4 3 4 3 2 2" xfId="16593"/>
    <cellStyle name="Total 2 4 3 4 3 2 2 2" xfId="41433"/>
    <cellStyle name="Total 2 4 3 4 3 2 3" xfId="19856"/>
    <cellStyle name="Total 2 4 3 4 3 2 3 2" xfId="44696"/>
    <cellStyle name="Total 2 4 3 4 3 2 4" xfId="23126"/>
    <cellStyle name="Total 2 4 3 4 3 2 4 2" xfId="47966"/>
    <cellStyle name="Total 2 4 3 4 3 2 5" xfId="26339"/>
    <cellStyle name="Total 2 4 3 4 3 2 5 2" xfId="51179"/>
    <cellStyle name="Total 2 4 3 4 3 2 6" xfId="37046"/>
    <cellStyle name="Total 2 4 3 4 3 3" xfId="30806"/>
    <cellStyle name="Total 2 4 3 4 4" xfId="9988"/>
    <cellStyle name="Total 2 4 3 4 4 2" xfId="14177"/>
    <cellStyle name="Total 2 4 3 4 4 2 2" xfId="39018"/>
    <cellStyle name="Total 2 4 3 4 4 3" xfId="17704"/>
    <cellStyle name="Total 2 4 3 4 4 3 2" xfId="42544"/>
    <cellStyle name="Total 2 4 3 4 4 4" xfId="20999"/>
    <cellStyle name="Total 2 4 3 4 4 4 2" xfId="45839"/>
    <cellStyle name="Total 2 4 3 4 4 5" xfId="24225"/>
    <cellStyle name="Total 2 4 3 4 4 5 2" xfId="49065"/>
    <cellStyle name="Total 2 4 3 4 4 6" xfId="34937"/>
    <cellStyle name="Total 2 4 3 4 5" xfId="29437"/>
    <cellStyle name="Total 2 4 3 5" xfId="700"/>
    <cellStyle name="Total 2 4 3 5 2" xfId="5844"/>
    <cellStyle name="Total 2 4 3 5 2 2" xfId="12220"/>
    <cellStyle name="Total 2 4 3 5 2 2 2" xfId="16630"/>
    <cellStyle name="Total 2 4 3 5 2 2 2 2" xfId="41470"/>
    <cellStyle name="Total 2 4 3 5 2 2 3" xfId="19893"/>
    <cellStyle name="Total 2 4 3 5 2 2 3 2" xfId="44733"/>
    <cellStyle name="Total 2 4 3 5 2 2 4" xfId="23163"/>
    <cellStyle name="Total 2 4 3 5 2 2 4 2" xfId="48003"/>
    <cellStyle name="Total 2 4 3 5 2 2 5" xfId="26376"/>
    <cellStyle name="Total 2 4 3 5 2 2 5 2" xfId="51216"/>
    <cellStyle name="Total 2 4 3 5 2 2 6" xfId="37083"/>
    <cellStyle name="Total 2 4 3 5 2 3" xfId="30843"/>
    <cellStyle name="Total 2 4 3 5 3" xfId="9999"/>
    <cellStyle name="Total 2 4 3 5 3 2" xfId="8248"/>
    <cellStyle name="Total 2 4 3 5 3 2 2" xfId="33201"/>
    <cellStyle name="Total 2 4 3 5 3 3" xfId="17715"/>
    <cellStyle name="Total 2 4 3 5 3 3 2" xfId="42555"/>
    <cellStyle name="Total 2 4 3 5 3 4" xfId="21010"/>
    <cellStyle name="Total 2 4 3 5 3 4 2" xfId="45850"/>
    <cellStyle name="Total 2 4 3 5 3 5" xfId="24236"/>
    <cellStyle name="Total 2 4 3 5 3 5 2" xfId="49076"/>
    <cellStyle name="Total 2 4 3 5 3 6" xfId="34947"/>
    <cellStyle name="Total 2 4 3 5 4" xfId="29474"/>
    <cellStyle name="Total 2 4 3 6" xfId="5552"/>
    <cellStyle name="Total 2 4 3 6 2" xfId="10219"/>
    <cellStyle name="Total 2 4 3 6 2 2" xfId="7715"/>
    <cellStyle name="Total 2 4 3 6 2 2 2" xfId="32668"/>
    <cellStyle name="Total 2 4 3 6 2 3" xfId="17933"/>
    <cellStyle name="Total 2 4 3 6 2 3 2" xfId="42773"/>
    <cellStyle name="Total 2 4 3 6 2 4" xfId="21227"/>
    <cellStyle name="Total 2 4 3 6 2 4 2" xfId="46067"/>
    <cellStyle name="Total 2 4 3 6 2 5" xfId="24453"/>
    <cellStyle name="Total 2 4 3 6 2 5 2" xfId="49293"/>
    <cellStyle name="Total 2 4 3 6 2 6" xfId="35161"/>
    <cellStyle name="Total 2 4 3 6 3" xfId="30551"/>
    <cellStyle name="Total 2 4 3 7" xfId="9978"/>
    <cellStyle name="Total 2 4 3 7 2" xfId="8255"/>
    <cellStyle name="Total 2 4 3 7 2 2" xfId="33208"/>
    <cellStyle name="Total 2 4 3 7 3" xfId="17694"/>
    <cellStyle name="Total 2 4 3 7 3 2" xfId="42534"/>
    <cellStyle name="Total 2 4 3 7 4" xfId="20989"/>
    <cellStyle name="Total 2 4 3 7 4 2" xfId="45829"/>
    <cellStyle name="Total 2 4 3 7 5" xfId="24215"/>
    <cellStyle name="Total 2 4 3 7 5 2" xfId="49055"/>
    <cellStyle name="Total 2 4 3 7 6" xfId="34927"/>
    <cellStyle name="Total 2 4 3 8" xfId="29174"/>
    <cellStyle name="Total 2 4 4" xfId="420"/>
    <cellStyle name="Total 2 4 4 2" xfId="1008"/>
    <cellStyle name="Total 2 4 4 2 2" xfId="5924"/>
    <cellStyle name="Total 2 4 4 2 2 2" xfId="12300"/>
    <cellStyle name="Total 2 4 4 2 2 2 2" xfId="16710"/>
    <cellStyle name="Total 2 4 4 2 2 2 2 2" xfId="41550"/>
    <cellStyle name="Total 2 4 4 2 2 2 3" xfId="19973"/>
    <cellStyle name="Total 2 4 4 2 2 2 3 2" xfId="44813"/>
    <cellStyle name="Total 2 4 4 2 2 2 4" xfId="23243"/>
    <cellStyle name="Total 2 4 4 2 2 2 4 2" xfId="48083"/>
    <cellStyle name="Total 2 4 4 2 2 2 5" xfId="26456"/>
    <cellStyle name="Total 2 4 4 2 2 2 5 2" xfId="51296"/>
    <cellStyle name="Total 2 4 4 2 2 2 6" xfId="37160"/>
    <cellStyle name="Total 2 4 4 2 2 3" xfId="30920"/>
    <cellStyle name="Total 2 4 4 2 3" xfId="9972"/>
    <cellStyle name="Total 2 4 4 2 3 2" xfId="8088"/>
    <cellStyle name="Total 2 4 4 2 3 2 2" xfId="33041"/>
    <cellStyle name="Total 2 4 4 2 3 3" xfId="17688"/>
    <cellStyle name="Total 2 4 4 2 3 3 2" xfId="42528"/>
    <cellStyle name="Total 2 4 4 2 3 4" xfId="20983"/>
    <cellStyle name="Total 2 4 4 2 3 4 2" xfId="45823"/>
    <cellStyle name="Total 2 4 4 2 3 5" xfId="24209"/>
    <cellStyle name="Total 2 4 4 2 3 5 2" xfId="49049"/>
    <cellStyle name="Total 2 4 4 2 3 6" xfId="34921"/>
    <cellStyle name="Total 2 4 4 2 4" xfId="29554"/>
    <cellStyle name="Total 2 4 4 3" xfId="5591"/>
    <cellStyle name="Total 2 4 4 3 2" xfId="10180"/>
    <cellStyle name="Total 2 4 4 3 2 2" xfId="13773"/>
    <cellStyle name="Total 2 4 4 3 2 2 2" xfId="38615"/>
    <cellStyle name="Total 2 4 4 3 2 3" xfId="17894"/>
    <cellStyle name="Total 2 4 4 3 2 3 2" xfId="42734"/>
    <cellStyle name="Total 2 4 4 3 2 4" xfId="21188"/>
    <cellStyle name="Total 2 4 4 3 2 4 2" xfId="46028"/>
    <cellStyle name="Total 2 4 4 3 2 5" xfId="24414"/>
    <cellStyle name="Total 2 4 4 3 2 5 2" xfId="49254"/>
    <cellStyle name="Total 2 4 4 3 2 6" xfId="35122"/>
    <cellStyle name="Total 2 4 4 3 3" xfId="30590"/>
    <cellStyle name="Total 2 4 4 4" xfId="11785"/>
    <cellStyle name="Total 2 4 4 4 2" xfId="9472"/>
    <cellStyle name="Total 2 4 4 4 2 2" xfId="34422"/>
    <cellStyle name="Total 2 4 4 4 3" xfId="19458"/>
    <cellStyle name="Total 2 4 4 4 3 2" xfId="44298"/>
    <cellStyle name="Total 2 4 4 4 4" xfId="22728"/>
    <cellStyle name="Total 2 4 4 4 4 2" xfId="47568"/>
    <cellStyle name="Total 2 4 4 4 5" xfId="25942"/>
    <cellStyle name="Total 2 4 4 4 5 2" xfId="50782"/>
    <cellStyle name="Total 2 4 4 4 6" xfId="36650"/>
    <cellStyle name="Total 2 4 4 5" xfId="29214"/>
    <cellStyle name="Total 2 4 5" xfId="567"/>
    <cellStyle name="Total 2 4 5 2" xfId="1057"/>
    <cellStyle name="Total 2 4 5 2 2" xfId="5972"/>
    <cellStyle name="Total 2 4 5 2 2 2" xfId="12348"/>
    <cellStyle name="Total 2 4 5 2 2 2 2" xfId="16758"/>
    <cellStyle name="Total 2 4 5 2 2 2 2 2" xfId="41598"/>
    <cellStyle name="Total 2 4 5 2 2 2 3" xfId="20021"/>
    <cellStyle name="Total 2 4 5 2 2 2 3 2" xfId="44861"/>
    <cellStyle name="Total 2 4 5 2 2 2 4" xfId="23291"/>
    <cellStyle name="Total 2 4 5 2 2 2 4 2" xfId="48131"/>
    <cellStyle name="Total 2 4 5 2 2 2 5" xfId="26504"/>
    <cellStyle name="Total 2 4 5 2 2 2 5 2" xfId="51344"/>
    <cellStyle name="Total 2 4 5 2 2 2 6" xfId="37208"/>
    <cellStyle name="Total 2 4 5 2 2 3" xfId="30968"/>
    <cellStyle name="Total 2 4 5 2 3" xfId="10073"/>
    <cellStyle name="Total 2 4 5 2 3 2" xfId="9135"/>
    <cellStyle name="Total 2 4 5 2 3 2 2" xfId="34085"/>
    <cellStyle name="Total 2 4 5 2 3 3" xfId="17788"/>
    <cellStyle name="Total 2 4 5 2 3 3 2" xfId="42628"/>
    <cellStyle name="Total 2 4 5 2 3 4" xfId="21082"/>
    <cellStyle name="Total 2 4 5 2 3 4 2" xfId="45922"/>
    <cellStyle name="Total 2 4 5 2 3 5" xfId="24308"/>
    <cellStyle name="Total 2 4 5 2 3 5 2" xfId="49148"/>
    <cellStyle name="Total 2 4 5 2 3 6" xfId="35019"/>
    <cellStyle name="Total 2 4 5 2 4" xfId="29603"/>
    <cellStyle name="Total 2 4 5 3" xfId="5712"/>
    <cellStyle name="Total 2 4 5 3 2" xfId="12088"/>
    <cellStyle name="Total 2 4 5 3 2 2" xfId="16498"/>
    <cellStyle name="Total 2 4 5 3 2 2 2" xfId="41338"/>
    <cellStyle name="Total 2 4 5 3 2 3" xfId="19761"/>
    <cellStyle name="Total 2 4 5 3 2 3 2" xfId="44601"/>
    <cellStyle name="Total 2 4 5 3 2 4" xfId="23031"/>
    <cellStyle name="Total 2 4 5 3 2 4 2" xfId="47871"/>
    <cellStyle name="Total 2 4 5 3 2 5" xfId="26244"/>
    <cellStyle name="Total 2 4 5 3 2 5 2" xfId="51084"/>
    <cellStyle name="Total 2 4 5 3 2 6" xfId="36951"/>
    <cellStyle name="Total 2 4 5 3 3" xfId="30711"/>
    <cellStyle name="Total 2 4 5 4" xfId="10121"/>
    <cellStyle name="Total 2 4 5 4 2" xfId="8203"/>
    <cellStyle name="Total 2 4 5 4 2 2" xfId="33156"/>
    <cellStyle name="Total 2 4 5 4 3" xfId="17836"/>
    <cellStyle name="Total 2 4 5 4 3 2" xfId="42676"/>
    <cellStyle name="Total 2 4 5 4 4" xfId="21130"/>
    <cellStyle name="Total 2 4 5 4 4 2" xfId="45970"/>
    <cellStyle name="Total 2 4 5 4 5" xfId="24356"/>
    <cellStyle name="Total 2 4 5 4 5 2" xfId="49196"/>
    <cellStyle name="Total 2 4 5 4 6" xfId="35065"/>
    <cellStyle name="Total 2 4 5 5" xfId="29341"/>
    <cellStyle name="Total 2 4 6" xfId="5507"/>
    <cellStyle name="Total 2 4 6 2" xfId="10262"/>
    <cellStyle name="Total 2 4 6 2 2" xfId="8181"/>
    <cellStyle name="Total 2 4 6 2 2 2" xfId="33134"/>
    <cellStyle name="Total 2 4 6 2 3" xfId="17976"/>
    <cellStyle name="Total 2 4 6 2 3 2" xfId="42816"/>
    <cellStyle name="Total 2 4 6 2 4" xfId="21270"/>
    <cellStyle name="Total 2 4 6 2 4 2" xfId="46110"/>
    <cellStyle name="Total 2 4 6 2 5" xfId="24496"/>
    <cellStyle name="Total 2 4 6 2 5 2" xfId="49336"/>
    <cellStyle name="Total 2 4 6 2 6" xfId="35204"/>
    <cellStyle name="Total 2 4 6 3" xfId="30506"/>
    <cellStyle name="Total 2 4 7" xfId="11792"/>
    <cellStyle name="Total 2 4 7 2" xfId="14370"/>
    <cellStyle name="Total 2 4 7 2 2" xfId="39211"/>
    <cellStyle name="Total 2 4 7 3" xfId="19465"/>
    <cellStyle name="Total 2 4 7 3 2" xfId="44305"/>
    <cellStyle name="Total 2 4 7 4" xfId="22735"/>
    <cellStyle name="Total 2 4 7 4 2" xfId="47575"/>
    <cellStyle name="Total 2 4 7 5" xfId="25949"/>
    <cellStyle name="Total 2 4 7 5 2" xfId="50789"/>
    <cellStyle name="Total 2 4 7 6" xfId="36657"/>
    <cellStyle name="Total 2 4 8" xfId="29128"/>
    <cellStyle name="Total 2 5" xfId="304"/>
    <cellStyle name="Total 2 5 2" xfId="332"/>
    <cellStyle name="Total 2 5 2 2" xfId="395"/>
    <cellStyle name="Total 2 5 2 2 2" xfId="486"/>
    <cellStyle name="Total 2 5 2 2 2 2" xfId="1087"/>
    <cellStyle name="Total 2 5 2 2 2 2 2" xfId="6002"/>
    <cellStyle name="Total 2 5 2 2 2 2 2 2" xfId="12378"/>
    <cellStyle name="Total 2 5 2 2 2 2 2 2 2" xfId="16788"/>
    <cellStyle name="Total 2 5 2 2 2 2 2 2 2 2" xfId="41628"/>
    <cellStyle name="Total 2 5 2 2 2 2 2 2 3" xfId="20051"/>
    <cellStyle name="Total 2 5 2 2 2 2 2 2 3 2" xfId="44891"/>
    <cellStyle name="Total 2 5 2 2 2 2 2 2 4" xfId="23321"/>
    <cellStyle name="Total 2 5 2 2 2 2 2 2 4 2" xfId="48161"/>
    <cellStyle name="Total 2 5 2 2 2 2 2 2 5" xfId="26534"/>
    <cellStyle name="Total 2 5 2 2 2 2 2 2 5 2" xfId="51374"/>
    <cellStyle name="Total 2 5 2 2 2 2 2 2 6" xfId="37238"/>
    <cellStyle name="Total 2 5 2 2 2 2 2 3" xfId="30998"/>
    <cellStyle name="Total 2 5 2 2 2 2 3" xfId="11718"/>
    <cellStyle name="Total 2 5 2 2 2 2 3 2" xfId="7709"/>
    <cellStyle name="Total 2 5 2 2 2 2 3 2 2" xfId="32662"/>
    <cellStyle name="Total 2 5 2 2 2 2 3 3" xfId="19392"/>
    <cellStyle name="Total 2 5 2 2 2 2 3 3 2" xfId="44232"/>
    <cellStyle name="Total 2 5 2 2 2 2 3 4" xfId="22661"/>
    <cellStyle name="Total 2 5 2 2 2 2 3 4 2" xfId="47501"/>
    <cellStyle name="Total 2 5 2 2 2 2 3 5" xfId="25876"/>
    <cellStyle name="Total 2 5 2 2 2 2 3 5 2" xfId="50716"/>
    <cellStyle name="Total 2 5 2 2 2 2 3 6" xfId="36598"/>
    <cellStyle name="Total 2 5 2 2 2 2 4" xfId="29633"/>
    <cellStyle name="Total 2 5 2 2 2 3" xfId="5656"/>
    <cellStyle name="Total 2 5 2 2 2 3 2" xfId="12032"/>
    <cellStyle name="Total 2 5 2 2 2 3 2 2" xfId="16442"/>
    <cellStyle name="Total 2 5 2 2 2 3 2 2 2" xfId="41282"/>
    <cellStyle name="Total 2 5 2 2 2 3 2 3" xfId="19705"/>
    <cellStyle name="Total 2 5 2 2 2 3 2 3 2" xfId="44545"/>
    <cellStyle name="Total 2 5 2 2 2 3 2 4" xfId="22975"/>
    <cellStyle name="Total 2 5 2 2 2 3 2 4 2" xfId="47815"/>
    <cellStyle name="Total 2 5 2 2 2 3 2 5" xfId="26188"/>
    <cellStyle name="Total 2 5 2 2 2 3 2 5 2" xfId="51028"/>
    <cellStyle name="Total 2 5 2 2 2 3 2 6" xfId="36895"/>
    <cellStyle name="Total 2 5 2 2 2 3 3" xfId="30655"/>
    <cellStyle name="Total 2 5 2 2 2 4" xfId="11740"/>
    <cellStyle name="Total 2 5 2 2 2 4 2" xfId="14357"/>
    <cellStyle name="Total 2 5 2 2 2 4 2 2" xfId="39198"/>
    <cellStyle name="Total 2 5 2 2 2 4 3" xfId="19414"/>
    <cellStyle name="Total 2 5 2 2 2 4 3 2" xfId="44254"/>
    <cellStyle name="Total 2 5 2 2 2 4 4" xfId="22683"/>
    <cellStyle name="Total 2 5 2 2 2 4 4 2" xfId="47523"/>
    <cellStyle name="Total 2 5 2 2 2 4 5" xfId="25898"/>
    <cellStyle name="Total 2 5 2 2 2 4 5 2" xfId="50738"/>
    <cellStyle name="Total 2 5 2 2 2 4 6" xfId="36620"/>
    <cellStyle name="Total 2 5 2 2 2 5" xfId="29280"/>
    <cellStyle name="Total 2 5 2 2 3" xfId="637"/>
    <cellStyle name="Total 2 5 2 2 3 2" xfId="1108"/>
    <cellStyle name="Total 2 5 2 2 3 2 2" xfId="6023"/>
    <cellStyle name="Total 2 5 2 2 3 2 2 2" xfId="12399"/>
    <cellStyle name="Total 2 5 2 2 3 2 2 2 2" xfId="16809"/>
    <cellStyle name="Total 2 5 2 2 3 2 2 2 2 2" xfId="41649"/>
    <cellStyle name="Total 2 5 2 2 3 2 2 2 3" xfId="20072"/>
    <cellStyle name="Total 2 5 2 2 3 2 2 2 3 2" xfId="44912"/>
    <cellStyle name="Total 2 5 2 2 3 2 2 2 4" xfId="23342"/>
    <cellStyle name="Total 2 5 2 2 3 2 2 2 4 2" xfId="48182"/>
    <cellStyle name="Total 2 5 2 2 3 2 2 2 5" xfId="26555"/>
    <cellStyle name="Total 2 5 2 2 3 2 2 2 5 2" xfId="51395"/>
    <cellStyle name="Total 2 5 2 2 3 2 2 2 6" xfId="37259"/>
    <cellStyle name="Total 2 5 2 2 3 2 2 3" xfId="31019"/>
    <cellStyle name="Total 2 5 2 2 3 2 3" xfId="6793"/>
    <cellStyle name="Total 2 5 2 2 3 2 3 2" xfId="13192"/>
    <cellStyle name="Total 2 5 2 2 3 2 3 2 2" xfId="38034"/>
    <cellStyle name="Total 2 5 2 2 3 2 3 3" xfId="7117"/>
    <cellStyle name="Total 2 5 2 2 3 2 3 3 2" xfId="32070"/>
    <cellStyle name="Total 2 5 2 2 3 2 3 4" xfId="6448"/>
    <cellStyle name="Total 2 5 2 2 3 2 3 4 2" xfId="31421"/>
    <cellStyle name="Total 2 5 2 2 3 2 3 5" xfId="9458"/>
    <cellStyle name="Total 2 5 2 2 3 2 3 5 2" xfId="34408"/>
    <cellStyle name="Total 2 5 2 2 3 2 3 6" xfId="31761"/>
    <cellStyle name="Total 2 5 2 2 3 2 4" xfId="29654"/>
    <cellStyle name="Total 2 5 2 2 3 3" xfId="5781"/>
    <cellStyle name="Total 2 5 2 2 3 3 2" xfId="12157"/>
    <cellStyle name="Total 2 5 2 2 3 3 2 2" xfId="16567"/>
    <cellStyle name="Total 2 5 2 2 3 3 2 2 2" xfId="41407"/>
    <cellStyle name="Total 2 5 2 2 3 3 2 3" xfId="19830"/>
    <cellStyle name="Total 2 5 2 2 3 3 2 3 2" xfId="44670"/>
    <cellStyle name="Total 2 5 2 2 3 3 2 4" xfId="23100"/>
    <cellStyle name="Total 2 5 2 2 3 3 2 4 2" xfId="47940"/>
    <cellStyle name="Total 2 5 2 2 3 3 2 5" xfId="26313"/>
    <cellStyle name="Total 2 5 2 2 3 3 2 5 2" xfId="51153"/>
    <cellStyle name="Total 2 5 2 2 3 3 2 6" xfId="37020"/>
    <cellStyle name="Total 2 5 2 2 3 3 3" xfId="30780"/>
    <cellStyle name="Total 2 5 2 2 3 4" xfId="6835"/>
    <cellStyle name="Total 2 5 2 2 3 4 2" xfId="13135"/>
    <cellStyle name="Total 2 5 2 2 3 4 2 2" xfId="37977"/>
    <cellStyle name="Total 2 5 2 2 3 4 3" xfId="8840"/>
    <cellStyle name="Total 2 5 2 2 3 4 3 2" xfId="33791"/>
    <cellStyle name="Total 2 5 2 2 3 4 4" xfId="15688"/>
    <cellStyle name="Total 2 5 2 2 3 4 4 2" xfId="40528"/>
    <cellStyle name="Total 2 5 2 2 3 4 5" xfId="7532"/>
    <cellStyle name="Total 2 5 2 2 3 4 5 2" xfId="32485"/>
    <cellStyle name="Total 2 5 2 2 3 4 6" xfId="31800"/>
    <cellStyle name="Total 2 5 2 2 3 5" xfId="29411"/>
    <cellStyle name="Total 2 5 2 2 4" xfId="683"/>
    <cellStyle name="Total 2 5 2 2 4 2" xfId="5297"/>
    <cellStyle name="Total 2 5 2 2 4 2 2" xfId="6191"/>
    <cellStyle name="Total 2 5 2 2 4 2 2 2" xfId="12566"/>
    <cellStyle name="Total 2 5 2 2 4 2 2 2 2" xfId="16976"/>
    <cellStyle name="Total 2 5 2 2 4 2 2 2 2 2" xfId="41816"/>
    <cellStyle name="Total 2 5 2 2 4 2 2 2 3" xfId="20239"/>
    <cellStyle name="Total 2 5 2 2 4 2 2 2 3 2" xfId="45079"/>
    <cellStyle name="Total 2 5 2 2 4 2 2 2 4" xfId="23509"/>
    <cellStyle name="Total 2 5 2 2 4 2 2 2 4 2" xfId="48349"/>
    <cellStyle name="Total 2 5 2 2 4 2 2 2 5" xfId="26722"/>
    <cellStyle name="Total 2 5 2 2 4 2 2 2 5 2" xfId="51562"/>
    <cellStyle name="Total 2 5 2 2 4 2 2 2 6" xfId="37412"/>
    <cellStyle name="Total 2 5 2 2 4 2 2 3" xfId="31170"/>
    <cellStyle name="Total 2 5 2 2 4 2 3" xfId="10407"/>
    <cellStyle name="Total 2 5 2 2 4 2 3 2" xfId="6671"/>
    <cellStyle name="Total 2 5 2 2 4 2 3 2 2" xfId="31639"/>
    <cellStyle name="Total 2 5 2 2 4 2 3 3" xfId="18121"/>
    <cellStyle name="Total 2 5 2 2 4 2 3 3 2" xfId="42961"/>
    <cellStyle name="Total 2 5 2 2 4 2 3 4" xfId="21409"/>
    <cellStyle name="Total 2 5 2 2 4 2 3 4 2" xfId="46249"/>
    <cellStyle name="Total 2 5 2 2 4 2 3 5" xfId="24635"/>
    <cellStyle name="Total 2 5 2 2 4 2 3 5 2" xfId="49475"/>
    <cellStyle name="Total 2 5 2 2 4 2 3 6" xfId="35346"/>
    <cellStyle name="Total 2 5 2 2 4 2 4" xfId="30359"/>
    <cellStyle name="Total 2 5 2 2 4 3" xfId="5827"/>
    <cellStyle name="Total 2 5 2 2 4 3 2" xfId="12203"/>
    <cellStyle name="Total 2 5 2 2 4 3 2 2" xfId="16613"/>
    <cellStyle name="Total 2 5 2 2 4 3 2 2 2" xfId="41453"/>
    <cellStyle name="Total 2 5 2 2 4 3 2 3" xfId="19876"/>
    <cellStyle name="Total 2 5 2 2 4 3 2 3 2" xfId="44716"/>
    <cellStyle name="Total 2 5 2 2 4 3 2 4" xfId="23146"/>
    <cellStyle name="Total 2 5 2 2 4 3 2 4 2" xfId="47986"/>
    <cellStyle name="Total 2 5 2 2 4 3 2 5" xfId="26359"/>
    <cellStyle name="Total 2 5 2 2 4 3 2 5 2" xfId="51199"/>
    <cellStyle name="Total 2 5 2 2 4 3 2 6" xfId="37066"/>
    <cellStyle name="Total 2 5 2 2 4 3 3" xfId="30826"/>
    <cellStyle name="Total 2 5 2 2 4 4" xfId="6918"/>
    <cellStyle name="Total 2 5 2 2 4 4 2" xfId="9527"/>
    <cellStyle name="Total 2 5 2 2 4 4 2 2" xfId="34477"/>
    <cellStyle name="Total 2 5 2 2 4 4 3" xfId="15750"/>
    <cellStyle name="Total 2 5 2 2 4 4 3 2" xfId="40590"/>
    <cellStyle name="Total 2 5 2 2 4 4 4" xfId="14890"/>
    <cellStyle name="Total 2 5 2 2 4 4 4 2" xfId="39731"/>
    <cellStyle name="Total 2 5 2 2 4 4 5" xfId="13095"/>
    <cellStyle name="Total 2 5 2 2 4 4 5 2" xfId="37937"/>
    <cellStyle name="Total 2 5 2 2 4 4 6" xfId="31878"/>
    <cellStyle name="Total 2 5 2 2 4 5" xfId="29457"/>
    <cellStyle name="Total 2 5 2 2 5" xfId="720"/>
    <cellStyle name="Total 2 5 2 2 5 2" xfId="5864"/>
    <cellStyle name="Total 2 5 2 2 5 2 2" xfId="12240"/>
    <cellStyle name="Total 2 5 2 2 5 2 2 2" xfId="16650"/>
    <cellStyle name="Total 2 5 2 2 5 2 2 2 2" xfId="41490"/>
    <cellStyle name="Total 2 5 2 2 5 2 2 3" xfId="19913"/>
    <cellStyle name="Total 2 5 2 2 5 2 2 3 2" xfId="44753"/>
    <cellStyle name="Total 2 5 2 2 5 2 2 4" xfId="23183"/>
    <cellStyle name="Total 2 5 2 2 5 2 2 4 2" xfId="48023"/>
    <cellStyle name="Total 2 5 2 2 5 2 2 5" xfId="26396"/>
    <cellStyle name="Total 2 5 2 2 5 2 2 5 2" xfId="51236"/>
    <cellStyle name="Total 2 5 2 2 5 2 2 6" xfId="37103"/>
    <cellStyle name="Total 2 5 2 2 5 2 3" xfId="30863"/>
    <cellStyle name="Total 2 5 2 2 5 3" xfId="10024"/>
    <cellStyle name="Total 2 5 2 2 5 3 2" xfId="7826"/>
    <cellStyle name="Total 2 5 2 2 5 3 2 2" xfId="32779"/>
    <cellStyle name="Total 2 5 2 2 5 3 3" xfId="17739"/>
    <cellStyle name="Total 2 5 2 2 5 3 3 2" xfId="42579"/>
    <cellStyle name="Total 2 5 2 2 5 3 4" xfId="21034"/>
    <cellStyle name="Total 2 5 2 2 5 3 4 2" xfId="45874"/>
    <cellStyle name="Total 2 5 2 2 5 3 5" xfId="24260"/>
    <cellStyle name="Total 2 5 2 2 5 3 5 2" xfId="49100"/>
    <cellStyle name="Total 2 5 2 2 5 3 6" xfId="34970"/>
    <cellStyle name="Total 2 5 2 2 5 4" xfId="29494"/>
    <cellStyle name="Total 2 5 2 2 6" xfId="5572"/>
    <cellStyle name="Total 2 5 2 2 6 2" xfId="10199"/>
    <cellStyle name="Total 2 5 2 2 6 2 2" xfId="7749"/>
    <cellStyle name="Total 2 5 2 2 6 2 2 2" xfId="32702"/>
    <cellStyle name="Total 2 5 2 2 6 2 3" xfId="17913"/>
    <cellStyle name="Total 2 5 2 2 6 2 3 2" xfId="42753"/>
    <cellStyle name="Total 2 5 2 2 6 2 4" xfId="21207"/>
    <cellStyle name="Total 2 5 2 2 6 2 4 2" xfId="46047"/>
    <cellStyle name="Total 2 5 2 2 6 2 5" xfId="24433"/>
    <cellStyle name="Total 2 5 2 2 6 2 5 2" xfId="49273"/>
    <cellStyle name="Total 2 5 2 2 6 2 6" xfId="35141"/>
    <cellStyle name="Total 2 5 2 2 6 3" xfId="30571"/>
    <cellStyle name="Total 2 5 2 2 7" xfId="7069"/>
    <cellStyle name="Total 2 5 2 2 7 2" xfId="15951"/>
    <cellStyle name="Total 2 5 2 2 7 2 2" xfId="40791"/>
    <cellStyle name="Total 2 5 2 2 7 3" xfId="15740"/>
    <cellStyle name="Total 2 5 2 2 7 3 2" xfId="40580"/>
    <cellStyle name="Total 2 5 2 2 7 4" xfId="13945"/>
    <cellStyle name="Total 2 5 2 2 7 4 2" xfId="38786"/>
    <cellStyle name="Total 2 5 2 2 7 5" xfId="13167"/>
    <cellStyle name="Total 2 5 2 2 7 5 2" xfId="38009"/>
    <cellStyle name="Total 2 5 2 2 7 6" xfId="32023"/>
    <cellStyle name="Total 2 5 2 2 8" xfId="29194"/>
    <cellStyle name="Total 2 5 2 3" xfId="454"/>
    <cellStyle name="Total 2 5 2 3 2" xfId="1046"/>
    <cellStyle name="Total 2 5 2 3 2 2" xfId="5961"/>
    <cellStyle name="Total 2 5 2 3 2 2 2" xfId="12337"/>
    <cellStyle name="Total 2 5 2 3 2 2 2 2" xfId="16747"/>
    <cellStyle name="Total 2 5 2 3 2 2 2 2 2" xfId="41587"/>
    <cellStyle name="Total 2 5 2 3 2 2 2 3" xfId="20010"/>
    <cellStyle name="Total 2 5 2 3 2 2 2 3 2" xfId="44850"/>
    <cellStyle name="Total 2 5 2 3 2 2 2 4" xfId="23280"/>
    <cellStyle name="Total 2 5 2 3 2 2 2 4 2" xfId="48120"/>
    <cellStyle name="Total 2 5 2 3 2 2 2 5" xfId="26493"/>
    <cellStyle name="Total 2 5 2 3 2 2 2 5 2" xfId="51333"/>
    <cellStyle name="Total 2 5 2 3 2 2 2 6" xfId="37197"/>
    <cellStyle name="Total 2 5 2 3 2 2 3" xfId="30957"/>
    <cellStyle name="Total 2 5 2 3 2 3" xfId="6960"/>
    <cellStyle name="Total 2 5 2 3 2 3 2" xfId="8817"/>
    <cellStyle name="Total 2 5 2 3 2 3 2 2" xfId="33768"/>
    <cellStyle name="Total 2 5 2 3 2 3 3" xfId="7280"/>
    <cellStyle name="Total 2 5 2 3 2 3 3 2" xfId="32233"/>
    <cellStyle name="Total 2 5 2 3 2 3 4" xfId="17510"/>
    <cellStyle name="Total 2 5 2 3 2 3 4 2" xfId="42350"/>
    <cellStyle name="Total 2 5 2 3 2 3 5" xfId="15701"/>
    <cellStyle name="Total 2 5 2 3 2 3 5 2" xfId="40541"/>
    <cellStyle name="Total 2 5 2 3 2 3 6" xfId="31916"/>
    <cellStyle name="Total 2 5 2 3 2 4" xfId="29592"/>
    <cellStyle name="Total 2 5 2 3 3" xfId="5624"/>
    <cellStyle name="Total 2 5 2 3 3 2" xfId="12000"/>
    <cellStyle name="Total 2 5 2 3 3 2 2" xfId="16410"/>
    <cellStyle name="Total 2 5 2 3 3 2 2 2" xfId="41250"/>
    <cellStyle name="Total 2 5 2 3 3 2 3" xfId="19673"/>
    <cellStyle name="Total 2 5 2 3 3 2 3 2" xfId="44513"/>
    <cellStyle name="Total 2 5 2 3 3 2 4" xfId="22943"/>
    <cellStyle name="Total 2 5 2 3 3 2 4 2" xfId="47783"/>
    <cellStyle name="Total 2 5 2 3 3 2 5" xfId="26156"/>
    <cellStyle name="Total 2 5 2 3 3 2 5 2" xfId="50996"/>
    <cellStyle name="Total 2 5 2 3 3 2 6" xfId="36863"/>
    <cellStyle name="Total 2 5 2 3 3 3" xfId="30623"/>
    <cellStyle name="Total 2 5 2 3 4" xfId="11629"/>
    <cellStyle name="Total 2 5 2 3 4 2" xfId="8419"/>
    <cellStyle name="Total 2 5 2 3 4 2 2" xfId="33370"/>
    <cellStyle name="Total 2 5 2 3 4 3" xfId="19303"/>
    <cellStyle name="Total 2 5 2 3 4 3 2" xfId="44143"/>
    <cellStyle name="Total 2 5 2 3 4 4" xfId="22573"/>
    <cellStyle name="Total 2 5 2 3 4 4 2" xfId="47413"/>
    <cellStyle name="Total 2 5 2 3 4 5" xfId="25788"/>
    <cellStyle name="Total 2 5 2 3 4 5 2" xfId="50628"/>
    <cellStyle name="Total 2 5 2 3 4 6" xfId="36513"/>
    <cellStyle name="Total 2 5 2 3 5" xfId="29248"/>
    <cellStyle name="Total 2 5 2 4" xfId="604"/>
    <cellStyle name="Total 2 5 2 4 2" xfId="1000"/>
    <cellStyle name="Total 2 5 2 4 2 2" xfId="5917"/>
    <cellStyle name="Total 2 5 2 4 2 2 2" xfId="12293"/>
    <cellStyle name="Total 2 5 2 4 2 2 2 2" xfId="16703"/>
    <cellStyle name="Total 2 5 2 4 2 2 2 2 2" xfId="41543"/>
    <cellStyle name="Total 2 5 2 4 2 2 2 3" xfId="19966"/>
    <cellStyle name="Total 2 5 2 4 2 2 2 3 2" xfId="44806"/>
    <cellStyle name="Total 2 5 2 4 2 2 2 4" xfId="23236"/>
    <cellStyle name="Total 2 5 2 4 2 2 2 4 2" xfId="48076"/>
    <cellStyle name="Total 2 5 2 4 2 2 2 5" xfId="26449"/>
    <cellStyle name="Total 2 5 2 4 2 2 2 5 2" xfId="51289"/>
    <cellStyle name="Total 2 5 2 4 2 2 2 6" xfId="37153"/>
    <cellStyle name="Total 2 5 2 4 2 2 3" xfId="30913"/>
    <cellStyle name="Total 2 5 2 4 2 3" xfId="10074"/>
    <cellStyle name="Total 2 5 2 4 2 3 2" xfId="9511"/>
    <cellStyle name="Total 2 5 2 4 2 3 2 2" xfId="34461"/>
    <cellStyle name="Total 2 5 2 4 2 3 3" xfId="17789"/>
    <cellStyle name="Total 2 5 2 4 2 3 3 2" xfId="42629"/>
    <cellStyle name="Total 2 5 2 4 2 3 4" xfId="21083"/>
    <cellStyle name="Total 2 5 2 4 2 3 4 2" xfId="45923"/>
    <cellStyle name="Total 2 5 2 4 2 3 5" xfId="24309"/>
    <cellStyle name="Total 2 5 2 4 2 3 5 2" xfId="49149"/>
    <cellStyle name="Total 2 5 2 4 2 3 6" xfId="35020"/>
    <cellStyle name="Total 2 5 2 4 2 4" xfId="29546"/>
    <cellStyle name="Total 2 5 2 4 3" xfId="5748"/>
    <cellStyle name="Total 2 5 2 4 3 2" xfId="12124"/>
    <cellStyle name="Total 2 5 2 4 3 2 2" xfId="16534"/>
    <cellStyle name="Total 2 5 2 4 3 2 2 2" xfId="41374"/>
    <cellStyle name="Total 2 5 2 4 3 2 3" xfId="19797"/>
    <cellStyle name="Total 2 5 2 4 3 2 3 2" xfId="44637"/>
    <cellStyle name="Total 2 5 2 4 3 2 4" xfId="23067"/>
    <cellStyle name="Total 2 5 2 4 3 2 4 2" xfId="47907"/>
    <cellStyle name="Total 2 5 2 4 3 2 5" xfId="26280"/>
    <cellStyle name="Total 2 5 2 4 3 2 5 2" xfId="51120"/>
    <cellStyle name="Total 2 5 2 4 3 2 6" xfId="36987"/>
    <cellStyle name="Total 2 5 2 4 3 3" xfId="30747"/>
    <cellStyle name="Total 2 5 2 4 4" xfId="9983"/>
    <cellStyle name="Total 2 5 2 4 4 2" xfId="8250"/>
    <cellStyle name="Total 2 5 2 4 4 2 2" xfId="33203"/>
    <cellStyle name="Total 2 5 2 4 4 3" xfId="17699"/>
    <cellStyle name="Total 2 5 2 4 4 3 2" xfId="42539"/>
    <cellStyle name="Total 2 5 2 4 4 4" xfId="20994"/>
    <cellStyle name="Total 2 5 2 4 4 4 2" xfId="45834"/>
    <cellStyle name="Total 2 5 2 4 4 5" xfId="24220"/>
    <cellStyle name="Total 2 5 2 4 4 5 2" xfId="49060"/>
    <cellStyle name="Total 2 5 2 4 4 6" xfId="34932"/>
    <cellStyle name="Total 2 5 2 4 5" xfId="29378"/>
    <cellStyle name="Total 2 5 2 5" xfId="651"/>
    <cellStyle name="Total 2 5 2 5 2" xfId="5390"/>
    <cellStyle name="Total 2 5 2 5 2 2" xfId="6243"/>
    <cellStyle name="Total 2 5 2 5 2 2 2" xfId="12618"/>
    <cellStyle name="Total 2 5 2 5 2 2 2 2" xfId="17028"/>
    <cellStyle name="Total 2 5 2 5 2 2 2 2 2" xfId="41868"/>
    <cellStyle name="Total 2 5 2 5 2 2 2 3" xfId="20291"/>
    <cellStyle name="Total 2 5 2 5 2 2 2 3 2" xfId="45131"/>
    <cellStyle name="Total 2 5 2 5 2 2 2 4" xfId="23561"/>
    <cellStyle name="Total 2 5 2 5 2 2 2 4 2" xfId="48401"/>
    <cellStyle name="Total 2 5 2 5 2 2 2 5" xfId="26774"/>
    <cellStyle name="Total 2 5 2 5 2 2 2 5 2" xfId="51614"/>
    <cellStyle name="Total 2 5 2 5 2 2 2 6" xfId="37464"/>
    <cellStyle name="Total 2 5 2 5 2 2 3" xfId="31222"/>
    <cellStyle name="Total 2 5 2 5 2 3" xfId="10344"/>
    <cellStyle name="Total 2 5 2 5 2 3 2" xfId="14187"/>
    <cellStyle name="Total 2 5 2 5 2 3 2 2" xfId="39028"/>
    <cellStyle name="Total 2 5 2 5 2 3 3" xfId="18058"/>
    <cellStyle name="Total 2 5 2 5 2 3 3 2" xfId="42898"/>
    <cellStyle name="Total 2 5 2 5 2 3 4" xfId="21350"/>
    <cellStyle name="Total 2 5 2 5 2 3 4 2" xfId="46190"/>
    <cellStyle name="Total 2 5 2 5 2 3 5" xfId="24576"/>
    <cellStyle name="Total 2 5 2 5 2 3 5 2" xfId="49416"/>
    <cellStyle name="Total 2 5 2 5 2 3 6" xfId="35286"/>
    <cellStyle name="Total 2 5 2 5 2 4" xfId="30419"/>
    <cellStyle name="Total 2 5 2 5 3" xfId="5795"/>
    <cellStyle name="Total 2 5 2 5 3 2" xfId="12171"/>
    <cellStyle name="Total 2 5 2 5 3 2 2" xfId="16581"/>
    <cellStyle name="Total 2 5 2 5 3 2 2 2" xfId="41421"/>
    <cellStyle name="Total 2 5 2 5 3 2 3" xfId="19844"/>
    <cellStyle name="Total 2 5 2 5 3 2 3 2" xfId="44684"/>
    <cellStyle name="Total 2 5 2 5 3 2 4" xfId="23114"/>
    <cellStyle name="Total 2 5 2 5 3 2 4 2" xfId="47954"/>
    <cellStyle name="Total 2 5 2 5 3 2 5" xfId="26327"/>
    <cellStyle name="Total 2 5 2 5 3 2 5 2" xfId="51167"/>
    <cellStyle name="Total 2 5 2 5 3 2 6" xfId="37034"/>
    <cellStyle name="Total 2 5 2 5 3 3" xfId="30794"/>
    <cellStyle name="Total 2 5 2 5 4" xfId="10098"/>
    <cellStyle name="Total 2 5 2 5 4 2" xfId="8221"/>
    <cellStyle name="Total 2 5 2 5 4 2 2" xfId="33174"/>
    <cellStyle name="Total 2 5 2 5 4 3" xfId="17813"/>
    <cellStyle name="Total 2 5 2 5 4 3 2" xfId="42653"/>
    <cellStyle name="Total 2 5 2 5 4 4" xfId="21107"/>
    <cellStyle name="Total 2 5 2 5 4 4 2" xfId="45947"/>
    <cellStyle name="Total 2 5 2 5 4 5" xfId="24333"/>
    <cellStyle name="Total 2 5 2 5 4 5 2" xfId="49173"/>
    <cellStyle name="Total 2 5 2 5 4 6" xfId="35042"/>
    <cellStyle name="Total 2 5 2 5 5" xfId="29425"/>
    <cellStyle name="Total 2 5 2 6" xfId="571"/>
    <cellStyle name="Total 2 5 2 6 2" xfId="5716"/>
    <cellStyle name="Total 2 5 2 6 2 2" xfId="12092"/>
    <cellStyle name="Total 2 5 2 6 2 2 2" xfId="16502"/>
    <cellStyle name="Total 2 5 2 6 2 2 2 2" xfId="41342"/>
    <cellStyle name="Total 2 5 2 6 2 2 3" xfId="19765"/>
    <cellStyle name="Total 2 5 2 6 2 2 3 2" xfId="44605"/>
    <cellStyle name="Total 2 5 2 6 2 2 4" xfId="23035"/>
    <cellStyle name="Total 2 5 2 6 2 2 4 2" xfId="47875"/>
    <cellStyle name="Total 2 5 2 6 2 2 5" xfId="26248"/>
    <cellStyle name="Total 2 5 2 6 2 2 5 2" xfId="51088"/>
    <cellStyle name="Total 2 5 2 6 2 2 6" xfId="36955"/>
    <cellStyle name="Total 2 5 2 6 2 3" xfId="30715"/>
    <cellStyle name="Total 2 5 2 6 3" xfId="10117"/>
    <cellStyle name="Total 2 5 2 6 3 2" xfId="8205"/>
    <cellStyle name="Total 2 5 2 6 3 2 2" xfId="33158"/>
    <cellStyle name="Total 2 5 2 6 3 3" xfId="17832"/>
    <cellStyle name="Total 2 5 2 6 3 3 2" xfId="42672"/>
    <cellStyle name="Total 2 5 2 6 3 4" xfId="21126"/>
    <cellStyle name="Total 2 5 2 6 3 4 2" xfId="45966"/>
    <cellStyle name="Total 2 5 2 6 3 5" xfId="24352"/>
    <cellStyle name="Total 2 5 2 6 3 5 2" xfId="49192"/>
    <cellStyle name="Total 2 5 2 6 3 6" xfId="35061"/>
    <cellStyle name="Total 2 5 2 6 4" xfId="29345"/>
    <cellStyle name="Total 2 5 2 7" xfId="5540"/>
    <cellStyle name="Total 2 5 2 7 2" xfId="10231"/>
    <cellStyle name="Total 2 5 2 7 2 2" xfId="7720"/>
    <cellStyle name="Total 2 5 2 7 2 2 2" xfId="32673"/>
    <cellStyle name="Total 2 5 2 7 2 3" xfId="17945"/>
    <cellStyle name="Total 2 5 2 7 2 3 2" xfId="42785"/>
    <cellStyle name="Total 2 5 2 7 2 4" xfId="21239"/>
    <cellStyle name="Total 2 5 2 7 2 4 2" xfId="46079"/>
    <cellStyle name="Total 2 5 2 7 2 5" xfId="24465"/>
    <cellStyle name="Total 2 5 2 7 2 5 2" xfId="49305"/>
    <cellStyle name="Total 2 5 2 7 2 6" xfId="35173"/>
    <cellStyle name="Total 2 5 2 7 3" xfId="30539"/>
    <cellStyle name="Total 2 5 2 8" xfId="11470"/>
    <cellStyle name="Total 2 5 2 8 2" xfId="7563"/>
    <cellStyle name="Total 2 5 2 8 2 2" xfId="32516"/>
    <cellStyle name="Total 2 5 2 8 3" xfId="19157"/>
    <cellStyle name="Total 2 5 2 8 3 2" xfId="43997"/>
    <cellStyle name="Total 2 5 2 8 4" xfId="22428"/>
    <cellStyle name="Total 2 5 2 8 4 2" xfId="47268"/>
    <cellStyle name="Total 2 5 2 8 5" xfId="25647"/>
    <cellStyle name="Total 2 5 2 8 5 2" xfId="50487"/>
    <cellStyle name="Total 2 5 2 8 6" xfId="36370"/>
    <cellStyle name="Total 2 5 2 9" xfId="29162"/>
    <cellStyle name="Total 2 5 3" xfId="376"/>
    <cellStyle name="Total 2 5 3 2" xfId="472"/>
    <cellStyle name="Total 2 5 3 2 2" xfId="1072"/>
    <cellStyle name="Total 2 5 3 2 2 2" xfId="5987"/>
    <cellStyle name="Total 2 5 3 2 2 2 2" xfId="12363"/>
    <cellStyle name="Total 2 5 3 2 2 2 2 2" xfId="16773"/>
    <cellStyle name="Total 2 5 3 2 2 2 2 2 2" xfId="41613"/>
    <cellStyle name="Total 2 5 3 2 2 2 2 3" xfId="20036"/>
    <cellStyle name="Total 2 5 3 2 2 2 2 3 2" xfId="44876"/>
    <cellStyle name="Total 2 5 3 2 2 2 2 4" xfId="23306"/>
    <cellStyle name="Total 2 5 3 2 2 2 2 4 2" xfId="48146"/>
    <cellStyle name="Total 2 5 3 2 2 2 2 5" xfId="26519"/>
    <cellStyle name="Total 2 5 3 2 2 2 2 5 2" xfId="51359"/>
    <cellStyle name="Total 2 5 3 2 2 2 2 6" xfId="37223"/>
    <cellStyle name="Total 2 5 3 2 2 2 3" xfId="30983"/>
    <cellStyle name="Total 2 5 3 2 2 3" xfId="10070"/>
    <cellStyle name="Total 2 5 3 2 2 3 2" xfId="9138"/>
    <cellStyle name="Total 2 5 3 2 2 3 2 2" xfId="34088"/>
    <cellStyle name="Total 2 5 3 2 2 3 3" xfId="17785"/>
    <cellStyle name="Total 2 5 3 2 2 3 3 2" xfId="42625"/>
    <cellStyle name="Total 2 5 3 2 2 3 4" xfId="21079"/>
    <cellStyle name="Total 2 5 3 2 2 3 4 2" xfId="45919"/>
    <cellStyle name="Total 2 5 3 2 2 3 5" xfId="24305"/>
    <cellStyle name="Total 2 5 3 2 2 3 5 2" xfId="49145"/>
    <cellStyle name="Total 2 5 3 2 2 3 6" xfId="35016"/>
    <cellStyle name="Total 2 5 3 2 2 4" xfId="29618"/>
    <cellStyle name="Total 2 5 3 2 3" xfId="5642"/>
    <cellStyle name="Total 2 5 3 2 3 2" xfId="12018"/>
    <cellStyle name="Total 2 5 3 2 3 2 2" xfId="16428"/>
    <cellStyle name="Total 2 5 3 2 3 2 2 2" xfId="41268"/>
    <cellStyle name="Total 2 5 3 2 3 2 3" xfId="19691"/>
    <cellStyle name="Total 2 5 3 2 3 2 3 2" xfId="44531"/>
    <cellStyle name="Total 2 5 3 2 3 2 4" xfId="22961"/>
    <cellStyle name="Total 2 5 3 2 3 2 4 2" xfId="47801"/>
    <cellStyle name="Total 2 5 3 2 3 2 5" xfId="26174"/>
    <cellStyle name="Total 2 5 3 2 3 2 5 2" xfId="51014"/>
    <cellStyle name="Total 2 5 3 2 3 2 6" xfId="36881"/>
    <cellStyle name="Total 2 5 3 2 3 3" xfId="30641"/>
    <cellStyle name="Total 2 5 3 2 4" xfId="10047"/>
    <cellStyle name="Total 2 5 3 2 4 2" xfId="7125"/>
    <cellStyle name="Total 2 5 3 2 4 2 2" xfId="32078"/>
    <cellStyle name="Total 2 5 3 2 4 3" xfId="17762"/>
    <cellStyle name="Total 2 5 3 2 4 3 2" xfId="42602"/>
    <cellStyle name="Total 2 5 3 2 4 4" xfId="21056"/>
    <cellStyle name="Total 2 5 3 2 4 4 2" xfId="45896"/>
    <cellStyle name="Total 2 5 3 2 4 5" xfId="24282"/>
    <cellStyle name="Total 2 5 3 2 4 5 2" xfId="49122"/>
    <cellStyle name="Total 2 5 3 2 4 6" xfId="34993"/>
    <cellStyle name="Total 2 5 3 2 5" xfId="29266"/>
    <cellStyle name="Total 2 5 3 3" xfId="623"/>
    <cellStyle name="Total 2 5 3 3 2" xfId="1059"/>
    <cellStyle name="Total 2 5 3 3 2 2" xfId="5974"/>
    <cellStyle name="Total 2 5 3 3 2 2 2" xfId="12350"/>
    <cellStyle name="Total 2 5 3 3 2 2 2 2" xfId="16760"/>
    <cellStyle name="Total 2 5 3 3 2 2 2 2 2" xfId="41600"/>
    <cellStyle name="Total 2 5 3 3 2 2 2 3" xfId="20023"/>
    <cellStyle name="Total 2 5 3 3 2 2 2 3 2" xfId="44863"/>
    <cellStyle name="Total 2 5 3 3 2 2 2 4" xfId="23293"/>
    <cellStyle name="Total 2 5 3 3 2 2 2 4 2" xfId="48133"/>
    <cellStyle name="Total 2 5 3 3 2 2 2 5" xfId="26506"/>
    <cellStyle name="Total 2 5 3 3 2 2 2 5 2" xfId="51346"/>
    <cellStyle name="Total 2 5 3 3 2 2 2 6" xfId="37210"/>
    <cellStyle name="Total 2 5 3 3 2 2 3" xfId="30970"/>
    <cellStyle name="Total 2 5 3 3 2 3" xfId="11626"/>
    <cellStyle name="Total 2 5 3 3 2 3 2" xfId="13814"/>
    <cellStyle name="Total 2 5 3 3 2 3 2 2" xfId="38656"/>
    <cellStyle name="Total 2 5 3 3 2 3 3" xfId="19300"/>
    <cellStyle name="Total 2 5 3 3 2 3 3 2" xfId="44140"/>
    <cellStyle name="Total 2 5 3 3 2 3 4" xfId="22570"/>
    <cellStyle name="Total 2 5 3 3 2 3 4 2" xfId="47410"/>
    <cellStyle name="Total 2 5 3 3 2 3 5" xfId="25785"/>
    <cellStyle name="Total 2 5 3 3 2 3 5 2" xfId="50625"/>
    <cellStyle name="Total 2 5 3 3 2 3 6" xfId="36510"/>
    <cellStyle name="Total 2 5 3 3 2 4" xfId="29605"/>
    <cellStyle name="Total 2 5 3 3 3" xfId="5767"/>
    <cellStyle name="Total 2 5 3 3 3 2" xfId="12143"/>
    <cellStyle name="Total 2 5 3 3 3 2 2" xfId="16553"/>
    <cellStyle name="Total 2 5 3 3 3 2 2 2" xfId="41393"/>
    <cellStyle name="Total 2 5 3 3 3 2 3" xfId="19816"/>
    <cellStyle name="Total 2 5 3 3 3 2 3 2" xfId="44656"/>
    <cellStyle name="Total 2 5 3 3 3 2 4" xfId="23086"/>
    <cellStyle name="Total 2 5 3 3 3 2 4 2" xfId="47926"/>
    <cellStyle name="Total 2 5 3 3 3 2 5" xfId="26299"/>
    <cellStyle name="Total 2 5 3 3 3 2 5 2" xfId="51139"/>
    <cellStyle name="Total 2 5 3 3 3 2 6" xfId="37006"/>
    <cellStyle name="Total 2 5 3 3 3 3" xfId="30766"/>
    <cellStyle name="Total 2 5 3 3 4" xfId="11518"/>
    <cellStyle name="Total 2 5 3 3 4 2" xfId="7455"/>
    <cellStyle name="Total 2 5 3 3 4 2 2" xfId="32408"/>
    <cellStyle name="Total 2 5 3 3 4 3" xfId="19195"/>
    <cellStyle name="Total 2 5 3 3 4 3 2" xfId="44035"/>
    <cellStyle name="Total 2 5 3 3 4 4" xfId="22462"/>
    <cellStyle name="Total 2 5 3 3 4 4 2" xfId="47302"/>
    <cellStyle name="Total 2 5 3 3 4 5" xfId="25680"/>
    <cellStyle name="Total 2 5 3 3 4 5 2" xfId="50520"/>
    <cellStyle name="Total 2 5 3 3 4 6" xfId="36407"/>
    <cellStyle name="Total 2 5 3 3 5" xfId="29397"/>
    <cellStyle name="Total 2 5 3 4" xfId="669"/>
    <cellStyle name="Total 2 5 3 4 2" xfId="5358"/>
    <cellStyle name="Total 2 5 3 4 2 2" xfId="6230"/>
    <cellStyle name="Total 2 5 3 4 2 2 2" xfId="12605"/>
    <cellStyle name="Total 2 5 3 4 2 2 2 2" xfId="17015"/>
    <cellStyle name="Total 2 5 3 4 2 2 2 2 2" xfId="41855"/>
    <cellStyle name="Total 2 5 3 4 2 2 2 3" xfId="20278"/>
    <cellStyle name="Total 2 5 3 4 2 2 2 3 2" xfId="45118"/>
    <cellStyle name="Total 2 5 3 4 2 2 2 4" xfId="23548"/>
    <cellStyle name="Total 2 5 3 4 2 2 2 4 2" xfId="48388"/>
    <cellStyle name="Total 2 5 3 4 2 2 2 5" xfId="26761"/>
    <cellStyle name="Total 2 5 3 4 2 2 2 5 2" xfId="51601"/>
    <cellStyle name="Total 2 5 3 4 2 2 2 6" xfId="37451"/>
    <cellStyle name="Total 2 5 3 4 2 2 3" xfId="31209"/>
    <cellStyle name="Total 2 5 3 4 2 3" xfId="10360"/>
    <cellStyle name="Total 2 5 3 4 2 3 2" xfId="14098"/>
    <cellStyle name="Total 2 5 3 4 2 3 2 2" xfId="38939"/>
    <cellStyle name="Total 2 5 3 4 2 3 3" xfId="18074"/>
    <cellStyle name="Total 2 5 3 4 2 3 3 2" xfId="42914"/>
    <cellStyle name="Total 2 5 3 4 2 3 4" xfId="21364"/>
    <cellStyle name="Total 2 5 3 4 2 3 4 2" xfId="46204"/>
    <cellStyle name="Total 2 5 3 4 2 3 5" xfId="24590"/>
    <cellStyle name="Total 2 5 3 4 2 3 5 2" xfId="49430"/>
    <cellStyle name="Total 2 5 3 4 2 3 6" xfId="35301"/>
    <cellStyle name="Total 2 5 3 4 2 4" xfId="30404"/>
    <cellStyle name="Total 2 5 3 4 3" xfId="5813"/>
    <cellStyle name="Total 2 5 3 4 3 2" xfId="12189"/>
    <cellStyle name="Total 2 5 3 4 3 2 2" xfId="16599"/>
    <cellStyle name="Total 2 5 3 4 3 2 2 2" xfId="41439"/>
    <cellStyle name="Total 2 5 3 4 3 2 3" xfId="19862"/>
    <cellStyle name="Total 2 5 3 4 3 2 3 2" xfId="44702"/>
    <cellStyle name="Total 2 5 3 4 3 2 4" xfId="23132"/>
    <cellStyle name="Total 2 5 3 4 3 2 4 2" xfId="47972"/>
    <cellStyle name="Total 2 5 3 4 3 2 5" xfId="26345"/>
    <cellStyle name="Total 2 5 3 4 3 2 5 2" xfId="51185"/>
    <cellStyle name="Total 2 5 3 4 3 2 6" xfId="37052"/>
    <cellStyle name="Total 2 5 3 4 3 3" xfId="30812"/>
    <cellStyle name="Total 2 5 3 4 4" xfId="6893"/>
    <cellStyle name="Total 2 5 3 4 4 2" xfId="8590"/>
    <cellStyle name="Total 2 5 3 4 4 2 2" xfId="33541"/>
    <cellStyle name="Total 2 5 3 4 4 3" xfId="7787"/>
    <cellStyle name="Total 2 5 3 4 4 3 2" xfId="32740"/>
    <cellStyle name="Total 2 5 3 4 4 4" xfId="13797"/>
    <cellStyle name="Total 2 5 3 4 4 4 2" xfId="38639"/>
    <cellStyle name="Total 2 5 3 4 4 5" xfId="20770"/>
    <cellStyle name="Total 2 5 3 4 4 5 2" xfId="45610"/>
    <cellStyle name="Total 2 5 3 4 4 6" xfId="31854"/>
    <cellStyle name="Total 2 5 3 4 5" xfId="29443"/>
    <cellStyle name="Total 2 5 3 5" xfId="706"/>
    <cellStyle name="Total 2 5 3 5 2" xfId="5850"/>
    <cellStyle name="Total 2 5 3 5 2 2" xfId="12226"/>
    <cellStyle name="Total 2 5 3 5 2 2 2" xfId="16636"/>
    <cellStyle name="Total 2 5 3 5 2 2 2 2" xfId="41476"/>
    <cellStyle name="Total 2 5 3 5 2 2 3" xfId="19899"/>
    <cellStyle name="Total 2 5 3 5 2 2 3 2" xfId="44739"/>
    <cellStyle name="Total 2 5 3 5 2 2 4" xfId="23169"/>
    <cellStyle name="Total 2 5 3 5 2 2 4 2" xfId="48009"/>
    <cellStyle name="Total 2 5 3 5 2 2 5" xfId="26382"/>
    <cellStyle name="Total 2 5 3 5 2 2 5 2" xfId="51222"/>
    <cellStyle name="Total 2 5 3 5 2 2 6" xfId="37089"/>
    <cellStyle name="Total 2 5 3 5 2 3" xfId="30849"/>
    <cellStyle name="Total 2 5 3 5 3" xfId="9998"/>
    <cellStyle name="Total 2 5 3 5 3 2" xfId="8249"/>
    <cellStyle name="Total 2 5 3 5 3 2 2" xfId="33202"/>
    <cellStyle name="Total 2 5 3 5 3 3" xfId="17714"/>
    <cellStyle name="Total 2 5 3 5 3 3 2" xfId="42554"/>
    <cellStyle name="Total 2 5 3 5 3 4" xfId="21009"/>
    <cellStyle name="Total 2 5 3 5 3 4 2" xfId="45849"/>
    <cellStyle name="Total 2 5 3 5 3 5" xfId="24235"/>
    <cellStyle name="Total 2 5 3 5 3 5 2" xfId="49075"/>
    <cellStyle name="Total 2 5 3 5 3 6" xfId="34946"/>
    <cellStyle name="Total 2 5 3 5 4" xfId="29480"/>
    <cellStyle name="Total 2 5 3 6" xfId="5558"/>
    <cellStyle name="Total 2 5 3 6 2" xfId="10213"/>
    <cellStyle name="Total 2 5 3 6 2 2" xfId="7754"/>
    <cellStyle name="Total 2 5 3 6 2 2 2" xfId="32707"/>
    <cellStyle name="Total 2 5 3 6 2 3" xfId="17927"/>
    <cellStyle name="Total 2 5 3 6 2 3 2" xfId="42767"/>
    <cellStyle name="Total 2 5 3 6 2 4" xfId="21221"/>
    <cellStyle name="Total 2 5 3 6 2 4 2" xfId="46061"/>
    <cellStyle name="Total 2 5 3 6 2 5" xfId="24447"/>
    <cellStyle name="Total 2 5 3 6 2 5 2" xfId="49287"/>
    <cellStyle name="Total 2 5 3 6 2 6" xfId="35155"/>
    <cellStyle name="Total 2 5 3 6 3" xfId="30557"/>
    <cellStyle name="Total 2 5 3 7" xfId="11592"/>
    <cellStyle name="Total 2 5 3 7 2" xfId="14846"/>
    <cellStyle name="Total 2 5 3 7 2 2" xfId="39687"/>
    <cellStyle name="Total 2 5 3 7 3" xfId="19266"/>
    <cellStyle name="Total 2 5 3 7 3 2" xfId="44106"/>
    <cellStyle name="Total 2 5 3 7 4" xfId="22536"/>
    <cellStyle name="Total 2 5 3 7 4 2" xfId="47376"/>
    <cellStyle name="Total 2 5 3 7 5" xfId="25751"/>
    <cellStyle name="Total 2 5 3 7 5 2" xfId="50591"/>
    <cellStyle name="Total 2 5 3 7 6" xfId="36478"/>
    <cellStyle name="Total 2 5 3 8" xfId="29180"/>
    <cellStyle name="Total 2 5 4" xfId="431"/>
    <cellStyle name="Total 2 5 4 2" xfId="1022"/>
    <cellStyle name="Total 2 5 4 2 2" xfId="5937"/>
    <cellStyle name="Total 2 5 4 2 2 2" xfId="12313"/>
    <cellStyle name="Total 2 5 4 2 2 2 2" xfId="16723"/>
    <cellStyle name="Total 2 5 4 2 2 2 2 2" xfId="41563"/>
    <cellStyle name="Total 2 5 4 2 2 2 3" xfId="19986"/>
    <cellStyle name="Total 2 5 4 2 2 2 3 2" xfId="44826"/>
    <cellStyle name="Total 2 5 4 2 2 2 4" xfId="23256"/>
    <cellStyle name="Total 2 5 4 2 2 2 4 2" xfId="48096"/>
    <cellStyle name="Total 2 5 4 2 2 2 5" xfId="26469"/>
    <cellStyle name="Total 2 5 4 2 2 2 5 2" xfId="51309"/>
    <cellStyle name="Total 2 5 4 2 2 2 6" xfId="37173"/>
    <cellStyle name="Total 2 5 4 2 2 3" xfId="30933"/>
    <cellStyle name="Total 2 5 4 2 3" xfId="6915"/>
    <cellStyle name="Total 2 5 4 2 3 2" xfId="9701"/>
    <cellStyle name="Total 2 5 4 2 3 2 2" xfId="34650"/>
    <cellStyle name="Total 2 5 4 2 3 3" xfId="9133"/>
    <cellStyle name="Total 2 5 4 2 3 3 2" xfId="34083"/>
    <cellStyle name="Total 2 5 4 2 3 4" xfId="8645"/>
    <cellStyle name="Total 2 5 4 2 3 4 2" xfId="33596"/>
    <cellStyle name="Total 2 5 4 2 3 5" xfId="20755"/>
    <cellStyle name="Total 2 5 4 2 3 5 2" xfId="45595"/>
    <cellStyle name="Total 2 5 4 2 3 6" xfId="31875"/>
    <cellStyle name="Total 2 5 4 2 4" xfId="29568"/>
    <cellStyle name="Total 2 5 4 3" xfId="5601"/>
    <cellStyle name="Total 2 5 4 3 2" xfId="10170"/>
    <cellStyle name="Total 2 5 4 3 2 2" xfId="14205"/>
    <cellStyle name="Total 2 5 4 3 2 2 2" xfId="39046"/>
    <cellStyle name="Total 2 5 4 3 2 3" xfId="17884"/>
    <cellStyle name="Total 2 5 4 3 2 3 2" xfId="42724"/>
    <cellStyle name="Total 2 5 4 3 2 4" xfId="21178"/>
    <cellStyle name="Total 2 5 4 3 2 4 2" xfId="46018"/>
    <cellStyle name="Total 2 5 4 3 2 5" xfId="24404"/>
    <cellStyle name="Total 2 5 4 3 2 5 2" xfId="49244"/>
    <cellStyle name="Total 2 5 4 3 2 6" xfId="35112"/>
    <cellStyle name="Total 2 5 4 3 3" xfId="30600"/>
    <cellStyle name="Total 2 5 4 4" xfId="6842"/>
    <cellStyle name="Total 2 5 4 4 2" xfId="6613"/>
    <cellStyle name="Total 2 5 4 4 2 2" xfId="31581"/>
    <cellStyle name="Total 2 5 4 4 3" xfId="14299"/>
    <cellStyle name="Total 2 5 4 4 3 2" xfId="39140"/>
    <cellStyle name="Total 2 5 4 4 4" xfId="8557"/>
    <cellStyle name="Total 2 5 4 4 4 2" xfId="33508"/>
    <cellStyle name="Total 2 5 4 4 5" xfId="6417"/>
    <cellStyle name="Total 2 5 4 4 5 2" xfId="31392"/>
    <cellStyle name="Total 2 5 4 4 6" xfId="31806"/>
    <cellStyle name="Total 2 5 4 5" xfId="29225"/>
    <cellStyle name="Total 2 5 5" xfId="581"/>
    <cellStyle name="Total 2 5 5 2" xfId="1121"/>
    <cellStyle name="Total 2 5 5 2 2" xfId="6036"/>
    <cellStyle name="Total 2 5 5 2 2 2" xfId="12412"/>
    <cellStyle name="Total 2 5 5 2 2 2 2" xfId="16822"/>
    <cellStyle name="Total 2 5 5 2 2 2 2 2" xfId="41662"/>
    <cellStyle name="Total 2 5 5 2 2 2 3" xfId="20085"/>
    <cellStyle name="Total 2 5 5 2 2 2 3 2" xfId="44925"/>
    <cellStyle name="Total 2 5 5 2 2 2 4" xfId="23355"/>
    <cellStyle name="Total 2 5 5 2 2 2 4 2" xfId="48195"/>
    <cellStyle name="Total 2 5 5 2 2 2 5" xfId="26568"/>
    <cellStyle name="Total 2 5 5 2 2 2 5 2" xfId="51408"/>
    <cellStyle name="Total 2 5 5 2 2 2 6" xfId="37272"/>
    <cellStyle name="Total 2 5 5 2 2 3" xfId="31032"/>
    <cellStyle name="Total 2 5 5 2 3" xfId="11611"/>
    <cellStyle name="Total 2 5 5 2 3 2" xfId="8814"/>
    <cellStyle name="Total 2 5 5 2 3 2 2" xfId="33765"/>
    <cellStyle name="Total 2 5 5 2 3 3" xfId="19285"/>
    <cellStyle name="Total 2 5 5 2 3 3 2" xfId="44125"/>
    <cellStyle name="Total 2 5 5 2 3 4" xfId="22555"/>
    <cellStyle name="Total 2 5 5 2 3 4 2" xfId="47395"/>
    <cellStyle name="Total 2 5 5 2 3 5" xfId="25770"/>
    <cellStyle name="Total 2 5 5 2 3 5 2" xfId="50610"/>
    <cellStyle name="Total 2 5 5 2 3 6" xfId="36496"/>
    <cellStyle name="Total 2 5 5 2 4" xfId="29667"/>
    <cellStyle name="Total 2 5 5 3" xfId="5725"/>
    <cellStyle name="Total 2 5 5 3 2" xfId="12101"/>
    <cellStyle name="Total 2 5 5 3 2 2" xfId="16511"/>
    <cellStyle name="Total 2 5 5 3 2 2 2" xfId="41351"/>
    <cellStyle name="Total 2 5 5 3 2 3" xfId="19774"/>
    <cellStyle name="Total 2 5 5 3 2 3 2" xfId="44614"/>
    <cellStyle name="Total 2 5 5 3 2 4" xfId="23044"/>
    <cellStyle name="Total 2 5 5 3 2 4 2" xfId="47884"/>
    <cellStyle name="Total 2 5 5 3 2 5" xfId="26257"/>
    <cellStyle name="Total 2 5 5 3 2 5 2" xfId="51097"/>
    <cellStyle name="Total 2 5 5 3 2 6" xfId="36964"/>
    <cellStyle name="Total 2 5 5 3 3" xfId="30724"/>
    <cellStyle name="Total 2 5 5 4" xfId="6903"/>
    <cellStyle name="Total 2 5 5 4 2" xfId="15724"/>
    <cellStyle name="Total 2 5 5 4 2 2" xfId="40564"/>
    <cellStyle name="Total 2 5 5 4 3" xfId="14054"/>
    <cellStyle name="Total 2 5 5 4 3 2" xfId="38895"/>
    <cellStyle name="Total 2 5 5 4 4" xfId="17499"/>
    <cellStyle name="Total 2 5 5 4 4 2" xfId="42339"/>
    <cellStyle name="Total 2 5 5 4 5" xfId="15711"/>
    <cellStyle name="Total 2 5 5 4 5 2" xfId="40551"/>
    <cellStyle name="Total 2 5 5 4 6" xfId="31864"/>
    <cellStyle name="Total 2 5 5 5" xfId="29355"/>
    <cellStyle name="Total 2 5 6" xfId="5517"/>
    <cellStyle name="Total 2 5 6 2" xfId="10252"/>
    <cellStyle name="Total 2 5 6 2 2" xfId="8190"/>
    <cellStyle name="Total 2 5 6 2 2 2" xfId="33143"/>
    <cellStyle name="Total 2 5 6 2 3" xfId="17966"/>
    <cellStyle name="Total 2 5 6 2 3 2" xfId="42806"/>
    <cellStyle name="Total 2 5 6 2 4" xfId="21260"/>
    <cellStyle name="Total 2 5 6 2 4 2" xfId="46100"/>
    <cellStyle name="Total 2 5 6 2 5" xfId="24486"/>
    <cellStyle name="Total 2 5 6 2 5 2" xfId="49326"/>
    <cellStyle name="Total 2 5 6 2 6" xfId="35194"/>
    <cellStyle name="Total 2 5 6 3" xfId="30516"/>
    <cellStyle name="Total 2 5 7" xfId="11684"/>
    <cellStyle name="Total 2 5 7 2" xfId="14734"/>
    <cellStyle name="Total 2 5 7 2 2" xfId="39575"/>
    <cellStyle name="Total 2 5 7 3" xfId="19358"/>
    <cellStyle name="Total 2 5 7 3 2" xfId="44198"/>
    <cellStyle name="Total 2 5 7 4" xfId="22627"/>
    <cellStyle name="Total 2 5 7 4 2" xfId="47467"/>
    <cellStyle name="Total 2 5 7 5" xfId="25842"/>
    <cellStyle name="Total 2 5 7 5 2" xfId="50682"/>
    <cellStyle name="Total 2 5 7 6" xfId="36567"/>
    <cellStyle name="Total 2 5 8" xfId="29139"/>
    <cellStyle name="Total 2 6" xfId="282"/>
    <cellStyle name="Total 2 6 2" xfId="365"/>
    <cellStyle name="Total 2 6 2 2" xfId="467"/>
    <cellStyle name="Total 2 6 2 2 2" xfId="1065"/>
    <cellStyle name="Total 2 6 2 2 2 2" xfId="5980"/>
    <cellStyle name="Total 2 6 2 2 2 2 2" xfId="12356"/>
    <cellStyle name="Total 2 6 2 2 2 2 2 2" xfId="16766"/>
    <cellStyle name="Total 2 6 2 2 2 2 2 2 2" xfId="41606"/>
    <cellStyle name="Total 2 6 2 2 2 2 2 3" xfId="20029"/>
    <cellStyle name="Total 2 6 2 2 2 2 2 3 2" xfId="44869"/>
    <cellStyle name="Total 2 6 2 2 2 2 2 4" xfId="23299"/>
    <cellStyle name="Total 2 6 2 2 2 2 2 4 2" xfId="48139"/>
    <cellStyle name="Total 2 6 2 2 2 2 2 5" xfId="26512"/>
    <cellStyle name="Total 2 6 2 2 2 2 2 5 2" xfId="51352"/>
    <cellStyle name="Total 2 6 2 2 2 2 2 6" xfId="37216"/>
    <cellStyle name="Total 2 6 2 2 2 2 3" xfId="30976"/>
    <cellStyle name="Total 2 6 2 2 2 3" xfId="9977"/>
    <cellStyle name="Total 2 6 2 2 2 3 2" xfId="9301"/>
    <cellStyle name="Total 2 6 2 2 2 3 2 2" xfId="34251"/>
    <cellStyle name="Total 2 6 2 2 2 3 3" xfId="17693"/>
    <cellStyle name="Total 2 6 2 2 2 3 3 2" xfId="42533"/>
    <cellStyle name="Total 2 6 2 2 2 3 4" xfId="20988"/>
    <cellStyle name="Total 2 6 2 2 2 3 4 2" xfId="45828"/>
    <cellStyle name="Total 2 6 2 2 2 3 5" xfId="24214"/>
    <cellStyle name="Total 2 6 2 2 2 3 5 2" xfId="49054"/>
    <cellStyle name="Total 2 6 2 2 2 3 6" xfId="34926"/>
    <cellStyle name="Total 2 6 2 2 2 4" xfId="29611"/>
    <cellStyle name="Total 2 6 2 2 3" xfId="5637"/>
    <cellStyle name="Total 2 6 2 2 3 2" xfId="12013"/>
    <cellStyle name="Total 2 6 2 2 3 2 2" xfId="16423"/>
    <cellStyle name="Total 2 6 2 2 3 2 2 2" xfId="41263"/>
    <cellStyle name="Total 2 6 2 2 3 2 3" xfId="19686"/>
    <cellStyle name="Total 2 6 2 2 3 2 3 2" xfId="44526"/>
    <cellStyle name="Total 2 6 2 2 3 2 4" xfId="22956"/>
    <cellStyle name="Total 2 6 2 2 3 2 4 2" xfId="47796"/>
    <cellStyle name="Total 2 6 2 2 3 2 5" xfId="26169"/>
    <cellStyle name="Total 2 6 2 2 3 2 5 2" xfId="51009"/>
    <cellStyle name="Total 2 6 2 2 3 2 6" xfId="36876"/>
    <cellStyle name="Total 2 6 2 2 3 3" xfId="30636"/>
    <cellStyle name="Total 2 6 2 2 4" xfId="11747"/>
    <cellStyle name="Total 2 6 2 2 4 2" xfId="9285"/>
    <cellStyle name="Total 2 6 2 2 4 2 2" xfId="34235"/>
    <cellStyle name="Total 2 6 2 2 4 3" xfId="19421"/>
    <cellStyle name="Total 2 6 2 2 4 3 2" xfId="44261"/>
    <cellStyle name="Total 2 6 2 2 4 4" xfId="22690"/>
    <cellStyle name="Total 2 6 2 2 4 4 2" xfId="47530"/>
    <cellStyle name="Total 2 6 2 2 4 5" xfId="25905"/>
    <cellStyle name="Total 2 6 2 2 4 5 2" xfId="50745"/>
    <cellStyle name="Total 2 6 2 2 4 6" xfId="36627"/>
    <cellStyle name="Total 2 6 2 2 5" xfId="29261"/>
    <cellStyle name="Total 2 6 2 3" xfId="617"/>
    <cellStyle name="Total 2 6 2 3 2" xfId="1009"/>
    <cellStyle name="Total 2 6 2 3 2 2" xfId="5925"/>
    <cellStyle name="Total 2 6 2 3 2 2 2" xfId="12301"/>
    <cellStyle name="Total 2 6 2 3 2 2 2 2" xfId="16711"/>
    <cellStyle name="Total 2 6 2 3 2 2 2 2 2" xfId="41551"/>
    <cellStyle name="Total 2 6 2 3 2 2 2 3" xfId="19974"/>
    <cellStyle name="Total 2 6 2 3 2 2 2 3 2" xfId="44814"/>
    <cellStyle name="Total 2 6 2 3 2 2 2 4" xfId="23244"/>
    <cellStyle name="Total 2 6 2 3 2 2 2 4 2" xfId="48084"/>
    <cellStyle name="Total 2 6 2 3 2 2 2 5" xfId="26457"/>
    <cellStyle name="Total 2 6 2 3 2 2 2 5 2" xfId="51297"/>
    <cellStyle name="Total 2 6 2 3 2 2 2 6" xfId="37161"/>
    <cellStyle name="Total 2 6 2 3 2 2 3" xfId="30921"/>
    <cellStyle name="Total 2 6 2 3 2 3" xfId="11683"/>
    <cellStyle name="Total 2 6 2 3 2 3 2" xfId="7436"/>
    <cellStyle name="Total 2 6 2 3 2 3 2 2" xfId="32389"/>
    <cellStyle name="Total 2 6 2 3 2 3 3" xfId="19357"/>
    <cellStyle name="Total 2 6 2 3 2 3 3 2" xfId="44197"/>
    <cellStyle name="Total 2 6 2 3 2 3 4" xfId="22626"/>
    <cellStyle name="Total 2 6 2 3 2 3 4 2" xfId="47466"/>
    <cellStyle name="Total 2 6 2 3 2 3 5" xfId="25841"/>
    <cellStyle name="Total 2 6 2 3 2 3 5 2" xfId="50681"/>
    <cellStyle name="Total 2 6 2 3 2 3 6" xfId="36566"/>
    <cellStyle name="Total 2 6 2 3 2 4" xfId="29555"/>
    <cellStyle name="Total 2 6 2 3 3" xfId="5761"/>
    <cellStyle name="Total 2 6 2 3 3 2" xfId="12137"/>
    <cellStyle name="Total 2 6 2 3 3 2 2" xfId="16547"/>
    <cellStyle name="Total 2 6 2 3 3 2 2 2" xfId="41387"/>
    <cellStyle name="Total 2 6 2 3 3 2 3" xfId="19810"/>
    <cellStyle name="Total 2 6 2 3 3 2 3 2" xfId="44650"/>
    <cellStyle name="Total 2 6 2 3 3 2 4" xfId="23080"/>
    <cellStyle name="Total 2 6 2 3 3 2 4 2" xfId="47920"/>
    <cellStyle name="Total 2 6 2 3 3 2 5" xfId="26293"/>
    <cellStyle name="Total 2 6 2 3 3 2 5 2" xfId="51133"/>
    <cellStyle name="Total 2 6 2 3 3 2 6" xfId="37000"/>
    <cellStyle name="Total 2 6 2 3 3 3" xfId="30760"/>
    <cellStyle name="Total 2 6 2 3 4" xfId="11506"/>
    <cellStyle name="Total 2 6 2 3 4 2" xfId="6568"/>
    <cellStyle name="Total 2 6 2 3 4 2 2" xfId="31537"/>
    <cellStyle name="Total 2 6 2 3 4 3" xfId="19183"/>
    <cellStyle name="Total 2 6 2 3 4 3 2" xfId="44023"/>
    <cellStyle name="Total 2 6 2 3 4 4" xfId="22450"/>
    <cellStyle name="Total 2 6 2 3 4 4 2" xfId="47290"/>
    <cellStyle name="Total 2 6 2 3 4 5" xfId="25668"/>
    <cellStyle name="Total 2 6 2 3 4 5 2" xfId="50508"/>
    <cellStyle name="Total 2 6 2 3 4 6" xfId="36395"/>
    <cellStyle name="Total 2 6 2 3 5" xfId="29391"/>
    <cellStyle name="Total 2 6 2 4" xfId="664"/>
    <cellStyle name="Total 2 6 2 4 2" xfId="5294"/>
    <cellStyle name="Total 2 6 2 4 2 2" xfId="6190"/>
    <cellStyle name="Total 2 6 2 4 2 2 2" xfId="12565"/>
    <cellStyle name="Total 2 6 2 4 2 2 2 2" xfId="16975"/>
    <cellStyle name="Total 2 6 2 4 2 2 2 2 2" xfId="41815"/>
    <cellStyle name="Total 2 6 2 4 2 2 2 3" xfId="20238"/>
    <cellStyle name="Total 2 6 2 4 2 2 2 3 2" xfId="45078"/>
    <cellStyle name="Total 2 6 2 4 2 2 2 4" xfId="23508"/>
    <cellStyle name="Total 2 6 2 4 2 2 2 4 2" xfId="48348"/>
    <cellStyle name="Total 2 6 2 4 2 2 2 5" xfId="26721"/>
    <cellStyle name="Total 2 6 2 4 2 2 2 5 2" xfId="51561"/>
    <cellStyle name="Total 2 6 2 4 2 2 2 6" xfId="37411"/>
    <cellStyle name="Total 2 6 2 4 2 2 3" xfId="31169"/>
    <cellStyle name="Total 2 6 2 4 2 3" xfId="10408"/>
    <cellStyle name="Total 2 6 2 4 2 3 2" xfId="13139"/>
    <cellStyle name="Total 2 6 2 4 2 3 2 2" xfId="37981"/>
    <cellStyle name="Total 2 6 2 4 2 3 3" xfId="18122"/>
    <cellStyle name="Total 2 6 2 4 2 3 3 2" xfId="42962"/>
    <cellStyle name="Total 2 6 2 4 2 3 4" xfId="21410"/>
    <cellStyle name="Total 2 6 2 4 2 3 4 2" xfId="46250"/>
    <cellStyle name="Total 2 6 2 4 2 3 5" xfId="24636"/>
    <cellStyle name="Total 2 6 2 4 2 3 5 2" xfId="49476"/>
    <cellStyle name="Total 2 6 2 4 2 3 6" xfId="35347"/>
    <cellStyle name="Total 2 6 2 4 2 4" xfId="30358"/>
    <cellStyle name="Total 2 6 2 4 3" xfId="5808"/>
    <cellStyle name="Total 2 6 2 4 3 2" xfId="12184"/>
    <cellStyle name="Total 2 6 2 4 3 2 2" xfId="16594"/>
    <cellStyle name="Total 2 6 2 4 3 2 2 2" xfId="41434"/>
    <cellStyle name="Total 2 6 2 4 3 2 3" xfId="19857"/>
    <cellStyle name="Total 2 6 2 4 3 2 3 2" xfId="44697"/>
    <cellStyle name="Total 2 6 2 4 3 2 4" xfId="23127"/>
    <cellStyle name="Total 2 6 2 4 3 2 4 2" xfId="47967"/>
    <cellStyle name="Total 2 6 2 4 3 2 5" xfId="26340"/>
    <cellStyle name="Total 2 6 2 4 3 2 5 2" xfId="51180"/>
    <cellStyle name="Total 2 6 2 4 3 2 6" xfId="37047"/>
    <cellStyle name="Total 2 6 2 4 3 3" xfId="30807"/>
    <cellStyle name="Total 2 6 2 4 4" xfId="10109"/>
    <cellStyle name="Total 2 6 2 4 4 2" xfId="8212"/>
    <cellStyle name="Total 2 6 2 4 4 2 2" xfId="33165"/>
    <cellStyle name="Total 2 6 2 4 4 3" xfId="17824"/>
    <cellStyle name="Total 2 6 2 4 4 3 2" xfId="42664"/>
    <cellStyle name="Total 2 6 2 4 4 4" xfId="21118"/>
    <cellStyle name="Total 2 6 2 4 4 4 2" xfId="45958"/>
    <cellStyle name="Total 2 6 2 4 4 5" xfId="24344"/>
    <cellStyle name="Total 2 6 2 4 4 5 2" xfId="49184"/>
    <cellStyle name="Total 2 6 2 4 4 6" xfId="35053"/>
    <cellStyle name="Total 2 6 2 4 5" xfId="29438"/>
    <cellStyle name="Total 2 6 2 5" xfId="701"/>
    <cellStyle name="Total 2 6 2 5 2" xfId="5845"/>
    <cellStyle name="Total 2 6 2 5 2 2" xfId="12221"/>
    <cellStyle name="Total 2 6 2 5 2 2 2" xfId="16631"/>
    <cellStyle name="Total 2 6 2 5 2 2 2 2" xfId="41471"/>
    <cellStyle name="Total 2 6 2 5 2 2 3" xfId="19894"/>
    <cellStyle name="Total 2 6 2 5 2 2 3 2" xfId="44734"/>
    <cellStyle name="Total 2 6 2 5 2 2 4" xfId="23164"/>
    <cellStyle name="Total 2 6 2 5 2 2 4 2" xfId="48004"/>
    <cellStyle name="Total 2 6 2 5 2 2 5" xfId="26377"/>
    <cellStyle name="Total 2 6 2 5 2 2 5 2" xfId="51217"/>
    <cellStyle name="Total 2 6 2 5 2 2 6" xfId="37084"/>
    <cellStyle name="Total 2 6 2 5 2 3" xfId="30844"/>
    <cellStyle name="Total 2 6 2 5 3" xfId="6917"/>
    <cellStyle name="Total 2 6 2 5 3 2" xfId="14427"/>
    <cellStyle name="Total 2 6 2 5 3 2 2" xfId="39268"/>
    <cellStyle name="Total 2 6 2 5 3 3" xfId="15743"/>
    <cellStyle name="Total 2 6 2 5 3 3 2" xfId="40583"/>
    <cellStyle name="Total 2 6 2 5 3 4" xfId="7337"/>
    <cellStyle name="Total 2 6 2 5 3 4 2" xfId="32290"/>
    <cellStyle name="Total 2 6 2 5 3 5" xfId="8648"/>
    <cellStyle name="Total 2 6 2 5 3 5 2" xfId="33599"/>
    <cellStyle name="Total 2 6 2 5 3 6" xfId="31877"/>
    <cellStyle name="Total 2 6 2 5 4" xfId="29475"/>
    <cellStyle name="Total 2 6 2 6" xfId="5553"/>
    <cellStyle name="Total 2 6 2 6 2" xfId="10218"/>
    <cellStyle name="Total 2 6 2 6 2 2" xfId="6997"/>
    <cellStyle name="Total 2 6 2 6 2 2 2" xfId="31953"/>
    <cellStyle name="Total 2 6 2 6 2 3" xfId="17932"/>
    <cellStyle name="Total 2 6 2 6 2 3 2" xfId="42772"/>
    <cellStyle name="Total 2 6 2 6 2 4" xfId="21226"/>
    <cellStyle name="Total 2 6 2 6 2 4 2" xfId="46066"/>
    <cellStyle name="Total 2 6 2 6 2 5" xfId="24452"/>
    <cellStyle name="Total 2 6 2 6 2 5 2" xfId="49292"/>
    <cellStyle name="Total 2 6 2 6 2 6" xfId="35160"/>
    <cellStyle name="Total 2 6 2 6 3" xfId="30552"/>
    <cellStyle name="Total 2 6 2 7" xfId="11670"/>
    <cellStyle name="Total 2 6 2 7 2" xfId="6451"/>
    <cellStyle name="Total 2 6 2 7 2 2" xfId="31424"/>
    <cellStyle name="Total 2 6 2 7 3" xfId="19344"/>
    <cellStyle name="Total 2 6 2 7 3 2" xfId="44184"/>
    <cellStyle name="Total 2 6 2 7 4" xfId="22613"/>
    <cellStyle name="Total 2 6 2 7 4 2" xfId="47453"/>
    <cellStyle name="Total 2 6 2 7 5" xfId="25828"/>
    <cellStyle name="Total 2 6 2 7 5 2" xfId="50668"/>
    <cellStyle name="Total 2 6 2 7 6" xfId="36553"/>
    <cellStyle name="Total 2 6 2 8" xfId="29175"/>
    <cellStyle name="Total 2 6 3" xfId="421"/>
    <cellStyle name="Total 2 6 3 2" xfId="1010"/>
    <cellStyle name="Total 2 6 3 2 2" xfId="5926"/>
    <cellStyle name="Total 2 6 3 2 2 2" xfId="12302"/>
    <cellStyle name="Total 2 6 3 2 2 2 2" xfId="16712"/>
    <cellStyle name="Total 2 6 3 2 2 2 2 2" xfId="41552"/>
    <cellStyle name="Total 2 6 3 2 2 2 3" xfId="19975"/>
    <cellStyle name="Total 2 6 3 2 2 2 3 2" xfId="44815"/>
    <cellStyle name="Total 2 6 3 2 2 2 4" xfId="23245"/>
    <cellStyle name="Total 2 6 3 2 2 2 4 2" xfId="48085"/>
    <cellStyle name="Total 2 6 3 2 2 2 5" xfId="26458"/>
    <cellStyle name="Total 2 6 3 2 2 2 5 2" xfId="51298"/>
    <cellStyle name="Total 2 6 3 2 2 2 6" xfId="37162"/>
    <cellStyle name="Total 2 6 3 2 2 3" xfId="30922"/>
    <cellStyle name="Total 2 6 3 2 3" xfId="11801"/>
    <cellStyle name="Total 2 6 3 2 3 2" xfId="7438"/>
    <cellStyle name="Total 2 6 3 2 3 2 2" xfId="32391"/>
    <cellStyle name="Total 2 6 3 2 3 3" xfId="19474"/>
    <cellStyle name="Total 2 6 3 2 3 3 2" xfId="44314"/>
    <cellStyle name="Total 2 6 3 2 3 4" xfId="22744"/>
    <cellStyle name="Total 2 6 3 2 3 4 2" xfId="47584"/>
    <cellStyle name="Total 2 6 3 2 3 5" xfId="25958"/>
    <cellStyle name="Total 2 6 3 2 3 5 2" xfId="50798"/>
    <cellStyle name="Total 2 6 3 2 3 6" xfId="36666"/>
    <cellStyle name="Total 2 6 3 2 4" xfId="29556"/>
    <cellStyle name="Total 2 6 3 3" xfId="5592"/>
    <cellStyle name="Total 2 6 3 3 2" xfId="10179"/>
    <cellStyle name="Total 2 6 3 3 2 2" xfId="14159"/>
    <cellStyle name="Total 2 6 3 3 2 2 2" xfId="39000"/>
    <cellStyle name="Total 2 6 3 3 2 3" xfId="17893"/>
    <cellStyle name="Total 2 6 3 3 2 3 2" xfId="42733"/>
    <cellStyle name="Total 2 6 3 3 2 4" xfId="21187"/>
    <cellStyle name="Total 2 6 3 3 2 4 2" xfId="46027"/>
    <cellStyle name="Total 2 6 3 3 2 5" xfId="24413"/>
    <cellStyle name="Total 2 6 3 3 2 5 2" xfId="49253"/>
    <cellStyle name="Total 2 6 3 3 2 6" xfId="35121"/>
    <cellStyle name="Total 2 6 3 3 3" xfId="30591"/>
    <cellStyle name="Total 2 6 3 4" xfId="11438"/>
    <cellStyle name="Total 2 6 3 4 2" xfId="13529"/>
    <cellStyle name="Total 2 6 3 4 2 2" xfId="38371"/>
    <cellStyle name="Total 2 6 3 4 3" xfId="19132"/>
    <cellStyle name="Total 2 6 3 4 3 2" xfId="43972"/>
    <cellStyle name="Total 2 6 3 4 4" xfId="22402"/>
    <cellStyle name="Total 2 6 3 4 4 2" xfId="47242"/>
    <cellStyle name="Total 2 6 3 4 5" xfId="25625"/>
    <cellStyle name="Total 2 6 3 4 5 2" xfId="50465"/>
    <cellStyle name="Total 2 6 3 4 6" xfId="36347"/>
    <cellStyle name="Total 2 6 3 5" xfId="29215"/>
    <cellStyle name="Total 2 6 4" xfId="569"/>
    <cellStyle name="Total 2 6 4 2" xfId="1102"/>
    <cellStyle name="Total 2 6 4 2 2" xfId="6017"/>
    <cellStyle name="Total 2 6 4 2 2 2" xfId="12393"/>
    <cellStyle name="Total 2 6 4 2 2 2 2" xfId="16803"/>
    <cellStyle name="Total 2 6 4 2 2 2 2 2" xfId="41643"/>
    <cellStyle name="Total 2 6 4 2 2 2 3" xfId="20066"/>
    <cellStyle name="Total 2 6 4 2 2 2 3 2" xfId="44906"/>
    <cellStyle name="Total 2 6 4 2 2 2 4" xfId="23336"/>
    <cellStyle name="Total 2 6 4 2 2 2 4 2" xfId="48176"/>
    <cellStyle name="Total 2 6 4 2 2 2 5" xfId="26549"/>
    <cellStyle name="Total 2 6 4 2 2 2 5 2" xfId="51389"/>
    <cellStyle name="Total 2 6 4 2 2 2 6" xfId="37253"/>
    <cellStyle name="Total 2 6 4 2 2 3" xfId="31013"/>
    <cellStyle name="Total 2 6 4 2 3" xfId="11732"/>
    <cellStyle name="Total 2 6 4 2 3 2" xfId="9481"/>
    <cellStyle name="Total 2 6 4 2 3 2 2" xfId="34431"/>
    <cellStyle name="Total 2 6 4 2 3 3" xfId="19406"/>
    <cellStyle name="Total 2 6 4 2 3 3 2" xfId="44246"/>
    <cellStyle name="Total 2 6 4 2 3 4" xfId="22675"/>
    <cellStyle name="Total 2 6 4 2 3 4 2" xfId="47515"/>
    <cellStyle name="Total 2 6 4 2 3 5" xfId="25890"/>
    <cellStyle name="Total 2 6 4 2 3 5 2" xfId="50730"/>
    <cellStyle name="Total 2 6 4 2 3 6" xfId="36612"/>
    <cellStyle name="Total 2 6 4 2 4" xfId="29648"/>
    <cellStyle name="Total 2 6 4 3" xfId="5714"/>
    <cellStyle name="Total 2 6 4 3 2" xfId="12090"/>
    <cellStyle name="Total 2 6 4 3 2 2" xfId="16500"/>
    <cellStyle name="Total 2 6 4 3 2 2 2" xfId="41340"/>
    <cellStyle name="Total 2 6 4 3 2 3" xfId="19763"/>
    <cellStyle name="Total 2 6 4 3 2 3 2" xfId="44603"/>
    <cellStyle name="Total 2 6 4 3 2 4" xfId="23033"/>
    <cellStyle name="Total 2 6 4 3 2 4 2" xfId="47873"/>
    <cellStyle name="Total 2 6 4 3 2 5" xfId="26246"/>
    <cellStyle name="Total 2 6 4 3 2 5 2" xfId="51086"/>
    <cellStyle name="Total 2 6 4 3 2 6" xfId="36953"/>
    <cellStyle name="Total 2 6 4 3 3" xfId="30713"/>
    <cellStyle name="Total 2 6 4 4" xfId="10119"/>
    <cellStyle name="Total 2 6 4 4 2" xfId="6632"/>
    <cellStyle name="Total 2 6 4 4 2 2" xfId="31600"/>
    <cellStyle name="Total 2 6 4 4 3" xfId="17834"/>
    <cellStyle name="Total 2 6 4 4 3 2" xfId="42674"/>
    <cellStyle name="Total 2 6 4 4 4" xfId="21128"/>
    <cellStyle name="Total 2 6 4 4 4 2" xfId="45968"/>
    <cellStyle name="Total 2 6 4 4 5" xfId="24354"/>
    <cellStyle name="Total 2 6 4 4 5 2" xfId="49194"/>
    <cellStyle name="Total 2 6 4 4 6" xfId="35063"/>
    <cellStyle name="Total 2 6 4 5" xfId="29343"/>
    <cellStyle name="Total 2 6 5" xfId="514"/>
    <cellStyle name="Total 2 6 5 2" xfId="5339"/>
    <cellStyle name="Total 2 6 5 2 2" xfId="6216"/>
    <cellStyle name="Total 2 6 5 2 2 2" xfId="12591"/>
    <cellStyle name="Total 2 6 5 2 2 2 2" xfId="17001"/>
    <cellStyle name="Total 2 6 5 2 2 2 2 2" xfId="41841"/>
    <cellStyle name="Total 2 6 5 2 2 2 3" xfId="20264"/>
    <cellStyle name="Total 2 6 5 2 2 2 3 2" xfId="45104"/>
    <cellStyle name="Total 2 6 5 2 2 2 4" xfId="23534"/>
    <cellStyle name="Total 2 6 5 2 2 2 4 2" xfId="48374"/>
    <cellStyle name="Total 2 6 5 2 2 2 5" xfId="26747"/>
    <cellStyle name="Total 2 6 5 2 2 2 5 2" xfId="51587"/>
    <cellStyle name="Total 2 6 5 2 2 2 6" xfId="37437"/>
    <cellStyle name="Total 2 6 5 2 2 3" xfId="31195"/>
    <cellStyle name="Total 2 6 5 2 3" xfId="10374"/>
    <cellStyle name="Total 2 6 5 2 3 2" xfId="14038"/>
    <cellStyle name="Total 2 6 5 2 3 2 2" xfId="38879"/>
    <cellStyle name="Total 2 6 5 2 3 3" xfId="18088"/>
    <cellStyle name="Total 2 6 5 2 3 3 2" xfId="42928"/>
    <cellStyle name="Total 2 6 5 2 3 4" xfId="21378"/>
    <cellStyle name="Total 2 6 5 2 3 4 2" xfId="46218"/>
    <cellStyle name="Total 2 6 5 2 3 5" xfId="24604"/>
    <cellStyle name="Total 2 6 5 2 3 5 2" xfId="49444"/>
    <cellStyle name="Total 2 6 5 2 3 6" xfId="35315"/>
    <cellStyle name="Total 2 6 5 2 4" xfId="30390"/>
    <cellStyle name="Total 2 6 5 3" xfId="5664"/>
    <cellStyle name="Total 2 6 5 3 2" xfId="12040"/>
    <cellStyle name="Total 2 6 5 3 2 2" xfId="16450"/>
    <cellStyle name="Total 2 6 5 3 2 2 2" xfId="41290"/>
    <cellStyle name="Total 2 6 5 3 2 3" xfId="19713"/>
    <cellStyle name="Total 2 6 5 3 2 3 2" xfId="44553"/>
    <cellStyle name="Total 2 6 5 3 2 4" xfId="22983"/>
    <cellStyle name="Total 2 6 5 3 2 4 2" xfId="47823"/>
    <cellStyle name="Total 2 6 5 3 2 5" xfId="26196"/>
    <cellStyle name="Total 2 6 5 3 2 5 2" xfId="51036"/>
    <cellStyle name="Total 2 6 5 3 2 6" xfId="36903"/>
    <cellStyle name="Total 2 6 5 3 3" xfId="30663"/>
    <cellStyle name="Total 2 6 5 4" xfId="6955"/>
    <cellStyle name="Total 2 6 5 4 2" xfId="15634"/>
    <cellStyle name="Total 2 6 5 4 2 2" xfId="40474"/>
    <cellStyle name="Total 2 6 5 4 3" xfId="15979"/>
    <cellStyle name="Total 2 6 5 4 3 2" xfId="40819"/>
    <cellStyle name="Total 2 6 5 4 4" xfId="9724"/>
    <cellStyle name="Total 2 6 5 4 4 2" xfId="34673"/>
    <cellStyle name="Total 2 6 5 4 5" xfId="20808"/>
    <cellStyle name="Total 2 6 5 4 5 2" xfId="45648"/>
    <cellStyle name="Total 2 6 5 4 6" xfId="31911"/>
    <cellStyle name="Total 2 6 5 5" xfId="29288"/>
    <cellStyle name="Total 2 6 6" xfId="559"/>
    <cellStyle name="Total 2 6 6 2" xfId="5706"/>
    <cellStyle name="Total 2 6 6 2 2" xfId="12082"/>
    <cellStyle name="Total 2 6 6 2 2 2" xfId="16492"/>
    <cellStyle name="Total 2 6 6 2 2 2 2" xfId="41332"/>
    <cellStyle name="Total 2 6 6 2 2 3" xfId="19755"/>
    <cellStyle name="Total 2 6 6 2 2 3 2" xfId="44595"/>
    <cellStyle name="Total 2 6 6 2 2 4" xfId="23025"/>
    <cellStyle name="Total 2 6 6 2 2 4 2" xfId="47865"/>
    <cellStyle name="Total 2 6 6 2 2 5" xfId="26238"/>
    <cellStyle name="Total 2 6 6 2 2 5 2" xfId="51078"/>
    <cellStyle name="Total 2 6 6 2 2 6" xfId="36945"/>
    <cellStyle name="Total 2 6 6 2 3" xfId="30705"/>
    <cellStyle name="Total 2 6 6 3" xfId="10129"/>
    <cellStyle name="Total 2 6 6 3 2" xfId="13717"/>
    <cellStyle name="Total 2 6 6 3 2 2" xfId="38559"/>
    <cellStyle name="Total 2 6 6 3 3" xfId="17844"/>
    <cellStyle name="Total 2 6 6 3 3 2" xfId="42684"/>
    <cellStyle name="Total 2 6 6 3 4" xfId="21138"/>
    <cellStyle name="Total 2 6 6 3 4 2" xfId="45978"/>
    <cellStyle name="Total 2 6 6 3 5" xfId="24364"/>
    <cellStyle name="Total 2 6 6 3 5 2" xfId="49204"/>
    <cellStyle name="Total 2 6 6 3 6" xfId="35073"/>
    <cellStyle name="Total 2 6 6 4" xfId="29333"/>
    <cellStyle name="Total 2 6 7" xfId="5508"/>
    <cellStyle name="Total 2 6 7 2" xfId="10261"/>
    <cellStyle name="Total 2 6 7 2 2" xfId="6942"/>
    <cellStyle name="Total 2 6 7 2 2 2" xfId="31898"/>
    <cellStyle name="Total 2 6 7 2 3" xfId="17975"/>
    <cellStyle name="Total 2 6 7 2 3 2" xfId="42815"/>
    <cellStyle name="Total 2 6 7 2 4" xfId="21269"/>
    <cellStyle name="Total 2 6 7 2 4 2" xfId="46109"/>
    <cellStyle name="Total 2 6 7 2 5" xfId="24495"/>
    <cellStyle name="Total 2 6 7 2 5 2" xfId="49335"/>
    <cellStyle name="Total 2 6 7 2 6" xfId="35203"/>
    <cellStyle name="Total 2 6 7 3" xfId="30507"/>
    <cellStyle name="Total 2 6 8" xfId="11730"/>
    <cellStyle name="Total 2 6 8 2" xfId="13573"/>
    <cellStyle name="Total 2 6 8 2 2" xfId="38415"/>
    <cellStyle name="Total 2 6 8 3" xfId="19404"/>
    <cellStyle name="Total 2 6 8 3 2" xfId="44244"/>
    <cellStyle name="Total 2 6 8 4" xfId="22673"/>
    <cellStyle name="Total 2 6 8 4 2" xfId="47513"/>
    <cellStyle name="Total 2 6 8 5" xfId="25888"/>
    <cellStyle name="Total 2 6 8 5 2" xfId="50728"/>
    <cellStyle name="Total 2 6 8 6" xfId="36610"/>
    <cellStyle name="Total 2 6 9" xfId="29129"/>
    <cellStyle name="Total 2 7" xfId="349"/>
    <cellStyle name="Total 2 7 2" xfId="462"/>
    <cellStyle name="Total 2 7 2 2" xfId="1058"/>
    <cellStyle name="Total 2 7 2 2 2" xfId="5973"/>
    <cellStyle name="Total 2 7 2 2 2 2" xfId="12349"/>
    <cellStyle name="Total 2 7 2 2 2 2 2" xfId="16759"/>
    <cellStyle name="Total 2 7 2 2 2 2 2 2" xfId="41599"/>
    <cellStyle name="Total 2 7 2 2 2 2 3" xfId="20022"/>
    <cellStyle name="Total 2 7 2 2 2 2 3 2" xfId="44862"/>
    <cellStyle name="Total 2 7 2 2 2 2 4" xfId="23292"/>
    <cellStyle name="Total 2 7 2 2 2 2 4 2" xfId="48132"/>
    <cellStyle name="Total 2 7 2 2 2 2 5" xfId="26505"/>
    <cellStyle name="Total 2 7 2 2 2 2 5 2" xfId="51345"/>
    <cellStyle name="Total 2 7 2 2 2 2 6" xfId="37209"/>
    <cellStyle name="Total 2 7 2 2 2 3" xfId="30969"/>
    <cellStyle name="Total 2 7 2 2 3" xfId="6906"/>
    <cellStyle name="Total 2 7 2 2 3 2" xfId="14412"/>
    <cellStyle name="Total 2 7 2 2 3 2 2" xfId="39253"/>
    <cellStyle name="Total 2 7 2 2 3 3" xfId="8069"/>
    <cellStyle name="Total 2 7 2 2 3 3 2" xfId="33022"/>
    <cellStyle name="Total 2 7 2 2 3 4" xfId="9745"/>
    <cellStyle name="Total 2 7 2 2 3 4 2" xfId="34694"/>
    <cellStyle name="Total 2 7 2 2 3 5" xfId="8661"/>
    <cellStyle name="Total 2 7 2 2 3 5 2" xfId="33612"/>
    <cellStyle name="Total 2 7 2 2 3 6" xfId="31867"/>
    <cellStyle name="Total 2 7 2 2 4" xfId="29604"/>
    <cellStyle name="Total 2 7 2 3" xfId="5632"/>
    <cellStyle name="Total 2 7 2 3 2" xfId="12008"/>
    <cellStyle name="Total 2 7 2 3 2 2" xfId="16418"/>
    <cellStyle name="Total 2 7 2 3 2 2 2" xfId="41258"/>
    <cellStyle name="Total 2 7 2 3 2 3" xfId="19681"/>
    <cellStyle name="Total 2 7 2 3 2 3 2" xfId="44521"/>
    <cellStyle name="Total 2 7 2 3 2 4" xfId="22951"/>
    <cellStyle name="Total 2 7 2 3 2 4 2" xfId="47791"/>
    <cellStyle name="Total 2 7 2 3 2 5" xfId="26164"/>
    <cellStyle name="Total 2 7 2 3 2 5 2" xfId="51004"/>
    <cellStyle name="Total 2 7 2 3 2 6" xfId="36871"/>
    <cellStyle name="Total 2 7 2 3 3" xfId="30631"/>
    <cellStyle name="Total 2 7 2 4" xfId="11673"/>
    <cellStyle name="Total 2 7 2 4 2" xfId="14856"/>
    <cellStyle name="Total 2 7 2 4 2 2" xfId="39697"/>
    <cellStyle name="Total 2 7 2 4 3" xfId="19347"/>
    <cellStyle name="Total 2 7 2 4 3 2" xfId="44187"/>
    <cellStyle name="Total 2 7 2 4 4" xfId="22616"/>
    <cellStyle name="Total 2 7 2 4 4 2" xfId="47456"/>
    <cellStyle name="Total 2 7 2 4 5" xfId="25831"/>
    <cellStyle name="Total 2 7 2 4 5 2" xfId="50671"/>
    <cellStyle name="Total 2 7 2 4 6" xfId="36556"/>
    <cellStyle name="Total 2 7 2 5" xfId="29256"/>
    <cellStyle name="Total 2 7 3" xfId="612"/>
    <cellStyle name="Total 2 7 3 2" xfId="1095"/>
    <cellStyle name="Total 2 7 3 2 2" xfId="6010"/>
    <cellStyle name="Total 2 7 3 2 2 2" xfId="12386"/>
    <cellStyle name="Total 2 7 3 2 2 2 2" xfId="16796"/>
    <cellStyle name="Total 2 7 3 2 2 2 2 2" xfId="41636"/>
    <cellStyle name="Total 2 7 3 2 2 2 3" xfId="20059"/>
    <cellStyle name="Total 2 7 3 2 2 2 3 2" xfId="44899"/>
    <cellStyle name="Total 2 7 3 2 2 2 4" xfId="23329"/>
    <cellStyle name="Total 2 7 3 2 2 2 4 2" xfId="48169"/>
    <cellStyle name="Total 2 7 3 2 2 2 5" xfId="26542"/>
    <cellStyle name="Total 2 7 3 2 2 2 5 2" xfId="51382"/>
    <cellStyle name="Total 2 7 3 2 2 2 6" xfId="37246"/>
    <cellStyle name="Total 2 7 3 2 2 3" xfId="31006"/>
    <cellStyle name="Total 2 7 3 2 3" xfId="11476"/>
    <cellStyle name="Total 2 7 3 2 3 2" xfId="13128"/>
    <cellStyle name="Total 2 7 3 2 3 2 2" xfId="37970"/>
    <cellStyle name="Total 2 7 3 2 3 3" xfId="19163"/>
    <cellStyle name="Total 2 7 3 2 3 3 2" xfId="44003"/>
    <cellStyle name="Total 2 7 3 2 3 4" xfId="22434"/>
    <cellStyle name="Total 2 7 3 2 3 4 2" xfId="47274"/>
    <cellStyle name="Total 2 7 3 2 3 5" xfId="25653"/>
    <cellStyle name="Total 2 7 3 2 3 5 2" xfId="50493"/>
    <cellStyle name="Total 2 7 3 2 3 6" xfId="36376"/>
    <cellStyle name="Total 2 7 3 2 4" xfId="29641"/>
    <cellStyle name="Total 2 7 3 3" xfId="5756"/>
    <cellStyle name="Total 2 7 3 3 2" xfId="12132"/>
    <cellStyle name="Total 2 7 3 3 2 2" xfId="16542"/>
    <cellStyle name="Total 2 7 3 3 2 2 2" xfId="41382"/>
    <cellStyle name="Total 2 7 3 3 2 3" xfId="19805"/>
    <cellStyle name="Total 2 7 3 3 2 3 2" xfId="44645"/>
    <cellStyle name="Total 2 7 3 3 2 4" xfId="23075"/>
    <cellStyle name="Total 2 7 3 3 2 4 2" xfId="47915"/>
    <cellStyle name="Total 2 7 3 3 2 5" xfId="26288"/>
    <cellStyle name="Total 2 7 3 3 2 5 2" xfId="51128"/>
    <cellStyle name="Total 2 7 3 3 2 6" xfId="36995"/>
    <cellStyle name="Total 2 7 3 3 3" xfId="30755"/>
    <cellStyle name="Total 2 7 3 4" xfId="10154"/>
    <cellStyle name="Total 2 7 3 4 2" xfId="7752"/>
    <cellStyle name="Total 2 7 3 4 2 2" xfId="32705"/>
    <cellStyle name="Total 2 7 3 4 3" xfId="17868"/>
    <cellStyle name="Total 2 7 3 4 3 2" xfId="42708"/>
    <cellStyle name="Total 2 7 3 4 4" xfId="21162"/>
    <cellStyle name="Total 2 7 3 4 4 2" xfId="46002"/>
    <cellStyle name="Total 2 7 3 4 5" xfId="24388"/>
    <cellStyle name="Total 2 7 3 4 5 2" xfId="49228"/>
    <cellStyle name="Total 2 7 3 4 6" xfId="35098"/>
    <cellStyle name="Total 2 7 3 5" xfId="29386"/>
    <cellStyle name="Total 2 7 4" xfId="659"/>
    <cellStyle name="Total 2 7 4 2" xfId="5284"/>
    <cellStyle name="Total 2 7 4 2 2" xfId="6186"/>
    <cellStyle name="Total 2 7 4 2 2 2" xfId="12561"/>
    <cellStyle name="Total 2 7 4 2 2 2 2" xfId="16971"/>
    <cellStyle name="Total 2 7 4 2 2 2 2 2" xfId="41811"/>
    <cellStyle name="Total 2 7 4 2 2 2 3" xfId="20234"/>
    <cellStyle name="Total 2 7 4 2 2 2 3 2" xfId="45074"/>
    <cellStyle name="Total 2 7 4 2 2 2 4" xfId="23504"/>
    <cellStyle name="Total 2 7 4 2 2 2 4 2" xfId="48344"/>
    <cellStyle name="Total 2 7 4 2 2 2 5" xfId="26717"/>
    <cellStyle name="Total 2 7 4 2 2 2 5 2" xfId="51557"/>
    <cellStyle name="Total 2 7 4 2 2 2 6" xfId="37407"/>
    <cellStyle name="Total 2 7 4 2 2 3" xfId="31165"/>
    <cellStyle name="Total 2 7 4 2 3" xfId="10414"/>
    <cellStyle name="Total 2 7 4 2 3 2" xfId="9623"/>
    <cellStyle name="Total 2 7 4 2 3 2 2" xfId="34573"/>
    <cellStyle name="Total 2 7 4 2 3 3" xfId="18128"/>
    <cellStyle name="Total 2 7 4 2 3 3 2" xfId="42968"/>
    <cellStyle name="Total 2 7 4 2 3 4" xfId="21416"/>
    <cellStyle name="Total 2 7 4 2 3 4 2" xfId="46256"/>
    <cellStyle name="Total 2 7 4 2 3 5" xfId="24642"/>
    <cellStyle name="Total 2 7 4 2 3 5 2" xfId="49482"/>
    <cellStyle name="Total 2 7 4 2 3 6" xfId="35351"/>
    <cellStyle name="Total 2 7 4 2 4" xfId="30354"/>
    <cellStyle name="Total 2 7 4 3" xfId="5803"/>
    <cellStyle name="Total 2 7 4 3 2" xfId="12179"/>
    <cellStyle name="Total 2 7 4 3 2 2" xfId="16589"/>
    <cellStyle name="Total 2 7 4 3 2 2 2" xfId="41429"/>
    <cellStyle name="Total 2 7 4 3 2 3" xfId="19852"/>
    <cellStyle name="Total 2 7 4 3 2 3 2" xfId="44692"/>
    <cellStyle name="Total 2 7 4 3 2 4" xfId="23122"/>
    <cellStyle name="Total 2 7 4 3 2 4 2" xfId="47962"/>
    <cellStyle name="Total 2 7 4 3 2 5" xfId="26335"/>
    <cellStyle name="Total 2 7 4 3 2 5 2" xfId="51175"/>
    <cellStyle name="Total 2 7 4 3 2 6" xfId="37042"/>
    <cellStyle name="Total 2 7 4 3 3" xfId="30802"/>
    <cellStyle name="Total 2 7 4 4" xfId="7090"/>
    <cellStyle name="Total 2 7 4 4 2" xfId="13476"/>
    <cellStyle name="Total 2 7 4 4 2 2" xfId="38318"/>
    <cellStyle name="Total 2 7 4 4 3" xfId="14046"/>
    <cellStyle name="Total 2 7 4 4 3 2" xfId="38887"/>
    <cellStyle name="Total 2 7 4 4 4" xfId="15676"/>
    <cellStyle name="Total 2 7 4 4 4 2" xfId="40516"/>
    <cellStyle name="Total 2 7 4 4 5" xfId="13985"/>
    <cellStyle name="Total 2 7 4 4 5 2" xfId="38826"/>
    <cellStyle name="Total 2 7 4 4 6" xfId="32043"/>
    <cellStyle name="Total 2 7 4 5" xfId="29433"/>
    <cellStyle name="Total 2 7 5" xfId="696"/>
    <cellStyle name="Total 2 7 5 2" xfId="5840"/>
    <cellStyle name="Total 2 7 5 2 2" xfId="12216"/>
    <cellStyle name="Total 2 7 5 2 2 2" xfId="16626"/>
    <cellStyle name="Total 2 7 5 2 2 2 2" xfId="41466"/>
    <cellStyle name="Total 2 7 5 2 2 3" xfId="19889"/>
    <cellStyle name="Total 2 7 5 2 2 3 2" xfId="44729"/>
    <cellStyle name="Total 2 7 5 2 2 4" xfId="23159"/>
    <cellStyle name="Total 2 7 5 2 2 4 2" xfId="47999"/>
    <cellStyle name="Total 2 7 5 2 2 5" xfId="26372"/>
    <cellStyle name="Total 2 7 5 2 2 5 2" xfId="51212"/>
    <cellStyle name="Total 2 7 5 2 2 6" xfId="37079"/>
    <cellStyle name="Total 2 7 5 2 3" xfId="30839"/>
    <cellStyle name="Total 2 7 5 3" xfId="6977"/>
    <cellStyle name="Total 2 7 5 3 2" xfId="8588"/>
    <cellStyle name="Total 2 7 5 3 2 2" xfId="33539"/>
    <cellStyle name="Total 2 7 5 3 3" xfId="7182"/>
    <cellStyle name="Total 2 7 5 3 3 2" xfId="32135"/>
    <cellStyle name="Total 2 7 5 3 4" xfId="8297"/>
    <cellStyle name="Total 2 7 5 3 4 2" xfId="33250"/>
    <cellStyle name="Total 2 7 5 3 5" xfId="7121"/>
    <cellStyle name="Total 2 7 5 3 5 2" xfId="32074"/>
    <cellStyle name="Total 2 7 5 3 6" xfId="31933"/>
    <cellStyle name="Total 2 7 5 4" xfId="29470"/>
    <cellStyle name="Total 2 7 6" xfId="5548"/>
    <cellStyle name="Total 2 7 6 2" xfId="10223"/>
    <cellStyle name="Total 2 7 6 2 2" xfId="7794"/>
    <cellStyle name="Total 2 7 6 2 2 2" xfId="32747"/>
    <cellStyle name="Total 2 7 6 2 3" xfId="17937"/>
    <cellStyle name="Total 2 7 6 2 3 2" xfId="42777"/>
    <cellStyle name="Total 2 7 6 2 4" xfId="21231"/>
    <cellStyle name="Total 2 7 6 2 4 2" xfId="46071"/>
    <cellStyle name="Total 2 7 6 2 5" xfId="24457"/>
    <cellStyle name="Total 2 7 6 2 5 2" xfId="49297"/>
    <cellStyle name="Total 2 7 6 2 6" xfId="35165"/>
    <cellStyle name="Total 2 7 6 3" xfId="30547"/>
    <cellStyle name="Total 2 7 7" xfId="6788"/>
    <cellStyle name="Total 2 7 7 2" xfId="8649"/>
    <cellStyle name="Total 2 7 7 2 2" xfId="33600"/>
    <cellStyle name="Total 2 7 7 3" xfId="15639"/>
    <cellStyle name="Total 2 7 7 3 2" xfId="40479"/>
    <cellStyle name="Total 2 7 7 4" xfId="13110"/>
    <cellStyle name="Total 2 7 7 4 2" xfId="37952"/>
    <cellStyle name="Total 2 7 7 5" xfId="6430"/>
    <cellStyle name="Total 2 7 7 5 2" xfId="31404"/>
    <cellStyle name="Total 2 7 7 6" xfId="31756"/>
    <cellStyle name="Total 2 7 8" xfId="29170"/>
    <cellStyle name="Total 2 8" xfId="411"/>
    <cellStyle name="Total 2 8 2" xfId="989"/>
    <cellStyle name="Total 2 8 2 2" xfId="5906"/>
    <cellStyle name="Total 2 8 2 2 2" xfId="12282"/>
    <cellStyle name="Total 2 8 2 2 2 2" xfId="16692"/>
    <cellStyle name="Total 2 8 2 2 2 2 2" xfId="41532"/>
    <cellStyle name="Total 2 8 2 2 2 3" xfId="19955"/>
    <cellStyle name="Total 2 8 2 2 2 3 2" xfId="44795"/>
    <cellStyle name="Total 2 8 2 2 2 4" xfId="23225"/>
    <cellStyle name="Total 2 8 2 2 2 4 2" xfId="48065"/>
    <cellStyle name="Total 2 8 2 2 2 5" xfId="26438"/>
    <cellStyle name="Total 2 8 2 2 2 5 2" xfId="51278"/>
    <cellStyle name="Total 2 8 2 2 2 6" xfId="37142"/>
    <cellStyle name="Total 2 8 2 2 3" xfId="30902"/>
    <cellStyle name="Total 2 8 2 3" xfId="7120"/>
    <cellStyle name="Total 2 8 2 3 2" xfId="9573"/>
    <cellStyle name="Total 2 8 2 3 2 2" xfId="34523"/>
    <cellStyle name="Total 2 8 2 3 3" xfId="15596"/>
    <cellStyle name="Total 2 8 2 3 3 2" xfId="40437"/>
    <cellStyle name="Total 2 8 2 3 4" xfId="14065"/>
    <cellStyle name="Total 2 8 2 3 4 2" xfId="38906"/>
    <cellStyle name="Total 2 8 2 3 5" xfId="9159"/>
    <cellStyle name="Total 2 8 2 3 5 2" xfId="34109"/>
    <cellStyle name="Total 2 8 2 3 6" xfId="32073"/>
    <cellStyle name="Total 2 8 2 4" xfId="29535"/>
    <cellStyle name="Total 2 8 3" xfId="5583"/>
    <cellStyle name="Total 2 8 3 2" xfId="10188"/>
    <cellStyle name="Total 2 8 3 2 2" xfId="14218"/>
    <cellStyle name="Total 2 8 3 2 2 2" xfId="39059"/>
    <cellStyle name="Total 2 8 3 2 3" xfId="17902"/>
    <cellStyle name="Total 2 8 3 2 3 2" xfId="42742"/>
    <cellStyle name="Total 2 8 3 2 4" xfId="21196"/>
    <cellStyle name="Total 2 8 3 2 4 2" xfId="46036"/>
    <cellStyle name="Total 2 8 3 2 5" xfId="24422"/>
    <cellStyle name="Total 2 8 3 2 5 2" xfId="49262"/>
    <cellStyle name="Total 2 8 3 2 6" xfId="35130"/>
    <cellStyle name="Total 2 8 3 3" xfId="30582"/>
    <cellStyle name="Total 2 8 4" xfId="6965"/>
    <cellStyle name="Total 2 8 4 2" xfId="8610"/>
    <cellStyle name="Total 2 8 4 2 2" xfId="33561"/>
    <cellStyle name="Total 2 8 4 3" xfId="9483"/>
    <cellStyle name="Total 2 8 4 3 2" xfId="34433"/>
    <cellStyle name="Total 2 8 4 4" xfId="6526"/>
    <cellStyle name="Total 2 8 4 4 2" xfId="31495"/>
    <cellStyle name="Total 2 8 4 5" xfId="20752"/>
    <cellStyle name="Total 2 8 4 5 2" xfId="45592"/>
    <cellStyle name="Total 2 8 4 6" xfId="31921"/>
    <cellStyle name="Total 2 8 5" xfId="29205"/>
    <cellStyle name="Total 2 9" xfId="547"/>
    <cellStyle name="Total 2 9 2" xfId="1004"/>
    <cellStyle name="Total 2 9 2 2" xfId="5921"/>
    <cellStyle name="Total 2 9 2 2 2" xfId="12297"/>
    <cellStyle name="Total 2 9 2 2 2 2" xfId="16707"/>
    <cellStyle name="Total 2 9 2 2 2 2 2" xfId="41547"/>
    <cellStyle name="Total 2 9 2 2 2 3" xfId="19970"/>
    <cellStyle name="Total 2 9 2 2 2 3 2" xfId="44810"/>
    <cellStyle name="Total 2 9 2 2 2 4" xfId="23240"/>
    <cellStyle name="Total 2 9 2 2 2 4 2" xfId="48080"/>
    <cellStyle name="Total 2 9 2 2 2 5" xfId="26453"/>
    <cellStyle name="Total 2 9 2 2 2 5 2" xfId="51293"/>
    <cellStyle name="Total 2 9 2 2 2 6" xfId="37157"/>
    <cellStyle name="Total 2 9 2 2 3" xfId="30917"/>
    <cellStyle name="Total 2 9 2 3" xfId="10043"/>
    <cellStyle name="Total 2 9 2 3 2" xfId="7390"/>
    <cellStyle name="Total 2 9 2 3 2 2" xfId="32343"/>
    <cellStyle name="Total 2 9 2 3 3" xfId="17758"/>
    <cellStyle name="Total 2 9 2 3 3 2" xfId="42598"/>
    <cellStyle name="Total 2 9 2 3 4" xfId="21052"/>
    <cellStyle name="Total 2 9 2 3 4 2" xfId="45892"/>
    <cellStyle name="Total 2 9 2 3 5" xfId="24278"/>
    <cellStyle name="Total 2 9 2 3 5 2" xfId="49118"/>
    <cellStyle name="Total 2 9 2 3 6" xfId="34989"/>
    <cellStyle name="Total 2 9 2 4" xfId="29550"/>
    <cellStyle name="Total 2 9 3" xfId="5695"/>
    <cellStyle name="Total 2 9 3 2" xfId="12071"/>
    <cellStyle name="Total 2 9 3 2 2" xfId="16481"/>
    <cellStyle name="Total 2 9 3 2 2 2" xfId="41321"/>
    <cellStyle name="Total 2 9 3 2 3" xfId="19744"/>
    <cellStyle name="Total 2 9 3 2 3 2" xfId="44584"/>
    <cellStyle name="Total 2 9 3 2 4" xfId="23014"/>
    <cellStyle name="Total 2 9 3 2 4 2" xfId="47854"/>
    <cellStyle name="Total 2 9 3 2 5" xfId="26227"/>
    <cellStyle name="Total 2 9 3 2 5 2" xfId="51067"/>
    <cellStyle name="Total 2 9 3 2 6" xfId="36934"/>
    <cellStyle name="Total 2 9 3 3" xfId="30694"/>
    <cellStyle name="Total 2 9 4" xfId="10011"/>
    <cellStyle name="Total 2 9 4 2" xfId="13903"/>
    <cellStyle name="Total 2 9 4 2 2" xfId="38744"/>
    <cellStyle name="Total 2 9 4 3" xfId="17727"/>
    <cellStyle name="Total 2 9 4 3 2" xfId="42567"/>
    <cellStyle name="Total 2 9 4 4" xfId="21022"/>
    <cellStyle name="Total 2 9 4 4 2" xfId="45862"/>
    <cellStyle name="Total 2 9 4 5" xfId="24248"/>
    <cellStyle name="Total 2 9 4 5 2" xfId="49088"/>
    <cellStyle name="Total 2 9 4 6" xfId="34959"/>
    <cellStyle name="Total 2 9 5" xfId="29321"/>
    <cellStyle name="TotalCurrency" xfId="1302"/>
    <cellStyle name="Totals" xfId="922"/>
    <cellStyle name="Totals 2" xfId="5319"/>
    <cellStyle name="Totals 2 2" xfId="6201"/>
    <cellStyle name="Totals 2 2 2" xfId="11794"/>
    <cellStyle name="Totals 2 2 2 2" xfId="15415"/>
    <cellStyle name="Totals 2 2 2 2 2" xfId="40256"/>
    <cellStyle name="Totals 2 2 2 3" xfId="19467"/>
    <cellStyle name="Totals 2 2 2 3 2" xfId="44307"/>
    <cellStyle name="Totals 2 2 2 4" xfId="22737"/>
    <cellStyle name="Totals 2 2 2 4 2" xfId="47577"/>
    <cellStyle name="Totals 2 2 2 5" xfId="25951"/>
    <cellStyle name="Totals 2 2 2 5 2" xfId="50791"/>
    <cellStyle name="Totals 2 2 2 6" xfId="28132"/>
    <cellStyle name="Totals 2 2 2 6 2" xfId="52972"/>
    <cellStyle name="Totals 2 2 2 7" xfId="36659"/>
    <cellStyle name="Totals 2 2 3" xfId="12576"/>
    <cellStyle name="Totals 2 2 3 2" xfId="16986"/>
    <cellStyle name="Totals 2 2 3 2 2" xfId="41826"/>
    <cellStyle name="Totals 2 2 3 3" xfId="20249"/>
    <cellStyle name="Totals 2 2 3 3 2" xfId="45089"/>
    <cellStyle name="Totals 2 2 3 4" xfId="23519"/>
    <cellStyle name="Totals 2 2 3 4 2" xfId="48359"/>
    <cellStyle name="Totals 2 2 3 5" xfId="26732"/>
    <cellStyle name="Totals 2 2 3 5 2" xfId="51572"/>
    <cellStyle name="Totals 2 2 3 6" xfId="28337"/>
    <cellStyle name="Totals 2 2 3 6 2" xfId="53177"/>
    <cellStyle name="Totals 2 2 3 7" xfId="37422"/>
    <cellStyle name="Totals 2 2 4" xfId="13235"/>
    <cellStyle name="Totals 2 2 4 2" xfId="38077"/>
    <cellStyle name="Totals 2 2 5" xfId="31180"/>
    <cellStyle name="Totals 2 3" xfId="11459"/>
    <cellStyle name="Totals 2 3 2" xfId="9762"/>
    <cellStyle name="Totals 2 3 2 2" xfId="34711"/>
    <cellStyle name="Totals 2 3 3" xfId="19149"/>
    <cellStyle name="Totals 2 3 3 2" xfId="43989"/>
    <cellStyle name="Totals 2 3 4" xfId="22420"/>
    <cellStyle name="Totals 2 3 4 2" xfId="47260"/>
    <cellStyle name="Totals 2 3 5" xfId="25640"/>
    <cellStyle name="Totals 2 3 5 2" xfId="50480"/>
    <cellStyle name="Totals 2 3 6" xfId="28026"/>
    <cellStyle name="Totals 2 3 6 2" xfId="52866"/>
    <cellStyle name="Totals 2 3 7" xfId="36362"/>
    <cellStyle name="Totals 2 4" xfId="10392"/>
    <cellStyle name="Totals 2 4 2" xfId="14387"/>
    <cellStyle name="Totals 2 4 2 2" xfId="39228"/>
    <cellStyle name="Totals 2 4 3" xfId="18106"/>
    <cellStyle name="Totals 2 4 3 2" xfId="42946"/>
    <cellStyle name="Totals 2 4 4" xfId="21395"/>
    <cellStyle name="Totals 2 4 4 2" xfId="46235"/>
    <cellStyle name="Totals 2 4 5" xfId="24621"/>
    <cellStyle name="Totals 2 4 5 2" xfId="49461"/>
    <cellStyle name="Totals 2 4 6" xfId="27517"/>
    <cellStyle name="Totals 2 4 6 2" xfId="52357"/>
    <cellStyle name="Totals 2 4 7" xfId="35333"/>
    <cellStyle name="Totals 2 5" xfId="7700"/>
    <cellStyle name="Totals 2 5 2" xfId="32653"/>
    <cellStyle name="Totals 2 6" xfId="30372"/>
    <cellStyle name="Totals 3" xfId="5875"/>
    <cellStyle name="Totals 3 2" xfId="11709"/>
    <cellStyle name="Totals 3 2 2" xfId="9022"/>
    <cellStyle name="Totals 3 2 2 2" xfId="33972"/>
    <cellStyle name="Totals 3 2 3" xfId="19383"/>
    <cellStyle name="Totals 3 2 3 2" xfId="44223"/>
    <cellStyle name="Totals 3 2 4" xfId="22652"/>
    <cellStyle name="Totals 3 2 4 2" xfId="47492"/>
    <cellStyle name="Totals 3 2 5" xfId="25867"/>
    <cellStyle name="Totals 3 2 5 2" xfId="50707"/>
    <cellStyle name="Totals 3 2 6" xfId="28121"/>
    <cellStyle name="Totals 3 2 6 2" xfId="52961"/>
    <cellStyle name="Totals 3 2 7" xfId="36589"/>
    <cellStyle name="Totals 3 3" xfId="12251"/>
    <cellStyle name="Totals 3 3 2" xfId="16661"/>
    <cellStyle name="Totals 3 3 2 2" xfId="41501"/>
    <cellStyle name="Totals 3 3 3" xfId="19924"/>
    <cellStyle name="Totals 3 3 3 2" xfId="44764"/>
    <cellStyle name="Totals 3 3 4" xfId="23194"/>
    <cellStyle name="Totals 3 3 4 2" xfId="48034"/>
    <cellStyle name="Totals 3 3 5" xfId="26407"/>
    <cellStyle name="Totals 3 3 5 2" xfId="51247"/>
    <cellStyle name="Totals 3 3 6" xfId="28311"/>
    <cellStyle name="Totals 3 3 6 2" xfId="53151"/>
    <cellStyle name="Totals 3 3 7" xfId="37111"/>
    <cellStyle name="Totals 3 4" xfId="7387"/>
    <cellStyle name="Totals 3 4 2" xfId="32340"/>
    <cellStyle name="Totals 3 5" xfId="30871"/>
    <cellStyle name="Totals 4" xfId="6285"/>
    <cellStyle name="Totals 4 2" xfId="11850"/>
    <cellStyle name="Totals 4 2 2" xfId="15461"/>
    <cellStyle name="Totals 4 2 2 2" xfId="40302"/>
    <cellStyle name="Totals 4 2 3" xfId="19523"/>
    <cellStyle name="Totals 4 2 3 2" xfId="44363"/>
    <cellStyle name="Totals 4 2 4" xfId="22793"/>
    <cellStyle name="Totals 4 2 4 2" xfId="47633"/>
    <cellStyle name="Totals 4 2 5" xfId="26006"/>
    <cellStyle name="Totals 4 2 5 2" xfId="50846"/>
    <cellStyle name="Totals 4 2 6" xfId="28178"/>
    <cellStyle name="Totals 4 2 6 2" xfId="53018"/>
    <cellStyle name="Totals 4 2 7" xfId="36713"/>
    <cellStyle name="Totals 4 3" xfId="12659"/>
    <cellStyle name="Totals 4 3 2" xfId="17069"/>
    <cellStyle name="Totals 4 3 2 2" xfId="41909"/>
    <cellStyle name="Totals 4 3 3" xfId="20332"/>
    <cellStyle name="Totals 4 3 3 2" xfId="45172"/>
    <cellStyle name="Totals 4 3 4" xfId="23602"/>
    <cellStyle name="Totals 4 3 4 2" xfId="48442"/>
    <cellStyle name="Totals 4 3 5" xfId="26815"/>
    <cellStyle name="Totals 4 3 5 2" xfId="51655"/>
    <cellStyle name="Totals 4 3 6" xfId="28382"/>
    <cellStyle name="Totals 4 3 6 2" xfId="53222"/>
    <cellStyle name="Totals 4 3 7" xfId="37504"/>
    <cellStyle name="Totals 4 4" xfId="9841"/>
    <cellStyle name="Totals 4 4 2" xfId="34790"/>
    <cellStyle name="Totals 5" xfId="7100"/>
    <cellStyle name="Totals 5 2" xfId="7009"/>
    <cellStyle name="Totals 5 2 2" xfId="31965"/>
    <cellStyle name="Totals 5 3" xfId="8894"/>
    <cellStyle name="Totals 5 3 2" xfId="33845"/>
    <cellStyle name="Totals 5 4" xfId="8835"/>
    <cellStyle name="Totals 5 4 2" xfId="33786"/>
    <cellStyle name="Totals 5 5" xfId="8497"/>
    <cellStyle name="Totals 5 5 2" xfId="33448"/>
    <cellStyle name="Totals 5 6" xfId="24036"/>
    <cellStyle name="Totals 5 6 2" xfId="48876"/>
    <cellStyle name="Totals 5 7" xfId="32053"/>
    <cellStyle name="Totals 6" xfId="10018"/>
    <cellStyle name="Totals 6 2" xfId="8801"/>
    <cellStyle name="Totals 6 2 2" xfId="33752"/>
    <cellStyle name="Totals 6 3" xfId="17733"/>
    <cellStyle name="Totals 6 3 2" xfId="42573"/>
    <cellStyle name="Totals 6 4" xfId="21028"/>
    <cellStyle name="Totals 6 4 2" xfId="45868"/>
    <cellStyle name="Totals 6 5" xfId="24254"/>
    <cellStyle name="Totals 6 5 2" xfId="49094"/>
    <cellStyle name="Totals 6 6" xfId="27422"/>
    <cellStyle name="Totals 6 6 2" xfId="52262"/>
    <cellStyle name="Totals 6 7" xfId="34964"/>
    <cellStyle name="Totals 7" xfId="11478"/>
    <cellStyle name="Totals 7 2" xfId="7013"/>
    <cellStyle name="Totals 7 2 2" xfId="31969"/>
    <cellStyle name="Totals 7 3" xfId="19165"/>
    <cellStyle name="Totals 7 3 2" xfId="44005"/>
    <cellStyle name="Totals 7 4" xfId="22436"/>
    <cellStyle name="Totals 7 4 2" xfId="47276"/>
    <cellStyle name="Totals 7 5" xfId="25655"/>
    <cellStyle name="Totals 7 5 2" xfId="50495"/>
    <cellStyle name="Totals 7 6" xfId="28031"/>
    <cellStyle name="Totals 7 6 2" xfId="52871"/>
    <cellStyle name="Totals 7 7" xfId="36378"/>
    <cellStyle name="Tusenskille [0]_NO" xfId="218"/>
    <cellStyle name="Tusenskille_NO" xfId="219"/>
    <cellStyle name="Tusental (0)_Data 1993" xfId="220"/>
    <cellStyle name="Tusental_Data 1993" xfId="221"/>
    <cellStyle name="Under Construction Flag" xfId="923"/>
    <cellStyle name="Under Construction Flag 2" xfId="1170"/>
    <cellStyle name="Underline_Single" xfId="1303"/>
    <cellStyle name="Units (0)" xfId="122"/>
    <cellStyle name="Units 0" xfId="123"/>
    <cellStyle name="Units 1" xfId="124"/>
    <cellStyle name="Units 2" xfId="125"/>
    <cellStyle name="UserInstructions" xfId="924"/>
    <cellStyle name="Valuta (0)_Data 1993" xfId="222"/>
    <cellStyle name="Valuta [0]_NO" xfId="223"/>
    <cellStyle name="Valuta_Data 1993" xfId="224"/>
    <cellStyle name="Very Large" xfId="925"/>
    <cellStyle name="Währung [0]_Check" xfId="225"/>
    <cellStyle name="Währung_Check" xfId="226"/>
    <cellStyle name="Warning Text" xfId="15" builtinId="11" customBuiltin="1"/>
    <cellStyle name="Warning Text 2" xfId="199"/>
    <cellStyle name="Warnings" xfId="926"/>
    <cellStyle name="WingDings" xfId="927"/>
    <cellStyle name="WIP" xfId="928"/>
    <cellStyle name="WIP 2" xfId="1428"/>
    <cellStyle name="Working Capit" xfId="126"/>
    <cellStyle name="Year" xfId="127"/>
    <cellStyle name="Year 2" xfId="302"/>
    <cellStyle name="Year 2 2" xfId="429"/>
    <cellStyle name="Year 2 2 2" xfId="1020"/>
    <cellStyle name="Year 2 2 2 2" xfId="10038"/>
    <cellStyle name="Year 2 2 2 2 2" xfId="9354"/>
    <cellStyle name="Year 2 2 2 2 2 2" xfId="34304"/>
    <cellStyle name="Year 2 2 2 2 3" xfId="17753"/>
    <cellStyle name="Year 2 2 2 2 3 2" xfId="42593"/>
    <cellStyle name="Year 2 2 2 2 4" xfId="21047"/>
    <cellStyle name="Year 2 2 2 2 4 2" xfId="45887"/>
    <cellStyle name="Year 2 2 2 2 5" xfId="24273"/>
    <cellStyle name="Year 2 2 2 2 5 2" xfId="49113"/>
    <cellStyle name="Year 2 2 2 2 6" xfId="27428"/>
    <cellStyle name="Year 2 2 2 2 6 2" xfId="52268"/>
    <cellStyle name="Year 2 2 2 2 7" xfId="34984"/>
    <cellStyle name="Year 2 2 2 3" xfId="6864"/>
    <cellStyle name="Year 2 2 2 3 2" xfId="15767"/>
    <cellStyle name="Year 2 2 2 3 2 2" xfId="40607"/>
    <cellStyle name="Year 2 2 2 3 3" xfId="7340"/>
    <cellStyle name="Year 2 2 2 3 3 2" xfId="32293"/>
    <cellStyle name="Year 2 2 2 3 4" xfId="14736"/>
    <cellStyle name="Year 2 2 2 3 4 2" xfId="39577"/>
    <cellStyle name="Year 2 2 2 3 5" xfId="9160"/>
    <cellStyle name="Year 2 2 2 3 5 2" xfId="34110"/>
    <cellStyle name="Year 2 2 2 3 6" xfId="13435"/>
    <cellStyle name="Year 2 2 2 3 6 2" xfId="38277"/>
    <cellStyle name="Year 2 2 2 3 7" xfId="31825"/>
    <cellStyle name="Year 2 2 2 4" xfId="29566"/>
    <cellStyle name="Year 2 2 3" xfId="7087"/>
    <cellStyle name="Year 2 2 3 2" xfId="13159"/>
    <cellStyle name="Year 2 2 3 2 2" xfId="38001"/>
    <cellStyle name="Year 2 2 3 3" xfId="9326"/>
    <cellStyle name="Year 2 2 3 3 2" xfId="34276"/>
    <cellStyle name="Year 2 2 3 4" xfId="15709"/>
    <cellStyle name="Year 2 2 3 4 2" xfId="40549"/>
    <cellStyle name="Year 2 2 3 5" xfId="8786"/>
    <cellStyle name="Year 2 2 3 5 2" xfId="33737"/>
    <cellStyle name="Year 2 2 3 6" xfId="14807"/>
    <cellStyle name="Year 2 2 3 6 2" xfId="39648"/>
    <cellStyle name="Year 2 2 3 7" xfId="32040"/>
    <cellStyle name="Year 2 2 4" xfId="10066"/>
    <cellStyle name="Year 2 2 4 2" xfId="14019"/>
    <cellStyle name="Year 2 2 4 2 2" xfId="38860"/>
    <cellStyle name="Year 2 2 4 3" xfId="17781"/>
    <cellStyle name="Year 2 2 4 3 2" xfId="42621"/>
    <cellStyle name="Year 2 2 4 4" xfId="21075"/>
    <cellStyle name="Year 2 2 4 4 2" xfId="45915"/>
    <cellStyle name="Year 2 2 4 5" xfId="24301"/>
    <cellStyle name="Year 2 2 4 5 2" xfId="49141"/>
    <cellStyle name="Year 2 2 4 6" xfId="27431"/>
    <cellStyle name="Year 2 2 4 6 2" xfId="52271"/>
    <cellStyle name="Year 2 2 4 7" xfId="35012"/>
    <cellStyle name="Year 2 2 5" xfId="29223"/>
    <cellStyle name="Year 2 3" xfId="579"/>
    <cellStyle name="Year 2 3 2" xfId="980"/>
    <cellStyle name="Year 2 3 2 2" xfId="10030"/>
    <cellStyle name="Year 2 3 2 2 2" xfId="8807"/>
    <cellStyle name="Year 2 3 2 2 2 2" xfId="33758"/>
    <cellStyle name="Year 2 3 2 2 3" xfId="17745"/>
    <cellStyle name="Year 2 3 2 2 3 2" xfId="42585"/>
    <cellStyle name="Year 2 3 2 2 4" xfId="21039"/>
    <cellStyle name="Year 2 3 2 2 4 2" xfId="45879"/>
    <cellStyle name="Year 2 3 2 2 5" xfId="24265"/>
    <cellStyle name="Year 2 3 2 2 5 2" xfId="49105"/>
    <cellStyle name="Year 2 3 2 2 6" xfId="27425"/>
    <cellStyle name="Year 2 3 2 2 6 2" xfId="52265"/>
    <cellStyle name="Year 2 3 2 2 7" xfId="34976"/>
    <cellStyle name="Year 2 3 2 3" xfId="11436"/>
    <cellStyle name="Year 2 3 2 3 2" xfId="7392"/>
    <cellStyle name="Year 2 3 2 3 2 2" xfId="32345"/>
    <cellStyle name="Year 2 3 2 3 3" xfId="19130"/>
    <cellStyle name="Year 2 3 2 3 3 2" xfId="43970"/>
    <cellStyle name="Year 2 3 2 3 4" xfId="22400"/>
    <cellStyle name="Year 2 3 2 3 4 2" xfId="47240"/>
    <cellStyle name="Year 2 3 2 3 5" xfId="25623"/>
    <cellStyle name="Year 2 3 2 3 5 2" xfId="50463"/>
    <cellStyle name="Year 2 3 2 3 6" xfId="28016"/>
    <cellStyle name="Year 2 3 2 3 6 2" xfId="52856"/>
    <cellStyle name="Year 2 3 2 3 7" xfId="36345"/>
    <cellStyle name="Year 2 3 2 4" xfId="29526"/>
    <cellStyle name="Year 2 3 3" xfId="7047"/>
    <cellStyle name="Year 2 3 3 2" xfId="13493"/>
    <cellStyle name="Year 2 3 3 2 2" xfId="38335"/>
    <cellStyle name="Year 2 3 3 3" xfId="8472"/>
    <cellStyle name="Year 2 3 3 3 2" xfId="33423"/>
    <cellStyle name="Year 2 3 3 4" xfId="14891"/>
    <cellStyle name="Year 2 3 3 4 2" xfId="39732"/>
    <cellStyle name="Year 2 3 3 5" xfId="7304"/>
    <cellStyle name="Year 2 3 3 5 2" xfId="32257"/>
    <cellStyle name="Year 2 3 3 6" xfId="24024"/>
    <cellStyle name="Year 2 3 3 6 2" xfId="48864"/>
    <cellStyle name="Year 2 3 3 7" xfId="32002"/>
    <cellStyle name="Year 2 3 4" xfId="9993"/>
    <cellStyle name="Year 2 3 4 2" xfId="8089"/>
    <cellStyle name="Year 2 3 4 2 2" xfId="33042"/>
    <cellStyle name="Year 2 3 4 3" xfId="17709"/>
    <cellStyle name="Year 2 3 4 3 2" xfId="42549"/>
    <cellStyle name="Year 2 3 4 4" xfId="21004"/>
    <cellStyle name="Year 2 3 4 4 2" xfId="45844"/>
    <cellStyle name="Year 2 3 4 5" xfId="24230"/>
    <cellStyle name="Year 2 3 4 5 2" xfId="49070"/>
    <cellStyle name="Year 2 3 4 6" xfId="27418"/>
    <cellStyle name="Year 2 3 4 6 2" xfId="52258"/>
    <cellStyle name="Year 2 3 4 7" xfId="34942"/>
    <cellStyle name="Year 2 3 5" xfId="29353"/>
    <cellStyle name="Year 2 4" xfId="538"/>
    <cellStyle name="Year 2 4 2" xfId="5333"/>
    <cellStyle name="Year 2 4 2 2" xfId="11465"/>
    <cellStyle name="Year 2 4 2 2 2" xfId="6547"/>
    <cellStyle name="Year 2 4 2 2 2 2" xfId="31516"/>
    <cellStyle name="Year 2 4 2 2 3" xfId="19153"/>
    <cellStyle name="Year 2 4 2 2 3 2" xfId="43993"/>
    <cellStyle name="Year 2 4 2 2 4" xfId="22424"/>
    <cellStyle name="Year 2 4 2 2 4 2" xfId="47264"/>
    <cellStyle name="Year 2 4 2 2 5" xfId="25644"/>
    <cellStyle name="Year 2 4 2 2 5 2" xfId="50484"/>
    <cellStyle name="Year 2 4 2 2 6" xfId="28030"/>
    <cellStyle name="Year 2 4 2 2 6 2" xfId="52870"/>
    <cellStyle name="Year 2 4 2 2 7" xfId="36367"/>
    <cellStyle name="Year 2 4 2 3" xfId="10380"/>
    <cellStyle name="Year 2 4 2 3 2" xfId="13968"/>
    <cellStyle name="Year 2 4 2 3 2 2" xfId="38809"/>
    <cellStyle name="Year 2 4 2 3 3" xfId="18094"/>
    <cellStyle name="Year 2 4 2 3 3 2" xfId="42934"/>
    <cellStyle name="Year 2 4 2 3 4" xfId="21384"/>
    <cellStyle name="Year 2 4 2 3 4 2" xfId="46224"/>
    <cellStyle name="Year 2 4 2 3 5" xfId="24610"/>
    <cellStyle name="Year 2 4 2 3 5 2" xfId="49450"/>
    <cellStyle name="Year 2 4 2 3 6" xfId="27515"/>
    <cellStyle name="Year 2 4 2 3 6 2" xfId="52355"/>
    <cellStyle name="Year 2 4 2 3 7" xfId="35321"/>
    <cellStyle name="Year 2 4 2 4" xfId="30384"/>
    <cellStyle name="Year 2 4 3" xfId="7078"/>
    <cellStyle name="Year 2 4 3 2" xfId="14049"/>
    <cellStyle name="Year 2 4 3 2 2" xfId="38890"/>
    <cellStyle name="Year 2 4 3 3" xfId="8078"/>
    <cellStyle name="Year 2 4 3 3 2" xfId="33031"/>
    <cellStyle name="Year 2 4 3 4" xfId="13463"/>
    <cellStyle name="Year 2 4 3 4 2" xfId="38305"/>
    <cellStyle name="Year 2 4 3 5" xfId="9141"/>
    <cellStyle name="Year 2 4 3 5 2" xfId="34091"/>
    <cellStyle name="Year 2 4 3 6" xfId="14696"/>
    <cellStyle name="Year 2 4 3 6 2" xfId="39537"/>
    <cellStyle name="Year 2 4 3 7" xfId="32032"/>
    <cellStyle name="Year 2 4 4" xfId="10137"/>
    <cellStyle name="Year 2 4 4 2" xfId="14181"/>
    <cellStyle name="Year 2 4 4 2 2" xfId="39022"/>
    <cellStyle name="Year 2 4 4 3" xfId="17852"/>
    <cellStyle name="Year 2 4 4 3 2" xfId="42692"/>
    <cellStyle name="Year 2 4 4 4" xfId="21146"/>
    <cellStyle name="Year 2 4 4 4 2" xfId="45986"/>
    <cellStyle name="Year 2 4 4 5" xfId="24372"/>
    <cellStyle name="Year 2 4 4 5 2" xfId="49212"/>
    <cellStyle name="Year 2 4 4 6" xfId="27440"/>
    <cellStyle name="Year 2 4 4 6 2" xfId="52280"/>
    <cellStyle name="Year 2 4 4 7" xfId="35081"/>
    <cellStyle name="Year 2 4 5" xfId="29312"/>
    <cellStyle name="Year 2 5" xfId="551"/>
    <cellStyle name="Year 2 5 2" xfId="6799"/>
    <cellStyle name="Year 2 5 2 2" xfId="7391"/>
    <cellStyle name="Year 2 5 2 2 2" xfId="32344"/>
    <cellStyle name="Year 2 5 2 3" xfId="9293"/>
    <cellStyle name="Year 2 5 2 3 2" xfId="34243"/>
    <cellStyle name="Year 2 5 2 4" xfId="6610"/>
    <cellStyle name="Year 2 5 2 4 2" xfId="31578"/>
    <cellStyle name="Year 2 5 2 5" xfId="9109"/>
    <cellStyle name="Year 2 5 2 5 2" xfId="34059"/>
    <cellStyle name="Year 2 5 2 6" xfId="20772"/>
    <cellStyle name="Year 2 5 2 6 2" xfId="45612"/>
    <cellStyle name="Year 2 5 2 7" xfId="31766"/>
    <cellStyle name="Year 2 5 3" xfId="10008"/>
    <cellStyle name="Year 2 5 3 2" xfId="8101"/>
    <cellStyle name="Year 2 5 3 2 2" xfId="33054"/>
    <cellStyle name="Year 2 5 3 3" xfId="17724"/>
    <cellStyle name="Year 2 5 3 3 2" xfId="42564"/>
    <cellStyle name="Year 2 5 3 4" xfId="21019"/>
    <cellStyle name="Year 2 5 3 4 2" xfId="45859"/>
    <cellStyle name="Year 2 5 3 5" xfId="24245"/>
    <cellStyle name="Year 2 5 3 5 2" xfId="49085"/>
    <cellStyle name="Year 2 5 3 6" xfId="27420"/>
    <cellStyle name="Year 2 5 3 6 2" xfId="52260"/>
    <cellStyle name="Year 2 5 3 7" xfId="34956"/>
    <cellStyle name="Year 2 5 4" xfId="29325"/>
    <cellStyle name="Year 2 6" xfId="6983"/>
    <cellStyle name="Year 2 6 2" xfId="13113"/>
    <cellStyle name="Year 2 6 2 2" xfId="37955"/>
    <cellStyle name="Year 2 6 3" xfId="7850"/>
    <cellStyle name="Year 2 6 3 2" xfId="32803"/>
    <cellStyle name="Year 2 6 4" xfId="15590"/>
    <cellStyle name="Year 2 6 4 2" xfId="40431"/>
    <cellStyle name="Year 2 6 5" xfId="14136"/>
    <cellStyle name="Year 2 6 5 2" xfId="38977"/>
    <cellStyle name="Year 2 6 6" xfId="15664"/>
    <cellStyle name="Year 2 6 6 2" xfId="40504"/>
    <cellStyle name="Year 2 6 7" xfId="31939"/>
    <cellStyle name="Year 2 7" xfId="11700"/>
    <cellStyle name="Year 2 7 2" xfId="14379"/>
    <cellStyle name="Year 2 7 2 2" xfId="39220"/>
    <cellStyle name="Year 2 7 3" xfId="19374"/>
    <cellStyle name="Year 2 7 3 2" xfId="44214"/>
    <cellStyle name="Year 2 7 4" xfId="22643"/>
    <cellStyle name="Year 2 7 4 2" xfId="47483"/>
    <cellStyle name="Year 2 7 5" xfId="25858"/>
    <cellStyle name="Year 2 7 5 2" xfId="50698"/>
    <cellStyle name="Year 2 7 6" xfId="28120"/>
    <cellStyle name="Year 2 7 6 2" xfId="52960"/>
    <cellStyle name="Year 2 7 7" xfId="36583"/>
    <cellStyle name="Year 2 8" xfId="29137"/>
    <cellStyle name="Year 3" xfId="272"/>
    <cellStyle name="Year 3 2" xfId="418"/>
    <cellStyle name="Year 3 2 2" xfId="1006"/>
    <cellStyle name="Year 3 2 2 2" xfId="10036"/>
    <cellStyle name="Year 3 2 2 2 2" xfId="8811"/>
    <cellStyle name="Year 3 2 2 2 2 2" xfId="33762"/>
    <cellStyle name="Year 3 2 2 2 3" xfId="17751"/>
    <cellStyle name="Year 3 2 2 2 3 2" xfId="42591"/>
    <cellStyle name="Year 3 2 2 2 4" xfId="21045"/>
    <cellStyle name="Year 3 2 2 2 4 2" xfId="45885"/>
    <cellStyle name="Year 3 2 2 2 5" xfId="24271"/>
    <cellStyle name="Year 3 2 2 2 5 2" xfId="49111"/>
    <cellStyle name="Year 3 2 2 2 6" xfId="27427"/>
    <cellStyle name="Year 3 2 2 2 6 2" xfId="52267"/>
    <cellStyle name="Year 3 2 2 2 7" xfId="34982"/>
    <cellStyle name="Year 3 2 2 3" xfId="11607"/>
    <cellStyle name="Year 3 2 2 3 2" xfId="13220"/>
    <cellStyle name="Year 3 2 2 3 2 2" xfId="38062"/>
    <cellStyle name="Year 3 2 2 3 3" xfId="19281"/>
    <cellStyle name="Year 3 2 2 3 3 2" xfId="44121"/>
    <cellStyle name="Year 3 2 2 3 4" xfId="22551"/>
    <cellStyle name="Year 3 2 2 3 4 2" xfId="47391"/>
    <cellStyle name="Year 3 2 2 3 5" xfId="25766"/>
    <cellStyle name="Year 3 2 2 3 5 2" xfId="50606"/>
    <cellStyle name="Year 3 2 2 3 6" xfId="28114"/>
    <cellStyle name="Year 3 2 2 3 6 2" xfId="52954"/>
    <cellStyle name="Year 3 2 2 3 7" xfId="36493"/>
    <cellStyle name="Year 3 2 2 4" xfId="29552"/>
    <cellStyle name="Year 3 2 3" xfId="7038"/>
    <cellStyle name="Year 3 2 3 2" xfId="6651"/>
    <cellStyle name="Year 3 2 3 2 2" xfId="31619"/>
    <cellStyle name="Year 3 2 3 3" xfId="8304"/>
    <cellStyle name="Year 3 2 3 3 2" xfId="33257"/>
    <cellStyle name="Year 3 2 3 4" xfId="8641"/>
    <cellStyle name="Year 3 2 3 4 2" xfId="33592"/>
    <cellStyle name="Year 3 2 3 5" xfId="20807"/>
    <cellStyle name="Year 3 2 3 5 2" xfId="45647"/>
    <cellStyle name="Year 3 2 3 6" xfId="8106"/>
    <cellStyle name="Year 3 2 3 6 2" xfId="33059"/>
    <cellStyle name="Year 3 2 3 7" xfId="31993"/>
    <cellStyle name="Year 3 2 4" xfId="9976"/>
    <cellStyle name="Year 3 2 4 2" xfId="13935"/>
    <cellStyle name="Year 3 2 4 2 2" xfId="38776"/>
    <cellStyle name="Year 3 2 4 3" xfId="17692"/>
    <cellStyle name="Year 3 2 4 3 2" xfId="42532"/>
    <cellStyle name="Year 3 2 4 4" xfId="20987"/>
    <cellStyle name="Year 3 2 4 4 2" xfId="45827"/>
    <cellStyle name="Year 3 2 4 5" xfId="24213"/>
    <cellStyle name="Year 3 2 4 5 2" xfId="49053"/>
    <cellStyle name="Year 3 2 4 6" xfId="27417"/>
    <cellStyle name="Year 3 2 4 6 2" xfId="52257"/>
    <cellStyle name="Year 3 2 4 7" xfId="34925"/>
    <cellStyle name="Year 3 2 5" xfId="29212"/>
    <cellStyle name="Year 3 3" xfId="565"/>
    <cellStyle name="Year 3 3 2" xfId="975"/>
    <cellStyle name="Year 3 3 2 2" xfId="10029"/>
    <cellStyle name="Year 3 3 2 2 2" xfId="8806"/>
    <cellStyle name="Year 3 3 2 2 2 2" xfId="33757"/>
    <cellStyle name="Year 3 3 2 2 3" xfId="17744"/>
    <cellStyle name="Year 3 3 2 2 3 2" xfId="42584"/>
    <cellStyle name="Year 3 3 2 2 4" xfId="21038"/>
    <cellStyle name="Year 3 3 2 2 4 2" xfId="45878"/>
    <cellStyle name="Year 3 3 2 2 5" xfId="24264"/>
    <cellStyle name="Year 3 3 2 2 5 2" xfId="49104"/>
    <cellStyle name="Year 3 3 2 2 6" xfId="27424"/>
    <cellStyle name="Year 3 3 2 2 6 2" xfId="52264"/>
    <cellStyle name="Year 3 3 2 2 7" xfId="34975"/>
    <cellStyle name="Year 3 3 2 3" xfId="11601"/>
    <cellStyle name="Year 3 3 2 3 2" xfId="9542"/>
    <cellStyle name="Year 3 3 2 3 2 2" xfId="34492"/>
    <cellStyle name="Year 3 3 2 3 3" xfId="19275"/>
    <cellStyle name="Year 3 3 2 3 3 2" xfId="44115"/>
    <cellStyle name="Year 3 3 2 3 4" xfId="22545"/>
    <cellStyle name="Year 3 3 2 3 4 2" xfId="47385"/>
    <cellStyle name="Year 3 3 2 3 5" xfId="25760"/>
    <cellStyle name="Year 3 3 2 3 5 2" xfId="50600"/>
    <cellStyle name="Year 3 3 2 3 6" xfId="28113"/>
    <cellStyle name="Year 3 3 2 3 6 2" xfId="52953"/>
    <cellStyle name="Year 3 3 2 3 7" xfId="36487"/>
    <cellStyle name="Year 3 3 2 4" xfId="29521"/>
    <cellStyle name="Year 3 3 3" xfId="6850"/>
    <cellStyle name="Year 3 3 3 2" xfId="14964"/>
    <cellStyle name="Year 3 3 3 2 2" xfId="39805"/>
    <cellStyle name="Year 3 3 3 3" xfId="8795"/>
    <cellStyle name="Year 3 3 3 3 2" xfId="33746"/>
    <cellStyle name="Year 3 3 3 4" xfId="15637"/>
    <cellStyle name="Year 3 3 3 4 2" xfId="40477"/>
    <cellStyle name="Year 3 3 3 5" xfId="7494"/>
    <cellStyle name="Year 3 3 3 5 2" xfId="32447"/>
    <cellStyle name="Year 3 3 3 6" xfId="9351"/>
    <cellStyle name="Year 3 3 3 6 2" xfId="34301"/>
    <cellStyle name="Year 3 3 3 7" xfId="31813"/>
    <cellStyle name="Year 3 3 4" xfId="10123"/>
    <cellStyle name="Year 3 3 4 2" xfId="8202"/>
    <cellStyle name="Year 3 3 4 2 2" xfId="33155"/>
    <cellStyle name="Year 3 3 4 3" xfId="17838"/>
    <cellStyle name="Year 3 3 4 3 2" xfId="42678"/>
    <cellStyle name="Year 3 3 4 4" xfId="21132"/>
    <cellStyle name="Year 3 3 4 4 2" xfId="45972"/>
    <cellStyle name="Year 3 3 4 5" xfId="24358"/>
    <cellStyle name="Year 3 3 4 5 2" xfId="49198"/>
    <cellStyle name="Year 3 3 4 6" xfId="27438"/>
    <cellStyle name="Year 3 3 4 6 2" xfId="52278"/>
    <cellStyle name="Year 3 3 4 7" xfId="35067"/>
    <cellStyle name="Year 3 3 5" xfId="29339"/>
    <cellStyle name="Year 3 4" xfId="560"/>
    <cellStyle name="Year 3 4 2" xfId="5330"/>
    <cellStyle name="Year 3 4 2 2" xfId="11464"/>
    <cellStyle name="Year 3 4 2 2 2" xfId="8969"/>
    <cellStyle name="Year 3 4 2 2 2 2" xfId="33919"/>
    <cellStyle name="Year 3 4 2 2 3" xfId="19152"/>
    <cellStyle name="Year 3 4 2 2 3 2" xfId="43992"/>
    <cellStyle name="Year 3 4 2 2 4" xfId="22423"/>
    <cellStyle name="Year 3 4 2 2 4 2" xfId="47263"/>
    <cellStyle name="Year 3 4 2 2 5" xfId="25643"/>
    <cellStyle name="Year 3 4 2 2 5 2" xfId="50483"/>
    <cellStyle name="Year 3 4 2 2 6" xfId="28029"/>
    <cellStyle name="Year 3 4 2 2 6 2" xfId="52869"/>
    <cellStyle name="Year 3 4 2 2 7" xfId="36366"/>
    <cellStyle name="Year 3 4 2 3" xfId="10383"/>
    <cellStyle name="Year 3 4 2 3 2" xfId="13981"/>
    <cellStyle name="Year 3 4 2 3 2 2" xfId="38822"/>
    <cellStyle name="Year 3 4 2 3 3" xfId="18097"/>
    <cellStyle name="Year 3 4 2 3 3 2" xfId="42937"/>
    <cellStyle name="Year 3 4 2 3 4" xfId="21387"/>
    <cellStyle name="Year 3 4 2 3 4 2" xfId="46227"/>
    <cellStyle name="Year 3 4 2 3 5" xfId="24613"/>
    <cellStyle name="Year 3 4 2 3 5 2" xfId="49453"/>
    <cellStyle name="Year 3 4 2 3 6" xfId="27516"/>
    <cellStyle name="Year 3 4 2 3 6 2" xfId="52356"/>
    <cellStyle name="Year 3 4 2 3 7" xfId="35324"/>
    <cellStyle name="Year 3 4 2 4" xfId="30381"/>
    <cellStyle name="Year 3 4 3" xfId="7075"/>
    <cellStyle name="Year 3 4 3 2" xfId="13183"/>
    <cellStyle name="Year 3 4 3 2 2" xfId="38025"/>
    <cellStyle name="Year 3 4 3 3" xfId="15745"/>
    <cellStyle name="Year 3 4 3 3 2" xfId="40585"/>
    <cellStyle name="Year 3 4 3 4" xfId="13125"/>
    <cellStyle name="Year 3 4 3 4 2" xfId="37967"/>
    <cellStyle name="Year 3 4 3 5" xfId="20799"/>
    <cellStyle name="Year 3 4 3 5 2" xfId="45639"/>
    <cellStyle name="Year 3 4 3 6" xfId="9232"/>
    <cellStyle name="Year 3 4 3 6 2" xfId="34182"/>
    <cellStyle name="Year 3 4 3 7" xfId="32029"/>
    <cellStyle name="Year 3 4 4" xfId="10128"/>
    <cellStyle name="Year 3 4 4 2" xfId="14214"/>
    <cellStyle name="Year 3 4 4 2 2" xfId="39055"/>
    <cellStyle name="Year 3 4 4 3" xfId="17843"/>
    <cellStyle name="Year 3 4 4 3 2" xfId="42683"/>
    <cellStyle name="Year 3 4 4 4" xfId="21137"/>
    <cellStyle name="Year 3 4 4 4 2" xfId="45977"/>
    <cellStyle name="Year 3 4 4 5" xfId="24363"/>
    <cellStyle name="Year 3 4 4 5 2" xfId="49203"/>
    <cellStyle name="Year 3 4 4 6" xfId="27439"/>
    <cellStyle name="Year 3 4 4 6 2" xfId="52279"/>
    <cellStyle name="Year 3 4 4 7" xfId="35072"/>
    <cellStyle name="Year 3 4 5" xfId="29334"/>
    <cellStyle name="Year 3 5" xfId="522"/>
    <cellStyle name="Year 3 5 2" xfId="7080"/>
    <cellStyle name="Year 3 5 2 2" xfId="14439"/>
    <cellStyle name="Year 3 5 2 2 2" xfId="39280"/>
    <cellStyle name="Year 3 5 2 3" xfId="6702"/>
    <cellStyle name="Year 3 5 2 3 2" xfId="31670"/>
    <cellStyle name="Year 3 5 2 4" xfId="14096"/>
    <cellStyle name="Year 3 5 2 4 2" xfId="38937"/>
    <cellStyle name="Year 3 5 2 5" xfId="14409"/>
    <cellStyle name="Year 3 5 2 5 2" xfId="39250"/>
    <cellStyle name="Year 3 5 2 6" xfId="8456"/>
    <cellStyle name="Year 3 5 2 6 2" xfId="33407"/>
    <cellStyle name="Year 3 5 2 7" xfId="32034"/>
    <cellStyle name="Year 3 5 3" xfId="10150"/>
    <cellStyle name="Year 3 5 3 2" xfId="13775"/>
    <cellStyle name="Year 3 5 3 2 2" xfId="38617"/>
    <cellStyle name="Year 3 5 3 3" xfId="17865"/>
    <cellStyle name="Year 3 5 3 3 2" xfId="42705"/>
    <cellStyle name="Year 3 5 3 4" xfId="21159"/>
    <cellStyle name="Year 3 5 3 4 2" xfId="45999"/>
    <cellStyle name="Year 3 5 3 5" xfId="24385"/>
    <cellStyle name="Year 3 5 3 5 2" xfId="49225"/>
    <cellStyle name="Year 3 5 3 6" xfId="27441"/>
    <cellStyle name="Year 3 5 3 6 2" xfId="52281"/>
    <cellStyle name="Year 3 5 3 7" xfId="35094"/>
    <cellStyle name="Year 3 5 4" xfId="29296"/>
    <cellStyle name="Year 3 6" xfId="6959"/>
    <cellStyle name="Year 3 6 2" xfId="14766"/>
    <cellStyle name="Year 3 6 2 2" xfId="39607"/>
    <cellStyle name="Year 3 6 3" xfId="8105"/>
    <cellStyle name="Year 3 6 3 2" xfId="33058"/>
    <cellStyle name="Year 3 6 4" xfId="15776"/>
    <cellStyle name="Year 3 6 4 2" xfId="40616"/>
    <cellStyle name="Year 3 6 5" xfId="9129"/>
    <cellStyle name="Year 3 6 5 2" xfId="34079"/>
    <cellStyle name="Year 3 6 6" xfId="24023"/>
    <cellStyle name="Year 3 6 6 2" xfId="48863"/>
    <cellStyle name="Year 3 6 7" xfId="31915"/>
    <cellStyle name="Year 3 7" xfId="6822"/>
    <cellStyle name="Year 3 7 2" xfId="6437"/>
    <cellStyle name="Year 3 7 2 2" xfId="31410"/>
    <cellStyle name="Year 3 7 3" xfId="14248"/>
    <cellStyle name="Year 3 7 3 2" xfId="39089"/>
    <cellStyle name="Year 3 7 4" xfId="13754"/>
    <cellStyle name="Year 3 7 4 2" xfId="38596"/>
    <cellStyle name="Year 3 7 5" xfId="14137"/>
    <cellStyle name="Year 3 7 5 2" xfId="38978"/>
    <cellStyle name="Year 3 7 6" xfId="7417"/>
    <cellStyle name="Year 3 7 6 2" xfId="32370"/>
    <cellStyle name="Year 3 7 7" xfId="31787"/>
    <cellStyle name="Year 3 8" xfId="29126"/>
    <cellStyle name="Year 4" xfId="1304"/>
    <cellStyle name="Year 5" xfId="11609"/>
    <cellStyle name="Year 5 2" xfId="13705"/>
    <cellStyle name="Year 5 2 2" xfId="38547"/>
    <cellStyle name="Year 5 3" xfId="19283"/>
    <cellStyle name="Year 5 3 2" xfId="44123"/>
    <cellStyle name="Year 5 4" xfId="22553"/>
    <cellStyle name="Year 5 4 2" xfId="47393"/>
    <cellStyle name="Year 5 5" xfId="25768"/>
    <cellStyle name="Year 5 5 2" xfId="50608"/>
    <cellStyle name="Yellow" xfId="128"/>
    <cellStyle name="표준_Market shares model_15-02-02 v21-1" xfId="1305"/>
  </cellStyles>
  <dxfs count="10">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0872B0"/>
      <color rgb="FF00999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I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invertIfNegative val="0"/>
          <c:dPt>
            <c:idx val="1"/>
            <c:invertIfNegative val="0"/>
            <c:bubble3D val="0"/>
            <c:spPr>
              <a:noFill/>
            </c:spPr>
          </c:dPt>
          <c:dPt>
            <c:idx val="2"/>
            <c:invertIfNegative val="0"/>
            <c:bubble3D val="0"/>
            <c:spPr>
              <a:noFill/>
            </c:spPr>
          </c:dPt>
          <c:dPt>
            <c:idx val="3"/>
            <c:invertIfNegative val="0"/>
            <c:bubble3D val="0"/>
            <c:spPr>
              <a:noFill/>
            </c:spPr>
          </c:dPt>
          <c:dLbls>
            <c:dLbl>
              <c:idx val="1"/>
              <c:delete val="1"/>
            </c:dLbl>
            <c:dLbl>
              <c:idx val="2"/>
              <c:delete val="1"/>
            </c:dLbl>
            <c:dLbl>
              <c:idx val="3"/>
              <c:delete val="1"/>
            </c:dLbl>
            <c:txPr>
              <a:bodyPr/>
              <a:lstStyle/>
              <a:p>
                <a:pPr>
                  <a:defRPr sz="900">
                    <a:solidFill>
                      <a:schemeClr val="bg1"/>
                    </a:solidFill>
                    <a:latin typeface="Verdana" panose="020B0604030504040204" pitchFamily="34" charset="0"/>
                    <a:ea typeface="Verdana" panose="020B0604030504040204" pitchFamily="34" charset="0"/>
                    <a:cs typeface="Verdana" panose="020B0604030504040204" pitchFamily="34" charset="0"/>
                  </a:defRPr>
                </a:pPr>
                <a:endParaRPr lang="en-US"/>
              </a:p>
            </c:txPr>
            <c:dLblPos val="ctr"/>
            <c:showLegendKey val="0"/>
            <c:showVal val="1"/>
            <c:showCatName val="0"/>
            <c:showSerName val="0"/>
            <c:showPercent val="0"/>
            <c:showBubbleSize val="0"/>
            <c:showLeaderLines val="0"/>
          </c:dLbls>
          <c:cat>
            <c:strRef>
              <c:f>'Capital Costs'!$B$71:$B$75</c:f>
              <c:strCache>
                <c:ptCount val="5"/>
                <c:pt idx="0">
                  <c:v>Opening RAB 2010</c:v>
                </c:pt>
                <c:pt idx="1">
                  <c:v>T2 Box 1 Trigger</c:v>
                </c:pt>
                <c:pt idx="2">
                  <c:v>Allowed Capex 2010-2014</c:v>
                </c:pt>
                <c:pt idx="3">
                  <c:v>Regulatory Depreciation</c:v>
                </c:pt>
                <c:pt idx="4">
                  <c:v>Opening RAB 2015</c:v>
                </c:pt>
              </c:strCache>
            </c:strRef>
          </c:cat>
          <c:val>
            <c:numRef>
              <c:f>'Capital Costs'!$C$71:$C$75</c:f>
              <c:numCache>
                <c:formatCode>"€"#,,"m"</c:formatCode>
                <c:ptCount val="5"/>
                <c:pt idx="0">
                  <c:v>881962834.73785007</c:v>
                </c:pt>
                <c:pt idx="1">
                  <c:v>881962834.73785007</c:v>
                </c:pt>
                <c:pt idx="2">
                  <c:v>1546791993.5133431</c:v>
                </c:pt>
                <c:pt idx="3">
                  <c:v>1518009761.6279659</c:v>
                </c:pt>
                <c:pt idx="4">
                  <c:v>1518009761.6279659</c:v>
                </c:pt>
              </c:numCache>
            </c:numRef>
          </c:val>
        </c:ser>
        <c:ser>
          <c:idx val="1"/>
          <c:order val="1"/>
          <c:invertIfNegative val="0"/>
          <c:dPt>
            <c:idx val="1"/>
            <c:invertIfNegative val="0"/>
            <c:bubble3D val="0"/>
            <c:spPr>
              <a:solidFill>
                <a:srgbClr val="00B050"/>
              </a:solidFill>
            </c:spPr>
          </c:dPt>
          <c:dPt>
            <c:idx val="2"/>
            <c:invertIfNegative val="0"/>
            <c:bubble3D val="0"/>
            <c:spPr>
              <a:solidFill>
                <a:srgbClr val="00B050"/>
              </a:solidFill>
            </c:spPr>
          </c:dPt>
          <c:dPt>
            <c:idx val="3"/>
            <c:invertIfNegative val="0"/>
            <c:bubble3D val="0"/>
            <c:spPr>
              <a:solidFill>
                <a:srgbClr val="FF0000"/>
              </a:solidFill>
            </c:spPr>
          </c:dPt>
          <c:dLbls>
            <c:dLbl>
              <c:idx val="1"/>
              <c:layout>
                <c:manualLayout>
                  <c:x val="0"/>
                  <c:y val="0"/>
                </c:manualLayout>
              </c:layout>
              <c:spPr/>
              <c:txPr>
                <a:bodyPr/>
                <a:lstStyle/>
                <a:p>
                  <a:pPr>
                    <a:defRPr>
                      <a:solidFill>
                        <a:schemeClr val="bg1"/>
                      </a:solidFill>
                    </a:defRPr>
                  </a:pPr>
                  <a:endParaRPr lang="en-US"/>
                </a:p>
              </c:txPr>
              <c:dLblPos val="ctr"/>
              <c:showLegendKey val="0"/>
              <c:showVal val="1"/>
              <c:showCatName val="0"/>
              <c:showSerName val="0"/>
              <c:showPercent val="0"/>
              <c:showBubbleSize val="0"/>
            </c:dLbl>
            <c:dLbl>
              <c:idx val="2"/>
              <c:layout>
                <c:manualLayout>
                  <c:x val="7.4999999999999997E-2"/>
                  <c:y val="0"/>
                </c:manualLayout>
              </c:layout>
              <c:dLblPos val="ctr"/>
              <c:showLegendKey val="0"/>
              <c:showVal val="1"/>
              <c:showCatName val="0"/>
              <c:showSerName val="0"/>
              <c:showPercent val="0"/>
              <c:showBubbleSize val="0"/>
            </c:dLbl>
            <c:dLbl>
              <c:idx val="3"/>
              <c:layout>
                <c:manualLayout>
                  <c:x val="8.0555555555555561E-2"/>
                  <c:y val="-8.4875562720133283E-17"/>
                </c:manualLayout>
              </c:layout>
              <c:dLblPos val="ctr"/>
              <c:showLegendKey val="0"/>
              <c:showVal val="1"/>
              <c:showCatName val="0"/>
              <c:showSerName val="0"/>
              <c:showPercent val="0"/>
              <c:showBubbleSize val="0"/>
            </c:dLbl>
            <c:txPr>
              <a:bodyPr/>
              <a:lstStyle/>
              <a:p>
                <a:pPr>
                  <a:defRPr>
                    <a:solidFill>
                      <a:srgbClr val="0872B0"/>
                    </a:solidFill>
                  </a:defRPr>
                </a:pPr>
                <a:endParaRPr lang="en-US"/>
              </a:p>
            </c:txPr>
            <c:dLblPos val="ctr"/>
            <c:showLegendKey val="0"/>
            <c:showVal val="1"/>
            <c:showCatName val="0"/>
            <c:showSerName val="0"/>
            <c:showPercent val="0"/>
            <c:showBubbleSize val="0"/>
            <c:showLeaderLines val="0"/>
          </c:dLbls>
          <c:cat>
            <c:strRef>
              <c:f>'Capital Costs'!$B$71:$B$75</c:f>
              <c:strCache>
                <c:ptCount val="5"/>
                <c:pt idx="0">
                  <c:v>Opening RAB 2010</c:v>
                </c:pt>
                <c:pt idx="1">
                  <c:v>T2 Box 1 Trigger</c:v>
                </c:pt>
                <c:pt idx="2">
                  <c:v>Allowed Capex 2010-2014</c:v>
                </c:pt>
                <c:pt idx="3">
                  <c:v>Regulatory Depreciation</c:v>
                </c:pt>
                <c:pt idx="4">
                  <c:v>Opening RAB 2015</c:v>
                </c:pt>
              </c:strCache>
            </c:strRef>
          </c:cat>
          <c:val>
            <c:numRef>
              <c:f>'Capital Costs'!$D$71:$D$75</c:f>
              <c:numCache>
                <c:formatCode>"€"#,,"m"</c:formatCode>
                <c:ptCount val="5"/>
                <c:pt idx="1">
                  <c:v>664829158.77549303</c:v>
                </c:pt>
                <c:pt idx="2">
                  <c:v>153346734.64031729</c:v>
                </c:pt>
                <c:pt idx="3">
                  <c:v>182128966.52569428</c:v>
                </c:pt>
              </c:numCache>
            </c:numRef>
          </c:val>
        </c:ser>
        <c:dLbls>
          <c:dLblPos val="ctr"/>
          <c:showLegendKey val="0"/>
          <c:showVal val="1"/>
          <c:showCatName val="0"/>
          <c:showSerName val="0"/>
          <c:showPercent val="0"/>
          <c:showBubbleSize val="0"/>
        </c:dLbls>
        <c:gapWidth val="98"/>
        <c:overlap val="100"/>
        <c:axId val="240521216"/>
        <c:axId val="240523904"/>
      </c:barChart>
      <c:catAx>
        <c:axId val="240521216"/>
        <c:scaling>
          <c:orientation val="maxMin"/>
        </c:scaling>
        <c:delete val="0"/>
        <c:axPos val="l"/>
        <c:majorTickMark val="out"/>
        <c:minorTickMark val="none"/>
        <c:tickLblPos val="nextTo"/>
        <c:spPr>
          <a:ln>
            <a:solidFill>
              <a:srgbClr val="0872B0"/>
            </a:solidFill>
          </a:ln>
        </c:spPr>
        <c:txPr>
          <a:bodyPr/>
          <a:lstStyle/>
          <a:p>
            <a:pPr>
              <a:defRPr sz="900">
                <a:solidFill>
                  <a:srgbClr val="0872B0"/>
                </a:solidFill>
                <a:latin typeface="Verdana" panose="020B0604030504040204" pitchFamily="34" charset="0"/>
                <a:ea typeface="Verdana" panose="020B0604030504040204" pitchFamily="34" charset="0"/>
                <a:cs typeface="Verdana" panose="020B0604030504040204" pitchFamily="34" charset="0"/>
              </a:defRPr>
            </a:pPr>
            <a:endParaRPr lang="en-US"/>
          </a:p>
        </c:txPr>
        <c:crossAx val="240523904"/>
        <c:crosses val="autoZero"/>
        <c:auto val="1"/>
        <c:lblAlgn val="ctr"/>
        <c:lblOffset val="100"/>
        <c:noMultiLvlLbl val="0"/>
      </c:catAx>
      <c:valAx>
        <c:axId val="240523904"/>
        <c:scaling>
          <c:orientation val="minMax"/>
        </c:scaling>
        <c:delete val="1"/>
        <c:axPos val="t"/>
        <c:numFmt formatCode="&quot;€&quot;#,,&quot;m&quot;" sourceLinked="1"/>
        <c:majorTickMark val="out"/>
        <c:minorTickMark val="none"/>
        <c:tickLblPos val="nextTo"/>
        <c:crossAx val="240521216"/>
        <c:crosses val="autoZero"/>
        <c:crossBetween val="between"/>
      </c:valAx>
      <c:spPr>
        <a:noFill/>
      </c:spPr>
    </c:plotArea>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I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'Capital Costs'!$B$63</c:f>
              <c:strCache>
                <c:ptCount val="1"/>
                <c:pt idx="0">
                  <c:v>Return of capital (depreciation)</c:v>
                </c:pt>
              </c:strCache>
            </c:strRef>
          </c:tx>
          <c:spPr>
            <a:ln>
              <a:solidFill>
                <a:schemeClr val="accent1"/>
              </a:solidFill>
            </a:ln>
          </c:spPr>
          <c:invertIfNegative val="0"/>
          <c:cat>
            <c:numRef>
              <c:f>'Capital Costs'!$C$62:$AW$62</c:f>
              <c:numCache>
                <c:formatCode>General</c:formatCode>
                <c:ptCount val="4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pt idx="18">
                  <c:v>2024</c:v>
                </c:pt>
                <c:pt idx="19">
                  <c:v>2025</c:v>
                </c:pt>
                <c:pt idx="20">
                  <c:v>2026</c:v>
                </c:pt>
                <c:pt idx="21">
                  <c:v>2027</c:v>
                </c:pt>
                <c:pt idx="22">
                  <c:v>2028</c:v>
                </c:pt>
                <c:pt idx="23">
                  <c:v>2029</c:v>
                </c:pt>
                <c:pt idx="24">
                  <c:v>2030</c:v>
                </c:pt>
                <c:pt idx="25">
                  <c:v>2031</c:v>
                </c:pt>
                <c:pt idx="26">
                  <c:v>2032</c:v>
                </c:pt>
                <c:pt idx="27">
                  <c:v>2033</c:v>
                </c:pt>
                <c:pt idx="28">
                  <c:v>2034</c:v>
                </c:pt>
                <c:pt idx="29">
                  <c:v>2035</c:v>
                </c:pt>
                <c:pt idx="30">
                  <c:v>2036</c:v>
                </c:pt>
                <c:pt idx="31">
                  <c:v>2037</c:v>
                </c:pt>
                <c:pt idx="32">
                  <c:v>2038</c:v>
                </c:pt>
                <c:pt idx="33">
                  <c:v>2039</c:v>
                </c:pt>
                <c:pt idx="34">
                  <c:v>2040</c:v>
                </c:pt>
                <c:pt idx="35">
                  <c:v>2041</c:v>
                </c:pt>
                <c:pt idx="36">
                  <c:v>2042</c:v>
                </c:pt>
                <c:pt idx="37">
                  <c:v>2043</c:v>
                </c:pt>
                <c:pt idx="38">
                  <c:v>2044</c:v>
                </c:pt>
                <c:pt idx="39">
                  <c:v>2045</c:v>
                </c:pt>
                <c:pt idx="40">
                  <c:v>2046</c:v>
                </c:pt>
                <c:pt idx="41">
                  <c:v>2047</c:v>
                </c:pt>
                <c:pt idx="42">
                  <c:v>2048</c:v>
                </c:pt>
                <c:pt idx="43">
                  <c:v>2049</c:v>
                </c:pt>
                <c:pt idx="44">
                  <c:v>2050</c:v>
                </c:pt>
                <c:pt idx="45">
                  <c:v>2051</c:v>
                </c:pt>
                <c:pt idx="46">
                  <c:v>2052</c:v>
                </c:pt>
              </c:numCache>
            </c:numRef>
          </c:cat>
          <c:val>
            <c:numRef>
              <c:f>'Capital Costs'!$C$63:$AW$63</c:f>
              <c:numCache>
                <c:formatCode>General</c:formatCode>
                <c:ptCount val="47"/>
                <c:pt idx="0">
                  <c:v>49709850.320741273</c:v>
                </c:pt>
                <c:pt idx="1">
                  <c:v>52667415.786048524</c:v>
                </c:pt>
                <c:pt idx="2">
                  <c:v>55056218.661873616</c:v>
                </c:pt>
                <c:pt idx="3">
                  <c:v>55738733.769252226</c:v>
                </c:pt>
                <c:pt idx="4">
                  <c:v>65980477.765781693</c:v>
                </c:pt>
                <c:pt idx="5">
                  <c:v>21274416.767489813</c:v>
                </c:pt>
                <c:pt idx="6">
                  <c:v>24506962.842071973</c:v>
                </c:pt>
                <c:pt idx="7">
                  <c:v>28731705.906506561</c:v>
                </c:pt>
                <c:pt idx="8">
                  <c:v>33341243.200205803</c:v>
                </c:pt>
                <c:pt idx="9" formatCode="#.0,,">
                  <c:v>80336248.428735852</c:v>
                </c:pt>
                <c:pt idx="10" formatCode="#.0,,">
                  <c:v>81906476.03840965</c:v>
                </c:pt>
                <c:pt idx="11" formatCode="#.0,,">
                  <c:v>83717016.581662983</c:v>
                </c:pt>
                <c:pt idx="12" formatCode="#.0,,">
                  <c:v>84445428.187974229</c:v>
                </c:pt>
                <c:pt idx="13" formatCode="#.0,,">
                  <c:v>84377061.04879719</c:v>
                </c:pt>
                <c:pt idx="14" formatCode="#.0,,">
                  <c:v>68689413.093721166</c:v>
                </c:pt>
                <c:pt idx="15" formatCode="#.0,,">
                  <c:v>63812716.700801551</c:v>
                </c:pt>
                <c:pt idx="16" formatCode="#.0,,">
                  <c:v>58452489.726759866</c:v>
                </c:pt>
                <c:pt idx="17" formatCode="#.0,,">
                  <c:v>54765465.716488555</c:v>
                </c:pt>
                <c:pt idx="18" formatCode="#.0,,">
                  <c:v>50916129.255545899</c:v>
                </c:pt>
                <c:pt idx="19" formatCode="#.0,,">
                  <c:v>49959008.901947275</c:v>
                </c:pt>
                <c:pt idx="20" formatCode="#.0,,">
                  <c:v>48814416.977437556</c:v>
                </c:pt>
                <c:pt idx="21" formatCode="#.0,,">
                  <c:v>48049831.962454446</c:v>
                </c:pt>
                <c:pt idx="22" formatCode="#.0,,">
                  <c:v>48917813.04528363</c:v>
                </c:pt>
                <c:pt idx="23" formatCode="#.0,,">
                  <c:v>49469764.185706005</c:v>
                </c:pt>
                <c:pt idx="24" formatCode="#.0,,">
                  <c:v>44859911.919627748</c:v>
                </c:pt>
                <c:pt idx="25" formatCode="#.0,,">
                  <c:v>44600988.297711276</c:v>
                </c:pt>
                <c:pt idx="26" formatCode="#.0,,">
                  <c:v>44382537.765381649</c:v>
                </c:pt>
                <c:pt idx="27" formatCode="#.0,,">
                  <c:v>43950483.803156652</c:v>
                </c:pt>
                <c:pt idx="28" formatCode="#.0,,">
                  <c:v>43735387.835301153</c:v>
                </c:pt>
                <c:pt idx="29" formatCode="#.0,,">
                  <c:v>36431493.064644091</c:v>
                </c:pt>
                <c:pt idx="30" formatCode="#.0,,">
                  <c:v>28758621.804269958</c:v>
                </c:pt>
                <c:pt idx="31" formatCode="#.0,,">
                  <c:v>30126588.718148176</c:v>
                </c:pt>
                <c:pt idx="32" formatCode="#.0,,">
                  <c:v>30935501.53425882</c:v>
                </c:pt>
                <c:pt idx="33" formatCode="#.0,,">
                  <c:v>32430555.552590553</c:v>
                </c:pt>
                <c:pt idx="34" formatCode="#.0,,">
                  <c:v>33257063.496779826</c:v>
                </c:pt>
                <c:pt idx="35" formatCode="#.0,,">
                  <c:v>34131378.787670135</c:v>
                </c:pt>
                <c:pt idx="36" formatCode="#.0,,">
                  <c:v>35056266.578844294</c:v>
                </c:pt>
                <c:pt idx="37" formatCode="#.0,,">
                  <c:v>34895438.726361752</c:v>
                </c:pt>
                <c:pt idx="38" formatCode="#.0,,">
                  <c:v>35423706.461452909</c:v>
                </c:pt>
                <c:pt idx="39" formatCode="#.0,,">
                  <c:v>37483530.764067084</c:v>
                </c:pt>
                <c:pt idx="40" formatCode="#.0,,">
                  <c:v>39663252.305632323</c:v>
                </c:pt>
                <c:pt idx="41" formatCode="#.0,,">
                  <c:v>41969858.516131788</c:v>
                </c:pt>
                <c:pt idx="42" formatCode="#.0,,">
                  <c:v>44410744.634564452</c:v>
                </c:pt>
                <c:pt idx="43" formatCode="#.0,,">
                  <c:v>46993737.551149242</c:v>
                </c:pt>
                <c:pt idx="44" formatCode="#.0,,">
                  <c:v>49488584.899582952</c:v>
                </c:pt>
                <c:pt idx="45" formatCode="#.0,,">
                  <c:v>52125892.684687093</c:v>
                </c:pt>
                <c:pt idx="46" formatCode="#.0,,">
                  <c:v>691951.0929381263</c:v>
                </c:pt>
              </c:numCache>
            </c:numRef>
          </c:val>
        </c:ser>
        <c:ser>
          <c:idx val="1"/>
          <c:order val="1"/>
          <c:tx>
            <c:strRef>
              <c:f>'Capital Costs'!$B$64</c:f>
              <c:strCache>
                <c:ptCount val="1"/>
                <c:pt idx="0">
                  <c:v>Return on capital</c:v>
                </c:pt>
              </c:strCache>
            </c:strRef>
          </c:tx>
          <c:spPr>
            <a:solidFill>
              <a:schemeClr val="accent1">
                <a:lumMod val="40000"/>
                <a:lumOff val="60000"/>
              </a:schemeClr>
            </a:solidFill>
            <a:ln>
              <a:solidFill>
                <a:schemeClr val="accent1">
                  <a:lumMod val="40000"/>
                  <a:lumOff val="60000"/>
                </a:schemeClr>
              </a:solidFill>
            </a:ln>
          </c:spPr>
          <c:invertIfNegative val="0"/>
          <c:dPt>
            <c:idx val="14"/>
            <c:invertIfNegative val="0"/>
            <c:bubble3D val="0"/>
            <c:spPr>
              <a:solidFill>
                <a:schemeClr val="bg1"/>
              </a:solidFill>
              <a:ln>
                <a:solidFill>
                  <a:schemeClr val="accent1">
                    <a:lumMod val="40000"/>
                    <a:lumOff val="60000"/>
                  </a:schemeClr>
                </a:solidFill>
              </a:ln>
            </c:spPr>
          </c:dPt>
          <c:dPt>
            <c:idx val="15"/>
            <c:invertIfNegative val="0"/>
            <c:bubble3D val="0"/>
            <c:spPr>
              <a:solidFill>
                <a:schemeClr val="bg1"/>
              </a:solidFill>
              <a:ln>
                <a:solidFill>
                  <a:schemeClr val="accent1">
                    <a:lumMod val="40000"/>
                    <a:lumOff val="60000"/>
                  </a:schemeClr>
                </a:solidFill>
              </a:ln>
            </c:spPr>
          </c:dPt>
          <c:dPt>
            <c:idx val="16"/>
            <c:invertIfNegative val="0"/>
            <c:bubble3D val="0"/>
            <c:spPr>
              <a:solidFill>
                <a:schemeClr val="bg1"/>
              </a:solidFill>
              <a:ln>
                <a:solidFill>
                  <a:schemeClr val="accent1">
                    <a:lumMod val="40000"/>
                    <a:lumOff val="60000"/>
                  </a:schemeClr>
                </a:solidFill>
              </a:ln>
            </c:spPr>
          </c:dPt>
          <c:dPt>
            <c:idx val="17"/>
            <c:invertIfNegative val="0"/>
            <c:bubble3D val="0"/>
            <c:spPr>
              <a:solidFill>
                <a:schemeClr val="bg1"/>
              </a:solidFill>
              <a:ln>
                <a:solidFill>
                  <a:schemeClr val="accent1">
                    <a:lumMod val="40000"/>
                    <a:lumOff val="60000"/>
                  </a:schemeClr>
                </a:solidFill>
              </a:ln>
            </c:spPr>
          </c:dPt>
          <c:dPt>
            <c:idx val="18"/>
            <c:invertIfNegative val="0"/>
            <c:bubble3D val="0"/>
            <c:spPr>
              <a:solidFill>
                <a:schemeClr val="bg1"/>
              </a:solidFill>
              <a:ln>
                <a:solidFill>
                  <a:schemeClr val="accent1">
                    <a:lumMod val="40000"/>
                    <a:lumOff val="60000"/>
                  </a:schemeClr>
                </a:solidFill>
              </a:ln>
            </c:spPr>
          </c:dPt>
          <c:dPt>
            <c:idx val="19"/>
            <c:invertIfNegative val="0"/>
            <c:bubble3D val="0"/>
            <c:spPr>
              <a:solidFill>
                <a:schemeClr val="bg1"/>
              </a:solidFill>
              <a:ln>
                <a:solidFill>
                  <a:schemeClr val="accent1">
                    <a:lumMod val="40000"/>
                    <a:lumOff val="60000"/>
                  </a:schemeClr>
                </a:solidFill>
              </a:ln>
            </c:spPr>
          </c:dPt>
          <c:dPt>
            <c:idx val="20"/>
            <c:invertIfNegative val="0"/>
            <c:bubble3D val="0"/>
            <c:spPr>
              <a:solidFill>
                <a:schemeClr val="bg1"/>
              </a:solidFill>
              <a:ln>
                <a:solidFill>
                  <a:schemeClr val="accent1">
                    <a:lumMod val="40000"/>
                    <a:lumOff val="60000"/>
                  </a:schemeClr>
                </a:solidFill>
              </a:ln>
            </c:spPr>
          </c:dPt>
          <c:dPt>
            <c:idx val="21"/>
            <c:invertIfNegative val="0"/>
            <c:bubble3D val="0"/>
            <c:spPr>
              <a:solidFill>
                <a:schemeClr val="bg1"/>
              </a:solidFill>
              <a:ln>
                <a:solidFill>
                  <a:schemeClr val="accent1">
                    <a:lumMod val="40000"/>
                    <a:lumOff val="60000"/>
                  </a:schemeClr>
                </a:solidFill>
              </a:ln>
            </c:spPr>
          </c:dPt>
          <c:dPt>
            <c:idx val="22"/>
            <c:invertIfNegative val="0"/>
            <c:bubble3D val="0"/>
            <c:spPr>
              <a:solidFill>
                <a:schemeClr val="bg1"/>
              </a:solidFill>
              <a:ln>
                <a:solidFill>
                  <a:schemeClr val="accent1">
                    <a:lumMod val="40000"/>
                    <a:lumOff val="60000"/>
                  </a:schemeClr>
                </a:solidFill>
              </a:ln>
            </c:spPr>
          </c:dPt>
          <c:dPt>
            <c:idx val="23"/>
            <c:invertIfNegative val="0"/>
            <c:bubble3D val="0"/>
            <c:spPr>
              <a:solidFill>
                <a:schemeClr val="bg1"/>
              </a:solidFill>
              <a:ln>
                <a:solidFill>
                  <a:schemeClr val="accent1">
                    <a:lumMod val="40000"/>
                    <a:lumOff val="60000"/>
                  </a:schemeClr>
                </a:solidFill>
              </a:ln>
            </c:spPr>
          </c:dPt>
          <c:dPt>
            <c:idx val="24"/>
            <c:invertIfNegative val="0"/>
            <c:bubble3D val="0"/>
            <c:spPr>
              <a:solidFill>
                <a:schemeClr val="bg1"/>
              </a:solidFill>
              <a:ln>
                <a:solidFill>
                  <a:schemeClr val="accent1">
                    <a:lumMod val="40000"/>
                    <a:lumOff val="60000"/>
                  </a:schemeClr>
                </a:solidFill>
              </a:ln>
            </c:spPr>
          </c:dPt>
          <c:dPt>
            <c:idx val="25"/>
            <c:invertIfNegative val="0"/>
            <c:bubble3D val="0"/>
            <c:spPr>
              <a:solidFill>
                <a:schemeClr val="bg1"/>
              </a:solidFill>
              <a:ln>
                <a:solidFill>
                  <a:schemeClr val="accent1">
                    <a:lumMod val="40000"/>
                    <a:lumOff val="60000"/>
                  </a:schemeClr>
                </a:solidFill>
              </a:ln>
            </c:spPr>
          </c:dPt>
          <c:dPt>
            <c:idx val="26"/>
            <c:invertIfNegative val="0"/>
            <c:bubble3D val="0"/>
            <c:spPr>
              <a:solidFill>
                <a:schemeClr val="bg1"/>
              </a:solidFill>
              <a:ln>
                <a:solidFill>
                  <a:schemeClr val="accent1">
                    <a:lumMod val="40000"/>
                    <a:lumOff val="60000"/>
                  </a:schemeClr>
                </a:solidFill>
              </a:ln>
            </c:spPr>
          </c:dPt>
          <c:dPt>
            <c:idx val="27"/>
            <c:invertIfNegative val="0"/>
            <c:bubble3D val="0"/>
            <c:spPr>
              <a:solidFill>
                <a:schemeClr val="bg1"/>
              </a:solidFill>
              <a:ln>
                <a:solidFill>
                  <a:schemeClr val="accent1">
                    <a:lumMod val="40000"/>
                    <a:lumOff val="60000"/>
                  </a:schemeClr>
                </a:solidFill>
              </a:ln>
            </c:spPr>
          </c:dPt>
          <c:dPt>
            <c:idx val="28"/>
            <c:invertIfNegative val="0"/>
            <c:bubble3D val="0"/>
            <c:spPr>
              <a:solidFill>
                <a:schemeClr val="bg1"/>
              </a:solidFill>
              <a:ln>
                <a:solidFill>
                  <a:schemeClr val="accent1">
                    <a:lumMod val="40000"/>
                    <a:lumOff val="60000"/>
                  </a:schemeClr>
                </a:solidFill>
              </a:ln>
            </c:spPr>
          </c:dPt>
          <c:dPt>
            <c:idx val="29"/>
            <c:invertIfNegative val="0"/>
            <c:bubble3D val="0"/>
            <c:spPr>
              <a:solidFill>
                <a:schemeClr val="bg1"/>
              </a:solidFill>
              <a:ln>
                <a:solidFill>
                  <a:schemeClr val="accent1">
                    <a:lumMod val="40000"/>
                    <a:lumOff val="60000"/>
                  </a:schemeClr>
                </a:solidFill>
              </a:ln>
            </c:spPr>
          </c:dPt>
          <c:dPt>
            <c:idx val="30"/>
            <c:invertIfNegative val="0"/>
            <c:bubble3D val="0"/>
            <c:spPr>
              <a:solidFill>
                <a:schemeClr val="bg1"/>
              </a:solidFill>
              <a:ln>
                <a:solidFill>
                  <a:schemeClr val="accent1">
                    <a:lumMod val="40000"/>
                    <a:lumOff val="60000"/>
                  </a:schemeClr>
                </a:solidFill>
              </a:ln>
            </c:spPr>
          </c:dPt>
          <c:dPt>
            <c:idx val="31"/>
            <c:invertIfNegative val="0"/>
            <c:bubble3D val="0"/>
            <c:spPr>
              <a:solidFill>
                <a:schemeClr val="bg1"/>
              </a:solidFill>
              <a:ln>
                <a:solidFill>
                  <a:schemeClr val="accent1">
                    <a:lumMod val="40000"/>
                    <a:lumOff val="60000"/>
                  </a:schemeClr>
                </a:solidFill>
              </a:ln>
            </c:spPr>
          </c:dPt>
          <c:dPt>
            <c:idx val="32"/>
            <c:invertIfNegative val="0"/>
            <c:bubble3D val="0"/>
            <c:spPr>
              <a:solidFill>
                <a:schemeClr val="bg1"/>
              </a:solidFill>
              <a:ln>
                <a:solidFill>
                  <a:schemeClr val="accent1">
                    <a:lumMod val="40000"/>
                    <a:lumOff val="60000"/>
                  </a:schemeClr>
                </a:solidFill>
              </a:ln>
            </c:spPr>
          </c:dPt>
          <c:dPt>
            <c:idx val="33"/>
            <c:invertIfNegative val="0"/>
            <c:bubble3D val="0"/>
            <c:spPr>
              <a:solidFill>
                <a:schemeClr val="bg1"/>
              </a:solidFill>
              <a:ln>
                <a:solidFill>
                  <a:schemeClr val="accent1">
                    <a:lumMod val="40000"/>
                    <a:lumOff val="60000"/>
                  </a:schemeClr>
                </a:solidFill>
              </a:ln>
            </c:spPr>
          </c:dPt>
          <c:dPt>
            <c:idx val="34"/>
            <c:invertIfNegative val="0"/>
            <c:bubble3D val="0"/>
            <c:spPr>
              <a:solidFill>
                <a:schemeClr val="bg1"/>
              </a:solidFill>
              <a:ln>
                <a:solidFill>
                  <a:schemeClr val="accent1">
                    <a:lumMod val="40000"/>
                    <a:lumOff val="60000"/>
                  </a:schemeClr>
                </a:solidFill>
              </a:ln>
            </c:spPr>
          </c:dPt>
          <c:dPt>
            <c:idx val="35"/>
            <c:invertIfNegative val="0"/>
            <c:bubble3D val="0"/>
            <c:spPr>
              <a:solidFill>
                <a:schemeClr val="bg1"/>
              </a:solidFill>
              <a:ln>
                <a:solidFill>
                  <a:schemeClr val="accent1">
                    <a:lumMod val="40000"/>
                    <a:lumOff val="60000"/>
                  </a:schemeClr>
                </a:solidFill>
              </a:ln>
            </c:spPr>
          </c:dPt>
          <c:dPt>
            <c:idx val="36"/>
            <c:invertIfNegative val="0"/>
            <c:bubble3D val="0"/>
            <c:spPr>
              <a:solidFill>
                <a:schemeClr val="bg1"/>
              </a:solidFill>
              <a:ln>
                <a:solidFill>
                  <a:schemeClr val="accent1">
                    <a:lumMod val="40000"/>
                    <a:lumOff val="60000"/>
                  </a:schemeClr>
                </a:solidFill>
              </a:ln>
            </c:spPr>
          </c:dPt>
          <c:dPt>
            <c:idx val="37"/>
            <c:invertIfNegative val="0"/>
            <c:bubble3D val="0"/>
            <c:spPr>
              <a:solidFill>
                <a:schemeClr val="bg1"/>
              </a:solidFill>
              <a:ln>
                <a:solidFill>
                  <a:schemeClr val="accent1">
                    <a:lumMod val="40000"/>
                    <a:lumOff val="60000"/>
                  </a:schemeClr>
                </a:solidFill>
              </a:ln>
            </c:spPr>
          </c:dPt>
          <c:dPt>
            <c:idx val="38"/>
            <c:invertIfNegative val="0"/>
            <c:bubble3D val="0"/>
            <c:spPr>
              <a:solidFill>
                <a:schemeClr val="bg1"/>
              </a:solidFill>
              <a:ln>
                <a:solidFill>
                  <a:schemeClr val="accent1">
                    <a:lumMod val="40000"/>
                    <a:lumOff val="60000"/>
                  </a:schemeClr>
                </a:solidFill>
              </a:ln>
            </c:spPr>
          </c:dPt>
          <c:dPt>
            <c:idx val="39"/>
            <c:invertIfNegative val="0"/>
            <c:bubble3D val="0"/>
            <c:spPr>
              <a:solidFill>
                <a:schemeClr val="bg1"/>
              </a:solidFill>
              <a:ln>
                <a:solidFill>
                  <a:schemeClr val="accent1">
                    <a:lumMod val="40000"/>
                    <a:lumOff val="60000"/>
                  </a:schemeClr>
                </a:solidFill>
              </a:ln>
            </c:spPr>
          </c:dPt>
          <c:dPt>
            <c:idx val="40"/>
            <c:invertIfNegative val="0"/>
            <c:bubble3D val="0"/>
            <c:spPr>
              <a:solidFill>
                <a:schemeClr val="bg1"/>
              </a:solidFill>
              <a:ln>
                <a:solidFill>
                  <a:schemeClr val="accent1">
                    <a:lumMod val="40000"/>
                    <a:lumOff val="60000"/>
                  </a:schemeClr>
                </a:solidFill>
              </a:ln>
            </c:spPr>
          </c:dPt>
          <c:dPt>
            <c:idx val="41"/>
            <c:invertIfNegative val="0"/>
            <c:bubble3D val="0"/>
            <c:spPr>
              <a:solidFill>
                <a:schemeClr val="bg1"/>
              </a:solidFill>
              <a:ln>
                <a:solidFill>
                  <a:schemeClr val="accent1">
                    <a:lumMod val="40000"/>
                    <a:lumOff val="60000"/>
                  </a:schemeClr>
                </a:solidFill>
              </a:ln>
            </c:spPr>
          </c:dPt>
          <c:dPt>
            <c:idx val="42"/>
            <c:invertIfNegative val="0"/>
            <c:bubble3D val="0"/>
            <c:spPr>
              <a:solidFill>
                <a:schemeClr val="bg1"/>
              </a:solidFill>
              <a:ln>
                <a:solidFill>
                  <a:schemeClr val="accent1">
                    <a:lumMod val="40000"/>
                    <a:lumOff val="60000"/>
                  </a:schemeClr>
                </a:solidFill>
              </a:ln>
            </c:spPr>
          </c:dPt>
          <c:dPt>
            <c:idx val="43"/>
            <c:invertIfNegative val="0"/>
            <c:bubble3D val="0"/>
            <c:spPr>
              <a:solidFill>
                <a:schemeClr val="bg1"/>
              </a:solidFill>
              <a:ln>
                <a:solidFill>
                  <a:schemeClr val="accent1">
                    <a:lumMod val="40000"/>
                    <a:lumOff val="60000"/>
                  </a:schemeClr>
                </a:solidFill>
              </a:ln>
            </c:spPr>
          </c:dPt>
          <c:dPt>
            <c:idx val="44"/>
            <c:invertIfNegative val="0"/>
            <c:bubble3D val="0"/>
            <c:spPr>
              <a:solidFill>
                <a:schemeClr val="bg1"/>
              </a:solidFill>
              <a:ln>
                <a:solidFill>
                  <a:schemeClr val="accent1">
                    <a:lumMod val="40000"/>
                    <a:lumOff val="60000"/>
                  </a:schemeClr>
                </a:solidFill>
              </a:ln>
            </c:spPr>
          </c:dPt>
          <c:dPt>
            <c:idx val="45"/>
            <c:invertIfNegative val="0"/>
            <c:bubble3D val="0"/>
            <c:spPr>
              <a:solidFill>
                <a:schemeClr val="bg1"/>
              </a:solidFill>
              <a:ln>
                <a:solidFill>
                  <a:schemeClr val="accent1">
                    <a:lumMod val="40000"/>
                    <a:lumOff val="60000"/>
                  </a:schemeClr>
                </a:solidFill>
              </a:ln>
            </c:spPr>
          </c:dPt>
          <c:cat>
            <c:numRef>
              <c:f>'Capital Costs'!$C$62:$AW$62</c:f>
              <c:numCache>
                <c:formatCode>General</c:formatCode>
                <c:ptCount val="4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pt idx="18">
                  <c:v>2024</c:v>
                </c:pt>
                <c:pt idx="19">
                  <c:v>2025</c:v>
                </c:pt>
                <c:pt idx="20">
                  <c:v>2026</c:v>
                </c:pt>
                <c:pt idx="21">
                  <c:v>2027</c:v>
                </c:pt>
                <c:pt idx="22">
                  <c:v>2028</c:v>
                </c:pt>
                <c:pt idx="23">
                  <c:v>2029</c:v>
                </c:pt>
                <c:pt idx="24">
                  <c:v>2030</c:v>
                </c:pt>
                <c:pt idx="25">
                  <c:v>2031</c:v>
                </c:pt>
                <c:pt idx="26">
                  <c:v>2032</c:v>
                </c:pt>
                <c:pt idx="27">
                  <c:v>2033</c:v>
                </c:pt>
                <c:pt idx="28">
                  <c:v>2034</c:v>
                </c:pt>
                <c:pt idx="29">
                  <c:v>2035</c:v>
                </c:pt>
                <c:pt idx="30">
                  <c:v>2036</c:v>
                </c:pt>
                <c:pt idx="31">
                  <c:v>2037</c:v>
                </c:pt>
                <c:pt idx="32">
                  <c:v>2038</c:v>
                </c:pt>
                <c:pt idx="33">
                  <c:v>2039</c:v>
                </c:pt>
                <c:pt idx="34">
                  <c:v>2040</c:v>
                </c:pt>
                <c:pt idx="35">
                  <c:v>2041</c:v>
                </c:pt>
                <c:pt idx="36">
                  <c:v>2042</c:v>
                </c:pt>
                <c:pt idx="37">
                  <c:v>2043</c:v>
                </c:pt>
                <c:pt idx="38">
                  <c:v>2044</c:v>
                </c:pt>
                <c:pt idx="39">
                  <c:v>2045</c:v>
                </c:pt>
                <c:pt idx="40">
                  <c:v>2046</c:v>
                </c:pt>
                <c:pt idx="41">
                  <c:v>2047</c:v>
                </c:pt>
                <c:pt idx="42">
                  <c:v>2048</c:v>
                </c:pt>
                <c:pt idx="43">
                  <c:v>2049</c:v>
                </c:pt>
                <c:pt idx="44">
                  <c:v>2050</c:v>
                </c:pt>
                <c:pt idx="45">
                  <c:v>2051</c:v>
                </c:pt>
                <c:pt idx="46">
                  <c:v>2052</c:v>
                </c:pt>
              </c:numCache>
            </c:numRef>
          </c:cat>
          <c:val>
            <c:numRef>
              <c:f>'Capital Costs'!$C$64:$AW$64</c:f>
              <c:numCache>
                <c:formatCode>General</c:formatCode>
                <c:ptCount val="47"/>
                <c:pt idx="0">
                  <c:v>53122425.857634261</c:v>
                </c:pt>
                <c:pt idx="1">
                  <c:v>60971349.592488147</c:v>
                </c:pt>
                <c:pt idx="2">
                  <c:v>67568995.630481258</c:v>
                </c:pt>
                <c:pt idx="3">
                  <c:v>71436581.238959983</c:v>
                </c:pt>
                <c:pt idx="4">
                  <c:v>63958236.715864927</c:v>
                </c:pt>
                <c:pt idx="5">
                  <c:v>103351433.83002855</c:v>
                </c:pt>
                <c:pt idx="6">
                  <c:v>105217622.89798085</c:v>
                </c:pt>
                <c:pt idx="7">
                  <c:v>106093170.04332905</c:v>
                </c:pt>
                <c:pt idx="8">
                  <c:v>106669973.40845044</c:v>
                </c:pt>
                <c:pt idx="9" formatCode="#.0,,">
                  <c:v>86225263.003333166</c:v>
                </c:pt>
                <c:pt idx="10" formatCode="#.0,,">
                  <c:v>84900209.816856667</c:v>
                </c:pt>
                <c:pt idx="11" formatCode="#.0,,">
                  <c:v>83334440.48307468</c:v>
                </c:pt>
                <c:pt idx="12" formatCode="#.0,,">
                  <c:v>83034729.766399696</c:v>
                </c:pt>
                <c:pt idx="13" formatCode="#.0,,">
                  <c:v>81723656.466650128</c:v>
                </c:pt>
                <c:pt idx="14" formatCode="#.0,,">
                  <c:v>77420156.152334273</c:v>
                </c:pt>
                <c:pt idx="15" formatCode="#.0,,">
                  <c:v>73694827.268836766</c:v>
                </c:pt>
                <c:pt idx="16" formatCode="#.0,,">
                  <c:v>70257311.919780016</c:v>
                </c:pt>
                <c:pt idx="17" formatCode="#.0,,">
                  <c:v>67074162.183263831</c:v>
                </c:pt>
                <c:pt idx="18" formatCode="#.0,,">
                  <c:v>64102899.013276048</c:v>
                </c:pt>
                <c:pt idx="19" formatCode="#.0,,">
                  <c:v>61266770.519434705</c:v>
                </c:pt>
                <c:pt idx="20" formatCode="#.0,,">
                  <c:v>58489732.166005284</c:v>
                </c:pt>
                <c:pt idx="21" formatCode="#.0,,">
                  <c:v>55766370.776164517</c:v>
                </c:pt>
                <c:pt idx="22" formatCode="#.0,,">
                  <c:v>53040102.381292328</c:v>
                </c:pt>
                <c:pt idx="23" formatCode="#.0,,">
                  <c:v>50273912.254353695</c:v>
                </c:pt>
                <c:pt idx="24" formatCode="#.0,,">
                  <c:v>47621810.982388392</c:v>
                </c:pt>
                <c:pt idx="25" formatCode="#.0,,">
                  <c:v>45106596.502136931</c:v>
                </c:pt>
                <c:pt idx="26" formatCode="#.0,,">
                  <c:v>42604803.509734817</c:v>
                </c:pt>
                <c:pt idx="27" formatCode="#.0,,">
                  <c:v>40121299.60586407</c:v>
                </c:pt>
                <c:pt idx="28" formatCode="#.0,,">
                  <c:v>37655990.476146929</c:v>
                </c:pt>
                <c:pt idx="29" formatCode="#.0,,">
                  <c:v>35402079.558793381</c:v>
                </c:pt>
                <c:pt idx="30" formatCode="#.0,,">
                  <c:v>33569243.979348041</c:v>
                </c:pt>
                <c:pt idx="31" formatCode="#.0,,">
                  <c:v>31913672.284687899</c:v>
                </c:pt>
                <c:pt idx="32" formatCode="#.0,,">
                  <c:v>30196897.098834038</c:v>
                </c:pt>
                <c:pt idx="33" formatCode="#.0,,">
                  <c:v>28415345.337627929</c:v>
                </c:pt>
                <c:pt idx="34" formatCode="#.0,,">
                  <c:v>26568522.30986014</c:v>
                </c:pt>
                <c:pt idx="35" formatCode="#.0,,">
                  <c:v>24673880.232442424</c:v>
                </c:pt>
                <c:pt idx="36" formatCode="#.0,,">
                  <c:v>22728653.132585544</c:v>
                </c:pt>
                <c:pt idx="37" formatCode="#.0,,">
                  <c:v>20761944.305885896</c:v>
                </c:pt>
                <c:pt idx="38" formatCode="#.0,,">
                  <c:v>18784904.819522485</c:v>
                </c:pt>
                <c:pt idx="39" formatCode="#.0,,">
                  <c:v>16735100.510162152</c:v>
                </c:pt>
                <c:pt idx="40" formatCode="#.0,,">
                  <c:v>14566100.361378517</c:v>
                </c:pt>
                <c:pt idx="41" formatCode="#.0,,">
                  <c:v>12270966.041155368</c:v>
                </c:pt>
                <c:pt idx="42" formatCode="#.0,,">
                  <c:v>9842354.8453183696</c:v>
                </c:pt>
                <c:pt idx="43" formatCode="#.0,,">
                  <c:v>7272496.0959109385</c:v>
                </c:pt>
                <c:pt idx="44" formatCode="#.0,,">
                  <c:v>4559872.6601215228</c:v>
                </c:pt>
                <c:pt idx="45" formatCode="#.0,,">
                  <c:v>1702957.4625075436</c:v>
                </c:pt>
                <c:pt idx="46" formatCode="#.0,,">
                  <c:v>217971.22648267652</c:v>
                </c:pt>
              </c:numCache>
            </c:numRef>
          </c:val>
        </c:ser>
        <c:dLbls>
          <c:showLegendKey val="0"/>
          <c:showVal val="0"/>
          <c:showCatName val="0"/>
          <c:showSerName val="0"/>
          <c:showPercent val="0"/>
          <c:showBubbleSize val="0"/>
        </c:dLbls>
        <c:gapWidth val="150"/>
        <c:overlap val="100"/>
        <c:axId val="218895104"/>
        <c:axId val="218896640"/>
      </c:barChart>
      <c:catAx>
        <c:axId val="218895104"/>
        <c:scaling>
          <c:orientation val="minMax"/>
        </c:scaling>
        <c:delete val="0"/>
        <c:axPos val="b"/>
        <c:numFmt formatCode="General" sourceLinked="1"/>
        <c:majorTickMark val="out"/>
        <c:minorTickMark val="none"/>
        <c:tickLblPos val="nextTo"/>
        <c:spPr>
          <a:ln>
            <a:solidFill>
              <a:schemeClr val="accent1"/>
            </a:solidFill>
          </a:ln>
        </c:spPr>
        <c:txPr>
          <a:bodyPr/>
          <a:lstStyle/>
          <a:p>
            <a:pPr>
              <a:defRPr sz="900">
                <a:solidFill>
                  <a:srgbClr val="0872B0"/>
                </a:solidFill>
                <a:latin typeface="Verdana" panose="020B0604030504040204" pitchFamily="34" charset="0"/>
                <a:ea typeface="Verdana" panose="020B0604030504040204" pitchFamily="34" charset="0"/>
                <a:cs typeface="Verdana" panose="020B0604030504040204" pitchFamily="34" charset="0"/>
              </a:defRPr>
            </a:pPr>
            <a:endParaRPr lang="en-US"/>
          </a:p>
        </c:txPr>
        <c:crossAx val="218896640"/>
        <c:crosses val="autoZero"/>
        <c:auto val="1"/>
        <c:lblAlgn val="ctr"/>
        <c:lblOffset val="100"/>
        <c:tickLblSkip val="4"/>
        <c:noMultiLvlLbl val="0"/>
      </c:catAx>
      <c:valAx>
        <c:axId val="218896640"/>
        <c:scaling>
          <c:orientation val="minMax"/>
        </c:scaling>
        <c:delete val="0"/>
        <c:axPos val="l"/>
        <c:numFmt formatCode="#,," sourceLinked="0"/>
        <c:majorTickMark val="out"/>
        <c:minorTickMark val="none"/>
        <c:tickLblPos val="nextTo"/>
        <c:spPr>
          <a:ln>
            <a:solidFill>
              <a:schemeClr val="accent1"/>
            </a:solidFill>
          </a:ln>
        </c:spPr>
        <c:txPr>
          <a:bodyPr/>
          <a:lstStyle/>
          <a:p>
            <a:pPr>
              <a:defRPr sz="900">
                <a:solidFill>
                  <a:srgbClr val="0872B0"/>
                </a:solidFill>
                <a:latin typeface="Verdana" panose="020B0604030504040204" pitchFamily="34" charset="0"/>
                <a:ea typeface="Verdana" panose="020B0604030504040204" pitchFamily="34" charset="0"/>
                <a:cs typeface="Verdana" panose="020B0604030504040204" pitchFamily="34" charset="0"/>
              </a:defRPr>
            </a:pPr>
            <a:endParaRPr lang="en-US"/>
          </a:p>
        </c:txPr>
        <c:crossAx val="218895104"/>
        <c:crosses val="autoZero"/>
        <c:crossBetween val="between"/>
      </c:valAx>
    </c:plotArea>
    <c:legend>
      <c:legendPos val="b"/>
      <c:overlay val="0"/>
      <c:txPr>
        <a:bodyPr/>
        <a:lstStyle/>
        <a:p>
          <a:pPr>
            <a:defRPr sz="900">
              <a:solidFill>
                <a:srgbClr val="0872B0"/>
              </a:solidFill>
              <a:latin typeface="Verdana" panose="020B0604030504040204" pitchFamily="34" charset="0"/>
              <a:ea typeface="Verdana" panose="020B0604030504040204" pitchFamily="34" charset="0"/>
              <a:cs typeface="Verdana" panose="020B060403050404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77</xdr:row>
      <xdr:rowOff>23812</xdr:rowOff>
    </xdr:from>
    <xdr:to>
      <xdr:col>6</xdr:col>
      <xdr:colOff>76200</xdr:colOff>
      <xdr:row>91</xdr:row>
      <xdr:rowOff>100012</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352425</xdr:colOff>
      <xdr:row>95</xdr:row>
      <xdr:rowOff>85726</xdr:rowOff>
    </xdr:from>
    <xdr:to>
      <xdr:col>12</xdr:col>
      <xdr:colOff>514350</xdr:colOff>
      <xdr:row>115</xdr:row>
      <xdr:rowOff>95250</xdr:rowOff>
    </xdr:to>
    <xdr:graphicFrame macro="">
      <xdr:nvGraphicFramePr>
        <xdr:cNvPr id="3"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REAMON~1\LOCALS~1\Temp\Temporary%20Directory%201%20for%202007-05-24%20Copy%20of%20CAR_DAA_Reg_1%207q-for%20DAA.zip\Copy%20of%20200707%20Copy%20of%20CAR_DAA_Reg_1%207q-for%20DA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1\REAMON~1\LOCALS~1\Temp\Temporary%20Directory%201%20for%202007-05-21%20CAR_DAA_Reg_1.7q%20used%20for%20Draft.zip\CIP_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1\REAMON~1\LOCALS~1\Temp\Temporary%20Directory%202%20for%202007-05-24%20Copy%20of%20CAR_DAA_Reg_1%207q-for%20DAA.zip\2007-05-24%20Copy%20of%20CAR_DAA_Reg_1%207q-for%20DA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Financial%20Model\OPEX%20Model%20v0.29%20-%20CA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Brendanoconnor\Local%20Settings\Temporary%20Internet%20Files\OLK10A\DAA_Scenario_modelling_1203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REAMON~1\LOCALS~1\Temp\Temporary%20Directory%203%20for%202007-05-24%20Copy%20of%20CAR_DAA_Reg_1%207q-for%20DAA.zip\2007-05-24%20Copy%20of%20CAR_DAA_Reg_1%207q-for%20DA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A info"/>
      <sheetName val="Outputs"/>
      <sheetName val="OPS"/>
      <sheetName val="REG"/>
      <sheetName val="FIN"/>
      <sheetName val="OUT"/>
      <sheetName val="RAB Calculations"/>
      <sheetName val="Capex-summary"/>
      <sheetName val="Depreciation-summary"/>
      <sheetName val="Reviews"/>
      <sheetName val="Assumed"/>
      <sheetName val="CAR forecasts"/>
      <sheetName val="CARacs"/>
      <sheetName val="controls"/>
      <sheetName val="CARimg"/>
      <sheetName val="Categories"/>
      <sheetName val="Varied"/>
      <sheetName val="Finance"/>
      <sheetName val="Capx"/>
      <sheetName val="DAArev07"/>
      <sheetName val="DETrev"/>
      <sheetName val="DAAopx07"/>
      <sheetName val="DETopx"/>
      <sheetName val="CAR2004RAB"/>
      <sheetName val="CARprojDepr"/>
      <sheetName val="CARcpi"/>
      <sheetName val="CARhis"/>
      <sheetName val="CARops"/>
      <sheetName val="Financial reconcili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 SUBMISSION_FINAL"/>
      <sheetName val="Tracking the May 2005 CIP03"/>
      <sheetName val="CARcip"/>
      <sheetName val="BHFRs"/>
      <sheetName val="Sheet1"/>
      <sheetName val="MayCIPreanalysed"/>
    </sheetNames>
    <sheetDataSet>
      <sheetData sheetId="0"/>
      <sheetData sheetId="1"/>
      <sheetData sheetId="2">
        <row r="4">
          <cell r="B4" t="str">
            <v>Phase 5 &amp; 6 apron stands</v>
          </cell>
        </row>
        <row r="5">
          <cell r="B5" t="str">
            <v>Other airfield works</v>
          </cell>
        </row>
        <row r="6">
          <cell r="B6" t="str">
            <v>Parallel Runway</v>
          </cell>
        </row>
        <row r="7">
          <cell r="B7" t="str">
            <v>T2 enabling &amp; external</v>
          </cell>
        </row>
        <row r="8">
          <cell r="B8" t="str">
            <v>T2 professional support</v>
          </cell>
        </row>
        <row r="9">
          <cell r="B9" t="str">
            <v>T2 construction</v>
          </cell>
        </row>
        <row r="10">
          <cell r="B10" t="str">
            <v>Pier E</v>
          </cell>
        </row>
        <row r="11">
          <cell r="B11" t="str">
            <v>T2 Project contingency</v>
          </cell>
        </row>
        <row r="12">
          <cell r="B12" t="str">
            <v>Temporary Forward Lounge</v>
          </cell>
        </row>
        <row r="13">
          <cell r="B13" t="str">
            <v>Utilities reconfiguring</v>
          </cell>
        </row>
        <row r="14">
          <cell r="B14" t="str">
            <v>Pier D</v>
          </cell>
        </row>
        <row r="15">
          <cell r="B15" t="str">
            <v>Customs &amp; border protection</v>
          </cell>
        </row>
        <row r="16">
          <cell r="B16" t="str">
            <v>T1 extension</v>
          </cell>
        </row>
        <row r="17">
          <cell r="B17" t="str">
            <v>Other T1 capacity</v>
          </cell>
        </row>
        <row r="18">
          <cell r="B18" t="str">
            <v>Landside roads reconfiguring</v>
          </cell>
        </row>
        <row r="19">
          <cell r="B19" t="str">
            <v>Short-term car parking</v>
          </cell>
        </row>
        <row r="20">
          <cell r="B20" t="str">
            <v>Long-term car parking</v>
          </cell>
        </row>
        <row r="21">
          <cell r="B21" t="str">
            <v>Programme management</v>
          </cell>
        </row>
        <row r="22">
          <cell r="B22" t="str">
            <v>Repairs</v>
          </cell>
        </row>
        <row r="23">
          <cell r="B23" t="str">
            <v>Safety &amp; compliance</v>
          </cell>
        </row>
        <row r="24">
          <cell r="B24" t="str">
            <v>Other enhancements</v>
          </cell>
        </row>
        <row r="25">
          <cell r="B25" t="str">
            <v>Differences</v>
          </cell>
        </row>
      </sheetData>
      <sheetData sheetId="3"/>
      <sheetData sheetId="4" refreshError="1"/>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A info"/>
      <sheetName val="Outputs"/>
      <sheetName val="OPS"/>
      <sheetName val="REG"/>
      <sheetName val="FIN"/>
      <sheetName val="OUT"/>
      <sheetName val="RAB Calculations"/>
      <sheetName val="Capex-summary"/>
      <sheetName val="Depreciation-summary"/>
      <sheetName val="Reviews"/>
      <sheetName val="Assumed"/>
      <sheetName val="CAR forecasts"/>
      <sheetName val="CARacs"/>
      <sheetName val="controls"/>
      <sheetName val="CARimg"/>
      <sheetName val="Categories"/>
      <sheetName val="Varied"/>
      <sheetName val="Finance"/>
      <sheetName val="Capx"/>
      <sheetName val="DAArev07"/>
      <sheetName val="DETrev"/>
      <sheetName val="DAAopx07"/>
      <sheetName val="DETopx"/>
      <sheetName val="CAR2004RAB"/>
      <sheetName val="CARprojDepr"/>
      <sheetName val="CARcpi"/>
      <sheetName val="CARhis"/>
      <sheetName val="CARops"/>
      <sheetName val="Financial reconciliation"/>
    </sheetNames>
    <sheetDataSet>
      <sheetData sheetId="0" refreshError="1"/>
      <sheetData sheetId="1" refreshError="1"/>
      <sheetData sheetId="2" refreshError="1">
        <row r="44">
          <cell r="D44">
            <v>115.66666666666667</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8">
          <cell r="W18">
            <v>3</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fo"/>
      <sheetName val="Contents"/>
      <sheetName val="I; Timeline"/>
      <sheetName val="I; Line Items"/>
      <sheetName val="Inputs &gt;&gt;"/>
      <sheetName val="I; Staff Costs (Base)"/>
      <sheetName val="I; Other Opex (Base)"/>
      <sheetName val="I; Staff Costs (Low Savings)"/>
      <sheetName val="I; Other Opex (Low Savings)"/>
      <sheetName val="I; Staff Costs (High Savings)"/>
      <sheetName val="I; Other Opex (High Savings)"/>
      <sheetName val="I; Outsourced staff (Base)"/>
      <sheetName val="I; Outsourced staff (Low)"/>
      <sheetName val="I; Outsourced staff (High)"/>
      <sheetName val="Data to Model &gt;&gt;"/>
      <sheetName val="I; Metrics"/>
      <sheetName val="I; Drivers"/>
      <sheetName val="I; Staff Costs"/>
      <sheetName val="I; Other Opex"/>
      <sheetName val="Calcs &gt;&gt;"/>
      <sheetName val="C; Staff Costs"/>
      <sheetName val="C; Outsourced staff"/>
      <sheetName val="C; Other Opex"/>
      <sheetName val="Outputs &gt;&gt;"/>
      <sheetName val="Cost Summary (nominal)"/>
      <sheetName val="Cost Summary (real)"/>
      <sheetName val="O; Charts&amp;Tables &gt;&gt;"/>
      <sheetName val="O; Input tables"/>
      <sheetName val="O; Cost line tables"/>
      <sheetName val="O; Sensitivities"/>
    </sheetNames>
    <sheetDataSet>
      <sheetData sheetId="0"/>
      <sheetData sheetId="1"/>
      <sheetData sheetId="2"/>
      <sheetData sheetId="3">
        <row r="25">
          <cell r="G25">
            <v>41639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5">
          <cell r="B15" t="str">
            <v>CPI</v>
          </cell>
        </row>
        <row r="16">
          <cell r="B16" t="str">
            <v>HICP (Harmonised CPI)</v>
          </cell>
        </row>
        <row r="17">
          <cell r="B17">
            <v>0</v>
          </cell>
        </row>
        <row r="18">
          <cell r="B18" t="str">
            <v>Dublin staff costs</v>
          </cell>
        </row>
        <row r="19">
          <cell r="B19" t="str">
            <v>Dublin staff costs (legacy security, retail, cleaning, car park)</v>
          </cell>
        </row>
        <row r="20">
          <cell r="B20" t="str">
            <v>Dublin staff costs ("new contracts")</v>
          </cell>
        </row>
        <row r="21">
          <cell r="B21" t="str">
            <v>Dublin staff costs (skilled staff)</v>
          </cell>
        </row>
        <row r="22">
          <cell r="B22" t="str">
            <v>PRM staff</v>
          </cell>
        </row>
        <row r="23">
          <cell r="B23" t="str">
            <v>IT Staff Costs</v>
          </cell>
        </row>
        <row r="24">
          <cell r="B24">
            <v>0</v>
          </cell>
        </row>
        <row r="25">
          <cell r="B25">
            <v>0</v>
          </cell>
        </row>
        <row r="26">
          <cell r="B26" t="str">
            <v>Electricity prices</v>
          </cell>
        </row>
        <row r="27">
          <cell r="B27" t="str">
            <v>Gas prices</v>
          </cell>
        </row>
        <row r="28">
          <cell r="B28">
            <v>0</v>
          </cell>
        </row>
        <row r="29">
          <cell r="B29">
            <v>0</v>
          </cell>
        </row>
        <row r="30">
          <cell r="B30">
            <v>0</v>
          </cell>
        </row>
        <row r="31">
          <cell r="B31">
            <v>0</v>
          </cell>
        </row>
        <row r="32">
          <cell r="B32" t="str">
            <v>No driver</v>
          </cell>
        </row>
        <row r="33">
          <cell r="B33">
            <v>0</v>
          </cell>
        </row>
        <row r="34">
          <cell r="B34">
            <v>0</v>
          </cell>
        </row>
        <row r="35">
          <cell r="B35">
            <v>0</v>
          </cell>
        </row>
        <row r="36">
          <cell r="B36">
            <v>0</v>
          </cell>
        </row>
        <row r="39">
          <cell r="B39" t="str">
            <v>Pax - T1</v>
          </cell>
        </row>
        <row r="40">
          <cell r="B40" t="str">
            <v>Pax - T2</v>
          </cell>
        </row>
        <row r="41">
          <cell r="B41">
            <v>0</v>
          </cell>
        </row>
        <row r="42">
          <cell r="B42">
            <v>0</v>
          </cell>
        </row>
        <row r="43">
          <cell r="B43" t="str">
            <v>Pax - Total</v>
          </cell>
        </row>
        <row r="44">
          <cell r="B44" t="str">
            <v>Staff numbers</v>
          </cell>
        </row>
        <row r="45">
          <cell r="B45">
            <v>0</v>
          </cell>
        </row>
        <row r="46">
          <cell r="B46" t="str">
            <v>ATMs - Pax</v>
          </cell>
        </row>
        <row r="47">
          <cell r="B47" t="str">
            <v>ATMs - Cargo</v>
          </cell>
        </row>
        <row r="49">
          <cell r="B49" t="str">
            <v>ATMs - Total</v>
          </cell>
        </row>
        <row r="50">
          <cell r="B50" t="str">
            <v>PRM driver (pax and uptake increases)</v>
          </cell>
        </row>
        <row r="51">
          <cell r="B51" t="str">
            <v>No driver</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row r="129">
          <cell r="I129">
            <v>22.561484354884293</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Reg account infor"/>
      <sheetName val="&gt;&gt;&gt;Chart 2014 prices"/>
      <sheetName val="&gt;&gt;&gt;Chart X-factors"/>
      <sheetName val="Matrix of possibilities"/>
      <sheetName val="INPUTS_OUTPUTS"/>
      <sheetName val="&gt;&gt;&gt;FFO_DEBT"/>
      <sheetName val="FFO_DEBT_SCENARIOS"/>
      <sheetName val="Capital costs"/>
      <sheetName val="Unit Revenues"/>
      <sheetName val="Depr Scenarios"/>
    </sheetNames>
    <sheetDataSet>
      <sheetData sheetId="0" refreshError="1"/>
      <sheetData sheetId="1" refreshError="1"/>
      <sheetData sheetId="2" refreshError="1"/>
      <sheetData sheetId="3" refreshError="1"/>
      <sheetData sheetId="4" refreshError="1"/>
      <sheetData sheetId="5" refreshError="1">
        <row r="4">
          <cell r="C4">
            <v>7.3999999999999996E-2</v>
          </cell>
        </row>
      </sheetData>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A info"/>
      <sheetName val="Outputs"/>
      <sheetName val="OPS"/>
      <sheetName val="REG"/>
      <sheetName val="FIN"/>
      <sheetName val="OUT"/>
      <sheetName val="RAB Calculations"/>
      <sheetName val="Capex-summary"/>
      <sheetName val="Depreciation-summary"/>
      <sheetName val="Reviews"/>
      <sheetName val="Assumed"/>
      <sheetName val="CAR forecasts"/>
      <sheetName val="CARacs"/>
      <sheetName val="controls"/>
      <sheetName val="CARimg"/>
      <sheetName val="Categories"/>
      <sheetName val="Varied"/>
      <sheetName val="Finance"/>
      <sheetName val="Capx"/>
      <sheetName val="DAArev07"/>
      <sheetName val="DETrev"/>
      <sheetName val="DAAopx07"/>
      <sheetName val="DETopx"/>
      <sheetName val="CAR2004RAB"/>
      <sheetName val="CARprojDepr"/>
      <sheetName val="CARcpi"/>
      <sheetName val="CARhis"/>
      <sheetName val="CARops"/>
      <sheetName val="Financial reconciliation"/>
    </sheetNames>
    <sheetDataSet>
      <sheetData sheetId="0" refreshError="1"/>
      <sheetData sheetId="1" refreshError="1"/>
      <sheetData sheetId="2">
        <row r="44">
          <cell r="D44">
            <v>115.66666666666667</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AV2" t="str">
            <v>T2main_proj</v>
          </cell>
        </row>
        <row r="3">
          <cell r="AV3" t="str">
            <v>T2asso_proj</v>
          </cell>
        </row>
        <row r="4">
          <cell r="AV4" t="str">
            <v>PierD_proj</v>
          </cell>
        </row>
        <row r="5">
          <cell r="AV5" t="str">
            <v>T1X_proj</v>
          </cell>
        </row>
        <row r="6">
          <cell r="AV6" t="str">
            <v>OthCap_proj</v>
          </cell>
        </row>
        <row r="7">
          <cell r="AV7" t="str">
            <v>Runway_proj</v>
          </cell>
        </row>
        <row r="8">
          <cell r="AV8" t="str">
            <v>Airfield_proj</v>
          </cell>
        </row>
        <row r="9">
          <cell r="AV9" t="str">
            <v>Gen_proj</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M165"/>
  <sheetViews>
    <sheetView tabSelected="1" zoomScale="90" zoomScaleNormal="90" workbookViewId="0">
      <pane ySplit="7" topLeftCell="A8" activePane="bottomLeft" state="frozen"/>
      <selection pane="bottomLeft"/>
    </sheetView>
  </sheetViews>
  <sheetFormatPr defaultRowHeight="15"/>
  <cols>
    <col min="1" max="1" width="13.140625" customWidth="1"/>
    <col min="2" max="2" width="36" customWidth="1"/>
    <col min="3" max="4" width="14.7109375" customWidth="1"/>
    <col min="5" max="5" width="16" customWidth="1"/>
    <col min="6" max="6" width="14.5703125" customWidth="1"/>
    <col min="7" max="12" width="14.7109375" customWidth="1"/>
    <col min="13" max="13" width="13.140625" customWidth="1"/>
    <col min="14" max="14" width="19.85546875" customWidth="1"/>
    <col min="15" max="39" width="14.7109375" customWidth="1"/>
  </cols>
  <sheetData>
    <row r="1" spans="1:39" s="326" customFormat="1" ht="21">
      <c r="A1" s="327"/>
      <c r="B1" s="327" t="s">
        <v>0</v>
      </c>
      <c r="C1" s="327">
        <v>2015</v>
      </c>
      <c r="D1" s="327">
        <v>2016</v>
      </c>
      <c r="E1" s="327">
        <v>2017</v>
      </c>
      <c r="F1" s="327">
        <v>2018</v>
      </c>
      <c r="G1" s="327">
        <v>2019</v>
      </c>
      <c r="H1" s="327"/>
      <c r="I1" s="327"/>
      <c r="J1" s="327"/>
      <c r="K1" s="327"/>
      <c r="L1" s="327"/>
      <c r="M1" s="327"/>
      <c r="N1" s="327"/>
      <c r="O1" s="327"/>
      <c r="P1" s="327"/>
      <c r="Q1" s="327"/>
      <c r="R1" s="327"/>
    </row>
    <row r="2" spans="1:39" s="245" customFormat="1"/>
    <row r="3" spans="1:39" s="304" customFormat="1" ht="21">
      <c r="A3" s="260" t="s">
        <v>468</v>
      </c>
      <c r="B3" s="303" t="s">
        <v>7</v>
      </c>
      <c r="C3" s="305">
        <f>'Summary &amp; Ratios'!C3</f>
        <v>10.167359999999862</v>
      </c>
      <c r="D3" s="305">
        <f>'Summary &amp; Ratios'!D3</f>
        <v>9.6793267199980484</v>
      </c>
      <c r="E3" s="305">
        <f>'Summary &amp; Ratios'!E3</f>
        <v>9.2147190374257892</v>
      </c>
      <c r="F3" s="305">
        <f>'Summary &amp; Ratios'!F3</f>
        <v>8.7724125235730117</v>
      </c>
      <c r="G3" s="305">
        <f>'Summary &amp; Ratios'!G3</f>
        <v>8.3513367222451489</v>
      </c>
    </row>
    <row r="4" spans="1:39" s="245" customFormat="1">
      <c r="A4" s="260">
        <v>10.68</v>
      </c>
      <c r="B4" s="245" t="s">
        <v>18</v>
      </c>
      <c r="C4" s="14">
        <f>(C3-A4)/A4</f>
        <v>-4.8000000000012914E-2</v>
      </c>
      <c r="D4" s="14">
        <f>(D3-C3)/C3</f>
        <v>-4.8000000000179011E-2</v>
      </c>
      <c r="E4" s="14">
        <f t="shared" ref="E4:G4" si="0">(E3-D3)/D3</f>
        <v>-4.8000000001276209E-2</v>
      </c>
      <c r="F4" s="14">
        <f t="shared" si="0"/>
        <v>-4.8000000006114089E-2</v>
      </c>
      <c r="G4" s="14">
        <f t="shared" si="0"/>
        <v>-4.800000002238361E-2</v>
      </c>
      <c r="H4" s="14"/>
    </row>
    <row r="5" spans="1:39" s="245" customFormat="1">
      <c r="B5" s="245" t="s">
        <v>558</v>
      </c>
      <c r="C5" s="194">
        <f>'Summary &amp; Ratios'!C55</f>
        <v>0.20016730963507551</v>
      </c>
      <c r="D5" s="194">
        <f>'Summary &amp; Ratios'!D55</f>
        <v>0.23143582597794232</v>
      </c>
      <c r="E5" s="194">
        <f>'Summary &amp; Ratios'!E55</f>
        <v>0.27530729109144336</v>
      </c>
      <c r="F5" s="194">
        <f>'Summary &amp; Ratios'!F55</f>
        <v>0.32137534384583427</v>
      </c>
      <c r="G5" s="194">
        <f>'Summary &amp; Ratios'!G55</f>
        <v>0.39605331509149982</v>
      </c>
    </row>
    <row r="7" spans="1:39" s="326" customFormat="1" ht="21">
      <c r="B7" s="327" t="s">
        <v>12</v>
      </c>
      <c r="D7" s="328"/>
      <c r="E7" s="328"/>
      <c r="F7" s="328"/>
      <c r="G7" s="328"/>
      <c r="H7" s="329"/>
      <c r="I7" s="330"/>
    </row>
    <row r="8" spans="1:39" s="111" customFormat="1" ht="21">
      <c r="A8" s="199"/>
      <c r="B8" s="199" t="s">
        <v>584</v>
      </c>
      <c r="C8" s="199"/>
      <c r="D8" s="199"/>
      <c r="E8" s="199"/>
      <c r="F8" s="199"/>
      <c r="G8" s="199"/>
      <c r="H8" s="199"/>
      <c r="I8" s="199"/>
      <c r="J8" s="199"/>
      <c r="K8" s="199"/>
      <c r="L8" s="199"/>
      <c r="M8" s="199"/>
      <c r="N8" s="199"/>
      <c r="O8" s="199"/>
      <c r="P8" s="199"/>
      <c r="Q8" s="199"/>
      <c r="R8" s="199"/>
      <c r="S8" s="199"/>
      <c r="T8" s="199"/>
      <c r="U8" s="199"/>
      <c r="V8" s="199"/>
      <c r="W8" s="199"/>
      <c r="X8" s="199"/>
      <c r="Y8" s="199"/>
      <c r="Z8" s="199"/>
      <c r="AA8" s="199"/>
      <c r="AB8" s="199"/>
      <c r="AC8" s="199"/>
      <c r="AD8" s="199"/>
      <c r="AE8" s="199"/>
      <c r="AF8" s="199"/>
      <c r="AG8" s="199"/>
      <c r="AH8" s="199"/>
      <c r="AI8" s="199"/>
      <c r="AJ8" s="199"/>
      <c r="AK8" s="199"/>
      <c r="AL8" s="199"/>
      <c r="AM8" s="199"/>
    </row>
    <row r="9" spans="1:39" ht="15.75" thickBot="1"/>
    <row r="10" spans="1:39" ht="16.5" thickTop="1" thickBot="1">
      <c r="B10" s="335" t="s">
        <v>38</v>
      </c>
      <c r="C10" s="321">
        <f>(C20*C16)+(C21*(1-C16))</f>
        <v>5.785714285714285E-2</v>
      </c>
      <c r="D10" s="257" t="s">
        <v>573</v>
      </c>
    </row>
    <row r="11" spans="1:39" s="202" customFormat="1" ht="16.5" thickTop="1" thickBot="1">
      <c r="B11" s="335"/>
      <c r="C11" s="197"/>
    </row>
    <row r="12" spans="1:39" s="202" customFormat="1" ht="16.5" thickTop="1" thickBot="1">
      <c r="B12" s="335" t="s">
        <v>376</v>
      </c>
      <c r="C12" s="216">
        <v>1.4999999999999999E-2</v>
      </c>
    </row>
    <row r="13" spans="1:39" s="202" customFormat="1" ht="16.5" thickTop="1" thickBot="1">
      <c r="B13" s="335" t="s">
        <v>377</v>
      </c>
      <c r="C13" s="216">
        <v>0.05</v>
      </c>
    </row>
    <row r="14" spans="1:39" s="202" customFormat="1" ht="16.5" thickTop="1" thickBot="1">
      <c r="B14" s="335" t="s">
        <v>378</v>
      </c>
      <c r="C14" s="200">
        <v>0.6</v>
      </c>
    </row>
    <row r="15" spans="1:39" s="202" customFormat="1" ht="16.5" thickTop="1" thickBot="1">
      <c r="B15" s="335" t="s">
        <v>379</v>
      </c>
      <c r="C15" s="216">
        <v>1.4999999999999999E-2</v>
      </c>
    </row>
    <row r="16" spans="1:39" s="202" customFormat="1" ht="16.5" thickTop="1" thickBot="1">
      <c r="B16" s="335" t="s">
        <v>380</v>
      </c>
      <c r="C16" s="11">
        <v>0.5</v>
      </c>
    </row>
    <row r="17" spans="1:39" s="202" customFormat="1" ht="16.5" thickTop="1" thickBot="1">
      <c r="B17" s="335" t="s">
        <v>381</v>
      </c>
      <c r="C17" s="216">
        <v>0.125</v>
      </c>
    </row>
    <row r="18" spans="1:39" s="202" customFormat="1" ht="15.75" thickTop="1">
      <c r="B18" s="335" t="s">
        <v>382</v>
      </c>
      <c r="C18" s="202">
        <f>C14/(1-C16)</f>
        <v>1.2</v>
      </c>
      <c r="D18" s="257" t="s">
        <v>574</v>
      </c>
    </row>
    <row r="19" spans="1:39" s="202" customFormat="1">
      <c r="B19" s="335"/>
      <c r="D19" s="257"/>
    </row>
    <row r="20" spans="1:39" s="245" customFormat="1">
      <c r="B20" s="335" t="s">
        <v>375</v>
      </c>
      <c r="C20" s="217">
        <f>C15+C12</f>
        <v>0.03</v>
      </c>
      <c r="D20" s="257" t="s">
        <v>574</v>
      </c>
      <c r="F20" s="217"/>
    </row>
    <row r="21" spans="1:39" s="245" customFormat="1">
      <c r="B21" s="335" t="s">
        <v>383</v>
      </c>
      <c r="C21" s="217">
        <f>(1/(1-C17))*(C12+(C18*C13))</f>
        <v>8.5714285714285701E-2</v>
      </c>
      <c r="D21" s="257" t="s">
        <v>574</v>
      </c>
      <c r="F21" s="217"/>
    </row>
    <row r="23" spans="1:39" s="111" customFormat="1" ht="21">
      <c r="A23" s="199"/>
      <c r="B23" s="199" t="s">
        <v>2</v>
      </c>
      <c r="C23" s="199"/>
      <c r="D23" s="199"/>
      <c r="E23" s="199"/>
      <c r="F23" s="199"/>
      <c r="G23" s="199"/>
      <c r="H23" s="199"/>
      <c r="I23" s="199"/>
      <c r="J23" s="199"/>
      <c r="K23" s="199"/>
      <c r="L23" s="199"/>
      <c r="M23" s="199"/>
      <c r="N23" s="199"/>
      <c r="O23" s="199"/>
      <c r="P23" s="199"/>
      <c r="Q23" s="199"/>
      <c r="R23" s="199"/>
      <c r="S23" s="199"/>
      <c r="T23" s="199"/>
      <c r="U23" s="199"/>
      <c r="V23" s="199"/>
      <c r="W23" s="199"/>
      <c r="X23" s="199"/>
      <c r="Y23" s="199"/>
      <c r="Z23" s="199"/>
      <c r="AA23" s="199"/>
      <c r="AB23" s="199"/>
      <c r="AC23" s="199"/>
      <c r="AD23" s="199"/>
      <c r="AE23" s="199"/>
      <c r="AF23" s="199"/>
      <c r="AG23" s="199"/>
      <c r="AH23" s="199"/>
      <c r="AI23" s="199"/>
      <c r="AJ23" s="199"/>
      <c r="AK23" s="199"/>
      <c r="AL23" s="199"/>
      <c r="AM23" s="199"/>
    </row>
    <row r="24" spans="1:39" s="320" customFormat="1"/>
    <row r="25" spans="1:39" s="320" customFormat="1" ht="49.5" customHeight="1">
      <c r="B25" s="422" t="s">
        <v>596</v>
      </c>
      <c r="C25" s="422"/>
      <c r="D25" s="422"/>
      <c r="E25" s="422"/>
      <c r="F25" s="422"/>
      <c r="G25" s="422"/>
    </row>
    <row r="26" spans="1:39" s="320" customFormat="1" ht="15.75" thickBot="1"/>
    <row r="27" spans="1:39" s="174" customFormat="1" ht="16.5" customHeight="1" thickTop="1" thickBot="1">
      <c r="A27" s="108"/>
      <c r="B27" s="64"/>
      <c r="C27" s="295" t="s">
        <v>581</v>
      </c>
      <c r="D27" s="295" t="s">
        <v>582</v>
      </c>
      <c r="E27" s="291" t="s">
        <v>583</v>
      </c>
      <c r="F27" s="10" t="s">
        <v>336</v>
      </c>
      <c r="G27" s="257" t="s">
        <v>595</v>
      </c>
      <c r="H27" s="108"/>
      <c r="I27" s="108"/>
      <c r="J27" s="108"/>
      <c r="K27" s="108"/>
      <c r="L27" s="108"/>
      <c r="M27" s="108"/>
    </row>
    <row r="28" spans="1:39" s="119" customFormat="1" ht="16.5" thickTop="1" thickBot="1">
      <c r="B28" s="119" t="s">
        <v>162</v>
      </c>
      <c r="C28" s="321" t="str">
        <f>IF($F$27="",D28,$F$27)</f>
        <v>mid</v>
      </c>
      <c r="D28" s="10"/>
      <c r="E28" s="257" t="s">
        <v>595</v>
      </c>
      <c r="G28" s="12"/>
      <c r="H28" s="8"/>
    </row>
    <row r="29" spans="1:39" s="119" customFormat="1" ht="16.5" thickTop="1" thickBot="1">
      <c r="B29" s="119" t="s">
        <v>163</v>
      </c>
      <c r="C29" s="321" t="str">
        <f t="shared" ref="C29:C45" si="1">IF($F$27="",D29,$F$27)</f>
        <v>mid</v>
      </c>
      <c r="D29" s="10"/>
      <c r="E29" s="257" t="s">
        <v>595</v>
      </c>
      <c r="F29" s="7"/>
      <c r="G29" s="12"/>
      <c r="H29" s="8"/>
    </row>
    <row r="30" spans="1:39" s="119" customFormat="1" ht="16.5" thickTop="1" thickBot="1">
      <c r="B30" s="119" t="s">
        <v>164</v>
      </c>
      <c r="C30" s="321" t="str">
        <f t="shared" si="1"/>
        <v>mid</v>
      </c>
      <c r="D30" s="10"/>
      <c r="E30" s="257" t="s">
        <v>595</v>
      </c>
      <c r="F30" s="7"/>
      <c r="G30" s="12"/>
      <c r="H30" s="8"/>
    </row>
    <row r="31" spans="1:39" s="119" customFormat="1" ht="16.5" thickTop="1" thickBot="1">
      <c r="B31" s="119" t="s">
        <v>165</v>
      </c>
      <c r="C31" s="321" t="str">
        <f t="shared" si="1"/>
        <v>mid</v>
      </c>
      <c r="D31" s="10"/>
      <c r="E31" s="257" t="s">
        <v>595</v>
      </c>
      <c r="F31" s="7"/>
      <c r="G31" s="12"/>
      <c r="H31" s="8"/>
    </row>
    <row r="32" spans="1:39" s="119" customFormat="1" ht="16.5" thickTop="1" thickBot="1">
      <c r="B32" s="119" t="s">
        <v>166</v>
      </c>
      <c r="C32" s="321" t="str">
        <f t="shared" si="1"/>
        <v>mid</v>
      </c>
      <c r="D32" s="10"/>
      <c r="E32" s="257" t="s">
        <v>595</v>
      </c>
      <c r="F32" s="7"/>
      <c r="G32" s="12"/>
      <c r="H32" s="8"/>
    </row>
    <row r="33" spans="2:8" s="119" customFormat="1" ht="16.5" thickTop="1" thickBot="1">
      <c r="B33" s="119" t="s">
        <v>167</v>
      </c>
      <c r="C33" s="321" t="str">
        <f t="shared" si="1"/>
        <v>mid</v>
      </c>
      <c r="D33" s="10"/>
      <c r="E33" s="257" t="s">
        <v>595</v>
      </c>
      <c r="F33" s="7"/>
      <c r="G33" s="12"/>
      <c r="H33" s="8"/>
    </row>
    <row r="34" spans="2:8" s="119" customFormat="1" ht="16.5" thickTop="1" thickBot="1">
      <c r="B34" s="119" t="s">
        <v>168</v>
      </c>
      <c r="C34" s="321" t="str">
        <f t="shared" si="1"/>
        <v>mid</v>
      </c>
      <c r="D34" s="10"/>
      <c r="E34" s="257" t="s">
        <v>595</v>
      </c>
      <c r="F34" s="7"/>
      <c r="G34" s="12"/>
      <c r="H34" s="8"/>
    </row>
    <row r="35" spans="2:8" s="119" customFormat="1" ht="16.5" thickTop="1" thickBot="1">
      <c r="B35" s="119" t="s">
        <v>169</v>
      </c>
      <c r="C35" s="321" t="str">
        <f t="shared" si="1"/>
        <v>mid</v>
      </c>
      <c r="D35" s="10"/>
      <c r="E35" s="257" t="s">
        <v>595</v>
      </c>
      <c r="F35" s="7"/>
      <c r="G35" s="12"/>
      <c r="H35" s="8"/>
    </row>
    <row r="36" spans="2:8" s="119" customFormat="1" ht="16.5" thickTop="1" thickBot="1">
      <c r="B36" s="119" t="s">
        <v>144</v>
      </c>
      <c r="C36" s="321" t="str">
        <f t="shared" si="1"/>
        <v>mid</v>
      </c>
      <c r="D36" s="10"/>
      <c r="E36" s="257" t="s">
        <v>595</v>
      </c>
      <c r="F36" s="7"/>
      <c r="G36" s="12"/>
      <c r="H36" s="8"/>
    </row>
    <row r="37" spans="2:8" s="119" customFormat="1" ht="16.5" thickTop="1" thickBot="1">
      <c r="B37" s="119" t="s">
        <v>170</v>
      </c>
      <c r="C37" s="321" t="str">
        <f t="shared" si="1"/>
        <v>mid</v>
      </c>
      <c r="D37" s="10"/>
      <c r="E37" s="257" t="s">
        <v>595</v>
      </c>
      <c r="F37" s="7"/>
      <c r="G37" s="12"/>
      <c r="H37" s="8"/>
    </row>
    <row r="38" spans="2:8" s="119" customFormat="1" ht="16.5" thickTop="1" thickBot="1">
      <c r="B38" s="119" t="s">
        <v>171</v>
      </c>
      <c r="C38" s="321" t="str">
        <f t="shared" si="1"/>
        <v>mid</v>
      </c>
      <c r="D38" s="10"/>
      <c r="E38" s="257" t="s">
        <v>595</v>
      </c>
      <c r="F38" s="7"/>
      <c r="G38" s="12"/>
      <c r="H38" s="8"/>
    </row>
    <row r="39" spans="2:8" s="119" customFormat="1" ht="16.5" thickTop="1" thickBot="1">
      <c r="B39" s="119" t="s">
        <v>48</v>
      </c>
      <c r="C39" s="321" t="str">
        <f t="shared" si="1"/>
        <v>mid</v>
      </c>
      <c r="D39" s="10"/>
      <c r="E39" s="257" t="s">
        <v>595</v>
      </c>
      <c r="F39" s="7"/>
      <c r="G39" s="12"/>
      <c r="H39" s="8"/>
    </row>
    <row r="40" spans="2:8" s="119" customFormat="1" ht="16.5" thickTop="1" thickBot="1">
      <c r="B40" s="119" t="s">
        <v>172</v>
      </c>
      <c r="C40" s="321" t="str">
        <f t="shared" si="1"/>
        <v>mid</v>
      </c>
      <c r="D40" s="10"/>
      <c r="E40" s="257" t="s">
        <v>595</v>
      </c>
      <c r="F40" s="7"/>
      <c r="G40" s="12"/>
      <c r="H40" s="8"/>
    </row>
    <row r="41" spans="2:8" s="119" customFormat="1" ht="16.5" thickTop="1" thickBot="1">
      <c r="B41" s="119" t="s">
        <v>173</v>
      </c>
      <c r="C41" s="321" t="str">
        <f t="shared" si="1"/>
        <v>mid</v>
      </c>
      <c r="D41" s="10"/>
      <c r="E41" s="257" t="s">
        <v>595</v>
      </c>
      <c r="F41" s="7"/>
      <c r="G41" s="12"/>
      <c r="H41" s="8"/>
    </row>
    <row r="42" spans="2:8" s="119" customFormat="1" ht="16.5" thickTop="1" thickBot="1">
      <c r="B42" s="119" t="s">
        <v>174</v>
      </c>
      <c r="C42" s="321" t="str">
        <f t="shared" si="1"/>
        <v>mid</v>
      </c>
      <c r="D42" s="10"/>
      <c r="E42" s="257" t="s">
        <v>595</v>
      </c>
      <c r="F42" s="7"/>
      <c r="G42" s="12"/>
      <c r="H42" s="8"/>
    </row>
    <row r="43" spans="2:8" s="119" customFormat="1" ht="16.5" thickTop="1" thickBot="1">
      <c r="B43" s="119" t="s">
        <v>175</v>
      </c>
      <c r="C43" s="321" t="str">
        <f t="shared" si="1"/>
        <v>mid</v>
      </c>
      <c r="D43" s="10"/>
      <c r="E43" s="257" t="s">
        <v>595</v>
      </c>
      <c r="F43" s="7"/>
      <c r="G43" s="12"/>
      <c r="H43" s="8"/>
    </row>
    <row r="44" spans="2:8" s="119" customFormat="1" ht="16.5" thickTop="1" thickBot="1">
      <c r="B44" s="119" t="s">
        <v>16</v>
      </c>
      <c r="C44" s="321" t="str">
        <f t="shared" si="1"/>
        <v>mid</v>
      </c>
      <c r="D44" s="10"/>
      <c r="E44" s="257" t="s">
        <v>595</v>
      </c>
      <c r="F44" s="7"/>
      <c r="G44" s="12"/>
      <c r="H44" s="8"/>
    </row>
    <row r="45" spans="2:8" s="119" customFormat="1" ht="16.5" thickTop="1" thickBot="1">
      <c r="B45" s="119" t="s">
        <v>176</v>
      </c>
      <c r="C45" s="321" t="str">
        <f t="shared" si="1"/>
        <v>mid</v>
      </c>
      <c r="D45" s="10"/>
      <c r="E45" s="257" t="s">
        <v>595</v>
      </c>
      <c r="F45" s="7"/>
      <c r="G45" s="12"/>
      <c r="H45" s="8"/>
    </row>
    <row r="46" spans="2:8" s="245" customFormat="1" ht="15.75" thickTop="1">
      <c r="C46" s="195"/>
      <c r="D46" s="112"/>
      <c r="E46" s="7"/>
      <c r="F46" s="7"/>
      <c r="G46" s="12"/>
      <c r="H46" s="256"/>
    </row>
    <row r="47" spans="2:8" s="245" customFormat="1">
      <c r="B47" s="308" t="s">
        <v>597</v>
      </c>
      <c r="C47" s="195"/>
      <c r="D47" s="112"/>
      <c r="E47" s="7"/>
      <c r="F47" s="7"/>
      <c r="G47" s="12"/>
      <c r="H47" s="256"/>
    </row>
    <row r="48" spans="2:8" s="245" customFormat="1" ht="15.75" thickBot="1">
      <c r="C48" s="307">
        <v>2015</v>
      </c>
      <c r="D48" s="307">
        <v>2016</v>
      </c>
      <c r="E48" s="307">
        <v>2017</v>
      </c>
      <c r="F48" s="307">
        <v>2018</v>
      </c>
      <c r="G48" s="307">
        <v>2019</v>
      </c>
      <c r="H48" s="256"/>
    </row>
    <row r="49" spans="1:39" s="245" customFormat="1" ht="16.5" thickTop="1" thickBot="1">
      <c r="B49" s="159" t="s">
        <v>22</v>
      </c>
      <c r="C49" s="10"/>
      <c r="D49" s="10"/>
      <c r="E49" s="10"/>
      <c r="F49" s="10"/>
      <c r="G49" s="10"/>
      <c r="H49" s="256"/>
    </row>
    <row r="50" spans="1:39" s="119" customFormat="1" ht="15.75" thickTop="1">
      <c r="E50" s="7"/>
      <c r="F50" s="7"/>
      <c r="G50" s="12"/>
      <c r="H50" s="8"/>
    </row>
    <row r="51" spans="1:39" s="111" customFormat="1" ht="21">
      <c r="A51" s="199"/>
      <c r="B51" s="199" t="s">
        <v>24</v>
      </c>
      <c r="C51" s="199"/>
      <c r="D51" s="199"/>
      <c r="E51" s="199"/>
      <c r="F51" s="199"/>
      <c r="G51" s="199"/>
      <c r="H51" s="199"/>
      <c r="I51" s="199"/>
      <c r="J51" s="199"/>
      <c r="K51" s="199"/>
      <c r="L51" s="199"/>
      <c r="M51" s="199"/>
      <c r="N51" s="199"/>
      <c r="O51" s="199"/>
      <c r="P51" s="199"/>
      <c r="Q51" s="199"/>
      <c r="R51" s="199"/>
      <c r="S51" s="199"/>
      <c r="T51" s="199"/>
      <c r="U51" s="199"/>
      <c r="V51" s="199"/>
      <c r="W51" s="199"/>
      <c r="X51" s="199"/>
      <c r="Y51" s="199"/>
      <c r="Z51" s="199"/>
      <c r="AA51" s="199"/>
      <c r="AB51" s="199"/>
      <c r="AC51" s="199"/>
      <c r="AD51" s="199"/>
      <c r="AE51" s="199"/>
      <c r="AF51" s="199"/>
      <c r="AG51" s="199"/>
      <c r="AH51" s="199"/>
      <c r="AI51" s="199"/>
      <c r="AJ51" s="199"/>
      <c r="AK51" s="199"/>
      <c r="AL51" s="199"/>
      <c r="AM51" s="199"/>
    </row>
    <row r="52" spans="1:39" s="174" customFormat="1" ht="20.25" customHeight="1">
      <c r="A52" s="171"/>
      <c r="B52" s="308" t="s">
        <v>611</v>
      </c>
      <c r="C52" s="195"/>
      <c r="D52" s="112"/>
      <c r="E52" s="7"/>
      <c r="F52" s="7"/>
      <c r="G52" s="12"/>
      <c r="H52" s="173"/>
      <c r="I52" s="173"/>
      <c r="J52" s="173"/>
      <c r="K52" s="173"/>
      <c r="L52" s="173"/>
      <c r="M52" s="173"/>
      <c r="N52" s="173"/>
      <c r="O52" s="173"/>
      <c r="P52" s="173"/>
      <c r="Q52" s="173"/>
      <c r="R52" s="173"/>
      <c r="S52" s="173"/>
      <c r="T52" s="173"/>
      <c r="U52" s="173"/>
      <c r="V52" s="173"/>
      <c r="W52" s="173"/>
      <c r="X52" s="173"/>
      <c r="Y52" s="173"/>
      <c r="Z52" s="173"/>
      <c r="AA52" s="173"/>
      <c r="AB52" s="173"/>
      <c r="AC52" s="173"/>
      <c r="AD52" s="173"/>
      <c r="AE52" s="173"/>
      <c r="AF52" s="173"/>
      <c r="AG52" s="173"/>
      <c r="AH52" s="173"/>
      <c r="AI52" s="173"/>
      <c r="AJ52" s="173"/>
      <c r="AK52" s="173"/>
      <c r="AL52" s="173"/>
      <c r="AM52" s="173"/>
    </row>
    <row r="53" spans="1:39" s="245" customFormat="1" ht="15.75" thickBot="1">
      <c r="C53" s="307">
        <v>2015</v>
      </c>
      <c r="D53" s="307">
        <v>2016</v>
      </c>
      <c r="E53" s="307">
        <v>2017</v>
      </c>
      <c r="F53" s="307">
        <v>2018</v>
      </c>
      <c r="G53" s="307">
        <v>2019</v>
      </c>
      <c r="H53" s="256"/>
    </row>
    <row r="54" spans="1:39" s="245" customFormat="1" ht="16.5" thickTop="1" thickBot="1">
      <c r="B54" s="159" t="s">
        <v>560</v>
      </c>
      <c r="C54" s="10"/>
      <c r="D54" s="10"/>
      <c r="E54" s="10"/>
      <c r="F54" s="10"/>
      <c r="G54" s="10"/>
      <c r="H54" s="256"/>
    </row>
    <row r="55" spans="1:39" s="245" customFormat="1" ht="15.75" thickTop="1">
      <c r="C55" s="195"/>
      <c r="D55" s="112"/>
      <c r="E55" s="7"/>
      <c r="F55" s="7"/>
      <c r="G55" s="12"/>
      <c r="H55" s="256"/>
    </row>
    <row r="56" spans="1:39" s="111" customFormat="1" ht="21">
      <c r="A56" s="199"/>
      <c r="B56" s="199" t="s">
        <v>184</v>
      </c>
      <c r="C56" s="199"/>
      <c r="D56" s="199"/>
      <c r="E56" s="199"/>
      <c r="F56" s="199"/>
      <c r="G56" s="199"/>
      <c r="H56" s="199"/>
      <c r="I56" s="199"/>
      <c r="J56" s="199"/>
      <c r="K56" s="199"/>
      <c r="L56" s="199"/>
      <c r="M56" s="199"/>
      <c r="N56" s="199"/>
      <c r="O56" s="199"/>
      <c r="P56" s="199"/>
      <c r="Q56" s="199"/>
      <c r="R56" s="199"/>
      <c r="S56" s="199"/>
      <c r="T56" s="199"/>
      <c r="U56" s="199"/>
      <c r="V56" s="199"/>
      <c r="W56" s="199"/>
      <c r="X56" s="199"/>
      <c r="Y56" s="199"/>
      <c r="Z56" s="199"/>
      <c r="AA56" s="199"/>
      <c r="AB56" s="199"/>
      <c r="AC56" s="199"/>
      <c r="AD56" s="199"/>
      <c r="AE56" s="199"/>
      <c r="AF56" s="199"/>
      <c r="AG56" s="199"/>
      <c r="AH56" s="199"/>
      <c r="AI56" s="199"/>
      <c r="AJ56" s="199"/>
      <c r="AK56" s="199"/>
      <c r="AL56" s="199"/>
      <c r="AM56" s="199"/>
    </row>
    <row r="57" spans="1:39" s="174" customFormat="1" ht="20.25" customHeight="1" thickBot="1">
      <c r="A57" s="171"/>
      <c r="B57" s="172"/>
      <c r="C57" s="307">
        <v>2015</v>
      </c>
      <c r="D57" s="307">
        <v>2016</v>
      </c>
      <c r="E57" s="307">
        <v>2017</v>
      </c>
      <c r="F57" s="307">
        <v>2018</v>
      </c>
      <c r="G57" s="307">
        <v>2019</v>
      </c>
      <c r="H57" s="173"/>
      <c r="I57" s="173"/>
      <c r="J57" s="173"/>
      <c r="K57" s="173"/>
      <c r="L57" s="173"/>
      <c r="M57" s="173"/>
      <c r="N57" s="173"/>
      <c r="O57" s="173"/>
      <c r="P57" s="173"/>
      <c r="Q57" s="173"/>
      <c r="R57" s="173"/>
      <c r="S57" s="173"/>
      <c r="T57" s="173"/>
      <c r="U57" s="173"/>
      <c r="V57" s="173"/>
      <c r="W57" s="173"/>
      <c r="X57" s="173"/>
      <c r="Y57" s="173"/>
      <c r="Z57" s="173"/>
      <c r="AA57" s="173"/>
      <c r="AB57" s="173"/>
      <c r="AC57" s="173"/>
      <c r="AD57" s="173"/>
      <c r="AE57" s="173"/>
      <c r="AF57" s="173"/>
      <c r="AG57" s="173"/>
      <c r="AH57" s="173"/>
      <c r="AI57" s="173"/>
      <c r="AJ57" s="173"/>
      <c r="AK57" s="173"/>
      <c r="AL57" s="173"/>
      <c r="AM57" s="173"/>
    </row>
    <row r="58" spans="1:39" s="161" customFormat="1" ht="16.5" thickTop="1" thickBot="1">
      <c r="B58" s="34" t="s">
        <v>563</v>
      </c>
      <c r="C58" s="323">
        <f>IF(C61="",C59,C61)</f>
        <v>21287031</v>
      </c>
      <c r="D58" s="323">
        <f t="shared" ref="D58:G58" si="2">IF(D61="",D59,D61)</f>
        <v>21911788</v>
      </c>
      <c r="E58" s="323">
        <f t="shared" si="2"/>
        <v>22545027</v>
      </c>
      <c r="F58" s="323">
        <f t="shared" si="2"/>
        <v>23198901</v>
      </c>
      <c r="G58" s="323">
        <f t="shared" si="2"/>
        <v>23869340</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row>
    <row r="59" spans="1:39" s="161" customFormat="1" ht="15.75" thickTop="1">
      <c r="B59" s="34" t="s">
        <v>561</v>
      </c>
      <c r="C59" s="324">
        <v>21287031</v>
      </c>
      <c r="D59" s="324">
        <v>21911788</v>
      </c>
      <c r="E59" s="324">
        <v>22545027</v>
      </c>
      <c r="F59" s="324">
        <v>23198901</v>
      </c>
      <c r="G59" s="324">
        <v>23869340</v>
      </c>
      <c r="H59" s="322"/>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row>
    <row r="60" spans="1:39" s="161" customFormat="1" ht="15.75" thickBot="1">
      <c r="B60" s="308" t="s">
        <v>612</v>
      </c>
      <c r="C60" s="195"/>
      <c r="D60" s="195"/>
      <c r="E60" s="195"/>
      <c r="F60" s="195"/>
      <c r="G60" s="195"/>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row>
    <row r="61" spans="1:39" s="161" customFormat="1" ht="16.5" thickTop="1" thickBot="1">
      <c r="B61" s="34" t="s">
        <v>562</v>
      </c>
      <c r="C61" s="10"/>
      <c r="D61" s="10"/>
      <c r="E61" s="10"/>
      <c r="F61" s="10"/>
      <c r="G61" s="10"/>
      <c r="H61" s="309" t="s">
        <v>564</v>
      </c>
      <c r="I61" s="170"/>
      <c r="J61" s="170"/>
      <c r="K61" s="170"/>
      <c r="L61" s="170"/>
      <c r="M61" s="170"/>
      <c r="N61" s="170"/>
      <c r="O61" s="170"/>
      <c r="P61" s="170"/>
      <c r="Q61" s="170"/>
      <c r="R61" s="170"/>
      <c r="S61" s="170"/>
      <c r="T61" s="170"/>
      <c r="U61" s="170"/>
      <c r="V61" s="170"/>
      <c r="W61" s="170"/>
      <c r="X61" s="170"/>
      <c r="Y61" s="170"/>
      <c r="Z61" s="170"/>
      <c r="AA61" s="170"/>
      <c r="AB61" s="170"/>
      <c r="AC61" s="170"/>
      <c r="AD61" s="170"/>
      <c r="AE61" s="170"/>
      <c r="AF61" s="170"/>
      <c r="AG61" s="170"/>
      <c r="AH61" s="170"/>
      <c r="AI61" s="170"/>
      <c r="AJ61" s="170"/>
      <c r="AK61" s="170"/>
      <c r="AL61" s="170"/>
      <c r="AM61" s="170"/>
    </row>
    <row r="62" spans="1:39" ht="15.75" thickTop="1">
      <c r="C62" s="5"/>
      <c r="D62" s="5"/>
      <c r="E62" s="5"/>
      <c r="F62" s="5"/>
      <c r="G62" s="202"/>
      <c r="H62" s="309" t="s">
        <v>585</v>
      </c>
    </row>
    <row r="63" spans="1:39" s="111" customFormat="1" ht="21">
      <c r="A63" s="199"/>
      <c r="B63" s="199" t="s">
        <v>586</v>
      </c>
      <c r="C63" s="199"/>
      <c r="D63" s="199"/>
      <c r="E63" s="199"/>
      <c r="F63" s="199"/>
      <c r="G63" s="199"/>
      <c r="H63" s="199"/>
      <c r="I63" s="199"/>
      <c r="J63" s="199"/>
      <c r="K63" s="199"/>
      <c r="L63" s="199"/>
      <c r="M63" s="199"/>
      <c r="N63" s="199"/>
      <c r="O63" s="199"/>
      <c r="P63" s="199"/>
      <c r="Q63" s="199"/>
      <c r="R63" s="199"/>
      <c r="S63" s="199"/>
      <c r="T63" s="199"/>
      <c r="U63" s="199"/>
      <c r="V63" s="199"/>
      <c r="W63" s="199"/>
      <c r="X63" s="199"/>
      <c r="Y63" s="199"/>
      <c r="Z63" s="199"/>
      <c r="AA63" s="199"/>
      <c r="AB63" s="199"/>
      <c r="AC63" s="199"/>
      <c r="AD63" s="199"/>
      <c r="AE63" s="199"/>
      <c r="AF63" s="199"/>
      <c r="AG63" s="199"/>
      <c r="AH63" s="199"/>
      <c r="AI63" s="199"/>
      <c r="AJ63" s="199"/>
      <c r="AK63" s="199"/>
      <c r="AL63" s="199"/>
      <c r="AM63" s="199"/>
    </row>
    <row r="65" spans="1:10" s="245" customFormat="1">
      <c r="B65" s="291" t="s">
        <v>565</v>
      </c>
    </row>
    <row r="66" spans="1:10" s="245" customFormat="1">
      <c r="B66" s="255" t="s">
        <v>591</v>
      </c>
      <c r="C66" s="332">
        <f>L82</f>
        <v>307953409</v>
      </c>
    </row>
    <row r="67" spans="1:10">
      <c r="A67" s="115"/>
      <c r="B67" s="122"/>
      <c r="C67" s="115"/>
      <c r="D67" s="122"/>
      <c r="E67" s="115"/>
      <c r="F67" s="122"/>
      <c r="G67" s="122"/>
    </row>
    <row r="68" spans="1:10" ht="15.75" thickBot="1">
      <c r="A68" s="121" t="s">
        <v>185</v>
      </c>
      <c r="B68" s="246" t="s">
        <v>186</v>
      </c>
      <c r="C68" s="277" t="s">
        <v>187</v>
      </c>
      <c r="D68" s="277" t="s">
        <v>594</v>
      </c>
      <c r="E68" s="277" t="s">
        <v>588</v>
      </c>
      <c r="F68" s="277" t="s">
        <v>387</v>
      </c>
      <c r="G68" s="277" t="s">
        <v>589</v>
      </c>
      <c r="H68" s="277" t="s">
        <v>299</v>
      </c>
      <c r="I68" s="277" t="s">
        <v>138</v>
      </c>
    </row>
    <row r="69" spans="1:10" ht="16.5" thickTop="1" thickBot="1">
      <c r="A69" s="115" t="s">
        <v>188</v>
      </c>
      <c r="B69" s="320" t="s">
        <v>190</v>
      </c>
      <c r="C69" s="115" t="s">
        <v>189</v>
      </c>
      <c r="D69" s="117">
        <v>7</v>
      </c>
      <c r="E69" s="117">
        <v>21.5</v>
      </c>
      <c r="F69" s="203">
        <v>21566000</v>
      </c>
      <c r="G69" s="10" t="s">
        <v>13</v>
      </c>
      <c r="H69" s="333">
        <f>F69</f>
        <v>21566000</v>
      </c>
      <c r="I69" s="123">
        <f t="shared" ref="I69:I101" si="3">IF(G69="y",D69,"")</f>
        <v>7</v>
      </c>
    </row>
    <row r="70" spans="1:10" ht="16.5" thickTop="1" thickBot="1">
      <c r="A70" s="320" t="s">
        <v>188</v>
      </c>
      <c r="B70" s="320" t="s">
        <v>192</v>
      </c>
      <c r="C70" s="115" t="s">
        <v>191</v>
      </c>
      <c r="D70" s="117">
        <v>25</v>
      </c>
      <c r="E70" s="117">
        <v>21</v>
      </c>
      <c r="F70" s="203">
        <v>22305000</v>
      </c>
      <c r="G70" s="10" t="s">
        <v>13</v>
      </c>
      <c r="H70" s="333">
        <f t="shared" ref="H70:H123" si="4">F70</f>
        <v>22305000</v>
      </c>
      <c r="I70" s="123">
        <f t="shared" si="3"/>
        <v>25</v>
      </c>
      <c r="J70" s="320"/>
    </row>
    <row r="71" spans="1:10" ht="16.5" thickTop="1" thickBot="1">
      <c r="A71" s="320" t="s">
        <v>188</v>
      </c>
      <c r="B71" s="320" t="s">
        <v>194</v>
      </c>
      <c r="C71" s="115" t="s">
        <v>193</v>
      </c>
      <c r="D71" s="117">
        <v>5</v>
      </c>
      <c r="E71" s="117">
        <v>1.7</v>
      </c>
      <c r="F71" s="203">
        <v>1669800</v>
      </c>
      <c r="G71" s="10" t="s">
        <v>13</v>
      </c>
      <c r="H71" s="333">
        <f t="shared" si="4"/>
        <v>1669800</v>
      </c>
      <c r="I71" s="123">
        <f t="shared" si="3"/>
        <v>5</v>
      </c>
      <c r="J71" s="320"/>
    </row>
    <row r="72" spans="1:10" ht="16.5" thickTop="1" thickBot="1">
      <c r="A72" s="320" t="s">
        <v>188</v>
      </c>
      <c r="B72" s="320" t="s">
        <v>196</v>
      </c>
      <c r="C72" s="115" t="s">
        <v>195</v>
      </c>
      <c r="D72" s="117">
        <v>25</v>
      </c>
      <c r="E72" s="117">
        <v>14</v>
      </c>
      <c r="F72" s="203">
        <v>12548000</v>
      </c>
      <c r="G72" s="10" t="s">
        <v>13</v>
      </c>
      <c r="H72" s="333">
        <f t="shared" si="4"/>
        <v>12548000</v>
      </c>
      <c r="I72" s="123">
        <f t="shared" si="3"/>
        <v>25</v>
      </c>
      <c r="J72" s="320"/>
    </row>
    <row r="73" spans="1:10" ht="16.5" thickTop="1" thickBot="1">
      <c r="A73" s="320" t="s">
        <v>188</v>
      </c>
      <c r="B73" s="320" t="s">
        <v>198</v>
      </c>
      <c r="C73" s="115" t="s">
        <v>197</v>
      </c>
      <c r="D73" s="117">
        <v>15</v>
      </c>
      <c r="E73" s="117">
        <v>22</v>
      </c>
      <c r="F73" s="203">
        <v>29555000</v>
      </c>
      <c r="G73" s="10" t="s">
        <v>13</v>
      </c>
      <c r="H73" s="333">
        <f t="shared" si="4"/>
        <v>29555000</v>
      </c>
      <c r="I73" s="123">
        <f t="shared" si="3"/>
        <v>15</v>
      </c>
      <c r="J73" s="320"/>
    </row>
    <row r="74" spans="1:10" ht="16.5" thickTop="1" thickBot="1">
      <c r="A74" s="320" t="s">
        <v>200</v>
      </c>
      <c r="B74" s="320" t="s">
        <v>202</v>
      </c>
      <c r="C74" s="115" t="s">
        <v>201</v>
      </c>
      <c r="D74" s="117">
        <v>15</v>
      </c>
      <c r="E74" s="117">
        <v>20</v>
      </c>
      <c r="F74" s="203">
        <v>22450000</v>
      </c>
      <c r="G74" s="10" t="s">
        <v>13</v>
      </c>
      <c r="H74" s="333">
        <f t="shared" si="4"/>
        <v>22450000</v>
      </c>
      <c r="I74" s="123">
        <f t="shared" si="3"/>
        <v>15</v>
      </c>
      <c r="J74" s="320"/>
    </row>
    <row r="75" spans="1:10" ht="16.5" thickTop="1" thickBot="1">
      <c r="A75" s="320" t="s">
        <v>203</v>
      </c>
      <c r="B75" s="320" t="s">
        <v>205</v>
      </c>
      <c r="C75" s="115" t="s">
        <v>204</v>
      </c>
      <c r="D75" s="117">
        <v>20</v>
      </c>
      <c r="E75" s="117">
        <v>9.1</v>
      </c>
      <c r="F75" s="203">
        <v>8325000</v>
      </c>
      <c r="G75" s="10" t="s">
        <v>13</v>
      </c>
      <c r="H75" s="333">
        <f t="shared" si="4"/>
        <v>8325000</v>
      </c>
      <c r="I75" s="123">
        <f t="shared" si="3"/>
        <v>20</v>
      </c>
      <c r="J75" s="320"/>
    </row>
    <row r="76" spans="1:10" ht="16.5" thickTop="1" thickBot="1">
      <c r="A76" s="320" t="s">
        <v>203</v>
      </c>
      <c r="B76" s="320" t="s">
        <v>207</v>
      </c>
      <c r="C76" s="115" t="s">
        <v>206</v>
      </c>
      <c r="D76" s="117">
        <v>15</v>
      </c>
      <c r="E76" s="117">
        <v>3.9</v>
      </c>
      <c r="F76" s="203">
        <v>3620000</v>
      </c>
      <c r="G76" s="10" t="s">
        <v>13</v>
      </c>
      <c r="H76" s="333">
        <f t="shared" si="4"/>
        <v>3620000</v>
      </c>
      <c r="I76" s="123">
        <f t="shared" si="3"/>
        <v>15</v>
      </c>
      <c r="J76" s="320"/>
    </row>
    <row r="77" spans="1:10" ht="16.5" thickTop="1" thickBot="1">
      <c r="A77" s="320" t="s">
        <v>208</v>
      </c>
      <c r="B77" s="320" t="s">
        <v>210</v>
      </c>
      <c r="C77" s="115" t="s">
        <v>209</v>
      </c>
      <c r="D77" s="117">
        <v>5</v>
      </c>
      <c r="E77" s="117">
        <v>5.7</v>
      </c>
      <c r="F77" s="203">
        <v>5804415</v>
      </c>
      <c r="G77" s="10" t="s">
        <v>13</v>
      </c>
      <c r="H77" s="333">
        <f t="shared" si="4"/>
        <v>5804415</v>
      </c>
      <c r="I77" s="123">
        <f t="shared" si="3"/>
        <v>5</v>
      </c>
      <c r="J77" s="320"/>
    </row>
    <row r="78" spans="1:10" ht="16.5" thickTop="1" thickBot="1">
      <c r="A78" s="320" t="s">
        <v>208</v>
      </c>
      <c r="B78" s="320" t="s">
        <v>212</v>
      </c>
      <c r="C78" s="115" t="s">
        <v>211</v>
      </c>
      <c r="D78" s="117">
        <v>3</v>
      </c>
      <c r="E78" s="117">
        <v>2.2000000000000002</v>
      </c>
      <c r="F78" s="203">
        <v>2547560</v>
      </c>
      <c r="G78" s="10" t="s">
        <v>13</v>
      </c>
      <c r="H78" s="333">
        <f t="shared" si="4"/>
        <v>2547560</v>
      </c>
      <c r="I78" s="123">
        <f t="shared" si="3"/>
        <v>3</v>
      </c>
      <c r="J78" s="320"/>
    </row>
    <row r="79" spans="1:10" ht="16.5" thickTop="1" thickBot="1">
      <c r="A79" s="320" t="s">
        <v>213</v>
      </c>
      <c r="B79" s="320" t="s">
        <v>568</v>
      </c>
      <c r="C79" s="115" t="s">
        <v>214</v>
      </c>
      <c r="D79" s="117">
        <v>10</v>
      </c>
      <c r="E79" s="117">
        <v>4.5</v>
      </c>
      <c r="F79" s="203">
        <v>2687000</v>
      </c>
      <c r="G79" s="10" t="s">
        <v>13</v>
      </c>
      <c r="H79" s="333">
        <f t="shared" si="4"/>
        <v>2687000</v>
      </c>
      <c r="I79" s="123">
        <f t="shared" si="3"/>
        <v>10</v>
      </c>
      <c r="J79" s="320"/>
    </row>
    <row r="80" spans="1:10" ht="16.5" thickTop="1" thickBot="1">
      <c r="A80" s="320" t="s">
        <v>213</v>
      </c>
      <c r="B80" s="320" t="s">
        <v>216</v>
      </c>
      <c r="C80" s="115" t="s">
        <v>215</v>
      </c>
      <c r="D80" s="117">
        <v>5</v>
      </c>
      <c r="E80" s="117">
        <v>2</v>
      </c>
      <c r="F80" s="203">
        <v>2362000</v>
      </c>
      <c r="G80" s="10" t="s">
        <v>13</v>
      </c>
      <c r="H80" s="333">
        <f t="shared" si="4"/>
        <v>2362000</v>
      </c>
      <c r="I80" s="123">
        <f t="shared" si="3"/>
        <v>5</v>
      </c>
      <c r="J80" s="320"/>
    </row>
    <row r="81" spans="1:12" ht="16.5" thickTop="1" thickBot="1">
      <c r="A81" s="320" t="s">
        <v>213</v>
      </c>
      <c r="B81" s="320" t="s">
        <v>218</v>
      </c>
      <c r="C81" s="115" t="s">
        <v>217</v>
      </c>
      <c r="D81" s="117">
        <v>5</v>
      </c>
      <c r="E81" s="117">
        <v>4.5999999999999996</v>
      </c>
      <c r="F81" s="203">
        <v>5034000</v>
      </c>
      <c r="G81" s="10" t="s">
        <v>13</v>
      </c>
      <c r="H81" s="333">
        <f t="shared" si="4"/>
        <v>5034000</v>
      </c>
      <c r="I81" s="123">
        <f t="shared" si="3"/>
        <v>5</v>
      </c>
      <c r="J81" s="320"/>
    </row>
    <row r="82" spans="1:12" ht="16.5" thickTop="1" thickBot="1">
      <c r="A82" s="320" t="s">
        <v>219</v>
      </c>
      <c r="B82" s="320" t="s">
        <v>221</v>
      </c>
      <c r="C82" s="115" t="s">
        <v>220</v>
      </c>
      <c r="D82" s="117">
        <v>5</v>
      </c>
      <c r="E82" s="117">
        <v>15.8</v>
      </c>
      <c r="F82" s="203">
        <v>15519000</v>
      </c>
      <c r="G82" s="10" t="s">
        <v>13</v>
      </c>
      <c r="H82" s="333">
        <f t="shared" si="4"/>
        <v>15519000</v>
      </c>
      <c r="I82" s="123">
        <f t="shared" si="3"/>
        <v>5</v>
      </c>
      <c r="J82" s="320"/>
      <c r="K82" t="s">
        <v>332</v>
      </c>
      <c r="L82">
        <f>SUMIF($G$69:$G$123,"y",$H$69:$H$123)</f>
        <v>307953409</v>
      </c>
    </row>
    <row r="83" spans="1:12" ht="16.5" thickTop="1" thickBot="1">
      <c r="A83" s="320" t="s">
        <v>219</v>
      </c>
      <c r="B83" s="320" t="s">
        <v>223</v>
      </c>
      <c r="C83" s="115" t="s">
        <v>222</v>
      </c>
      <c r="D83" s="117">
        <v>5</v>
      </c>
      <c r="E83" s="117">
        <v>15.6</v>
      </c>
      <c r="F83" s="203">
        <v>16071000</v>
      </c>
      <c r="G83" s="10" t="s">
        <v>13</v>
      </c>
      <c r="H83" s="333">
        <f t="shared" si="4"/>
        <v>16071000</v>
      </c>
      <c r="I83" s="123">
        <f t="shared" si="3"/>
        <v>5</v>
      </c>
      <c r="J83" s="320"/>
      <c r="K83" t="s">
        <v>333</v>
      </c>
      <c r="L83">
        <f>SUM(L87:L103)+SUM(L108:L113)</f>
        <v>307953409</v>
      </c>
    </row>
    <row r="84" spans="1:12" ht="16.5" thickTop="1" thickBot="1">
      <c r="A84" s="320" t="s">
        <v>224</v>
      </c>
      <c r="B84" s="320" t="s">
        <v>226</v>
      </c>
      <c r="C84" s="115" t="s">
        <v>225</v>
      </c>
      <c r="D84" s="117">
        <v>20</v>
      </c>
      <c r="E84" s="117">
        <v>7.9</v>
      </c>
      <c r="F84" s="203">
        <v>7772000</v>
      </c>
      <c r="G84" s="10" t="s">
        <v>13</v>
      </c>
      <c r="H84" s="333">
        <f t="shared" si="4"/>
        <v>7772000</v>
      </c>
      <c r="I84" s="123">
        <f t="shared" si="3"/>
        <v>20</v>
      </c>
      <c r="J84" s="320"/>
      <c r="K84" t="s">
        <v>334</v>
      </c>
      <c r="L84" t="b">
        <f>L82=L83</f>
        <v>1</v>
      </c>
    </row>
    <row r="85" spans="1:12" ht="16.5" thickTop="1" thickBot="1">
      <c r="A85" s="320" t="s">
        <v>224</v>
      </c>
      <c r="B85" s="320" t="s">
        <v>228</v>
      </c>
      <c r="C85" s="115" t="s">
        <v>227</v>
      </c>
      <c r="D85" s="117">
        <v>7</v>
      </c>
      <c r="E85" s="117">
        <v>1</v>
      </c>
      <c r="F85" s="203">
        <v>1170100</v>
      </c>
      <c r="G85" s="10" t="s">
        <v>13</v>
      </c>
      <c r="H85" s="333">
        <f t="shared" si="4"/>
        <v>1170100</v>
      </c>
      <c r="I85" s="123">
        <f t="shared" si="3"/>
        <v>7</v>
      </c>
      <c r="J85" s="320"/>
      <c r="K85" t="s">
        <v>306</v>
      </c>
    </row>
    <row r="86" spans="1:12" ht="16.5" thickTop="1" thickBot="1">
      <c r="A86" s="320" t="s">
        <v>224</v>
      </c>
      <c r="B86" s="320" t="s">
        <v>230</v>
      </c>
      <c r="C86" s="115" t="s">
        <v>229</v>
      </c>
      <c r="D86" s="117">
        <v>15</v>
      </c>
      <c r="E86" s="117">
        <v>5.9</v>
      </c>
      <c r="F86" s="203">
        <v>7967000</v>
      </c>
      <c r="G86" s="10" t="s">
        <v>13</v>
      </c>
      <c r="H86" s="333">
        <f t="shared" si="4"/>
        <v>7967000</v>
      </c>
      <c r="I86" s="123">
        <f t="shared" si="3"/>
        <v>15</v>
      </c>
      <c r="J86" s="320"/>
      <c r="K86" s="128" t="s">
        <v>301</v>
      </c>
      <c r="L86" s="129" t="s">
        <v>307</v>
      </c>
    </row>
    <row r="87" spans="1:12" ht="16.5" thickTop="1" thickBot="1">
      <c r="A87" s="320" t="s">
        <v>224</v>
      </c>
      <c r="B87" s="320" t="s">
        <v>232</v>
      </c>
      <c r="C87" s="115" t="s">
        <v>231</v>
      </c>
      <c r="D87" s="117">
        <v>25</v>
      </c>
      <c r="E87" s="117">
        <v>7.4</v>
      </c>
      <c r="F87" s="203">
        <v>4829000</v>
      </c>
      <c r="G87" s="10" t="s">
        <v>13</v>
      </c>
      <c r="H87" s="333">
        <f t="shared" si="4"/>
        <v>4829000</v>
      </c>
      <c r="I87" s="123">
        <f t="shared" si="3"/>
        <v>25</v>
      </c>
      <c r="J87" s="320"/>
      <c r="K87" s="130">
        <v>3</v>
      </c>
      <c r="L87" s="131">
        <f t="shared" ref="L87:L103" si="5">SUMIF($I$69:$I$123,K87,$H$69:$H$123)</f>
        <v>2547560</v>
      </c>
    </row>
    <row r="88" spans="1:12" ht="15.75" thickTop="1">
      <c r="A88" s="115"/>
      <c r="B88" s="122"/>
      <c r="C88" s="115"/>
      <c r="D88" s="113"/>
      <c r="E88" s="113">
        <f>SUM(E69:E87)</f>
        <v>185.80000000000004</v>
      </c>
      <c r="F88" s="113"/>
      <c r="G88" s="115"/>
      <c r="H88" s="123"/>
      <c r="I88" s="123" t="str">
        <f t="shared" si="3"/>
        <v/>
      </c>
      <c r="K88" s="130">
        <v>4</v>
      </c>
      <c r="L88" s="131">
        <f t="shared" si="5"/>
        <v>0</v>
      </c>
    </row>
    <row r="89" spans="1:12" ht="15.75" thickBot="1">
      <c r="A89" s="115"/>
      <c r="B89" s="122"/>
      <c r="C89" s="115"/>
      <c r="D89" s="113"/>
      <c r="E89" s="113"/>
      <c r="F89" s="113"/>
      <c r="G89" s="115"/>
      <c r="H89" s="123"/>
      <c r="I89" s="123" t="str">
        <f t="shared" si="3"/>
        <v/>
      </c>
      <c r="K89" s="130">
        <v>5</v>
      </c>
      <c r="L89" s="131">
        <f t="shared" si="5"/>
        <v>65537249</v>
      </c>
    </row>
    <row r="90" spans="1:12" ht="16.5" thickTop="1" thickBot="1">
      <c r="A90" s="115" t="s">
        <v>233</v>
      </c>
      <c r="B90" s="115" t="s">
        <v>235</v>
      </c>
      <c r="C90" s="115" t="s">
        <v>234</v>
      </c>
      <c r="D90" s="117">
        <v>25</v>
      </c>
      <c r="E90" s="117">
        <v>18.2</v>
      </c>
      <c r="F90" s="203">
        <v>16140000</v>
      </c>
      <c r="G90" s="10" t="s">
        <v>13</v>
      </c>
      <c r="H90" s="333">
        <f t="shared" si="4"/>
        <v>16140000</v>
      </c>
      <c r="I90" s="123">
        <f t="shared" si="3"/>
        <v>25</v>
      </c>
      <c r="K90" s="130">
        <v>6</v>
      </c>
      <c r="L90" s="131">
        <f t="shared" si="5"/>
        <v>0</v>
      </c>
    </row>
    <row r="91" spans="1:12" ht="16.5" thickTop="1" thickBot="1">
      <c r="A91" s="115" t="s">
        <v>233</v>
      </c>
      <c r="B91" s="115" t="s">
        <v>237</v>
      </c>
      <c r="C91" s="115" t="s">
        <v>236</v>
      </c>
      <c r="D91" s="117">
        <v>25</v>
      </c>
      <c r="E91" s="117">
        <v>1.5</v>
      </c>
      <c r="F91" s="203">
        <v>1585000</v>
      </c>
      <c r="G91" s="10" t="s">
        <v>15</v>
      </c>
      <c r="H91" s="333">
        <f t="shared" si="4"/>
        <v>1585000</v>
      </c>
      <c r="I91" s="123" t="str">
        <f t="shared" si="3"/>
        <v/>
      </c>
      <c r="K91" s="130">
        <v>7</v>
      </c>
      <c r="L91" s="131">
        <f t="shared" si="5"/>
        <v>22736100</v>
      </c>
    </row>
    <row r="92" spans="1:12" ht="16.5" thickTop="1" thickBot="1">
      <c r="A92" s="115" t="s">
        <v>238</v>
      </c>
      <c r="B92" s="115" t="s">
        <v>240</v>
      </c>
      <c r="C92" s="115" t="s">
        <v>239</v>
      </c>
      <c r="D92" s="117">
        <v>25</v>
      </c>
      <c r="E92" s="117">
        <v>15</v>
      </c>
      <c r="F92" s="203">
        <v>10545000</v>
      </c>
      <c r="G92" s="10" t="s">
        <v>15</v>
      </c>
      <c r="H92" s="333">
        <f t="shared" si="4"/>
        <v>10545000</v>
      </c>
      <c r="I92" s="123" t="str">
        <f t="shared" si="3"/>
        <v/>
      </c>
      <c r="K92" s="130">
        <v>9</v>
      </c>
      <c r="L92" s="131">
        <f t="shared" si="5"/>
        <v>0</v>
      </c>
    </row>
    <row r="93" spans="1:12" ht="16.5" thickTop="1" thickBot="1">
      <c r="A93" s="115" t="s">
        <v>238</v>
      </c>
      <c r="B93" s="115" t="s">
        <v>242</v>
      </c>
      <c r="C93" s="115" t="s">
        <v>241</v>
      </c>
      <c r="D93" s="117">
        <v>25</v>
      </c>
      <c r="E93" s="117">
        <v>13.3</v>
      </c>
      <c r="F93" s="203">
        <v>12003000</v>
      </c>
      <c r="G93" s="10" t="s">
        <v>13</v>
      </c>
      <c r="H93" s="333">
        <f t="shared" si="4"/>
        <v>12003000</v>
      </c>
      <c r="I93" s="123">
        <f t="shared" si="3"/>
        <v>25</v>
      </c>
      <c r="K93" s="130">
        <v>10</v>
      </c>
      <c r="L93" s="131">
        <f t="shared" si="5"/>
        <v>27569000</v>
      </c>
    </row>
    <row r="94" spans="1:12" ht="16.5" thickTop="1" thickBot="1">
      <c r="A94" s="115" t="s">
        <v>238</v>
      </c>
      <c r="B94" s="115" t="s">
        <v>244</v>
      </c>
      <c r="C94" s="115" t="s">
        <v>243</v>
      </c>
      <c r="D94" s="117">
        <v>10</v>
      </c>
      <c r="E94" s="117">
        <v>11.6</v>
      </c>
      <c r="F94" s="203">
        <v>11142000</v>
      </c>
      <c r="G94" s="10" t="s">
        <v>15</v>
      </c>
      <c r="H94" s="333">
        <f t="shared" si="4"/>
        <v>11142000</v>
      </c>
      <c r="I94" s="123" t="str">
        <f t="shared" si="3"/>
        <v/>
      </c>
      <c r="K94" s="130">
        <v>11</v>
      </c>
      <c r="L94" s="131">
        <f t="shared" si="5"/>
        <v>0</v>
      </c>
    </row>
    <row r="95" spans="1:12" ht="16.5" thickTop="1" thickBot="1">
      <c r="A95" s="115" t="s">
        <v>238</v>
      </c>
      <c r="B95" s="115" t="s">
        <v>246</v>
      </c>
      <c r="C95" s="115" t="s">
        <v>245</v>
      </c>
      <c r="D95" s="117">
        <v>25</v>
      </c>
      <c r="E95" s="117">
        <v>21.5</v>
      </c>
      <c r="F95" s="203">
        <v>18690000</v>
      </c>
      <c r="G95" s="10" t="s">
        <v>15</v>
      </c>
      <c r="H95" s="333">
        <f t="shared" si="4"/>
        <v>18690000</v>
      </c>
      <c r="I95" s="123" t="str">
        <f t="shared" si="3"/>
        <v/>
      </c>
      <c r="K95" s="130">
        <v>13</v>
      </c>
      <c r="L95" s="131">
        <f t="shared" si="5"/>
        <v>0</v>
      </c>
    </row>
    <row r="96" spans="1:12" ht="16.5" thickTop="1" thickBot="1">
      <c r="A96" s="115" t="s">
        <v>247</v>
      </c>
      <c r="B96" s="115" t="s">
        <v>249</v>
      </c>
      <c r="C96" s="115" t="s">
        <v>248</v>
      </c>
      <c r="D96" s="117">
        <v>15</v>
      </c>
      <c r="E96" s="117">
        <v>1.1000000000000001</v>
      </c>
      <c r="F96" s="203">
        <v>1220000</v>
      </c>
      <c r="G96" s="10" t="s">
        <v>13</v>
      </c>
      <c r="H96" s="333">
        <f t="shared" si="4"/>
        <v>1220000</v>
      </c>
      <c r="I96" s="123">
        <f t="shared" si="3"/>
        <v>15</v>
      </c>
      <c r="K96" s="130">
        <v>15</v>
      </c>
      <c r="L96" s="131">
        <f t="shared" si="5"/>
        <v>66391000</v>
      </c>
    </row>
    <row r="97" spans="1:14" ht="16.5" thickTop="1" thickBot="1">
      <c r="A97" s="115" t="s">
        <v>247</v>
      </c>
      <c r="B97" s="115" t="s">
        <v>251</v>
      </c>
      <c r="C97" s="115" t="s">
        <v>250</v>
      </c>
      <c r="D97" s="117">
        <v>25</v>
      </c>
      <c r="E97" s="117">
        <v>8.9</v>
      </c>
      <c r="F97" s="203">
        <v>8831000</v>
      </c>
      <c r="G97" s="10" t="s">
        <v>15</v>
      </c>
      <c r="H97" s="333">
        <f t="shared" si="4"/>
        <v>8831000</v>
      </c>
      <c r="I97" s="123" t="str">
        <f t="shared" si="3"/>
        <v/>
      </c>
      <c r="K97" s="130">
        <v>18</v>
      </c>
      <c r="L97" s="131">
        <f t="shared" si="5"/>
        <v>0</v>
      </c>
    </row>
    <row r="98" spans="1:14" ht="16.5" thickTop="1" thickBot="1">
      <c r="A98" s="115" t="s">
        <v>247</v>
      </c>
      <c r="B98" s="115" t="s">
        <v>253</v>
      </c>
      <c r="C98" s="115" t="s">
        <v>252</v>
      </c>
      <c r="D98" s="117">
        <v>20</v>
      </c>
      <c r="E98" s="117">
        <v>0.67</v>
      </c>
      <c r="F98" s="203">
        <v>510700</v>
      </c>
      <c r="G98" s="10" t="s">
        <v>15</v>
      </c>
      <c r="H98" s="333">
        <f t="shared" si="4"/>
        <v>510700</v>
      </c>
      <c r="I98" s="123" t="str">
        <f t="shared" si="3"/>
        <v/>
      </c>
      <c r="K98" s="135">
        <v>20</v>
      </c>
      <c r="L98" s="131">
        <f t="shared" si="5"/>
        <v>18671000</v>
      </c>
    </row>
    <row r="99" spans="1:14" ht="16.5" thickTop="1" thickBot="1">
      <c r="A99" s="115" t="s">
        <v>247</v>
      </c>
      <c r="B99" s="115" t="s">
        <v>255</v>
      </c>
      <c r="C99" s="115" t="s">
        <v>254</v>
      </c>
      <c r="D99" s="117">
        <v>15</v>
      </c>
      <c r="E99" s="117">
        <v>1.5</v>
      </c>
      <c r="F99" s="203">
        <v>1579000</v>
      </c>
      <c r="G99" s="10" t="s">
        <v>13</v>
      </c>
      <c r="H99" s="333">
        <f t="shared" si="4"/>
        <v>1579000</v>
      </c>
      <c r="I99" s="123">
        <f t="shared" si="3"/>
        <v>15</v>
      </c>
      <c r="K99" s="135">
        <v>23</v>
      </c>
      <c r="L99" s="131">
        <f t="shared" si="5"/>
        <v>0</v>
      </c>
    </row>
    <row r="100" spans="1:14" s="33" customFormat="1" ht="16.5" thickTop="1" thickBot="1">
      <c r="A100" s="33" t="s">
        <v>256</v>
      </c>
      <c r="B100" s="33" t="s">
        <v>258</v>
      </c>
      <c r="C100" s="33" t="s">
        <v>257</v>
      </c>
      <c r="D100" s="117">
        <v>5</v>
      </c>
      <c r="E100" s="133">
        <v>12.1</v>
      </c>
      <c r="F100" s="203">
        <v>17497034</v>
      </c>
      <c r="G100" s="10" t="s">
        <v>13</v>
      </c>
      <c r="H100" s="333">
        <f t="shared" si="4"/>
        <v>17497034</v>
      </c>
      <c r="I100" s="123">
        <f t="shared" si="3"/>
        <v>5</v>
      </c>
      <c r="K100" s="135">
        <v>25</v>
      </c>
      <c r="L100" s="131">
        <f t="shared" si="5"/>
        <v>69479000</v>
      </c>
    </row>
    <row r="101" spans="1:14" s="33" customFormat="1" ht="16.5" thickTop="1" thickBot="1">
      <c r="A101" s="33" t="s">
        <v>256</v>
      </c>
      <c r="B101" s="33" t="s">
        <v>260</v>
      </c>
      <c r="C101" s="33" t="s">
        <v>259</v>
      </c>
      <c r="D101" s="117">
        <v>5</v>
      </c>
      <c r="E101" s="133">
        <v>1.55</v>
      </c>
      <c r="F101" s="203">
        <v>1580000</v>
      </c>
      <c r="G101" s="10" t="s">
        <v>13</v>
      </c>
      <c r="H101" s="333">
        <f t="shared" si="4"/>
        <v>1580000</v>
      </c>
      <c r="I101" s="123">
        <f t="shared" si="3"/>
        <v>5</v>
      </c>
      <c r="K101" s="135">
        <v>30</v>
      </c>
      <c r="L101" s="131">
        <f t="shared" si="5"/>
        <v>0</v>
      </c>
    </row>
    <row r="102" spans="1:14" s="33" customFormat="1" ht="16.5" thickTop="1" thickBot="1">
      <c r="A102" s="297" t="s">
        <v>256</v>
      </c>
      <c r="B102" s="297" t="s">
        <v>154</v>
      </c>
      <c r="C102" s="297" t="s">
        <v>261</v>
      </c>
      <c r="D102" s="117">
        <v>20</v>
      </c>
      <c r="E102" s="133">
        <v>0.625</v>
      </c>
      <c r="F102" s="203">
        <v>865500</v>
      </c>
      <c r="G102" s="10" t="s">
        <v>13</v>
      </c>
      <c r="H102" s="333">
        <f t="shared" si="4"/>
        <v>865500</v>
      </c>
      <c r="I102" s="123" t="s">
        <v>310</v>
      </c>
      <c r="K102" s="135" t="s">
        <v>388</v>
      </c>
      <c r="L102" s="131">
        <f t="shared" si="5"/>
        <v>1900000</v>
      </c>
    </row>
    <row r="103" spans="1:14" s="33" customFormat="1" ht="16.5" thickTop="1" thickBot="1">
      <c r="A103" s="297" t="s">
        <v>256</v>
      </c>
      <c r="B103" s="297" t="s">
        <v>155</v>
      </c>
      <c r="C103" s="297" t="s">
        <v>262</v>
      </c>
      <c r="D103" s="117">
        <v>10</v>
      </c>
      <c r="E103" s="133">
        <v>2.17</v>
      </c>
      <c r="F103" s="203">
        <v>1725000</v>
      </c>
      <c r="G103" s="10" t="s">
        <v>13</v>
      </c>
      <c r="H103" s="333">
        <f t="shared" si="4"/>
        <v>1725000</v>
      </c>
      <c r="I103" s="123" t="s">
        <v>310</v>
      </c>
      <c r="K103" s="136" t="s">
        <v>389</v>
      </c>
      <c r="L103" s="331">
        <f t="shared" si="5"/>
        <v>0</v>
      </c>
    </row>
    <row r="104" spans="1:14" s="33" customFormat="1" ht="16.5" thickTop="1" thickBot="1">
      <c r="A104" s="297" t="s">
        <v>256</v>
      </c>
      <c r="B104" s="297" t="s">
        <v>264</v>
      </c>
      <c r="C104" s="297" t="s">
        <v>263</v>
      </c>
      <c r="D104" s="117">
        <v>4</v>
      </c>
      <c r="E104" s="133">
        <v>1</v>
      </c>
      <c r="F104" s="203">
        <v>618000</v>
      </c>
      <c r="G104" s="10" t="s">
        <v>13</v>
      </c>
      <c r="H104" s="333">
        <f t="shared" si="4"/>
        <v>618000</v>
      </c>
      <c r="I104" s="123" t="s">
        <v>310</v>
      </c>
    </row>
    <row r="105" spans="1:14" s="33" customFormat="1" ht="16.5" thickTop="1" thickBot="1">
      <c r="A105" s="33" t="s">
        <v>256</v>
      </c>
      <c r="B105" s="297" t="s">
        <v>266</v>
      </c>
      <c r="C105" s="33" t="s">
        <v>265</v>
      </c>
      <c r="D105" s="117">
        <v>10</v>
      </c>
      <c r="E105" s="133">
        <v>10.5</v>
      </c>
      <c r="F105" s="203">
        <v>10921000</v>
      </c>
      <c r="G105" s="10" t="s">
        <v>13</v>
      </c>
      <c r="H105" s="333">
        <f t="shared" si="4"/>
        <v>10921000</v>
      </c>
      <c r="I105" s="123">
        <f>IF(G105="y",D105,"")</f>
        <v>10</v>
      </c>
      <c r="N105" s="137"/>
    </row>
    <row r="106" spans="1:14" ht="16.5" thickTop="1" thickBot="1">
      <c r="A106" s="115" t="s">
        <v>199</v>
      </c>
      <c r="B106" s="115" t="s">
        <v>268</v>
      </c>
      <c r="C106" s="115" t="s">
        <v>267</v>
      </c>
      <c r="D106" s="117">
        <v>2</v>
      </c>
      <c r="E106" s="117">
        <v>8</v>
      </c>
      <c r="F106" s="203">
        <v>1900000</v>
      </c>
      <c r="G106" s="10" t="s">
        <v>13</v>
      </c>
      <c r="H106" s="333">
        <f t="shared" si="4"/>
        <v>1900000</v>
      </c>
      <c r="I106" s="123">
        <f>IF(G106="y",D106,"")</f>
        <v>2</v>
      </c>
    </row>
    <row r="107" spans="1:14" ht="16.5" thickTop="1" thickBot="1">
      <c r="A107" s="115" t="s">
        <v>269</v>
      </c>
      <c r="B107" s="115" t="s">
        <v>271</v>
      </c>
      <c r="C107" s="115" t="s">
        <v>270</v>
      </c>
      <c r="D107" s="117">
        <v>20</v>
      </c>
      <c r="E107" s="117">
        <v>1.8</v>
      </c>
      <c r="F107" s="203">
        <v>1712000</v>
      </c>
      <c r="G107" s="10" t="s">
        <v>13</v>
      </c>
      <c r="H107" s="333">
        <f t="shared" si="4"/>
        <v>1712000</v>
      </c>
      <c r="I107" s="123">
        <f>IF(G107="y",D107,"")</f>
        <v>20</v>
      </c>
      <c r="K107" s="121" t="s">
        <v>308</v>
      </c>
      <c r="L107" s="83" t="s">
        <v>307</v>
      </c>
      <c r="M107" s="121" t="s">
        <v>138</v>
      </c>
      <c r="N107" s="121" t="s">
        <v>309</v>
      </c>
    </row>
    <row r="108" spans="1:14" s="33" customFormat="1" ht="16.5" thickTop="1" thickBot="1">
      <c r="A108" s="33" t="s">
        <v>269</v>
      </c>
      <c r="B108" s="33" t="s">
        <v>273</v>
      </c>
      <c r="C108" s="33" t="s">
        <v>272</v>
      </c>
      <c r="D108" s="117">
        <v>20</v>
      </c>
      <c r="E108" s="133">
        <v>0.75</v>
      </c>
      <c r="F108" s="203">
        <v>862000</v>
      </c>
      <c r="G108" s="10" t="s">
        <v>13</v>
      </c>
      <c r="H108" s="333">
        <f t="shared" si="4"/>
        <v>862000</v>
      </c>
      <c r="I108" s="134">
        <f>IF(G108="y",D108,"")</f>
        <v>20</v>
      </c>
      <c r="K108" s="139" t="str">
        <f>B102</f>
        <v>Commercial Hanger Infrastructure</v>
      </c>
      <c r="L108" s="140">
        <f>IF(G102="y",H102,0)</f>
        <v>865500</v>
      </c>
      <c r="M108" s="334">
        <f>D102</f>
        <v>20</v>
      </c>
      <c r="N108" s="146" t="s">
        <v>311</v>
      </c>
    </row>
    <row r="109" spans="1:14" s="33" customFormat="1" ht="16.5" thickTop="1" thickBot="1">
      <c r="A109" s="297" t="s">
        <v>169</v>
      </c>
      <c r="B109" s="297" t="s">
        <v>275</v>
      </c>
      <c r="C109" s="297" t="s">
        <v>274</v>
      </c>
      <c r="D109" s="117">
        <v>25</v>
      </c>
      <c r="E109" s="133">
        <v>6.7</v>
      </c>
      <c r="F109" s="203">
        <v>6129000</v>
      </c>
      <c r="G109" s="10" t="s">
        <v>13</v>
      </c>
      <c r="H109" s="333">
        <f t="shared" si="4"/>
        <v>6129000</v>
      </c>
      <c r="I109" s="123" t="s">
        <v>310</v>
      </c>
      <c r="K109" s="141" t="str">
        <f>B103</f>
        <v>Cargo Terminal Development</v>
      </c>
      <c r="L109" s="40">
        <f t="shared" ref="L109:L110" si="6">IF(G103="y",H103,0)</f>
        <v>1725000</v>
      </c>
      <c r="M109" s="142">
        <f>D103</f>
        <v>10</v>
      </c>
      <c r="N109" s="147">
        <v>2016</v>
      </c>
    </row>
    <row r="110" spans="1:14" s="33" customFormat="1" ht="16.5" thickTop="1" thickBot="1">
      <c r="A110" s="297" t="s">
        <v>169</v>
      </c>
      <c r="B110" s="297" t="s">
        <v>277</v>
      </c>
      <c r="C110" s="297" t="s">
        <v>276</v>
      </c>
      <c r="D110" s="117">
        <v>20</v>
      </c>
      <c r="E110" s="133">
        <v>10</v>
      </c>
      <c r="F110" s="203">
        <v>7945000</v>
      </c>
      <c r="G110" s="10" t="s">
        <v>13</v>
      </c>
      <c r="H110" s="333">
        <f t="shared" si="4"/>
        <v>7945000</v>
      </c>
      <c r="I110" s="123" t="s">
        <v>310</v>
      </c>
      <c r="K110" s="141" t="str">
        <f>B104</f>
        <v>Digital Advertising Projects</v>
      </c>
      <c r="L110" s="40">
        <f t="shared" si="6"/>
        <v>618000</v>
      </c>
      <c r="M110" s="142">
        <f>D104</f>
        <v>4</v>
      </c>
      <c r="N110" s="147">
        <v>2015</v>
      </c>
    </row>
    <row r="111" spans="1:14" s="33" customFormat="1" ht="16.5" thickTop="1" thickBot="1">
      <c r="A111" s="297" t="s">
        <v>169</v>
      </c>
      <c r="B111" s="297" t="s">
        <v>279</v>
      </c>
      <c r="C111" s="297" t="s">
        <v>278</v>
      </c>
      <c r="D111" s="117">
        <v>25</v>
      </c>
      <c r="E111" s="133">
        <v>12.3</v>
      </c>
      <c r="F111" s="203">
        <v>15840000</v>
      </c>
      <c r="G111" s="10" t="s">
        <v>13</v>
      </c>
      <c r="H111" s="333">
        <f t="shared" si="4"/>
        <v>15840000</v>
      </c>
      <c r="I111" s="123" t="s">
        <v>310</v>
      </c>
      <c r="K111" s="141" t="str">
        <f>B109</f>
        <v>Long Term Car Park Resurface</v>
      </c>
      <c r="L111" s="40">
        <f>IF(G109="y",H109,0)</f>
        <v>6129000</v>
      </c>
      <c r="M111" s="142">
        <f>D109</f>
        <v>25</v>
      </c>
      <c r="N111" s="147">
        <v>2019</v>
      </c>
    </row>
    <row r="112" spans="1:14" s="33" customFormat="1" ht="16.5" thickTop="1" thickBot="1">
      <c r="A112" s="33" t="s">
        <v>169</v>
      </c>
      <c r="B112" s="33" t="s">
        <v>281</v>
      </c>
      <c r="C112" s="33" t="s">
        <v>280</v>
      </c>
      <c r="D112" s="117">
        <v>25</v>
      </c>
      <c r="E112" s="133">
        <v>1.5</v>
      </c>
      <c r="F112" s="203">
        <v>1654000</v>
      </c>
      <c r="G112" s="10" t="s">
        <v>13</v>
      </c>
      <c r="H112" s="333">
        <f t="shared" si="4"/>
        <v>1654000</v>
      </c>
      <c r="I112" s="134">
        <f t="shared" ref="I112:I123" si="7">IF(G112="y",D112,"")</f>
        <v>25</v>
      </c>
      <c r="K112" s="141" t="str">
        <f>B110</f>
        <v>Consolidated Car Rental Centre</v>
      </c>
      <c r="L112" s="40">
        <f t="shared" ref="L112:L113" si="8">IF(G110="y",H110,0)</f>
        <v>7945000</v>
      </c>
      <c r="M112" s="142">
        <f>D110</f>
        <v>20</v>
      </c>
      <c r="N112" s="147">
        <v>2018</v>
      </c>
    </row>
    <row r="113" spans="1:39" s="33" customFormat="1" ht="16.5" thickTop="1" thickBot="1">
      <c r="B113" s="132"/>
      <c r="D113" s="138"/>
      <c r="E113" s="138"/>
      <c r="F113" s="138"/>
      <c r="H113" s="123"/>
      <c r="I113" s="134" t="str">
        <f t="shared" si="7"/>
        <v/>
      </c>
      <c r="K113" s="143" t="str">
        <f>B111</f>
        <v>Completion of T2MSCP</v>
      </c>
      <c r="L113" s="144">
        <f t="shared" si="8"/>
        <v>15840000</v>
      </c>
      <c r="M113" s="145">
        <f>D111</f>
        <v>25</v>
      </c>
      <c r="N113" s="148">
        <v>2018</v>
      </c>
    </row>
    <row r="114" spans="1:39" s="33" customFormat="1" ht="16.5" thickTop="1" thickBot="1">
      <c r="A114" s="33" t="s">
        <v>282</v>
      </c>
      <c r="B114" s="33" t="s">
        <v>284</v>
      </c>
      <c r="C114" s="33" t="s">
        <v>283</v>
      </c>
      <c r="D114" s="117">
        <v>10</v>
      </c>
      <c r="E114" s="132">
        <v>13</v>
      </c>
      <c r="F114" s="203">
        <v>12260000</v>
      </c>
      <c r="G114" s="10" t="s">
        <v>15</v>
      </c>
      <c r="H114" s="333">
        <f t="shared" si="4"/>
        <v>12260000</v>
      </c>
      <c r="I114" s="134" t="str">
        <f t="shared" si="7"/>
        <v/>
      </c>
    </row>
    <row r="115" spans="1:39" ht="16.5" thickTop="1" thickBot="1">
      <c r="A115" s="115" t="s">
        <v>282</v>
      </c>
      <c r="B115" s="115" t="s">
        <v>286</v>
      </c>
      <c r="C115" s="115" t="s">
        <v>285</v>
      </c>
      <c r="D115" s="117">
        <v>20</v>
      </c>
      <c r="E115" s="122">
        <v>18</v>
      </c>
      <c r="F115" s="203">
        <v>18965200</v>
      </c>
      <c r="G115" s="10" t="s">
        <v>15</v>
      </c>
      <c r="H115" s="333">
        <f t="shared" si="4"/>
        <v>18965200</v>
      </c>
      <c r="I115" s="123" t="str">
        <f t="shared" si="7"/>
        <v/>
      </c>
    </row>
    <row r="116" spans="1:39" ht="16.5" thickTop="1" thickBot="1">
      <c r="A116" s="115" t="s">
        <v>282</v>
      </c>
      <c r="B116" s="115" t="s">
        <v>288</v>
      </c>
      <c r="C116" s="115" t="s">
        <v>287</v>
      </c>
      <c r="D116" s="117">
        <v>20</v>
      </c>
      <c r="E116" s="122">
        <v>8.1999999999999993</v>
      </c>
      <c r="F116" s="203">
        <v>7470000</v>
      </c>
      <c r="G116" s="10" t="s">
        <v>15</v>
      </c>
      <c r="H116" s="333">
        <f t="shared" si="4"/>
        <v>7470000</v>
      </c>
      <c r="I116" s="123" t="str">
        <f t="shared" si="7"/>
        <v/>
      </c>
    </row>
    <row r="117" spans="1:39" ht="16.5" thickTop="1" thickBot="1">
      <c r="A117" s="115" t="s">
        <v>282</v>
      </c>
      <c r="B117" s="115" t="s">
        <v>290</v>
      </c>
      <c r="C117" s="115" t="s">
        <v>289</v>
      </c>
      <c r="D117" s="117">
        <v>25</v>
      </c>
      <c r="E117" s="122">
        <v>38.299999999999997</v>
      </c>
      <c r="F117" s="203">
        <v>38136000</v>
      </c>
      <c r="G117" s="10" t="s">
        <v>15</v>
      </c>
      <c r="H117" s="333">
        <f t="shared" si="4"/>
        <v>38136000</v>
      </c>
      <c r="I117" s="123" t="str">
        <f t="shared" si="7"/>
        <v/>
      </c>
    </row>
    <row r="118" spans="1:39" ht="16.5" thickTop="1" thickBot="1">
      <c r="A118" s="115" t="s">
        <v>16</v>
      </c>
      <c r="B118" s="115" t="s">
        <v>292</v>
      </c>
      <c r="C118" s="115" t="s">
        <v>291</v>
      </c>
      <c r="D118" s="117">
        <v>10</v>
      </c>
      <c r="E118" s="122">
        <v>10</v>
      </c>
      <c r="F118" s="203">
        <v>10833000</v>
      </c>
      <c r="G118" s="10" t="s">
        <v>13</v>
      </c>
      <c r="H118" s="333">
        <f t="shared" si="4"/>
        <v>10833000</v>
      </c>
      <c r="I118" s="123">
        <f t="shared" si="7"/>
        <v>10</v>
      </c>
    </row>
    <row r="119" spans="1:39" ht="16.5" thickTop="1" thickBot="1">
      <c r="A119" s="115" t="s">
        <v>16</v>
      </c>
      <c r="B119" s="115" t="s">
        <v>83</v>
      </c>
      <c r="C119" s="115" t="s">
        <v>293</v>
      </c>
      <c r="D119" s="117">
        <v>10</v>
      </c>
      <c r="E119" s="122">
        <v>3.5</v>
      </c>
      <c r="F119" s="203">
        <v>3128000</v>
      </c>
      <c r="G119" s="10" t="s">
        <v>13</v>
      </c>
      <c r="H119" s="333">
        <f t="shared" si="4"/>
        <v>3128000</v>
      </c>
      <c r="I119" s="123">
        <f t="shared" si="7"/>
        <v>10</v>
      </c>
    </row>
    <row r="120" spans="1:39" ht="16.5" thickTop="1" thickBot="1">
      <c r="A120" s="115" t="s">
        <v>16</v>
      </c>
      <c r="B120" s="320" t="s">
        <v>294</v>
      </c>
      <c r="C120" s="115"/>
      <c r="D120" s="117">
        <v>30</v>
      </c>
      <c r="E120" s="122">
        <v>4.25</v>
      </c>
      <c r="F120" s="203">
        <v>2262000</v>
      </c>
      <c r="G120" s="10" t="s">
        <v>15</v>
      </c>
      <c r="H120" s="333">
        <f t="shared" si="4"/>
        <v>2262000</v>
      </c>
      <c r="I120" s="123" t="str">
        <f t="shared" si="7"/>
        <v/>
      </c>
    </row>
    <row r="121" spans="1:39" ht="16.5" thickTop="1" thickBot="1">
      <c r="A121" s="115" t="s">
        <v>16</v>
      </c>
      <c r="B121" s="320" t="s">
        <v>295</v>
      </c>
      <c r="C121" s="115"/>
      <c r="D121" s="117">
        <v>30</v>
      </c>
      <c r="E121" s="122">
        <v>4</v>
      </c>
      <c r="F121" s="203">
        <v>4000000</v>
      </c>
      <c r="G121" s="10" t="s">
        <v>15</v>
      </c>
      <c r="H121" s="333">
        <f t="shared" si="4"/>
        <v>4000000</v>
      </c>
      <c r="I121" s="123" t="str">
        <f t="shared" si="7"/>
        <v/>
      </c>
    </row>
    <row r="122" spans="1:39" ht="16.5" thickTop="1" thickBot="1">
      <c r="A122" s="115" t="s">
        <v>296</v>
      </c>
      <c r="B122" s="115" t="s">
        <v>297</v>
      </c>
      <c r="C122" s="115"/>
      <c r="D122" s="117">
        <v>30</v>
      </c>
      <c r="E122" s="122">
        <v>55</v>
      </c>
      <c r="F122" s="203">
        <v>49613000</v>
      </c>
      <c r="G122" s="10" t="s">
        <v>15</v>
      </c>
      <c r="H122" s="333">
        <f t="shared" si="4"/>
        <v>49613000</v>
      </c>
      <c r="I122" s="123" t="str">
        <f t="shared" si="7"/>
        <v/>
      </c>
    </row>
    <row r="123" spans="1:39" ht="16.5" thickTop="1" thickBot="1">
      <c r="A123" s="115" t="s">
        <v>296</v>
      </c>
      <c r="B123" s="115" t="s">
        <v>298</v>
      </c>
      <c r="C123" s="115"/>
      <c r="D123" s="117">
        <v>25</v>
      </c>
      <c r="E123" s="122">
        <v>30</v>
      </c>
      <c r="F123" s="203">
        <v>27885000</v>
      </c>
      <c r="G123" s="10" t="s">
        <v>15</v>
      </c>
      <c r="H123" s="333">
        <f t="shared" si="4"/>
        <v>27885000</v>
      </c>
      <c r="I123" s="123" t="str">
        <f t="shared" si="7"/>
        <v/>
      </c>
    </row>
    <row r="124" spans="1:39" ht="15.75" thickTop="1">
      <c r="E124" s="6"/>
      <c r="F124" s="6"/>
      <c r="G124" s="6"/>
      <c r="H124" s="6"/>
    </row>
    <row r="125" spans="1:39" s="111" customFormat="1" ht="21">
      <c r="A125" s="199"/>
      <c r="B125" s="199" t="s">
        <v>587</v>
      </c>
      <c r="C125" s="199"/>
      <c r="D125" s="199"/>
      <c r="E125" s="199"/>
      <c r="F125" s="199"/>
      <c r="G125" s="199"/>
      <c r="H125" s="199"/>
      <c r="I125" s="199"/>
      <c r="J125" s="199"/>
      <c r="K125" s="199"/>
      <c r="L125" s="199"/>
      <c r="M125" s="199"/>
      <c r="N125" s="199"/>
      <c r="O125" s="199"/>
      <c r="P125" s="199"/>
      <c r="Q125" s="199"/>
      <c r="R125" s="199"/>
      <c r="S125" s="199"/>
      <c r="T125" s="199"/>
      <c r="U125" s="199"/>
      <c r="V125" s="199"/>
      <c r="W125" s="199"/>
      <c r="X125" s="199"/>
      <c r="Y125" s="199"/>
      <c r="Z125" s="199"/>
      <c r="AA125" s="199"/>
      <c r="AB125" s="199"/>
      <c r="AC125" s="199"/>
      <c r="AD125" s="199"/>
      <c r="AE125" s="199"/>
      <c r="AF125" s="199"/>
      <c r="AG125" s="199"/>
      <c r="AH125" s="199"/>
      <c r="AI125" s="199"/>
      <c r="AJ125" s="199"/>
      <c r="AK125" s="199"/>
      <c r="AL125" s="199"/>
      <c r="AM125" s="199"/>
    </row>
    <row r="126" spans="1:39" s="189" customFormat="1">
      <c r="B126" s="159"/>
      <c r="C126" s="195"/>
    </row>
    <row r="127" spans="1:39" s="245" customFormat="1">
      <c r="B127" s="310" t="s">
        <v>569</v>
      </c>
      <c r="C127" s="195"/>
    </row>
    <row r="128" spans="1:39" s="189" customFormat="1" ht="15.75" thickBot="1">
      <c r="B128" s="196" t="s">
        <v>374</v>
      </c>
      <c r="C128" s="195"/>
    </row>
    <row r="129" spans="1:39" s="189" customFormat="1" ht="16.5" thickTop="1" thickBot="1">
      <c r="B129" s="159" t="s">
        <v>370</v>
      </c>
      <c r="C129" s="11">
        <v>0</v>
      </c>
    </row>
    <row r="130" spans="1:39" s="189" customFormat="1" ht="15.75" thickTop="1">
      <c r="B130" s="159"/>
      <c r="C130" s="197"/>
    </row>
    <row r="131" spans="1:39" s="111" customFormat="1" ht="21">
      <c r="A131" s="199"/>
      <c r="B131" s="199" t="s">
        <v>349</v>
      </c>
      <c r="C131" s="199"/>
      <c r="D131" s="199"/>
      <c r="E131" s="199"/>
      <c r="F131" s="199"/>
      <c r="G131" s="199"/>
      <c r="H131" s="199"/>
      <c r="I131" s="199"/>
      <c r="J131" s="199"/>
      <c r="K131" s="199"/>
      <c r="L131" s="199"/>
      <c r="M131" s="199"/>
      <c r="N131" s="199"/>
      <c r="O131" s="199"/>
      <c r="P131" s="199"/>
      <c r="Q131" s="199"/>
      <c r="R131" s="199"/>
      <c r="S131" s="199"/>
      <c r="T131" s="199"/>
      <c r="U131" s="199"/>
      <c r="V131" s="199"/>
      <c r="W131" s="199"/>
      <c r="X131" s="199"/>
      <c r="Y131" s="199"/>
      <c r="Z131" s="199"/>
      <c r="AA131" s="199"/>
      <c r="AB131" s="199"/>
      <c r="AC131" s="199"/>
      <c r="AD131" s="199"/>
      <c r="AE131" s="199"/>
      <c r="AF131" s="199"/>
      <c r="AG131" s="199"/>
      <c r="AH131" s="199"/>
      <c r="AI131" s="199"/>
      <c r="AJ131" s="199"/>
      <c r="AK131" s="199"/>
      <c r="AL131" s="199"/>
      <c r="AM131" s="199"/>
    </row>
    <row r="132" spans="1:39" s="245" customFormat="1">
      <c r="B132" s="257" t="s">
        <v>613</v>
      </c>
      <c r="C132" s="161"/>
    </row>
    <row r="133" spans="1:39" s="115" customFormat="1">
      <c r="B133" s="179" t="s">
        <v>353</v>
      </c>
      <c r="C133" s="284">
        <v>101.4</v>
      </c>
    </row>
    <row r="134" spans="1:39" s="155" customFormat="1">
      <c r="B134" s="180" t="s">
        <v>355</v>
      </c>
      <c r="C134" s="284">
        <v>101.2</v>
      </c>
    </row>
    <row r="135" spans="1:39" s="155" customFormat="1" ht="15.75" thickBot="1">
      <c r="C135" s="284"/>
    </row>
    <row r="136" spans="1:39" s="87" customFormat="1" ht="15.75" thickBot="1">
      <c r="A136" s="87" t="s">
        <v>567</v>
      </c>
      <c r="B136" s="97">
        <v>101.4</v>
      </c>
      <c r="C136" s="336" t="s">
        <v>599</v>
      </c>
      <c r="D136" s="178"/>
    </row>
    <row r="137" spans="1:39" s="155" customFormat="1">
      <c r="C137" s="284"/>
    </row>
    <row r="138" spans="1:39">
      <c r="B138" t="s">
        <v>337</v>
      </c>
      <c r="C138" s="6">
        <v>0.96799999999999997</v>
      </c>
    </row>
    <row r="139" spans="1:39" s="155" customFormat="1">
      <c r="B139" s="155" t="s">
        <v>356</v>
      </c>
      <c r="C139" s="6">
        <f>(1/C138)*C133/100</f>
        <v>1.0475206611570249</v>
      </c>
    </row>
    <row r="140" spans="1:39">
      <c r="B140" t="s">
        <v>338</v>
      </c>
      <c r="C140" s="6">
        <f>(1/C138)*B136/100</f>
        <v>1.0475206611570249</v>
      </c>
    </row>
    <row r="141" spans="1:39" s="155" customFormat="1">
      <c r="B141" s="155" t="s">
        <v>352</v>
      </c>
      <c r="C141" s="284">
        <f>B136/C133</f>
        <v>1</v>
      </c>
    </row>
    <row r="142" spans="1:39" s="155" customFormat="1">
      <c r="B142" s="159" t="s">
        <v>354</v>
      </c>
      <c r="C142" s="284">
        <f>(1/C134)*B136</f>
        <v>1.0019762845849802</v>
      </c>
    </row>
    <row r="143" spans="1:39" s="155" customFormat="1">
      <c r="C143" s="257">
        <v>2010</v>
      </c>
      <c r="D143" s="257">
        <v>2011</v>
      </c>
      <c r="E143" s="257">
        <v>2012</v>
      </c>
      <c r="F143" s="257">
        <v>2013</v>
      </c>
    </row>
    <row r="144" spans="1:39">
      <c r="B144" t="s">
        <v>607</v>
      </c>
      <c r="C144" s="320">
        <v>96.9</v>
      </c>
      <c r="D144" s="320">
        <v>99.4</v>
      </c>
      <c r="E144" s="320">
        <v>101.1</v>
      </c>
      <c r="F144" s="320">
        <v>101.6</v>
      </c>
      <c r="G144" s="224"/>
      <c r="H144" s="224"/>
      <c r="I144" s="224"/>
    </row>
    <row r="145" spans="1:39" s="87" customFormat="1">
      <c r="A145" s="87" t="s">
        <v>159</v>
      </c>
      <c r="D145" s="178"/>
      <c r="E145" s="178"/>
      <c r="F145" s="178"/>
      <c r="G145" s="178"/>
      <c r="H145" s="178"/>
      <c r="I145" s="178"/>
    </row>
    <row r="146" spans="1:39" s="87" customFormat="1">
      <c r="A146" s="289" t="s">
        <v>598</v>
      </c>
      <c r="C146" s="87">
        <v>101.6</v>
      </c>
      <c r="D146" s="178"/>
      <c r="E146" s="178"/>
      <c r="F146" s="178"/>
      <c r="G146" s="178"/>
      <c r="H146" s="178"/>
      <c r="I146" s="178"/>
    </row>
    <row r="147" spans="1:39">
      <c r="D147" s="161"/>
      <c r="E147" s="161"/>
      <c r="F147" s="161"/>
      <c r="G147" s="161"/>
      <c r="H147" s="161"/>
      <c r="I147" s="161"/>
    </row>
    <row r="148" spans="1:39" s="87" customFormat="1">
      <c r="A148" s="87" t="s">
        <v>566</v>
      </c>
      <c r="C148" s="98">
        <f>C146/$B$136</f>
        <v>1.001972386587771</v>
      </c>
      <c r="D148" s="311"/>
      <c r="E148" s="311"/>
      <c r="F148" s="311"/>
      <c r="G148" s="311"/>
      <c r="H148" s="311"/>
      <c r="I148" s="311"/>
    </row>
    <row r="149" spans="1:39" s="115" customFormat="1"/>
    <row r="150" spans="1:39" s="111" customFormat="1" ht="21">
      <c r="A150" s="199" t="s">
        <v>559</v>
      </c>
      <c r="B150" s="199"/>
      <c r="C150" s="199"/>
      <c r="D150" s="199"/>
      <c r="E150" s="199"/>
      <c r="F150" s="199"/>
      <c r="G150" s="199"/>
      <c r="H150" s="199"/>
      <c r="I150" s="199"/>
      <c r="J150" s="199"/>
      <c r="K150" s="199"/>
      <c r="L150" s="199"/>
      <c r="M150" s="199"/>
      <c r="N150" s="199"/>
      <c r="O150" s="199"/>
      <c r="P150" s="199"/>
      <c r="Q150" s="199"/>
      <c r="R150" s="199"/>
      <c r="S150" s="199"/>
      <c r="T150" s="199"/>
      <c r="U150" s="199"/>
      <c r="V150" s="199"/>
      <c r="W150" s="199"/>
      <c r="X150" s="199"/>
      <c r="Y150" s="199"/>
      <c r="Z150" s="199"/>
      <c r="AA150" s="199"/>
      <c r="AB150" s="199"/>
      <c r="AC150" s="199"/>
      <c r="AD150" s="199"/>
      <c r="AE150" s="199"/>
      <c r="AF150" s="199"/>
      <c r="AG150" s="199"/>
      <c r="AH150" s="199"/>
      <c r="AI150" s="199"/>
      <c r="AJ150" s="199"/>
      <c r="AK150" s="199"/>
      <c r="AL150" s="199"/>
      <c r="AM150" s="199"/>
    </row>
    <row r="152" spans="1:39" s="182" customFormat="1" ht="18.75">
      <c r="A152" s="260" t="s">
        <v>468</v>
      </c>
      <c r="B152" s="127" t="s">
        <v>7</v>
      </c>
      <c r="C152" s="181">
        <f>'Summary &amp; Ratios'!C3</f>
        <v>10.167359999999862</v>
      </c>
      <c r="D152" s="181">
        <f>'Summary &amp; Ratios'!D3</f>
        <v>9.6793267199980484</v>
      </c>
      <c r="E152" s="181">
        <f>'Summary &amp; Ratios'!E3</f>
        <v>9.2147190374257892</v>
      </c>
      <c r="F152" s="181">
        <f>'Summary &amp; Ratios'!F3</f>
        <v>8.7724125235730117</v>
      </c>
      <c r="G152" s="181">
        <f>'Summary &amp; Ratios'!G3</f>
        <v>8.3513367222451489</v>
      </c>
    </row>
    <row r="153" spans="1:39">
      <c r="A153" s="260">
        <v>10.68</v>
      </c>
      <c r="B153" t="s">
        <v>18</v>
      </c>
      <c r="C153" s="14">
        <f>(C152-A153)/A153</f>
        <v>-4.8000000000012914E-2</v>
      </c>
      <c r="D153" s="14">
        <f>(D152-C152)/C152</f>
        <v>-4.8000000000179011E-2</v>
      </c>
      <c r="E153" s="14">
        <f>(E152-D152)/D152</f>
        <v>-4.8000000001276209E-2</v>
      </c>
      <c r="F153" s="14">
        <f>(F152-E152)/E152</f>
        <v>-4.8000000006114089E-2</v>
      </c>
      <c r="G153" s="14">
        <f>(G152-F152)/F152</f>
        <v>-4.800000002238361E-2</v>
      </c>
      <c r="H153" s="183" t="s">
        <v>364</v>
      </c>
      <c r="I153" s="264">
        <f>(G152/A153)^0.2-1</f>
        <v>-4.8000000005993138E-2</v>
      </c>
    </row>
    <row r="154" spans="1:39" s="155" customFormat="1">
      <c r="D154" s="166"/>
      <c r="E154" s="166"/>
      <c r="F154" s="166"/>
      <c r="G154" s="166"/>
      <c r="H154" s="184"/>
      <c r="I154" s="264">
        <v>-4.8000000000000001E-2</v>
      </c>
      <c r="J154" s="421" t="s">
        <v>575</v>
      </c>
    </row>
    <row r="155" spans="1:39" s="245" customFormat="1">
      <c r="B155" s="245" t="s">
        <v>465</v>
      </c>
      <c r="C155" s="6">
        <f>A153*(1+I154)</f>
        <v>10.167359999999999</v>
      </c>
      <c r="D155" s="263">
        <f>C155*(1+$I$154)</f>
        <v>9.6793267199999988</v>
      </c>
      <c r="E155" s="263">
        <f>D155*(1+$I$154)</f>
        <v>9.2147190374399983</v>
      </c>
      <c r="F155" s="263">
        <f>E155*(1+$I$154)</f>
        <v>8.7724125236428776</v>
      </c>
      <c r="G155" s="263">
        <f>F155*(1+$I$154)</f>
        <v>8.3513367225080195</v>
      </c>
      <c r="H155" s="184"/>
      <c r="I155" s="214"/>
      <c r="J155" s="420"/>
    </row>
    <row r="156" spans="1:39" s="245" customFormat="1">
      <c r="B156" s="245" t="s">
        <v>347</v>
      </c>
      <c r="C156" s="6">
        <f>C155-C152</f>
        <v>1.3677947663381929E-13</v>
      </c>
      <c r="D156" s="6">
        <f t="shared" ref="D156:G156" si="9">D155-D152</f>
        <v>1.950439809661475E-12</v>
      </c>
      <c r="E156" s="6">
        <f t="shared" si="9"/>
        <v>1.4209078358362603E-11</v>
      </c>
      <c r="F156" s="6">
        <f t="shared" si="9"/>
        <v>6.9865890850451251E-11</v>
      </c>
      <c r="G156" s="6">
        <f t="shared" si="9"/>
        <v>2.6287061416496726E-10</v>
      </c>
      <c r="H156" s="184"/>
      <c r="I156" s="214"/>
      <c r="J156" s="420"/>
    </row>
    <row r="157" spans="1:39" s="245" customFormat="1">
      <c r="D157" s="166"/>
      <c r="E157" s="166"/>
      <c r="F157" s="166"/>
      <c r="G157" s="166"/>
      <c r="H157" s="184"/>
      <c r="I157" s="214"/>
      <c r="J157" s="420"/>
    </row>
    <row r="158" spans="1:39" s="245" customFormat="1">
      <c r="B158" s="245" t="s">
        <v>467</v>
      </c>
      <c r="C158" s="6">
        <f>A153*(1+I153)</f>
        <v>10.167359999935993</v>
      </c>
      <c r="D158" s="6">
        <f>C158*(1+$I$153)</f>
        <v>9.6793267198781301</v>
      </c>
      <c r="E158" s="6">
        <f>D158*(1+$I$153)</f>
        <v>9.2147190372659704</v>
      </c>
      <c r="F158" s="6">
        <f>E158*(1+$I$153)</f>
        <v>8.7724125234219787</v>
      </c>
      <c r="G158" s="6">
        <f>F158*(1+$I$153)</f>
        <v>8.3513367222451489</v>
      </c>
      <c r="H158" s="184"/>
      <c r="I158" s="214"/>
      <c r="J158" s="420"/>
    </row>
    <row r="159" spans="1:39" s="245" customFormat="1" ht="36" customHeight="1">
      <c r="D159" s="166"/>
      <c r="E159" s="166"/>
      <c r="F159" s="166"/>
      <c r="G159" s="166"/>
      <c r="H159" s="184"/>
      <c r="I159" s="214"/>
      <c r="J159" s="420"/>
    </row>
    <row r="160" spans="1:39" s="245" customFormat="1" ht="15.75" thickBot="1">
      <c r="B160" s="245" t="s">
        <v>557</v>
      </c>
      <c r="C160" s="190">
        <f>C156*C58</f>
        <v>2.9116289592678868E-6</v>
      </c>
      <c r="D160" s="190">
        <f>D156*D58</f>
        <v>4.2737623616062592E-5</v>
      </c>
      <c r="E160" s="190">
        <f>E156*E58</f>
        <v>3.2034405523440057E-4</v>
      </c>
      <c r="F160" s="190">
        <f>F156*F58</f>
        <v>1.6208118851164244E-3</v>
      </c>
      <c r="G160" s="190">
        <f>G156*G58</f>
        <v>6.2745480655124197E-3</v>
      </c>
      <c r="H160" s="306">
        <f>SUM(C160:G160)</f>
        <v>8.2613532584385752E-3</v>
      </c>
      <c r="I160" s="214"/>
    </row>
    <row r="161" spans="1:39" s="245" customFormat="1" ht="16.5" thickTop="1" thickBot="1">
      <c r="B161" s="245" t="s">
        <v>469</v>
      </c>
      <c r="C161" s="315">
        <v>29144143.432016458</v>
      </c>
      <c r="D161" s="315">
        <v>23965607.883480769</v>
      </c>
      <c r="E161" s="315">
        <v>20130915.111212455</v>
      </c>
      <c r="F161" s="315">
        <v>14007043.231686054</v>
      </c>
      <c r="G161" s="315">
        <v>5385925.0969667872</v>
      </c>
      <c r="H161" s="203">
        <f>SUM(C161:G161)</f>
        <v>92633634.755362526</v>
      </c>
      <c r="I161" s="419" t="s">
        <v>576</v>
      </c>
      <c r="J161" s="420"/>
    </row>
    <row r="162" spans="1:39" s="245" customFormat="1" ht="15.75" thickTop="1">
      <c r="B162" s="159" t="s">
        <v>556</v>
      </c>
      <c r="C162" s="190">
        <f>SUM(C160:C161)</f>
        <v>29144143.432019372</v>
      </c>
      <c r="D162" s="190">
        <f t="shared" ref="D162:F162" si="10">SUM(D160:D161)</f>
        <v>23965607.883523505</v>
      </c>
      <c r="E162" s="190">
        <f t="shared" si="10"/>
        <v>20130915.1115328</v>
      </c>
      <c r="F162" s="190">
        <f t="shared" si="10"/>
        <v>14007043.233306866</v>
      </c>
      <c r="G162" s="190">
        <f>SUM(G160:G161)</f>
        <v>5385925.1032413356</v>
      </c>
      <c r="H162" s="184"/>
      <c r="I162" s="420"/>
      <c r="J162" s="420"/>
    </row>
    <row r="163" spans="1:39" s="245" customFormat="1">
      <c r="C163" s="190"/>
      <c r="D163" s="190"/>
      <c r="E163" s="190"/>
      <c r="F163" s="190"/>
      <c r="G163" s="190"/>
      <c r="H163" s="184"/>
      <c r="I163" s="420"/>
      <c r="J163" s="420"/>
    </row>
    <row r="164" spans="1:39" ht="38.25" customHeight="1">
      <c r="I164" s="420"/>
      <c r="J164" s="420"/>
    </row>
    <row r="165" spans="1:39" s="111" customFormat="1" ht="21">
      <c r="A165" s="199" t="s">
        <v>384</v>
      </c>
      <c r="B165" s="199"/>
      <c r="C165" s="199"/>
      <c r="D165" s="199"/>
      <c r="E165" s="199"/>
      <c r="F165" s="199"/>
      <c r="G165" s="199"/>
      <c r="H165" s="199"/>
      <c r="I165" s="199"/>
      <c r="J165" s="199"/>
      <c r="K165" s="199"/>
      <c r="L165" s="199"/>
      <c r="M165" s="199"/>
      <c r="N165" s="199"/>
      <c r="O165" s="199"/>
      <c r="P165" s="199"/>
      <c r="Q165" s="199"/>
      <c r="R165" s="199"/>
      <c r="S165" s="199"/>
      <c r="T165" s="199"/>
      <c r="U165" s="199"/>
      <c r="V165" s="199"/>
      <c r="W165" s="199"/>
      <c r="X165" s="199"/>
      <c r="Y165" s="199"/>
      <c r="Z165" s="199"/>
      <c r="AA165" s="199"/>
      <c r="AB165" s="199"/>
      <c r="AC165" s="199"/>
      <c r="AD165" s="199"/>
      <c r="AE165" s="199"/>
      <c r="AF165" s="199"/>
      <c r="AG165" s="199"/>
      <c r="AH165" s="199"/>
      <c r="AI165" s="199"/>
      <c r="AJ165" s="199"/>
      <c r="AK165" s="199"/>
      <c r="AL165" s="199"/>
      <c r="AM165" s="199"/>
    </row>
  </sheetData>
  <mergeCells count="3">
    <mergeCell ref="I161:J164"/>
    <mergeCell ref="J154:J159"/>
    <mergeCell ref="B25:G25"/>
  </mergeCells>
  <conditionalFormatting sqref="G69:G87">
    <cfRule type="cellIs" dxfId="9" priority="7" operator="equal">
      <formula>"n"</formula>
    </cfRule>
    <cfRule type="cellIs" dxfId="8" priority="8" operator="equal">
      <formula>"y"</formula>
    </cfRule>
  </conditionalFormatting>
  <conditionalFormatting sqref="G90:G112">
    <cfRule type="cellIs" dxfId="7" priority="3" operator="equal">
      <formula>"n"</formula>
    </cfRule>
    <cfRule type="cellIs" dxfId="6" priority="4" operator="equal">
      <formula>"y"</formula>
    </cfRule>
  </conditionalFormatting>
  <conditionalFormatting sqref="G114:G123">
    <cfRule type="cellIs" dxfId="5" priority="1" operator="equal">
      <formula>"n"</formula>
    </cfRule>
    <cfRule type="cellIs" dxfId="4" priority="2" operator="equal">
      <formula>"y"</formula>
    </cfRule>
  </conditionalFormatting>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BH495"/>
  <sheetViews>
    <sheetView workbookViewId="0">
      <selection activeCell="G82" sqref="G82"/>
    </sheetView>
  </sheetViews>
  <sheetFormatPr defaultRowHeight="15"/>
  <cols>
    <col min="1" max="1" width="9" customWidth="1"/>
    <col min="2" max="2" width="62.140625" bestFit="1" customWidth="1"/>
    <col min="3" max="7" width="12.85546875" customWidth="1"/>
    <col min="8" max="8" width="15" customWidth="1"/>
    <col min="9" max="9" width="11.42578125" customWidth="1"/>
    <col min="10" max="10" width="11.7109375" bestFit="1" customWidth="1"/>
    <col min="14" max="14" width="10.5703125" bestFit="1" customWidth="1"/>
  </cols>
  <sheetData>
    <row r="1" spans="1:39" s="106" customFormat="1" ht="26.25">
      <c r="A1" s="103"/>
      <c r="B1" s="107" t="s">
        <v>362</v>
      </c>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row>
    <row r="2" spans="1:39">
      <c r="H2" s="42"/>
      <c r="I2" s="160"/>
      <c r="J2" s="160"/>
      <c r="K2" s="160"/>
      <c r="L2" s="160"/>
    </row>
    <row r="3" spans="1:39" s="245" customFormat="1">
      <c r="H3" s="164"/>
      <c r="I3" s="164"/>
      <c r="J3" s="164"/>
      <c r="K3" s="164"/>
      <c r="L3" s="164"/>
    </row>
    <row r="4" spans="1:39" s="245" customFormat="1" ht="48.75" customHeight="1">
      <c r="C4" s="314" t="s">
        <v>520</v>
      </c>
      <c r="D4" s="314" t="s">
        <v>524</v>
      </c>
      <c r="E4" s="314" t="s">
        <v>521</v>
      </c>
      <c r="F4" s="314" t="s">
        <v>522</v>
      </c>
      <c r="G4" s="314" t="s">
        <v>523</v>
      </c>
      <c r="H4" s="160"/>
    </row>
    <row r="5" spans="1:39" s="245" customFormat="1">
      <c r="B5" s="162" t="s">
        <v>42</v>
      </c>
      <c r="C5" s="190">
        <f>C76*Input!$C$141</f>
        <v>44523818.181818187</v>
      </c>
      <c r="D5" s="190">
        <f>D76*Input!$C$141</f>
        <v>44523818.181818187</v>
      </c>
      <c r="E5" s="190">
        <f>E76*Input!$C$141</f>
        <v>44523818.181818187</v>
      </c>
      <c r="F5" s="190">
        <f>F76*Input!$C$141</f>
        <v>44861038.468795501</v>
      </c>
      <c r="G5" s="190">
        <f>MIN(E5:F5)</f>
        <v>44523818.181818187</v>
      </c>
      <c r="H5" s="160"/>
    </row>
    <row r="6" spans="1:39" s="245" customFormat="1">
      <c r="B6" s="162" t="s">
        <v>43</v>
      </c>
      <c r="C6" s="190">
        <f>C77*Input!$C$141</f>
        <v>23273814.04958678</v>
      </c>
      <c r="D6" s="190">
        <f>D77*Input!$C$141</f>
        <v>19023813.223140497</v>
      </c>
      <c r="E6" s="190">
        <f>E77*Input!$C$141</f>
        <v>19023813.223140497</v>
      </c>
      <c r="F6" s="190">
        <f>F77*Input!$C$141</f>
        <v>13964204.054001663</v>
      </c>
      <c r="G6" s="190">
        <f t="shared" ref="G6:G14" si="0">MIN(E6:F6)</f>
        <v>13964204.054001663</v>
      </c>
      <c r="H6" s="160"/>
    </row>
    <row r="7" spans="1:39" s="245" customFormat="1">
      <c r="B7" s="162" t="s">
        <v>44</v>
      </c>
      <c r="C7" s="190">
        <f>C78*Input!$C$141</f>
        <v>7994049.1735537192</v>
      </c>
      <c r="D7" s="190">
        <f>D78*Input!$C$141</f>
        <v>7994049.1735537192</v>
      </c>
      <c r="E7" s="190">
        <f>E78*Input!$C$141</f>
        <v>12784600.354656082</v>
      </c>
      <c r="F7" s="190">
        <f>F78*Input!$C$141</f>
        <v>31234198.872186989</v>
      </c>
      <c r="G7" s="190">
        <f t="shared" si="0"/>
        <v>12784600.354656082</v>
      </c>
      <c r="H7" s="160"/>
    </row>
    <row r="8" spans="1:39" s="245" customFormat="1">
      <c r="B8" s="162" t="s">
        <v>45</v>
      </c>
      <c r="C8" s="190">
        <f>C79*Input!$C$141</f>
        <v>3339286.3636363638</v>
      </c>
      <c r="D8" s="190">
        <f>D79*Input!$C$141</f>
        <v>3339286.3636363638</v>
      </c>
      <c r="E8" s="190">
        <f>E79*Input!$C$141</f>
        <v>3339286.3636363638</v>
      </c>
      <c r="F8" s="190">
        <f>F79*Input!$C$141</f>
        <v>481434.29405200423</v>
      </c>
      <c r="G8" s="190">
        <f t="shared" si="0"/>
        <v>481434.29405200423</v>
      </c>
      <c r="H8" s="160"/>
    </row>
    <row r="9" spans="1:39" s="245" customFormat="1">
      <c r="B9" s="162" t="s">
        <v>46</v>
      </c>
      <c r="C9" s="190">
        <f>C80*Input!$C$141</f>
        <v>11130954.545454547</v>
      </c>
      <c r="D9" s="190">
        <f>D80*Input!$C$141</f>
        <v>11130954.545454547</v>
      </c>
      <c r="E9" s="190">
        <f>E80*Input!$C$141</f>
        <v>11130954.545454547</v>
      </c>
      <c r="F9" s="190">
        <f>F80*Input!$C$141</f>
        <v>11074763.760531604</v>
      </c>
      <c r="G9" s="190">
        <f t="shared" si="0"/>
        <v>11074763.760531604</v>
      </c>
      <c r="H9" s="160"/>
    </row>
    <row r="10" spans="1:39" s="245" customFormat="1">
      <c r="B10" s="162" t="s">
        <v>33</v>
      </c>
      <c r="C10" s="190">
        <f>C81*Input!$C$141</f>
        <v>14571431.404958678</v>
      </c>
      <c r="D10" s="190">
        <f>D81*Input!$C$141</f>
        <v>3035714.8760330579</v>
      </c>
      <c r="E10" s="190">
        <f>E81*Input!$C$141</f>
        <v>3035714.8760330579</v>
      </c>
      <c r="F10" s="190">
        <f>F81*Input!$C$141</f>
        <v>8247663.794803381</v>
      </c>
      <c r="G10" s="190">
        <f>MIN(E10:F10)</f>
        <v>3035714.8760330579</v>
      </c>
      <c r="H10" s="160"/>
    </row>
    <row r="11" spans="1:39" s="245" customFormat="1">
      <c r="B11" s="162" t="s">
        <v>47</v>
      </c>
      <c r="C11" s="190">
        <f>C82*Input!$C$141</f>
        <v>33949411.363636367</v>
      </c>
      <c r="D11" s="190">
        <f>D82*Input!$C$141</f>
        <v>24943457.23140496</v>
      </c>
      <c r="E11" s="190">
        <f>E82*Input!$C$141</f>
        <v>26899243.581553329</v>
      </c>
      <c r="F11" s="190">
        <f>F82*Input!$C$141</f>
        <v>33329586.110131055</v>
      </c>
      <c r="G11" s="190">
        <f t="shared" si="0"/>
        <v>26899243.581553329</v>
      </c>
      <c r="H11" s="160"/>
    </row>
    <row r="12" spans="1:39" s="245" customFormat="1">
      <c r="B12" s="162" t="s">
        <v>48</v>
      </c>
      <c r="C12" s="190">
        <f>C83*Input!$C$141</f>
        <v>38857150.41322314</v>
      </c>
      <c r="D12" s="190">
        <f>D83*Input!$C$141</f>
        <v>14166669.42</v>
      </c>
      <c r="E12" s="190">
        <f>E83*Input!$C$141</f>
        <v>14166669.42</v>
      </c>
      <c r="F12" s="190">
        <f>F83*Input!$C$141</f>
        <v>9290857.1907705255</v>
      </c>
      <c r="G12" s="190">
        <f t="shared" si="0"/>
        <v>9290857.1907705255</v>
      </c>
      <c r="H12" s="160"/>
    </row>
    <row r="13" spans="1:39" s="245" customFormat="1">
      <c r="B13" s="162" t="s">
        <v>49</v>
      </c>
      <c r="C13" s="190">
        <f>C84*Input!$C$141</f>
        <v>20363524.793181822</v>
      </c>
      <c r="D13" s="190">
        <f>D84*Input!$C$141</f>
        <v>20363524.793181822</v>
      </c>
      <c r="E13" s="190">
        <f>E84*Input!$C$141</f>
        <v>20363524.793181822</v>
      </c>
      <c r="F13" s="190">
        <f>F84*Input!$C$141</f>
        <v>20446194.722032633</v>
      </c>
      <c r="G13" s="190">
        <f t="shared" si="0"/>
        <v>20363524.793181822</v>
      </c>
      <c r="H13" s="160"/>
    </row>
    <row r="14" spans="1:39" s="245" customFormat="1">
      <c r="B14" s="162" t="s">
        <v>344</v>
      </c>
      <c r="C14" s="190">
        <f>C85*Input!$C$141</f>
        <v>10928573.553719008</v>
      </c>
      <c r="D14" s="190">
        <f>D85*Input!$C$141</f>
        <v>10928573.553719008</v>
      </c>
      <c r="E14" s="190">
        <f>E85*Input!$C$141</f>
        <v>10928573.553719008</v>
      </c>
      <c r="F14" s="190">
        <f>F85*Input!$C$141</f>
        <v>10861004.927739695</v>
      </c>
      <c r="G14" s="190">
        <f t="shared" si="0"/>
        <v>10861004.927739695</v>
      </c>
      <c r="H14" s="160"/>
    </row>
    <row r="15" spans="1:39" s="245" customFormat="1" ht="15.75" thickBot="1">
      <c r="B15" s="312" t="s">
        <v>39</v>
      </c>
      <c r="C15" s="313">
        <f>SUM(C5:C14)</f>
        <v>208932013.84276864</v>
      </c>
      <c r="D15" s="313">
        <f t="shared" ref="D15:F15" si="1">SUM(D5:D14)</f>
        <v>159449861.36194214</v>
      </c>
      <c r="E15" s="313">
        <f t="shared" si="1"/>
        <v>166196198.89319286</v>
      </c>
      <c r="F15" s="313">
        <f t="shared" si="1"/>
        <v>183790946.19504505</v>
      </c>
      <c r="G15" s="313">
        <f>SUM(G5:G14)</f>
        <v>153279166.01433796</v>
      </c>
      <c r="H15" s="160"/>
    </row>
    <row r="16" spans="1:39" s="245" customFormat="1" ht="15.75" thickTop="1">
      <c r="C16" s="190"/>
      <c r="D16" s="190"/>
      <c r="E16" s="190"/>
      <c r="F16" s="190"/>
      <c r="G16" s="190"/>
      <c r="H16" s="160"/>
    </row>
    <row r="17" spans="1:9" s="245" customFormat="1" ht="15.75" thickBot="1">
      <c r="B17" s="312" t="s">
        <v>525</v>
      </c>
      <c r="C17" s="313">
        <f>SUM(C5:C13)</f>
        <v>198003440.28904963</v>
      </c>
      <c r="D17" s="313">
        <f>SUM(D5:D13)</f>
        <v>148521287.80822313</v>
      </c>
      <c r="E17" s="313">
        <f>SUM(E5:E13)</f>
        <v>155267625.33947384</v>
      </c>
      <c r="F17" s="313">
        <f>SUM(F5:F13)</f>
        <v>172929941.26730537</v>
      </c>
      <c r="G17" s="313">
        <f>SUM(G5:G13)</f>
        <v>142418161.08659828</v>
      </c>
      <c r="H17" s="160"/>
    </row>
    <row r="18" spans="1:9" s="245" customFormat="1" ht="15.75" thickTop="1">
      <c r="H18" s="160"/>
    </row>
    <row r="19" spans="1:9" s="245" customFormat="1">
      <c r="H19" s="160"/>
    </row>
    <row r="20" spans="1:9" s="245" customFormat="1">
      <c r="H20" s="160"/>
    </row>
    <row r="21" spans="1:9" s="155" customFormat="1">
      <c r="D21" s="155" t="s">
        <v>411</v>
      </c>
      <c r="H21" s="160"/>
    </row>
    <row r="22" spans="1:9" s="155" customFormat="1">
      <c r="B22" s="155" t="s">
        <v>358</v>
      </c>
      <c r="C22" s="190">
        <f>E17</f>
        <v>155267625.33947384</v>
      </c>
      <c r="D22" s="190">
        <f>C22/Input!$C$139</f>
        <v>148223926.35957658</v>
      </c>
      <c r="H22" s="160"/>
    </row>
    <row r="23" spans="1:9" s="155" customFormat="1">
      <c r="B23" s="155" t="s">
        <v>359</v>
      </c>
      <c r="C23" s="190">
        <f>G17</f>
        <v>142418161.08659828</v>
      </c>
      <c r="D23" s="190">
        <f>C23/Input!$C$139</f>
        <v>135957376.65860662</v>
      </c>
      <c r="H23" s="160"/>
    </row>
    <row r="24" spans="1:9" s="155" customFormat="1">
      <c r="C24" s="202"/>
      <c r="D24" s="160"/>
      <c r="H24" s="160"/>
    </row>
    <row r="25" spans="1:9" s="155" customFormat="1">
      <c r="H25" s="160"/>
    </row>
    <row r="26" spans="1:9" s="155" customFormat="1">
      <c r="H26" s="160"/>
    </row>
    <row r="27" spans="1:9">
      <c r="A27" s="4" t="s">
        <v>50</v>
      </c>
      <c r="D27" s="64"/>
      <c r="E27" s="64"/>
      <c r="F27" s="64"/>
      <c r="G27" s="64" t="s">
        <v>361</v>
      </c>
      <c r="H27" s="190">
        <f>D23</f>
        <v>135957376.65860662</v>
      </c>
      <c r="I27" s="64"/>
    </row>
    <row r="28" spans="1:9">
      <c r="C28" t="s">
        <v>360</v>
      </c>
      <c r="D28" s="190">
        <f>D22</f>
        <v>148223926.35957658</v>
      </c>
      <c r="H28" s="190"/>
    </row>
    <row r="29" spans="1:9">
      <c r="B29" t="s">
        <v>51</v>
      </c>
      <c r="D29" s="190">
        <f>D28/5</f>
        <v>29644785.271915317</v>
      </c>
      <c r="E29" s="190"/>
      <c r="H29" s="190">
        <f>H27/5</f>
        <v>27191475.331721324</v>
      </c>
      <c r="I29" t="s">
        <v>52</v>
      </c>
    </row>
    <row r="30" spans="1:9">
      <c r="D30" s="190"/>
      <c r="E30" s="190"/>
      <c r="H30" s="190"/>
    </row>
    <row r="31" spans="1:9">
      <c r="B31" s="4" t="s">
        <v>53</v>
      </c>
      <c r="D31" s="43"/>
      <c r="E31" t="s">
        <v>54</v>
      </c>
      <c r="G31" s="39" t="s">
        <v>13</v>
      </c>
      <c r="H31" s="190">
        <f>IF(G31="y",H27-D28,0)</f>
        <v>-12266549.700969964</v>
      </c>
      <c r="I31" t="s">
        <v>55</v>
      </c>
    </row>
    <row r="32" spans="1:9">
      <c r="B32" s="427" t="s">
        <v>56</v>
      </c>
      <c r="C32" s="427"/>
      <c r="D32" s="427"/>
    </row>
    <row r="33" spans="1:56">
      <c r="B33" s="4"/>
      <c r="C33" s="41"/>
      <c r="D33" s="41"/>
      <c r="E33" s="41"/>
    </row>
    <row r="35" spans="1:56">
      <c r="A35" s="44" t="s">
        <v>57</v>
      </c>
      <c r="B35" s="45"/>
      <c r="C35" s="45"/>
      <c r="D35" s="45"/>
      <c r="E35" s="45"/>
      <c r="F35" s="45"/>
      <c r="G35" s="45"/>
      <c r="H35" s="45"/>
      <c r="I35" s="45"/>
      <c r="J35" s="45"/>
    </row>
    <row r="37" spans="1:56">
      <c r="C37" s="1"/>
      <c r="D37" s="1"/>
      <c r="E37" s="1"/>
      <c r="F37" s="1"/>
      <c r="G37" s="1"/>
      <c r="H37" s="1"/>
      <c r="I37" t="s">
        <v>412</v>
      </c>
      <c r="J37" s="190">
        <v>17771118.517167129</v>
      </c>
    </row>
    <row r="38" spans="1:56">
      <c r="B38" t="s">
        <v>27</v>
      </c>
      <c r="C38" s="1">
        <v>0</v>
      </c>
      <c r="D38" s="1">
        <f>C43</f>
        <v>25593800.934090763</v>
      </c>
      <c r="E38" s="1">
        <f>D43</f>
        <v>47890616.11122629</v>
      </c>
      <c r="F38" s="1">
        <f>E43</f>
        <v>66659656.528419718</v>
      </c>
      <c r="G38" s="1">
        <f>F43</f>
        <v>81653977.952475101</v>
      </c>
      <c r="H38" s="1">
        <f>G43+IF(G31="y",H31,0)</f>
        <v>80342800.3529028</v>
      </c>
      <c r="I38" s="1" t="s">
        <v>413</v>
      </c>
      <c r="J38" s="1">
        <v>19187044.370854773</v>
      </c>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row>
    <row r="39" spans="1:56">
      <c r="B39" t="s">
        <v>58</v>
      </c>
      <c r="C39" s="1">
        <f>IF(G31="y",D29,H29)</f>
        <v>29644785.271915317</v>
      </c>
      <c r="D39" s="1">
        <f>C39</f>
        <v>29644785.271915317</v>
      </c>
      <c r="E39" s="1">
        <f t="shared" ref="E39:G39" si="2">D39</f>
        <v>29644785.271915317</v>
      </c>
      <c r="F39" s="1">
        <f t="shared" si="2"/>
        <v>29644785.271915317</v>
      </c>
      <c r="G39" s="1">
        <f t="shared" si="2"/>
        <v>29644785.271915317</v>
      </c>
      <c r="H39" s="1"/>
      <c r="I39" s="1" t="s">
        <v>373</v>
      </c>
      <c r="J39" s="1">
        <f>J38-J37</f>
        <v>1415925.853687644</v>
      </c>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row>
    <row r="40" spans="1:56">
      <c r="B40" t="s">
        <v>29</v>
      </c>
      <c r="C40" s="1">
        <f>(1+C45/2)*C42-C45/2*C39-0.07*C38</f>
        <v>4050984.3378245523</v>
      </c>
      <c r="D40" s="1">
        <f>(1+0.07/2)*D42-0.07/2*D39-0.07*D38</f>
        <v>7347970.0947797876</v>
      </c>
      <c r="E40" s="1">
        <f>(1+0.07/2)*E42-0.07/2*E39-0.07*E38</f>
        <v>10875744.854721891</v>
      </c>
      <c r="F40" s="1">
        <f>(1+0.07/2)*F42-0.07/2*F39-0.07*F38</f>
        <v>14650463.847859934</v>
      </c>
      <c r="G40" s="1">
        <f>(1+0.07/2)*G42-0.07/2*G39-0.07*G38</f>
        <v>18689413.17051765</v>
      </c>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row>
    <row r="41" spans="1:56">
      <c r="B41" t="s">
        <v>31</v>
      </c>
      <c r="C41" s="1">
        <f>C42-C40</f>
        <v>865490.85284364969</v>
      </c>
      <c r="D41" s="1">
        <f>D42-D40</f>
        <v>2484980.2865566164</v>
      </c>
      <c r="E41" s="1">
        <f>E42-E40</f>
        <v>3873680.7172827162</v>
      </c>
      <c r="F41" s="1">
        <f>F42-F40</f>
        <v>5015436.914812874</v>
      </c>
      <c r="G41" s="1">
        <f>G42-G40</f>
        <v>5892962.7828233615</v>
      </c>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row>
    <row r="42" spans="1:56">
      <c r="B42" t="s">
        <v>33</v>
      </c>
      <c r="C42" s="156">
        <f>C46</f>
        <v>4916475.190668202</v>
      </c>
      <c r="D42" s="156">
        <f t="shared" ref="D42:F42" si="3">D46</f>
        <v>9832950.381336404</v>
      </c>
      <c r="E42" s="156">
        <f t="shared" si="3"/>
        <v>14749425.572004607</v>
      </c>
      <c r="F42" s="156">
        <f t="shared" si="3"/>
        <v>19665900.762672808</v>
      </c>
      <c r="G42" s="156">
        <f>G46</f>
        <v>24582375.953341011</v>
      </c>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row>
    <row r="43" spans="1:56">
      <c r="B43" t="s">
        <v>35</v>
      </c>
      <c r="C43" s="1">
        <f>C38+C39-C40</f>
        <v>25593800.934090763</v>
      </c>
      <c r="D43" s="1">
        <f>D38+D39-D40</f>
        <v>47890616.11122629</v>
      </c>
      <c r="E43" s="1">
        <f>E38+E39-E40</f>
        <v>66659656.528419718</v>
      </c>
      <c r="F43" s="1">
        <f>F38+F39-F40</f>
        <v>81653977.952475101</v>
      </c>
      <c r="G43" s="1">
        <f>G38+G39-G40</f>
        <v>92609350.053872764</v>
      </c>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row>
    <row r="44" spans="1:56">
      <c r="B44" s="46"/>
      <c r="C44" s="1"/>
      <c r="D44" s="1"/>
      <c r="E44" s="1"/>
      <c r="F44" s="1"/>
      <c r="G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row>
    <row r="45" spans="1:56">
      <c r="B45" s="47"/>
      <c r="C45" s="48">
        <v>7.0000000000000007E-2</v>
      </c>
      <c r="D45" s="48">
        <v>7.0000000000000007E-2</v>
      </c>
      <c r="E45" s="48">
        <v>7.0000000000000007E-2</v>
      </c>
      <c r="F45" s="48">
        <v>7.0000000000000007E-2</v>
      </c>
      <c r="G45" s="48">
        <v>7.0000000000000007E-2</v>
      </c>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row>
    <row r="46" spans="1:56">
      <c r="B46" t="s">
        <v>345</v>
      </c>
      <c r="C46" s="342">
        <v>4916475.190668202</v>
      </c>
      <c r="D46" s="342">
        <v>9832950.381336404</v>
      </c>
      <c r="E46" s="342">
        <v>14749425.572004607</v>
      </c>
      <c r="F46" s="342">
        <v>19665900.762672808</v>
      </c>
      <c r="G46" s="342">
        <v>24582375.953341011</v>
      </c>
      <c r="H46" s="1"/>
    </row>
    <row r="47" spans="1:56">
      <c r="A47" s="44" t="s">
        <v>59</v>
      </c>
      <c r="B47" s="45"/>
      <c r="C47" s="49"/>
      <c r="D47" s="49"/>
      <c r="E47" s="49"/>
      <c r="F47" s="49"/>
      <c r="G47" s="49"/>
      <c r="H47" s="49"/>
      <c r="I47" s="50"/>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50"/>
      <c r="AJ47" s="50"/>
      <c r="AK47" s="50"/>
      <c r="AL47" s="50"/>
      <c r="AM47" s="50"/>
      <c r="AN47" s="50"/>
      <c r="AO47" s="50"/>
      <c r="AP47" s="50"/>
      <c r="AQ47" s="50"/>
      <c r="AR47" s="50"/>
      <c r="AS47" s="50"/>
    </row>
    <row r="48" spans="1:56">
      <c r="B48" s="51"/>
      <c r="C48" s="1"/>
      <c r="D48" s="1"/>
      <c r="E48" s="1"/>
      <c r="F48" s="1"/>
      <c r="G48" s="1"/>
      <c r="H48" s="1"/>
    </row>
    <row r="49" spans="1:60">
      <c r="A49" s="4"/>
      <c r="B49" s="52"/>
      <c r="C49" s="53">
        <v>2010</v>
      </c>
      <c r="D49" s="4">
        <v>2011</v>
      </c>
      <c r="E49" s="4">
        <v>2012</v>
      </c>
      <c r="F49" s="4">
        <v>2013</v>
      </c>
      <c r="G49" s="4">
        <v>2014</v>
      </c>
      <c r="H49" s="4">
        <v>2015</v>
      </c>
      <c r="I49" s="4">
        <f t="shared" ref="I49:BD49" si="4">H49+1</f>
        <v>2016</v>
      </c>
      <c r="J49" s="4">
        <f t="shared" si="4"/>
        <v>2017</v>
      </c>
      <c r="K49" s="4">
        <f t="shared" si="4"/>
        <v>2018</v>
      </c>
      <c r="L49" s="4">
        <f t="shared" si="4"/>
        <v>2019</v>
      </c>
      <c r="M49" s="4">
        <f t="shared" si="4"/>
        <v>2020</v>
      </c>
      <c r="N49" s="4">
        <f t="shared" si="4"/>
        <v>2021</v>
      </c>
      <c r="O49" s="4">
        <f t="shared" si="4"/>
        <v>2022</v>
      </c>
      <c r="P49" s="4">
        <f t="shared" si="4"/>
        <v>2023</v>
      </c>
      <c r="Q49" s="4">
        <f t="shared" si="4"/>
        <v>2024</v>
      </c>
      <c r="R49" s="4">
        <f t="shared" si="4"/>
        <v>2025</v>
      </c>
      <c r="S49" s="4">
        <f t="shared" si="4"/>
        <v>2026</v>
      </c>
      <c r="T49" s="4">
        <f t="shared" si="4"/>
        <v>2027</v>
      </c>
      <c r="U49" s="4">
        <f t="shared" si="4"/>
        <v>2028</v>
      </c>
      <c r="V49" s="4">
        <f t="shared" si="4"/>
        <v>2029</v>
      </c>
      <c r="W49" s="4">
        <f t="shared" si="4"/>
        <v>2030</v>
      </c>
      <c r="X49" s="4">
        <f t="shared" si="4"/>
        <v>2031</v>
      </c>
      <c r="Y49" s="4">
        <f t="shared" si="4"/>
        <v>2032</v>
      </c>
      <c r="Z49" s="4">
        <f t="shared" si="4"/>
        <v>2033</v>
      </c>
      <c r="AA49" s="4">
        <f t="shared" si="4"/>
        <v>2034</v>
      </c>
      <c r="AB49" s="4">
        <f t="shared" si="4"/>
        <v>2035</v>
      </c>
      <c r="AC49" s="4">
        <f t="shared" si="4"/>
        <v>2036</v>
      </c>
      <c r="AD49" s="4">
        <f t="shared" si="4"/>
        <v>2037</v>
      </c>
      <c r="AE49" s="4">
        <f t="shared" si="4"/>
        <v>2038</v>
      </c>
      <c r="AF49" s="4">
        <f t="shared" si="4"/>
        <v>2039</v>
      </c>
      <c r="AG49" s="4">
        <f t="shared" si="4"/>
        <v>2040</v>
      </c>
      <c r="AH49" s="4">
        <f t="shared" si="4"/>
        <v>2041</v>
      </c>
      <c r="AI49" s="4">
        <f t="shared" si="4"/>
        <v>2042</v>
      </c>
      <c r="AJ49" s="4">
        <f t="shared" si="4"/>
        <v>2043</v>
      </c>
      <c r="AK49" s="4">
        <f t="shared" si="4"/>
        <v>2044</v>
      </c>
      <c r="AL49" s="4">
        <f t="shared" si="4"/>
        <v>2045</v>
      </c>
      <c r="AM49" s="4">
        <f t="shared" si="4"/>
        <v>2046</v>
      </c>
      <c r="AN49" s="4">
        <f t="shared" si="4"/>
        <v>2047</v>
      </c>
      <c r="AO49" s="4">
        <f t="shared" si="4"/>
        <v>2048</v>
      </c>
      <c r="AP49" s="4">
        <f t="shared" si="4"/>
        <v>2049</v>
      </c>
      <c r="AQ49" s="4">
        <f t="shared" si="4"/>
        <v>2050</v>
      </c>
      <c r="AR49" s="4">
        <f t="shared" si="4"/>
        <v>2051</v>
      </c>
      <c r="AS49" s="4">
        <f t="shared" si="4"/>
        <v>2052</v>
      </c>
      <c r="AT49" s="4">
        <f t="shared" si="4"/>
        <v>2053</v>
      </c>
      <c r="AU49" s="4">
        <f t="shared" si="4"/>
        <v>2054</v>
      </c>
      <c r="AV49" s="4">
        <f t="shared" si="4"/>
        <v>2055</v>
      </c>
      <c r="AW49" s="4">
        <f t="shared" si="4"/>
        <v>2056</v>
      </c>
      <c r="AX49" s="4">
        <f t="shared" si="4"/>
        <v>2057</v>
      </c>
      <c r="AY49" s="4">
        <f t="shared" si="4"/>
        <v>2058</v>
      </c>
      <c r="AZ49" s="4">
        <f t="shared" si="4"/>
        <v>2059</v>
      </c>
      <c r="BA49" s="4">
        <f t="shared" si="4"/>
        <v>2060</v>
      </c>
      <c r="BB49" s="4">
        <f t="shared" si="4"/>
        <v>2061</v>
      </c>
      <c r="BC49" s="4">
        <f t="shared" si="4"/>
        <v>2062</v>
      </c>
      <c r="BD49" s="4">
        <f t="shared" si="4"/>
        <v>2063</v>
      </c>
    </row>
    <row r="50" spans="1:60">
      <c r="B50" t="s">
        <v>27</v>
      </c>
      <c r="H50" s="1">
        <f>H38</f>
        <v>80342800.3529028</v>
      </c>
      <c r="I50" s="1">
        <f>H54</f>
        <v>73215225.277847633</v>
      </c>
      <c r="J50" s="1">
        <f t="shared" ref="J50:BD50" si="5">I54</f>
        <v>66320862.961422622</v>
      </c>
      <c r="K50" s="1">
        <f t="shared" si="5"/>
        <v>60340910.942871377</v>
      </c>
      <c r="L50" s="1">
        <f t="shared" si="5"/>
        <v>55339377.94304505</v>
      </c>
      <c r="M50" s="1">
        <f t="shared" si="5"/>
        <v>51431893.695075683</v>
      </c>
      <c r="N50" s="1">
        <f t="shared" si="5"/>
        <v>48545740.161733717</v>
      </c>
      <c r="O50" s="1">
        <f t="shared" si="5"/>
        <v>46294923.95449698</v>
      </c>
      <c r="P50" s="1">
        <f t="shared" si="5"/>
        <v>44059046.040053338</v>
      </c>
      <c r="Q50" s="1">
        <f t="shared" si="5"/>
        <v>41839152.098898299</v>
      </c>
      <c r="R50" s="1">
        <f t="shared" si="5"/>
        <v>39589220.60734079</v>
      </c>
      <c r="S50" s="1">
        <f t="shared" si="5"/>
        <v>37270593.324769422</v>
      </c>
      <c r="T50" s="1">
        <f t="shared" si="5"/>
        <v>34878461.545813233</v>
      </c>
      <c r="U50" s="1">
        <f t="shared" si="5"/>
        <v>32407679.955725279</v>
      </c>
      <c r="V50" s="1">
        <f t="shared" si="5"/>
        <v>29852743.067726336</v>
      </c>
      <c r="W50" s="1">
        <f t="shared" si="5"/>
        <v>27207760.010962639</v>
      </c>
      <c r="X50" s="1">
        <f t="shared" si="5"/>
        <v>24911776.471279055</v>
      </c>
      <c r="Y50" s="1">
        <f t="shared" si="5"/>
        <v>22989222.41487119</v>
      </c>
      <c r="Z50" s="1">
        <f t="shared" si="5"/>
        <v>21466237.905568343</v>
      </c>
      <c r="AA50" s="1">
        <f t="shared" si="5"/>
        <v>20370792.811667867</v>
      </c>
      <c r="AB50" s="1">
        <f t="shared" si="5"/>
        <v>19732814.89224793</v>
      </c>
      <c r="AC50" s="1">
        <f t="shared" si="5"/>
        <v>19054571.025354955</v>
      </c>
      <c r="AD50" s="1">
        <f t="shared" si="5"/>
        <v>18333242.594665829</v>
      </c>
      <c r="AE50" s="1">
        <f t="shared" si="5"/>
        <v>17565813.680714823</v>
      </c>
      <c r="AF50" s="1">
        <f t="shared" si="5"/>
        <v>16749057.249673605</v>
      </c>
      <c r="AG50" s="1">
        <f t="shared" si="5"/>
        <v>15879520.37534586</v>
      </c>
      <c r="AH50" s="1">
        <f t="shared" si="5"/>
        <v>15010992.309301168</v>
      </c>
      <c r="AI50" s="1">
        <f t="shared" si="5"/>
        <v>14143543.668119343</v>
      </c>
      <c r="AJ50" s="1">
        <f t="shared" si="5"/>
        <v>13277250.011540785</v>
      </c>
      <c r="AK50" s="1">
        <f t="shared" si="5"/>
        <v>12412192.188487725</v>
      </c>
      <c r="AL50" s="1">
        <f t="shared" si="5"/>
        <v>11548456.707306946</v>
      </c>
      <c r="AM50" s="1">
        <f t="shared" si="5"/>
        <v>10624259.742443511</v>
      </c>
      <c r="AN50" s="1">
        <f t="shared" si="5"/>
        <v>9635368.9900396373</v>
      </c>
      <c r="AO50" s="1">
        <f t="shared" si="5"/>
        <v>8577255.884967491</v>
      </c>
      <c r="AP50" s="1">
        <f t="shared" si="5"/>
        <v>7445074.8625402953</v>
      </c>
      <c r="AQ50" s="1">
        <f t="shared" si="5"/>
        <v>6233641.1685431963</v>
      </c>
      <c r="AR50" s="1">
        <f t="shared" si="5"/>
        <v>5180069.9074970186</v>
      </c>
      <c r="AS50" s="1">
        <f t="shared" si="5"/>
        <v>4295411.4497083277</v>
      </c>
      <c r="AT50" s="1">
        <f t="shared" si="5"/>
        <v>3591489.6914051464</v>
      </c>
      <c r="AU50" s="1">
        <f t="shared" si="5"/>
        <v>3080956.2015514611</v>
      </c>
      <c r="AV50" s="1">
        <f t="shared" si="5"/>
        <v>2777348.1589387362</v>
      </c>
      <c r="AW50" s="1">
        <f t="shared" si="5"/>
        <v>2452487.5533431205</v>
      </c>
      <c r="AX50" s="1">
        <f t="shared" si="5"/>
        <v>2104886.7053558119</v>
      </c>
      <c r="AY50" s="1">
        <f t="shared" si="5"/>
        <v>1732953.7980093914</v>
      </c>
      <c r="AZ50" s="1">
        <f t="shared" si="5"/>
        <v>1334985.5871487216</v>
      </c>
      <c r="BA50" s="1">
        <f t="shared" si="5"/>
        <v>909159.60152780486</v>
      </c>
      <c r="BB50" s="1">
        <f t="shared" si="5"/>
        <v>557380.79225768941</v>
      </c>
      <c r="BC50" s="1">
        <f t="shared" si="5"/>
        <v>284832.46168293129</v>
      </c>
      <c r="BD50" s="1">
        <f t="shared" si="5"/>
        <v>97060.743312205566</v>
      </c>
    </row>
    <row r="51" spans="1:60">
      <c r="B51" t="s">
        <v>29</v>
      </c>
      <c r="H51" s="54">
        <f>IF(H50&gt;((1+0.07/2)*H53-0.07*H50),((1+0.07/2)*H53-0.07*H50),H50)</f>
        <v>7127575.0750551606</v>
      </c>
      <c r="I51" s="163">
        <f t="shared" ref="I51:BD51" si="6">IF(I50&gt;((1+0.07/2)*I53-0.07*I50),((1+0.07/2)*I53-0.07*I50),I50)</f>
        <v>6894362.3164250087</v>
      </c>
      <c r="J51" s="163">
        <f t="shared" si="6"/>
        <v>5979952.0185512453</v>
      </c>
      <c r="K51" s="163">
        <f t="shared" si="6"/>
        <v>5001532.9998263242</v>
      </c>
      <c r="L51" s="163">
        <f t="shared" si="6"/>
        <v>3907484.2479693652</v>
      </c>
      <c r="M51" s="163">
        <f t="shared" si="6"/>
        <v>2886153.5333419628</v>
      </c>
      <c r="N51" s="163">
        <f t="shared" si="6"/>
        <v>2250816.2072367384</v>
      </c>
      <c r="O51" s="163">
        <f t="shared" si="6"/>
        <v>2235877.9144436447</v>
      </c>
      <c r="P51" s="163">
        <f t="shared" si="6"/>
        <v>2219893.9411550364</v>
      </c>
      <c r="Q51" s="163">
        <f t="shared" si="6"/>
        <v>2249931.491557511</v>
      </c>
      <c r="R51" s="163">
        <f t="shared" si="6"/>
        <v>2318627.2825713675</v>
      </c>
      <c r="S51" s="163">
        <f t="shared" si="6"/>
        <v>2392131.778956193</v>
      </c>
      <c r="T51" s="163">
        <f t="shared" si="6"/>
        <v>2470781.5900879554</v>
      </c>
      <c r="U51" s="163">
        <f t="shared" si="6"/>
        <v>2554936.8879989432</v>
      </c>
      <c r="V51" s="163">
        <f t="shared" si="6"/>
        <v>2644983.0567636988</v>
      </c>
      <c r="W51" s="163">
        <f t="shared" si="6"/>
        <v>2295983.539683586</v>
      </c>
      <c r="X51" s="163">
        <f t="shared" si="6"/>
        <v>1922554.0564078665</v>
      </c>
      <c r="Y51" s="163">
        <f t="shared" si="6"/>
        <v>1522984.5093028457</v>
      </c>
      <c r="Z51" s="163">
        <f t="shared" si="6"/>
        <v>1095445.0939004743</v>
      </c>
      <c r="AA51" s="163">
        <f t="shared" si="6"/>
        <v>637977.91941993637</v>
      </c>
      <c r="AB51" s="163">
        <f t="shared" si="6"/>
        <v>678243.86689297436</v>
      </c>
      <c r="AC51" s="163">
        <f t="shared" si="6"/>
        <v>721328.43068912462</v>
      </c>
      <c r="AD51" s="163">
        <f t="shared" si="6"/>
        <v>767428.91395100532</v>
      </c>
      <c r="AE51" s="163">
        <f t="shared" si="6"/>
        <v>816756.43104121811</v>
      </c>
      <c r="AF51" s="163">
        <f t="shared" si="6"/>
        <v>869536.87432774529</v>
      </c>
      <c r="AG51" s="163">
        <f t="shared" si="6"/>
        <v>868528.06604469172</v>
      </c>
      <c r="AH51" s="163">
        <f t="shared" si="6"/>
        <v>867448.6411818245</v>
      </c>
      <c r="AI51" s="163">
        <f t="shared" si="6"/>
        <v>866293.65657855675</v>
      </c>
      <c r="AJ51" s="163">
        <f t="shared" si="6"/>
        <v>865057.8230530601</v>
      </c>
      <c r="AK51" s="163">
        <f t="shared" si="6"/>
        <v>863735.48118077905</v>
      </c>
      <c r="AL51" s="163">
        <f t="shared" si="6"/>
        <v>924196.96486343362</v>
      </c>
      <c r="AM51" s="163">
        <f t="shared" si="6"/>
        <v>988890.75240387395</v>
      </c>
      <c r="AN51" s="163">
        <f t="shared" si="6"/>
        <v>1058113.1050721454</v>
      </c>
      <c r="AO51" s="163">
        <f t="shared" si="6"/>
        <v>1132181.0224271955</v>
      </c>
      <c r="AP51" s="163">
        <f t="shared" si="6"/>
        <v>1211433.6939970991</v>
      </c>
      <c r="AQ51" s="163">
        <f t="shared" si="6"/>
        <v>1053571.2610461772</v>
      </c>
      <c r="AR51" s="163">
        <f t="shared" si="6"/>
        <v>884658.45778869116</v>
      </c>
      <c r="AS51" s="163">
        <f t="shared" si="6"/>
        <v>703921.75830318127</v>
      </c>
      <c r="AT51" s="163">
        <f t="shared" si="6"/>
        <v>510533.48985368537</v>
      </c>
      <c r="AU51" s="163">
        <f t="shared" si="6"/>
        <v>303608.04261272494</v>
      </c>
      <c r="AV51" s="163">
        <f t="shared" si="6"/>
        <v>324860.60559561569</v>
      </c>
      <c r="AW51" s="163">
        <f t="shared" si="6"/>
        <v>347600.84798730875</v>
      </c>
      <c r="AX51" s="163">
        <f t="shared" si="6"/>
        <v>371932.9073464204</v>
      </c>
      <c r="AY51" s="163">
        <f t="shared" si="6"/>
        <v>397968.21086066985</v>
      </c>
      <c r="AZ51" s="163">
        <f t="shared" si="6"/>
        <v>425825.9856209167</v>
      </c>
      <c r="BA51" s="163">
        <f t="shared" si="6"/>
        <v>351778.80927011545</v>
      </c>
      <c r="BB51" s="163">
        <f t="shared" si="6"/>
        <v>272548.33057475812</v>
      </c>
      <c r="BC51" s="163">
        <f t="shared" si="6"/>
        <v>187771.71837072572</v>
      </c>
      <c r="BD51" s="163">
        <f t="shared" si="6"/>
        <v>97060.743312205566</v>
      </c>
    </row>
    <row r="52" spans="1:60">
      <c r="B52" t="s">
        <v>31</v>
      </c>
      <c r="H52" s="1">
        <f>AVERAGE(H54,H50)*H56/(1+H56/2)</f>
        <v>4317320.4012810765</v>
      </c>
      <c r="I52" s="156">
        <f t="shared" ref="I52:BD52" si="7">AVERAGE(I54,I50)*I56/(1+I56/2)</f>
        <v>3923090.2975983652</v>
      </c>
      <c r="J52" s="156">
        <f t="shared" si="7"/>
        <v>3561125.889013472</v>
      </c>
      <c r="K52" s="156">
        <f t="shared" si="7"/>
        <v>3252378.8267126796</v>
      </c>
      <c r="L52" s="156">
        <f t="shared" si="7"/>
        <v>3001899.6885414016</v>
      </c>
      <c r="M52" s="156">
        <f t="shared" si="7"/>
        <v>2810894.9470328223</v>
      </c>
      <c r="N52" s="156">
        <f t="shared" si="7"/>
        <v>2666467.8213865622</v>
      </c>
      <c r="O52" s="156">
        <f t="shared" si="7"/>
        <v>2540323.3493781933</v>
      </c>
      <c r="P52" s="156">
        <f t="shared" si="7"/>
        <v>2415048.2642329335</v>
      </c>
      <c r="Q52" s="156">
        <f t="shared" si="7"/>
        <v>2289378.0594256734</v>
      </c>
      <c r="R52" s="156">
        <f t="shared" si="7"/>
        <v>2160931.9432491935</v>
      </c>
      <c r="S52" s="156">
        <f t="shared" si="7"/>
        <v>2028487.8321822959</v>
      </c>
      <c r="T52" s="156">
        <f t="shared" si="7"/>
        <v>1891765.8665826516</v>
      </c>
      <c r="U52" s="156">
        <f t="shared" si="7"/>
        <v>1750466.5966329677</v>
      </c>
      <c r="V52" s="156">
        <f t="shared" si="7"/>
        <v>1604269.6110287423</v>
      </c>
      <c r="W52" s="156">
        <f t="shared" si="7"/>
        <v>1465353.1603823591</v>
      </c>
      <c r="X52" s="156">
        <f t="shared" si="7"/>
        <v>1346747.9728490696</v>
      </c>
      <c r="Y52" s="156">
        <f t="shared" si="7"/>
        <v>1249875.8368467898</v>
      </c>
      <c r="Z52" s="156">
        <f t="shared" si="7"/>
        <v>1176258.0659826908</v>
      </c>
      <c r="AA52" s="156">
        <f t="shared" si="7"/>
        <v>1127522.4658164454</v>
      </c>
      <c r="AB52" s="156">
        <f t="shared" si="7"/>
        <v>1090516.5773432257</v>
      </c>
      <c r="AC52" s="156">
        <f t="shared" si="7"/>
        <v>1051167.2694278664</v>
      </c>
      <c r="AD52" s="156">
        <f t="shared" si="7"/>
        <v>1009310.5027094178</v>
      </c>
      <c r="AE52" s="156">
        <f t="shared" si="7"/>
        <v>964770.75507166341</v>
      </c>
      <c r="AF52" s="156">
        <f t="shared" si="7"/>
        <v>917360.21785025217</v>
      </c>
      <c r="AG52" s="156">
        <f t="shared" si="7"/>
        <v>868494.10880125267</v>
      </c>
      <c r="AH52" s="156">
        <f t="shared" si="7"/>
        <v>819686.7109236588</v>
      </c>
      <c r="AI52" s="156">
        <f t="shared" si="7"/>
        <v>770942.13399946899</v>
      </c>
      <c r="AJ52" s="156">
        <f t="shared" si="7"/>
        <v>722264.77549542137</v>
      </c>
      <c r="AK52" s="156">
        <f t="shared" si="7"/>
        <v>673659.34070092614</v>
      </c>
      <c r="AL52" s="156">
        <f t="shared" si="7"/>
        <v>623391.19487323379</v>
      </c>
      <c r="AM52" s="156">
        <f t="shared" si="7"/>
        <v>569604.27883760328</v>
      </c>
      <c r="AN52" s="156">
        <f t="shared" si="7"/>
        <v>512052.27867947839</v>
      </c>
      <c r="AO52" s="156">
        <f t="shared" si="7"/>
        <v>450471.63851028477</v>
      </c>
      <c r="AP52" s="156">
        <f t="shared" si="7"/>
        <v>384580.35352924775</v>
      </c>
      <c r="AQ52" s="156">
        <f t="shared" si="7"/>
        <v>320899.20068006153</v>
      </c>
      <c r="AR52" s="156">
        <f t="shared" si="7"/>
        <v>266405.41129247932</v>
      </c>
      <c r="AS52" s="156">
        <f t="shared" si="7"/>
        <v>221742.10080881338</v>
      </c>
      <c r="AT52" s="156">
        <f t="shared" si="7"/>
        <v>187597.40275233777</v>
      </c>
      <c r="AU52" s="156">
        <f t="shared" si="7"/>
        <v>164707.61999295591</v>
      </c>
      <c r="AV52" s="156">
        <f t="shared" si="7"/>
        <v>147038.07452094078</v>
      </c>
      <c r="AW52" s="156">
        <f t="shared" si="7"/>
        <v>128131.66086588458</v>
      </c>
      <c r="AX52" s="156">
        <f t="shared" si="7"/>
        <v>107901.79825497446</v>
      </c>
      <c r="AY52" s="156">
        <f t="shared" si="7"/>
        <v>86255.845261300652</v>
      </c>
      <c r="AZ52" s="156">
        <f t="shared" si="7"/>
        <v>63094.675558069634</v>
      </c>
      <c r="BA52" s="156">
        <f t="shared" si="7"/>
        <v>41232.131862764676</v>
      </c>
      <c r="BB52" s="156">
        <f t="shared" si="7"/>
        <v>23679.025883092771</v>
      </c>
      <c r="BC52" s="156">
        <f t="shared" si="7"/>
        <v>10737.018259148241</v>
      </c>
      <c r="BD52" s="156">
        <f t="shared" si="7"/>
        <v>2728.8858758377819</v>
      </c>
    </row>
    <row r="53" spans="1:60">
      <c r="B53" t="s">
        <v>33</v>
      </c>
      <c r="H53" s="1">
        <f>H70</f>
        <v>12320358.550491167</v>
      </c>
      <c r="I53" s="1">
        <f t="shared" ref="I53:BD53" si="8">I70</f>
        <v>11612973.996013859</v>
      </c>
      <c r="J53" s="1">
        <f t="shared" si="8"/>
        <v>10263200.411450077</v>
      </c>
      <c r="K53" s="1">
        <f t="shared" si="8"/>
        <v>8913426.8268863</v>
      </c>
      <c r="L53" s="1">
        <f t="shared" si="8"/>
        <v>7518106.9603695842</v>
      </c>
      <c r="M53" s="1">
        <f t="shared" si="8"/>
        <v>6267039.702412813</v>
      </c>
      <c r="N53" s="1">
        <f t="shared" si="8"/>
        <v>5457988.4237276325</v>
      </c>
      <c r="O53" s="1">
        <f t="shared" si="8"/>
        <v>5291326.1751289219</v>
      </c>
      <c r="P53" s="1">
        <f t="shared" si="8"/>
        <v>5124663.9265302131</v>
      </c>
      <c r="Q53" s="1">
        <f t="shared" si="8"/>
        <v>5003547.9598844377</v>
      </c>
      <c r="R53" s="1">
        <f t="shared" si="8"/>
        <v>4917751.4252031147</v>
      </c>
      <c r="S53" s="1">
        <f t="shared" si="8"/>
        <v>4831954.8905217908</v>
      </c>
      <c r="T53" s="1">
        <f t="shared" si="8"/>
        <v>4746158.355840466</v>
      </c>
      <c r="U53" s="1">
        <f t="shared" si="8"/>
        <v>4660361.821159143</v>
      </c>
      <c r="V53" s="1">
        <f t="shared" si="8"/>
        <v>4574565.2864778191</v>
      </c>
      <c r="W53" s="1">
        <f t="shared" si="8"/>
        <v>4058479.9424647065</v>
      </c>
      <c r="X53" s="1">
        <f t="shared" si="8"/>
        <v>3542394.5984515948</v>
      </c>
      <c r="Y53" s="1">
        <f t="shared" si="8"/>
        <v>3026309.2544384827</v>
      </c>
      <c r="Z53" s="1">
        <f t="shared" si="8"/>
        <v>2510223.9104253706</v>
      </c>
      <c r="AA53" s="1">
        <f t="shared" si="8"/>
        <v>1994138.5664122584</v>
      </c>
      <c r="AB53" s="1">
        <f t="shared" si="8"/>
        <v>1989894.5984061155</v>
      </c>
      <c r="AC53" s="1">
        <f t="shared" si="8"/>
        <v>1985650.6303999727</v>
      </c>
      <c r="AD53" s="1">
        <f t="shared" si="8"/>
        <v>1981406.6623938296</v>
      </c>
      <c r="AE53" s="1">
        <f t="shared" si="8"/>
        <v>1977162.6943876869</v>
      </c>
      <c r="AF53" s="1">
        <f t="shared" si="8"/>
        <v>1972918.7263815438</v>
      </c>
      <c r="AG53" s="1">
        <f t="shared" si="8"/>
        <v>1913134.775187345</v>
      </c>
      <c r="AH53" s="1">
        <f t="shared" si="8"/>
        <v>1853350.8239931464</v>
      </c>
      <c r="AI53" s="1">
        <f t="shared" si="8"/>
        <v>1793566.8727989479</v>
      </c>
      <c r="AJ53" s="1">
        <f t="shared" si="8"/>
        <v>1733782.921604749</v>
      </c>
      <c r="AK53" s="1">
        <f t="shared" si="8"/>
        <v>1673998.9704105507</v>
      </c>
      <c r="AL53" s="1">
        <f t="shared" si="8"/>
        <v>1673998.9704105507</v>
      </c>
      <c r="AM53" s="1">
        <f t="shared" si="8"/>
        <v>1673998.9704105507</v>
      </c>
      <c r="AN53" s="1">
        <f t="shared" si="8"/>
        <v>1673998.9704105507</v>
      </c>
      <c r="AO53" s="1">
        <f t="shared" si="8"/>
        <v>1673998.9704105507</v>
      </c>
      <c r="AP53" s="1">
        <f t="shared" si="8"/>
        <v>1673998.9704105507</v>
      </c>
      <c r="AQ53" s="1">
        <f t="shared" si="8"/>
        <v>1439542.1669992283</v>
      </c>
      <c r="AR53" s="1">
        <f t="shared" si="8"/>
        <v>1205085.3635879059</v>
      </c>
      <c r="AS53" s="1">
        <f t="shared" si="8"/>
        <v>970628.56017658382</v>
      </c>
      <c r="AT53" s="1">
        <f t="shared" si="8"/>
        <v>736171.75676526153</v>
      </c>
      <c r="AU53" s="1">
        <f t="shared" si="8"/>
        <v>501714.9533539394</v>
      </c>
      <c r="AV53" s="1">
        <f t="shared" si="8"/>
        <v>501714.9533539394</v>
      </c>
      <c r="AW53" s="1">
        <f t="shared" si="8"/>
        <v>501714.9533539394</v>
      </c>
      <c r="AX53" s="1">
        <f t="shared" si="8"/>
        <v>501714.9533539394</v>
      </c>
      <c r="AY53" s="1">
        <f t="shared" si="8"/>
        <v>501714.9533539394</v>
      </c>
      <c r="AZ53" s="1">
        <f t="shared" si="8"/>
        <v>501714.9533539394</v>
      </c>
      <c r="BA53" s="1">
        <f t="shared" si="8"/>
        <v>401371.96268315153</v>
      </c>
      <c r="BB53" s="1">
        <f t="shared" si="8"/>
        <v>301028.97201236367</v>
      </c>
      <c r="BC53" s="1">
        <f t="shared" si="8"/>
        <v>200685.98134157577</v>
      </c>
      <c r="BD53" s="1">
        <f t="shared" si="8"/>
        <v>100342.99067078788</v>
      </c>
    </row>
    <row r="54" spans="1:60">
      <c r="A54" s="1">
        <f>BD54</f>
        <v>0</v>
      </c>
      <c r="B54" t="s">
        <v>35</v>
      </c>
      <c r="H54" s="1">
        <f>H50-H51</f>
        <v>73215225.277847633</v>
      </c>
      <c r="I54" s="1">
        <f t="shared" ref="I54:BD54" si="9">I50-I51</f>
        <v>66320862.961422622</v>
      </c>
      <c r="J54" s="1">
        <f t="shared" si="9"/>
        <v>60340910.942871377</v>
      </c>
      <c r="K54" s="1">
        <f t="shared" si="9"/>
        <v>55339377.94304505</v>
      </c>
      <c r="L54" s="1">
        <f t="shared" si="9"/>
        <v>51431893.695075683</v>
      </c>
      <c r="M54" s="1">
        <f t="shared" si="9"/>
        <v>48545740.161733717</v>
      </c>
      <c r="N54" s="1">
        <f t="shared" si="9"/>
        <v>46294923.95449698</v>
      </c>
      <c r="O54" s="1">
        <f t="shared" si="9"/>
        <v>44059046.040053338</v>
      </c>
      <c r="P54" s="1">
        <f t="shared" si="9"/>
        <v>41839152.098898299</v>
      </c>
      <c r="Q54" s="1">
        <f t="shared" si="9"/>
        <v>39589220.60734079</v>
      </c>
      <c r="R54" s="1">
        <f t="shared" si="9"/>
        <v>37270593.324769422</v>
      </c>
      <c r="S54" s="1">
        <f t="shared" si="9"/>
        <v>34878461.545813233</v>
      </c>
      <c r="T54" s="1">
        <f t="shared" si="9"/>
        <v>32407679.955725279</v>
      </c>
      <c r="U54" s="1">
        <f t="shared" si="9"/>
        <v>29852743.067726336</v>
      </c>
      <c r="V54" s="1">
        <f t="shared" si="9"/>
        <v>27207760.010962639</v>
      </c>
      <c r="W54" s="1">
        <f t="shared" si="9"/>
        <v>24911776.471279055</v>
      </c>
      <c r="X54" s="1">
        <f t="shared" si="9"/>
        <v>22989222.41487119</v>
      </c>
      <c r="Y54" s="1">
        <f t="shared" si="9"/>
        <v>21466237.905568343</v>
      </c>
      <c r="Z54" s="1">
        <f t="shared" si="9"/>
        <v>20370792.811667867</v>
      </c>
      <c r="AA54" s="1">
        <f t="shared" si="9"/>
        <v>19732814.89224793</v>
      </c>
      <c r="AB54" s="1">
        <f t="shared" si="9"/>
        <v>19054571.025354955</v>
      </c>
      <c r="AC54" s="1">
        <f t="shared" si="9"/>
        <v>18333242.594665829</v>
      </c>
      <c r="AD54" s="1">
        <f t="shared" si="9"/>
        <v>17565813.680714823</v>
      </c>
      <c r="AE54" s="1">
        <f t="shared" si="9"/>
        <v>16749057.249673605</v>
      </c>
      <c r="AF54" s="1">
        <f t="shared" si="9"/>
        <v>15879520.37534586</v>
      </c>
      <c r="AG54" s="1">
        <f t="shared" si="9"/>
        <v>15010992.309301168</v>
      </c>
      <c r="AH54" s="1">
        <f t="shared" si="9"/>
        <v>14143543.668119343</v>
      </c>
      <c r="AI54" s="1">
        <f t="shared" si="9"/>
        <v>13277250.011540785</v>
      </c>
      <c r="AJ54" s="1">
        <f t="shared" si="9"/>
        <v>12412192.188487725</v>
      </c>
      <c r="AK54" s="1">
        <f t="shared" si="9"/>
        <v>11548456.707306946</v>
      </c>
      <c r="AL54" s="1">
        <f t="shared" si="9"/>
        <v>10624259.742443511</v>
      </c>
      <c r="AM54" s="1">
        <f t="shared" si="9"/>
        <v>9635368.9900396373</v>
      </c>
      <c r="AN54" s="1">
        <f t="shared" si="9"/>
        <v>8577255.884967491</v>
      </c>
      <c r="AO54" s="1">
        <f t="shared" si="9"/>
        <v>7445074.8625402953</v>
      </c>
      <c r="AP54" s="1">
        <f t="shared" si="9"/>
        <v>6233641.1685431963</v>
      </c>
      <c r="AQ54" s="1">
        <f t="shared" si="9"/>
        <v>5180069.9074970186</v>
      </c>
      <c r="AR54" s="1">
        <f t="shared" si="9"/>
        <v>4295411.4497083277</v>
      </c>
      <c r="AS54" s="1">
        <f t="shared" si="9"/>
        <v>3591489.6914051464</v>
      </c>
      <c r="AT54" s="1">
        <f t="shared" si="9"/>
        <v>3080956.2015514611</v>
      </c>
      <c r="AU54" s="1">
        <f t="shared" si="9"/>
        <v>2777348.1589387362</v>
      </c>
      <c r="AV54" s="1">
        <f t="shared" si="9"/>
        <v>2452487.5533431205</v>
      </c>
      <c r="AW54" s="1">
        <f t="shared" si="9"/>
        <v>2104886.7053558119</v>
      </c>
      <c r="AX54" s="1">
        <f t="shared" si="9"/>
        <v>1732953.7980093914</v>
      </c>
      <c r="AY54" s="1">
        <f t="shared" si="9"/>
        <v>1334985.5871487216</v>
      </c>
      <c r="AZ54" s="1">
        <f t="shared" si="9"/>
        <v>909159.60152780486</v>
      </c>
      <c r="BA54" s="1">
        <f t="shared" si="9"/>
        <v>557380.79225768941</v>
      </c>
      <c r="BB54" s="1">
        <f t="shared" si="9"/>
        <v>284832.46168293129</v>
      </c>
      <c r="BC54" s="1">
        <f t="shared" si="9"/>
        <v>97060.743312205566</v>
      </c>
      <c r="BD54" s="1">
        <f t="shared" si="9"/>
        <v>0</v>
      </c>
    </row>
    <row r="55" spans="1:60">
      <c r="G55" t="b">
        <f>H52=H55</f>
        <v>1</v>
      </c>
      <c r="H55" s="1">
        <f>((H50+H54)/2)*(H56/(1+0.5*H56))</f>
        <v>4317320.4012810774</v>
      </c>
      <c r="I55" s="1"/>
      <c r="J55" s="1"/>
    </row>
    <row r="56" spans="1:60">
      <c r="H56" s="165">
        <f>'Pre 2010 RAB'!H4</f>
        <v>5.785714285714285E-2</v>
      </c>
      <c r="I56" s="55">
        <f>H56</f>
        <v>5.785714285714285E-2</v>
      </c>
      <c r="J56" s="55">
        <f t="shared" ref="J56:BD56" si="10">I56</f>
        <v>5.785714285714285E-2</v>
      </c>
      <c r="K56" s="55">
        <f t="shared" si="10"/>
        <v>5.785714285714285E-2</v>
      </c>
      <c r="L56" s="55">
        <f t="shared" si="10"/>
        <v>5.785714285714285E-2</v>
      </c>
      <c r="M56" s="55">
        <f t="shared" si="10"/>
        <v>5.785714285714285E-2</v>
      </c>
      <c r="N56" s="55">
        <f t="shared" si="10"/>
        <v>5.785714285714285E-2</v>
      </c>
      <c r="O56" s="55">
        <f t="shared" si="10"/>
        <v>5.785714285714285E-2</v>
      </c>
      <c r="P56" s="55">
        <f t="shared" si="10"/>
        <v>5.785714285714285E-2</v>
      </c>
      <c r="Q56" s="55">
        <f t="shared" si="10"/>
        <v>5.785714285714285E-2</v>
      </c>
      <c r="R56" s="55">
        <f t="shared" si="10"/>
        <v>5.785714285714285E-2</v>
      </c>
      <c r="S56" s="55">
        <f t="shared" si="10"/>
        <v>5.785714285714285E-2</v>
      </c>
      <c r="T56" s="55">
        <f t="shared" si="10"/>
        <v>5.785714285714285E-2</v>
      </c>
      <c r="U56" s="55">
        <f t="shared" si="10"/>
        <v>5.785714285714285E-2</v>
      </c>
      <c r="V56" s="55">
        <f t="shared" si="10"/>
        <v>5.785714285714285E-2</v>
      </c>
      <c r="W56" s="55">
        <f t="shared" si="10"/>
        <v>5.785714285714285E-2</v>
      </c>
      <c r="X56" s="55">
        <f t="shared" si="10"/>
        <v>5.785714285714285E-2</v>
      </c>
      <c r="Y56" s="55">
        <f t="shared" si="10"/>
        <v>5.785714285714285E-2</v>
      </c>
      <c r="Z56" s="55">
        <f t="shared" si="10"/>
        <v>5.785714285714285E-2</v>
      </c>
      <c r="AA56" s="55">
        <f t="shared" si="10"/>
        <v>5.785714285714285E-2</v>
      </c>
      <c r="AB56" s="55">
        <f t="shared" si="10"/>
        <v>5.785714285714285E-2</v>
      </c>
      <c r="AC56" s="55">
        <f t="shared" si="10"/>
        <v>5.785714285714285E-2</v>
      </c>
      <c r="AD56" s="55">
        <f t="shared" si="10"/>
        <v>5.785714285714285E-2</v>
      </c>
      <c r="AE56" s="55">
        <f t="shared" si="10"/>
        <v>5.785714285714285E-2</v>
      </c>
      <c r="AF56" s="55">
        <f t="shared" si="10"/>
        <v>5.785714285714285E-2</v>
      </c>
      <c r="AG56" s="55">
        <f t="shared" si="10"/>
        <v>5.785714285714285E-2</v>
      </c>
      <c r="AH56" s="55">
        <f t="shared" si="10"/>
        <v>5.785714285714285E-2</v>
      </c>
      <c r="AI56" s="55">
        <f t="shared" si="10"/>
        <v>5.785714285714285E-2</v>
      </c>
      <c r="AJ56" s="55">
        <f t="shared" si="10"/>
        <v>5.785714285714285E-2</v>
      </c>
      <c r="AK56" s="55">
        <f t="shared" si="10"/>
        <v>5.785714285714285E-2</v>
      </c>
      <c r="AL56" s="55">
        <f t="shared" si="10"/>
        <v>5.785714285714285E-2</v>
      </c>
      <c r="AM56" s="55">
        <f t="shared" si="10"/>
        <v>5.785714285714285E-2</v>
      </c>
      <c r="AN56" s="55">
        <f t="shared" si="10"/>
        <v>5.785714285714285E-2</v>
      </c>
      <c r="AO56" s="55">
        <f t="shared" si="10"/>
        <v>5.785714285714285E-2</v>
      </c>
      <c r="AP56" s="55">
        <f t="shared" si="10"/>
        <v>5.785714285714285E-2</v>
      </c>
      <c r="AQ56" s="55">
        <f t="shared" si="10"/>
        <v>5.785714285714285E-2</v>
      </c>
      <c r="AR56" s="55">
        <f t="shared" si="10"/>
        <v>5.785714285714285E-2</v>
      </c>
      <c r="AS56" s="55">
        <f t="shared" si="10"/>
        <v>5.785714285714285E-2</v>
      </c>
      <c r="AT56" s="55">
        <f t="shared" si="10"/>
        <v>5.785714285714285E-2</v>
      </c>
      <c r="AU56" s="55">
        <f t="shared" si="10"/>
        <v>5.785714285714285E-2</v>
      </c>
      <c r="AV56" s="55">
        <f t="shared" si="10"/>
        <v>5.785714285714285E-2</v>
      </c>
      <c r="AW56" s="55">
        <f t="shared" si="10"/>
        <v>5.785714285714285E-2</v>
      </c>
      <c r="AX56" s="55">
        <f t="shared" si="10"/>
        <v>5.785714285714285E-2</v>
      </c>
      <c r="AY56" s="55">
        <f t="shared" si="10"/>
        <v>5.785714285714285E-2</v>
      </c>
      <c r="AZ56" s="55">
        <f t="shared" si="10"/>
        <v>5.785714285714285E-2</v>
      </c>
      <c r="BA56" s="55">
        <f t="shared" si="10"/>
        <v>5.785714285714285E-2</v>
      </c>
      <c r="BB56" s="55">
        <f t="shared" si="10"/>
        <v>5.785714285714285E-2</v>
      </c>
      <c r="BC56" s="55">
        <f t="shared" si="10"/>
        <v>5.785714285714285E-2</v>
      </c>
      <c r="BD56" s="55">
        <f t="shared" si="10"/>
        <v>5.785714285714285E-2</v>
      </c>
    </row>
    <row r="57" spans="1:60">
      <c r="D57" s="56"/>
      <c r="E57" s="56"/>
      <c r="F57" s="56"/>
      <c r="G57" s="56"/>
      <c r="H57" s="56"/>
    </row>
    <row r="58" spans="1:60">
      <c r="D58" s="56"/>
      <c r="E58" s="56"/>
      <c r="F58" s="56"/>
      <c r="G58" s="56"/>
      <c r="H58" s="56"/>
    </row>
    <row r="59" spans="1:60">
      <c r="A59" s="4" t="s">
        <v>39</v>
      </c>
      <c r="B59" t="s">
        <v>60</v>
      </c>
      <c r="C59" s="57">
        <f>(1+C45)^(C49-2009)/(1+C45/2)</f>
        <v>1.0338164251207731</v>
      </c>
      <c r="D59" s="57">
        <f t="shared" ref="D59:F59" si="11">(1+D45)^(D49-2009)/(1+D45/2)</f>
        <v>1.1061835748792272</v>
      </c>
      <c r="E59" s="57">
        <f t="shared" si="11"/>
        <v>1.183616425120773</v>
      </c>
      <c r="F59" s="57">
        <f t="shared" si="11"/>
        <v>1.2664695748792272</v>
      </c>
      <c r="G59" s="57">
        <f>(1+G45)^(G49-2009)/(1+G45/2)</f>
        <v>1.3551224451207733</v>
      </c>
      <c r="H59" s="57">
        <f>(1+0.07)^(H49-2009)/(1+0.07/2)</f>
        <v>1.4499810162792273</v>
      </c>
      <c r="I59" s="57">
        <f t="shared" ref="I59:BD59" si="12">(1+0.07)^(I49-2009)/(1+0.07/2)</f>
        <v>1.5514796874187733</v>
      </c>
      <c r="J59" s="57">
        <f t="shared" si="12"/>
        <v>1.6600832655380873</v>
      </c>
      <c r="K59" s="57">
        <f>(1+0.07)^(K49-2009)/(1+0.07/2)</f>
        <v>1.7762890941257536</v>
      </c>
      <c r="L59" s="57">
        <f t="shared" si="12"/>
        <v>1.9006293307145563</v>
      </c>
      <c r="M59" s="57">
        <f t="shared" si="12"/>
        <v>2.0336733838645755</v>
      </c>
      <c r="N59" s="57">
        <f t="shared" si="12"/>
        <v>2.1760305207350954</v>
      </c>
      <c r="O59" s="57">
        <f t="shared" si="12"/>
        <v>2.328352657186552</v>
      </c>
      <c r="P59" s="57">
        <f t="shared" si="12"/>
        <v>2.4913373431896106</v>
      </c>
      <c r="Q59" s="57">
        <f t="shared" si="12"/>
        <v>2.665730957212884</v>
      </c>
      <c r="R59" s="57">
        <f t="shared" si="12"/>
        <v>2.8523321242177855</v>
      </c>
      <c r="S59" s="57">
        <f t="shared" si="12"/>
        <v>3.0519953729130305</v>
      </c>
      <c r="T59" s="57">
        <f t="shared" si="12"/>
        <v>3.2656350490169426</v>
      </c>
      <c r="U59" s="57">
        <f t="shared" si="12"/>
        <v>3.4942295024481287</v>
      </c>
      <c r="V59" s="57">
        <f t="shared" si="12"/>
        <v>3.7388255676194975</v>
      </c>
      <c r="W59" s="57">
        <f t="shared" si="12"/>
        <v>4.0005433573528624</v>
      </c>
      <c r="X59" s="57">
        <f t="shared" si="12"/>
        <v>4.2805813923675631</v>
      </c>
      <c r="Y59" s="57">
        <f t="shared" si="12"/>
        <v>4.5802220898332919</v>
      </c>
      <c r="Z59" s="57">
        <f t="shared" si="12"/>
        <v>4.900837636121623</v>
      </c>
      <c r="AA59" s="57">
        <f t="shared" si="12"/>
        <v>5.2438962706501364</v>
      </c>
      <c r="AB59" s="57">
        <f t="shared" si="12"/>
        <v>5.6109690095956459</v>
      </c>
      <c r="AC59" s="57">
        <f t="shared" si="12"/>
        <v>6.0037368402673419</v>
      </c>
      <c r="AD59" s="57">
        <f t="shared" si="12"/>
        <v>6.4239984190860548</v>
      </c>
      <c r="AE59" s="57">
        <f t="shared" si="12"/>
        <v>6.8736783084220789</v>
      </c>
      <c r="AF59" s="57">
        <f t="shared" si="12"/>
        <v>7.3548357900116246</v>
      </c>
      <c r="AG59" s="57">
        <f t="shared" si="12"/>
        <v>7.8696742953124392</v>
      </c>
      <c r="AH59" s="57">
        <f t="shared" si="12"/>
        <v>8.4205514959843093</v>
      </c>
      <c r="AI59" s="57">
        <f t="shared" si="12"/>
        <v>9.0099901007032113</v>
      </c>
      <c r="AJ59" s="57">
        <f t="shared" si="12"/>
        <v>9.6406894077524363</v>
      </c>
      <c r="AK59" s="57">
        <f t="shared" si="12"/>
        <v>10.315537666295107</v>
      </c>
      <c r="AL59" s="57">
        <f t="shared" si="12"/>
        <v>11.037625302935764</v>
      </c>
      <c r="AM59" s="57">
        <f t="shared" si="12"/>
        <v>11.810259074141269</v>
      </c>
      <c r="AN59" s="57">
        <f t="shared" si="12"/>
        <v>12.636977209331157</v>
      </c>
      <c r="AO59" s="57">
        <f t="shared" si="12"/>
        <v>13.521565613984338</v>
      </c>
      <c r="AP59" s="57">
        <f t="shared" si="12"/>
        <v>14.468075206963242</v>
      </c>
      <c r="AQ59" s="57">
        <f t="shared" si="12"/>
        <v>15.480840471450669</v>
      </c>
      <c r="AR59" s="57">
        <f t="shared" si="12"/>
        <v>16.564499304452216</v>
      </c>
      <c r="AS59" s="57">
        <f t="shared" si="12"/>
        <v>17.724014255763873</v>
      </c>
      <c r="AT59" s="57">
        <f t="shared" si="12"/>
        <v>18.96469525366734</v>
      </c>
      <c r="AU59" s="57">
        <f t="shared" si="12"/>
        <v>20.292223921424057</v>
      </c>
      <c r="AV59" s="57">
        <f t="shared" si="12"/>
        <v>21.712679595923742</v>
      </c>
      <c r="AW59" s="57">
        <f t="shared" si="12"/>
        <v>23.232567167638404</v>
      </c>
      <c r="AX59" s="57">
        <f t="shared" si="12"/>
        <v>24.858846869373089</v>
      </c>
      <c r="AY59" s="57">
        <f t="shared" si="12"/>
        <v>26.598966150229202</v>
      </c>
      <c r="AZ59" s="57">
        <f t="shared" si="12"/>
        <v>28.460893780745248</v>
      </c>
      <c r="BA59" s="57">
        <f t="shared" si="12"/>
        <v>30.453156345397421</v>
      </c>
      <c r="BB59" s="57">
        <f t="shared" si="12"/>
        <v>32.584877289575239</v>
      </c>
      <c r="BC59" s="57">
        <f t="shared" si="12"/>
        <v>34.865818699845505</v>
      </c>
      <c r="BD59" s="57">
        <f t="shared" si="12"/>
        <v>37.306426008834691</v>
      </c>
      <c r="BE59" s="56"/>
      <c r="BF59" s="56"/>
      <c r="BG59" s="56"/>
      <c r="BH59" s="56"/>
    </row>
    <row r="60" spans="1:60">
      <c r="B60" t="s">
        <v>58</v>
      </c>
      <c r="C60" s="58">
        <f>C39</f>
        <v>29644785.271915317</v>
      </c>
      <c r="D60" s="58">
        <f t="shared" ref="D60:G60" si="13">D39</f>
        <v>29644785.271915317</v>
      </c>
      <c r="E60" s="58">
        <f t="shared" si="13"/>
        <v>29644785.271915317</v>
      </c>
      <c r="F60" s="58">
        <f t="shared" si="13"/>
        <v>29644785.271915317</v>
      </c>
      <c r="G60" s="58">
        <f t="shared" si="13"/>
        <v>29644785.271915317</v>
      </c>
    </row>
    <row r="61" spans="1:60">
      <c r="A61" s="59">
        <f>SUM(C61:H61)</f>
        <v>117057823.6940224</v>
      </c>
      <c r="B61" t="s">
        <v>61</v>
      </c>
      <c r="C61" s="1">
        <f>C60/C59</f>
        <v>28675096.034048922</v>
      </c>
      <c r="D61" s="1">
        <f t="shared" ref="D61:G61" si="14">D60/D59</f>
        <v>26799155.172008339</v>
      </c>
      <c r="E61" s="1">
        <f t="shared" si="14"/>
        <v>25045939.413091909</v>
      </c>
      <c r="F61" s="1">
        <f t="shared" si="14"/>
        <v>23407420.012235429</v>
      </c>
      <c r="G61" s="1">
        <f t="shared" si="14"/>
        <v>21876093.4693789</v>
      </c>
      <c r="H61" s="1">
        <f>H31/(1.07)^5</f>
        <v>-8745880.4067411087</v>
      </c>
    </row>
    <row r="62" spans="1:60">
      <c r="A62" s="59"/>
      <c r="C62" s="1"/>
      <c r="D62" s="1"/>
      <c r="E62" s="1"/>
      <c r="F62" s="1"/>
      <c r="G62" s="1"/>
    </row>
    <row r="63" spans="1:60">
      <c r="B63" t="s">
        <v>62</v>
      </c>
      <c r="C63" s="58">
        <v>4916475.190668202</v>
      </c>
      <c r="D63" s="58">
        <v>9832950.381336404</v>
      </c>
      <c r="E63" s="58">
        <v>14749425.572004607</v>
      </c>
      <c r="F63" s="58">
        <v>19665900.762672808</v>
      </c>
      <c r="G63" s="58">
        <v>24582375.953341011</v>
      </c>
      <c r="H63" s="1">
        <v>24064059.449514203</v>
      </c>
      <c r="I63" s="1">
        <v>22682399.662353914</v>
      </c>
      <c r="J63" s="1">
        <v>20046029.004047722</v>
      </c>
      <c r="K63" s="1">
        <v>17409658.345741536</v>
      </c>
      <c r="L63" s="1">
        <v>14684326.929343117</v>
      </c>
      <c r="M63" s="1">
        <v>12240748.948439935</v>
      </c>
      <c r="N63" s="1">
        <v>10660514.250870237</v>
      </c>
      <c r="O63" s="1">
        <v>10334990.424446436</v>
      </c>
      <c r="P63" s="1">
        <v>10009466.598022636</v>
      </c>
      <c r="Q63" s="1">
        <v>9772903.5296910647</v>
      </c>
      <c r="R63" s="1">
        <v>9605326.1899024136</v>
      </c>
      <c r="S63" s="1">
        <v>9437748.8501137607</v>
      </c>
      <c r="T63" s="1">
        <v>9270171.5103251077</v>
      </c>
      <c r="U63" s="1">
        <v>9102594.1705364566</v>
      </c>
      <c r="V63" s="1">
        <v>8935016.8307478037</v>
      </c>
      <c r="W63" s="1">
        <v>7927001.654204146</v>
      </c>
      <c r="X63" s="1">
        <v>6918986.4776604893</v>
      </c>
      <c r="Y63" s="1">
        <v>5910971.3011168307</v>
      </c>
      <c r="Z63" s="1">
        <v>4902956.124573173</v>
      </c>
      <c r="AA63" s="1">
        <v>3894940.9480295153</v>
      </c>
      <c r="AB63" s="1">
        <v>3886651.6520659989</v>
      </c>
      <c r="AC63" s="1">
        <v>3878362.3561024829</v>
      </c>
      <c r="AD63" s="1">
        <v>3870073.0601389664</v>
      </c>
      <c r="AE63" s="1">
        <v>3861783.7641754504</v>
      </c>
      <c r="AF63" s="1">
        <v>3853494.468211934</v>
      </c>
      <c r="AG63" s="1">
        <v>3736724.7695243335</v>
      </c>
      <c r="AH63" s="1">
        <v>3619955.0708367336</v>
      </c>
      <c r="AI63" s="1">
        <v>3503185.3721491336</v>
      </c>
      <c r="AJ63" s="1">
        <v>3386415.6734615332</v>
      </c>
      <c r="AK63" s="1">
        <v>3269645.9747739332</v>
      </c>
      <c r="AL63" s="1">
        <v>3269645.9747739332</v>
      </c>
      <c r="AM63" s="1">
        <v>3269645.9747739332</v>
      </c>
      <c r="AN63" s="1">
        <v>3269645.9747739332</v>
      </c>
      <c r="AO63" s="1">
        <v>3269645.9747739332</v>
      </c>
      <c r="AP63" s="1">
        <v>3269645.9747739332</v>
      </c>
      <c r="AQ63" s="1">
        <v>2811706.1808538772</v>
      </c>
      <c r="AR63" s="1">
        <v>2353766.3869338213</v>
      </c>
      <c r="AS63" s="1">
        <v>1895826.5930137658</v>
      </c>
      <c r="AT63" s="1">
        <v>1437886.7990937098</v>
      </c>
      <c r="AU63" s="1">
        <v>979947.00517365418</v>
      </c>
      <c r="AV63" s="1">
        <v>979947.00517365418</v>
      </c>
      <c r="AW63" s="1">
        <v>979947.00517365418</v>
      </c>
      <c r="AX63" s="1">
        <v>979947.00517365418</v>
      </c>
      <c r="AY63" s="1">
        <v>979947.00517365418</v>
      </c>
      <c r="AZ63" s="1">
        <v>979947.00517365418</v>
      </c>
      <c r="BA63" s="1">
        <v>783957.60413892334</v>
      </c>
      <c r="BB63" s="1">
        <v>587968.20310419251</v>
      </c>
      <c r="BC63" s="1">
        <v>391978.80206946167</v>
      </c>
      <c r="BD63" s="1">
        <v>195989.40103473084</v>
      </c>
      <c r="BE63" s="1"/>
      <c r="BF63" s="1"/>
      <c r="BG63" s="1"/>
      <c r="BH63" s="1"/>
    </row>
    <row r="64" spans="1:60">
      <c r="A64" s="59">
        <f>SUM(C64:BH64)</f>
        <v>171659969.61502242</v>
      </c>
      <c r="B64" t="s">
        <v>63</v>
      </c>
      <c r="C64" s="1">
        <f>C63/C59</f>
        <v>4755655.9087304566</v>
      </c>
      <c r="D64" s="1">
        <f t="shared" ref="D64:BD64" si="15">D63/D59</f>
        <v>8889076.4649167415</v>
      </c>
      <c r="E64" s="1">
        <f t="shared" si="15"/>
        <v>12461322.147079544</v>
      </c>
      <c r="F64" s="1">
        <f t="shared" si="15"/>
        <v>15528127.286080429</v>
      </c>
      <c r="G64" s="1">
        <f t="shared" si="15"/>
        <v>18140335.614579938</v>
      </c>
      <c r="H64" s="1">
        <f>H63/H59</f>
        <v>16596120.348709527</v>
      </c>
      <c r="I64" s="1">
        <f t="shared" si="15"/>
        <v>14619849.583780926</v>
      </c>
      <c r="J64" s="1">
        <f t="shared" si="15"/>
        <v>12075315.389406174</v>
      </c>
      <c r="K64" s="1">
        <f t="shared" si="15"/>
        <v>9801140.14284941</v>
      </c>
      <c r="L64" s="1">
        <f t="shared" si="15"/>
        <v>7726034.0520065697</v>
      </c>
      <c r="M64" s="1">
        <f t="shared" si="15"/>
        <v>6019033.8554654848</v>
      </c>
      <c r="N64" s="1">
        <f t="shared" si="15"/>
        <v>4899064.6727091661</v>
      </c>
      <c r="O64" s="1">
        <f t="shared" si="15"/>
        <v>4438756.4712532191</v>
      </c>
      <c r="P64" s="1">
        <f t="shared" si="15"/>
        <v>4017708.250303715</v>
      </c>
      <c r="Q64" s="1">
        <f t="shared" si="15"/>
        <v>3666125.2341492786</v>
      </c>
      <c r="R64" s="1">
        <f t="shared" si="15"/>
        <v>3367534.2742691818</v>
      </c>
      <c r="S64" s="1">
        <f t="shared" si="15"/>
        <v>3092320.8252133541</v>
      </c>
      <c r="T64" s="1">
        <f t="shared" si="15"/>
        <v>2838704.0716983108</v>
      </c>
      <c r="U64" s="1">
        <f t="shared" si="15"/>
        <v>2605036.1500751432</v>
      </c>
      <c r="V64" s="1">
        <f t="shared" si="15"/>
        <v>2389792.3744104248</v>
      </c>
      <c r="W64" s="1">
        <f t="shared" si="15"/>
        <v>1981481.2504492889</v>
      </c>
      <c r="X64" s="1">
        <f t="shared" si="15"/>
        <v>1616366.0595257694</v>
      </c>
      <c r="Y64" s="1">
        <f t="shared" si="15"/>
        <v>1290542.5075865644</v>
      </c>
      <c r="Z64" s="1">
        <f t="shared" si="15"/>
        <v>1000432.2706869404</v>
      </c>
      <c r="AA64" s="1">
        <f t="shared" si="15"/>
        <v>742757.05448815483</v>
      </c>
      <c r="AB64" s="1">
        <f t="shared" si="15"/>
        <v>692688.13379992102</v>
      </c>
      <c r="AC64" s="1">
        <f t="shared" si="15"/>
        <v>645991.39823886461</v>
      </c>
      <c r="AD64" s="1">
        <f t="shared" si="15"/>
        <v>602439.91477967449</v>
      </c>
      <c r="AE64" s="1">
        <f t="shared" si="15"/>
        <v>561822.01012283936</v>
      </c>
      <c r="AF64" s="1">
        <f t="shared" si="15"/>
        <v>523940.24533426645</v>
      </c>
      <c r="AG64" s="1">
        <f t="shared" si="15"/>
        <v>474825.8478435516</v>
      </c>
      <c r="AH64" s="1">
        <f t="shared" si="15"/>
        <v>429895.24766436731</v>
      </c>
      <c r="AI64" s="1">
        <f t="shared" si="15"/>
        <v>388811.23430709622</v>
      </c>
      <c r="AJ64" s="1">
        <f t="shared" si="15"/>
        <v>351262.81225680711</v>
      </c>
      <c r="AK64" s="1">
        <f t="shared" si="15"/>
        <v>316963.21418680332</v>
      </c>
      <c r="AL64" s="1">
        <f t="shared" si="15"/>
        <v>296227.30297832086</v>
      </c>
      <c r="AM64" s="1">
        <f t="shared" si="15"/>
        <v>276847.94670871104</v>
      </c>
      <c r="AN64" s="1">
        <f t="shared" si="15"/>
        <v>258736.39879318792</v>
      </c>
      <c r="AO64" s="1">
        <f t="shared" si="15"/>
        <v>241809.71849830647</v>
      </c>
      <c r="AP64" s="1">
        <f t="shared" si="15"/>
        <v>225990.39111991259</v>
      </c>
      <c r="AQ64" s="1">
        <f t="shared" si="15"/>
        <v>181624.90505855589</v>
      </c>
      <c r="AR64" s="1">
        <f t="shared" si="15"/>
        <v>142097.04402602586</v>
      </c>
      <c r="AS64" s="1">
        <f t="shared" si="15"/>
        <v>106963.72535342778</v>
      </c>
      <c r="AT64" s="1">
        <f t="shared" si="15"/>
        <v>75819.135496820352</v>
      </c>
      <c r="AU64" s="1">
        <f t="shared" si="15"/>
        <v>48291.750030367497</v>
      </c>
      <c r="AV64" s="1">
        <f t="shared" si="15"/>
        <v>45132.476663894849</v>
      </c>
      <c r="AW64" s="1">
        <f t="shared" si="15"/>
        <v>42179.884732612009</v>
      </c>
      <c r="AX64" s="1">
        <f t="shared" si="15"/>
        <v>39420.453021132729</v>
      </c>
      <c r="AY64" s="1">
        <f t="shared" si="15"/>
        <v>36841.544879563298</v>
      </c>
      <c r="AZ64" s="1">
        <f t="shared" si="15"/>
        <v>34431.350354732051</v>
      </c>
      <c r="BA64" s="1">
        <f t="shared" si="15"/>
        <v>25743.06568578097</v>
      </c>
      <c r="BB64" s="1">
        <f t="shared" si="15"/>
        <v>18044.204919939933</v>
      </c>
      <c r="BC64" s="1">
        <f t="shared" si="15"/>
        <v>11242.495277221142</v>
      </c>
      <c r="BD64" s="1">
        <f t="shared" si="15"/>
        <v>5253.5024659911878</v>
      </c>
      <c r="BE64" s="1"/>
      <c r="BF64" s="1"/>
      <c r="BG64" s="1"/>
      <c r="BH64" s="1"/>
    </row>
    <row r="65" spans="1:60">
      <c r="A65" s="59">
        <f>SUM(C64:G64)</f>
        <v>59774517.421387106</v>
      </c>
      <c r="B65" t="s">
        <v>64</v>
      </c>
      <c r="C65" s="13"/>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row>
    <row r="66" spans="1:60">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row>
    <row r="67" spans="1:60">
      <c r="B67" t="s">
        <v>65</v>
      </c>
      <c r="C67" s="48">
        <f>(A61-A65)/(A64-A65)</f>
        <v>0.51198172013907184</v>
      </c>
      <c r="D67" s="1"/>
      <c r="E67" s="1"/>
      <c r="F67" s="1"/>
      <c r="G67" s="1"/>
      <c r="H67" s="1">
        <f>H63*$C$67</f>
        <v>12320358.550491167</v>
      </c>
      <c r="I67" s="1">
        <f t="shared" ref="I67:BD67" si="16">I63*$C$67</f>
        <v>11612973.996013859</v>
      </c>
      <c r="J67" s="1">
        <f t="shared" si="16"/>
        <v>10263200.411450077</v>
      </c>
      <c r="K67" s="1">
        <f t="shared" si="16"/>
        <v>8913426.8268863</v>
      </c>
      <c r="L67" s="1">
        <f t="shared" si="16"/>
        <v>7518106.9603695842</v>
      </c>
      <c r="M67" s="1">
        <f t="shared" si="16"/>
        <v>6267039.702412813</v>
      </c>
      <c r="N67" s="1">
        <f t="shared" si="16"/>
        <v>5457988.4237276325</v>
      </c>
      <c r="O67" s="1">
        <f t="shared" si="16"/>
        <v>5291326.1751289219</v>
      </c>
      <c r="P67" s="1">
        <f t="shared" si="16"/>
        <v>5124663.9265302131</v>
      </c>
      <c r="Q67" s="1">
        <f t="shared" si="16"/>
        <v>5003547.9598844377</v>
      </c>
      <c r="R67" s="1">
        <f t="shared" si="16"/>
        <v>4917751.4252031147</v>
      </c>
      <c r="S67" s="1">
        <f t="shared" si="16"/>
        <v>4831954.8905217908</v>
      </c>
      <c r="T67" s="1">
        <f t="shared" si="16"/>
        <v>4746158.355840466</v>
      </c>
      <c r="U67" s="1">
        <f t="shared" si="16"/>
        <v>4660361.821159143</v>
      </c>
      <c r="V67" s="1">
        <f t="shared" si="16"/>
        <v>4574565.2864778191</v>
      </c>
      <c r="W67" s="1">
        <f t="shared" si="16"/>
        <v>4058479.9424647065</v>
      </c>
      <c r="X67" s="1">
        <f t="shared" si="16"/>
        <v>3542394.5984515948</v>
      </c>
      <c r="Y67" s="1">
        <f t="shared" si="16"/>
        <v>3026309.2544384827</v>
      </c>
      <c r="Z67" s="1">
        <f t="shared" si="16"/>
        <v>2510223.9104253706</v>
      </c>
      <c r="AA67" s="1">
        <f t="shared" si="16"/>
        <v>1994138.5664122584</v>
      </c>
      <c r="AB67" s="1">
        <f t="shared" si="16"/>
        <v>1989894.5984061155</v>
      </c>
      <c r="AC67" s="1">
        <f t="shared" si="16"/>
        <v>1985650.6303999727</v>
      </c>
      <c r="AD67" s="1">
        <f t="shared" si="16"/>
        <v>1981406.6623938296</v>
      </c>
      <c r="AE67" s="1">
        <f t="shared" si="16"/>
        <v>1977162.6943876869</v>
      </c>
      <c r="AF67" s="1">
        <f t="shared" si="16"/>
        <v>1972918.7263815438</v>
      </c>
      <c r="AG67" s="1">
        <f t="shared" si="16"/>
        <v>1913134.775187345</v>
      </c>
      <c r="AH67" s="1">
        <f t="shared" si="16"/>
        <v>1853350.8239931464</v>
      </c>
      <c r="AI67" s="1">
        <f t="shared" si="16"/>
        <v>1793566.8727989479</v>
      </c>
      <c r="AJ67" s="1">
        <f t="shared" si="16"/>
        <v>1733782.921604749</v>
      </c>
      <c r="AK67" s="1">
        <f t="shared" si="16"/>
        <v>1673998.9704105507</v>
      </c>
      <c r="AL67" s="1">
        <f t="shared" si="16"/>
        <v>1673998.9704105507</v>
      </c>
      <c r="AM67" s="1">
        <f t="shared" si="16"/>
        <v>1673998.9704105507</v>
      </c>
      <c r="AN67" s="1">
        <f t="shared" si="16"/>
        <v>1673998.9704105507</v>
      </c>
      <c r="AO67" s="1">
        <f t="shared" si="16"/>
        <v>1673998.9704105507</v>
      </c>
      <c r="AP67" s="1">
        <f t="shared" si="16"/>
        <v>1673998.9704105507</v>
      </c>
      <c r="AQ67" s="1">
        <f t="shared" si="16"/>
        <v>1439542.1669992283</v>
      </c>
      <c r="AR67" s="1">
        <f t="shared" si="16"/>
        <v>1205085.3635879059</v>
      </c>
      <c r="AS67" s="1">
        <f t="shared" si="16"/>
        <v>970628.56017658382</v>
      </c>
      <c r="AT67" s="1">
        <f t="shared" si="16"/>
        <v>736171.75676526153</v>
      </c>
      <c r="AU67" s="1">
        <f t="shared" si="16"/>
        <v>501714.9533539394</v>
      </c>
      <c r="AV67" s="1">
        <f t="shared" si="16"/>
        <v>501714.9533539394</v>
      </c>
      <c r="AW67" s="1">
        <f t="shared" si="16"/>
        <v>501714.9533539394</v>
      </c>
      <c r="AX67" s="1">
        <f t="shared" si="16"/>
        <v>501714.9533539394</v>
      </c>
      <c r="AY67" s="1">
        <f t="shared" si="16"/>
        <v>501714.9533539394</v>
      </c>
      <c r="AZ67" s="1">
        <f t="shared" si="16"/>
        <v>501714.9533539394</v>
      </c>
      <c r="BA67" s="1">
        <f t="shared" si="16"/>
        <v>401371.96268315153</v>
      </c>
      <c r="BB67" s="1">
        <f t="shared" si="16"/>
        <v>301028.97201236367</v>
      </c>
      <c r="BC67" s="1">
        <f t="shared" si="16"/>
        <v>200685.98134157577</v>
      </c>
      <c r="BD67" s="1">
        <f t="shared" si="16"/>
        <v>100342.99067078788</v>
      </c>
      <c r="BE67" s="1"/>
      <c r="BF67" s="1"/>
      <c r="BG67" s="1"/>
      <c r="BH67" s="1"/>
    </row>
    <row r="68" spans="1:60">
      <c r="A68" s="59">
        <f>SUM(C68:BH68)</f>
        <v>57283306.272635289</v>
      </c>
      <c r="B68" t="s">
        <v>66</v>
      </c>
      <c r="H68" s="1">
        <f>H67/H59</f>
        <v>8496910.2437673565</v>
      </c>
      <c r="I68" s="1">
        <f t="shared" ref="I68:BD68" si="17">I67/I59</f>
        <v>7485095.7380786519</v>
      </c>
      <c r="J68" s="1">
        <f t="shared" si="17"/>
        <v>6182340.7442899784</v>
      </c>
      <c r="K68" s="1">
        <f t="shared" si="17"/>
        <v>5018004.5896601491</v>
      </c>
      <c r="L68" s="1">
        <f t="shared" si="17"/>
        <v>3955588.2037993665</v>
      </c>
      <c r="M68" s="1">
        <f t="shared" si="17"/>
        <v>3081635.3068965287</v>
      </c>
      <c r="N68" s="1">
        <f t="shared" si="17"/>
        <v>2508231.5582061978</v>
      </c>
      <c r="O68" s="1">
        <f t="shared" si="17"/>
        <v>2272562.1734306593</v>
      </c>
      <c r="P68" s="1">
        <f t="shared" si="17"/>
        <v>2056993.1810074367</v>
      </c>
      <c r="Q68" s="1">
        <f t="shared" si="17"/>
        <v>1876989.1036250051</v>
      </c>
      <c r="R68" s="1">
        <f t="shared" si="17"/>
        <v>1724115.9903676165</v>
      </c>
      <c r="S68" s="1">
        <f t="shared" si="17"/>
        <v>1583211.7353146072</v>
      </c>
      <c r="T68" s="1">
        <f t="shared" si="17"/>
        <v>1453364.5935938882</v>
      </c>
      <c r="U68" s="1">
        <f t="shared" si="17"/>
        <v>1333730.8891399372</v>
      </c>
      <c r="V68" s="1">
        <f t="shared" si="17"/>
        <v>1223530.0106258863</v>
      </c>
      <c r="W68" s="1">
        <f t="shared" si="17"/>
        <v>1014482.1790283459</v>
      </c>
      <c r="X68" s="1">
        <f t="shared" si="17"/>
        <v>827549.87553041673</v>
      </c>
      <c r="Y68" s="1">
        <f t="shared" si="17"/>
        <v>660734.17294676043</v>
      </c>
      <c r="Z68" s="1">
        <f t="shared" si="17"/>
        <v>512203.03482893732</v>
      </c>
      <c r="AA68" s="1">
        <f t="shared" si="17"/>
        <v>380278.03440227581</v>
      </c>
      <c r="AB68" s="1">
        <f t="shared" si="17"/>
        <v>354643.66226280713</v>
      </c>
      <c r="AC68" s="1">
        <f t="shared" si="17"/>
        <v>330735.78726537805</v>
      </c>
      <c r="AD68" s="1">
        <f t="shared" si="17"/>
        <v>308438.22384933359</v>
      </c>
      <c r="AE68" s="1">
        <f t="shared" si="17"/>
        <v>287642.59915468231</v>
      </c>
      <c r="AF68" s="1">
        <f t="shared" si="17"/>
        <v>268247.82805632503</v>
      </c>
      <c r="AG68" s="1">
        <f t="shared" si="17"/>
        <v>243102.15434543474</v>
      </c>
      <c r="AH68" s="1">
        <f t="shared" si="17"/>
        <v>220098.50837881508</v>
      </c>
      <c r="AI68" s="1">
        <f t="shared" si="17"/>
        <v>199064.24454994281</v>
      </c>
      <c r="AJ68" s="1">
        <f t="shared" si="17"/>
        <v>179840.13884012794</v>
      </c>
      <c r="AK68" s="1">
        <f t="shared" si="17"/>
        <v>162279.37162016862</v>
      </c>
      <c r="AL68" s="1">
        <f t="shared" si="17"/>
        <v>151662.96413099873</v>
      </c>
      <c r="AM68" s="1">
        <f t="shared" si="17"/>
        <v>141741.08797289597</v>
      </c>
      <c r="AN68" s="1">
        <f t="shared" si="17"/>
        <v>132468.30651672522</v>
      </c>
      <c r="AO68" s="1">
        <f t="shared" si="17"/>
        <v>123802.1556231077</v>
      </c>
      <c r="AP68" s="1">
        <f t="shared" si="17"/>
        <v>115702.94918047448</v>
      </c>
      <c r="AQ68" s="1">
        <f t="shared" si="17"/>
        <v>92988.631311975056</v>
      </c>
      <c r="AR68" s="1">
        <f t="shared" si="17"/>
        <v>72751.089027122143</v>
      </c>
      <c r="AS68" s="1">
        <f t="shared" si="17"/>
        <v>54763.472098931205</v>
      </c>
      <c r="AT68" s="1">
        <f t="shared" si="17"/>
        <v>38818.011411119442</v>
      </c>
      <c r="AU68" s="1">
        <f t="shared" si="17"/>
        <v>24724.493249073625</v>
      </c>
      <c r="AV68" s="1">
        <f t="shared" si="17"/>
        <v>23107.003036517406</v>
      </c>
      <c r="AW68" s="1">
        <f t="shared" si="17"/>
        <v>21595.329940670472</v>
      </c>
      <c r="AX68" s="1">
        <f t="shared" si="17"/>
        <v>20182.551346421005</v>
      </c>
      <c r="AY68" s="1">
        <f t="shared" si="17"/>
        <v>18862.197520019632</v>
      </c>
      <c r="AZ68" s="1">
        <f t="shared" si="17"/>
        <v>17628.221981326758</v>
      </c>
      <c r="BA68" s="1">
        <f t="shared" si="17"/>
        <v>13179.979051459257</v>
      </c>
      <c r="BB68" s="1">
        <f t="shared" si="17"/>
        <v>9238.3030734527511</v>
      </c>
      <c r="BC68" s="1">
        <f t="shared" si="17"/>
        <v>5755.9520706870717</v>
      </c>
      <c r="BD68" s="1">
        <f t="shared" si="17"/>
        <v>2689.6972292930241</v>
      </c>
    </row>
    <row r="70" spans="1:60">
      <c r="H70" s="1">
        <f>H67</f>
        <v>12320358.550491167</v>
      </c>
      <c r="I70" s="1">
        <f t="shared" ref="I70:BD70" si="18">I67</f>
        <v>11612973.996013859</v>
      </c>
      <c r="J70" s="1">
        <f t="shared" si="18"/>
        <v>10263200.411450077</v>
      </c>
      <c r="K70" s="1">
        <f t="shared" si="18"/>
        <v>8913426.8268863</v>
      </c>
      <c r="L70" s="1">
        <f t="shared" si="18"/>
        <v>7518106.9603695842</v>
      </c>
      <c r="M70" s="1">
        <f t="shared" si="18"/>
        <v>6267039.702412813</v>
      </c>
      <c r="N70" s="1">
        <f t="shared" si="18"/>
        <v>5457988.4237276325</v>
      </c>
      <c r="O70" s="1">
        <f t="shared" si="18"/>
        <v>5291326.1751289219</v>
      </c>
      <c r="P70" s="1">
        <f t="shared" si="18"/>
        <v>5124663.9265302131</v>
      </c>
      <c r="Q70" s="1">
        <f t="shared" si="18"/>
        <v>5003547.9598844377</v>
      </c>
      <c r="R70" s="1">
        <f t="shared" si="18"/>
        <v>4917751.4252031147</v>
      </c>
      <c r="S70" s="1">
        <f t="shared" si="18"/>
        <v>4831954.8905217908</v>
      </c>
      <c r="T70" s="1">
        <f t="shared" si="18"/>
        <v>4746158.355840466</v>
      </c>
      <c r="U70" s="1">
        <f t="shared" si="18"/>
        <v>4660361.821159143</v>
      </c>
      <c r="V70" s="1">
        <f t="shared" si="18"/>
        <v>4574565.2864778191</v>
      </c>
      <c r="W70" s="1">
        <f t="shared" si="18"/>
        <v>4058479.9424647065</v>
      </c>
      <c r="X70" s="1">
        <f t="shared" si="18"/>
        <v>3542394.5984515948</v>
      </c>
      <c r="Y70" s="1">
        <f t="shared" si="18"/>
        <v>3026309.2544384827</v>
      </c>
      <c r="Z70" s="1">
        <f t="shared" si="18"/>
        <v>2510223.9104253706</v>
      </c>
      <c r="AA70" s="1">
        <f t="shared" si="18"/>
        <v>1994138.5664122584</v>
      </c>
      <c r="AB70" s="1">
        <f t="shared" si="18"/>
        <v>1989894.5984061155</v>
      </c>
      <c r="AC70" s="1">
        <f t="shared" si="18"/>
        <v>1985650.6303999727</v>
      </c>
      <c r="AD70" s="1">
        <f t="shared" si="18"/>
        <v>1981406.6623938296</v>
      </c>
      <c r="AE70" s="1">
        <f t="shared" si="18"/>
        <v>1977162.6943876869</v>
      </c>
      <c r="AF70" s="1">
        <f t="shared" si="18"/>
        <v>1972918.7263815438</v>
      </c>
      <c r="AG70" s="1">
        <f t="shared" si="18"/>
        <v>1913134.775187345</v>
      </c>
      <c r="AH70" s="1">
        <f t="shared" si="18"/>
        <v>1853350.8239931464</v>
      </c>
      <c r="AI70" s="1">
        <f t="shared" si="18"/>
        <v>1793566.8727989479</v>
      </c>
      <c r="AJ70" s="1">
        <f t="shared" si="18"/>
        <v>1733782.921604749</v>
      </c>
      <c r="AK70" s="1">
        <f t="shared" si="18"/>
        <v>1673998.9704105507</v>
      </c>
      <c r="AL70" s="1">
        <f t="shared" si="18"/>
        <v>1673998.9704105507</v>
      </c>
      <c r="AM70" s="1">
        <f t="shared" si="18"/>
        <v>1673998.9704105507</v>
      </c>
      <c r="AN70" s="1">
        <f t="shared" si="18"/>
        <v>1673998.9704105507</v>
      </c>
      <c r="AO70" s="1">
        <f t="shared" si="18"/>
        <v>1673998.9704105507</v>
      </c>
      <c r="AP70" s="1">
        <f t="shared" si="18"/>
        <v>1673998.9704105507</v>
      </c>
      <c r="AQ70" s="1">
        <f t="shared" si="18"/>
        <v>1439542.1669992283</v>
      </c>
      <c r="AR70" s="1">
        <f t="shared" si="18"/>
        <v>1205085.3635879059</v>
      </c>
      <c r="AS70" s="1">
        <f t="shared" si="18"/>
        <v>970628.56017658382</v>
      </c>
      <c r="AT70" s="1">
        <f t="shared" si="18"/>
        <v>736171.75676526153</v>
      </c>
      <c r="AU70" s="1">
        <f t="shared" si="18"/>
        <v>501714.9533539394</v>
      </c>
      <c r="AV70" s="1">
        <f t="shared" si="18"/>
        <v>501714.9533539394</v>
      </c>
      <c r="AW70" s="1">
        <f t="shared" si="18"/>
        <v>501714.9533539394</v>
      </c>
      <c r="AX70" s="1">
        <f t="shared" si="18"/>
        <v>501714.9533539394</v>
      </c>
      <c r="AY70" s="1">
        <f t="shared" si="18"/>
        <v>501714.9533539394</v>
      </c>
      <c r="AZ70" s="1">
        <f t="shared" si="18"/>
        <v>501714.9533539394</v>
      </c>
      <c r="BA70" s="1">
        <f t="shared" si="18"/>
        <v>401371.96268315153</v>
      </c>
      <c r="BB70" s="1">
        <f t="shared" si="18"/>
        <v>301028.97201236367</v>
      </c>
      <c r="BC70" s="1">
        <f t="shared" si="18"/>
        <v>200685.98134157577</v>
      </c>
      <c r="BD70" s="1">
        <f t="shared" si="18"/>
        <v>100342.99067078788</v>
      </c>
    </row>
    <row r="72" spans="1:60" s="106" customFormat="1" ht="26.25">
      <c r="A72" s="107" t="s">
        <v>526</v>
      </c>
      <c r="C72" s="105"/>
      <c r="D72" s="105"/>
      <c r="E72" s="105"/>
      <c r="F72" s="105"/>
      <c r="G72" s="105"/>
      <c r="H72" s="105"/>
      <c r="I72" s="105"/>
      <c r="J72" s="105"/>
      <c r="K72" s="105"/>
      <c r="L72" s="105"/>
      <c r="M72" s="105"/>
      <c r="N72" s="105"/>
      <c r="O72" s="105"/>
      <c r="P72" s="105"/>
      <c r="Q72" s="105"/>
      <c r="R72" s="105"/>
      <c r="S72" s="105"/>
      <c r="T72" s="105"/>
      <c r="U72" s="105"/>
      <c r="V72" s="105"/>
      <c r="W72" s="105"/>
      <c r="X72" s="105"/>
      <c r="Y72" s="105"/>
      <c r="Z72" s="105"/>
      <c r="AA72" s="105"/>
      <c r="AB72" s="105"/>
      <c r="AC72" s="105"/>
      <c r="AD72" s="105"/>
      <c r="AE72" s="105"/>
      <c r="AF72" s="105"/>
      <c r="AG72" s="105"/>
      <c r="AH72" s="105"/>
      <c r="AI72" s="105"/>
      <c r="AJ72" s="105"/>
      <c r="AK72" s="105"/>
      <c r="AL72" s="105"/>
      <c r="AM72" s="105"/>
    </row>
    <row r="73" spans="1:60">
      <c r="B73" t="s">
        <v>527</v>
      </c>
    </row>
    <row r="75" spans="1:60" ht="45">
      <c r="B75" s="245"/>
      <c r="C75" s="287" t="s">
        <v>520</v>
      </c>
      <c r="D75" s="287" t="s">
        <v>524</v>
      </c>
      <c r="E75" s="287" t="s">
        <v>521</v>
      </c>
      <c r="F75" s="287" t="s">
        <v>522</v>
      </c>
    </row>
    <row r="76" spans="1:60">
      <c r="B76" s="162" t="s">
        <v>42</v>
      </c>
      <c r="C76" s="343">
        <v>44523818.181818187</v>
      </c>
      <c r="D76" s="343">
        <v>44523818.181818187</v>
      </c>
      <c r="E76" s="343">
        <v>44523818.181818187</v>
      </c>
      <c r="F76" s="343">
        <v>44861038.468795501</v>
      </c>
    </row>
    <row r="77" spans="1:60">
      <c r="B77" s="162" t="s">
        <v>43</v>
      </c>
      <c r="C77" s="343">
        <v>23273814.04958678</v>
      </c>
      <c r="D77" s="343">
        <v>19023813.223140497</v>
      </c>
      <c r="E77" s="343">
        <v>19023813.223140497</v>
      </c>
      <c r="F77" s="343">
        <v>13964204.054001663</v>
      </c>
    </row>
    <row r="78" spans="1:60">
      <c r="B78" s="162" t="s">
        <v>44</v>
      </c>
      <c r="C78" s="343">
        <v>7994049.1735537192</v>
      </c>
      <c r="D78" s="343">
        <v>7994049.1735537192</v>
      </c>
      <c r="E78" s="343">
        <v>12784600.354656082</v>
      </c>
      <c r="F78" s="343">
        <v>31234198.872186989</v>
      </c>
    </row>
    <row r="79" spans="1:60">
      <c r="B79" s="162" t="s">
        <v>45</v>
      </c>
      <c r="C79" s="343">
        <v>3339286.3636363638</v>
      </c>
      <c r="D79" s="343">
        <v>3339286.3636363638</v>
      </c>
      <c r="E79" s="343">
        <v>3339286.3636363638</v>
      </c>
      <c r="F79" s="343">
        <v>481434.29405200423</v>
      </c>
    </row>
    <row r="80" spans="1:60">
      <c r="B80" s="162" t="s">
        <v>46</v>
      </c>
      <c r="C80" s="343">
        <v>11130954.545454547</v>
      </c>
      <c r="D80" s="343">
        <v>11130954.545454547</v>
      </c>
      <c r="E80" s="343">
        <v>11130954.545454547</v>
      </c>
      <c r="F80" s="343">
        <v>11074763.760531604</v>
      </c>
    </row>
    <row r="81" spans="1:39">
      <c r="B81" s="162" t="s">
        <v>33</v>
      </c>
      <c r="C81" s="343">
        <v>14571431.404958678</v>
      </c>
      <c r="D81" s="343">
        <v>3035714.8760330579</v>
      </c>
      <c r="E81" s="343">
        <v>3035714.8760330579</v>
      </c>
      <c r="F81" s="343">
        <v>8247663.794803381</v>
      </c>
    </row>
    <row r="82" spans="1:39">
      <c r="B82" s="162" t="s">
        <v>47</v>
      </c>
      <c r="C82" s="343">
        <v>33949411.363636367</v>
      </c>
      <c r="D82" s="343">
        <v>24943457.23140496</v>
      </c>
      <c r="E82" s="343">
        <v>26899243.581553329</v>
      </c>
      <c r="F82" s="343">
        <v>33329586.110131055</v>
      </c>
    </row>
    <row r="83" spans="1:39">
      <c r="B83" s="162" t="s">
        <v>48</v>
      </c>
      <c r="C83" s="343">
        <v>38857150.41322314</v>
      </c>
      <c r="D83" s="343">
        <v>14166669.42</v>
      </c>
      <c r="E83" s="343">
        <v>14166669.42</v>
      </c>
      <c r="F83" s="343">
        <v>9290857.1907705255</v>
      </c>
    </row>
    <row r="84" spans="1:39">
      <c r="B84" s="162" t="s">
        <v>49</v>
      </c>
      <c r="C84" s="343">
        <v>20363524.793181822</v>
      </c>
      <c r="D84" s="343">
        <v>20363524.793181822</v>
      </c>
      <c r="E84" s="343">
        <v>20363524.793181822</v>
      </c>
      <c r="F84" s="343">
        <v>20446194.722032633</v>
      </c>
    </row>
    <row r="85" spans="1:39">
      <c r="B85" s="162" t="s">
        <v>344</v>
      </c>
      <c r="C85" s="343">
        <v>10928573.553719008</v>
      </c>
      <c r="D85" s="343">
        <v>10928573.553719008</v>
      </c>
      <c r="E85" s="343">
        <v>10928573.553719008</v>
      </c>
      <c r="F85" s="343">
        <v>10861004.927739695</v>
      </c>
    </row>
    <row r="87" spans="1:39" s="106" customFormat="1" ht="26.25">
      <c r="A87" s="107" t="s">
        <v>384</v>
      </c>
      <c r="C87" s="105"/>
      <c r="D87" s="105"/>
      <c r="E87" s="105"/>
      <c r="F87" s="105"/>
      <c r="G87" s="105"/>
      <c r="H87" s="105"/>
      <c r="I87" s="105"/>
      <c r="J87" s="105"/>
      <c r="K87" s="105"/>
      <c r="L87" s="105"/>
      <c r="M87" s="105"/>
      <c r="N87" s="105"/>
      <c r="O87" s="105"/>
      <c r="P87" s="105"/>
      <c r="Q87" s="105"/>
      <c r="R87" s="105"/>
      <c r="S87" s="105"/>
      <c r="T87" s="105"/>
      <c r="U87" s="105"/>
      <c r="V87" s="105"/>
      <c r="W87" s="105"/>
      <c r="X87" s="105"/>
      <c r="Y87" s="105"/>
      <c r="Z87" s="105"/>
      <c r="AA87" s="105"/>
      <c r="AB87" s="105"/>
      <c r="AC87" s="105"/>
      <c r="AD87" s="105"/>
      <c r="AE87" s="105"/>
      <c r="AF87" s="105"/>
      <c r="AG87" s="105"/>
      <c r="AH87" s="105"/>
      <c r="AI87" s="105"/>
      <c r="AJ87" s="105"/>
      <c r="AK87" s="105"/>
      <c r="AL87" s="105"/>
      <c r="AM87" s="105"/>
    </row>
    <row r="100" spans="57:57">
      <c r="BE100" s="1"/>
    </row>
    <row r="101" spans="57:57">
      <c r="BE101" s="1"/>
    </row>
    <row r="102" spans="57:57">
      <c r="BE102" s="1"/>
    </row>
    <row r="103" spans="57:57">
      <c r="BE103" s="1"/>
    </row>
    <row r="104" spans="57:57">
      <c r="BE104" s="1"/>
    </row>
    <row r="105" spans="57:57">
      <c r="BE105" s="1"/>
    </row>
    <row r="482" spans="2:56">
      <c r="B482" s="60"/>
      <c r="C482" s="61"/>
      <c r="D482" s="62"/>
      <c r="E482" s="62"/>
      <c r="F482" s="62"/>
      <c r="G482" s="62"/>
      <c r="H482" s="62"/>
      <c r="I482" s="62"/>
      <c r="J482" s="62"/>
      <c r="K482" s="62"/>
      <c r="L482" s="62"/>
      <c r="M482" s="62"/>
      <c r="N482" s="62"/>
      <c r="O482" s="62"/>
      <c r="P482" s="62"/>
      <c r="Q482" s="62"/>
      <c r="R482" s="62"/>
      <c r="S482" s="62"/>
      <c r="T482" s="62"/>
      <c r="U482" s="62"/>
      <c r="V482" s="62"/>
      <c r="W482" s="62"/>
      <c r="X482" s="62"/>
      <c r="Y482" s="62"/>
      <c r="Z482" s="62"/>
      <c r="AA482" s="62"/>
      <c r="AB482" s="62"/>
      <c r="AC482" s="62"/>
      <c r="AD482" s="62"/>
      <c r="AE482" s="62"/>
      <c r="AF482" s="62"/>
      <c r="AG482" s="62"/>
      <c r="AH482" s="62"/>
      <c r="AI482" s="62"/>
      <c r="AJ482" s="62"/>
      <c r="AK482" s="62"/>
      <c r="AL482" s="62"/>
      <c r="AM482" s="62"/>
      <c r="AN482" s="62"/>
      <c r="AO482" s="62"/>
      <c r="AP482" s="62"/>
      <c r="AQ482" s="62"/>
      <c r="AR482" s="62"/>
      <c r="AS482" s="62"/>
      <c r="AT482" s="62"/>
      <c r="AU482" s="62"/>
      <c r="AV482" s="62"/>
      <c r="AW482" s="62"/>
      <c r="AX482" s="62"/>
      <c r="AY482" s="62"/>
      <c r="AZ482" s="62"/>
      <c r="BA482" s="62"/>
      <c r="BB482" s="62"/>
      <c r="BC482" s="62"/>
      <c r="BD482" s="62"/>
    </row>
    <row r="483" spans="2:56">
      <c r="B483" s="60"/>
      <c r="C483" s="35"/>
      <c r="D483" s="35"/>
      <c r="E483" s="35"/>
      <c r="F483" s="35"/>
      <c r="G483" s="35"/>
      <c r="H483" s="35"/>
      <c r="I483" s="35"/>
      <c r="J483" s="35"/>
      <c r="K483" s="35"/>
      <c r="L483" s="35"/>
      <c r="M483" s="35"/>
      <c r="N483" s="35"/>
      <c r="O483" s="35"/>
      <c r="P483" s="35"/>
      <c r="Q483" s="35"/>
      <c r="R483" s="35"/>
      <c r="S483" s="35"/>
      <c r="T483" s="35"/>
      <c r="U483" s="35"/>
      <c r="V483" s="35"/>
      <c r="W483" s="35"/>
      <c r="X483" s="35"/>
      <c r="Y483" s="35"/>
      <c r="Z483" s="35"/>
      <c r="AA483" s="35"/>
      <c r="AB483" s="35"/>
      <c r="AC483" s="35"/>
      <c r="AD483" s="35"/>
      <c r="AE483" s="35"/>
      <c r="AF483" s="35"/>
      <c r="AG483" s="35"/>
      <c r="AH483" s="35"/>
      <c r="AI483" s="35"/>
      <c r="AJ483" s="35"/>
      <c r="AK483" s="35"/>
      <c r="AL483" s="35"/>
      <c r="AM483" s="35"/>
      <c r="AN483" s="35"/>
      <c r="AO483" s="35"/>
      <c r="AP483" s="35"/>
      <c r="AQ483" s="35"/>
      <c r="AR483" s="35"/>
      <c r="AS483" s="35"/>
      <c r="AT483" s="35"/>
      <c r="AU483" s="35"/>
      <c r="AV483" s="35"/>
      <c r="AW483" s="35"/>
      <c r="AX483" s="35"/>
      <c r="AY483" s="35"/>
      <c r="AZ483" s="35"/>
      <c r="BA483" s="35"/>
      <c r="BB483" s="35"/>
      <c r="BC483" s="35"/>
      <c r="BD483" s="35"/>
    </row>
    <row r="484" spans="2:56">
      <c r="B484" s="60"/>
      <c r="C484" s="35"/>
      <c r="D484" s="62"/>
      <c r="E484" s="62"/>
      <c r="F484" s="62"/>
      <c r="G484" s="62"/>
      <c r="H484" s="62"/>
      <c r="I484" s="62"/>
      <c r="J484" s="62"/>
      <c r="K484" s="62"/>
      <c r="L484" s="62"/>
      <c r="M484" s="62"/>
      <c r="N484" s="62"/>
      <c r="O484" s="62"/>
      <c r="P484" s="62"/>
      <c r="Q484" s="62"/>
      <c r="R484" s="62"/>
      <c r="S484" s="62"/>
      <c r="T484" s="62"/>
      <c r="U484" s="62"/>
      <c r="V484" s="62"/>
      <c r="W484" s="62"/>
      <c r="X484" s="62"/>
      <c r="Y484" s="62"/>
      <c r="Z484" s="62"/>
      <c r="AA484" s="62"/>
      <c r="AB484" s="62"/>
      <c r="AC484" s="62"/>
      <c r="AD484" s="62"/>
      <c r="AE484" s="62"/>
      <c r="AF484" s="62"/>
      <c r="AG484" s="62"/>
      <c r="AH484" s="62"/>
      <c r="AI484" s="62"/>
      <c r="AJ484" s="62"/>
      <c r="AK484" s="62"/>
      <c r="AL484" s="62"/>
      <c r="AM484" s="62"/>
      <c r="AN484" s="62"/>
      <c r="AO484" s="62"/>
      <c r="AP484" s="62"/>
      <c r="AQ484" s="62"/>
      <c r="AR484" s="62"/>
      <c r="AS484" s="62"/>
      <c r="AT484" s="62"/>
      <c r="AU484" s="62"/>
      <c r="AV484" s="62"/>
      <c r="AW484" s="62"/>
      <c r="AX484" s="62"/>
      <c r="AY484" s="62"/>
      <c r="AZ484" s="62"/>
      <c r="BA484" s="62"/>
      <c r="BB484" s="62"/>
      <c r="BC484" s="62"/>
      <c r="BD484" s="62"/>
    </row>
    <row r="485" spans="2:56">
      <c r="B485" s="60"/>
      <c r="C485" s="62"/>
      <c r="D485" s="61"/>
      <c r="E485" s="62"/>
      <c r="F485" s="62"/>
      <c r="G485" s="62"/>
      <c r="H485" s="62"/>
      <c r="I485" s="62"/>
      <c r="J485" s="62"/>
      <c r="K485" s="62"/>
      <c r="L485" s="62"/>
      <c r="M485" s="62"/>
      <c r="N485" s="62"/>
      <c r="O485" s="62"/>
      <c r="P485" s="62"/>
      <c r="Q485" s="62"/>
      <c r="R485" s="62"/>
      <c r="S485" s="62"/>
      <c r="T485" s="62"/>
      <c r="U485" s="62"/>
      <c r="V485" s="62"/>
      <c r="W485" s="62"/>
      <c r="X485" s="62"/>
      <c r="Y485" s="62"/>
      <c r="Z485" s="62"/>
      <c r="AA485" s="62"/>
      <c r="AB485" s="62"/>
      <c r="AC485" s="62"/>
      <c r="AD485" s="62"/>
      <c r="AE485" s="62"/>
      <c r="AF485" s="62"/>
      <c r="AG485" s="62"/>
      <c r="AH485" s="62"/>
      <c r="AI485" s="62"/>
      <c r="AJ485" s="62"/>
      <c r="AK485" s="62"/>
      <c r="AL485" s="62"/>
      <c r="AM485" s="62"/>
      <c r="AN485" s="62"/>
      <c r="AO485" s="62"/>
      <c r="AP485" s="62"/>
      <c r="AQ485" s="62"/>
      <c r="AR485" s="62"/>
      <c r="AS485" s="62"/>
      <c r="AT485" s="62"/>
      <c r="AU485" s="62"/>
      <c r="AV485" s="62"/>
      <c r="AW485" s="62"/>
      <c r="AX485" s="62"/>
      <c r="AY485" s="62"/>
      <c r="AZ485" s="62"/>
      <c r="BA485" s="62"/>
      <c r="BB485" s="62"/>
      <c r="BC485" s="62"/>
      <c r="BD485" s="62"/>
    </row>
    <row r="486" spans="2:56">
      <c r="B486" s="60"/>
      <c r="C486" s="62"/>
      <c r="D486" s="35"/>
      <c r="E486" s="35"/>
      <c r="F486" s="35"/>
      <c r="G486" s="35"/>
      <c r="H486" s="35"/>
      <c r="I486" s="35"/>
      <c r="J486" s="35"/>
      <c r="K486" s="35"/>
      <c r="L486" s="35"/>
      <c r="M486" s="35"/>
      <c r="N486" s="35"/>
      <c r="O486" s="35"/>
      <c r="P486" s="35"/>
      <c r="Q486" s="35"/>
      <c r="R486" s="35"/>
      <c r="S486" s="35"/>
      <c r="T486" s="35"/>
      <c r="U486" s="35"/>
      <c r="V486" s="35"/>
      <c r="W486" s="35"/>
      <c r="X486" s="35"/>
      <c r="Y486" s="35"/>
      <c r="Z486" s="35"/>
      <c r="AA486" s="35"/>
      <c r="AB486" s="35"/>
      <c r="AC486" s="35"/>
      <c r="AD486" s="35"/>
      <c r="AE486" s="35"/>
      <c r="AF486" s="35"/>
      <c r="AG486" s="35"/>
      <c r="AH486" s="35"/>
      <c r="AI486" s="35"/>
      <c r="AJ486" s="35"/>
      <c r="AK486" s="35"/>
      <c r="AL486" s="35"/>
      <c r="AM486" s="35"/>
      <c r="AN486" s="35"/>
      <c r="AO486" s="35"/>
      <c r="AP486" s="35"/>
      <c r="AQ486" s="35"/>
      <c r="AR486" s="35"/>
      <c r="AS486" s="35"/>
      <c r="AT486" s="35"/>
      <c r="AU486" s="35"/>
      <c r="AV486" s="35"/>
      <c r="AW486" s="35"/>
      <c r="AX486" s="35"/>
      <c r="AY486" s="35"/>
      <c r="AZ486" s="35"/>
      <c r="BA486" s="35"/>
      <c r="BB486" s="35"/>
      <c r="BC486" s="35"/>
      <c r="BD486" s="35"/>
    </row>
    <row r="487" spans="2:56">
      <c r="B487" s="62"/>
      <c r="C487" s="62"/>
      <c r="D487" s="62"/>
      <c r="E487" s="62"/>
      <c r="F487" s="62"/>
      <c r="G487" s="62"/>
      <c r="H487" s="62"/>
      <c r="I487" s="62"/>
      <c r="J487" s="62"/>
      <c r="K487" s="62"/>
      <c r="L487" s="62"/>
      <c r="M487" s="62"/>
      <c r="N487" s="62"/>
      <c r="O487" s="62"/>
      <c r="P487" s="62"/>
      <c r="Q487" s="62"/>
      <c r="R487" s="62"/>
      <c r="S487" s="62"/>
      <c r="T487" s="62"/>
      <c r="U487" s="62"/>
      <c r="V487" s="62"/>
      <c r="W487" s="62"/>
      <c r="X487" s="62"/>
      <c r="Y487" s="62"/>
      <c r="Z487" s="62"/>
      <c r="AA487" s="62"/>
      <c r="AB487" s="62"/>
      <c r="AC487" s="62"/>
      <c r="AD487" s="62"/>
      <c r="AE487" s="62"/>
      <c r="AF487" s="62"/>
      <c r="AG487" s="62"/>
      <c r="AH487" s="62"/>
      <c r="AI487" s="62"/>
      <c r="AJ487" s="62"/>
      <c r="AK487" s="62"/>
      <c r="AL487" s="62"/>
      <c r="AM487" s="62"/>
      <c r="AN487" s="62"/>
      <c r="AO487" s="62"/>
      <c r="AP487" s="62"/>
      <c r="AQ487" s="62"/>
      <c r="AR487" s="62"/>
      <c r="AS487" s="62"/>
      <c r="AT487" s="62"/>
      <c r="AU487" s="62"/>
      <c r="AV487" s="62"/>
      <c r="AW487" s="62"/>
      <c r="AX487" s="62"/>
      <c r="AY487" s="62"/>
      <c r="AZ487" s="62"/>
      <c r="BA487" s="62"/>
      <c r="BB487" s="62"/>
      <c r="BC487" s="62"/>
      <c r="BD487" s="62"/>
    </row>
    <row r="488" spans="2:56">
      <c r="B488" s="60"/>
      <c r="C488" s="62"/>
      <c r="D488" s="62"/>
      <c r="E488" s="63"/>
      <c r="F488" s="62"/>
      <c r="G488" s="62"/>
      <c r="H488" s="62"/>
      <c r="I488" s="62"/>
      <c r="J488" s="62"/>
      <c r="K488" s="62"/>
      <c r="L488" s="62"/>
      <c r="M488" s="62"/>
      <c r="N488" s="62"/>
      <c r="O488" s="62"/>
      <c r="P488" s="62"/>
      <c r="Q488" s="62"/>
      <c r="R488" s="62"/>
      <c r="S488" s="62"/>
      <c r="T488" s="62"/>
      <c r="U488" s="62"/>
      <c r="V488" s="62"/>
      <c r="W488" s="62"/>
      <c r="X488" s="62"/>
      <c r="Y488" s="62"/>
      <c r="Z488" s="62"/>
      <c r="AA488" s="62"/>
      <c r="AB488" s="62"/>
      <c r="AC488" s="62"/>
      <c r="AD488" s="62"/>
      <c r="AE488" s="62"/>
      <c r="AF488" s="62"/>
      <c r="AG488" s="62"/>
      <c r="AH488" s="62"/>
      <c r="AI488" s="62"/>
      <c r="AJ488" s="62"/>
      <c r="AK488" s="62"/>
      <c r="AL488" s="62"/>
      <c r="AM488" s="62"/>
      <c r="AN488" s="62"/>
      <c r="AO488" s="62"/>
      <c r="AP488" s="62"/>
      <c r="AQ488" s="62"/>
      <c r="AR488" s="62"/>
      <c r="AS488" s="62"/>
      <c r="AT488" s="62"/>
      <c r="AU488" s="62"/>
      <c r="AV488" s="62"/>
      <c r="AW488" s="62"/>
      <c r="AX488" s="62"/>
      <c r="AY488" s="62"/>
      <c r="AZ488" s="62"/>
      <c r="BA488" s="62"/>
      <c r="BB488" s="62"/>
      <c r="BC488" s="62"/>
      <c r="BD488" s="62"/>
    </row>
    <row r="489" spans="2:56">
      <c r="B489" s="60"/>
      <c r="C489" s="62"/>
      <c r="D489" s="62"/>
      <c r="E489" s="35"/>
      <c r="F489" s="35"/>
      <c r="G489" s="35"/>
      <c r="H489" s="35"/>
      <c r="I489" s="35"/>
      <c r="J489" s="35"/>
      <c r="K489" s="35"/>
      <c r="L489" s="35"/>
      <c r="M489" s="35"/>
      <c r="N489" s="35"/>
      <c r="O489" s="35"/>
      <c r="P489" s="35"/>
      <c r="Q489" s="35"/>
      <c r="R489" s="35"/>
      <c r="S489" s="35"/>
      <c r="T489" s="35"/>
      <c r="U489" s="35"/>
      <c r="V489" s="35"/>
      <c r="W489" s="35"/>
      <c r="X489" s="35"/>
      <c r="Y489" s="35"/>
      <c r="Z489" s="35"/>
      <c r="AA489" s="35"/>
      <c r="AB489" s="35"/>
      <c r="AC489" s="35"/>
      <c r="AD489" s="35"/>
      <c r="AE489" s="35"/>
      <c r="AF489" s="35"/>
      <c r="AG489" s="35"/>
      <c r="AH489" s="35"/>
      <c r="AI489" s="35"/>
      <c r="AJ489" s="35"/>
      <c r="AK489" s="35"/>
      <c r="AL489" s="35"/>
      <c r="AM489" s="35"/>
      <c r="AN489" s="35"/>
      <c r="AO489" s="35"/>
      <c r="AP489" s="35"/>
      <c r="AQ489" s="35"/>
      <c r="AR489" s="35"/>
      <c r="AS489" s="35"/>
      <c r="AT489" s="35"/>
      <c r="AU489" s="35"/>
      <c r="AV489" s="35"/>
      <c r="AW489" s="35"/>
      <c r="AX489" s="35"/>
      <c r="AY489" s="35"/>
      <c r="AZ489" s="35"/>
      <c r="BA489" s="35"/>
      <c r="BB489" s="35"/>
      <c r="BC489" s="35"/>
      <c r="BD489" s="35"/>
    </row>
    <row r="490" spans="2:56">
      <c r="B490" s="62"/>
      <c r="C490" s="62"/>
      <c r="D490" s="62"/>
      <c r="E490" s="62"/>
      <c r="F490" s="62"/>
      <c r="G490" s="62"/>
      <c r="H490" s="62"/>
      <c r="I490" s="62"/>
      <c r="J490" s="62"/>
      <c r="K490" s="62"/>
      <c r="L490" s="62"/>
      <c r="M490" s="62"/>
      <c r="N490" s="62"/>
      <c r="O490" s="62"/>
      <c r="P490" s="62"/>
      <c r="Q490" s="62"/>
      <c r="R490" s="62"/>
      <c r="S490" s="62"/>
      <c r="T490" s="62"/>
      <c r="U490" s="62"/>
      <c r="V490" s="62"/>
      <c r="W490" s="62"/>
      <c r="X490" s="62"/>
      <c r="Y490" s="62"/>
      <c r="Z490" s="62"/>
      <c r="AA490" s="62"/>
      <c r="AB490" s="62"/>
      <c r="AC490" s="62"/>
      <c r="AD490" s="62"/>
      <c r="AE490" s="62"/>
      <c r="AF490" s="62"/>
      <c r="AG490" s="62"/>
      <c r="AH490" s="62"/>
      <c r="AI490" s="62"/>
      <c r="AJ490" s="62"/>
      <c r="AK490" s="62"/>
      <c r="AL490" s="62"/>
      <c r="AM490" s="62"/>
      <c r="AN490" s="62"/>
      <c r="AO490" s="62"/>
      <c r="AP490" s="62"/>
      <c r="AQ490" s="62"/>
      <c r="AR490" s="62"/>
      <c r="AS490" s="62"/>
      <c r="AT490" s="62"/>
      <c r="AU490" s="62"/>
      <c r="AV490" s="62"/>
      <c r="AW490" s="62"/>
      <c r="AX490" s="62"/>
      <c r="AY490" s="62"/>
      <c r="AZ490" s="62"/>
      <c r="BA490" s="62"/>
      <c r="BB490" s="62"/>
      <c r="BC490" s="62"/>
      <c r="BD490" s="62"/>
    </row>
    <row r="491" spans="2:56">
      <c r="B491" s="60"/>
      <c r="C491" s="62"/>
      <c r="D491" s="62"/>
      <c r="E491" s="62"/>
      <c r="F491" s="63"/>
      <c r="G491" s="62"/>
      <c r="H491" s="62"/>
      <c r="I491" s="62"/>
      <c r="J491" s="62"/>
      <c r="K491" s="62"/>
      <c r="L491" s="62"/>
      <c r="M491" s="62"/>
      <c r="N491" s="62"/>
      <c r="O491" s="62"/>
      <c r="P491" s="62"/>
      <c r="Q491" s="62"/>
      <c r="R491" s="62"/>
      <c r="S491" s="62"/>
      <c r="T491" s="62"/>
      <c r="U491" s="62"/>
      <c r="V491" s="62"/>
      <c r="W491" s="62"/>
      <c r="X491" s="62"/>
      <c r="Y491" s="62"/>
      <c r="Z491" s="62"/>
      <c r="AA491" s="62"/>
      <c r="AB491" s="62"/>
      <c r="AC491" s="62"/>
      <c r="AD491" s="62"/>
      <c r="AE491" s="62"/>
      <c r="AF491" s="62"/>
      <c r="AG491" s="62"/>
      <c r="AH491" s="62"/>
      <c r="AI491" s="62"/>
      <c r="AJ491" s="62"/>
      <c r="AK491" s="62"/>
      <c r="AL491" s="62"/>
      <c r="AM491" s="62"/>
      <c r="AN491" s="62"/>
      <c r="AO491" s="62"/>
      <c r="AP491" s="62"/>
      <c r="AQ491" s="62"/>
      <c r="AR491" s="62"/>
      <c r="AS491" s="62"/>
      <c r="AT491" s="62"/>
      <c r="AU491" s="62"/>
      <c r="AV491" s="62"/>
      <c r="AW491" s="62"/>
      <c r="AX491" s="62"/>
      <c r="AY491" s="62"/>
      <c r="AZ491" s="62"/>
      <c r="BA491" s="62"/>
      <c r="BB491" s="62"/>
      <c r="BC491" s="62"/>
      <c r="BD491" s="62"/>
    </row>
    <row r="492" spans="2:56">
      <c r="B492" s="60"/>
      <c r="C492" s="62"/>
      <c r="D492" s="62"/>
      <c r="E492" s="62"/>
      <c r="F492" s="35"/>
      <c r="G492" s="35"/>
      <c r="H492" s="35"/>
      <c r="I492" s="35"/>
      <c r="J492" s="35"/>
      <c r="K492" s="35"/>
      <c r="L492" s="35"/>
      <c r="M492" s="35"/>
      <c r="N492" s="35"/>
      <c r="O492" s="35"/>
      <c r="P492" s="35"/>
      <c r="Q492" s="35"/>
      <c r="R492" s="35"/>
      <c r="S492" s="35"/>
      <c r="T492" s="35"/>
      <c r="U492" s="35"/>
      <c r="V492" s="35"/>
      <c r="W492" s="35"/>
      <c r="X492" s="35"/>
      <c r="Y492" s="35"/>
      <c r="Z492" s="35"/>
      <c r="AA492" s="35"/>
      <c r="AB492" s="35"/>
      <c r="AC492" s="35"/>
      <c r="AD492" s="35"/>
      <c r="AE492" s="35"/>
      <c r="AF492" s="35"/>
      <c r="AG492" s="35"/>
      <c r="AH492" s="35"/>
      <c r="AI492" s="35"/>
      <c r="AJ492" s="35"/>
      <c r="AK492" s="35"/>
      <c r="AL492" s="35"/>
      <c r="AM492" s="35"/>
      <c r="AN492" s="35"/>
      <c r="AO492" s="35"/>
      <c r="AP492" s="35"/>
      <c r="AQ492" s="35"/>
      <c r="AR492" s="35"/>
      <c r="AS492" s="35"/>
      <c r="AT492" s="35"/>
      <c r="AU492" s="35"/>
      <c r="AV492" s="35"/>
      <c r="AW492" s="35"/>
      <c r="AX492" s="35"/>
      <c r="AY492" s="35"/>
      <c r="AZ492" s="35"/>
      <c r="BA492" s="35"/>
      <c r="BB492" s="35"/>
      <c r="BC492" s="35"/>
      <c r="BD492" s="35"/>
    </row>
    <row r="493" spans="2:56">
      <c r="B493" s="62"/>
      <c r="C493" s="62"/>
      <c r="D493" s="62"/>
      <c r="E493" s="62"/>
      <c r="F493" s="62"/>
      <c r="G493" s="62"/>
      <c r="H493" s="62"/>
      <c r="I493" s="62"/>
      <c r="J493" s="62"/>
      <c r="K493" s="62"/>
      <c r="L493" s="62"/>
      <c r="M493" s="62"/>
      <c r="N493" s="62"/>
      <c r="O493" s="62"/>
      <c r="P493" s="62"/>
      <c r="Q493" s="62"/>
      <c r="R493" s="62"/>
      <c r="S493" s="62"/>
      <c r="T493" s="62"/>
      <c r="U493" s="62"/>
      <c r="V493" s="62"/>
      <c r="W493" s="62"/>
      <c r="X493" s="62"/>
      <c r="Y493" s="62"/>
      <c r="Z493" s="62"/>
      <c r="AA493" s="62"/>
      <c r="AB493" s="62"/>
      <c r="AC493" s="62"/>
      <c r="AD493" s="62"/>
      <c r="AE493" s="62"/>
      <c r="AF493" s="62"/>
      <c r="AG493" s="62"/>
      <c r="AH493" s="62"/>
      <c r="AI493" s="62"/>
      <c r="AJ493" s="62"/>
      <c r="AK493" s="62"/>
      <c r="AL493" s="62"/>
      <c r="AM493" s="62"/>
      <c r="AN493" s="62"/>
      <c r="AO493" s="62"/>
      <c r="AP493" s="62"/>
      <c r="AQ493" s="62"/>
      <c r="AR493" s="62"/>
      <c r="AS493" s="62"/>
      <c r="AT493" s="62"/>
      <c r="AU493" s="62"/>
      <c r="AV493" s="62"/>
      <c r="AW493" s="62"/>
      <c r="AX493" s="62"/>
      <c r="AY493" s="62"/>
      <c r="AZ493" s="62"/>
      <c r="BA493" s="62"/>
      <c r="BB493" s="62"/>
      <c r="BC493" s="62"/>
      <c r="BD493" s="62"/>
    </row>
    <row r="494" spans="2:56">
      <c r="B494" s="60"/>
      <c r="C494" s="62"/>
      <c r="D494" s="62"/>
      <c r="E494" s="62"/>
      <c r="F494" s="62"/>
      <c r="G494" s="63"/>
      <c r="H494" s="62"/>
      <c r="I494" s="62"/>
      <c r="J494" s="62"/>
      <c r="K494" s="62"/>
      <c r="L494" s="62"/>
      <c r="M494" s="62"/>
      <c r="N494" s="62"/>
      <c r="O494" s="62"/>
      <c r="P494" s="62"/>
      <c r="Q494" s="62"/>
      <c r="R494" s="62"/>
      <c r="S494" s="62"/>
      <c r="T494" s="62"/>
      <c r="U494" s="62"/>
      <c r="V494" s="62"/>
      <c r="W494" s="62"/>
      <c r="X494" s="62"/>
      <c r="Y494" s="62"/>
      <c r="Z494" s="62"/>
      <c r="AA494" s="62"/>
      <c r="AB494" s="62"/>
      <c r="AC494" s="62"/>
      <c r="AD494" s="62"/>
      <c r="AE494" s="62"/>
      <c r="AF494" s="62"/>
      <c r="AG494" s="62"/>
      <c r="AH494" s="62"/>
      <c r="AI494" s="62"/>
      <c r="AJ494" s="62"/>
      <c r="AK494" s="62"/>
      <c r="AL494" s="62"/>
      <c r="AM494" s="62"/>
      <c r="AN494" s="62"/>
      <c r="AO494" s="62"/>
      <c r="AP494" s="62"/>
      <c r="AQ494" s="62"/>
      <c r="AR494" s="62"/>
      <c r="AS494" s="62"/>
      <c r="AT494" s="62"/>
      <c r="AU494" s="62"/>
      <c r="AV494" s="62"/>
      <c r="AW494" s="62"/>
      <c r="AX494" s="62"/>
      <c r="AY494" s="62"/>
      <c r="AZ494" s="62"/>
      <c r="BA494" s="62"/>
      <c r="BB494" s="62"/>
      <c r="BC494" s="62"/>
      <c r="BD494" s="62"/>
    </row>
    <row r="495" spans="2:56">
      <c r="B495" s="60"/>
      <c r="C495" s="62"/>
      <c r="D495" s="62"/>
      <c r="E495" s="62"/>
      <c r="F495" s="62"/>
      <c r="G495" s="35"/>
      <c r="H495" s="35"/>
      <c r="I495" s="35"/>
      <c r="J495" s="35"/>
      <c r="K495" s="35"/>
      <c r="L495" s="35"/>
      <c r="M495" s="35"/>
      <c r="N495" s="35"/>
      <c r="O495" s="35"/>
      <c r="P495" s="35"/>
      <c r="Q495" s="35"/>
      <c r="R495" s="35"/>
      <c r="S495" s="35"/>
      <c r="T495" s="35"/>
      <c r="U495" s="35"/>
      <c r="V495" s="35"/>
      <c r="W495" s="35"/>
      <c r="X495" s="35"/>
      <c r="Y495" s="35"/>
      <c r="Z495" s="35"/>
      <c r="AA495" s="35"/>
      <c r="AB495" s="35"/>
      <c r="AC495" s="35"/>
      <c r="AD495" s="35"/>
      <c r="AE495" s="35"/>
      <c r="AF495" s="35"/>
      <c r="AG495" s="35"/>
      <c r="AH495" s="35"/>
      <c r="AI495" s="35"/>
      <c r="AJ495" s="35"/>
      <c r="AK495" s="35"/>
      <c r="AL495" s="35"/>
      <c r="AM495" s="35"/>
      <c r="AN495" s="35"/>
      <c r="AO495" s="35"/>
      <c r="AP495" s="35"/>
      <c r="AQ495" s="35"/>
      <c r="AR495" s="35"/>
      <c r="AS495" s="35"/>
      <c r="AT495" s="35"/>
      <c r="AU495" s="35"/>
      <c r="AV495" s="35"/>
      <c r="AW495" s="35"/>
      <c r="AX495" s="35"/>
      <c r="AY495" s="35"/>
      <c r="AZ495" s="35"/>
      <c r="BA495" s="35"/>
      <c r="BB495" s="35"/>
      <c r="BC495" s="35"/>
      <c r="BD495" s="35"/>
    </row>
  </sheetData>
  <mergeCells count="1">
    <mergeCell ref="B32:D3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BF89"/>
  <sheetViews>
    <sheetView workbookViewId="0">
      <selection activeCell="B8" sqref="B8"/>
    </sheetView>
  </sheetViews>
  <sheetFormatPr defaultRowHeight="15"/>
  <cols>
    <col min="1" max="1" width="8.42578125" customWidth="1"/>
    <col min="2" max="2" width="62.140625" bestFit="1" customWidth="1"/>
    <col min="3" max="3" width="10.140625" bestFit="1" customWidth="1"/>
    <col min="4" max="4" width="12.5703125" customWidth="1"/>
    <col min="6" max="6" width="11.85546875" customWidth="1"/>
    <col min="8" max="8" width="12.42578125" customWidth="1"/>
    <col min="10" max="10" width="12.5703125" customWidth="1"/>
    <col min="56" max="56" width="10.5703125" bestFit="1" customWidth="1"/>
  </cols>
  <sheetData>
    <row r="1" spans="1:39" s="106" customFormat="1" ht="26.25">
      <c r="A1" s="103"/>
      <c r="B1" s="107" t="s">
        <v>362</v>
      </c>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row>
    <row r="2" spans="1:39" s="362" customFormat="1" ht="15.75">
      <c r="A2" s="359"/>
      <c r="B2" s="360" t="s">
        <v>517</v>
      </c>
      <c r="C2" s="190">
        <v>10432800</v>
      </c>
      <c r="D2" s="361"/>
      <c r="E2" s="361"/>
      <c r="F2" s="361"/>
      <c r="G2" s="361"/>
      <c r="H2" s="361"/>
      <c r="I2" s="361"/>
      <c r="J2" s="361"/>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c r="AL2" s="361"/>
      <c r="AM2" s="361"/>
    </row>
    <row r="3" spans="1:39">
      <c r="A3" s="4" t="s">
        <v>67</v>
      </c>
      <c r="C3" s="53">
        <v>2010</v>
      </c>
      <c r="D3" s="4">
        <v>2011</v>
      </c>
      <c r="E3" s="4">
        <v>2012</v>
      </c>
      <c r="F3" s="4">
        <v>2013</v>
      </c>
      <c r="G3" s="4">
        <v>2014</v>
      </c>
      <c r="H3" s="4">
        <v>2015</v>
      </c>
    </row>
    <row r="4" spans="1:39">
      <c r="B4" t="s">
        <v>68</v>
      </c>
      <c r="C4" s="346">
        <v>2012</v>
      </c>
      <c r="J4" t="s">
        <v>71</v>
      </c>
    </row>
    <row r="5" spans="1:39">
      <c r="B5" t="s">
        <v>69</v>
      </c>
      <c r="C5" s="65">
        <v>19500000</v>
      </c>
      <c r="D5" s="65">
        <v>19890000</v>
      </c>
      <c r="E5" s="65">
        <v>20486700</v>
      </c>
      <c r="F5" s="65">
        <v>21306168</v>
      </c>
      <c r="G5" s="65">
        <v>22371476.400000002</v>
      </c>
    </row>
    <row r="6" spans="1:39">
      <c r="B6" t="s">
        <v>70</v>
      </c>
      <c r="C6" s="339">
        <v>7.0000000000000007E-2</v>
      </c>
      <c r="D6" s="339">
        <v>7.0000000000000007E-2</v>
      </c>
      <c r="E6" s="339">
        <v>7.0000000000000007E-2</v>
      </c>
      <c r="F6" s="339">
        <v>7.0000000000000007E-2</v>
      </c>
      <c r="G6" s="339">
        <v>7.0000000000000007E-2</v>
      </c>
    </row>
    <row r="8" spans="1:39">
      <c r="B8" t="s">
        <v>27</v>
      </c>
      <c r="C8" s="1">
        <f>IF($C$4=C3,$C$2,0)</f>
        <v>0</v>
      </c>
      <c r="D8" s="1">
        <f>IF($C$4=D3,$C$2,0)+C12</f>
        <v>0</v>
      </c>
      <c r="E8" s="1">
        <f>IF($C$4=E3,$C$2,0)+D12</f>
        <v>10432800</v>
      </c>
      <c r="F8" s="1">
        <f>IF($C$4=F3,$C$2,0)+E12</f>
        <v>9678834.5850000009</v>
      </c>
      <c r="G8" s="1">
        <f>IF($C$4=G3,$C$2,0)+F12</f>
        <v>8812721.1343500018</v>
      </c>
      <c r="H8" s="1">
        <f>G12</f>
        <v>7808798.1485745022</v>
      </c>
    </row>
    <row r="9" spans="1:39">
      <c r="B9" t="s">
        <v>29</v>
      </c>
      <c r="C9" s="1">
        <f>(1+C14/2)*C11-0.07*C8</f>
        <v>0</v>
      </c>
      <c r="D9" s="1">
        <f t="shared" ref="D9:G9" si="0">(1+D14/2)*D11-0.07*D8</f>
        <v>0</v>
      </c>
      <c r="E9" s="1">
        <f t="shared" si="0"/>
        <v>753965.41499999992</v>
      </c>
      <c r="F9" s="1">
        <f t="shared" si="0"/>
        <v>866113.45065000001</v>
      </c>
      <c r="G9" s="1">
        <f t="shared" si="0"/>
        <v>1003922.9857754998</v>
      </c>
      <c r="H9" s="1"/>
    </row>
    <row r="10" spans="1:39">
      <c r="B10" t="s">
        <v>31</v>
      </c>
      <c r="C10" s="1">
        <f>C11-C9</f>
        <v>0</v>
      </c>
      <c r="D10" s="1">
        <f>D11-D9</f>
        <v>0</v>
      </c>
      <c r="E10" s="1">
        <f>E11-E9</f>
        <v>680103.58500000031</v>
      </c>
      <c r="F10" s="1">
        <f>F11-F9</f>
        <v>625318.30935000023</v>
      </c>
      <c r="G10" s="1">
        <f>G11-G9</f>
        <v>562080.36222450039</v>
      </c>
      <c r="H10" s="1"/>
    </row>
    <row r="11" spans="1:39">
      <c r="B11" t="s">
        <v>33</v>
      </c>
      <c r="C11" s="1">
        <f t="shared" ref="C11:F11" si="1">IF($C$4&lt;=C3,C6*C5,0)</f>
        <v>0</v>
      </c>
      <c r="D11" s="1">
        <f t="shared" si="1"/>
        <v>0</v>
      </c>
      <c r="E11" s="1">
        <f>IF($C$4&lt;=E3,E6*E5,0)</f>
        <v>1434069.0000000002</v>
      </c>
      <c r="F11" s="1">
        <f t="shared" si="1"/>
        <v>1491431.7600000002</v>
      </c>
      <c r="G11" s="1">
        <f>IF($C$4&lt;=G3,G6*G5,0)</f>
        <v>1566003.3480000002</v>
      </c>
      <c r="H11" s="1"/>
    </row>
    <row r="12" spans="1:39">
      <c r="B12" t="s">
        <v>35</v>
      </c>
      <c r="C12" s="1">
        <f>C8-C9</f>
        <v>0</v>
      </c>
      <c r="D12" s="1">
        <f>D8-D9</f>
        <v>0</v>
      </c>
      <c r="E12" s="1">
        <f>E8-E9</f>
        <v>9678834.5850000009</v>
      </c>
      <c r="F12" s="1">
        <f>F8-F9</f>
        <v>8812721.1343500018</v>
      </c>
      <c r="G12" s="1">
        <f>G8-G9</f>
        <v>7808798.1485745022</v>
      </c>
      <c r="H12" s="1"/>
    </row>
    <row r="13" spans="1:39">
      <c r="B13" s="46"/>
      <c r="C13" s="1"/>
      <c r="D13" s="1"/>
      <c r="E13" s="1"/>
      <c r="F13" s="1"/>
      <c r="G13" s="1"/>
    </row>
    <row r="14" spans="1:39">
      <c r="B14" s="47"/>
      <c r="C14" s="48">
        <v>7.0000000000000007E-2</v>
      </c>
      <c r="D14" s="48">
        <v>7.0000000000000007E-2</v>
      </c>
      <c r="E14" s="48">
        <v>7.0000000000000007E-2</v>
      </c>
      <c r="F14" s="48">
        <v>7.0000000000000007E-2</v>
      </c>
      <c r="G14" s="48">
        <v>7.0000000000000007E-2</v>
      </c>
      <c r="H14" s="48"/>
    </row>
    <row r="17" spans="1:58">
      <c r="A17" s="44" t="s">
        <v>59</v>
      </c>
      <c r="B17" s="45"/>
      <c r="C17" s="49"/>
      <c r="D17" s="49"/>
      <c r="E17" s="49"/>
      <c r="F17" s="49"/>
      <c r="G17" s="49"/>
      <c r="H17" s="49"/>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50"/>
    </row>
    <row r="18" spans="1:58">
      <c r="B18" s="51"/>
      <c r="C18" s="1"/>
      <c r="D18" s="1"/>
      <c r="E18" s="1"/>
      <c r="F18" s="1"/>
      <c r="G18" s="1"/>
      <c r="H18" s="1"/>
    </row>
    <row r="19" spans="1:58">
      <c r="A19" s="4"/>
      <c r="B19" s="52"/>
      <c r="C19" s="53"/>
      <c r="D19" s="4"/>
      <c r="E19" s="4"/>
      <c r="F19" s="4"/>
      <c r="G19" s="4"/>
      <c r="H19" s="4">
        <v>2015</v>
      </c>
      <c r="I19" s="4">
        <f t="shared" ref="I19:BE19" si="2">H19+1</f>
        <v>2016</v>
      </c>
      <c r="J19" s="4">
        <f t="shared" si="2"/>
        <v>2017</v>
      </c>
      <c r="K19" s="4">
        <f t="shared" si="2"/>
        <v>2018</v>
      </c>
      <c r="L19" s="4">
        <f t="shared" si="2"/>
        <v>2019</v>
      </c>
      <c r="M19" s="4">
        <f t="shared" si="2"/>
        <v>2020</v>
      </c>
      <c r="N19" s="4">
        <f t="shared" si="2"/>
        <v>2021</v>
      </c>
      <c r="O19" s="4">
        <f t="shared" si="2"/>
        <v>2022</v>
      </c>
      <c r="P19" s="4">
        <f t="shared" si="2"/>
        <v>2023</v>
      </c>
      <c r="Q19" s="4">
        <f t="shared" si="2"/>
        <v>2024</v>
      </c>
      <c r="R19" s="4">
        <f t="shared" si="2"/>
        <v>2025</v>
      </c>
      <c r="S19" s="4">
        <f t="shared" si="2"/>
        <v>2026</v>
      </c>
      <c r="T19" s="4">
        <f t="shared" si="2"/>
        <v>2027</v>
      </c>
      <c r="U19" s="4">
        <f t="shared" si="2"/>
        <v>2028</v>
      </c>
      <c r="V19" s="4">
        <f t="shared" si="2"/>
        <v>2029</v>
      </c>
      <c r="W19" s="4">
        <f t="shared" si="2"/>
        <v>2030</v>
      </c>
      <c r="X19" s="4">
        <f t="shared" si="2"/>
        <v>2031</v>
      </c>
      <c r="Y19" s="4">
        <f t="shared" si="2"/>
        <v>2032</v>
      </c>
      <c r="Z19" s="4">
        <f t="shared" si="2"/>
        <v>2033</v>
      </c>
      <c r="AA19" s="4">
        <f t="shared" si="2"/>
        <v>2034</v>
      </c>
      <c r="AB19" s="4">
        <f t="shared" si="2"/>
        <v>2035</v>
      </c>
      <c r="AC19" s="4">
        <f t="shared" si="2"/>
        <v>2036</v>
      </c>
      <c r="AD19" s="4">
        <f t="shared" si="2"/>
        <v>2037</v>
      </c>
      <c r="AE19" s="4">
        <f t="shared" si="2"/>
        <v>2038</v>
      </c>
      <c r="AF19" s="4">
        <f t="shared" si="2"/>
        <v>2039</v>
      </c>
      <c r="AG19" s="4">
        <f t="shared" si="2"/>
        <v>2040</v>
      </c>
      <c r="AH19" s="4">
        <f t="shared" si="2"/>
        <v>2041</v>
      </c>
      <c r="AI19" s="4">
        <f t="shared" si="2"/>
        <v>2042</v>
      </c>
      <c r="AJ19" s="4">
        <f t="shared" si="2"/>
        <v>2043</v>
      </c>
      <c r="AK19" s="4">
        <f t="shared" si="2"/>
        <v>2044</v>
      </c>
      <c r="AL19" s="4">
        <f t="shared" si="2"/>
        <v>2045</v>
      </c>
      <c r="AM19" s="4">
        <f t="shared" si="2"/>
        <v>2046</v>
      </c>
      <c r="AN19" s="4">
        <f t="shared" si="2"/>
        <v>2047</v>
      </c>
      <c r="AO19" s="4">
        <f t="shared" si="2"/>
        <v>2048</v>
      </c>
      <c r="AP19" s="4">
        <f t="shared" si="2"/>
        <v>2049</v>
      </c>
      <c r="AQ19" s="4">
        <f t="shared" si="2"/>
        <v>2050</v>
      </c>
      <c r="AR19" s="4">
        <f t="shared" si="2"/>
        <v>2051</v>
      </c>
      <c r="AS19" s="4">
        <f t="shared" si="2"/>
        <v>2052</v>
      </c>
      <c r="AT19" s="4">
        <f t="shared" si="2"/>
        <v>2053</v>
      </c>
      <c r="AU19" s="4">
        <f t="shared" si="2"/>
        <v>2054</v>
      </c>
      <c r="AV19" s="4">
        <f t="shared" si="2"/>
        <v>2055</v>
      </c>
      <c r="AW19" s="4">
        <f t="shared" si="2"/>
        <v>2056</v>
      </c>
      <c r="AX19" s="4">
        <f t="shared" si="2"/>
        <v>2057</v>
      </c>
      <c r="AY19" s="4">
        <f t="shared" si="2"/>
        <v>2058</v>
      </c>
      <c r="AZ19" s="4">
        <f t="shared" si="2"/>
        <v>2059</v>
      </c>
      <c r="BA19" s="4">
        <f t="shared" si="2"/>
        <v>2060</v>
      </c>
      <c r="BB19" s="4">
        <f t="shared" si="2"/>
        <v>2061</v>
      </c>
      <c r="BC19" s="4">
        <f t="shared" si="2"/>
        <v>2062</v>
      </c>
      <c r="BD19" s="4">
        <f t="shared" si="2"/>
        <v>2063</v>
      </c>
      <c r="BE19" s="4">
        <f t="shared" si="2"/>
        <v>2064</v>
      </c>
      <c r="BF19" s="4"/>
    </row>
    <row r="20" spans="1:58">
      <c r="A20" s="4" t="s">
        <v>67</v>
      </c>
      <c r="C20" s="2" t="s">
        <v>72</v>
      </c>
      <c r="E20" s="66">
        <f>MIN(50,10-(2015-C4))</f>
        <v>7</v>
      </c>
      <c r="H20">
        <f t="shared" ref="H20:N20" si="3">IF(2014+$E$20&gt;=H19,1,0)</f>
        <v>1</v>
      </c>
      <c r="I20">
        <f t="shared" si="3"/>
        <v>1</v>
      </c>
      <c r="J20">
        <f t="shared" si="3"/>
        <v>1</v>
      </c>
      <c r="K20">
        <f t="shared" si="3"/>
        <v>1</v>
      </c>
      <c r="L20">
        <f t="shared" si="3"/>
        <v>1</v>
      </c>
      <c r="M20">
        <f t="shared" si="3"/>
        <v>1</v>
      </c>
      <c r="N20">
        <f t="shared" si="3"/>
        <v>1</v>
      </c>
      <c r="O20">
        <v>1</v>
      </c>
      <c r="P20">
        <f t="shared" ref="P20:BE20" si="4">IF(2014+$E$20&gt;=P19,1,0)</f>
        <v>0</v>
      </c>
      <c r="Q20">
        <f t="shared" si="4"/>
        <v>0</v>
      </c>
      <c r="R20">
        <f t="shared" si="4"/>
        <v>0</v>
      </c>
      <c r="S20">
        <f t="shared" si="4"/>
        <v>0</v>
      </c>
      <c r="T20">
        <f t="shared" si="4"/>
        <v>0</v>
      </c>
      <c r="U20">
        <f t="shared" si="4"/>
        <v>0</v>
      </c>
      <c r="V20">
        <f t="shared" si="4"/>
        <v>0</v>
      </c>
      <c r="W20">
        <f t="shared" si="4"/>
        <v>0</v>
      </c>
      <c r="X20">
        <f t="shared" si="4"/>
        <v>0</v>
      </c>
      <c r="Y20">
        <f t="shared" si="4"/>
        <v>0</v>
      </c>
      <c r="Z20">
        <f t="shared" si="4"/>
        <v>0</v>
      </c>
      <c r="AA20">
        <f t="shared" si="4"/>
        <v>0</v>
      </c>
      <c r="AB20">
        <f t="shared" si="4"/>
        <v>0</v>
      </c>
      <c r="AC20">
        <f t="shared" si="4"/>
        <v>0</v>
      </c>
      <c r="AD20">
        <f t="shared" si="4"/>
        <v>0</v>
      </c>
      <c r="AE20">
        <f t="shared" si="4"/>
        <v>0</v>
      </c>
      <c r="AF20">
        <f t="shared" si="4"/>
        <v>0</v>
      </c>
      <c r="AG20">
        <f t="shared" si="4"/>
        <v>0</v>
      </c>
      <c r="AH20">
        <f t="shared" si="4"/>
        <v>0</v>
      </c>
      <c r="AI20">
        <f t="shared" si="4"/>
        <v>0</v>
      </c>
      <c r="AJ20">
        <f t="shared" si="4"/>
        <v>0</v>
      </c>
      <c r="AK20">
        <f t="shared" si="4"/>
        <v>0</v>
      </c>
      <c r="AL20">
        <f t="shared" si="4"/>
        <v>0</v>
      </c>
      <c r="AM20">
        <f t="shared" si="4"/>
        <v>0</v>
      </c>
      <c r="AN20">
        <f t="shared" si="4"/>
        <v>0</v>
      </c>
      <c r="AO20">
        <f t="shared" si="4"/>
        <v>0</v>
      </c>
      <c r="AP20">
        <f t="shared" si="4"/>
        <v>0</v>
      </c>
      <c r="AQ20">
        <f t="shared" si="4"/>
        <v>0</v>
      </c>
      <c r="AR20">
        <f t="shared" si="4"/>
        <v>0</v>
      </c>
      <c r="AS20">
        <f t="shared" si="4"/>
        <v>0</v>
      </c>
      <c r="AT20">
        <f t="shared" si="4"/>
        <v>0</v>
      </c>
      <c r="AU20">
        <f t="shared" si="4"/>
        <v>0</v>
      </c>
      <c r="AV20">
        <f t="shared" si="4"/>
        <v>0</v>
      </c>
      <c r="AW20">
        <f t="shared" si="4"/>
        <v>0</v>
      </c>
      <c r="AX20">
        <f t="shared" si="4"/>
        <v>0</v>
      </c>
      <c r="AY20">
        <f t="shared" si="4"/>
        <v>0</v>
      </c>
      <c r="AZ20">
        <f t="shared" si="4"/>
        <v>0</v>
      </c>
      <c r="BA20">
        <f t="shared" si="4"/>
        <v>0</v>
      </c>
      <c r="BB20">
        <f t="shared" si="4"/>
        <v>0</v>
      </c>
      <c r="BC20">
        <f t="shared" si="4"/>
        <v>0</v>
      </c>
      <c r="BD20">
        <f t="shared" si="4"/>
        <v>0</v>
      </c>
      <c r="BE20">
        <f t="shared" si="4"/>
        <v>0</v>
      </c>
    </row>
    <row r="21" spans="1:58">
      <c r="B21" t="s">
        <v>27</v>
      </c>
      <c r="G21" s="169" t="s">
        <v>357</v>
      </c>
      <c r="H21" s="1">
        <f>H8</f>
        <v>7808798.1485745022</v>
      </c>
      <c r="I21" s="1">
        <f>H25</f>
        <v>6872399.2569517298</v>
      </c>
      <c r="J21" s="1">
        <f t="shared" ref="J21:BE21" si="5">I25</f>
        <v>5881823.0008850684</v>
      </c>
      <c r="K21" s="1">
        <f t="shared" si="5"/>
        <v>4833934.832860264</v>
      </c>
      <c r="L21" s="1">
        <f t="shared" si="5"/>
        <v>3725418.8493997389</v>
      </c>
      <c r="M21" s="1">
        <f t="shared" si="5"/>
        <v>2552767.2983247126</v>
      </c>
      <c r="N21" s="1">
        <f t="shared" si="5"/>
        <v>1312269.4789374878</v>
      </c>
      <c r="O21" s="1">
        <f t="shared" si="5"/>
        <v>0</v>
      </c>
      <c r="P21" s="1">
        <f t="shared" si="5"/>
        <v>0</v>
      </c>
      <c r="Q21" s="1">
        <f t="shared" si="5"/>
        <v>0</v>
      </c>
      <c r="R21" s="1">
        <f t="shared" si="5"/>
        <v>0</v>
      </c>
      <c r="S21" s="1">
        <f t="shared" si="5"/>
        <v>0</v>
      </c>
      <c r="T21" s="1">
        <f t="shared" si="5"/>
        <v>0</v>
      </c>
      <c r="U21" s="1">
        <f t="shared" si="5"/>
        <v>0</v>
      </c>
      <c r="V21" s="1">
        <f t="shared" si="5"/>
        <v>0</v>
      </c>
      <c r="W21" s="1">
        <f t="shared" si="5"/>
        <v>0</v>
      </c>
      <c r="X21" s="1">
        <f t="shared" si="5"/>
        <v>0</v>
      </c>
      <c r="Y21" s="1">
        <f t="shared" si="5"/>
        <v>0</v>
      </c>
      <c r="Z21" s="1">
        <f t="shared" si="5"/>
        <v>0</v>
      </c>
      <c r="AA21" s="1">
        <f t="shared" si="5"/>
        <v>0</v>
      </c>
      <c r="AB21" s="1">
        <f t="shared" si="5"/>
        <v>0</v>
      </c>
      <c r="AC21" s="1">
        <f t="shared" si="5"/>
        <v>0</v>
      </c>
      <c r="AD21" s="1">
        <f t="shared" si="5"/>
        <v>0</v>
      </c>
      <c r="AE21" s="1">
        <f t="shared" si="5"/>
        <v>0</v>
      </c>
      <c r="AF21" s="1">
        <f t="shared" si="5"/>
        <v>0</v>
      </c>
      <c r="AG21" s="1">
        <f t="shared" si="5"/>
        <v>0</v>
      </c>
      <c r="AH21" s="1">
        <f t="shared" si="5"/>
        <v>0</v>
      </c>
      <c r="AI21" s="1">
        <f t="shared" si="5"/>
        <v>0</v>
      </c>
      <c r="AJ21" s="1">
        <f t="shared" si="5"/>
        <v>0</v>
      </c>
      <c r="AK21" s="1">
        <f t="shared" si="5"/>
        <v>0</v>
      </c>
      <c r="AL21" s="1">
        <f t="shared" si="5"/>
        <v>0</v>
      </c>
      <c r="AM21" s="1">
        <f t="shared" si="5"/>
        <v>0</v>
      </c>
      <c r="AN21" s="1">
        <f t="shared" si="5"/>
        <v>0</v>
      </c>
      <c r="AO21" s="1">
        <f t="shared" si="5"/>
        <v>0</v>
      </c>
      <c r="AP21" s="1">
        <f t="shared" si="5"/>
        <v>0</v>
      </c>
      <c r="AQ21" s="1">
        <f t="shared" si="5"/>
        <v>0</v>
      </c>
      <c r="AR21" s="1">
        <f t="shared" si="5"/>
        <v>0</v>
      </c>
      <c r="AS21" s="1">
        <f t="shared" si="5"/>
        <v>0</v>
      </c>
      <c r="AT21" s="1">
        <f t="shared" si="5"/>
        <v>0</v>
      </c>
      <c r="AU21" s="1">
        <f t="shared" si="5"/>
        <v>0</v>
      </c>
      <c r="AV21" s="1">
        <f t="shared" si="5"/>
        <v>0</v>
      </c>
      <c r="AW21" s="1">
        <f t="shared" si="5"/>
        <v>0</v>
      </c>
      <c r="AX21" s="1">
        <f t="shared" si="5"/>
        <v>0</v>
      </c>
      <c r="AY21" s="1">
        <f t="shared" si="5"/>
        <v>0</v>
      </c>
      <c r="AZ21" s="1">
        <f t="shared" si="5"/>
        <v>0</v>
      </c>
      <c r="BA21" s="1">
        <f t="shared" si="5"/>
        <v>0</v>
      </c>
      <c r="BB21" s="1">
        <f t="shared" si="5"/>
        <v>0</v>
      </c>
      <c r="BC21" s="1">
        <f t="shared" si="5"/>
        <v>0</v>
      </c>
      <c r="BD21" s="1">
        <f t="shared" si="5"/>
        <v>0</v>
      </c>
      <c r="BE21" s="1">
        <f t="shared" si="5"/>
        <v>0</v>
      </c>
    </row>
    <row r="22" spans="1:58">
      <c r="B22" t="s">
        <v>29</v>
      </c>
      <c r="H22" s="1">
        <f>IF(((1+H26/2)*H24-H26*H21)&lt;H21,((1+H26/2)*H24-H26*H21),H21)</f>
        <v>936398.89162277256</v>
      </c>
      <c r="I22" s="156">
        <f t="shared" ref="I22:BE22" si="6">IF(((1+I26/2)*I24-I26*I21)&lt;I21,((1+I26/2)*I24-I26*I21),I21)</f>
        <v>990576.25606666156</v>
      </c>
      <c r="J22" s="156">
        <f t="shared" si="6"/>
        <v>1047888.1680248041</v>
      </c>
      <c r="K22" s="156">
        <f t="shared" si="6"/>
        <v>1108515.9834605251</v>
      </c>
      <c r="L22" s="156">
        <f t="shared" si="6"/>
        <v>1172651.5510750266</v>
      </c>
      <c r="M22" s="156">
        <f t="shared" si="6"/>
        <v>1240497.8193872247</v>
      </c>
      <c r="N22" s="156">
        <f t="shared" si="6"/>
        <v>1312269.4789374878</v>
      </c>
      <c r="O22" s="156">
        <f t="shared" si="6"/>
        <v>0</v>
      </c>
      <c r="P22" s="156">
        <f t="shared" si="6"/>
        <v>0</v>
      </c>
      <c r="Q22" s="156">
        <f t="shared" si="6"/>
        <v>0</v>
      </c>
      <c r="R22" s="156">
        <f t="shared" si="6"/>
        <v>0</v>
      </c>
      <c r="S22" s="156">
        <f t="shared" si="6"/>
        <v>0</v>
      </c>
      <c r="T22" s="156">
        <f t="shared" si="6"/>
        <v>0</v>
      </c>
      <c r="U22" s="156">
        <f t="shared" si="6"/>
        <v>0</v>
      </c>
      <c r="V22" s="156">
        <f t="shared" si="6"/>
        <v>0</v>
      </c>
      <c r="W22" s="156">
        <f t="shared" si="6"/>
        <v>0</v>
      </c>
      <c r="X22" s="156">
        <f t="shared" si="6"/>
        <v>0</v>
      </c>
      <c r="Y22" s="156">
        <f t="shared" si="6"/>
        <v>0</v>
      </c>
      <c r="Z22" s="156">
        <f t="shared" si="6"/>
        <v>0</v>
      </c>
      <c r="AA22" s="156">
        <f t="shared" si="6"/>
        <v>0</v>
      </c>
      <c r="AB22" s="156">
        <f t="shared" si="6"/>
        <v>0</v>
      </c>
      <c r="AC22" s="156">
        <f t="shared" si="6"/>
        <v>0</v>
      </c>
      <c r="AD22" s="156">
        <f t="shared" si="6"/>
        <v>0</v>
      </c>
      <c r="AE22" s="156">
        <f t="shared" si="6"/>
        <v>0</v>
      </c>
      <c r="AF22" s="156">
        <f t="shared" si="6"/>
        <v>0</v>
      </c>
      <c r="AG22" s="156">
        <f t="shared" si="6"/>
        <v>0</v>
      </c>
      <c r="AH22" s="156">
        <f t="shared" si="6"/>
        <v>0</v>
      </c>
      <c r="AI22" s="156">
        <f t="shared" si="6"/>
        <v>0</v>
      </c>
      <c r="AJ22" s="156">
        <f t="shared" si="6"/>
        <v>0</v>
      </c>
      <c r="AK22" s="156">
        <f t="shared" si="6"/>
        <v>0</v>
      </c>
      <c r="AL22" s="156">
        <f t="shared" si="6"/>
        <v>0</v>
      </c>
      <c r="AM22" s="156">
        <f t="shared" si="6"/>
        <v>0</v>
      </c>
      <c r="AN22" s="156">
        <f t="shared" si="6"/>
        <v>0</v>
      </c>
      <c r="AO22" s="156">
        <f t="shared" si="6"/>
        <v>0</v>
      </c>
      <c r="AP22" s="156">
        <f t="shared" si="6"/>
        <v>0</v>
      </c>
      <c r="AQ22" s="156">
        <f t="shared" si="6"/>
        <v>0</v>
      </c>
      <c r="AR22" s="156">
        <f t="shared" si="6"/>
        <v>0</v>
      </c>
      <c r="AS22" s="156">
        <f t="shared" si="6"/>
        <v>0</v>
      </c>
      <c r="AT22" s="156">
        <f t="shared" si="6"/>
        <v>0</v>
      </c>
      <c r="AU22" s="156">
        <f t="shared" si="6"/>
        <v>0</v>
      </c>
      <c r="AV22" s="156">
        <f t="shared" si="6"/>
        <v>0</v>
      </c>
      <c r="AW22" s="156">
        <f t="shared" si="6"/>
        <v>0</v>
      </c>
      <c r="AX22" s="156">
        <f t="shared" si="6"/>
        <v>0</v>
      </c>
      <c r="AY22" s="156">
        <f t="shared" si="6"/>
        <v>0</v>
      </c>
      <c r="AZ22" s="156">
        <f t="shared" si="6"/>
        <v>0</v>
      </c>
      <c r="BA22" s="156">
        <f t="shared" si="6"/>
        <v>0</v>
      </c>
      <c r="BB22" s="156">
        <f t="shared" si="6"/>
        <v>0</v>
      </c>
      <c r="BC22" s="156">
        <f t="shared" si="6"/>
        <v>0</v>
      </c>
      <c r="BD22" s="156">
        <f t="shared" si="6"/>
        <v>0</v>
      </c>
      <c r="BE22" s="156">
        <f t="shared" si="6"/>
        <v>0</v>
      </c>
    </row>
    <row r="23" spans="1:58">
      <c r="B23" t="s">
        <v>31</v>
      </c>
      <c r="H23" s="1">
        <f>H24-H22</f>
        <v>412765.35572635371</v>
      </c>
      <c r="I23" s="1">
        <f>I24-I22</f>
        <v>358587.9912824647</v>
      </c>
      <c r="J23" s="1">
        <f t="shared" ref="J23:BE23" si="7">J24-J22</f>
        <v>301276.07932432217</v>
      </c>
      <c r="K23" s="1">
        <f t="shared" si="7"/>
        <v>240648.26388860121</v>
      </c>
      <c r="L23" s="1">
        <f t="shared" si="7"/>
        <v>176512.69627409964</v>
      </c>
      <c r="M23" s="1">
        <f t="shared" si="7"/>
        <v>108666.42796190153</v>
      </c>
      <c r="N23" s="1">
        <f t="shared" si="7"/>
        <v>36894.768411638448</v>
      </c>
      <c r="O23" s="1">
        <f t="shared" si="7"/>
        <v>1349164.2473491263</v>
      </c>
      <c r="P23" s="1">
        <f t="shared" si="7"/>
        <v>0</v>
      </c>
      <c r="Q23" s="1">
        <f t="shared" si="7"/>
        <v>0</v>
      </c>
      <c r="R23" s="1">
        <f t="shared" si="7"/>
        <v>0</v>
      </c>
      <c r="S23" s="1">
        <f t="shared" si="7"/>
        <v>0</v>
      </c>
      <c r="T23" s="1">
        <f t="shared" si="7"/>
        <v>0</v>
      </c>
      <c r="U23" s="1">
        <f t="shared" si="7"/>
        <v>0</v>
      </c>
      <c r="V23" s="1">
        <f t="shared" si="7"/>
        <v>0</v>
      </c>
      <c r="W23" s="1">
        <f t="shared" si="7"/>
        <v>0</v>
      </c>
      <c r="X23" s="1">
        <f t="shared" si="7"/>
        <v>0</v>
      </c>
      <c r="Y23" s="1">
        <f t="shared" si="7"/>
        <v>0</v>
      </c>
      <c r="Z23" s="1">
        <f t="shared" si="7"/>
        <v>0</v>
      </c>
      <c r="AA23" s="1">
        <f t="shared" si="7"/>
        <v>0</v>
      </c>
      <c r="AB23" s="1">
        <f t="shared" si="7"/>
        <v>0</v>
      </c>
      <c r="AC23" s="1">
        <f t="shared" si="7"/>
        <v>0</v>
      </c>
      <c r="AD23" s="1">
        <f t="shared" si="7"/>
        <v>0</v>
      </c>
      <c r="AE23" s="1">
        <f t="shared" si="7"/>
        <v>0</v>
      </c>
      <c r="AF23" s="1">
        <f t="shared" si="7"/>
        <v>0</v>
      </c>
      <c r="AG23" s="1">
        <f t="shared" si="7"/>
        <v>0</v>
      </c>
      <c r="AH23" s="1">
        <f t="shared" si="7"/>
        <v>0</v>
      </c>
      <c r="AI23" s="1">
        <f t="shared" si="7"/>
        <v>0</v>
      </c>
      <c r="AJ23" s="1">
        <f t="shared" si="7"/>
        <v>0</v>
      </c>
      <c r="AK23" s="1">
        <f t="shared" si="7"/>
        <v>0</v>
      </c>
      <c r="AL23" s="1">
        <f t="shared" si="7"/>
        <v>0</v>
      </c>
      <c r="AM23" s="1">
        <f t="shared" si="7"/>
        <v>0</v>
      </c>
      <c r="AN23" s="1">
        <f t="shared" si="7"/>
        <v>0</v>
      </c>
      <c r="AO23" s="1">
        <f t="shared" si="7"/>
        <v>0</v>
      </c>
      <c r="AP23" s="1">
        <f t="shared" si="7"/>
        <v>0</v>
      </c>
      <c r="AQ23" s="1">
        <f t="shared" si="7"/>
        <v>0</v>
      </c>
      <c r="AR23" s="1">
        <f t="shared" si="7"/>
        <v>0</v>
      </c>
      <c r="AS23" s="1">
        <f t="shared" si="7"/>
        <v>0</v>
      </c>
      <c r="AT23" s="1">
        <f t="shared" si="7"/>
        <v>0</v>
      </c>
      <c r="AU23" s="1">
        <f t="shared" si="7"/>
        <v>0</v>
      </c>
      <c r="AV23" s="1">
        <f t="shared" si="7"/>
        <v>0</v>
      </c>
      <c r="AW23" s="1">
        <f t="shared" si="7"/>
        <v>0</v>
      </c>
      <c r="AX23" s="1">
        <f t="shared" si="7"/>
        <v>0</v>
      </c>
      <c r="AY23" s="1">
        <f t="shared" si="7"/>
        <v>0</v>
      </c>
      <c r="AZ23" s="1">
        <f t="shared" si="7"/>
        <v>0</v>
      </c>
      <c r="BA23" s="1">
        <f t="shared" si="7"/>
        <v>0</v>
      </c>
      <c r="BB23" s="1">
        <f t="shared" si="7"/>
        <v>0</v>
      </c>
      <c r="BC23" s="1">
        <f t="shared" si="7"/>
        <v>0</v>
      </c>
      <c r="BD23" s="1">
        <f t="shared" si="7"/>
        <v>0</v>
      </c>
      <c r="BE23" s="1">
        <f t="shared" si="7"/>
        <v>0</v>
      </c>
    </row>
    <row r="24" spans="1:58">
      <c r="B24" t="s">
        <v>33</v>
      </c>
      <c r="H24" s="1">
        <f>C35</f>
        <v>1349164.2473491263</v>
      </c>
      <c r="I24" s="1">
        <f>H24*I20</f>
        <v>1349164.2473491263</v>
      </c>
      <c r="J24" s="1">
        <f t="shared" ref="J24:BE24" si="8">I24*J20</f>
        <v>1349164.2473491263</v>
      </c>
      <c r="K24" s="1">
        <f t="shared" si="8"/>
        <v>1349164.2473491263</v>
      </c>
      <c r="L24" s="1">
        <f t="shared" si="8"/>
        <v>1349164.2473491263</v>
      </c>
      <c r="M24" s="1">
        <f t="shared" si="8"/>
        <v>1349164.2473491263</v>
      </c>
      <c r="N24" s="1">
        <f t="shared" si="8"/>
        <v>1349164.2473491263</v>
      </c>
      <c r="O24" s="176">
        <f>N24*O20</f>
        <v>1349164.2473491263</v>
      </c>
      <c r="P24" s="1">
        <f t="shared" si="8"/>
        <v>0</v>
      </c>
      <c r="Q24" s="1">
        <f t="shared" si="8"/>
        <v>0</v>
      </c>
      <c r="R24" s="1">
        <f t="shared" si="8"/>
        <v>0</v>
      </c>
      <c r="S24" s="1">
        <f t="shared" si="8"/>
        <v>0</v>
      </c>
      <c r="T24" s="1">
        <f t="shared" si="8"/>
        <v>0</v>
      </c>
      <c r="U24" s="1">
        <f t="shared" si="8"/>
        <v>0</v>
      </c>
      <c r="V24" s="1">
        <f t="shared" si="8"/>
        <v>0</v>
      </c>
      <c r="W24" s="1">
        <f t="shared" si="8"/>
        <v>0</v>
      </c>
      <c r="X24" s="1">
        <f t="shared" si="8"/>
        <v>0</v>
      </c>
      <c r="Y24" s="1">
        <f t="shared" si="8"/>
        <v>0</v>
      </c>
      <c r="Z24" s="1">
        <f t="shared" si="8"/>
        <v>0</v>
      </c>
      <c r="AA24" s="1">
        <f t="shared" si="8"/>
        <v>0</v>
      </c>
      <c r="AB24" s="1">
        <f t="shared" si="8"/>
        <v>0</v>
      </c>
      <c r="AC24" s="1">
        <f t="shared" si="8"/>
        <v>0</v>
      </c>
      <c r="AD24" s="1">
        <f t="shared" si="8"/>
        <v>0</v>
      </c>
      <c r="AE24" s="1">
        <f t="shared" si="8"/>
        <v>0</v>
      </c>
      <c r="AF24" s="1">
        <f t="shared" si="8"/>
        <v>0</v>
      </c>
      <c r="AG24" s="1">
        <f t="shared" si="8"/>
        <v>0</v>
      </c>
      <c r="AH24" s="1">
        <f t="shared" si="8"/>
        <v>0</v>
      </c>
      <c r="AI24" s="1">
        <f t="shared" si="8"/>
        <v>0</v>
      </c>
      <c r="AJ24" s="1">
        <f t="shared" si="8"/>
        <v>0</v>
      </c>
      <c r="AK24" s="1">
        <f t="shared" si="8"/>
        <v>0</v>
      </c>
      <c r="AL24" s="1">
        <f t="shared" si="8"/>
        <v>0</v>
      </c>
      <c r="AM24" s="1">
        <f t="shared" si="8"/>
        <v>0</v>
      </c>
      <c r="AN24" s="1">
        <f t="shared" si="8"/>
        <v>0</v>
      </c>
      <c r="AO24" s="1">
        <f t="shared" si="8"/>
        <v>0</v>
      </c>
      <c r="AP24" s="1">
        <f t="shared" si="8"/>
        <v>0</v>
      </c>
      <c r="AQ24" s="1">
        <f t="shared" si="8"/>
        <v>0</v>
      </c>
      <c r="AR24" s="1">
        <f t="shared" si="8"/>
        <v>0</v>
      </c>
      <c r="AS24" s="1">
        <f t="shared" si="8"/>
        <v>0</v>
      </c>
      <c r="AT24" s="1">
        <f t="shared" si="8"/>
        <v>0</v>
      </c>
      <c r="AU24" s="1">
        <f t="shared" si="8"/>
        <v>0</v>
      </c>
      <c r="AV24" s="1">
        <f t="shared" si="8"/>
        <v>0</v>
      </c>
      <c r="AW24" s="1">
        <f t="shared" si="8"/>
        <v>0</v>
      </c>
      <c r="AX24" s="1">
        <f t="shared" si="8"/>
        <v>0</v>
      </c>
      <c r="AY24" s="1">
        <f t="shared" si="8"/>
        <v>0</v>
      </c>
      <c r="AZ24" s="1">
        <f t="shared" si="8"/>
        <v>0</v>
      </c>
      <c r="BA24" s="1">
        <f t="shared" si="8"/>
        <v>0</v>
      </c>
      <c r="BB24" s="1">
        <f t="shared" si="8"/>
        <v>0</v>
      </c>
      <c r="BC24" s="1">
        <f t="shared" si="8"/>
        <v>0</v>
      </c>
      <c r="BD24" s="1">
        <f t="shared" si="8"/>
        <v>0</v>
      </c>
      <c r="BE24" s="1">
        <f t="shared" si="8"/>
        <v>0</v>
      </c>
    </row>
    <row r="25" spans="1:58">
      <c r="A25" s="1">
        <f>BE25</f>
        <v>0</v>
      </c>
      <c r="B25" t="s">
        <v>35</v>
      </c>
      <c r="H25" s="1">
        <f>H21-H22</f>
        <v>6872399.2569517298</v>
      </c>
      <c r="I25" s="1">
        <f>I21-I22</f>
        <v>5881823.0008850684</v>
      </c>
      <c r="J25" s="1">
        <f t="shared" ref="J25:BE25" si="9">J21-J22</f>
        <v>4833934.832860264</v>
      </c>
      <c r="K25" s="1">
        <f t="shared" si="9"/>
        <v>3725418.8493997389</v>
      </c>
      <c r="L25" s="1">
        <f t="shared" si="9"/>
        <v>2552767.2983247126</v>
      </c>
      <c r="M25" s="1">
        <f t="shared" si="9"/>
        <v>1312269.4789374878</v>
      </c>
      <c r="N25" s="1">
        <f>N21-N22</f>
        <v>0</v>
      </c>
      <c r="O25" s="1">
        <f t="shared" si="9"/>
        <v>0</v>
      </c>
      <c r="P25" s="1">
        <f t="shared" si="9"/>
        <v>0</v>
      </c>
      <c r="Q25" s="1">
        <f t="shared" si="9"/>
        <v>0</v>
      </c>
      <c r="R25" s="1">
        <f t="shared" si="9"/>
        <v>0</v>
      </c>
      <c r="S25" s="1">
        <f t="shared" si="9"/>
        <v>0</v>
      </c>
      <c r="T25" s="1">
        <f t="shared" si="9"/>
        <v>0</v>
      </c>
      <c r="U25" s="1">
        <f t="shared" si="9"/>
        <v>0</v>
      </c>
      <c r="V25" s="1">
        <f t="shared" si="9"/>
        <v>0</v>
      </c>
      <c r="W25" s="1">
        <f t="shared" si="9"/>
        <v>0</v>
      </c>
      <c r="X25" s="1">
        <f t="shared" si="9"/>
        <v>0</v>
      </c>
      <c r="Y25" s="1">
        <f t="shared" si="9"/>
        <v>0</v>
      </c>
      <c r="Z25" s="1">
        <f t="shared" si="9"/>
        <v>0</v>
      </c>
      <c r="AA25" s="1">
        <f t="shared" si="9"/>
        <v>0</v>
      </c>
      <c r="AB25" s="1">
        <f t="shared" si="9"/>
        <v>0</v>
      </c>
      <c r="AC25" s="1">
        <f t="shared" si="9"/>
        <v>0</v>
      </c>
      <c r="AD25" s="1">
        <f t="shared" si="9"/>
        <v>0</v>
      </c>
      <c r="AE25" s="1">
        <f t="shared" si="9"/>
        <v>0</v>
      </c>
      <c r="AF25" s="1">
        <f t="shared" si="9"/>
        <v>0</v>
      </c>
      <c r="AG25" s="1">
        <f t="shared" si="9"/>
        <v>0</v>
      </c>
      <c r="AH25" s="1">
        <f t="shared" si="9"/>
        <v>0</v>
      </c>
      <c r="AI25" s="1">
        <f t="shared" si="9"/>
        <v>0</v>
      </c>
      <c r="AJ25" s="1">
        <f t="shared" si="9"/>
        <v>0</v>
      </c>
      <c r="AK25" s="1">
        <f t="shared" si="9"/>
        <v>0</v>
      </c>
      <c r="AL25" s="1">
        <f t="shared" si="9"/>
        <v>0</v>
      </c>
      <c r="AM25" s="1">
        <f t="shared" si="9"/>
        <v>0</v>
      </c>
      <c r="AN25" s="1">
        <f t="shared" si="9"/>
        <v>0</v>
      </c>
      <c r="AO25" s="1">
        <f t="shared" si="9"/>
        <v>0</v>
      </c>
      <c r="AP25" s="1">
        <f t="shared" si="9"/>
        <v>0</v>
      </c>
      <c r="AQ25" s="1">
        <f t="shared" si="9"/>
        <v>0</v>
      </c>
      <c r="AR25" s="1">
        <f t="shared" si="9"/>
        <v>0</v>
      </c>
      <c r="AS25" s="1">
        <f t="shared" si="9"/>
        <v>0</v>
      </c>
      <c r="AT25" s="1">
        <f t="shared" si="9"/>
        <v>0</v>
      </c>
      <c r="AU25" s="1">
        <f t="shared" si="9"/>
        <v>0</v>
      </c>
      <c r="AV25" s="1">
        <f t="shared" si="9"/>
        <v>0</v>
      </c>
      <c r="AW25" s="1">
        <f t="shared" si="9"/>
        <v>0</v>
      </c>
      <c r="AX25" s="1">
        <f t="shared" si="9"/>
        <v>0</v>
      </c>
      <c r="AY25" s="1">
        <f t="shared" si="9"/>
        <v>0</v>
      </c>
      <c r="AZ25" s="1">
        <f t="shared" si="9"/>
        <v>0</v>
      </c>
      <c r="BA25" s="1">
        <f t="shared" si="9"/>
        <v>0</v>
      </c>
      <c r="BB25" s="1">
        <f t="shared" si="9"/>
        <v>0</v>
      </c>
      <c r="BC25" s="1">
        <f t="shared" si="9"/>
        <v>0</v>
      </c>
      <c r="BD25" s="1">
        <f t="shared" si="9"/>
        <v>0</v>
      </c>
      <c r="BE25" s="1">
        <f t="shared" si="9"/>
        <v>0</v>
      </c>
    </row>
    <row r="26" spans="1:58">
      <c r="C26" s="67">
        <f>H26/(1+H26*0.5)</f>
        <v>5.6230475529330089E-2</v>
      </c>
      <c r="D26" s="67">
        <f>H26/(1+H26*0.5)</f>
        <v>5.6230475529330089E-2</v>
      </c>
      <c r="E26" s="67"/>
      <c r="H26" s="14">
        <f>Input!C10</f>
        <v>5.785714285714285E-2</v>
      </c>
      <c r="I26" s="48">
        <f>H26</f>
        <v>5.785714285714285E-2</v>
      </c>
      <c r="J26" s="48">
        <f>I26</f>
        <v>5.785714285714285E-2</v>
      </c>
      <c r="K26" s="48">
        <f t="shared" ref="K26:BE26" si="10">J26</f>
        <v>5.785714285714285E-2</v>
      </c>
      <c r="L26" s="48">
        <f t="shared" si="10"/>
        <v>5.785714285714285E-2</v>
      </c>
      <c r="M26" s="48">
        <f t="shared" si="10"/>
        <v>5.785714285714285E-2</v>
      </c>
      <c r="N26" s="48">
        <f t="shared" si="10"/>
        <v>5.785714285714285E-2</v>
      </c>
      <c r="O26" s="48">
        <f t="shared" si="10"/>
        <v>5.785714285714285E-2</v>
      </c>
      <c r="P26" s="48">
        <f t="shared" si="10"/>
        <v>5.785714285714285E-2</v>
      </c>
      <c r="Q26" s="48">
        <f t="shared" si="10"/>
        <v>5.785714285714285E-2</v>
      </c>
      <c r="R26" s="48">
        <f t="shared" si="10"/>
        <v>5.785714285714285E-2</v>
      </c>
      <c r="S26" s="48">
        <f t="shared" si="10"/>
        <v>5.785714285714285E-2</v>
      </c>
      <c r="T26" s="48">
        <f t="shared" si="10"/>
        <v>5.785714285714285E-2</v>
      </c>
      <c r="U26" s="48">
        <f t="shared" si="10"/>
        <v>5.785714285714285E-2</v>
      </c>
      <c r="V26" s="48">
        <f t="shared" si="10"/>
        <v>5.785714285714285E-2</v>
      </c>
      <c r="W26" s="48">
        <f t="shared" si="10"/>
        <v>5.785714285714285E-2</v>
      </c>
      <c r="X26" s="48">
        <f t="shared" si="10"/>
        <v>5.785714285714285E-2</v>
      </c>
      <c r="Y26" s="48">
        <f t="shared" si="10"/>
        <v>5.785714285714285E-2</v>
      </c>
      <c r="Z26" s="48">
        <f t="shared" si="10"/>
        <v>5.785714285714285E-2</v>
      </c>
      <c r="AA26" s="48">
        <f t="shared" si="10"/>
        <v>5.785714285714285E-2</v>
      </c>
      <c r="AB26" s="48">
        <f t="shared" si="10"/>
        <v>5.785714285714285E-2</v>
      </c>
      <c r="AC26" s="48">
        <f t="shared" si="10"/>
        <v>5.785714285714285E-2</v>
      </c>
      <c r="AD26" s="48">
        <f t="shared" si="10"/>
        <v>5.785714285714285E-2</v>
      </c>
      <c r="AE26" s="48">
        <f t="shared" si="10"/>
        <v>5.785714285714285E-2</v>
      </c>
      <c r="AF26" s="48">
        <f t="shared" si="10"/>
        <v>5.785714285714285E-2</v>
      </c>
      <c r="AG26" s="48">
        <f t="shared" si="10"/>
        <v>5.785714285714285E-2</v>
      </c>
      <c r="AH26" s="48">
        <f t="shared" si="10"/>
        <v>5.785714285714285E-2</v>
      </c>
      <c r="AI26" s="48">
        <f t="shared" si="10"/>
        <v>5.785714285714285E-2</v>
      </c>
      <c r="AJ26" s="48">
        <f t="shared" si="10"/>
        <v>5.785714285714285E-2</v>
      </c>
      <c r="AK26" s="48">
        <f t="shared" si="10"/>
        <v>5.785714285714285E-2</v>
      </c>
      <c r="AL26" s="48">
        <f t="shared" si="10"/>
        <v>5.785714285714285E-2</v>
      </c>
      <c r="AM26" s="48">
        <f t="shared" si="10"/>
        <v>5.785714285714285E-2</v>
      </c>
      <c r="AN26" s="48">
        <f t="shared" si="10"/>
        <v>5.785714285714285E-2</v>
      </c>
      <c r="AO26" s="48">
        <f t="shared" si="10"/>
        <v>5.785714285714285E-2</v>
      </c>
      <c r="AP26" s="48">
        <f t="shared" si="10"/>
        <v>5.785714285714285E-2</v>
      </c>
      <c r="AQ26" s="48">
        <f t="shared" si="10"/>
        <v>5.785714285714285E-2</v>
      </c>
      <c r="AR26" s="48">
        <f t="shared" si="10"/>
        <v>5.785714285714285E-2</v>
      </c>
      <c r="AS26" s="48">
        <f t="shared" si="10"/>
        <v>5.785714285714285E-2</v>
      </c>
      <c r="AT26" s="48">
        <f t="shared" si="10"/>
        <v>5.785714285714285E-2</v>
      </c>
      <c r="AU26" s="48">
        <f t="shared" si="10"/>
        <v>5.785714285714285E-2</v>
      </c>
      <c r="AV26" s="48">
        <f t="shared" si="10"/>
        <v>5.785714285714285E-2</v>
      </c>
      <c r="AW26" s="48">
        <f t="shared" si="10"/>
        <v>5.785714285714285E-2</v>
      </c>
      <c r="AX26" s="48">
        <f t="shared" si="10"/>
        <v>5.785714285714285E-2</v>
      </c>
      <c r="AY26" s="48">
        <f t="shared" si="10"/>
        <v>5.785714285714285E-2</v>
      </c>
      <c r="AZ26" s="48">
        <f t="shared" si="10"/>
        <v>5.785714285714285E-2</v>
      </c>
      <c r="BA26" s="48">
        <f t="shared" si="10"/>
        <v>5.785714285714285E-2</v>
      </c>
      <c r="BB26" s="48">
        <f t="shared" si="10"/>
        <v>5.785714285714285E-2</v>
      </c>
      <c r="BC26" s="48">
        <f t="shared" si="10"/>
        <v>5.785714285714285E-2</v>
      </c>
      <c r="BD26" s="48">
        <f t="shared" si="10"/>
        <v>5.785714285714285E-2</v>
      </c>
      <c r="BE26" s="48">
        <f t="shared" si="10"/>
        <v>5.785714285714285E-2</v>
      </c>
    </row>
    <row r="30" spans="1:58">
      <c r="A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row>
    <row r="31" spans="1:58">
      <c r="A31" s="1"/>
      <c r="B31" s="46"/>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row>
    <row r="32" spans="1:58">
      <c r="B32" s="4" t="s">
        <v>73</v>
      </c>
      <c r="C32" s="4"/>
      <c r="F32" t="s">
        <v>74</v>
      </c>
      <c r="H32" s="4">
        <v>50</v>
      </c>
      <c r="I32" s="4">
        <f>H32-1</f>
        <v>49</v>
      </c>
      <c r="J32" s="4">
        <f t="shared" ref="J32:BE32" si="11">I32-1</f>
        <v>48</v>
      </c>
      <c r="K32" s="4">
        <f t="shared" si="11"/>
        <v>47</v>
      </c>
      <c r="L32" s="4">
        <f t="shared" si="11"/>
        <v>46</v>
      </c>
      <c r="M32" s="4">
        <f t="shared" si="11"/>
        <v>45</v>
      </c>
      <c r="N32" s="4">
        <f t="shared" si="11"/>
        <v>44</v>
      </c>
      <c r="O32" s="4">
        <f t="shared" si="11"/>
        <v>43</v>
      </c>
      <c r="P32" s="4">
        <f t="shared" si="11"/>
        <v>42</v>
      </c>
      <c r="Q32" s="4">
        <f t="shared" si="11"/>
        <v>41</v>
      </c>
      <c r="R32" s="4">
        <f t="shared" si="11"/>
        <v>40</v>
      </c>
      <c r="S32" s="4">
        <f t="shared" si="11"/>
        <v>39</v>
      </c>
      <c r="T32" s="4">
        <f t="shared" si="11"/>
        <v>38</v>
      </c>
      <c r="U32" s="4">
        <f t="shared" si="11"/>
        <v>37</v>
      </c>
      <c r="V32" s="4">
        <f t="shared" si="11"/>
        <v>36</v>
      </c>
      <c r="W32" s="4">
        <f t="shared" si="11"/>
        <v>35</v>
      </c>
      <c r="X32" s="4">
        <f t="shared" si="11"/>
        <v>34</v>
      </c>
      <c r="Y32" s="4">
        <f t="shared" si="11"/>
        <v>33</v>
      </c>
      <c r="Z32" s="4">
        <f t="shared" si="11"/>
        <v>32</v>
      </c>
      <c r="AA32" s="4">
        <f t="shared" si="11"/>
        <v>31</v>
      </c>
      <c r="AB32" s="4">
        <f t="shared" si="11"/>
        <v>30</v>
      </c>
      <c r="AC32" s="4">
        <f t="shared" si="11"/>
        <v>29</v>
      </c>
      <c r="AD32" s="4">
        <f t="shared" si="11"/>
        <v>28</v>
      </c>
      <c r="AE32" s="4">
        <f t="shared" si="11"/>
        <v>27</v>
      </c>
      <c r="AF32" s="4">
        <f t="shared" si="11"/>
        <v>26</v>
      </c>
      <c r="AG32" s="4">
        <f t="shared" si="11"/>
        <v>25</v>
      </c>
      <c r="AH32" s="4">
        <f t="shared" si="11"/>
        <v>24</v>
      </c>
      <c r="AI32" s="4">
        <f t="shared" si="11"/>
        <v>23</v>
      </c>
      <c r="AJ32" s="4">
        <f t="shared" si="11"/>
        <v>22</v>
      </c>
      <c r="AK32" s="4">
        <f t="shared" si="11"/>
        <v>21</v>
      </c>
      <c r="AL32" s="4">
        <f t="shared" si="11"/>
        <v>20</v>
      </c>
      <c r="AM32" s="4">
        <f t="shared" si="11"/>
        <v>19</v>
      </c>
      <c r="AN32" s="4">
        <f t="shared" si="11"/>
        <v>18</v>
      </c>
      <c r="AO32" s="4">
        <f t="shared" si="11"/>
        <v>17</v>
      </c>
      <c r="AP32" s="4">
        <f t="shared" si="11"/>
        <v>16</v>
      </c>
      <c r="AQ32" s="4">
        <f t="shared" si="11"/>
        <v>15</v>
      </c>
      <c r="AR32" s="4">
        <f t="shared" si="11"/>
        <v>14</v>
      </c>
      <c r="AS32" s="4">
        <f t="shared" si="11"/>
        <v>13</v>
      </c>
      <c r="AT32" s="4">
        <f t="shared" si="11"/>
        <v>12</v>
      </c>
      <c r="AU32" s="4">
        <f t="shared" si="11"/>
        <v>11</v>
      </c>
      <c r="AV32" s="4">
        <f t="shared" si="11"/>
        <v>10</v>
      </c>
      <c r="AW32" s="4">
        <f t="shared" si="11"/>
        <v>9</v>
      </c>
      <c r="AX32" s="4">
        <f t="shared" si="11"/>
        <v>8</v>
      </c>
      <c r="AY32" s="4">
        <f t="shared" si="11"/>
        <v>7</v>
      </c>
      <c r="AZ32" s="4">
        <f t="shared" si="11"/>
        <v>6</v>
      </c>
      <c r="BA32" s="4">
        <f t="shared" si="11"/>
        <v>5</v>
      </c>
      <c r="BB32" s="4">
        <f t="shared" si="11"/>
        <v>4</v>
      </c>
      <c r="BC32" s="4">
        <f t="shared" si="11"/>
        <v>3</v>
      </c>
      <c r="BD32" s="4">
        <f t="shared" si="11"/>
        <v>2</v>
      </c>
      <c r="BE32" s="4">
        <f t="shared" si="11"/>
        <v>1</v>
      </c>
    </row>
    <row r="33" spans="1:57">
      <c r="C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row>
    <row r="34" spans="1:57">
      <c r="C34" s="1"/>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row>
    <row r="35" spans="1:57">
      <c r="B35" t="s">
        <v>75</v>
      </c>
      <c r="C35" s="1">
        <f>HLOOKUP(E20,H32:BE35,4,0)</f>
        <v>1349164.2473491263</v>
      </c>
      <c r="H35" s="1">
        <f>H39*H44</f>
        <v>467153.79472366063</v>
      </c>
      <c r="I35" s="1">
        <f t="shared" ref="I35:BE35" si="12">I39*I44</f>
        <v>468887.51263428869</v>
      </c>
      <c r="J35" s="1">
        <f t="shared" si="12"/>
        <v>470735.60052657552</v>
      </c>
      <c r="K35" s="1">
        <f t="shared" si="12"/>
        <v>472706.53681537398</v>
      </c>
      <c r="L35" s="1">
        <f t="shared" si="12"/>
        <v>474809.55007062416</v>
      </c>
      <c r="M35" s="1">
        <f t="shared" si="12"/>
        <v>477054.70132801536</v>
      </c>
      <c r="N35" s="1">
        <f t="shared" si="12"/>
        <v>479452.97755451908</v>
      </c>
      <c r="O35" s="1">
        <f t="shared" si="12"/>
        <v>482016.39808470645</v>
      </c>
      <c r="P35" s="1">
        <f t="shared" si="12"/>
        <v>484758.13618993299</v>
      </c>
      <c r="Q35" s="1">
        <f t="shared" si="12"/>
        <v>487692.65836465062</v>
      </c>
      <c r="R35" s="1">
        <f t="shared" si="12"/>
        <v>490835.88443129009</v>
      </c>
      <c r="S35" s="1">
        <f t="shared" si="12"/>
        <v>494205.37220170215</v>
      </c>
      <c r="T35" s="1">
        <f t="shared" si="12"/>
        <v>497820.53122046322</v>
      </c>
      <c r="U35" s="1">
        <f t="shared" si="12"/>
        <v>501702.87109419779</v>
      </c>
      <c r="V35" s="1">
        <f t="shared" si="12"/>
        <v>505876.29113462544</v>
      </c>
      <c r="W35" s="1">
        <f t="shared" si="12"/>
        <v>510367.41958124738</v>
      </c>
      <c r="X35" s="1">
        <f t="shared" si="12"/>
        <v>515206.01261495857</v>
      </c>
      <c r="Y35" s="1">
        <f t="shared" si="12"/>
        <v>520425.42584981566</v>
      </c>
      <c r="Z35" s="1">
        <f t="shared" si="12"/>
        <v>526063.1741624818</v>
      </c>
      <c r="AA35" s="1">
        <f t="shared" si="12"/>
        <v>532161.59981215606</v>
      </c>
      <c r="AB35" s="1">
        <f t="shared" si="12"/>
        <v>538768.67412505439</v>
      </c>
      <c r="AC35" s="1">
        <f t="shared" si="12"/>
        <v>545938.9649901829</v>
      </c>
      <c r="AD35" s="1">
        <f t="shared" si="12"/>
        <v>553734.811627027</v>
      </c>
      <c r="AE35" s="1">
        <f t="shared" si="12"/>
        <v>562227.76037092321</v>
      </c>
      <c r="AF35" s="1">
        <f t="shared" si="12"/>
        <v>571500.33175956167</v>
      </c>
      <c r="AG35" s="1">
        <f t="shared" si="12"/>
        <v>581648.21169527015</v>
      </c>
      <c r="AH35" s="1">
        <f t="shared" si="12"/>
        <v>592782.99038310617</v>
      </c>
      <c r="AI35" s="1">
        <f t="shared" si="12"/>
        <v>605035.61577133706</v>
      </c>
      <c r="AJ35" s="1">
        <f t="shared" si="12"/>
        <v>618560.78884917195</v>
      </c>
      <c r="AK35" s="1">
        <f t="shared" si="12"/>
        <v>633542.61476837797</v>
      </c>
      <c r="AL35" s="1">
        <f t="shared" si="12"/>
        <v>650201.94934240123</v>
      </c>
      <c r="AM35" s="1">
        <f t="shared" si="12"/>
        <v>668806.06555211695</v>
      </c>
      <c r="AN35" s="1">
        <f t="shared" si="12"/>
        <v>689681.5423004753</v>
      </c>
      <c r="AO35" s="1">
        <f t="shared" si="12"/>
        <v>713231.7022430459</v>
      </c>
      <c r="AP35" s="1">
        <f t="shared" si="12"/>
        <v>739960.58893497975</v>
      </c>
      <c r="AQ35" s="1">
        <f t="shared" si="12"/>
        <v>770506.53499643912</v>
      </c>
      <c r="AR35" s="1">
        <f t="shared" si="12"/>
        <v>805690.11682805896</v>
      </c>
      <c r="AS35" s="1">
        <f t="shared" si="12"/>
        <v>846584.24250396399</v>
      </c>
      <c r="AT35" s="1">
        <f t="shared" si="12"/>
        <v>894619.28388764686</v>
      </c>
      <c r="AU35" s="1">
        <f t="shared" si="12"/>
        <v>951745.5538663459</v>
      </c>
      <c r="AV35" s="1">
        <f t="shared" si="12"/>
        <v>1020693.2703150205</v>
      </c>
      <c r="AW35" s="1">
        <f t="shared" si="12"/>
        <v>1105405.8298317203</v>
      </c>
      <c r="AX35" s="1">
        <f t="shared" si="12"/>
        <v>1211798.0373261957</v>
      </c>
      <c r="AY35" s="1">
        <f t="shared" si="12"/>
        <v>1349164.2473491263</v>
      </c>
      <c r="AZ35" s="1">
        <f t="shared" si="12"/>
        <v>1532994.6475629751</v>
      </c>
      <c r="BA35" s="1">
        <f t="shared" si="12"/>
        <v>1791171.0833932713</v>
      </c>
      <c r="BB35" s="1">
        <f t="shared" si="12"/>
        <v>2179456.6209716462</v>
      </c>
      <c r="BC35" s="1">
        <f t="shared" si="12"/>
        <v>2827964.2377716238</v>
      </c>
      <c r="BD35" s="1">
        <f t="shared" si="12"/>
        <v>4127031.5879307687</v>
      </c>
      <c r="BE35" s="1">
        <f t="shared" si="12"/>
        <v>8028344.3651779499</v>
      </c>
    </row>
    <row r="36" spans="1:57">
      <c r="E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row>
    <row r="37" spans="1:57">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row>
    <row r="38" spans="1:57">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row>
    <row r="39" spans="1:57">
      <c r="H39" s="1">
        <f>$H$8/H41</f>
        <v>8839.0641302716103</v>
      </c>
      <c r="I39" s="1">
        <f t="shared" ref="I39:BE39" si="13">$H$8/I41</f>
        <v>8871.8679819558438</v>
      </c>
      <c r="J39" s="1">
        <f t="shared" si="13"/>
        <v>8906.8358396138665</v>
      </c>
      <c r="K39" s="1">
        <f t="shared" si="13"/>
        <v>8944.1281241893867</v>
      </c>
      <c r="L39" s="1">
        <f t="shared" si="13"/>
        <v>8983.9194503862836</v>
      </c>
      <c r="M39" s="1">
        <f t="shared" si="13"/>
        <v>9026.4001840769524</v>
      </c>
      <c r="N39" s="1">
        <f t="shared" si="13"/>
        <v>9071.7782107730891</v>
      </c>
      <c r="O39" s="1">
        <f t="shared" si="13"/>
        <v>9120.2809495180118</v>
      </c>
      <c r="P39" s="1">
        <f t="shared" si="13"/>
        <v>9172.1576531094761</v>
      </c>
      <c r="Q39" s="1">
        <f t="shared" si="13"/>
        <v>9227.6820435500522</v>
      </c>
      <c r="R39" s="1">
        <f t="shared" si="13"/>
        <v>9287.1553414077789</v>
      </c>
      <c r="S39" s="1">
        <f t="shared" si="13"/>
        <v>9350.9097598139397</v>
      </c>
      <c r="T39" s="1">
        <f t="shared" si="13"/>
        <v>9419.3125487217367</v>
      </c>
      <c r="U39" s="1">
        <f t="shared" si="13"/>
        <v>9492.7706935704791</v>
      </c>
      <c r="V39" s="1">
        <f t="shared" si="13"/>
        <v>9571.7363956509307</v>
      </c>
      <c r="W39" s="1">
        <f t="shared" si="13"/>
        <v>9656.7134905720177</v>
      </c>
      <c r="X39" s="1">
        <f t="shared" si="13"/>
        <v>9748.2649980376864</v>
      </c>
      <c r="Y39" s="1">
        <f t="shared" si="13"/>
        <v>9847.0220429902602</v>
      </c>
      <c r="Z39" s="1">
        <f t="shared" si="13"/>
        <v>9953.6944481999071</v>
      </c>
      <c r="AA39" s="1">
        <f t="shared" si="13"/>
        <v>10069.083375829299</v>
      </c>
      <c r="AB39" s="1">
        <f t="shared" si="13"/>
        <v>10194.096496186641</v>
      </c>
      <c r="AC39" s="1">
        <f t="shared" si="13"/>
        <v>10329.766293810917</v>
      </c>
      <c r="AD39" s="1">
        <f t="shared" si="13"/>
        <v>10477.272295369974</v>
      </c>
      <c r="AE39" s="1">
        <f t="shared" si="13"/>
        <v>10637.96823630055</v>
      </c>
      <c r="AF39" s="1">
        <f t="shared" si="13"/>
        <v>10813.415496030464</v>
      </c>
      <c r="AG39" s="1">
        <f t="shared" si="13"/>
        <v>11005.424557181479</v>
      </c>
      <c r="AH39" s="1">
        <f t="shared" si="13"/>
        <v>11216.106829293567</v>
      </c>
      <c r="AI39" s="1">
        <f t="shared" si="13"/>
        <v>11447.939991721008</v>
      </c>
      <c r="AJ39" s="1">
        <f t="shared" si="13"/>
        <v>11703.851157504698</v>
      </c>
      <c r="AK39" s="1">
        <f t="shared" si="13"/>
        <v>11987.323798814958</v>
      </c>
      <c r="AL39" s="1">
        <f t="shared" si="13"/>
        <v>12302.536750803391</v>
      </c>
      <c r="AM39" s="1">
        <f t="shared" si="13"/>
        <v>12654.547112534427</v>
      </c>
      <c r="AN39" s="1">
        <f t="shared" si="13"/>
        <v>13049.534116413704</v>
      </c>
      <c r="AO39" s="1">
        <f t="shared" si="13"/>
        <v>13495.129071140916</v>
      </c>
      <c r="AP39" s="1">
        <f t="shared" si="13"/>
        <v>14000.869035729072</v>
      </c>
      <c r="AQ39" s="1">
        <f t="shared" si="13"/>
        <v>14578.831966152811</v>
      </c>
      <c r="AR39" s="1">
        <f t="shared" si="13"/>
        <v>15244.54407136285</v>
      </c>
      <c r="AS39" s="1">
        <f t="shared" si="13"/>
        <v>16018.305953388304</v>
      </c>
      <c r="AT39" s="1">
        <f t="shared" si="13"/>
        <v>16927.181822719049</v>
      </c>
      <c r="AU39" s="1">
        <f t="shared" si="13"/>
        <v>18008.073746466824</v>
      </c>
      <c r="AV39" s="1">
        <f t="shared" si="13"/>
        <v>19312.640452782718</v>
      </c>
      <c r="AW39" s="1">
        <f t="shared" si="13"/>
        <v>20915.495346962682</v>
      </c>
      <c r="AX39" s="1">
        <f t="shared" si="13"/>
        <v>22928.553050071179</v>
      </c>
      <c r="AY39" s="1">
        <f t="shared" si="13"/>
        <v>25527.672983247106</v>
      </c>
      <c r="AZ39" s="1">
        <f t="shared" si="13"/>
        <v>29005.946551687004</v>
      </c>
      <c r="BA39" s="1">
        <f t="shared" si="13"/>
        <v>33890.928968620712</v>
      </c>
      <c r="BB39" s="1">
        <f t="shared" si="13"/>
        <v>41237.718840128553</v>
      </c>
      <c r="BC39" s="1">
        <f t="shared" si="13"/>
        <v>53508.196953777238</v>
      </c>
      <c r="BD39" s="1">
        <f t="shared" si="13"/>
        <v>78087.981485745026</v>
      </c>
      <c r="BE39" s="1">
        <f t="shared" si="13"/>
        <v>151905.11455802256</v>
      </c>
    </row>
    <row r="40" spans="1:57" ht="15.75" thickBot="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row>
    <row r="41" spans="1:57">
      <c r="B41" t="s">
        <v>26</v>
      </c>
      <c r="F41" s="18" t="s">
        <v>27</v>
      </c>
      <c r="G41" s="19"/>
      <c r="H41" s="20">
        <f t="shared" ref="H41:BA41" si="14">H45+H42</f>
        <v>883.44173472294403</v>
      </c>
      <c r="I41" s="20">
        <f t="shared" si="14"/>
        <v>880.17519697729051</v>
      </c>
      <c r="J41" s="20">
        <f t="shared" si="14"/>
        <v>876.71966669063841</v>
      </c>
      <c r="K41" s="20">
        <f t="shared" si="14"/>
        <v>873.0642092945443</v>
      </c>
      <c r="L41" s="20">
        <f t="shared" si="14"/>
        <v>869.19725757767617</v>
      </c>
      <c r="M41" s="20">
        <f t="shared" si="14"/>
        <v>865.10657508290353</v>
      </c>
      <c r="N41" s="20">
        <f t="shared" si="14"/>
        <v>860.77921738664759</v>
      </c>
      <c r="O41" s="20">
        <f t="shared" si="14"/>
        <v>856.20149113796549</v>
      </c>
      <c r="P41" s="20">
        <f t="shared" si="14"/>
        <v>851.35891072775246</v>
      </c>
      <c r="Q41" s="20">
        <f t="shared" si="14"/>
        <v>846.23615245094857</v>
      </c>
      <c r="R41" s="20">
        <f t="shared" si="14"/>
        <v>840.81700601670104</v>
      </c>
      <c r="S41" s="20">
        <f t="shared" si="14"/>
        <v>835.08432325304341</v>
      </c>
      <c r="T41" s="20">
        <f t="shared" si="14"/>
        <v>829.01996384377412</v>
      </c>
      <c r="U41" s="20">
        <f t="shared" si="14"/>
        <v>822.6047379258257</v>
      </c>
      <c r="V41" s="20">
        <f t="shared" si="14"/>
        <v>815.81834536548172</v>
      </c>
      <c r="W41" s="20">
        <f t="shared" si="14"/>
        <v>808.6393115212893</v>
      </c>
      <c r="X41" s="20">
        <f t="shared" si="14"/>
        <v>801.04491929039716</v>
      </c>
      <c r="Y41" s="20">
        <f t="shared" si="14"/>
        <v>793.0111372232891</v>
      </c>
      <c r="Z41" s="20">
        <f t="shared" si="14"/>
        <v>784.51254347944121</v>
      </c>
      <c r="AA41" s="20">
        <f t="shared" si="14"/>
        <v>775.52224538327073</v>
      </c>
      <c r="AB41" s="20">
        <f t="shared" si="14"/>
        <v>766.01179432582182</v>
      </c>
      <c r="AC41" s="20">
        <f t="shared" si="14"/>
        <v>755.9510957429062</v>
      </c>
      <c r="AD41" s="20">
        <f t="shared" si="14"/>
        <v>745.30831388483614</v>
      </c>
      <c r="AE41" s="20">
        <f t="shared" si="14"/>
        <v>734.04977107640639</v>
      </c>
      <c r="AF41" s="20">
        <f t="shared" si="14"/>
        <v>722.13984114834602</v>
      </c>
      <c r="AG41" s="20">
        <f t="shared" si="14"/>
        <v>709.54083670301929</v>
      </c>
      <c r="AH41" s="20">
        <f t="shared" si="14"/>
        <v>696.21288985764147</v>
      </c>
      <c r="AI41" s="20">
        <f t="shared" si="14"/>
        <v>682.11382608763824</v>
      </c>
      <c r="AJ41" s="20">
        <f t="shared" si="14"/>
        <v>667.19903077094204</v>
      </c>
      <c r="AK41" s="20">
        <f t="shared" si="14"/>
        <v>651.42130801092264</v>
      </c>
      <c r="AL41" s="20">
        <f t="shared" si="14"/>
        <v>634.73073129121644</v>
      </c>
      <c r="AM41" s="20">
        <f t="shared" si="14"/>
        <v>617.07448548987009</v>
      </c>
      <c r="AN41" s="20">
        <f t="shared" si="14"/>
        <v>598.39669975287438</v>
      </c>
      <c r="AO41" s="20">
        <f t="shared" si="14"/>
        <v>578.63827069823822</v>
      </c>
      <c r="AP41" s="20">
        <f t="shared" si="14"/>
        <v>557.73667539115525</v>
      </c>
      <c r="AQ41" s="20">
        <f t="shared" si="14"/>
        <v>535.62577349844821</v>
      </c>
      <c r="AR41" s="20">
        <f t="shared" si="14"/>
        <v>512.23559799623456</v>
      </c>
      <c r="AS41" s="20">
        <f t="shared" si="14"/>
        <v>487.49213376853567</v>
      </c>
      <c r="AT41" s="20">
        <f t="shared" si="14"/>
        <v>461.31708339623418</v>
      </c>
      <c r="AU41" s="20">
        <f t="shared" si="14"/>
        <v>433.62761939524955</v>
      </c>
      <c r="AV41" s="20">
        <f t="shared" si="14"/>
        <v>404.33612211992221</v>
      </c>
      <c r="AW41" s="20">
        <f t="shared" si="14"/>
        <v>373.34990250223666</v>
      </c>
      <c r="AX41" s="20">
        <f t="shared" si="14"/>
        <v>340.57090874952792</v>
      </c>
      <c r="AY41" s="20">
        <f t="shared" si="14"/>
        <v>305.89541607255529</v>
      </c>
      <c r="AZ41" s="20">
        <f t="shared" si="14"/>
        <v>269.21369846212923</v>
      </c>
      <c r="BA41" s="20">
        <f t="shared" si="14"/>
        <v>230.40968147567136</v>
      </c>
      <c r="BB41" s="20">
        <f>BB45+BB42</f>
        <v>189.36057493499703</v>
      </c>
      <c r="BC41" s="20">
        <f>BC45+BC42</f>
        <v>145.93648437304083</v>
      </c>
      <c r="BD41" s="20">
        <v>100</v>
      </c>
      <c r="BE41" s="21">
        <f>BE42</f>
        <v>51.405761888233251</v>
      </c>
    </row>
    <row r="42" spans="1:57">
      <c r="A42" t="s">
        <v>28</v>
      </c>
      <c r="F42" s="22" t="s">
        <v>29</v>
      </c>
      <c r="G42" s="23"/>
      <c r="H42" s="24">
        <f t="shared" ref="H42:BC42" si="15">(H44-H45*H47)/(1+H47/2)</f>
        <v>3.2665377456535576</v>
      </c>
      <c r="I42" s="24">
        <f t="shared" si="15"/>
        <v>3.4555302866520852</v>
      </c>
      <c r="J42" s="24">
        <f t="shared" si="15"/>
        <v>3.6554573960941017</v>
      </c>
      <c r="K42" s="24">
        <f t="shared" si="15"/>
        <v>3.866951716868114</v>
      </c>
      <c r="L42" s="24">
        <f t="shared" si="15"/>
        <v>4.0906824947726257</v>
      </c>
      <c r="M42" s="24">
        <f t="shared" si="15"/>
        <v>4.3273576962559055</v>
      </c>
      <c r="N42" s="24">
        <f t="shared" si="15"/>
        <v>4.5777262486821337</v>
      </c>
      <c r="O42" s="24">
        <f t="shared" si="15"/>
        <v>4.842580410213035</v>
      </c>
      <c r="P42" s="24">
        <f t="shared" si="15"/>
        <v>5.1227582768039266</v>
      </c>
      <c r="Q42" s="24">
        <f t="shared" si="15"/>
        <v>5.4191464342475788</v>
      </c>
      <c r="R42" s="24">
        <f t="shared" si="15"/>
        <v>5.7326827636576194</v>
      </c>
      <c r="S42" s="24">
        <f t="shared" si="15"/>
        <v>6.064359409269243</v>
      </c>
      <c r="T42" s="24">
        <f t="shared" si="15"/>
        <v>6.4152259179483906</v>
      </c>
      <c r="U42" s="24">
        <f t="shared" si="15"/>
        <v>6.7863925603439785</v>
      </c>
      <c r="V42" s="24">
        <f t="shared" si="15"/>
        <v>7.1790338441924488</v>
      </c>
      <c r="W42" s="24">
        <f t="shared" si="15"/>
        <v>7.5943922308921552</v>
      </c>
      <c r="X42" s="24">
        <f t="shared" si="15"/>
        <v>8.0337820671080564</v>
      </c>
      <c r="Y42" s="24">
        <f t="shared" si="15"/>
        <v>8.4985937438478842</v>
      </c>
      <c r="Z42" s="24">
        <f t="shared" si="15"/>
        <v>8.990298096170509</v>
      </c>
      <c r="AA42" s="24">
        <f t="shared" si="15"/>
        <v>9.5104510574489431</v>
      </c>
      <c r="AB42" s="24">
        <f t="shared" si="15"/>
        <v>10.060698582915631</v>
      </c>
      <c r="AC42" s="24">
        <f t="shared" si="15"/>
        <v>10.642781858070034</v>
      </c>
      <c r="AD42" s="24">
        <f t="shared" si="15"/>
        <v>11.258542808429798</v>
      </c>
      <c r="AE42" s="24">
        <f t="shared" si="15"/>
        <v>11.909929928060381</v>
      </c>
      <c r="AF42" s="24">
        <f t="shared" si="15"/>
        <v>12.599004445326733</v>
      </c>
      <c r="AG42" s="24">
        <f t="shared" si="15"/>
        <v>13.327946845377777</v>
      </c>
      <c r="AH42" s="24">
        <f t="shared" si="15"/>
        <v>14.099063770003207</v>
      </c>
      <c r="AI42" s="24">
        <f t="shared" si="15"/>
        <v>14.914795316696251</v>
      </c>
      <c r="AJ42" s="24">
        <f t="shared" si="15"/>
        <v>15.777722760019392</v>
      </c>
      <c r="AK42" s="24">
        <f t="shared" si="15"/>
        <v>16.690576719706225</v>
      </c>
      <c r="AL42" s="24">
        <f t="shared" si="15"/>
        <v>17.656245801346369</v>
      </c>
      <c r="AM42" s="24">
        <f t="shared" si="15"/>
        <v>18.677785736995698</v>
      </c>
      <c r="AN42" s="24">
        <f t="shared" si="15"/>
        <v>19.75842905463616</v>
      </c>
      <c r="AO42" s="24">
        <f t="shared" si="15"/>
        <v>20.901595307082967</v>
      </c>
      <c r="AP42" s="24">
        <f t="shared" si="15"/>
        <v>22.110901892707052</v>
      </c>
      <c r="AQ42" s="24">
        <f t="shared" si="15"/>
        <v>23.390175502213673</v>
      </c>
      <c r="AR42" s="24">
        <f t="shared" si="15"/>
        <v>24.743464227698894</v>
      </c>
      <c r="AS42" s="24">
        <f t="shared" si="15"/>
        <v>26.17505037230147</v>
      </c>
      <c r="AT42" s="24">
        <f t="shared" si="15"/>
        <v>27.689464000984628</v>
      </c>
      <c r="AU42" s="24">
        <f t="shared" si="15"/>
        <v>29.291497275327316</v>
      </c>
      <c r="AV42" s="24">
        <f t="shared" si="15"/>
        <v>30.986219617685538</v>
      </c>
      <c r="AW42" s="24">
        <f t="shared" si="15"/>
        <v>32.778993752708772</v>
      </c>
      <c r="AX42" s="24">
        <f t="shared" si="15"/>
        <v>34.675492676972631</v>
      </c>
      <c r="AY42" s="24">
        <f t="shared" si="15"/>
        <v>36.681717610426055</v>
      </c>
      <c r="AZ42" s="24">
        <f t="shared" si="15"/>
        <v>38.804016986457846</v>
      </c>
      <c r="BA42" s="24">
        <f t="shared" si="15"/>
        <v>41.04910654067433</v>
      </c>
      <c r="BB42" s="24">
        <f t="shared" si="15"/>
        <v>43.424090561956206</v>
      </c>
      <c r="BC42" s="24">
        <f t="shared" si="15"/>
        <v>45.93648437304082</v>
      </c>
      <c r="BD42" s="24">
        <f>BD44-BD43</f>
        <v>48.594238111766742</v>
      </c>
      <c r="BE42" s="25">
        <f>BD41*(1+BD47/2)/2</f>
        <v>51.405761888233251</v>
      </c>
    </row>
    <row r="43" spans="1:57">
      <c r="B43" t="s">
        <v>30</v>
      </c>
      <c r="F43" s="22" t="s">
        <v>31</v>
      </c>
      <c r="G43" s="23"/>
      <c r="H43" s="24">
        <f t="shared" ref="H43:BA43" si="16">H44-H42</f>
        <v>49.584509360541126</v>
      </c>
      <c r="I43" s="24">
        <f t="shared" si="16"/>
        <v>49.3955168195426</v>
      </c>
      <c r="J43" s="24">
        <f t="shared" si="16"/>
        <v>49.195589710100585</v>
      </c>
      <c r="K43" s="24">
        <f t="shared" si="16"/>
        <v>48.984095389326569</v>
      </c>
      <c r="L43" s="24">
        <f t="shared" si="16"/>
        <v>48.760364611422062</v>
      </c>
      <c r="M43" s="24">
        <f t="shared" si="16"/>
        <v>48.523689409938783</v>
      </c>
      <c r="N43" s="24">
        <f t="shared" si="16"/>
        <v>48.273320857512552</v>
      </c>
      <c r="O43" s="24">
        <f t="shared" si="16"/>
        <v>48.008466695981653</v>
      </c>
      <c r="P43" s="24">
        <f t="shared" si="16"/>
        <v>47.728288829390756</v>
      </c>
      <c r="Q43" s="24">
        <f t="shared" si="16"/>
        <v>47.431900671947105</v>
      </c>
      <c r="R43" s="24">
        <f t="shared" si="16"/>
        <v>47.118364342537063</v>
      </c>
      <c r="S43" s="24">
        <f t="shared" si="16"/>
        <v>46.786687696925441</v>
      </c>
      <c r="T43" s="24">
        <f t="shared" si="16"/>
        <v>46.435821188246294</v>
      </c>
      <c r="U43" s="24">
        <f t="shared" si="16"/>
        <v>46.064654545850708</v>
      </c>
      <c r="V43" s="24">
        <f t="shared" si="16"/>
        <v>45.672013262002238</v>
      </c>
      <c r="W43" s="24">
        <f t="shared" si="16"/>
        <v>45.25665487530253</v>
      </c>
      <c r="X43" s="24">
        <f t="shared" si="16"/>
        <v>44.817265039086628</v>
      </c>
      <c r="Y43" s="24">
        <f t="shared" si="16"/>
        <v>44.3524533623468</v>
      </c>
      <c r="Z43" s="24">
        <f t="shared" si="16"/>
        <v>43.860749010024179</v>
      </c>
      <c r="AA43" s="24">
        <f t="shared" si="16"/>
        <v>43.340596048745738</v>
      </c>
      <c r="AB43" s="24">
        <f t="shared" si="16"/>
        <v>42.79034852327905</v>
      </c>
      <c r="AC43" s="24">
        <f t="shared" si="16"/>
        <v>42.208265248124647</v>
      </c>
      <c r="AD43" s="24">
        <f t="shared" si="16"/>
        <v>41.59250429776489</v>
      </c>
      <c r="AE43" s="24">
        <f t="shared" si="16"/>
        <v>40.941117178134306</v>
      </c>
      <c r="AF43" s="24">
        <f t="shared" si="16"/>
        <v>40.25204266086795</v>
      </c>
      <c r="AG43" s="24">
        <f t="shared" si="16"/>
        <v>39.523100260816904</v>
      </c>
      <c r="AH43" s="24">
        <f t="shared" si="16"/>
        <v>38.751983336191479</v>
      </c>
      <c r="AI43" s="24">
        <f t="shared" si="16"/>
        <v>37.936251789498435</v>
      </c>
      <c r="AJ43" s="24">
        <f t="shared" si="16"/>
        <v>37.073324346175291</v>
      </c>
      <c r="AK43" s="24">
        <f t="shared" si="16"/>
        <v>36.160470386488456</v>
      </c>
      <c r="AL43" s="24">
        <f t="shared" si="16"/>
        <v>35.194801304848312</v>
      </c>
      <c r="AM43" s="24">
        <f t="shared" si="16"/>
        <v>34.173261369198983</v>
      </c>
      <c r="AN43" s="24">
        <f t="shared" si="16"/>
        <v>33.092618051558524</v>
      </c>
      <c r="AO43" s="24">
        <f t="shared" si="16"/>
        <v>31.949451799111717</v>
      </c>
      <c r="AP43" s="24">
        <f t="shared" si="16"/>
        <v>30.740145213487633</v>
      </c>
      <c r="AQ43" s="24">
        <f t="shared" si="16"/>
        <v>29.460871603981012</v>
      </c>
      <c r="AR43" s="24">
        <f t="shared" si="16"/>
        <v>28.107582878495791</v>
      </c>
      <c r="AS43" s="24">
        <f t="shared" si="16"/>
        <v>26.675996733893214</v>
      </c>
      <c r="AT43" s="24">
        <f t="shared" si="16"/>
        <v>25.161583105210056</v>
      </c>
      <c r="AU43" s="24">
        <f t="shared" si="16"/>
        <v>23.559549830867368</v>
      </c>
      <c r="AV43" s="24">
        <f t="shared" si="16"/>
        <v>21.864827488509146</v>
      </c>
      <c r="AW43" s="24">
        <f t="shared" si="16"/>
        <v>20.072053353485913</v>
      </c>
      <c r="AX43" s="24">
        <f t="shared" si="16"/>
        <v>18.175554429222053</v>
      </c>
      <c r="AY43" s="24">
        <f t="shared" si="16"/>
        <v>16.169329495768629</v>
      </c>
      <c r="AZ43" s="24">
        <f t="shared" si="16"/>
        <v>14.047030119736839</v>
      </c>
      <c r="BA43" s="24">
        <f t="shared" si="16"/>
        <v>11.801940565520354</v>
      </c>
      <c r="BB43" s="24">
        <f>BB44-BB42</f>
        <v>9.4269565442384788</v>
      </c>
      <c r="BC43" s="24">
        <f>BC44-BC42</f>
        <v>6.9145627331538648</v>
      </c>
      <c r="BD43" s="24">
        <f>AVERAGE(BD41,BD45)*BD47</f>
        <v>4.2568089944279395</v>
      </c>
      <c r="BE43" s="25">
        <f>BD47/2*BE41</f>
        <v>1.4452852179614346</v>
      </c>
    </row>
    <row r="44" spans="1:57">
      <c r="B44" t="s">
        <v>32</v>
      </c>
      <c r="F44" s="22" t="s">
        <v>33</v>
      </c>
      <c r="G44" s="23"/>
      <c r="H44" s="24">
        <f>I44</f>
        <v>52.851047106194684</v>
      </c>
      <c r="I44" s="24">
        <f t="shared" ref="I44:BA44" si="17">J44</f>
        <v>52.851047106194684</v>
      </c>
      <c r="J44" s="24">
        <f t="shared" si="17"/>
        <v>52.851047106194684</v>
      </c>
      <c r="K44" s="24">
        <f t="shared" si="17"/>
        <v>52.851047106194684</v>
      </c>
      <c r="L44" s="24">
        <f t="shared" si="17"/>
        <v>52.851047106194684</v>
      </c>
      <c r="M44" s="24">
        <f t="shared" si="17"/>
        <v>52.851047106194684</v>
      </c>
      <c r="N44" s="24">
        <f t="shared" si="17"/>
        <v>52.851047106194684</v>
      </c>
      <c r="O44" s="24">
        <f t="shared" si="17"/>
        <v>52.851047106194684</v>
      </c>
      <c r="P44" s="24">
        <f t="shared" si="17"/>
        <v>52.851047106194684</v>
      </c>
      <c r="Q44" s="24">
        <f t="shared" si="17"/>
        <v>52.851047106194684</v>
      </c>
      <c r="R44" s="24">
        <f t="shared" si="17"/>
        <v>52.851047106194684</v>
      </c>
      <c r="S44" s="24">
        <f t="shared" si="17"/>
        <v>52.851047106194684</v>
      </c>
      <c r="T44" s="24">
        <f t="shared" si="17"/>
        <v>52.851047106194684</v>
      </c>
      <c r="U44" s="24">
        <f t="shared" si="17"/>
        <v>52.851047106194684</v>
      </c>
      <c r="V44" s="24">
        <f t="shared" si="17"/>
        <v>52.851047106194684</v>
      </c>
      <c r="W44" s="24">
        <f t="shared" si="17"/>
        <v>52.851047106194684</v>
      </c>
      <c r="X44" s="24">
        <f t="shared" si="17"/>
        <v>52.851047106194684</v>
      </c>
      <c r="Y44" s="24">
        <f t="shared" si="17"/>
        <v>52.851047106194684</v>
      </c>
      <c r="Z44" s="24">
        <f t="shared" si="17"/>
        <v>52.851047106194684</v>
      </c>
      <c r="AA44" s="24">
        <f t="shared" si="17"/>
        <v>52.851047106194684</v>
      </c>
      <c r="AB44" s="24">
        <f t="shared" si="17"/>
        <v>52.851047106194684</v>
      </c>
      <c r="AC44" s="24">
        <f t="shared" si="17"/>
        <v>52.851047106194684</v>
      </c>
      <c r="AD44" s="24">
        <f t="shared" si="17"/>
        <v>52.851047106194684</v>
      </c>
      <c r="AE44" s="24">
        <f t="shared" si="17"/>
        <v>52.851047106194684</v>
      </c>
      <c r="AF44" s="24">
        <f t="shared" si="17"/>
        <v>52.851047106194684</v>
      </c>
      <c r="AG44" s="24">
        <f t="shared" si="17"/>
        <v>52.851047106194684</v>
      </c>
      <c r="AH44" s="24">
        <f t="shared" si="17"/>
        <v>52.851047106194684</v>
      </c>
      <c r="AI44" s="24">
        <f t="shared" si="17"/>
        <v>52.851047106194684</v>
      </c>
      <c r="AJ44" s="24">
        <f t="shared" si="17"/>
        <v>52.851047106194684</v>
      </c>
      <c r="AK44" s="24">
        <f t="shared" si="17"/>
        <v>52.851047106194684</v>
      </c>
      <c r="AL44" s="24">
        <f t="shared" si="17"/>
        <v>52.851047106194684</v>
      </c>
      <c r="AM44" s="24">
        <f t="shared" si="17"/>
        <v>52.851047106194684</v>
      </c>
      <c r="AN44" s="24">
        <f t="shared" si="17"/>
        <v>52.851047106194684</v>
      </c>
      <c r="AO44" s="24">
        <f t="shared" si="17"/>
        <v>52.851047106194684</v>
      </c>
      <c r="AP44" s="24">
        <f t="shared" si="17"/>
        <v>52.851047106194684</v>
      </c>
      <c r="AQ44" s="24">
        <f t="shared" si="17"/>
        <v>52.851047106194684</v>
      </c>
      <c r="AR44" s="24">
        <f t="shared" si="17"/>
        <v>52.851047106194684</v>
      </c>
      <c r="AS44" s="24">
        <f t="shared" si="17"/>
        <v>52.851047106194684</v>
      </c>
      <c r="AT44" s="24">
        <f t="shared" si="17"/>
        <v>52.851047106194684</v>
      </c>
      <c r="AU44" s="24">
        <f t="shared" si="17"/>
        <v>52.851047106194684</v>
      </c>
      <c r="AV44" s="24">
        <f t="shared" si="17"/>
        <v>52.851047106194684</v>
      </c>
      <c r="AW44" s="24">
        <f t="shared" si="17"/>
        <v>52.851047106194684</v>
      </c>
      <c r="AX44" s="24">
        <f t="shared" si="17"/>
        <v>52.851047106194684</v>
      </c>
      <c r="AY44" s="24">
        <f t="shared" si="17"/>
        <v>52.851047106194684</v>
      </c>
      <c r="AZ44" s="24">
        <f t="shared" si="17"/>
        <v>52.851047106194684</v>
      </c>
      <c r="BA44" s="24">
        <f t="shared" si="17"/>
        <v>52.851047106194684</v>
      </c>
      <c r="BB44" s="24">
        <f>BC44</f>
        <v>52.851047106194684</v>
      </c>
      <c r="BC44" s="24">
        <f>BD44</f>
        <v>52.851047106194684</v>
      </c>
      <c r="BD44" s="24">
        <f>BE44</f>
        <v>52.851047106194684</v>
      </c>
      <c r="BE44" s="25">
        <f>BE42+BE43</f>
        <v>52.851047106194684</v>
      </c>
    </row>
    <row r="45" spans="1:57">
      <c r="A45" s="8"/>
      <c r="B45" t="s">
        <v>34</v>
      </c>
      <c r="F45" s="22" t="s">
        <v>35</v>
      </c>
      <c r="G45" s="23"/>
      <c r="H45" s="24">
        <f t="shared" ref="H45:BA45" si="18">I41</f>
        <v>880.17519697729051</v>
      </c>
      <c r="I45" s="24">
        <f t="shared" si="18"/>
        <v>876.71966669063841</v>
      </c>
      <c r="J45" s="24">
        <f t="shared" si="18"/>
        <v>873.0642092945443</v>
      </c>
      <c r="K45" s="24">
        <f t="shared" si="18"/>
        <v>869.19725757767617</v>
      </c>
      <c r="L45" s="24">
        <f t="shared" si="18"/>
        <v>865.10657508290353</v>
      </c>
      <c r="M45" s="24">
        <f t="shared" si="18"/>
        <v>860.77921738664759</v>
      </c>
      <c r="N45" s="24">
        <f t="shared" si="18"/>
        <v>856.20149113796549</v>
      </c>
      <c r="O45" s="24">
        <f t="shared" si="18"/>
        <v>851.35891072775246</v>
      </c>
      <c r="P45" s="24">
        <f t="shared" si="18"/>
        <v>846.23615245094857</v>
      </c>
      <c r="Q45" s="24">
        <f t="shared" si="18"/>
        <v>840.81700601670104</v>
      </c>
      <c r="R45" s="24">
        <f t="shared" si="18"/>
        <v>835.08432325304341</v>
      </c>
      <c r="S45" s="24">
        <f t="shared" si="18"/>
        <v>829.01996384377412</v>
      </c>
      <c r="T45" s="24">
        <f t="shared" si="18"/>
        <v>822.6047379258257</v>
      </c>
      <c r="U45" s="24">
        <f t="shared" si="18"/>
        <v>815.81834536548172</v>
      </c>
      <c r="V45" s="24">
        <f t="shared" si="18"/>
        <v>808.6393115212893</v>
      </c>
      <c r="W45" s="24">
        <f t="shared" si="18"/>
        <v>801.04491929039716</v>
      </c>
      <c r="X45" s="24">
        <f t="shared" si="18"/>
        <v>793.0111372232891</v>
      </c>
      <c r="Y45" s="24">
        <f t="shared" si="18"/>
        <v>784.51254347944121</v>
      </c>
      <c r="Z45" s="24">
        <f t="shared" si="18"/>
        <v>775.52224538327073</v>
      </c>
      <c r="AA45" s="24">
        <f t="shared" si="18"/>
        <v>766.01179432582182</v>
      </c>
      <c r="AB45" s="24">
        <f t="shared" si="18"/>
        <v>755.9510957429062</v>
      </c>
      <c r="AC45" s="24">
        <f t="shared" si="18"/>
        <v>745.30831388483614</v>
      </c>
      <c r="AD45" s="24">
        <f t="shared" si="18"/>
        <v>734.04977107640639</v>
      </c>
      <c r="AE45" s="24">
        <f t="shared" si="18"/>
        <v>722.13984114834602</v>
      </c>
      <c r="AF45" s="24">
        <f t="shared" si="18"/>
        <v>709.54083670301929</v>
      </c>
      <c r="AG45" s="24">
        <f t="shared" si="18"/>
        <v>696.21288985764147</v>
      </c>
      <c r="AH45" s="24">
        <f t="shared" si="18"/>
        <v>682.11382608763824</v>
      </c>
      <c r="AI45" s="24">
        <f t="shared" si="18"/>
        <v>667.19903077094204</v>
      </c>
      <c r="AJ45" s="24">
        <f t="shared" si="18"/>
        <v>651.42130801092264</v>
      </c>
      <c r="AK45" s="24">
        <f t="shared" si="18"/>
        <v>634.73073129121644</v>
      </c>
      <c r="AL45" s="24">
        <f t="shared" si="18"/>
        <v>617.07448548987009</v>
      </c>
      <c r="AM45" s="24">
        <f t="shared" si="18"/>
        <v>598.39669975287438</v>
      </c>
      <c r="AN45" s="24">
        <f t="shared" si="18"/>
        <v>578.63827069823822</v>
      </c>
      <c r="AO45" s="24">
        <f t="shared" si="18"/>
        <v>557.73667539115525</v>
      </c>
      <c r="AP45" s="24">
        <f t="shared" si="18"/>
        <v>535.62577349844821</v>
      </c>
      <c r="AQ45" s="24">
        <f t="shared" si="18"/>
        <v>512.23559799623456</v>
      </c>
      <c r="AR45" s="24">
        <f t="shared" si="18"/>
        <v>487.49213376853567</v>
      </c>
      <c r="AS45" s="24">
        <f t="shared" si="18"/>
        <v>461.31708339623418</v>
      </c>
      <c r="AT45" s="24">
        <f t="shared" si="18"/>
        <v>433.62761939524955</v>
      </c>
      <c r="AU45" s="24">
        <f t="shared" si="18"/>
        <v>404.33612211992221</v>
      </c>
      <c r="AV45" s="24">
        <f t="shared" si="18"/>
        <v>373.34990250223666</v>
      </c>
      <c r="AW45" s="24">
        <f t="shared" si="18"/>
        <v>340.57090874952792</v>
      </c>
      <c r="AX45" s="24">
        <f t="shared" si="18"/>
        <v>305.89541607255529</v>
      </c>
      <c r="AY45" s="24">
        <f t="shared" si="18"/>
        <v>269.21369846212923</v>
      </c>
      <c r="AZ45" s="24">
        <f t="shared" si="18"/>
        <v>230.40968147567136</v>
      </c>
      <c r="BA45" s="24">
        <f t="shared" si="18"/>
        <v>189.36057493499703</v>
      </c>
      <c r="BB45" s="24">
        <f>BC41</f>
        <v>145.93648437304083</v>
      </c>
      <c r="BC45" s="24">
        <f>BD41</f>
        <v>100</v>
      </c>
      <c r="BD45" s="24">
        <f>BE41</f>
        <v>51.405761888233251</v>
      </c>
      <c r="BE45" s="25">
        <f>BE41-BE42</f>
        <v>0</v>
      </c>
    </row>
    <row r="46" spans="1:57">
      <c r="B46" t="s">
        <v>36</v>
      </c>
      <c r="F46" s="22"/>
      <c r="G46" s="23"/>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7"/>
      <c r="BA46" s="27"/>
      <c r="BB46" s="27"/>
      <c r="BC46" s="27"/>
      <c r="BD46" s="27"/>
      <c r="BE46" s="28"/>
    </row>
    <row r="47" spans="1:57" ht="15.75" thickBot="1">
      <c r="B47" t="s">
        <v>37</v>
      </c>
      <c r="F47" s="29"/>
      <c r="G47" s="30"/>
      <c r="H47" s="31">
        <f>D26</f>
        <v>5.6230475529330089E-2</v>
      </c>
      <c r="I47" s="31">
        <f>H47</f>
        <v>5.6230475529330089E-2</v>
      </c>
      <c r="J47" s="31">
        <f t="shared" ref="J47:BE47" si="19">I47</f>
        <v>5.6230475529330089E-2</v>
      </c>
      <c r="K47" s="31">
        <f t="shared" si="19"/>
        <v>5.6230475529330089E-2</v>
      </c>
      <c r="L47" s="31">
        <f t="shared" si="19"/>
        <v>5.6230475529330089E-2</v>
      </c>
      <c r="M47" s="31">
        <f t="shared" si="19"/>
        <v>5.6230475529330089E-2</v>
      </c>
      <c r="N47" s="31">
        <f t="shared" si="19"/>
        <v>5.6230475529330089E-2</v>
      </c>
      <c r="O47" s="31">
        <f t="shared" si="19"/>
        <v>5.6230475529330089E-2</v>
      </c>
      <c r="P47" s="31">
        <f t="shared" si="19"/>
        <v>5.6230475529330089E-2</v>
      </c>
      <c r="Q47" s="31">
        <f t="shared" si="19"/>
        <v>5.6230475529330089E-2</v>
      </c>
      <c r="R47" s="31">
        <f t="shared" si="19"/>
        <v>5.6230475529330089E-2</v>
      </c>
      <c r="S47" s="31">
        <f t="shared" si="19"/>
        <v>5.6230475529330089E-2</v>
      </c>
      <c r="T47" s="31">
        <f t="shared" si="19"/>
        <v>5.6230475529330089E-2</v>
      </c>
      <c r="U47" s="31">
        <f t="shared" si="19"/>
        <v>5.6230475529330089E-2</v>
      </c>
      <c r="V47" s="31">
        <f t="shared" si="19"/>
        <v>5.6230475529330089E-2</v>
      </c>
      <c r="W47" s="31">
        <f t="shared" si="19"/>
        <v>5.6230475529330089E-2</v>
      </c>
      <c r="X47" s="31">
        <f t="shared" si="19"/>
        <v>5.6230475529330089E-2</v>
      </c>
      <c r="Y47" s="31">
        <f t="shared" si="19"/>
        <v>5.6230475529330089E-2</v>
      </c>
      <c r="Z47" s="31">
        <f t="shared" si="19"/>
        <v>5.6230475529330089E-2</v>
      </c>
      <c r="AA47" s="31">
        <f t="shared" si="19"/>
        <v>5.6230475529330089E-2</v>
      </c>
      <c r="AB47" s="31">
        <f t="shared" si="19"/>
        <v>5.6230475529330089E-2</v>
      </c>
      <c r="AC47" s="31">
        <f t="shared" si="19"/>
        <v>5.6230475529330089E-2</v>
      </c>
      <c r="AD47" s="31">
        <f t="shared" si="19"/>
        <v>5.6230475529330089E-2</v>
      </c>
      <c r="AE47" s="31">
        <f t="shared" si="19"/>
        <v>5.6230475529330089E-2</v>
      </c>
      <c r="AF47" s="31">
        <f t="shared" si="19"/>
        <v>5.6230475529330089E-2</v>
      </c>
      <c r="AG47" s="31">
        <f t="shared" si="19"/>
        <v>5.6230475529330089E-2</v>
      </c>
      <c r="AH47" s="31">
        <f t="shared" si="19"/>
        <v>5.6230475529330089E-2</v>
      </c>
      <c r="AI47" s="31">
        <f t="shared" si="19"/>
        <v>5.6230475529330089E-2</v>
      </c>
      <c r="AJ47" s="31">
        <f t="shared" si="19"/>
        <v>5.6230475529330089E-2</v>
      </c>
      <c r="AK47" s="31">
        <f t="shared" si="19"/>
        <v>5.6230475529330089E-2</v>
      </c>
      <c r="AL47" s="31">
        <f t="shared" si="19"/>
        <v>5.6230475529330089E-2</v>
      </c>
      <c r="AM47" s="31">
        <f t="shared" si="19"/>
        <v>5.6230475529330089E-2</v>
      </c>
      <c r="AN47" s="31">
        <f t="shared" si="19"/>
        <v>5.6230475529330089E-2</v>
      </c>
      <c r="AO47" s="31">
        <f t="shared" si="19"/>
        <v>5.6230475529330089E-2</v>
      </c>
      <c r="AP47" s="31">
        <f t="shared" si="19"/>
        <v>5.6230475529330089E-2</v>
      </c>
      <c r="AQ47" s="31">
        <f t="shared" si="19"/>
        <v>5.6230475529330089E-2</v>
      </c>
      <c r="AR47" s="31">
        <f t="shared" si="19"/>
        <v>5.6230475529330089E-2</v>
      </c>
      <c r="AS47" s="31">
        <f t="shared" si="19"/>
        <v>5.6230475529330089E-2</v>
      </c>
      <c r="AT47" s="31">
        <f t="shared" si="19"/>
        <v>5.6230475529330089E-2</v>
      </c>
      <c r="AU47" s="31">
        <f t="shared" si="19"/>
        <v>5.6230475529330089E-2</v>
      </c>
      <c r="AV47" s="31">
        <f t="shared" si="19"/>
        <v>5.6230475529330089E-2</v>
      </c>
      <c r="AW47" s="31">
        <f t="shared" si="19"/>
        <v>5.6230475529330089E-2</v>
      </c>
      <c r="AX47" s="31">
        <f t="shared" si="19"/>
        <v>5.6230475529330089E-2</v>
      </c>
      <c r="AY47" s="31">
        <f t="shared" si="19"/>
        <v>5.6230475529330089E-2</v>
      </c>
      <c r="AZ47" s="31">
        <f t="shared" si="19"/>
        <v>5.6230475529330089E-2</v>
      </c>
      <c r="BA47" s="31">
        <f t="shared" si="19"/>
        <v>5.6230475529330089E-2</v>
      </c>
      <c r="BB47" s="31">
        <f t="shared" si="19"/>
        <v>5.6230475529330089E-2</v>
      </c>
      <c r="BC47" s="31">
        <f t="shared" si="19"/>
        <v>5.6230475529330089E-2</v>
      </c>
      <c r="BD47" s="31">
        <f t="shared" si="19"/>
        <v>5.6230475529330089E-2</v>
      </c>
      <c r="BE47" s="32">
        <f t="shared" si="19"/>
        <v>5.6230475529330089E-2</v>
      </c>
    </row>
    <row r="49" spans="1:57" s="106" customFormat="1" ht="26.25">
      <c r="A49" s="107" t="s">
        <v>384</v>
      </c>
      <c r="C49" s="105"/>
      <c r="D49" s="105"/>
      <c r="E49" s="105"/>
      <c r="F49" s="105"/>
      <c r="G49" s="105"/>
      <c r="H49" s="105"/>
      <c r="I49" s="105"/>
      <c r="J49" s="105"/>
      <c r="K49" s="105"/>
      <c r="L49" s="105"/>
      <c r="M49" s="105"/>
      <c r="N49" s="105"/>
      <c r="O49" s="105"/>
      <c r="P49" s="105"/>
      <c r="Q49" s="105"/>
      <c r="R49" s="105"/>
      <c r="S49" s="105"/>
      <c r="T49" s="105"/>
      <c r="U49" s="105"/>
      <c r="V49" s="105"/>
      <c r="W49" s="105"/>
      <c r="X49" s="105"/>
      <c r="Y49" s="105"/>
      <c r="Z49" s="105"/>
      <c r="AA49" s="105"/>
      <c r="AB49" s="105"/>
      <c r="AC49" s="105"/>
      <c r="AD49" s="105"/>
      <c r="AE49" s="105"/>
      <c r="AF49" s="105"/>
      <c r="AG49" s="105"/>
      <c r="AH49" s="105"/>
      <c r="AI49" s="105"/>
      <c r="AJ49" s="105"/>
      <c r="AK49" s="105"/>
      <c r="AL49" s="105"/>
      <c r="AM49" s="105"/>
    </row>
    <row r="54" spans="1:57">
      <c r="A54" s="1"/>
      <c r="B54" s="46"/>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row>
    <row r="55" spans="1:57">
      <c r="H55" s="4"/>
      <c r="I55" s="4"/>
      <c r="J55" s="4"/>
      <c r="K55" s="4"/>
      <c r="L55" s="4"/>
    </row>
    <row r="56" spans="1:57">
      <c r="C56" s="1"/>
      <c r="H56" s="1"/>
      <c r="I56" s="1"/>
      <c r="J56" s="1"/>
      <c r="K56" s="1"/>
      <c r="L56" s="1"/>
    </row>
    <row r="57" spans="1:57">
      <c r="H57" s="1"/>
      <c r="I57" s="1"/>
      <c r="J57" s="1"/>
      <c r="K57" s="1"/>
      <c r="L57" s="1"/>
    </row>
    <row r="58" spans="1:57">
      <c r="H58" s="1"/>
      <c r="I58" s="1"/>
      <c r="J58" s="1"/>
      <c r="K58" s="1"/>
      <c r="L58" s="1"/>
    </row>
    <row r="59" spans="1:57">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row>
    <row r="63" spans="1:57">
      <c r="A63" s="8"/>
    </row>
    <row r="69" spans="1:3">
      <c r="A69" s="4"/>
      <c r="B69" s="52"/>
      <c r="C69" s="53"/>
    </row>
    <row r="70" spans="1:3">
      <c r="A70" s="4"/>
    </row>
    <row r="75" spans="1:3">
      <c r="A75" s="1"/>
    </row>
    <row r="79" spans="1:3">
      <c r="A79" s="1"/>
    </row>
    <row r="80" spans="1:3">
      <c r="A80" s="1"/>
      <c r="B80" s="46"/>
    </row>
    <row r="82" spans="1:3">
      <c r="C82" s="1"/>
    </row>
    <row r="89" spans="1:3">
      <c r="A89" s="8"/>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AS88"/>
  <sheetViews>
    <sheetView workbookViewId="0">
      <selection activeCell="B63" sqref="B63"/>
    </sheetView>
  </sheetViews>
  <sheetFormatPr defaultRowHeight="15"/>
  <cols>
    <col min="2" max="2" width="45.42578125" bestFit="1" customWidth="1"/>
    <col min="3" max="3" width="15.28515625" bestFit="1" customWidth="1"/>
    <col min="4" max="5" width="12.5703125" customWidth="1"/>
    <col min="6" max="6" width="13.28515625" bestFit="1" customWidth="1"/>
    <col min="7" max="7" width="12.7109375" customWidth="1"/>
    <col min="8" max="8" width="13.140625" bestFit="1" customWidth="1"/>
    <col min="9" max="9" width="11.5703125" bestFit="1" customWidth="1"/>
    <col min="10" max="10" width="17.7109375" customWidth="1"/>
    <col min="11" max="14" width="12.5703125" bestFit="1" customWidth="1"/>
    <col min="15" max="15" width="15.28515625" bestFit="1" customWidth="1"/>
    <col min="16" max="16" width="12.5703125" bestFit="1" customWidth="1"/>
    <col min="17" max="44" width="11.5703125" bestFit="1" customWidth="1"/>
    <col min="45" max="45" width="14.28515625" bestFit="1" customWidth="1"/>
  </cols>
  <sheetData>
    <row r="1" spans="1:39" s="106" customFormat="1" ht="26.25">
      <c r="A1" s="103"/>
      <c r="B1" s="107" t="s">
        <v>362</v>
      </c>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row>
    <row r="2" spans="1:39">
      <c r="B2" s="68"/>
      <c r="E2" s="68"/>
      <c r="F2" s="68"/>
      <c r="G2" s="68"/>
    </row>
    <row r="3" spans="1:39">
      <c r="B3" s="4" t="s">
        <v>76</v>
      </c>
      <c r="C3" s="277"/>
      <c r="D3" s="277"/>
      <c r="E3" s="279"/>
      <c r="F3" s="279"/>
      <c r="J3" s="37"/>
    </row>
    <row r="4" spans="1:39">
      <c r="B4" s="278"/>
      <c r="C4" s="38" t="s">
        <v>77</v>
      </c>
      <c r="D4" s="38"/>
      <c r="E4" s="69"/>
      <c r="F4" s="38" t="s">
        <v>78</v>
      </c>
      <c r="H4" s="296"/>
      <c r="I4" s="161"/>
      <c r="J4" s="138"/>
      <c r="K4" s="161"/>
      <c r="L4" s="161"/>
      <c r="M4" s="161"/>
    </row>
    <row r="5" spans="1:39">
      <c r="B5" s="278"/>
      <c r="C5" s="38" t="s">
        <v>79</v>
      </c>
      <c r="F5" s="38" t="s">
        <v>40</v>
      </c>
      <c r="H5" s="132"/>
      <c r="I5" s="161"/>
      <c r="J5" s="138"/>
      <c r="K5" s="161"/>
      <c r="L5" s="161"/>
      <c r="M5" s="297"/>
    </row>
    <row r="6" spans="1:39">
      <c r="B6" t="s">
        <v>80</v>
      </c>
      <c r="C6">
        <v>1</v>
      </c>
      <c r="D6" s="6"/>
      <c r="E6" s="6"/>
      <c r="F6" s="6">
        <v>1.0203522171903878</v>
      </c>
      <c r="H6" s="161"/>
      <c r="I6" s="161"/>
      <c r="J6" s="161"/>
      <c r="K6" s="161"/>
      <c r="L6" s="161"/>
      <c r="M6" s="161"/>
    </row>
    <row r="7" spans="1:39">
      <c r="B7" t="s">
        <v>41</v>
      </c>
      <c r="D7" s="6"/>
      <c r="E7" s="6"/>
      <c r="F7" s="8">
        <v>101.1</v>
      </c>
      <c r="H7" s="161"/>
      <c r="I7" s="161"/>
      <c r="J7" s="161"/>
      <c r="K7" s="161"/>
      <c r="L7" s="161"/>
      <c r="M7" s="161"/>
    </row>
    <row r="8" spans="1:39">
      <c r="D8" s="6"/>
      <c r="E8" s="6"/>
      <c r="F8" s="8"/>
      <c r="H8" s="161"/>
      <c r="I8" s="161"/>
      <c r="J8" s="161"/>
      <c r="K8" s="161"/>
      <c r="L8" s="161"/>
      <c r="M8" s="161"/>
    </row>
    <row r="9" spans="1:39">
      <c r="H9" s="159"/>
      <c r="I9" s="70"/>
      <c r="J9" s="161"/>
      <c r="K9" s="161"/>
      <c r="L9" s="161"/>
      <c r="M9" s="161"/>
    </row>
    <row r="10" spans="1:39">
      <c r="B10" s="4" t="s">
        <v>81</v>
      </c>
      <c r="C10" s="190">
        <v>582083216</v>
      </c>
      <c r="D10" s="190"/>
      <c r="E10" s="190"/>
      <c r="F10" s="190">
        <v>593929900.03491139</v>
      </c>
      <c r="H10" s="64"/>
      <c r="I10" s="70"/>
      <c r="J10" s="298"/>
      <c r="K10" s="161"/>
      <c r="L10" s="161"/>
      <c r="M10" s="161"/>
    </row>
    <row r="11" spans="1:39">
      <c r="B11" s="71" t="s">
        <v>84</v>
      </c>
      <c r="C11" s="190">
        <v>203129247.00000003</v>
      </c>
      <c r="D11" s="190"/>
      <c r="E11" s="190"/>
      <c r="F11" s="190">
        <v>207263377.55266392</v>
      </c>
      <c r="H11" s="72"/>
      <c r="I11" s="70"/>
      <c r="J11" s="297"/>
      <c r="K11" s="161"/>
      <c r="L11" s="161"/>
      <c r="M11" s="161"/>
    </row>
    <row r="12" spans="1:39">
      <c r="B12" s="71" t="s">
        <v>85</v>
      </c>
      <c r="C12" s="190">
        <v>378953969</v>
      </c>
      <c r="D12" s="190"/>
      <c r="E12" s="190"/>
      <c r="F12" s="190">
        <v>386666522.48224747</v>
      </c>
      <c r="H12" s="72"/>
      <c r="I12" s="70"/>
      <c r="J12" s="297"/>
      <c r="K12" s="161"/>
      <c r="L12" s="161"/>
      <c r="M12" s="161"/>
    </row>
    <row r="13" spans="1:39">
      <c r="A13" t="s">
        <v>625</v>
      </c>
      <c r="B13" s="73" t="s">
        <v>86</v>
      </c>
      <c r="C13" s="190">
        <f>(1-A14)*C12</f>
        <v>277631878.02324063</v>
      </c>
      <c r="D13" s="190"/>
      <c r="E13" s="190"/>
      <c r="F13" s="190">
        <f>$F$6*C13</f>
        <v>283282302.30374485</v>
      </c>
      <c r="H13" s="72"/>
      <c r="I13" s="70"/>
      <c r="J13" s="72"/>
      <c r="K13" s="161"/>
      <c r="L13" s="161"/>
      <c r="M13" s="161"/>
    </row>
    <row r="14" spans="1:39">
      <c r="A14" s="74">
        <v>0.26737308292121198</v>
      </c>
      <c r="B14" s="73" t="s">
        <v>87</v>
      </c>
      <c r="C14" s="190">
        <f>A14*C12</f>
        <v>101322090.97675939</v>
      </c>
      <c r="D14" s="190"/>
      <c r="E14" s="190"/>
      <c r="F14" s="190">
        <f>$F$6*C14</f>
        <v>103384220.17850263</v>
      </c>
      <c r="H14" s="72"/>
      <c r="I14" s="70"/>
      <c r="J14" s="72"/>
      <c r="K14" s="161"/>
      <c r="L14" s="299"/>
      <c r="M14" s="161"/>
    </row>
    <row r="15" spans="1:39">
      <c r="B15" s="4" t="s">
        <v>82</v>
      </c>
      <c r="C15" s="190">
        <v>141248849</v>
      </c>
      <c r="D15" s="190"/>
      <c r="E15" s="190"/>
      <c r="F15" s="190">
        <v>144123576.25274029</v>
      </c>
      <c r="H15" s="64"/>
      <c r="I15" s="161"/>
      <c r="J15" s="298"/>
      <c r="K15" s="161"/>
      <c r="L15" s="161"/>
      <c r="M15" s="161"/>
    </row>
    <row r="16" spans="1:39">
      <c r="C16" s="190"/>
      <c r="D16" s="190"/>
      <c r="E16" s="190"/>
      <c r="F16" s="190"/>
      <c r="H16" s="72"/>
      <c r="I16" s="70"/>
      <c r="J16" s="161"/>
      <c r="K16" s="161"/>
      <c r="L16" s="161"/>
      <c r="M16" s="161"/>
    </row>
    <row r="17" spans="1:45">
      <c r="B17" s="4" t="s">
        <v>88</v>
      </c>
      <c r="C17" s="190">
        <f>C10+C15</f>
        <v>723332065</v>
      </c>
      <c r="D17" s="190"/>
      <c r="E17" s="190"/>
      <c r="F17" s="190">
        <f>F10+F15</f>
        <v>738053476.28765166</v>
      </c>
      <c r="H17" s="75"/>
      <c r="I17" s="161"/>
      <c r="J17" s="298"/>
      <c r="K17" s="161"/>
      <c r="L17" s="300"/>
      <c r="M17" s="161"/>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row>
    <row r="18" spans="1:45">
      <c r="B18" s="4"/>
      <c r="C18" s="190"/>
      <c r="D18" s="190"/>
      <c r="E18" s="190"/>
      <c r="F18" s="190"/>
      <c r="H18" s="72"/>
      <c r="I18" s="161"/>
      <c r="J18" s="300"/>
      <c r="K18" s="297"/>
      <c r="L18" s="300"/>
      <c r="M18" s="161"/>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row>
    <row r="19" spans="1:45">
      <c r="B19" s="4" t="s">
        <v>89</v>
      </c>
      <c r="C19" s="190"/>
      <c r="D19" s="190"/>
      <c r="E19" s="190"/>
      <c r="F19" s="190"/>
      <c r="H19" s="72"/>
      <c r="I19" s="161"/>
      <c r="J19" s="161"/>
      <c r="K19" s="161"/>
      <c r="L19" s="161"/>
      <c r="M19" s="161"/>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row>
    <row r="20" spans="1:45">
      <c r="B20" s="162" t="s">
        <v>90</v>
      </c>
      <c r="C20" s="190">
        <v>622009974.02324069</v>
      </c>
      <c r="D20" s="190"/>
      <c r="E20" s="190"/>
      <c r="F20" s="190">
        <v>634669256.1091491</v>
      </c>
      <c r="G20" s="41"/>
      <c r="H20" s="64"/>
      <c r="I20" s="161"/>
      <c r="J20" s="298"/>
      <c r="K20" s="161"/>
      <c r="L20" s="161"/>
      <c r="M20" s="301"/>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c r="AQ20" s="76"/>
      <c r="AR20" s="76"/>
    </row>
    <row r="21" spans="1:45">
      <c r="B21" s="162" t="s">
        <v>91</v>
      </c>
      <c r="C21" s="190">
        <v>101322090.97675931</v>
      </c>
      <c r="D21" s="190"/>
      <c r="E21" s="190"/>
      <c r="F21" s="190">
        <v>103384220.17850256</v>
      </c>
      <c r="H21" s="64"/>
      <c r="I21" s="161"/>
      <c r="J21" s="298"/>
      <c r="K21" s="161"/>
      <c r="L21" s="301"/>
      <c r="M21" s="301"/>
      <c r="N21" s="76"/>
      <c r="O21" s="76"/>
      <c r="P21" s="76"/>
      <c r="Q21" s="76"/>
      <c r="R21" s="76"/>
      <c r="S21" s="76"/>
      <c r="T21" s="76"/>
      <c r="U21" s="76"/>
      <c r="V21" s="76"/>
      <c r="W21" s="76"/>
      <c r="X21" s="76"/>
      <c r="Y21" s="76"/>
      <c r="Z21" s="76"/>
      <c r="AA21" s="76"/>
      <c r="AB21" s="76"/>
      <c r="AC21" s="76"/>
      <c r="AD21" s="76"/>
      <c r="AE21" s="76"/>
      <c r="AF21" s="76"/>
      <c r="AG21" s="76"/>
      <c r="AH21" s="76"/>
      <c r="AI21" s="76"/>
      <c r="AJ21" s="76"/>
      <c r="AK21" s="76"/>
      <c r="AL21" s="76"/>
      <c r="AM21" s="76"/>
      <c r="AN21" s="76"/>
      <c r="AO21" s="76"/>
      <c r="AP21" s="76"/>
      <c r="AQ21" s="76"/>
      <c r="AR21" s="76"/>
    </row>
    <row r="22" spans="1:45">
      <c r="B22" s="4"/>
      <c r="C22" s="41"/>
      <c r="D22" s="41"/>
      <c r="E22" s="41"/>
      <c r="F22" s="41"/>
      <c r="H22" s="161"/>
      <c r="I22" s="161"/>
      <c r="J22" s="161"/>
      <c r="K22" s="161"/>
      <c r="L22" s="301"/>
      <c r="M22" s="301"/>
      <c r="N22" s="76"/>
      <c r="O22" s="76"/>
      <c r="P22" s="76"/>
      <c r="Q22" s="76"/>
      <c r="R22" s="76"/>
      <c r="S22" s="76"/>
      <c r="T22" s="76"/>
      <c r="U22" s="76"/>
      <c r="V22" s="76"/>
      <c r="W22" s="76"/>
      <c r="X22" s="76"/>
      <c r="Y22" s="76"/>
      <c r="Z22" s="76"/>
      <c r="AA22" s="76"/>
      <c r="AB22" s="76"/>
      <c r="AC22" s="76"/>
      <c r="AD22" s="76"/>
      <c r="AE22" s="76"/>
      <c r="AF22" s="76"/>
      <c r="AG22" s="76"/>
      <c r="AH22" s="76"/>
      <c r="AI22" s="76"/>
      <c r="AJ22" s="76"/>
      <c r="AK22" s="76"/>
      <c r="AL22" s="76"/>
      <c r="AM22" s="76"/>
      <c r="AN22" s="76"/>
      <c r="AO22" s="76"/>
      <c r="AP22" s="76"/>
      <c r="AQ22" s="76"/>
      <c r="AR22" s="76"/>
    </row>
    <row r="23" spans="1:45">
      <c r="B23" s="4"/>
      <c r="D23" s="41"/>
      <c r="E23" s="41"/>
      <c r="H23" s="64"/>
      <c r="I23" s="161"/>
      <c r="J23" s="298"/>
      <c r="K23" s="161"/>
      <c r="L23" s="301"/>
      <c r="M23" s="301"/>
      <c r="N23" s="76"/>
      <c r="O23" s="76"/>
      <c r="P23" s="76"/>
      <c r="Q23" s="76"/>
      <c r="R23" s="76"/>
      <c r="S23" s="76"/>
      <c r="T23" s="76"/>
      <c r="U23" s="76"/>
      <c r="V23" s="76"/>
      <c r="W23" s="76"/>
      <c r="X23" s="76"/>
      <c r="Y23" s="76"/>
      <c r="Z23" s="76"/>
      <c r="AA23" s="76"/>
      <c r="AB23" s="76"/>
      <c r="AC23" s="76"/>
      <c r="AD23" s="76"/>
      <c r="AE23" s="76"/>
      <c r="AF23" s="76"/>
      <c r="AG23" s="76"/>
      <c r="AH23" s="76"/>
      <c r="AI23" s="76"/>
      <c r="AJ23" s="76"/>
      <c r="AK23" s="76"/>
      <c r="AL23" s="76"/>
      <c r="AM23" s="76"/>
      <c r="AN23" s="76"/>
      <c r="AO23" s="76"/>
      <c r="AP23" s="76"/>
      <c r="AQ23" s="76"/>
      <c r="AR23" s="76"/>
    </row>
    <row r="24" spans="1:45">
      <c r="B24" s="4"/>
      <c r="C24" s="41"/>
      <c r="D24" s="41"/>
      <c r="E24" s="41"/>
      <c r="F24" s="41"/>
      <c r="H24" s="161"/>
      <c r="I24" s="161"/>
      <c r="J24" s="298"/>
      <c r="K24" s="161"/>
      <c r="L24" s="301"/>
      <c r="M24" s="301"/>
      <c r="N24" s="76"/>
      <c r="O24" s="76"/>
      <c r="P24" s="76"/>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76"/>
      <c r="AP24" s="76"/>
      <c r="AQ24" s="76"/>
      <c r="AR24" s="76"/>
    </row>
    <row r="25" spans="1:45">
      <c r="B25" s="4"/>
      <c r="C25" s="41"/>
      <c r="D25" s="41"/>
      <c r="E25" s="41"/>
      <c r="F25" s="41"/>
      <c r="L25" s="76"/>
      <c r="M25" s="76"/>
      <c r="N25" s="76"/>
      <c r="O25" s="76"/>
      <c r="P25" s="76"/>
      <c r="Q25" s="76"/>
      <c r="R25" s="76"/>
      <c r="S25" s="76"/>
      <c r="T25" s="76"/>
      <c r="U25" s="76"/>
      <c r="V25" s="76"/>
      <c r="W25" s="76"/>
      <c r="X25" s="76"/>
      <c r="Y25" s="76"/>
      <c r="Z25" s="76"/>
      <c r="AA25" s="76"/>
      <c r="AB25" s="76"/>
      <c r="AC25" s="76"/>
      <c r="AD25" s="76"/>
      <c r="AE25" s="76"/>
      <c r="AF25" s="76"/>
      <c r="AG25" s="76"/>
      <c r="AH25" s="76"/>
      <c r="AI25" s="76"/>
      <c r="AJ25" s="76"/>
      <c r="AK25" s="76"/>
      <c r="AL25" s="76"/>
      <c r="AM25" s="76"/>
      <c r="AN25" s="76"/>
      <c r="AO25" s="76"/>
      <c r="AP25" s="76"/>
      <c r="AQ25" s="76"/>
      <c r="AR25" s="76"/>
    </row>
    <row r="26" spans="1:45">
      <c r="A26" s="44" t="s">
        <v>92</v>
      </c>
      <c r="B26" s="45"/>
      <c r="C26" s="49"/>
      <c r="D26" s="49"/>
      <c r="E26" s="49"/>
      <c r="F26" s="49"/>
      <c r="G26" s="49"/>
      <c r="H26" s="49"/>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row>
    <row r="27" spans="1:45">
      <c r="B27" s="4"/>
      <c r="C27" s="41"/>
      <c r="D27" s="41"/>
      <c r="E27" s="41"/>
      <c r="F27" s="41"/>
      <c r="L27" s="76"/>
      <c r="M27" s="76"/>
      <c r="N27" s="76"/>
      <c r="O27" s="76"/>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76"/>
      <c r="AO27" s="76"/>
      <c r="AP27" s="76"/>
      <c r="AQ27" s="76"/>
      <c r="AR27" s="76"/>
    </row>
    <row r="29" spans="1:45">
      <c r="B29" s="4" t="s">
        <v>93</v>
      </c>
    </row>
    <row r="30" spans="1:45">
      <c r="B30" s="52"/>
      <c r="C30" s="53">
        <f>2010</f>
        <v>2010</v>
      </c>
      <c r="D30" s="4">
        <f>C30+1</f>
        <v>2011</v>
      </c>
      <c r="E30" s="4">
        <f t="shared" ref="E30:H30" si="0">D30+1</f>
        <v>2012</v>
      </c>
      <c r="F30" s="4">
        <f t="shared" si="0"/>
        <v>2013</v>
      </c>
      <c r="G30" s="4">
        <f t="shared" si="0"/>
        <v>2014</v>
      </c>
      <c r="H30" s="4">
        <f t="shared" si="0"/>
        <v>2015</v>
      </c>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row>
    <row r="31" spans="1:45">
      <c r="B31" s="51" t="s">
        <v>27</v>
      </c>
      <c r="C31" s="1">
        <f>F20</f>
        <v>634669256.1091491</v>
      </c>
      <c r="D31" s="1">
        <f>C35</f>
        <v>639866856.33066535</v>
      </c>
      <c r="E31" s="1">
        <f>D35</f>
        <v>676089378.43087137</v>
      </c>
      <c r="F31" s="1">
        <f>E35</f>
        <v>712142387.24482059</v>
      </c>
      <c r="G31" s="1">
        <f>F35</f>
        <v>747004116.63805377</v>
      </c>
      <c r="H31" s="1">
        <f>G35</f>
        <v>779476680.03981304</v>
      </c>
    </row>
    <row r="32" spans="1:45">
      <c r="B32" s="51" t="s">
        <v>58</v>
      </c>
      <c r="C32" s="1">
        <v>0</v>
      </c>
      <c r="D32" s="1">
        <v>0</v>
      </c>
      <c r="E32" s="1">
        <v>0</v>
      </c>
      <c r="F32" s="1">
        <v>0</v>
      </c>
      <c r="G32" s="1">
        <v>0</v>
      </c>
    </row>
    <row r="33" spans="2:44">
      <c r="B33" s="51" t="s">
        <v>94</v>
      </c>
      <c r="C33" s="1">
        <f>MIN(0,-(C37*(1+C39*0.5)-(C32*(C39*0.5))-C31*C39))</f>
        <v>0</v>
      </c>
      <c r="D33" s="1">
        <f>MIN(0,-(D37*(1+D39*0.5)-(D32*(D39*0.5))-D31*D39))</f>
        <v>0</v>
      </c>
      <c r="E33" s="1">
        <f>MIN(0,-(E37*(1+E39*0.5)-(E32*(E39*0.5))-E31*E39))</f>
        <v>0</v>
      </c>
      <c r="F33" s="1">
        <f>MIN(0,-(F37*(1+F39*0.5)-(F32*(F39*0.5))-F31*F39))</f>
        <v>0</v>
      </c>
      <c r="G33" s="1">
        <f>MIN(0,-(G37*(1+G39*0.5)-(G32*(G39*0.5))-G31*G39))</f>
        <v>0</v>
      </c>
    </row>
    <row r="34" spans="2:44">
      <c r="B34" s="51" t="s">
        <v>95</v>
      </c>
      <c r="C34" s="1">
        <f>MAX(0,-(C37*(1+C44*0.5)-(C32*(C44*0.5))-C31*C44))</f>
        <v>5197600.2215162823</v>
      </c>
      <c r="D34" s="1">
        <f>MAX(0,-(D37*(1+D39*0.5)-(D32*(D39*0.5))-D31*D39))</f>
        <v>36222522.10020604</v>
      </c>
      <c r="E34" s="1">
        <f>MAX(0,-(E37*(1+E39*0.5)-(E32*(E39*0.5))-E31*E39))</f>
        <v>36053008.813949227</v>
      </c>
      <c r="F34" s="1">
        <f>MAX(0,-(F37*(1+F39*0.5)-(F32*(F39*0.5))-F31*F39))</f>
        <v>34861729.393233195</v>
      </c>
      <c r="G34" s="1">
        <f>MAX(0,-(G37*(1+G39*0.5)-(G32*(G39*0.5))-G31*G39))</f>
        <v>32472563.401759285</v>
      </c>
    </row>
    <row r="35" spans="2:44">
      <c r="B35" s="51" t="s">
        <v>35</v>
      </c>
      <c r="C35" s="1">
        <f>SUM(C31:C34)</f>
        <v>639866856.33066535</v>
      </c>
      <c r="D35" s="1">
        <f t="shared" ref="D35:G35" si="1">SUM(D31:D34)</f>
        <v>676089378.43087137</v>
      </c>
      <c r="E35" s="1">
        <f t="shared" si="1"/>
        <v>712142387.24482059</v>
      </c>
      <c r="F35" s="1">
        <f t="shared" si="1"/>
        <v>747004116.63805377</v>
      </c>
      <c r="G35" s="1">
        <f t="shared" si="1"/>
        <v>779476680.03981304</v>
      </c>
    </row>
    <row r="36" spans="2:44">
      <c r="B36" s="51" t="s">
        <v>31</v>
      </c>
      <c r="C36" s="1">
        <f>AVERAGE(C31,C35)*(C44/(1+C44*0.5))</f>
        <v>5197600.2215162832</v>
      </c>
      <c r="D36" s="1">
        <f>AVERAGE(D31,D35)*(D39/(1+D39*0.5))</f>
        <v>44500935.475027815</v>
      </c>
      <c r="E36" s="1">
        <f>AVERAGE(E31,E35)*(E39/(1+E39*0.5))</f>
        <v>46945035.554250464</v>
      </c>
      <c r="F36" s="1">
        <f>AVERAGE(F31,F35)*(F39/(1+F39*0.5))</f>
        <v>49343118.488792866</v>
      </c>
      <c r="G36" s="1">
        <f>AVERAGE(G31,G35)*(G39/(1+G39*0.5))</f>
        <v>51620123.559154928</v>
      </c>
    </row>
    <row r="37" spans="2:44">
      <c r="B37" s="51" t="s">
        <v>340</v>
      </c>
      <c r="C37" s="164">
        <v>0</v>
      </c>
      <c r="D37" s="164">
        <f>D38</f>
        <v>8278413.3748217802</v>
      </c>
      <c r="E37" s="164">
        <f t="shared" ref="E37:G37" si="2">E38</f>
        <v>10892026.740301229</v>
      </c>
      <c r="F37" s="164">
        <f t="shared" si="2"/>
        <v>14481389.095559664</v>
      </c>
      <c r="G37" s="164">
        <f t="shared" si="2"/>
        <v>19147560.157395639</v>
      </c>
    </row>
    <row r="38" spans="2:44">
      <c r="B38" s="51" t="s">
        <v>339</v>
      </c>
      <c r="C38" s="342">
        <v>0</v>
      </c>
      <c r="D38" s="342">
        <v>8278413.3748217802</v>
      </c>
      <c r="E38" s="342">
        <v>10892026.740301229</v>
      </c>
      <c r="F38" s="342">
        <v>14481389.095559664</v>
      </c>
      <c r="G38" s="342">
        <v>19147560.157395639</v>
      </c>
    </row>
    <row r="39" spans="2:44">
      <c r="B39" s="77" t="s">
        <v>97</v>
      </c>
      <c r="C39" s="347">
        <v>7.0000000000000007E-2</v>
      </c>
      <c r="D39" s="347">
        <v>7.0000000000000007E-2</v>
      </c>
      <c r="E39" s="347">
        <v>7.0000000000000007E-2</v>
      </c>
      <c r="F39" s="347">
        <v>7.0000000000000007E-2</v>
      </c>
      <c r="G39" s="347">
        <v>7.0000000000000007E-2</v>
      </c>
    </row>
    <row r="40" spans="2:44">
      <c r="B40" s="51"/>
      <c r="C40" s="62"/>
      <c r="D40" s="62"/>
      <c r="E40" s="62"/>
      <c r="F40" s="62"/>
      <c r="G40" s="62"/>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row>
    <row r="41" spans="2:44">
      <c r="B41" s="51" t="s">
        <v>98</v>
      </c>
      <c r="C41" s="348">
        <v>40500</v>
      </c>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row>
    <row r="42" spans="2:44">
      <c r="B42" s="51" t="s">
        <v>99</v>
      </c>
      <c r="C42" s="348">
        <v>40544</v>
      </c>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row>
    <row r="43" spans="2:44">
      <c r="B43" s="51" t="s">
        <v>100</v>
      </c>
      <c r="C43" s="51">
        <f>C42-C41</f>
        <v>44</v>
      </c>
      <c r="D43" s="78"/>
    </row>
    <row r="44" spans="2:44">
      <c r="B44" s="51" t="s">
        <v>101</v>
      </c>
      <c r="C44" s="67">
        <f>(1+C39)^(C43/365)-1</f>
        <v>8.1894627343070958E-3</v>
      </c>
      <c r="D44" s="17"/>
    </row>
    <row r="45" spans="2:44">
      <c r="B45" s="51"/>
      <c r="C45" s="67"/>
      <c r="D45" s="17"/>
    </row>
    <row r="46" spans="2:44">
      <c r="B46" s="4" t="s">
        <v>102</v>
      </c>
      <c r="C46" s="53">
        <f>2010</f>
        <v>2010</v>
      </c>
      <c r="D46" s="4">
        <f>C46+1</f>
        <v>2011</v>
      </c>
      <c r="E46" s="4">
        <f t="shared" ref="E46:H46" si="3">D46+1</f>
        <v>2012</v>
      </c>
      <c r="F46" s="4">
        <f t="shared" si="3"/>
        <v>2013</v>
      </c>
      <c r="G46" s="4">
        <f t="shared" si="3"/>
        <v>2014</v>
      </c>
      <c r="H46" s="4">
        <f t="shared" si="3"/>
        <v>2015</v>
      </c>
      <c r="I46" s="255">
        <f t="shared" ref="I46" si="4">H46+1</f>
        <v>2016</v>
      </c>
      <c r="J46" s="255">
        <f t="shared" ref="J46" si="5">I46+1</f>
        <v>2017</v>
      </c>
      <c r="K46" s="255">
        <f t="shared" ref="K46" si="6">J46+1</f>
        <v>2018</v>
      </c>
    </row>
    <row r="47" spans="2:44">
      <c r="B47" t="s">
        <v>103</v>
      </c>
      <c r="C47" s="1">
        <f>F21</f>
        <v>103384220.17850256</v>
      </c>
      <c r="D47" s="1">
        <f>C48</f>
        <v>104230881.39696981</v>
      </c>
      <c r="E47" s="1">
        <f>D48</f>
        <v>111527043.09475771</v>
      </c>
      <c r="F47" s="1">
        <f t="shared" ref="F47:G47" si="7">E48</f>
        <v>119333936.11139075</v>
      </c>
      <c r="G47" s="1">
        <f t="shared" si="7"/>
        <v>127687311.63918811</v>
      </c>
      <c r="H47" s="1">
        <f>G48</f>
        <v>136625423.45393127</v>
      </c>
      <c r="I47" s="190">
        <f t="shared" ref="I47:K47" si="8">H48</f>
        <v>144530180.096623</v>
      </c>
      <c r="J47" s="190">
        <f t="shared" si="8"/>
        <v>152892283.37364191</v>
      </c>
      <c r="K47" s="190">
        <f t="shared" si="8"/>
        <v>161738194.05454546</v>
      </c>
    </row>
    <row r="48" spans="2:44">
      <c r="B48" s="51" t="s">
        <v>104</v>
      </c>
      <c r="C48" s="1">
        <f>C47*(1+C44)</f>
        <v>104230881.39696981</v>
      </c>
      <c r="D48" s="1">
        <f>D47*(1+D39)</f>
        <v>111527043.09475771</v>
      </c>
      <c r="E48" s="1">
        <f>E47*(1+E39)</f>
        <v>119333936.11139075</v>
      </c>
      <c r="F48" s="1">
        <f>F47*(1+F39)</f>
        <v>127687311.63918811</v>
      </c>
      <c r="G48" s="1">
        <f>G47*(1+G39)</f>
        <v>136625423.45393127</v>
      </c>
      <c r="H48" s="190">
        <f>H47*(1+Input!$C$10)</f>
        <v>144530180.096623</v>
      </c>
      <c r="I48" s="190">
        <f>I47*(1+Input!$C$10)</f>
        <v>152892283.37364191</v>
      </c>
      <c r="J48" s="190">
        <f>J47*(1+Input!$C$10)</f>
        <v>161738194.05454546</v>
      </c>
      <c r="K48" s="190">
        <f>K47*(1+Input!$C$10)</f>
        <v>171095903.85341558</v>
      </c>
    </row>
    <row r="49" spans="1:45">
      <c r="B49" s="51"/>
      <c r="C49" s="1"/>
      <c r="D49" s="1"/>
      <c r="E49" s="1"/>
      <c r="F49" s="1"/>
      <c r="G49" s="1"/>
      <c r="H49" s="1"/>
    </row>
    <row r="50" spans="1:45" s="162" customFormat="1">
      <c r="A50" s="44" t="s">
        <v>59</v>
      </c>
      <c r="B50" s="363"/>
      <c r="C50" s="364"/>
      <c r="D50" s="364"/>
      <c r="E50" s="364"/>
      <c r="F50" s="364"/>
      <c r="G50" s="364"/>
      <c r="H50" s="364"/>
      <c r="I50" s="365"/>
      <c r="J50" s="365"/>
      <c r="K50" s="365"/>
      <c r="L50" s="365"/>
      <c r="M50" s="365"/>
      <c r="N50" s="365"/>
      <c r="O50" s="365"/>
      <c r="P50" s="365"/>
      <c r="Q50" s="365"/>
      <c r="R50" s="365"/>
      <c r="S50" s="365"/>
      <c r="T50" s="365"/>
      <c r="U50" s="365"/>
      <c r="V50" s="365"/>
      <c r="W50" s="365"/>
      <c r="X50" s="365"/>
      <c r="Y50" s="365"/>
      <c r="Z50" s="365"/>
      <c r="AA50" s="365"/>
      <c r="AB50" s="365"/>
      <c r="AC50" s="365"/>
      <c r="AD50" s="365"/>
      <c r="AE50" s="365"/>
      <c r="AF50" s="365"/>
      <c r="AG50" s="365"/>
      <c r="AH50" s="365"/>
      <c r="AI50" s="365"/>
      <c r="AJ50" s="365"/>
      <c r="AK50" s="365"/>
      <c r="AL50" s="365"/>
      <c r="AM50" s="365"/>
      <c r="AN50" s="365"/>
      <c r="AO50" s="365"/>
      <c r="AP50" s="365"/>
      <c r="AQ50" s="365"/>
      <c r="AR50" s="365"/>
      <c r="AS50" s="365"/>
    </row>
    <row r="51" spans="1:45" s="162" customFormat="1">
      <c r="B51" s="386"/>
      <c r="C51" s="168"/>
      <c r="D51" s="168"/>
      <c r="E51" s="168"/>
      <c r="F51" s="168"/>
      <c r="G51" s="168"/>
      <c r="H51" s="168"/>
    </row>
    <row r="52" spans="1:45" s="162" customFormat="1">
      <c r="A52" s="255" t="s">
        <v>105</v>
      </c>
      <c r="B52" s="386"/>
      <c r="C52" s="387"/>
      <c r="D52" s="255"/>
      <c r="E52" s="255"/>
      <c r="F52" s="255"/>
      <c r="G52" s="255"/>
      <c r="H52" s="255">
        <v>2015</v>
      </c>
      <c r="I52" s="255">
        <f t="shared" ref="I52:AR52" si="9">H52+1</f>
        <v>2016</v>
      </c>
      <c r="J52" s="255">
        <f t="shared" si="9"/>
        <v>2017</v>
      </c>
      <c r="K52" s="255">
        <f t="shared" si="9"/>
        <v>2018</v>
      </c>
      <c r="L52" s="255">
        <f t="shared" si="9"/>
        <v>2019</v>
      </c>
      <c r="M52" s="255">
        <f t="shared" si="9"/>
        <v>2020</v>
      </c>
      <c r="N52" s="255">
        <f t="shared" si="9"/>
        <v>2021</v>
      </c>
      <c r="O52" s="255">
        <f t="shared" si="9"/>
        <v>2022</v>
      </c>
      <c r="P52" s="255">
        <f t="shared" si="9"/>
        <v>2023</v>
      </c>
      <c r="Q52" s="255">
        <f t="shared" si="9"/>
        <v>2024</v>
      </c>
      <c r="R52" s="255">
        <f t="shared" si="9"/>
        <v>2025</v>
      </c>
      <c r="S52" s="255">
        <f t="shared" si="9"/>
        <v>2026</v>
      </c>
      <c r="T52" s="255">
        <f t="shared" si="9"/>
        <v>2027</v>
      </c>
      <c r="U52" s="255">
        <f t="shared" si="9"/>
        <v>2028</v>
      </c>
      <c r="V52" s="255">
        <f t="shared" si="9"/>
        <v>2029</v>
      </c>
      <c r="W52" s="255">
        <f t="shared" si="9"/>
        <v>2030</v>
      </c>
      <c r="X52" s="255">
        <f t="shared" si="9"/>
        <v>2031</v>
      </c>
      <c r="Y52" s="255">
        <f t="shared" si="9"/>
        <v>2032</v>
      </c>
      <c r="Z52" s="255">
        <f t="shared" si="9"/>
        <v>2033</v>
      </c>
      <c r="AA52" s="255">
        <f t="shared" si="9"/>
        <v>2034</v>
      </c>
      <c r="AB52" s="255">
        <f t="shared" si="9"/>
        <v>2035</v>
      </c>
      <c r="AC52" s="255">
        <f t="shared" si="9"/>
        <v>2036</v>
      </c>
      <c r="AD52" s="255">
        <f t="shared" si="9"/>
        <v>2037</v>
      </c>
      <c r="AE52" s="255">
        <f t="shared" si="9"/>
        <v>2038</v>
      </c>
      <c r="AF52" s="255">
        <f t="shared" si="9"/>
        <v>2039</v>
      </c>
      <c r="AG52" s="255">
        <f t="shared" si="9"/>
        <v>2040</v>
      </c>
      <c r="AH52" s="255">
        <f t="shared" si="9"/>
        <v>2041</v>
      </c>
      <c r="AI52" s="255">
        <f t="shared" si="9"/>
        <v>2042</v>
      </c>
      <c r="AJ52" s="255">
        <f t="shared" si="9"/>
        <v>2043</v>
      </c>
      <c r="AK52" s="255">
        <f t="shared" si="9"/>
        <v>2044</v>
      </c>
      <c r="AL52" s="255">
        <f t="shared" si="9"/>
        <v>2045</v>
      </c>
      <c r="AM52" s="255">
        <f t="shared" si="9"/>
        <v>2046</v>
      </c>
      <c r="AN52" s="255">
        <f t="shared" si="9"/>
        <v>2047</v>
      </c>
      <c r="AO52" s="255">
        <f t="shared" si="9"/>
        <v>2048</v>
      </c>
      <c r="AP52" s="255">
        <f t="shared" si="9"/>
        <v>2049</v>
      </c>
      <c r="AQ52" s="255">
        <f t="shared" si="9"/>
        <v>2050</v>
      </c>
      <c r="AR52" s="255">
        <f t="shared" si="9"/>
        <v>2051</v>
      </c>
    </row>
    <row r="53" spans="1:45" s="162" customFormat="1">
      <c r="B53" s="386" t="s">
        <v>27</v>
      </c>
      <c r="C53" s="168"/>
      <c r="D53" s="168"/>
      <c r="E53" s="168"/>
      <c r="F53" s="168"/>
      <c r="G53" s="168"/>
      <c r="H53" s="168">
        <f>H31</f>
        <v>779476680.03981304</v>
      </c>
      <c r="I53" s="168">
        <f t="shared" ref="I53:AR53" si="10">H56</f>
        <v>793683571.98059118</v>
      </c>
      <c r="J53" s="168">
        <f t="shared" si="10"/>
        <v>802840989.79282391</v>
      </c>
      <c r="K53" s="168">
        <f t="shared" si="10"/>
        <v>806577071.79292536</v>
      </c>
      <c r="L53" s="168">
        <f t="shared" si="10"/>
        <v>804384227.9763397</v>
      </c>
      <c r="M53" s="168">
        <f t="shared" si="10"/>
        <v>795763750.34790921</v>
      </c>
      <c r="N53" s="168">
        <f t="shared" si="10"/>
        <v>786644516.51383376</v>
      </c>
      <c r="O53" s="168">
        <f t="shared" si="10"/>
        <v>776997669.86507261</v>
      </c>
      <c r="P53" s="168">
        <f t="shared" si="10"/>
        <v>766792684.23163307</v>
      </c>
      <c r="Q53" s="168">
        <f t="shared" si="10"/>
        <v>755997267.28654456</v>
      </c>
      <c r="R53" s="168">
        <f t="shared" si="10"/>
        <v>744577258.36106157</v>
      </c>
      <c r="S53" s="168">
        <f t="shared" si="10"/>
        <v>732496520.34774709</v>
      </c>
      <c r="T53" s="168">
        <f t="shared" si="10"/>
        <v>719716825.34937656</v>
      </c>
      <c r="U53" s="168">
        <f t="shared" si="10"/>
        <v>706197733.71181464</v>
      </c>
      <c r="V53" s="168">
        <f t="shared" si="10"/>
        <v>691896466.05807948</v>
      </c>
      <c r="W53" s="168">
        <f t="shared" si="10"/>
        <v>676767767.91866398</v>
      </c>
      <c r="X53" s="168">
        <f t="shared" si="10"/>
        <v>660763766.52975368</v>
      </c>
      <c r="Y53" s="168">
        <f t="shared" si="10"/>
        <v>643833819.34619927</v>
      </c>
      <c r="Z53" s="168">
        <f t="shared" si="10"/>
        <v>625924353.78988206</v>
      </c>
      <c r="AA53" s="168">
        <f t="shared" si="10"/>
        <v>606978697.72637796</v>
      </c>
      <c r="AB53" s="168">
        <f t="shared" si="10"/>
        <v>586936900.13348544</v>
      </c>
      <c r="AC53" s="168">
        <f t="shared" si="10"/>
        <v>565735541.39414692</v>
      </c>
      <c r="AD53" s="168">
        <f t="shared" si="10"/>
        <v>543307532.61346102</v>
      </c>
      <c r="AE53" s="168">
        <f t="shared" si="10"/>
        <v>519581903.32474971</v>
      </c>
      <c r="AF53" s="168">
        <f t="shared" si="10"/>
        <v>494483576.91290581</v>
      </c>
      <c r="AG53" s="168">
        <f t="shared" si="10"/>
        <v>467933133.04437661</v>
      </c>
      <c r="AH53" s="168">
        <f t="shared" si="10"/>
        <v>439846556.35202539</v>
      </c>
      <c r="AI53" s="168">
        <f t="shared" si="10"/>
        <v>410134970.57961673</v>
      </c>
      <c r="AJ53" s="168">
        <f t="shared" si="10"/>
        <v>378704357.34466153</v>
      </c>
      <c r="AK53" s="168">
        <f t="shared" si="10"/>
        <v>345455258.62968397</v>
      </c>
      <c r="AL53" s="168">
        <f t="shared" si="10"/>
        <v>310282462.06048268</v>
      </c>
      <c r="AM53" s="168">
        <f t="shared" si="10"/>
        <v>273074667.97549188</v>
      </c>
      <c r="AN53" s="168">
        <f>AM56</f>
        <v>233714137.23272663</v>
      </c>
      <c r="AO53" s="168">
        <f t="shared" si="10"/>
        <v>192076318.63984424</v>
      </c>
      <c r="AP53" s="168">
        <f t="shared" si="10"/>
        <v>148029454.82837364</v>
      </c>
      <c r="AQ53" s="168">
        <f t="shared" si="10"/>
        <v>101434165.32495368</v>
      </c>
      <c r="AR53" s="168">
        <f t="shared" si="10"/>
        <v>52143005.500264421</v>
      </c>
    </row>
    <row r="54" spans="1:45" s="162" customFormat="1">
      <c r="B54" s="386" t="s">
        <v>29</v>
      </c>
      <c r="C54" s="168"/>
      <c r="D54" s="168"/>
      <c r="E54" s="168"/>
      <c r="F54" s="168"/>
      <c r="G54" s="168"/>
      <c r="H54" s="168">
        <f t="shared" ref="H54:AR54" si="11">MIN(0,-(H70*(1+H62*0.5)-H53*H62))</f>
        <v>0</v>
      </c>
      <c r="I54" s="168">
        <f t="shared" si="11"/>
        <v>0</v>
      </c>
      <c r="J54" s="168">
        <f t="shared" si="11"/>
        <v>0</v>
      </c>
      <c r="K54" s="168">
        <f t="shared" si="11"/>
        <v>-2192843.8165857121</v>
      </c>
      <c r="L54" s="168">
        <f t="shared" si="11"/>
        <v>-8620477.6284305006</v>
      </c>
      <c r="M54" s="168">
        <f t="shared" si="11"/>
        <v>-9119233.8340754062</v>
      </c>
      <c r="N54" s="168">
        <f t="shared" si="11"/>
        <v>-9646846.6487611979</v>
      </c>
      <c r="O54" s="168">
        <f t="shared" si="11"/>
        <v>-10204985.633439526</v>
      </c>
      <c r="P54" s="168">
        <f t="shared" si="11"/>
        <v>-10795416.945088528</v>
      </c>
      <c r="Q54" s="168">
        <f t="shared" si="11"/>
        <v>-11420008.925482929</v>
      </c>
      <c r="R54" s="168">
        <f t="shared" si="11"/>
        <v>-12080738.013314448</v>
      </c>
      <c r="S54" s="168">
        <f t="shared" si="11"/>
        <v>-12779694.998370498</v>
      </c>
      <c r="T54" s="168">
        <f t="shared" si="11"/>
        <v>-13519091.63756194</v>
      </c>
      <c r="U54" s="168">
        <f t="shared" si="11"/>
        <v>-14301267.653735161</v>
      </c>
      <c r="V54" s="168">
        <f t="shared" si="11"/>
        <v>-15128698.139415555</v>
      </c>
      <c r="W54" s="168">
        <f t="shared" si="11"/>
        <v>-16004001.388910308</v>
      </c>
      <c r="X54" s="168">
        <f t="shared" si="11"/>
        <v>-16929947.183554403</v>
      </c>
      <c r="Y54" s="168">
        <f t="shared" si="11"/>
        <v>-17909465.556317195</v>
      </c>
      <c r="Z54" s="168">
        <f t="shared" si="11"/>
        <v>-18945656.063504115</v>
      </c>
      <c r="AA54" s="168">
        <f t="shared" si="11"/>
        <v>-20041797.592892572</v>
      </c>
      <c r="AB54" s="168">
        <f t="shared" si="11"/>
        <v>-21201358.739338495</v>
      </c>
      <c r="AC54" s="168">
        <f t="shared" si="11"/>
        <v>-22428008.780685935</v>
      </c>
      <c r="AD54" s="168">
        <f t="shared" si="11"/>
        <v>-23725629.288711336</v>
      </c>
      <c r="AE54" s="168">
        <f t="shared" si="11"/>
        <v>-25098326.411843918</v>
      </c>
      <c r="AF54" s="168">
        <f t="shared" si="11"/>
        <v>-26550443.868529171</v>
      </c>
      <c r="AG54" s="168">
        <f t="shared" si="11"/>
        <v>-28086576.692351218</v>
      </c>
      <c r="AH54" s="168">
        <f t="shared" si="11"/>
        <v>-29711585.772408683</v>
      </c>
      <c r="AI54" s="168">
        <f t="shared" si="11"/>
        <v>-31430613.234955184</v>
      </c>
      <c r="AJ54" s="168">
        <f t="shared" si="11"/>
        <v>-33249098.714977589</v>
      </c>
      <c r="AK54" s="168">
        <f t="shared" si="11"/>
        <v>-35172796.569201291</v>
      </c>
      <c r="AL54" s="168">
        <f t="shared" si="11"/>
        <v>-37207794.084990799</v>
      </c>
      <c r="AM54" s="168">
        <f t="shared" si="11"/>
        <v>-39360530.742765263</v>
      </c>
      <c r="AN54" s="168">
        <f t="shared" si="11"/>
        <v>-41637818.592882395</v>
      </c>
      <c r="AO54" s="168">
        <f t="shared" si="11"/>
        <v>-44046863.811470591</v>
      </c>
      <c r="AP54" s="168">
        <f t="shared" si="11"/>
        <v>-46595289.503419958</v>
      </c>
      <c r="AQ54" s="168">
        <f t="shared" si="11"/>
        <v>-49291159.824689254</v>
      </c>
      <c r="AR54" s="168">
        <f t="shared" si="11"/>
        <v>-52143005.500260562</v>
      </c>
    </row>
    <row r="55" spans="1:45" s="162" customFormat="1">
      <c r="B55" s="386" t="s">
        <v>106</v>
      </c>
      <c r="C55" s="168"/>
      <c r="D55" s="168"/>
      <c r="E55" s="168"/>
      <c r="F55" s="168"/>
      <c r="G55" s="168"/>
      <c r="H55" s="168">
        <f t="shared" ref="H55:AR55" si="12">MAX(0,-(H70*(1+H62*0.5)-H53*H62))</f>
        <v>14206891.940778136</v>
      </c>
      <c r="I55" s="168">
        <f t="shared" si="12"/>
        <v>9157417.8122326806</v>
      </c>
      <c r="J55" s="168">
        <f t="shared" si="12"/>
        <v>3736082.0001014769</v>
      </c>
      <c r="K55" s="168">
        <f t="shared" si="12"/>
        <v>0</v>
      </c>
      <c r="L55" s="168">
        <f t="shared" si="12"/>
        <v>0</v>
      </c>
      <c r="M55" s="168">
        <f t="shared" si="12"/>
        <v>0</v>
      </c>
      <c r="N55" s="168">
        <f t="shared" si="12"/>
        <v>0</v>
      </c>
      <c r="O55" s="168">
        <f t="shared" si="12"/>
        <v>0</v>
      </c>
      <c r="P55" s="168">
        <f t="shared" si="12"/>
        <v>0</v>
      </c>
      <c r="Q55" s="168">
        <f t="shared" si="12"/>
        <v>0</v>
      </c>
      <c r="R55" s="168">
        <f t="shared" si="12"/>
        <v>0</v>
      </c>
      <c r="S55" s="168">
        <f t="shared" si="12"/>
        <v>0</v>
      </c>
      <c r="T55" s="168">
        <f t="shared" si="12"/>
        <v>0</v>
      </c>
      <c r="U55" s="168">
        <f t="shared" si="12"/>
        <v>0</v>
      </c>
      <c r="V55" s="168">
        <f t="shared" si="12"/>
        <v>0</v>
      </c>
      <c r="W55" s="168">
        <f t="shared" si="12"/>
        <v>0</v>
      </c>
      <c r="X55" s="168">
        <f t="shared" si="12"/>
        <v>0</v>
      </c>
      <c r="Y55" s="168">
        <f t="shared" si="12"/>
        <v>0</v>
      </c>
      <c r="Z55" s="168">
        <f t="shared" si="12"/>
        <v>0</v>
      </c>
      <c r="AA55" s="168">
        <f t="shared" si="12"/>
        <v>0</v>
      </c>
      <c r="AB55" s="168">
        <f t="shared" si="12"/>
        <v>0</v>
      </c>
      <c r="AC55" s="168">
        <f t="shared" si="12"/>
        <v>0</v>
      </c>
      <c r="AD55" s="168">
        <f t="shared" si="12"/>
        <v>0</v>
      </c>
      <c r="AE55" s="168">
        <f t="shared" si="12"/>
        <v>0</v>
      </c>
      <c r="AF55" s="168">
        <f t="shared" si="12"/>
        <v>0</v>
      </c>
      <c r="AG55" s="168">
        <f t="shared" si="12"/>
        <v>0</v>
      </c>
      <c r="AH55" s="168">
        <f t="shared" si="12"/>
        <v>0</v>
      </c>
      <c r="AI55" s="168">
        <f t="shared" si="12"/>
        <v>0</v>
      </c>
      <c r="AJ55" s="168">
        <f t="shared" si="12"/>
        <v>0</v>
      </c>
      <c r="AK55" s="168">
        <f t="shared" si="12"/>
        <v>0</v>
      </c>
      <c r="AL55" s="168">
        <f t="shared" si="12"/>
        <v>0</v>
      </c>
      <c r="AM55" s="168">
        <f t="shared" si="12"/>
        <v>0</v>
      </c>
      <c r="AN55" s="168">
        <f t="shared" si="12"/>
        <v>0</v>
      </c>
      <c r="AO55" s="168">
        <f t="shared" si="12"/>
        <v>0</v>
      </c>
      <c r="AP55" s="168">
        <f t="shared" si="12"/>
        <v>0</v>
      </c>
      <c r="AQ55" s="168">
        <f t="shared" si="12"/>
        <v>0</v>
      </c>
      <c r="AR55" s="168">
        <f t="shared" si="12"/>
        <v>0</v>
      </c>
    </row>
    <row r="56" spans="1:45" s="162" customFormat="1">
      <c r="A56" s="168">
        <f>AR56</f>
        <v>3.859400749206543E-6</v>
      </c>
      <c r="B56" s="386" t="s">
        <v>35</v>
      </c>
      <c r="C56" s="168"/>
      <c r="D56" s="168"/>
      <c r="E56" s="168"/>
      <c r="F56" s="168"/>
      <c r="G56" s="168"/>
      <c r="H56" s="168">
        <f t="shared" ref="H56:AR56" si="13">SUM(H53:H55)</f>
        <v>793683571.98059118</v>
      </c>
      <c r="I56" s="168">
        <f t="shared" si="13"/>
        <v>802840989.79282391</v>
      </c>
      <c r="J56" s="168">
        <f t="shared" si="13"/>
        <v>806577071.79292536</v>
      </c>
      <c r="K56" s="168">
        <f t="shared" si="13"/>
        <v>804384227.9763397</v>
      </c>
      <c r="L56" s="168">
        <f t="shared" si="13"/>
        <v>795763750.34790921</v>
      </c>
      <c r="M56" s="168">
        <f t="shared" si="13"/>
        <v>786644516.51383376</v>
      </c>
      <c r="N56" s="168">
        <f t="shared" si="13"/>
        <v>776997669.86507261</v>
      </c>
      <c r="O56" s="168">
        <f t="shared" si="13"/>
        <v>766792684.23163307</v>
      </c>
      <c r="P56" s="168">
        <f t="shared" si="13"/>
        <v>755997267.28654456</v>
      </c>
      <c r="Q56" s="168">
        <f t="shared" si="13"/>
        <v>744577258.36106157</v>
      </c>
      <c r="R56" s="168">
        <f t="shared" si="13"/>
        <v>732496520.34774709</v>
      </c>
      <c r="S56" s="168">
        <f t="shared" si="13"/>
        <v>719716825.34937656</v>
      </c>
      <c r="T56" s="168">
        <f t="shared" si="13"/>
        <v>706197733.71181464</v>
      </c>
      <c r="U56" s="168">
        <f t="shared" si="13"/>
        <v>691896466.05807948</v>
      </c>
      <c r="V56" s="168">
        <f t="shared" si="13"/>
        <v>676767767.91866398</v>
      </c>
      <c r="W56" s="168">
        <f t="shared" si="13"/>
        <v>660763766.52975368</v>
      </c>
      <c r="X56" s="168">
        <f t="shared" si="13"/>
        <v>643833819.34619927</v>
      </c>
      <c r="Y56" s="168">
        <f t="shared" si="13"/>
        <v>625924353.78988206</v>
      </c>
      <c r="Z56" s="168">
        <f t="shared" si="13"/>
        <v>606978697.72637796</v>
      </c>
      <c r="AA56" s="168">
        <f t="shared" si="13"/>
        <v>586936900.13348544</v>
      </c>
      <c r="AB56" s="168">
        <f t="shared" si="13"/>
        <v>565735541.39414692</v>
      </c>
      <c r="AC56" s="168">
        <f t="shared" si="13"/>
        <v>543307532.61346102</v>
      </c>
      <c r="AD56" s="168">
        <f t="shared" si="13"/>
        <v>519581903.32474971</v>
      </c>
      <c r="AE56" s="168">
        <f t="shared" si="13"/>
        <v>494483576.91290581</v>
      </c>
      <c r="AF56" s="168">
        <f t="shared" si="13"/>
        <v>467933133.04437661</v>
      </c>
      <c r="AG56" s="168">
        <f t="shared" si="13"/>
        <v>439846556.35202539</v>
      </c>
      <c r="AH56" s="168">
        <f t="shared" si="13"/>
        <v>410134970.57961673</v>
      </c>
      <c r="AI56" s="168">
        <f t="shared" si="13"/>
        <v>378704357.34466153</v>
      </c>
      <c r="AJ56" s="168">
        <f t="shared" si="13"/>
        <v>345455258.62968397</v>
      </c>
      <c r="AK56" s="168">
        <f t="shared" si="13"/>
        <v>310282462.06048268</v>
      </c>
      <c r="AL56" s="168">
        <f t="shared" si="13"/>
        <v>273074667.97549188</v>
      </c>
      <c r="AM56" s="168">
        <f>SUM(AM53:AM55)</f>
        <v>233714137.23272663</v>
      </c>
      <c r="AN56" s="168">
        <f t="shared" si="13"/>
        <v>192076318.63984424</v>
      </c>
      <c r="AO56" s="168">
        <f t="shared" si="13"/>
        <v>148029454.82837364</v>
      </c>
      <c r="AP56" s="168">
        <f t="shared" si="13"/>
        <v>101434165.32495368</v>
      </c>
      <c r="AQ56" s="168">
        <f t="shared" si="13"/>
        <v>52143005.500264421</v>
      </c>
      <c r="AR56" s="168">
        <f t="shared" si="13"/>
        <v>3.859400749206543E-6</v>
      </c>
    </row>
    <row r="57" spans="1:45" s="162" customFormat="1">
      <c r="B57" s="386" t="s">
        <v>31</v>
      </c>
      <c r="C57" s="168"/>
      <c r="D57" s="168"/>
      <c r="E57" s="168"/>
      <c r="F57" s="168"/>
      <c r="G57" s="168"/>
      <c r="H57" s="168">
        <f>AVERAGE(H53,H56)*(H62/(1+H62*0.5))</f>
        <v>44229774.527474053</v>
      </c>
      <c r="I57" s="168">
        <f t="shared" ref="I57:AR57" si="14">AVERAGE(I53,I56)*(I62/(1+I62*0.5))</f>
        <v>44886667.65138723</v>
      </c>
      <c r="J57" s="168">
        <f t="shared" si="14"/>
        <v>45249171.464229666</v>
      </c>
      <c r="K57" s="168">
        <f t="shared" si="14"/>
        <v>45292559.97268673</v>
      </c>
      <c r="L57" s="168">
        <f t="shared" si="14"/>
        <v>44988540.869234346</v>
      </c>
      <c r="M57" s="168">
        <f t="shared" si="14"/>
        <v>44489784.66358944</v>
      </c>
      <c r="N57" s="168">
        <f t="shared" si="14"/>
        <v>43962171.848903641</v>
      </c>
      <c r="O57" s="168">
        <f t="shared" si="14"/>
        <v>43404032.864225321</v>
      </c>
      <c r="P57" s="168">
        <f t="shared" si="14"/>
        <v>42813601.552576318</v>
      </c>
      <c r="Q57" s="168">
        <f t="shared" si="14"/>
        <v>42189009.57218191</v>
      </c>
      <c r="R57" s="168">
        <f t="shared" si="14"/>
        <v>41528280.484350398</v>
      </c>
      <c r="S57" s="168">
        <f t="shared" si="14"/>
        <v>40829323.499294341</v>
      </c>
      <c r="T57" s="168">
        <f t="shared" si="14"/>
        <v>40089926.860102907</v>
      </c>
      <c r="U57" s="168">
        <f t="shared" si="14"/>
        <v>39307750.843929686</v>
      </c>
      <c r="V57" s="168">
        <f t="shared" si="14"/>
        <v>38480320.358249292</v>
      </c>
      <c r="W57" s="168">
        <f t="shared" si="14"/>
        <v>37605017.108754538</v>
      </c>
      <c r="X57" s="168">
        <f t="shared" si="14"/>
        <v>36679071.314110443</v>
      </c>
      <c r="Y57" s="168">
        <f t="shared" si="14"/>
        <v>35699552.941347644</v>
      </c>
      <c r="Z57" s="168">
        <f t="shared" si="14"/>
        <v>34663362.434160732</v>
      </c>
      <c r="AA57" s="168">
        <f t="shared" si="14"/>
        <v>33567220.904772274</v>
      </c>
      <c r="AB57" s="168">
        <f t="shared" si="14"/>
        <v>32407659.758326344</v>
      </c>
      <c r="AC57" s="168">
        <f t="shared" si="14"/>
        <v>31181009.716978908</v>
      </c>
      <c r="AD57" s="168">
        <f t="shared" si="14"/>
        <v>29883389.208953511</v>
      </c>
      <c r="AE57" s="168">
        <f t="shared" si="14"/>
        <v>28510692.085820928</v>
      </c>
      <c r="AF57" s="168">
        <f t="shared" si="14"/>
        <v>27058574.629135672</v>
      </c>
      <c r="AG57" s="168">
        <f t="shared" si="14"/>
        <v>25522441.805313624</v>
      </c>
      <c r="AH57" s="168">
        <f t="shared" si="14"/>
        <v>23897432.72525616</v>
      </c>
      <c r="AI57" s="168">
        <f t="shared" si="14"/>
        <v>22178405.262709662</v>
      </c>
      <c r="AJ57" s="168">
        <f t="shared" si="14"/>
        <v>20359919.782687254</v>
      </c>
      <c r="AK57" s="168">
        <f t="shared" si="14"/>
        <v>18436221.928463552</v>
      </c>
      <c r="AL57" s="168">
        <f t="shared" si="14"/>
        <v>16401224.412674047</v>
      </c>
      <c r="AM57" s="168">
        <f t="shared" si="14"/>
        <v>14248487.754899582</v>
      </c>
      <c r="AN57" s="168">
        <f t="shared" si="14"/>
        <v>11971199.90478245</v>
      </c>
      <c r="AO57" s="168">
        <f t="shared" si="14"/>
        <v>9562154.6861942541</v>
      </c>
      <c r="AP57" s="168">
        <f t="shared" si="14"/>
        <v>7013728.9942448838</v>
      </c>
      <c r="AQ57" s="168">
        <f t="shared" si="14"/>
        <v>4317858.6729755858</v>
      </c>
      <c r="AR57" s="168">
        <f t="shared" si="14"/>
        <v>1466012.9974042799</v>
      </c>
    </row>
    <row r="58" spans="1:45" s="162" customFormat="1">
      <c r="B58" s="386" t="s">
        <v>96</v>
      </c>
      <c r="C58" s="168"/>
      <c r="D58" s="168"/>
      <c r="E58" s="168"/>
      <c r="F58" s="168"/>
      <c r="G58" s="168"/>
      <c r="H58" s="168">
        <f t="shared" ref="H58:AR58" si="15">H57-H54-H55</f>
        <v>30022882.586695917</v>
      </c>
      <c r="I58" s="168">
        <f t="shared" si="15"/>
        <v>35729249.839154549</v>
      </c>
      <c r="J58" s="168">
        <f t="shared" si="15"/>
        <v>41513089.464128189</v>
      </c>
      <c r="K58" s="168">
        <f t="shared" si="15"/>
        <v>47485403.789272442</v>
      </c>
      <c r="L58" s="168">
        <f t="shared" si="15"/>
        <v>53609018.497664846</v>
      </c>
      <c r="M58" s="168">
        <f t="shared" si="15"/>
        <v>53609018.497664846</v>
      </c>
      <c r="N58" s="168">
        <f t="shared" si="15"/>
        <v>53609018.497664839</v>
      </c>
      <c r="O58" s="168">
        <f t="shared" si="15"/>
        <v>53609018.497664846</v>
      </c>
      <c r="P58" s="168">
        <f t="shared" si="15"/>
        <v>53609018.497664846</v>
      </c>
      <c r="Q58" s="168">
        <f t="shared" si="15"/>
        <v>53609018.497664839</v>
      </c>
      <c r="R58" s="168">
        <f t="shared" si="15"/>
        <v>53609018.497664846</v>
      </c>
      <c r="S58" s="168">
        <f t="shared" si="15"/>
        <v>53609018.497664839</v>
      </c>
      <c r="T58" s="168">
        <f t="shared" si="15"/>
        <v>53609018.497664846</v>
      </c>
      <c r="U58" s="168">
        <f t="shared" si="15"/>
        <v>53609018.497664846</v>
      </c>
      <c r="V58" s="168">
        <f t="shared" si="15"/>
        <v>53609018.497664846</v>
      </c>
      <c r="W58" s="168">
        <f t="shared" si="15"/>
        <v>53609018.497664846</v>
      </c>
      <c r="X58" s="168">
        <f t="shared" si="15"/>
        <v>53609018.497664846</v>
      </c>
      <c r="Y58" s="168">
        <f t="shared" si="15"/>
        <v>53609018.497664839</v>
      </c>
      <c r="Z58" s="168">
        <f t="shared" si="15"/>
        <v>53609018.497664846</v>
      </c>
      <c r="AA58" s="168">
        <f t="shared" si="15"/>
        <v>53609018.497664846</v>
      </c>
      <c r="AB58" s="168">
        <f t="shared" si="15"/>
        <v>53609018.497664839</v>
      </c>
      <c r="AC58" s="168">
        <f>AC57-AC54-AC55</f>
        <v>53609018.497664839</v>
      </c>
      <c r="AD58" s="168">
        <f t="shared" si="15"/>
        <v>53609018.497664846</v>
      </c>
      <c r="AE58" s="168">
        <f t="shared" si="15"/>
        <v>53609018.497664846</v>
      </c>
      <c r="AF58" s="168">
        <f t="shared" si="15"/>
        <v>53609018.497664839</v>
      </c>
      <c r="AG58" s="168">
        <f t="shared" si="15"/>
        <v>53609018.497664839</v>
      </c>
      <c r="AH58" s="168">
        <f t="shared" si="15"/>
        <v>53609018.497664839</v>
      </c>
      <c r="AI58" s="168">
        <f t="shared" si="15"/>
        <v>53609018.497664846</v>
      </c>
      <c r="AJ58" s="168">
        <f t="shared" si="15"/>
        <v>53609018.497664839</v>
      </c>
      <c r="AK58" s="168">
        <f t="shared" si="15"/>
        <v>53609018.497664839</v>
      </c>
      <c r="AL58" s="168">
        <f t="shared" si="15"/>
        <v>53609018.497664846</v>
      </c>
      <c r="AM58" s="168">
        <f t="shared" si="15"/>
        <v>53609018.497664846</v>
      </c>
      <c r="AN58" s="168">
        <f t="shared" si="15"/>
        <v>53609018.497664846</v>
      </c>
      <c r="AO58" s="168">
        <f t="shared" si="15"/>
        <v>53609018.497664846</v>
      </c>
      <c r="AP58" s="168">
        <f t="shared" si="15"/>
        <v>53609018.497664839</v>
      </c>
      <c r="AQ58" s="168">
        <f t="shared" si="15"/>
        <v>53609018.497664839</v>
      </c>
      <c r="AR58" s="168">
        <f t="shared" si="15"/>
        <v>53609018.497664839</v>
      </c>
    </row>
    <row r="59" spans="1:45" s="162" customFormat="1">
      <c r="B59" s="366" t="s">
        <v>107</v>
      </c>
      <c r="C59" s="367"/>
      <c r="D59" s="368"/>
      <c r="E59" s="367"/>
      <c r="F59" s="367"/>
      <c r="G59" s="367"/>
      <c r="H59" s="369"/>
      <c r="I59" s="370"/>
      <c r="J59" s="370"/>
      <c r="K59" s="370"/>
      <c r="L59" s="370"/>
      <c r="M59" s="370"/>
      <c r="N59" s="370"/>
      <c r="O59" s="370"/>
      <c r="P59" s="370"/>
      <c r="Q59" s="370"/>
      <c r="R59" s="370"/>
      <c r="S59" s="370"/>
      <c r="T59" s="370"/>
      <c r="U59" s="370"/>
      <c r="V59" s="370"/>
      <c r="W59" s="370"/>
      <c r="X59" s="370"/>
      <c r="Y59" s="370"/>
      <c r="Z59" s="370"/>
      <c r="AA59" s="370"/>
      <c r="AB59" s="370"/>
      <c r="AC59" s="370"/>
      <c r="AD59" s="370"/>
      <c r="AE59" s="370"/>
      <c r="AF59" s="370"/>
      <c r="AG59" s="370"/>
      <c r="AH59" s="370"/>
      <c r="AI59" s="370"/>
      <c r="AJ59" s="370"/>
      <c r="AK59" s="370"/>
      <c r="AL59" s="370"/>
      <c r="AM59" s="370"/>
      <c r="AN59" s="370"/>
      <c r="AO59" s="370"/>
      <c r="AP59" s="370"/>
      <c r="AQ59" s="370"/>
      <c r="AR59" s="370"/>
    </row>
    <row r="60" spans="1:45" s="162" customFormat="1">
      <c r="B60" s="370"/>
      <c r="H60" s="371">
        <v>2015</v>
      </c>
      <c r="I60" s="371">
        <v>2016</v>
      </c>
      <c r="J60" s="371">
        <v>2017</v>
      </c>
      <c r="K60" s="371">
        <v>2018</v>
      </c>
      <c r="L60" s="371">
        <v>2019</v>
      </c>
      <c r="M60" s="371">
        <v>2020</v>
      </c>
      <c r="N60" s="371">
        <v>2021</v>
      </c>
      <c r="O60" s="371">
        <v>2022</v>
      </c>
      <c r="P60" s="371">
        <v>2023</v>
      </c>
      <c r="Q60" s="371">
        <v>2024</v>
      </c>
      <c r="R60" s="371">
        <v>2025</v>
      </c>
      <c r="S60" s="371">
        <v>2026</v>
      </c>
      <c r="T60" s="371">
        <v>2027</v>
      </c>
      <c r="U60" s="371">
        <v>2028</v>
      </c>
      <c r="V60" s="371">
        <v>2029</v>
      </c>
      <c r="W60" s="371">
        <v>2030</v>
      </c>
      <c r="X60" s="371">
        <v>2031</v>
      </c>
      <c r="Y60" s="371">
        <v>2032</v>
      </c>
      <c r="Z60" s="371">
        <v>2033</v>
      </c>
      <c r="AA60" s="371">
        <v>2034</v>
      </c>
      <c r="AB60" s="371">
        <v>2035</v>
      </c>
      <c r="AC60" s="371">
        <v>2036</v>
      </c>
      <c r="AD60" s="371">
        <v>2037</v>
      </c>
      <c r="AE60" s="371">
        <v>2038</v>
      </c>
      <c r="AF60" s="371">
        <v>2039</v>
      </c>
      <c r="AG60" s="371">
        <v>2040</v>
      </c>
      <c r="AH60" s="371">
        <v>2041</v>
      </c>
      <c r="AI60" s="371">
        <v>2042</v>
      </c>
      <c r="AJ60" s="371">
        <v>2043</v>
      </c>
      <c r="AK60" s="371">
        <v>2044</v>
      </c>
      <c r="AL60" s="371">
        <v>2045</v>
      </c>
      <c r="AM60" s="371">
        <v>2046</v>
      </c>
      <c r="AN60" s="371">
        <v>2047</v>
      </c>
      <c r="AO60" s="371">
        <v>2048</v>
      </c>
      <c r="AP60" s="371">
        <v>2049</v>
      </c>
      <c r="AQ60" s="371">
        <v>2050</v>
      </c>
      <c r="AR60" s="371">
        <v>2051</v>
      </c>
      <c r="AS60" s="372"/>
    </row>
    <row r="61" spans="1:45" s="162" customFormat="1">
      <c r="B61" s="372" t="s">
        <v>60</v>
      </c>
      <c r="G61" s="373">
        <f>1.07^5</f>
        <v>1.4025517307000002</v>
      </c>
      <c r="H61" s="373">
        <f>(1+(H62/(1+H62/2))*0.5)*G61</f>
        <v>1.4419848060858731</v>
      </c>
      <c r="I61" s="373">
        <f>(1+I62)*H61</f>
        <v>1.5254139270094129</v>
      </c>
      <c r="J61" s="373">
        <f>(1+J62)*I61</f>
        <v>1.6136700185006718</v>
      </c>
      <c r="K61" s="373">
        <f t="shared" ref="K61:AR61" si="16">(1+K62)*J61</f>
        <v>1.7070323552853535</v>
      </c>
      <c r="L61" s="373">
        <f t="shared" si="16"/>
        <v>1.8057963701268631</v>
      </c>
      <c r="M61" s="373">
        <f t="shared" si="16"/>
        <v>1.910274588684203</v>
      </c>
      <c r="N61" s="373">
        <f t="shared" si="16"/>
        <v>2.0207976184580745</v>
      </c>
      <c r="O61" s="373">
        <f t="shared" si="16"/>
        <v>2.1377151949545774</v>
      </c>
      <c r="P61" s="373">
        <f t="shared" si="16"/>
        <v>2.2613972883769495</v>
      </c>
      <c r="Q61" s="373">
        <f t="shared" si="16"/>
        <v>2.3922352743473301</v>
      </c>
      <c r="R61" s="373">
        <f t="shared" si="16"/>
        <v>2.5306431723631397</v>
      </c>
      <c r="S61" s="373">
        <f t="shared" si="16"/>
        <v>2.677058955907007</v>
      </c>
      <c r="T61" s="373">
        <f t="shared" si="16"/>
        <v>2.8319459383559122</v>
      </c>
      <c r="U61" s="373">
        <f t="shared" si="16"/>
        <v>2.9957942390750758</v>
      </c>
      <c r="V61" s="373">
        <f t="shared" si="16"/>
        <v>3.1691223343358481</v>
      </c>
      <c r="W61" s="373">
        <f t="shared" si="16"/>
        <v>3.3524786979652794</v>
      </c>
      <c r="X61" s="373">
        <f t="shared" si="16"/>
        <v>3.5464435369189848</v>
      </c>
      <c r="Y61" s="373">
        <f t="shared" si="16"/>
        <v>3.7516306272692974</v>
      </c>
      <c r="Z61" s="373">
        <f t="shared" si="16"/>
        <v>3.9686892564184495</v>
      </c>
      <c r="AA61" s="373">
        <f t="shared" si="16"/>
        <v>4.1983062776826596</v>
      </c>
      <c r="AB61" s="373">
        <f t="shared" si="16"/>
        <v>4.4412082837485851</v>
      </c>
      <c r="AC61" s="373">
        <f t="shared" si="16"/>
        <v>4.6981639058797535</v>
      </c>
      <c r="AD61" s="373">
        <f t="shared" si="16"/>
        <v>4.9699862461485109</v>
      </c>
      <c r="AE61" s="373">
        <f t="shared" si="16"/>
        <v>5.2575354503899607</v>
      </c>
      <c r="AF61" s="373">
        <f t="shared" si="16"/>
        <v>5.5617214300196656</v>
      </c>
      <c r="AG61" s="373">
        <f t="shared" si="16"/>
        <v>5.8835067413279463</v>
      </c>
      <c r="AH61" s="373">
        <f t="shared" si="16"/>
        <v>6.22390963136192</v>
      </c>
      <c r="AI61" s="373">
        <f t="shared" si="16"/>
        <v>6.5840072600335739</v>
      </c>
      <c r="AJ61" s="373">
        <f t="shared" si="16"/>
        <v>6.9649391086498023</v>
      </c>
      <c r="AK61" s="373">
        <f t="shared" si="16"/>
        <v>7.3679105856502547</v>
      </c>
      <c r="AL61" s="373">
        <f t="shared" si="16"/>
        <v>7.7941968409628766</v>
      </c>
      <c r="AM61" s="373">
        <f t="shared" si="16"/>
        <v>8.2451468010471576</v>
      </c>
      <c r="AN61" s="373">
        <f t="shared" si="16"/>
        <v>8.7221874373934565</v>
      </c>
      <c r="AO61" s="373">
        <f t="shared" si="16"/>
        <v>9.2268282819855063</v>
      </c>
      <c r="AP61" s="373">
        <f t="shared" si="16"/>
        <v>9.760666204014667</v>
      </c>
      <c r="AQ61" s="373">
        <f t="shared" si="16"/>
        <v>10.325390462961229</v>
      </c>
      <c r="AR61" s="373">
        <f t="shared" si="16"/>
        <v>10.922788054032557</v>
      </c>
    </row>
    <row r="62" spans="1:45" s="162" customFormat="1">
      <c r="B62" s="374" t="s">
        <v>97</v>
      </c>
      <c r="H62" s="375">
        <f>'Pre 2010 RAB'!H4</f>
        <v>5.785714285714285E-2</v>
      </c>
      <c r="I62" s="375">
        <f>H62</f>
        <v>5.785714285714285E-2</v>
      </c>
      <c r="J62" s="375">
        <f t="shared" ref="J62:AR62" si="17">I62</f>
        <v>5.785714285714285E-2</v>
      </c>
      <c r="K62" s="375">
        <f t="shared" si="17"/>
        <v>5.785714285714285E-2</v>
      </c>
      <c r="L62" s="375">
        <f t="shared" si="17"/>
        <v>5.785714285714285E-2</v>
      </c>
      <c r="M62" s="375">
        <f t="shared" si="17"/>
        <v>5.785714285714285E-2</v>
      </c>
      <c r="N62" s="375">
        <f t="shared" si="17"/>
        <v>5.785714285714285E-2</v>
      </c>
      <c r="O62" s="375">
        <f t="shared" si="17"/>
        <v>5.785714285714285E-2</v>
      </c>
      <c r="P62" s="375">
        <f t="shared" si="17"/>
        <v>5.785714285714285E-2</v>
      </c>
      <c r="Q62" s="375">
        <f t="shared" si="17"/>
        <v>5.785714285714285E-2</v>
      </c>
      <c r="R62" s="375">
        <f t="shared" si="17"/>
        <v>5.785714285714285E-2</v>
      </c>
      <c r="S62" s="375">
        <f t="shared" si="17"/>
        <v>5.785714285714285E-2</v>
      </c>
      <c r="T62" s="375">
        <f t="shared" si="17"/>
        <v>5.785714285714285E-2</v>
      </c>
      <c r="U62" s="375">
        <f t="shared" si="17"/>
        <v>5.785714285714285E-2</v>
      </c>
      <c r="V62" s="375">
        <f t="shared" si="17"/>
        <v>5.785714285714285E-2</v>
      </c>
      <c r="W62" s="375">
        <f t="shared" si="17"/>
        <v>5.785714285714285E-2</v>
      </c>
      <c r="X62" s="375">
        <f t="shared" si="17"/>
        <v>5.785714285714285E-2</v>
      </c>
      <c r="Y62" s="375">
        <f t="shared" si="17"/>
        <v>5.785714285714285E-2</v>
      </c>
      <c r="Z62" s="375">
        <f t="shared" si="17"/>
        <v>5.785714285714285E-2</v>
      </c>
      <c r="AA62" s="375">
        <f t="shared" si="17"/>
        <v>5.785714285714285E-2</v>
      </c>
      <c r="AB62" s="375">
        <f t="shared" si="17"/>
        <v>5.785714285714285E-2</v>
      </c>
      <c r="AC62" s="375">
        <f t="shared" si="17"/>
        <v>5.785714285714285E-2</v>
      </c>
      <c r="AD62" s="375">
        <f t="shared" si="17"/>
        <v>5.785714285714285E-2</v>
      </c>
      <c r="AE62" s="375">
        <f t="shared" si="17"/>
        <v>5.785714285714285E-2</v>
      </c>
      <c r="AF62" s="375">
        <f t="shared" si="17"/>
        <v>5.785714285714285E-2</v>
      </c>
      <c r="AG62" s="375">
        <f t="shared" si="17"/>
        <v>5.785714285714285E-2</v>
      </c>
      <c r="AH62" s="375">
        <f t="shared" si="17"/>
        <v>5.785714285714285E-2</v>
      </c>
      <c r="AI62" s="375">
        <f t="shared" si="17"/>
        <v>5.785714285714285E-2</v>
      </c>
      <c r="AJ62" s="375">
        <f t="shared" si="17"/>
        <v>5.785714285714285E-2</v>
      </c>
      <c r="AK62" s="375">
        <f t="shared" si="17"/>
        <v>5.785714285714285E-2</v>
      </c>
      <c r="AL62" s="375">
        <f t="shared" si="17"/>
        <v>5.785714285714285E-2</v>
      </c>
      <c r="AM62" s="375">
        <f t="shared" si="17"/>
        <v>5.785714285714285E-2</v>
      </c>
      <c r="AN62" s="375">
        <f t="shared" si="17"/>
        <v>5.785714285714285E-2</v>
      </c>
      <c r="AO62" s="375">
        <f t="shared" si="17"/>
        <v>5.785714285714285E-2</v>
      </c>
      <c r="AP62" s="375">
        <f t="shared" si="17"/>
        <v>5.785714285714285E-2</v>
      </c>
      <c r="AQ62" s="375">
        <f t="shared" si="17"/>
        <v>5.785714285714285E-2</v>
      </c>
      <c r="AR62" s="375">
        <f t="shared" si="17"/>
        <v>5.785714285714285E-2</v>
      </c>
    </row>
    <row r="63" spans="1:45" s="162" customFormat="1"/>
    <row r="64" spans="1:45" s="162" customFormat="1">
      <c r="H64" s="376"/>
      <c r="I64" s="376"/>
    </row>
    <row r="65" spans="2:45" s="162" customFormat="1">
      <c r="B65" s="370" t="s">
        <v>108</v>
      </c>
      <c r="C65" s="377"/>
      <c r="D65" s="377"/>
      <c r="E65" s="377"/>
      <c r="F65" s="377"/>
      <c r="H65" s="168">
        <f>Input!C58</f>
        <v>21287031</v>
      </c>
      <c r="I65" s="168">
        <f>Input!D58</f>
        <v>21911788</v>
      </c>
      <c r="J65" s="168">
        <f>Input!E58</f>
        <v>22545027</v>
      </c>
      <c r="K65" s="168">
        <f>Input!F58</f>
        <v>23198901</v>
      </c>
      <c r="L65" s="168">
        <f>Input!G58</f>
        <v>23869340</v>
      </c>
      <c r="M65" s="168">
        <f>L65*(1+Input!$C$129)</f>
        <v>23869340</v>
      </c>
      <c r="N65" s="168">
        <f>M65*(1+Input!$C$129)</f>
        <v>23869340</v>
      </c>
      <c r="O65" s="168">
        <f>N65*(1+Input!$C$129)</f>
        <v>23869340</v>
      </c>
      <c r="P65" s="168">
        <f>O65*(1+Input!$C$129)</f>
        <v>23869340</v>
      </c>
      <c r="Q65" s="168">
        <f>P65*(1+Input!$C$129)</f>
        <v>23869340</v>
      </c>
      <c r="R65" s="168">
        <f>Q65*(1+Input!$C$129)</f>
        <v>23869340</v>
      </c>
      <c r="S65" s="168">
        <f>R65*(1+Input!$C$129)</f>
        <v>23869340</v>
      </c>
      <c r="T65" s="168">
        <f>S65*(1+Input!$C$129)</f>
        <v>23869340</v>
      </c>
      <c r="U65" s="168">
        <f>T65*(1+Input!$C$129)</f>
        <v>23869340</v>
      </c>
      <c r="V65" s="168">
        <f>U65*(1+Input!$C$129)</f>
        <v>23869340</v>
      </c>
      <c r="W65" s="168">
        <f>V65*(1+Input!$C$129)</f>
        <v>23869340</v>
      </c>
      <c r="X65" s="168">
        <f>W65*(1+Input!$C$129)</f>
        <v>23869340</v>
      </c>
      <c r="Y65" s="168">
        <f>X65*(1+Input!$C$129)</f>
        <v>23869340</v>
      </c>
      <c r="Z65" s="168">
        <f>Y65*(1+Input!$C$129)</f>
        <v>23869340</v>
      </c>
      <c r="AA65" s="168">
        <f>Z65*(1+Input!$C$129)</f>
        <v>23869340</v>
      </c>
      <c r="AB65" s="168">
        <f>AA65*(1+Input!$C$129)</f>
        <v>23869340</v>
      </c>
      <c r="AC65" s="168">
        <f>AB65*(1+Input!$C$129)</f>
        <v>23869340</v>
      </c>
      <c r="AD65" s="168">
        <f>AC65*(1+Input!$C$129)</f>
        <v>23869340</v>
      </c>
      <c r="AE65" s="168">
        <f>AD65*(1+Input!$C$129)</f>
        <v>23869340</v>
      </c>
      <c r="AF65" s="168">
        <f>AE65*(1+Input!$C$129)</f>
        <v>23869340</v>
      </c>
      <c r="AG65" s="168">
        <f>AF65*(1+Input!$C$129)</f>
        <v>23869340</v>
      </c>
      <c r="AH65" s="168">
        <f>AG65*(1+Input!$C$129)</f>
        <v>23869340</v>
      </c>
      <c r="AI65" s="168">
        <f>AH65*(1+Input!$C$129)</f>
        <v>23869340</v>
      </c>
      <c r="AJ65" s="168">
        <f>AI65*(1+Input!$C$129)</f>
        <v>23869340</v>
      </c>
      <c r="AK65" s="168">
        <f>AJ65*(1+Input!$C$129)</f>
        <v>23869340</v>
      </c>
      <c r="AL65" s="168">
        <f>AK65*(1+Input!$C$129)</f>
        <v>23869340</v>
      </c>
      <c r="AM65" s="168">
        <f>AL65*(1+Input!$C$129)</f>
        <v>23869340</v>
      </c>
      <c r="AN65" s="168">
        <f>AM65*(1+Input!$C$129)</f>
        <v>23869340</v>
      </c>
      <c r="AO65" s="168">
        <f>AN65*(1+Input!$C$129)</f>
        <v>23869340</v>
      </c>
      <c r="AP65" s="168">
        <f>AO65*(1+Input!$C$129)</f>
        <v>23869340</v>
      </c>
      <c r="AQ65" s="168">
        <f>AP65*(1+Input!$C$129)</f>
        <v>23869340</v>
      </c>
      <c r="AR65" s="168">
        <f>AQ65*(1+Input!$C$129)</f>
        <v>23869340</v>
      </c>
    </row>
    <row r="66" spans="2:45" s="162" customFormat="1">
      <c r="B66" s="370" t="s">
        <v>109</v>
      </c>
      <c r="C66" s="377"/>
      <c r="D66" s="377"/>
      <c r="E66" s="377"/>
      <c r="F66" s="377"/>
      <c r="G66" s="377"/>
      <c r="H66" s="168">
        <f t="shared" ref="H66:AR66" si="18">IF(H60&gt;$C$79+$C$78,0,1)*MIN(H65-$C$76*1000000,($C$77-$C$76)*1000000)</f>
        <v>3287031</v>
      </c>
      <c r="I66" s="168">
        <f t="shared" si="18"/>
        <v>3911788</v>
      </c>
      <c r="J66" s="168">
        <f t="shared" si="18"/>
        <v>4545027</v>
      </c>
      <c r="K66" s="168">
        <f t="shared" si="18"/>
        <v>5198901</v>
      </c>
      <c r="L66" s="168">
        <f t="shared" si="18"/>
        <v>5869340</v>
      </c>
      <c r="M66" s="168">
        <f t="shared" si="18"/>
        <v>5869340</v>
      </c>
      <c r="N66" s="168">
        <f t="shared" si="18"/>
        <v>5869340</v>
      </c>
      <c r="O66" s="168">
        <f t="shared" si="18"/>
        <v>5869340</v>
      </c>
      <c r="P66" s="168">
        <f t="shared" si="18"/>
        <v>5869340</v>
      </c>
      <c r="Q66" s="168">
        <f t="shared" si="18"/>
        <v>5869340</v>
      </c>
      <c r="R66" s="168">
        <f t="shared" si="18"/>
        <v>5869340</v>
      </c>
      <c r="S66" s="168">
        <f t="shared" si="18"/>
        <v>5869340</v>
      </c>
      <c r="T66" s="168">
        <f t="shared" si="18"/>
        <v>5869340</v>
      </c>
      <c r="U66" s="168">
        <f t="shared" si="18"/>
        <v>5869340</v>
      </c>
      <c r="V66" s="168">
        <f t="shared" si="18"/>
        <v>5869340</v>
      </c>
      <c r="W66" s="168">
        <f t="shared" si="18"/>
        <v>5869340</v>
      </c>
      <c r="X66" s="168">
        <f t="shared" si="18"/>
        <v>5869340</v>
      </c>
      <c r="Y66" s="168">
        <f t="shared" si="18"/>
        <v>5869340</v>
      </c>
      <c r="Z66" s="168">
        <f t="shared" si="18"/>
        <v>5869340</v>
      </c>
      <c r="AA66" s="168">
        <f t="shared" si="18"/>
        <v>5869340</v>
      </c>
      <c r="AB66" s="168">
        <f t="shared" si="18"/>
        <v>5869340</v>
      </c>
      <c r="AC66" s="168">
        <f t="shared" si="18"/>
        <v>5869340</v>
      </c>
      <c r="AD66" s="168">
        <f t="shared" si="18"/>
        <v>5869340</v>
      </c>
      <c r="AE66" s="168">
        <f t="shared" si="18"/>
        <v>5869340</v>
      </c>
      <c r="AF66" s="168">
        <f t="shared" si="18"/>
        <v>5869340</v>
      </c>
      <c r="AG66" s="168">
        <f t="shared" si="18"/>
        <v>5869340</v>
      </c>
      <c r="AH66" s="168">
        <f t="shared" si="18"/>
        <v>5869340</v>
      </c>
      <c r="AI66" s="168">
        <f t="shared" si="18"/>
        <v>5869340</v>
      </c>
      <c r="AJ66" s="168">
        <f t="shared" si="18"/>
        <v>5869340</v>
      </c>
      <c r="AK66" s="168">
        <f t="shared" si="18"/>
        <v>5869340</v>
      </c>
      <c r="AL66" s="168">
        <f t="shared" si="18"/>
        <v>5869340</v>
      </c>
      <c r="AM66" s="168">
        <f t="shared" si="18"/>
        <v>5869340</v>
      </c>
      <c r="AN66" s="168">
        <f t="shared" si="18"/>
        <v>5869340</v>
      </c>
      <c r="AO66" s="168">
        <f t="shared" si="18"/>
        <v>5869340</v>
      </c>
      <c r="AP66" s="168">
        <f t="shared" si="18"/>
        <v>5869340</v>
      </c>
      <c r="AQ66" s="168">
        <f t="shared" si="18"/>
        <v>5869340</v>
      </c>
      <c r="AR66" s="168">
        <f t="shared" si="18"/>
        <v>5869340</v>
      </c>
      <c r="AS66" s="377"/>
    </row>
    <row r="67" spans="2:45" s="162" customFormat="1">
      <c r="B67" s="370" t="s">
        <v>110</v>
      </c>
      <c r="C67" s="377"/>
      <c r="D67" s="377"/>
      <c r="E67" s="377"/>
      <c r="F67" s="377"/>
      <c r="G67" s="377"/>
      <c r="H67" s="168">
        <f t="shared" ref="H67:AR67" si="19">H66/H61</f>
        <v>2279518.4707405651</v>
      </c>
      <c r="I67" s="168">
        <f t="shared" si="19"/>
        <v>2564410.8335034633</v>
      </c>
      <c r="J67" s="168">
        <f t="shared" si="19"/>
        <v>2816577.7066509388</v>
      </c>
      <c r="K67" s="168">
        <f t="shared" si="19"/>
        <v>3045578.4765315321</v>
      </c>
      <c r="L67" s="168">
        <f t="shared" si="19"/>
        <v>3250277.8813248249</v>
      </c>
      <c r="M67" s="168">
        <f t="shared" si="19"/>
        <v>3072511.163980253</v>
      </c>
      <c r="N67" s="168">
        <f t="shared" si="19"/>
        <v>2904467.001736904</v>
      </c>
      <c r="O67" s="168">
        <f t="shared" si="19"/>
        <v>2745613.6410747236</v>
      </c>
      <c r="P67" s="168">
        <f t="shared" si="19"/>
        <v>2595448.411549367</v>
      </c>
      <c r="Q67" s="168">
        <f t="shared" si="19"/>
        <v>2453496.1351580787</v>
      </c>
      <c r="R67" s="168">
        <f t="shared" si="19"/>
        <v>2319307.6227017622</v>
      </c>
      <c r="S67" s="168">
        <f t="shared" si="19"/>
        <v>2192458.2523851907</v>
      </c>
      <c r="T67" s="168">
        <f t="shared" si="19"/>
        <v>2072546.6261575066</v>
      </c>
      <c r="U67" s="168">
        <f t="shared" si="19"/>
        <v>1959193.2995411945</v>
      </c>
      <c r="V67" s="168">
        <f t="shared" si="19"/>
        <v>1852039.5809302311</v>
      </c>
      <c r="W67" s="168">
        <f t="shared" si="19"/>
        <v>1750746.3965579497</v>
      </c>
      <c r="X67" s="168">
        <f t="shared" si="19"/>
        <v>1654993.217542964</v>
      </c>
      <c r="Y67" s="168">
        <f t="shared" si="19"/>
        <v>1564477.0456179269</v>
      </c>
      <c r="Z67" s="168">
        <f t="shared" si="19"/>
        <v>1478911.4543315987</v>
      </c>
      <c r="AA67" s="168">
        <f t="shared" si="19"/>
        <v>1398025.6826902351</v>
      </c>
      <c r="AB67" s="168">
        <f t="shared" si="19"/>
        <v>1321563.7783702426</v>
      </c>
      <c r="AC67" s="168">
        <f t="shared" si="19"/>
        <v>1249283.787790911</v>
      </c>
      <c r="AD67" s="168">
        <f t="shared" si="19"/>
        <v>1180956.9904843182</v>
      </c>
      <c r="AE67" s="168">
        <f t="shared" si="19"/>
        <v>1116367.1753396662</v>
      </c>
      <c r="AF67" s="168">
        <f t="shared" si="19"/>
        <v>1055309.9564318249</v>
      </c>
      <c r="AG67" s="168">
        <f t="shared" si="19"/>
        <v>997592.12626911199</v>
      </c>
      <c r="AH67" s="168">
        <f t="shared" si="19"/>
        <v>943031.04441374529</v>
      </c>
      <c r="AI67" s="168">
        <f t="shared" si="19"/>
        <v>891454.05954033998</v>
      </c>
      <c r="AJ67" s="168">
        <f t="shared" si="19"/>
        <v>842697.96310362988</v>
      </c>
      <c r="AK67" s="168">
        <f t="shared" si="19"/>
        <v>796608.47288661846</v>
      </c>
      <c r="AL67" s="168">
        <f t="shared" si="19"/>
        <v>753039.74479491275</v>
      </c>
      <c r="AM67" s="168">
        <f t="shared" si="19"/>
        <v>711853.91135238204</v>
      </c>
      <c r="AN67" s="168">
        <f t="shared" si="19"/>
        <v>672920.64543776843</v>
      </c>
      <c r="AO67" s="168">
        <f t="shared" si="19"/>
        <v>636116.74788175279</v>
      </c>
      <c r="AP67" s="168">
        <f t="shared" si="19"/>
        <v>601325.7576194827</v>
      </c>
      <c r="AQ67" s="168">
        <f t="shared" si="19"/>
        <v>568437.58316493977</v>
      </c>
      <c r="AR67" s="168">
        <f t="shared" si="19"/>
        <v>537348.15424099646</v>
      </c>
      <c r="AS67" s="377"/>
    </row>
    <row r="68" spans="2:45" s="162" customFormat="1">
      <c r="B68" s="370" t="s">
        <v>111</v>
      </c>
      <c r="C68" s="377">
        <f>SUM(C67:BA67)</f>
        <v>60846506.79982987</v>
      </c>
      <c r="D68" s="370"/>
      <c r="E68" s="370"/>
      <c r="F68" s="370"/>
      <c r="G68" s="370"/>
      <c r="H68" s="370"/>
      <c r="I68" s="370"/>
      <c r="J68" s="370"/>
      <c r="K68" s="370"/>
      <c r="L68" s="370"/>
      <c r="M68" s="378"/>
      <c r="N68" s="370"/>
      <c r="O68" s="370"/>
      <c r="P68" s="370"/>
      <c r="Q68" s="370"/>
      <c r="R68" s="370"/>
      <c r="S68" s="370"/>
      <c r="T68" s="370"/>
      <c r="U68" s="370"/>
      <c r="V68" s="370"/>
      <c r="W68" s="370"/>
      <c r="X68" s="370"/>
      <c r="Y68" s="370"/>
      <c r="Z68" s="370"/>
      <c r="AA68" s="370"/>
      <c r="AB68" s="370"/>
      <c r="AC68" s="370"/>
      <c r="AD68" s="370"/>
      <c r="AE68" s="370"/>
      <c r="AF68" s="370"/>
      <c r="AG68" s="370"/>
      <c r="AH68" s="370"/>
      <c r="AI68" s="370"/>
      <c r="AJ68" s="370"/>
      <c r="AK68" s="370"/>
      <c r="AL68" s="370"/>
      <c r="AM68" s="370"/>
      <c r="AN68" s="370"/>
      <c r="AO68" s="370"/>
      <c r="AP68" s="370"/>
      <c r="AQ68" s="370"/>
      <c r="AR68" s="370"/>
      <c r="AS68" s="370"/>
    </row>
    <row r="69" spans="2:45" s="162" customFormat="1">
      <c r="B69" s="370" t="s">
        <v>112</v>
      </c>
      <c r="C69" s="369">
        <f>H74/C68</f>
        <v>9.1337388015798791</v>
      </c>
      <c r="D69" s="370"/>
      <c r="E69" s="370"/>
      <c r="F69" s="370"/>
      <c r="G69" s="370"/>
      <c r="H69" s="370"/>
      <c r="I69" s="370"/>
      <c r="J69" s="370"/>
      <c r="K69" s="370"/>
      <c r="L69" s="370"/>
      <c r="M69" s="370"/>
      <c r="N69" s="370"/>
      <c r="O69" s="370"/>
      <c r="P69" s="370"/>
      <c r="Q69" s="370"/>
      <c r="R69" s="370"/>
      <c r="S69" s="370"/>
      <c r="T69" s="370"/>
      <c r="U69" s="370"/>
      <c r="V69" s="370"/>
      <c r="W69" s="370"/>
      <c r="X69" s="370"/>
      <c r="Y69" s="370"/>
      <c r="Z69" s="370"/>
      <c r="AA69" s="370"/>
      <c r="AB69" s="370"/>
      <c r="AC69" s="370"/>
      <c r="AD69" s="370"/>
      <c r="AE69" s="370"/>
      <c r="AF69" s="370"/>
      <c r="AG69" s="370"/>
      <c r="AH69" s="370"/>
      <c r="AI69" s="370"/>
      <c r="AJ69" s="370"/>
      <c r="AK69" s="370"/>
      <c r="AL69" s="370"/>
      <c r="AM69" s="370"/>
      <c r="AN69" s="370"/>
      <c r="AO69" s="370"/>
      <c r="AP69" s="370"/>
      <c r="AQ69" s="370"/>
      <c r="AR69" s="370"/>
      <c r="AS69" s="370"/>
    </row>
    <row r="70" spans="2:45" s="162" customFormat="1">
      <c r="B70" s="379" t="s">
        <v>113</v>
      </c>
      <c r="C70" s="380"/>
      <c r="D70" s="380"/>
      <c r="E70" s="380"/>
      <c r="F70" s="380"/>
      <c r="G70" s="380"/>
      <c r="H70" s="168">
        <f>H66*$C$69</f>
        <v>30022882.586695913</v>
      </c>
      <c r="I70" s="168">
        <f t="shared" ref="I70:AR70" si="20">I66*$C$69</f>
        <v>35729249.839154549</v>
      </c>
      <c r="J70" s="168">
        <f t="shared" si="20"/>
        <v>41513089.464128196</v>
      </c>
      <c r="K70" s="168">
        <f t="shared" si="20"/>
        <v>47485403.789272435</v>
      </c>
      <c r="L70" s="168">
        <f t="shared" si="20"/>
        <v>53609018.497664846</v>
      </c>
      <c r="M70" s="168">
        <f t="shared" si="20"/>
        <v>53609018.497664846</v>
      </c>
      <c r="N70" s="168">
        <f t="shared" si="20"/>
        <v>53609018.497664846</v>
      </c>
      <c r="O70" s="168">
        <f t="shared" si="20"/>
        <v>53609018.497664846</v>
      </c>
      <c r="P70" s="168">
        <f t="shared" si="20"/>
        <v>53609018.497664846</v>
      </c>
      <c r="Q70" s="168">
        <f t="shared" si="20"/>
        <v>53609018.497664846</v>
      </c>
      <c r="R70" s="168">
        <f t="shared" si="20"/>
        <v>53609018.497664846</v>
      </c>
      <c r="S70" s="168">
        <f t="shared" si="20"/>
        <v>53609018.497664846</v>
      </c>
      <c r="T70" s="168">
        <f t="shared" si="20"/>
        <v>53609018.497664846</v>
      </c>
      <c r="U70" s="168">
        <f t="shared" si="20"/>
        <v>53609018.497664846</v>
      </c>
      <c r="V70" s="168">
        <f t="shared" si="20"/>
        <v>53609018.497664846</v>
      </c>
      <c r="W70" s="168">
        <f t="shared" si="20"/>
        <v>53609018.497664846</v>
      </c>
      <c r="X70" s="168">
        <f t="shared" si="20"/>
        <v>53609018.497664846</v>
      </c>
      <c r="Y70" s="168">
        <f t="shared" si="20"/>
        <v>53609018.497664846</v>
      </c>
      <c r="Z70" s="168">
        <f t="shared" si="20"/>
        <v>53609018.497664846</v>
      </c>
      <c r="AA70" s="168">
        <f t="shared" si="20"/>
        <v>53609018.497664846</v>
      </c>
      <c r="AB70" s="168">
        <f t="shared" si="20"/>
        <v>53609018.497664846</v>
      </c>
      <c r="AC70" s="168">
        <f t="shared" si="20"/>
        <v>53609018.497664846</v>
      </c>
      <c r="AD70" s="168">
        <f t="shared" si="20"/>
        <v>53609018.497664846</v>
      </c>
      <c r="AE70" s="168">
        <f t="shared" si="20"/>
        <v>53609018.497664846</v>
      </c>
      <c r="AF70" s="168">
        <f t="shared" si="20"/>
        <v>53609018.497664846</v>
      </c>
      <c r="AG70" s="168">
        <f t="shared" si="20"/>
        <v>53609018.497664846</v>
      </c>
      <c r="AH70" s="168">
        <f t="shared" si="20"/>
        <v>53609018.497664846</v>
      </c>
      <c r="AI70" s="168">
        <f t="shared" si="20"/>
        <v>53609018.497664846</v>
      </c>
      <c r="AJ70" s="168">
        <f t="shared" si="20"/>
        <v>53609018.497664846</v>
      </c>
      <c r="AK70" s="168">
        <f t="shared" si="20"/>
        <v>53609018.497664846</v>
      </c>
      <c r="AL70" s="168">
        <f t="shared" si="20"/>
        <v>53609018.497664846</v>
      </c>
      <c r="AM70" s="168">
        <f t="shared" si="20"/>
        <v>53609018.497664846</v>
      </c>
      <c r="AN70" s="168">
        <f t="shared" si="20"/>
        <v>53609018.497664846</v>
      </c>
      <c r="AO70" s="168">
        <f t="shared" si="20"/>
        <v>53609018.497664846</v>
      </c>
      <c r="AP70" s="168">
        <f t="shared" si="20"/>
        <v>53609018.497664846</v>
      </c>
      <c r="AQ70" s="168">
        <f t="shared" si="20"/>
        <v>53609018.497664846</v>
      </c>
      <c r="AR70" s="168">
        <f t="shared" si="20"/>
        <v>53609018.497664846</v>
      </c>
      <c r="AS70" s="380"/>
    </row>
    <row r="71" spans="2:45" s="162" customFormat="1">
      <c r="B71" s="370" t="s">
        <v>114</v>
      </c>
      <c r="C71" s="377">
        <f>SUM(H71:BA71)</f>
        <v>555756100.09819984</v>
      </c>
      <c r="D71" s="388"/>
      <c r="E71" s="388"/>
      <c r="F71" s="388"/>
      <c r="G71" s="388"/>
      <c r="H71" s="168">
        <f t="shared" ref="H71:AR71" si="21">H70/H61</f>
        <v>20820526.305121131</v>
      </c>
      <c r="I71" s="168">
        <f t="shared" si="21"/>
        <v>23422658.733162381</v>
      </c>
      <c r="J71" s="168">
        <f t="shared" si="21"/>
        <v>25725885.086902551</v>
      </c>
      <c r="K71" s="168">
        <f t="shared" si="21"/>
        <v>27817518.304352589</v>
      </c>
      <c r="L71" s="168">
        <f t="shared" si="21"/>
        <v>29687189.200573396</v>
      </c>
      <c r="M71" s="168">
        <f t="shared" si="21"/>
        <v>28063514.436733797</v>
      </c>
      <c r="N71" s="168">
        <f t="shared" si="21"/>
        <v>26528642.951672737</v>
      </c>
      <c r="O71" s="168">
        <f t="shared" si="21"/>
        <v>25077717.847631216</v>
      </c>
      <c r="P71" s="168">
        <f t="shared" si="21"/>
        <v>23706147.864067316</v>
      </c>
      <c r="Q71" s="168">
        <f t="shared" si="21"/>
        <v>22409592.849219613</v>
      </c>
      <c r="R71" s="168">
        <f t="shared" si="21"/>
        <v>21183950.026271075</v>
      </c>
      <c r="S71" s="168">
        <f t="shared" si="21"/>
        <v>20025341.010654628</v>
      </c>
      <c r="T71" s="168">
        <f t="shared" si="21"/>
        <v>18930099.537418287</v>
      </c>
      <c r="U71" s="168">
        <f t="shared" si="21"/>
        <v>17894759.859814718</v>
      </c>
      <c r="V71" s="168">
        <f t="shared" si="21"/>
        <v>16916045.782404192</v>
      </c>
      <c r="W71" s="168">
        <f t="shared" si="21"/>
        <v>15990860.293967498</v>
      </c>
      <c r="X71" s="168">
        <f t="shared" si="21"/>
        <v>15116275.767423699</v>
      </c>
      <c r="Y71" s="168">
        <f t="shared" si="21"/>
        <v>14289524.695741512</v>
      </c>
      <c r="Z71" s="168">
        <f t="shared" si="21"/>
        <v>13507990.934529452</v>
      </c>
      <c r="AA71" s="168">
        <f t="shared" si="21"/>
        <v>12769201.423593</v>
      </c>
      <c r="AB71" s="168">
        <f t="shared" si="21"/>
        <v>12070818.361262795</v>
      </c>
      <c r="AC71" s="168">
        <f t="shared" si="21"/>
        <v>11410631.806730527</v>
      </c>
      <c r="AD71" s="168">
        <f t="shared" si="21"/>
        <v>10786552.686983619</v>
      </c>
      <c r="AE71" s="168">
        <f t="shared" si="21"/>
        <v>10196606.186210036</v>
      </c>
      <c r="AF71" s="168">
        <f t="shared" si="21"/>
        <v>9638925.4967549294</v>
      </c>
      <c r="AG71" s="168">
        <f t="shared" si="21"/>
        <v>9111745.9118547626</v>
      </c>
      <c r="AH71" s="168">
        <f t="shared" si="21"/>
        <v>8613399.2414562237</v>
      </c>
      <c r="AI71" s="168">
        <f t="shared" si="21"/>
        <v>8142308.5334495027</v>
      </c>
      <c r="AJ71" s="168">
        <f t="shared" si="21"/>
        <v>7696983.083611954</v>
      </c>
      <c r="AK71" s="168">
        <f t="shared" si="21"/>
        <v>7276013.7184718</v>
      </c>
      <c r="AL71" s="168">
        <f t="shared" si="21"/>
        <v>6878068.336165105</v>
      </c>
      <c r="AM71" s="168">
        <f t="shared" si="21"/>
        <v>6501887.6911756555</v>
      </c>
      <c r="AN71" s="168">
        <f t="shared" si="21"/>
        <v>6146281.4096191218</v>
      </c>
      <c r="AO71" s="168">
        <f t="shared" si="21"/>
        <v>5810124.2224623701</v>
      </c>
      <c r="AP71" s="168">
        <f t="shared" si="21"/>
        <v>5492352.4047584869</v>
      </c>
      <c r="AQ71" s="168">
        <f t="shared" si="21"/>
        <v>5191960.4096299</v>
      </c>
      <c r="AR71" s="168">
        <f t="shared" si="21"/>
        <v>4907997.6863483191</v>
      </c>
      <c r="AS71" s="388"/>
    </row>
    <row r="72" spans="2:45" s="162" customFormat="1">
      <c r="B72" s="381"/>
      <c r="C72" s="370"/>
      <c r="D72" s="382"/>
      <c r="H72" s="168"/>
      <c r="I72" s="168"/>
      <c r="J72" s="168"/>
      <c r="K72" s="168"/>
      <c r="L72" s="168"/>
      <c r="M72" s="168"/>
      <c r="N72" s="168"/>
      <c r="O72" s="168"/>
      <c r="P72" s="168"/>
      <c r="Q72" s="168"/>
      <c r="R72" s="168"/>
      <c r="S72" s="168"/>
      <c r="T72" s="168"/>
      <c r="U72" s="168"/>
      <c r="V72" s="168"/>
      <c r="W72" s="168"/>
      <c r="X72" s="168"/>
      <c r="Y72" s="168"/>
      <c r="Z72" s="168"/>
      <c r="AA72" s="168"/>
      <c r="AB72" s="168"/>
      <c r="AC72" s="168"/>
      <c r="AD72" s="168"/>
      <c r="AE72" s="168"/>
      <c r="AF72" s="168"/>
      <c r="AG72" s="168"/>
      <c r="AH72" s="168"/>
      <c r="AI72" s="168"/>
      <c r="AJ72" s="168"/>
      <c r="AK72" s="168"/>
      <c r="AL72" s="168"/>
      <c r="AM72" s="168"/>
      <c r="AN72" s="168"/>
      <c r="AO72" s="168"/>
      <c r="AP72" s="168"/>
      <c r="AQ72" s="168"/>
      <c r="AR72" s="168"/>
    </row>
    <row r="73" spans="2:45" s="162" customFormat="1">
      <c r="D73" s="370" t="s">
        <v>115</v>
      </c>
      <c r="F73" s="370"/>
      <c r="H73" s="168">
        <f>H53</f>
        <v>779476680.03981304</v>
      </c>
      <c r="I73" s="168"/>
      <c r="J73" s="168"/>
      <c r="K73" s="168"/>
      <c r="L73" s="168"/>
      <c r="M73" s="168"/>
      <c r="N73" s="168"/>
      <c r="O73" s="168"/>
      <c r="P73" s="168"/>
      <c r="Q73" s="168"/>
      <c r="R73" s="168"/>
      <c r="S73" s="168"/>
      <c r="T73" s="168"/>
      <c r="U73" s="168"/>
      <c r="V73" s="168"/>
      <c r="W73" s="168"/>
      <c r="X73" s="168"/>
      <c r="Y73" s="168"/>
      <c r="Z73" s="168"/>
      <c r="AA73" s="168"/>
      <c r="AB73" s="168"/>
      <c r="AC73" s="168"/>
      <c r="AD73" s="168"/>
      <c r="AE73" s="168"/>
      <c r="AF73" s="168"/>
      <c r="AG73" s="168"/>
      <c r="AH73" s="168"/>
      <c r="AI73" s="168"/>
      <c r="AJ73" s="168"/>
      <c r="AK73" s="168"/>
      <c r="AL73" s="168"/>
      <c r="AM73" s="168"/>
      <c r="AN73" s="168"/>
      <c r="AO73" s="168"/>
      <c r="AP73" s="168"/>
      <c r="AQ73" s="168"/>
      <c r="AR73" s="168"/>
    </row>
    <row r="74" spans="2:45" s="162" customFormat="1">
      <c r="D74" s="370" t="s">
        <v>116</v>
      </c>
      <c r="G74" s="377"/>
      <c r="H74" s="168">
        <f>H73/G61</f>
        <v>555756100.09820008</v>
      </c>
      <c r="I74" s="168"/>
      <c r="J74" s="168"/>
      <c r="K74" s="168"/>
      <c r="L74" s="168"/>
      <c r="M74" s="168"/>
      <c r="N74" s="168"/>
      <c r="O74" s="168"/>
      <c r="P74" s="168"/>
      <c r="Q74" s="168"/>
      <c r="R74" s="168"/>
      <c r="S74" s="168"/>
      <c r="T74" s="168"/>
      <c r="U74" s="168"/>
      <c r="V74" s="168"/>
      <c r="W74" s="168"/>
      <c r="X74" s="168"/>
      <c r="Y74" s="168"/>
      <c r="Z74" s="168"/>
      <c r="AA74" s="168"/>
      <c r="AB74" s="168"/>
      <c r="AC74" s="168"/>
      <c r="AD74" s="168"/>
      <c r="AE74" s="168"/>
      <c r="AF74" s="168"/>
      <c r="AG74" s="168"/>
      <c r="AH74" s="168"/>
      <c r="AI74" s="168"/>
      <c r="AJ74" s="168"/>
      <c r="AK74" s="168"/>
      <c r="AL74" s="168"/>
      <c r="AM74" s="168"/>
      <c r="AN74" s="168"/>
      <c r="AO74" s="168"/>
      <c r="AP74" s="168"/>
      <c r="AQ74" s="168"/>
      <c r="AR74" s="168"/>
    </row>
    <row r="75" spans="2:45" s="162" customFormat="1">
      <c r="B75" s="366" t="s">
        <v>117</v>
      </c>
      <c r="D75" s="370"/>
      <c r="E75" s="370"/>
      <c r="F75" s="370"/>
      <c r="G75" s="370"/>
      <c r="H75" s="383"/>
      <c r="I75" s="370"/>
      <c r="J75" s="370"/>
      <c r="K75" s="370"/>
      <c r="L75" s="370"/>
      <c r="M75" s="370"/>
      <c r="N75" s="370"/>
      <c r="O75" s="370"/>
      <c r="P75" s="370"/>
      <c r="Q75" s="370"/>
      <c r="R75" s="370"/>
      <c r="S75" s="370"/>
      <c r="T75" s="370"/>
      <c r="U75" s="370"/>
      <c r="V75" s="370"/>
      <c r="W75" s="370"/>
      <c r="X75" s="370"/>
      <c r="Y75" s="370"/>
      <c r="Z75" s="370"/>
      <c r="AA75" s="370"/>
      <c r="AB75" s="370"/>
      <c r="AC75" s="370"/>
      <c r="AD75" s="370"/>
      <c r="AE75" s="370"/>
      <c r="AF75" s="370"/>
      <c r="AG75" s="370"/>
      <c r="AH75" s="370"/>
      <c r="AI75" s="370"/>
      <c r="AJ75" s="370"/>
      <c r="AK75" s="370"/>
      <c r="AL75" s="370"/>
      <c r="AM75" s="370"/>
      <c r="AN75" s="370"/>
      <c r="AO75" s="370"/>
      <c r="AP75" s="370"/>
      <c r="AQ75" s="370"/>
      <c r="AR75" s="370"/>
    </row>
    <row r="76" spans="2:45" s="162" customFormat="1">
      <c r="B76" s="389" t="s">
        <v>118</v>
      </c>
      <c r="C76" s="384">
        <v>18</v>
      </c>
      <c r="D76" s="370"/>
      <c r="E76" s="370"/>
      <c r="F76" s="370"/>
      <c r="G76" s="370"/>
      <c r="H76" s="377"/>
      <c r="I76" s="385"/>
      <c r="J76" s="369"/>
      <c r="K76" s="370"/>
      <c r="L76" s="370"/>
      <c r="M76" s="370"/>
      <c r="N76" s="370"/>
      <c r="O76" s="370"/>
      <c r="P76" s="370"/>
      <c r="Q76" s="370"/>
      <c r="R76" s="370"/>
      <c r="S76" s="370"/>
      <c r="T76" s="370"/>
      <c r="U76" s="370"/>
      <c r="V76" s="370"/>
      <c r="W76" s="370"/>
      <c r="X76" s="370"/>
      <c r="Y76" s="370"/>
      <c r="Z76" s="370"/>
      <c r="AA76" s="370"/>
      <c r="AB76" s="370"/>
      <c r="AC76" s="370"/>
      <c r="AD76" s="370"/>
      <c r="AE76" s="370"/>
      <c r="AF76" s="370"/>
      <c r="AG76" s="370"/>
      <c r="AH76" s="370"/>
      <c r="AI76" s="370"/>
      <c r="AJ76" s="370"/>
      <c r="AK76" s="370"/>
      <c r="AL76" s="370"/>
      <c r="AM76" s="370"/>
      <c r="AN76" s="370"/>
      <c r="AO76" s="370"/>
      <c r="AP76" s="370"/>
      <c r="AQ76" s="370"/>
      <c r="AR76" s="370"/>
    </row>
    <row r="77" spans="2:45" s="162" customFormat="1">
      <c r="B77" s="389" t="s">
        <v>119</v>
      </c>
      <c r="C77" s="384">
        <v>43</v>
      </c>
      <c r="D77" s="370"/>
      <c r="E77" s="370"/>
      <c r="F77" s="370"/>
      <c r="G77" s="370"/>
      <c r="H77" s="377"/>
      <c r="I77" s="370"/>
      <c r="J77" s="370"/>
      <c r="K77" s="370"/>
      <c r="L77" s="370"/>
      <c r="M77" s="370"/>
      <c r="N77" s="370"/>
      <c r="O77" s="370"/>
      <c r="P77" s="370"/>
      <c r="Q77" s="370"/>
      <c r="R77" s="370"/>
      <c r="S77" s="370"/>
      <c r="T77" s="370"/>
      <c r="U77" s="370"/>
      <c r="V77" s="370"/>
      <c r="W77" s="370"/>
      <c r="X77" s="370"/>
      <c r="Y77" s="370"/>
      <c r="Z77" s="370"/>
      <c r="AA77" s="370"/>
      <c r="AB77" s="370"/>
      <c r="AC77" s="370"/>
      <c r="AD77" s="370"/>
      <c r="AE77" s="370"/>
      <c r="AF77" s="370"/>
      <c r="AG77" s="370"/>
      <c r="AH77" s="370"/>
      <c r="AI77" s="370"/>
      <c r="AJ77" s="370"/>
      <c r="AK77" s="370"/>
      <c r="AL77" s="370"/>
      <c r="AM77" s="370"/>
      <c r="AN77" s="370"/>
      <c r="AO77" s="370"/>
      <c r="AP77" s="370"/>
      <c r="AQ77" s="370"/>
      <c r="AR77" s="370"/>
    </row>
    <row r="78" spans="2:45" s="162" customFormat="1">
      <c r="B78" s="389" t="s">
        <v>120</v>
      </c>
      <c r="C78" s="384">
        <v>40</v>
      </c>
    </row>
    <row r="79" spans="2:45" s="162" customFormat="1">
      <c r="B79" s="386" t="s">
        <v>121</v>
      </c>
      <c r="C79" s="390">
        <v>2011</v>
      </c>
    </row>
    <row r="80" spans="2:45" s="162" customFormat="1">
      <c r="C80" s="377"/>
    </row>
    <row r="81" spans="1:44" s="162" customFormat="1">
      <c r="H81" s="168"/>
      <c r="I81" s="168"/>
      <c r="J81" s="168"/>
      <c r="K81" s="168"/>
      <c r="L81" s="168"/>
      <c r="M81" s="168"/>
      <c r="N81" s="168"/>
      <c r="O81" s="168"/>
      <c r="P81" s="168"/>
      <c r="Q81" s="168"/>
      <c r="R81" s="168"/>
      <c r="S81" s="168"/>
      <c r="T81" s="168"/>
      <c r="U81" s="168"/>
      <c r="V81" s="168"/>
      <c r="W81" s="168"/>
      <c r="X81" s="168"/>
      <c r="Y81" s="168"/>
      <c r="Z81" s="168"/>
      <c r="AA81" s="168"/>
      <c r="AB81" s="168"/>
      <c r="AC81" s="168"/>
      <c r="AD81" s="168"/>
      <c r="AE81" s="168"/>
      <c r="AF81" s="168"/>
      <c r="AG81" s="168"/>
      <c r="AH81" s="168"/>
      <c r="AI81" s="168"/>
      <c r="AJ81" s="168"/>
      <c r="AK81" s="168"/>
      <c r="AL81" s="168"/>
      <c r="AM81" s="168"/>
      <c r="AN81" s="168"/>
      <c r="AO81" s="168"/>
      <c r="AP81" s="168"/>
      <c r="AQ81" s="168"/>
      <c r="AR81" s="168"/>
    </row>
    <row r="82" spans="1:44" s="106" customFormat="1" ht="26.25">
      <c r="A82" s="107" t="s">
        <v>384</v>
      </c>
      <c r="C82" s="105"/>
      <c r="D82" s="105"/>
      <c r="E82" s="105"/>
      <c r="F82" s="105"/>
      <c r="G82" s="105"/>
      <c r="H82" s="105"/>
      <c r="I82" s="105"/>
      <c r="J82" s="105"/>
      <c r="K82" s="105"/>
      <c r="L82" s="105"/>
      <c r="M82" s="105"/>
      <c r="N82" s="105"/>
      <c r="O82" s="105"/>
      <c r="P82" s="105"/>
      <c r="Q82" s="105"/>
      <c r="R82" s="105"/>
      <c r="S82" s="105"/>
      <c r="T82" s="105"/>
      <c r="U82" s="105"/>
      <c r="V82" s="105"/>
      <c r="W82" s="105"/>
      <c r="X82" s="105"/>
      <c r="Y82" s="105"/>
      <c r="Z82" s="105"/>
      <c r="AA82" s="105"/>
      <c r="AB82" s="105"/>
      <c r="AC82" s="105"/>
      <c r="AD82" s="105"/>
      <c r="AE82" s="105"/>
      <c r="AF82" s="105"/>
      <c r="AG82" s="105"/>
      <c r="AH82" s="105"/>
      <c r="AI82" s="105"/>
      <c r="AJ82" s="105"/>
      <c r="AK82" s="105"/>
      <c r="AL82" s="105"/>
      <c r="AM82" s="105"/>
    </row>
    <row r="83" spans="1:44">
      <c r="B83" s="5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row>
    <row r="84" spans="1:44">
      <c r="B84" s="5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row>
    <row r="85" spans="1:44">
      <c r="B85" s="5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row>
    <row r="86" spans="1:44">
      <c r="B86" s="5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row>
    <row r="87" spans="1:44">
      <c r="H87" s="1"/>
    </row>
    <row r="88" spans="1:44">
      <c r="B88" s="51"/>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row>
  </sheetData>
  <pageMargins left="0.7" right="0.7" top="0.75" bottom="0.75" header="0.3" footer="0.3"/>
  <pageSetup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BD140"/>
  <sheetViews>
    <sheetView workbookViewId="0">
      <selection activeCell="B17" sqref="B17"/>
    </sheetView>
  </sheetViews>
  <sheetFormatPr defaultRowHeight="15"/>
  <cols>
    <col min="2" max="2" width="56.140625" customWidth="1"/>
    <col min="3" max="3" width="10" bestFit="1" customWidth="1"/>
    <col min="8" max="8" width="16.28515625" bestFit="1" customWidth="1"/>
    <col min="14" max="14" width="24.7109375" bestFit="1" customWidth="1"/>
  </cols>
  <sheetData>
    <row r="1" spans="1:56" s="106" customFormat="1" ht="26.25">
      <c r="A1" s="103"/>
      <c r="B1" s="107" t="s">
        <v>362</v>
      </c>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row>
    <row r="2" spans="1:56" s="162" customFormat="1"/>
    <row r="3" spans="1:56" s="162" customFormat="1">
      <c r="A3" s="255"/>
      <c r="B3" s="387"/>
      <c r="C3" s="387">
        <f>2010</f>
        <v>2010</v>
      </c>
      <c r="D3" s="255">
        <f>C3+1</f>
        <v>2011</v>
      </c>
      <c r="E3" s="255">
        <f>D3+1</f>
        <v>2012</v>
      </c>
      <c r="F3" s="255">
        <f>E3+1</f>
        <v>2013</v>
      </c>
      <c r="G3" s="255">
        <f>F3+1</f>
        <v>2014</v>
      </c>
      <c r="H3" s="255">
        <v>2015</v>
      </c>
      <c r="I3" s="255">
        <f t="shared" ref="I3:BD3" si="0">H3+1</f>
        <v>2016</v>
      </c>
      <c r="J3" s="255">
        <f t="shared" si="0"/>
        <v>2017</v>
      </c>
      <c r="K3" s="255">
        <f t="shared" si="0"/>
        <v>2018</v>
      </c>
      <c r="L3" s="255">
        <f t="shared" si="0"/>
        <v>2019</v>
      </c>
      <c r="M3" s="255">
        <f t="shared" si="0"/>
        <v>2020</v>
      </c>
      <c r="N3" s="255">
        <f t="shared" si="0"/>
        <v>2021</v>
      </c>
      <c r="O3" s="255">
        <f t="shared" si="0"/>
        <v>2022</v>
      </c>
      <c r="P3" s="255">
        <f t="shared" si="0"/>
        <v>2023</v>
      </c>
      <c r="Q3" s="255">
        <f t="shared" si="0"/>
        <v>2024</v>
      </c>
      <c r="R3" s="255">
        <f t="shared" si="0"/>
        <v>2025</v>
      </c>
      <c r="S3" s="255">
        <f t="shared" si="0"/>
        <v>2026</v>
      </c>
      <c r="T3" s="255">
        <f t="shared" si="0"/>
        <v>2027</v>
      </c>
      <c r="U3" s="255">
        <f t="shared" si="0"/>
        <v>2028</v>
      </c>
      <c r="V3" s="255">
        <f t="shared" si="0"/>
        <v>2029</v>
      </c>
      <c r="W3" s="255">
        <f t="shared" si="0"/>
        <v>2030</v>
      </c>
      <c r="X3" s="255">
        <f t="shared" si="0"/>
        <v>2031</v>
      </c>
      <c r="Y3" s="255">
        <f t="shared" si="0"/>
        <v>2032</v>
      </c>
      <c r="Z3" s="255">
        <f t="shared" si="0"/>
        <v>2033</v>
      </c>
      <c r="AA3" s="255">
        <f t="shared" si="0"/>
        <v>2034</v>
      </c>
      <c r="AB3" s="255">
        <f t="shared" si="0"/>
        <v>2035</v>
      </c>
      <c r="AC3" s="255">
        <f t="shared" si="0"/>
        <v>2036</v>
      </c>
      <c r="AD3" s="255">
        <f t="shared" si="0"/>
        <v>2037</v>
      </c>
      <c r="AE3" s="255">
        <f t="shared" si="0"/>
        <v>2038</v>
      </c>
      <c r="AF3" s="255">
        <f t="shared" si="0"/>
        <v>2039</v>
      </c>
      <c r="AG3" s="255">
        <f t="shared" si="0"/>
        <v>2040</v>
      </c>
      <c r="AH3" s="255">
        <f t="shared" si="0"/>
        <v>2041</v>
      </c>
      <c r="AI3" s="255">
        <f t="shared" si="0"/>
        <v>2042</v>
      </c>
      <c r="AJ3" s="255">
        <f t="shared" si="0"/>
        <v>2043</v>
      </c>
      <c r="AK3" s="255">
        <f t="shared" si="0"/>
        <v>2044</v>
      </c>
      <c r="AL3" s="255">
        <f t="shared" si="0"/>
        <v>2045</v>
      </c>
      <c r="AM3" s="255">
        <f t="shared" si="0"/>
        <v>2046</v>
      </c>
      <c r="AN3" s="255">
        <f t="shared" si="0"/>
        <v>2047</v>
      </c>
      <c r="AO3" s="255">
        <f t="shared" si="0"/>
        <v>2048</v>
      </c>
      <c r="AP3" s="255">
        <f t="shared" si="0"/>
        <v>2049</v>
      </c>
      <c r="AQ3" s="255">
        <f t="shared" si="0"/>
        <v>2050</v>
      </c>
      <c r="AR3" s="255">
        <f t="shared" si="0"/>
        <v>2051</v>
      </c>
      <c r="AS3" s="255">
        <f t="shared" si="0"/>
        <v>2052</v>
      </c>
      <c r="AT3" s="255">
        <f t="shared" si="0"/>
        <v>2053</v>
      </c>
      <c r="AU3" s="255">
        <f t="shared" si="0"/>
        <v>2054</v>
      </c>
      <c r="AV3" s="255">
        <f t="shared" si="0"/>
        <v>2055</v>
      </c>
      <c r="AW3" s="255">
        <f t="shared" si="0"/>
        <v>2056</v>
      </c>
      <c r="AX3" s="255">
        <f t="shared" si="0"/>
        <v>2057</v>
      </c>
      <c r="AY3" s="255">
        <f t="shared" si="0"/>
        <v>2058</v>
      </c>
      <c r="AZ3" s="255">
        <f t="shared" si="0"/>
        <v>2059</v>
      </c>
      <c r="BA3" s="255">
        <f t="shared" si="0"/>
        <v>2060</v>
      </c>
      <c r="BB3" s="255">
        <f t="shared" si="0"/>
        <v>2061</v>
      </c>
      <c r="BC3" s="255">
        <f t="shared" si="0"/>
        <v>2062</v>
      </c>
      <c r="BD3" s="255">
        <f t="shared" si="0"/>
        <v>2063</v>
      </c>
    </row>
    <row r="4" spans="1:56" s="162" customFormat="1">
      <c r="B4" s="374" t="s">
        <v>97</v>
      </c>
      <c r="C4" s="391"/>
      <c r="D4" s="391"/>
      <c r="E4" s="391"/>
      <c r="F4" s="391"/>
      <c r="G4" s="391"/>
      <c r="H4" s="392">
        <f>Input!C10</f>
        <v>5.785714285714285E-2</v>
      </c>
      <c r="I4" s="392">
        <f t="shared" ref="I4:BD4" si="1">H4</f>
        <v>5.785714285714285E-2</v>
      </c>
      <c r="J4" s="392">
        <f t="shared" si="1"/>
        <v>5.785714285714285E-2</v>
      </c>
      <c r="K4" s="392">
        <f t="shared" si="1"/>
        <v>5.785714285714285E-2</v>
      </c>
      <c r="L4" s="392">
        <f t="shared" si="1"/>
        <v>5.785714285714285E-2</v>
      </c>
      <c r="M4" s="392">
        <f t="shared" si="1"/>
        <v>5.785714285714285E-2</v>
      </c>
      <c r="N4" s="392">
        <f t="shared" si="1"/>
        <v>5.785714285714285E-2</v>
      </c>
      <c r="O4" s="392">
        <f t="shared" si="1"/>
        <v>5.785714285714285E-2</v>
      </c>
      <c r="P4" s="392">
        <f t="shared" si="1"/>
        <v>5.785714285714285E-2</v>
      </c>
      <c r="Q4" s="392">
        <f t="shared" si="1"/>
        <v>5.785714285714285E-2</v>
      </c>
      <c r="R4" s="392">
        <f t="shared" si="1"/>
        <v>5.785714285714285E-2</v>
      </c>
      <c r="S4" s="392">
        <f t="shared" si="1"/>
        <v>5.785714285714285E-2</v>
      </c>
      <c r="T4" s="392">
        <f t="shared" si="1"/>
        <v>5.785714285714285E-2</v>
      </c>
      <c r="U4" s="392">
        <f t="shared" si="1"/>
        <v>5.785714285714285E-2</v>
      </c>
      <c r="V4" s="392">
        <f t="shared" si="1"/>
        <v>5.785714285714285E-2</v>
      </c>
      <c r="W4" s="392">
        <f t="shared" si="1"/>
        <v>5.785714285714285E-2</v>
      </c>
      <c r="X4" s="392">
        <f t="shared" si="1"/>
        <v>5.785714285714285E-2</v>
      </c>
      <c r="Y4" s="392">
        <f t="shared" si="1"/>
        <v>5.785714285714285E-2</v>
      </c>
      <c r="Z4" s="392">
        <f t="shared" si="1"/>
        <v>5.785714285714285E-2</v>
      </c>
      <c r="AA4" s="392">
        <f t="shared" si="1"/>
        <v>5.785714285714285E-2</v>
      </c>
      <c r="AB4" s="392">
        <f t="shared" si="1"/>
        <v>5.785714285714285E-2</v>
      </c>
      <c r="AC4" s="392">
        <f t="shared" si="1"/>
        <v>5.785714285714285E-2</v>
      </c>
      <c r="AD4" s="392">
        <f t="shared" si="1"/>
        <v>5.785714285714285E-2</v>
      </c>
      <c r="AE4" s="392">
        <f t="shared" si="1"/>
        <v>5.785714285714285E-2</v>
      </c>
      <c r="AF4" s="392">
        <f t="shared" si="1"/>
        <v>5.785714285714285E-2</v>
      </c>
      <c r="AG4" s="392">
        <f t="shared" si="1"/>
        <v>5.785714285714285E-2</v>
      </c>
      <c r="AH4" s="392">
        <f t="shared" si="1"/>
        <v>5.785714285714285E-2</v>
      </c>
      <c r="AI4" s="392">
        <f t="shared" si="1"/>
        <v>5.785714285714285E-2</v>
      </c>
      <c r="AJ4" s="392">
        <f t="shared" si="1"/>
        <v>5.785714285714285E-2</v>
      </c>
      <c r="AK4" s="392">
        <f t="shared" si="1"/>
        <v>5.785714285714285E-2</v>
      </c>
      <c r="AL4" s="392">
        <f t="shared" si="1"/>
        <v>5.785714285714285E-2</v>
      </c>
      <c r="AM4" s="392">
        <f t="shared" si="1"/>
        <v>5.785714285714285E-2</v>
      </c>
      <c r="AN4" s="392">
        <f t="shared" si="1"/>
        <v>5.785714285714285E-2</v>
      </c>
      <c r="AO4" s="392">
        <f t="shared" si="1"/>
        <v>5.785714285714285E-2</v>
      </c>
      <c r="AP4" s="392">
        <f t="shared" si="1"/>
        <v>5.785714285714285E-2</v>
      </c>
      <c r="AQ4" s="392">
        <f t="shared" si="1"/>
        <v>5.785714285714285E-2</v>
      </c>
      <c r="AR4" s="392">
        <f t="shared" si="1"/>
        <v>5.785714285714285E-2</v>
      </c>
      <c r="AS4" s="392">
        <f t="shared" si="1"/>
        <v>5.785714285714285E-2</v>
      </c>
      <c r="AT4" s="392">
        <f t="shared" si="1"/>
        <v>5.785714285714285E-2</v>
      </c>
      <c r="AU4" s="392">
        <f t="shared" si="1"/>
        <v>5.785714285714285E-2</v>
      </c>
      <c r="AV4" s="392">
        <f t="shared" si="1"/>
        <v>5.785714285714285E-2</v>
      </c>
      <c r="AW4" s="392">
        <f t="shared" si="1"/>
        <v>5.785714285714285E-2</v>
      </c>
      <c r="AX4" s="392">
        <f t="shared" si="1"/>
        <v>5.785714285714285E-2</v>
      </c>
      <c r="AY4" s="392">
        <f t="shared" si="1"/>
        <v>5.785714285714285E-2</v>
      </c>
      <c r="AZ4" s="392">
        <f t="shared" si="1"/>
        <v>5.785714285714285E-2</v>
      </c>
      <c r="BA4" s="392">
        <f t="shared" si="1"/>
        <v>5.785714285714285E-2</v>
      </c>
      <c r="BB4" s="392">
        <f t="shared" si="1"/>
        <v>5.785714285714285E-2</v>
      </c>
      <c r="BC4" s="392">
        <f t="shared" si="1"/>
        <v>5.785714285714285E-2</v>
      </c>
      <c r="BD4" s="392">
        <f t="shared" si="1"/>
        <v>5.785714285714285E-2</v>
      </c>
    </row>
    <row r="5" spans="1:56" s="162" customFormat="1">
      <c r="B5" s="386"/>
      <c r="H5" s="168"/>
      <c r="I5" s="168"/>
      <c r="J5" s="168"/>
      <c r="K5" s="168"/>
      <c r="L5" s="168"/>
      <c r="M5" s="168"/>
      <c r="N5" s="168"/>
      <c r="O5" s="168"/>
      <c r="P5" s="168"/>
      <c r="Q5" s="168"/>
      <c r="R5" s="168"/>
      <c r="S5" s="168"/>
      <c r="T5" s="168"/>
      <c r="U5" s="168"/>
      <c r="V5" s="168"/>
      <c r="W5" s="168"/>
      <c r="X5" s="168"/>
      <c r="Y5" s="168"/>
      <c r="Z5" s="168"/>
      <c r="AA5" s="168"/>
      <c r="AB5" s="168"/>
      <c r="AC5" s="168"/>
      <c r="AD5" s="168"/>
      <c r="AE5" s="168"/>
      <c r="AF5" s="168"/>
      <c r="AG5" s="168"/>
      <c r="AH5" s="168"/>
      <c r="AI5" s="168"/>
      <c r="AJ5" s="168"/>
      <c r="AK5" s="168"/>
      <c r="AL5" s="168"/>
      <c r="AM5" s="168"/>
      <c r="AN5" s="168"/>
      <c r="AO5" s="168"/>
      <c r="AP5" s="168"/>
      <c r="AQ5" s="168"/>
      <c r="AR5" s="168"/>
      <c r="AS5" s="168"/>
      <c r="AT5" s="168"/>
      <c r="AU5" s="168"/>
      <c r="AV5" s="168"/>
      <c r="AW5" s="168"/>
      <c r="AX5" s="168"/>
      <c r="AY5" s="168"/>
      <c r="AZ5" s="168"/>
      <c r="BA5" s="168"/>
      <c r="BB5" s="168"/>
      <c r="BC5" s="168"/>
      <c r="BD5" s="168"/>
    </row>
    <row r="6" spans="1:56" s="162" customFormat="1">
      <c r="B6" s="255" t="s">
        <v>127</v>
      </c>
    </row>
    <row r="7" spans="1:56" s="162" customFormat="1">
      <c r="B7" s="370" t="s">
        <v>126</v>
      </c>
      <c r="C7" s="168">
        <v>786059832.66315389</v>
      </c>
      <c r="D7" s="168">
        <v>722210702.33820236</v>
      </c>
      <c r="E7" s="168">
        <v>672893744.23078954</v>
      </c>
      <c r="F7" s="168">
        <v>624499073.96889853</v>
      </c>
      <c r="G7" s="168">
        <v>576726585.54213893</v>
      </c>
      <c r="H7" s="393">
        <f t="shared" ref="H7:AU7" si="2">G9</f>
        <v>530724274.98946005</v>
      </c>
      <c r="I7" s="168">
        <f t="shared" si="2"/>
        <v>482470311.05833417</v>
      </c>
      <c r="J7" s="168">
        <f t="shared" si="2"/>
        <v>437568840.68473661</v>
      </c>
      <c r="K7" s="168">
        <f t="shared" si="2"/>
        <v>396705606.89298379</v>
      </c>
      <c r="L7" s="168">
        <f t="shared" si="2"/>
        <v>359770355.05841345</v>
      </c>
      <c r="M7" s="168">
        <f t="shared" si="2"/>
        <v>325287606.58132052</v>
      </c>
      <c r="N7" s="168">
        <f t="shared" si="2"/>
        <v>294123512.94731551</v>
      </c>
      <c r="O7" s="168">
        <f t="shared" si="2"/>
        <v>266026299.96698457</v>
      </c>
      <c r="P7" s="168">
        <f t="shared" si="2"/>
        <v>240072803.6371015</v>
      </c>
      <c r="Q7" s="168">
        <f t="shared" si="2"/>
        <v>215938669.08668399</v>
      </c>
      <c r="R7" s="168">
        <f t="shared" si="2"/>
        <v>193724215.04087207</v>
      </c>
      <c r="S7" s="168">
        <f t="shared" si="2"/>
        <v>172653898.42951664</v>
      </c>
      <c r="T7" s="168">
        <f t="shared" si="2"/>
        <v>152707656.47559911</v>
      </c>
      <c r="U7" s="168">
        <f t="shared" si="2"/>
        <v>134490643.33766642</v>
      </c>
      <c r="V7" s="168">
        <f t="shared" si="2"/>
        <v>116398051.0116145</v>
      </c>
      <c r="W7" s="168">
        <f t="shared" si="2"/>
        <v>98331199.071375653</v>
      </c>
      <c r="X7" s="168">
        <f t="shared" si="2"/>
        <v>80333139.916327342</v>
      </c>
      <c r="Y7" s="168">
        <f t="shared" si="2"/>
        <v>62404339.331281856</v>
      </c>
      <c r="Z7" s="168">
        <f t="shared" si="2"/>
        <v>44487856.906375505</v>
      </c>
      <c r="AA7" s="168">
        <f t="shared" si="2"/>
        <v>26783994.585711516</v>
      </c>
      <c r="AB7" s="168">
        <f t="shared" si="2"/>
        <v>9053721.2113103084</v>
      </c>
      <c r="AC7" s="168">
        <f t="shared" si="2"/>
        <v>0</v>
      </c>
      <c r="AD7" s="168">
        <f t="shared" si="2"/>
        <v>0</v>
      </c>
      <c r="AE7" s="168">
        <f t="shared" si="2"/>
        <v>0</v>
      </c>
      <c r="AF7" s="168">
        <f t="shared" si="2"/>
        <v>0</v>
      </c>
      <c r="AG7" s="168">
        <f t="shared" si="2"/>
        <v>0</v>
      </c>
      <c r="AH7" s="168">
        <f t="shared" si="2"/>
        <v>0</v>
      </c>
      <c r="AI7" s="168">
        <f t="shared" si="2"/>
        <v>0</v>
      </c>
      <c r="AJ7" s="168">
        <f t="shared" si="2"/>
        <v>0</v>
      </c>
      <c r="AK7" s="168">
        <f t="shared" si="2"/>
        <v>0</v>
      </c>
      <c r="AL7" s="168">
        <f t="shared" si="2"/>
        <v>0</v>
      </c>
      <c r="AM7" s="168">
        <f t="shared" si="2"/>
        <v>0</v>
      </c>
      <c r="AN7" s="168">
        <f t="shared" si="2"/>
        <v>0</v>
      </c>
      <c r="AO7" s="168">
        <f t="shared" si="2"/>
        <v>0</v>
      </c>
      <c r="AP7" s="168">
        <f t="shared" si="2"/>
        <v>0</v>
      </c>
      <c r="AQ7" s="168">
        <f t="shared" si="2"/>
        <v>0</v>
      </c>
      <c r="AR7" s="168">
        <f t="shared" si="2"/>
        <v>0</v>
      </c>
      <c r="AS7" s="168">
        <f t="shared" si="2"/>
        <v>0</v>
      </c>
      <c r="AT7" s="168">
        <f t="shared" si="2"/>
        <v>0</v>
      </c>
      <c r="AU7" s="168">
        <f t="shared" si="2"/>
        <v>0</v>
      </c>
    </row>
    <row r="8" spans="1:56" s="162" customFormat="1">
      <c r="B8" s="370" t="s">
        <v>125</v>
      </c>
      <c r="C8" s="393">
        <v>63849130.3249515</v>
      </c>
      <c r="D8" s="393">
        <v>49316958.107412778</v>
      </c>
      <c r="E8" s="393">
        <v>48394670.261891022</v>
      </c>
      <c r="F8" s="393">
        <v>47772488.426759571</v>
      </c>
      <c r="G8" s="393">
        <v>46002310.552678891</v>
      </c>
      <c r="H8" s="394">
        <v>48253963.931125864</v>
      </c>
      <c r="I8" s="395">
        <v>44901470.373597592</v>
      </c>
      <c r="J8" s="395">
        <v>40863233.791752823</v>
      </c>
      <c r="K8" s="395">
        <v>36935251.834570371</v>
      </c>
      <c r="L8" s="395">
        <v>34482748.477092937</v>
      </c>
      <c r="M8" s="395">
        <v>31164093.634004992</v>
      </c>
      <c r="N8" s="395">
        <v>28097212.980330952</v>
      </c>
      <c r="O8" s="395">
        <v>25953496.329883076</v>
      </c>
      <c r="P8" s="395">
        <v>24134134.550417513</v>
      </c>
      <c r="Q8" s="395">
        <v>22214454.045811921</v>
      </c>
      <c r="R8" s="395">
        <v>21070316.611355428</v>
      </c>
      <c r="S8" s="395">
        <v>19946241.953917544</v>
      </c>
      <c r="T8" s="395">
        <v>18217013.137932677</v>
      </c>
      <c r="U8" s="395">
        <v>18092592.326051921</v>
      </c>
      <c r="V8" s="395">
        <v>18066851.940238852</v>
      </c>
      <c r="W8" s="395">
        <v>17998059.155048307</v>
      </c>
      <c r="X8" s="395">
        <v>17928800.58504549</v>
      </c>
      <c r="Y8" s="395">
        <v>17916482.424906351</v>
      </c>
      <c r="Z8" s="395">
        <v>17703862.320663989</v>
      </c>
      <c r="AA8" s="395">
        <v>17730273.374401208</v>
      </c>
      <c r="AB8" s="395">
        <v>9053721.2113103084</v>
      </c>
      <c r="AC8" s="395">
        <v>0</v>
      </c>
      <c r="AD8" s="395">
        <v>0</v>
      </c>
      <c r="AE8" s="395">
        <v>0</v>
      </c>
      <c r="AF8" s="395">
        <v>0</v>
      </c>
      <c r="AG8" s="395">
        <v>0</v>
      </c>
      <c r="AH8" s="395">
        <v>0</v>
      </c>
      <c r="AI8" s="395">
        <v>0</v>
      </c>
      <c r="AJ8" s="395">
        <v>0</v>
      </c>
      <c r="AK8" s="395">
        <v>0</v>
      </c>
      <c r="AL8" s="395">
        <v>0</v>
      </c>
      <c r="AM8" s="395">
        <v>0</v>
      </c>
      <c r="AN8" s="395">
        <v>0</v>
      </c>
      <c r="AO8" s="395">
        <v>0</v>
      </c>
      <c r="AP8" s="395">
        <v>0</v>
      </c>
      <c r="AQ8" s="395">
        <v>0</v>
      </c>
      <c r="AR8" s="395">
        <v>0</v>
      </c>
      <c r="AS8" s="395">
        <v>0</v>
      </c>
      <c r="AT8" s="395">
        <v>0</v>
      </c>
      <c r="AU8" s="395">
        <v>0</v>
      </c>
    </row>
    <row r="9" spans="1:56" s="162" customFormat="1">
      <c r="A9" s="168">
        <f>AU9</f>
        <v>0</v>
      </c>
      <c r="B9" s="370" t="s">
        <v>124</v>
      </c>
      <c r="C9" s="168">
        <v>722210702.33820236</v>
      </c>
      <c r="D9" s="168">
        <v>672893744.23078954</v>
      </c>
      <c r="E9" s="168">
        <v>624499073.96889853</v>
      </c>
      <c r="F9" s="168">
        <v>576726585.54213893</v>
      </c>
      <c r="G9" s="168">
        <v>530724274.98946005</v>
      </c>
      <c r="H9" s="168">
        <f t="shared" ref="H9:AU9" si="3">H7-H8</f>
        <v>482470311.05833417</v>
      </c>
      <c r="I9" s="168">
        <f t="shared" si="3"/>
        <v>437568840.68473661</v>
      </c>
      <c r="J9" s="168">
        <f t="shared" si="3"/>
        <v>396705606.89298379</v>
      </c>
      <c r="K9" s="168">
        <f t="shared" si="3"/>
        <v>359770355.05841345</v>
      </c>
      <c r="L9" s="168">
        <f t="shared" si="3"/>
        <v>325287606.58132052</v>
      </c>
      <c r="M9" s="168">
        <f t="shared" si="3"/>
        <v>294123512.94731551</v>
      </c>
      <c r="N9" s="168">
        <f t="shared" si="3"/>
        <v>266026299.96698457</v>
      </c>
      <c r="O9" s="168">
        <f t="shared" si="3"/>
        <v>240072803.6371015</v>
      </c>
      <c r="P9" s="168">
        <f t="shared" si="3"/>
        <v>215938669.08668399</v>
      </c>
      <c r="Q9" s="168">
        <f t="shared" si="3"/>
        <v>193724215.04087207</v>
      </c>
      <c r="R9" s="168">
        <f t="shared" si="3"/>
        <v>172653898.42951664</v>
      </c>
      <c r="S9" s="168">
        <f t="shared" si="3"/>
        <v>152707656.47559911</v>
      </c>
      <c r="T9" s="168">
        <f t="shared" si="3"/>
        <v>134490643.33766642</v>
      </c>
      <c r="U9" s="168">
        <f t="shared" si="3"/>
        <v>116398051.0116145</v>
      </c>
      <c r="V9" s="168">
        <f t="shared" si="3"/>
        <v>98331199.071375653</v>
      </c>
      <c r="W9" s="168">
        <f t="shared" si="3"/>
        <v>80333139.916327342</v>
      </c>
      <c r="X9" s="168">
        <f t="shared" si="3"/>
        <v>62404339.331281856</v>
      </c>
      <c r="Y9" s="168">
        <f t="shared" si="3"/>
        <v>44487856.906375505</v>
      </c>
      <c r="Z9" s="168">
        <f t="shared" si="3"/>
        <v>26783994.585711516</v>
      </c>
      <c r="AA9" s="168">
        <f t="shared" si="3"/>
        <v>9053721.2113103084</v>
      </c>
      <c r="AB9" s="168">
        <f t="shared" si="3"/>
        <v>0</v>
      </c>
      <c r="AC9" s="168">
        <f t="shared" si="3"/>
        <v>0</v>
      </c>
      <c r="AD9" s="168">
        <f t="shared" si="3"/>
        <v>0</v>
      </c>
      <c r="AE9" s="168">
        <f t="shared" si="3"/>
        <v>0</v>
      </c>
      <c r="AF9" s="168">
        <f t="shared" si="3"/>
        <v>0</v>
      </c>
      <c r="AG9" s="168">
        <f t="shared" si="3"/>
        <v>0</v>
      </c>
      <c r="AH9" s="168">
        <f t="shared" si="3"/>
        <v>0</v>
      </c>
      <c r="AI9" s="168">
        <f t="shared" si="3"/>
        <v>0</v>
      </c>
      <c r="AJ9" s="168">
        <f t="shared" si="3"/>
        <v>0</v>
      </c>
      <c r="AK9" s="168">
        <f t="shared" si="3"/>
        <v>0</v>
      </c>
      <c r="AL9" s="168">
        <f t="shared" si="3"/>
        <v>0</v>
      </c>
      <c r="AM9" s="168">
        <f t="shared" si="3"/>
        <v>0</v>
      </c>
      <c r="AN9" s="168">
        <f t="shared" si="3"/>
        <v>0</v>
      </c>
      <c r="AO9" s="168">
        <f t="shared" si="3"/>
        <v>0</v>
      </c>
      <c r="AP9" s="168">
        <f t="shared" si="3"/>
        <v>0</v>
      </c>
      <c r="AQ9" s="168">
        <f t="shared" si="3"/>
        <v>0</v>
      </c>
      <c r="AR9" s="168">
        <f t="shared" si="3"/>
        <v>0</v>
      </c>
      <c r="AS9" s="168">
        <f t="shared" si="3"/>
        <v>0</v>
      </c>
      <c r="AT9" s="168">
        <f t="shared" si="3"/>
        <v>0</v>
      </c>
      <c r="AU9" s="168">
        <f t="shared" si="3"/>
        <v>0</v>
      </c>
    </row>
    <row r="10" spans="1:56" s="162" customFormat="1">
      <c r="B10" s="370" t="s">
        <v>123</v>
      </c>
      <c r="C10" s="168">
        <f>AVERAGE(C7,C9)*(C$30/(1+C$30*0.5))</f>
        <v>51004317.608741522</v>
      </c>
      <c r="D10" s="168">
        <f>AVERAGE(D7,D9)*(D$30/(1+D$30*0.5))</f>
        <v>47177445.0530577</v>
      </c>
      <c r="E10" s="168">
        <f>AVERAGE(E7,E9)*(E$30/(1+E$30*0.5))</f>
        <v>43873187.088878341</v>
      </c>
      <c r="F10" s="168">
        <f>AVERAGE(F7,F9)*(F$30/(1+F$30*0.5))</f>
        <v>40621157.568006098</v>
      </c>
      <c r="G10" s="168">
        <f>AVERAGE(G7,G9)*(G$30/(1+G$30*0.5))</f>
        <v>37450029.100102387</v>
      </c>
      <c r="H10" s="396">
        <f t="shared" ref="H10:AU10" si="4">AVERAGE(H7,H9)*(H$4/(1+H$4*0.5))</f>
        <v>28486206.688605111</v>
      </c>
      <c r="I10" s="168">
        <f t="shared" si="4"/>
        <v>25867119.50405718</v>
      </c>
      <c r="J10" s="168">
        <f t="shared" si="4"/>
        <v>23455824.454632193</v>
      </c>
      <c r="K10" s="168">
        <f t="shared" si="4"/>
        <v>21268501.533517238</v>
      </c>
      <c r="L10" s="168">
        <f t="shared" si="4"/>
        <v>19260567.474077906</v>
      </c>
      <c r="M10" s="168">
        <f t="shared" si="4"/>
        <v>17414890.899624959</v>
      </c>
      <c r="N10" s="168">
        <f t="shared" si="4"/>
        <v>15748745.173918189</v>
      </c>
      <c r="O10" s="168">
        <f t="shared" si="4"/>
        <v>14229096.630312726</v>
      </c>
      <c r="P10" s="168">
        <f t="shared" si="4"/>
        <v>12820870.979044298</v>
      </c>
      <c r="Q10" s="168">
        <f t="shared" si="4"/>
        <v>11517769.390604666</v>
      </c>
      <c r="R10" s="168">
        <f t="shared" si="4"/>
        <v>10300807.771989407</v>
      </c>
      <c r="S10" s="168">
        <f t="shared" si="4"/>
        <v>9147617.4756384492</v>
      </c>
      <c r="T10" s="168">
        <f t="shared" si="4"/>
        <v>8074648.4848575173</v>
      </c>
      <c r="U10" s="168">
        <f t="shared" si="4"/>
        <v>7053795.2940964084</v>
      </c>
      <c r="V10" s="168">
        <f t="shared" si="4"/>
        <v>6037163.9211114896</v>
      </c>
      <c r="W10" s="168">
        <f t="shared" si="4"/>
        <v>5023190.3707059845</v>
      </c>
      <c r="X10" s="168">
        <f t="shared" si="4"/>
        <v>4013098.1669754754</v>
      </c>
      <c r="Y10" s="168">
        <f t="shared" si="4"/>
        <v>3005299.5124089713</v>
      </c>
      <c r="Z10" s="168">
        <f t="shared" si="4"/>
        <v>2003825.0506279238</v>
      </c>
      <c r="AA10" s="168">
        <f t="shared" si="4"/>
        <v>1007585.900575761</v>
      </c>
      <c r="AB10" s="168">
        <f t="shared" si="4"/>
        <v>254547.52451098053</v>
      </c>
      <c r="AC10" s="168">
        <f t="shared" si="4"/>
        <v>0</v>
      </c>
      <c r="AD10" s="168">
        <f t="shared" si="4"/>
        <v>0</v>
      </c>
      <c r="AE10" s="168">
        <f t="shared" si="4"/>
        <v>0</v>
      </c>
      <c r="AF10" s="168">
        <f t="shared" si="4"/>
        <v>0</v>
      </c>
      <c r="AG10" s="168">
        <f t="shared" si="4"/>
        <v>0</v>
      </c>
      <c r="AH10" s="168">
        <f t="shared" si="4"/>
        <v>0</v>
      </c>
      <c r="AI10" s="168">
        <f t="shared" si="4"/>
        <v>0</v>
      </c>
      <c r="AJ10" s="168">
        <f t="shared" si="4"/>
        <v>0</v>
      </c>
      <c r="AK10" s="168">
        <f t="shared" si="4"/>
        <v>0</v>
      </c>
      <c r="AL10" s="168">
        <f t="shared" si="4"/>
        <v>0</v>
      </c>
      <c r="AM10" s="168">
        <f t="shared" si="4"/>
        <v>0</v>
      </c>
      <c r="AN10" s="168">
        <f t="shared" si="4"/>
        <v>0</v>
      </c>
      <c r="AO10" s="168">
        <f t="shared" si="4"/>
        <v>0</v>
      </c>
      <c r="AP10" s="168">
        <f t="shared" si="4"/>
        <v>0</v>
      </c>
      <c r="AQ10" s="168">
        <f t="shared" si="4"/>
        <v>0</v>
      </c>
      <c r="AR10" s="168">
        <f t="shared" si="4"/>
        <v>0</v>
      </c>
      <c r="AS10" s="168">
        <f t="shared" si="4"/>
        <v>0</v>
      </c>
      <c r="AT10" s="168">
        <f t="shared" si="4"/>
        <v>0</v>
      </c>
      <c r="AU10" s="168">
        <f t="shared" si="4"/>
        <v>0</v>
      </c>
    </row>
    <row r="11" spans="1:56" s="162" customFormat="1"/>
    <row r="12" spans="1:56" s="162" customFormat="1">
      <c r="B12" s="255" t="s">
        <v>122</v>
      </c>
    </row>
    <row r="13" spans="1:56" s="162" customFormat="1">
      <c r="B13" s="162" t="s">
        <v>27</v>
      </c>
      <c r="C13" s="168">
        <v>55892853.753255077</v>
      </c>
      <c r="D13" s="168">
        <f t="shared" ref="D13:AL13" si="5">C17</f>
        <v>55265572.06293688</v>
      </c>
      <c r="E13" s="168">
        <f t="shared" si="5"/>
        <v>54503585.025235489</v>
      </c>
      <c r="F13" s="168">
        <f t="shared" si="5"/>
        <v>53549341.582431793</v>
      </c>
      <c r="G13" s="168">
        <f t="shared" si="5"/>
        <v>52337521.322849028</v>
      </c>
      <c r="H13" s="393">
        <f>G17</f>
        <v>50792859.936577819</v>
      </c>
      <c r="I13" s="168">
        <f t="shared" si="5"/>
        <v>48553854.224548727</v>
      </c>
      <c r="J13" s="168">
        <f t="shared" si="5"/>
        <v>46185306.039180808</v>
      </c>
      <c r="K13" s="168">
        <f t="shared" si="5"/>
        <v>43679720.423088029</v>
      </c>
      <c r="L13" s="168">
        <f t="shared" si="5"/>
        <v>41029168.78206417</v>
      </c>
      <c r="M13" s="168">
        <f t="shared" si="5"/>
        <v>38225263.796095356</v>
      </c>
      <c r="N13" s="168">
        <f t="shared" si="5"/>
        <v>35259132.878795497</v>
      </c>
      <c r="O13" s="168">
        <f t="shared" si="5"/>
        <v>32121390.101280428</v>
      </c>
      <c r="P13" s="168">
        <f t="shared" si="5"/>
        <v>28802106.491637703</v>
      </c>
      <c r="Q13" s="168">
        <f t="shared" si="5"/>
        <v>25290778.616008505</v>
      </c>
      <c r="R13" s="168">
        <f t="shared" si="5"/>
        <v>21576295.34186076</v>
      </c>
      <c r="S13" s="168">
        <f t="shared" si="5"/>
        <v>17646902.678280182</v>
      </c>
      <c r="T13" s="168">
        <f t="shared" si="5"/>
        <v>13490166.582021013</v>
      </c>
      <c r="U13" s="168">
        <f t="shared" si="5"/>
        <v>9092933.611621134</v>
      </c>
      <c r="V13" s="168">
        <f t="shared" si="5"/>
        <v>4441289.3050766923</v>
      </c>
      <c r="W13" s="168">
        <f t="shared" si="5"/>
        <v>0</v>
      </c>
      <c r="X13" s="168">
        <f t="shared" si="5"/>
        <v>0</v>
      </c>
      <c r="Y13" s="168">
        <f t="shared" si="5"/>
        <v>0</v>
      </c>
      <c r="Z13" s="168">
        <f t="shared" si="5"/>
        <v>0</v>
      </c>
      <c r="AA13" s="168">
        <f t="shared" si="5"/>
        <v>0</v>
      </c>
      <c r="AB13" s="168">
        <f t="shared" si="5"/>
        <v>0</v>
      </c>
      <c r="AC13" s="168">
        <f t="shared" si="5"/>
        <v>0</v>
      </c>
      <c r="AD13" s="168">
        <f t="shared" si="5"/>
        <v>0</v>
      </c>
      <c r="AE13" s="168">
        <f t="shared" si="5"/>
        <v>0</v>
      </c>
      <c r="AF13" s="168">
        <f t="shared" si="5"/>
        <v>0</v>
      </c>
      <c r="AG13" s="168">
        <f t="shared" si="5"/>
        <v>0</v>
      </c>
      <c r="AH13" s="168">
        <f t="shared" si="5"/>
        <v>0</v>
      </c>
      <c r="AI13" s="168">
        <f t="shared" si="5"/>
        <v>0</v>
      </c>
      <c r="AJ13" s="168">
        <f t="shared" si="5"/>
        <v>0</v>
      </c>
      <c r="AK13" s="168">
        <f t="shared" si="5"/>
        <v>0</v>
      </c>
      <c r="AL13" s="168">
        <f t="shared" si="5"/>
        <v>0</v>
      </c>
    </row>
    <row r="14" spans="1:56" s="162" customFormat="1">
      <c r="B14" s="162" t="s">
        <v>96</v>
      </c>
      <c r="C14" s="393">
        <v>4386262.2734744474</v>
      </c>
      <c r="D14" s="393">
        <v>4473987.5189439356</v>
      </c>
      <c r="E14" s="397">
        <v>4608207.1445122538</v>
      </c>
      <c r="F14" s="397">
        <v>4792535.4302927442</v>
      </c>
      <c r="G14" s="397">
        <v>5032162.2018073816</v>
      </c>
      <c r="H14" s="394">
        <f>IF(H13&lt;=5032162.20180738,H13,5032162.20180738)</f>
        <v>5032162.2018073797</v>
      </c>
      <c r="I14" s="394">
        <f t="shared" ref="I14:W14" si="6">IF(I13&lt;=5032162.20180738,I13,5032162.20180738)</f>
        <v>5032162.2018073797</v>
      </c>
      <c r="J14" s="394">
        <f t="shared" si="6"/>
        <v>5032162.2018073797</v>
      </c>
      <c r="K14" s="394">
        <f t="shared" si="6"/>
        <v>5032162.2018073797</v>
      </c>
      <c r="L14" s="394">
        <f t="shared" si="6"/>
        <v>5032162.2018073797</v>
      </c>
      <c r="M14" s="394">
        <f t="shared" si="6"/>
        <v>5032162.2018073797</v>
      </c>
      <c r="N14" s="394">
        <f t="shared" si="6"/>
        <v>5032162.2018073797</v>
      </c>
      <c r="O14" s="394">
        <f t="shared" si="6"/>
        <v>5032162.2018073797</v>
      </c>
      <c r="P14" s="394">
        <f t="shared" si="6"/>
        <v>5032162.2018073797</v>
      </c>
      <c r="Q14" s="394">
        <f t="shared" si="6"/>
        <v>5032162.2018073797</v>
      </c>
      <c r="R14" s="394">
        <f t="shared" si="6"/>
        <v>5032162.2018073797</v>
      </c>
      <c r="S14" s="394">
        <f t="shared" si="6"/>
        <v>5032162.2018073797</v>
      </c>
      <c r="T14" s="394">
        <f t="shared" si="6"/>
        <v>5032162.2018073797</v>
      </c>
      <c r="U14" s="394">
        <f t="shared" si="6"/>
        <v>5032162.2018073797</v>
      </c>
      <c r="V14" s="394">
        <f>V13</f>
        <v>4441289.3050766923</v>
      </c>
      <c r="W14" s="394">
        <f t="shared" si="6"/>
        <v>0</v>
      </c>
      <c r="X14" s="394">
        <f>IF(X13&lt;=5032162.20180738,X13,5032162.20180738)</f>
        <v>0</v>
      </c>
      <c r="Y14" s="394">
        <f t="shared" ref="Y14:AL14" si="7">IF(Y13&lt;=5032162.20180738,Y13,5032162.20180738)</f>
        <v>0</v>
      </c>
      <c r="Z14" s="394">
        <f t="shared" si="7"/>
        <v>0</v>
      </c>
      <c r="AA14" s="394">
        <f t="shared" si="7"/>
        <v>0</v>
      </c>
      <c r="AB14" s="394">
        <f t="shared" si="7"/>
        <v>0</v>
      </c>
      <c r="AC14" s="394">
        <f t="shared" si="7"/>
        <v>0</v>
      </c>
      <c r="AD14" s="394">
        <f t="shared" si="7"/>
        <v>0</v>
      </c>
      <c r="AE14" s="394">
        <f t="shared" si="7"/>
        <v>0</v>
      </c>
      <c r="AF14" s="394">
        <f t="shared" si="7"/>
        <v>0</v>
      </c>
      <c r="AG14" s="394">
        <f t="shared" si="7"/>
        <v>0</v>
      </c>
      <c r="AH14" s="394">
        <f t="shared" si="7"/>
        <v>0</v>
      </c>
      <c r="AI14" s="394">
        <f t="shared" si="7"/>
        <v>0</v>
      </c>
      <c r="AJ14" s="394">
        <f t="shared" si="7"/>
        <v>0</v>
      </c>
      <c r="AK14" s="394">
        <f t="shared" si="7"/>
        <v>0</v>
      </c>
      <c r="AL14" s="394">
        <f t="shared" si="7"/>
        <v>0</v>
      </c>
    </row>
    <row r="15" spans="1:56" s="162" customFormat="1">
      <c r="B15" s="162" t="s">
        <v>29</v>
      </c>
      <c r="C15" s="168">
        <f>C14*(1+C30*0.5)-C13*C30</f>
        <v>627281.69031819701</v>
      </c>
      <c r="D15" s="168">
        <f>D14*(1+D30*0.5)-D13*D30</f>
        <v>761987.03770139115</v>
      </c>
      <c r="E15" s="168">
        <f>E14*(1+E30*0.5)-E13*E30</f>
        <v>954243.44280369766</v>
      </c>
      <c r="F15" s="168">
        <f>F14*(1+F30*0.5)-F13*F30</f>
        <v>1211820.259582764</v>
      </c>
      <c r="G15" s="168">
        <f>G14*(1+G30*0.5)-G13*G30</f>
        <v>1544661.3862712076</v>
      </c>
      <c r="H15" s="168">
        <f t="shared" ref="H15:U15" si="8">H14*(1+H4*0.5)-H13*H4</f>
        <v>2239005.7120290915</v>
      </c>
      <c r="I15" s="168">
        <f t="shared" si="8"/>
        <v>2368548.1853679172</v>
      </c>
      <c r="J15" s="168">
        <f t="shared" si="8"/>
        <v>2505585.6160927755</v>
      </c>
      <c r="K15" s="168">
        <f t="shared" si="8"/>
        <v>2650551.6410238575</v>
      </c>
      <c r="L15" s="168">
        <f t="shared" si="8"/>
        <v>2803904.9859688096</v>
      </c>
      <c r="M15" s="168">
        <f t="shared" si="8"/>
        <v>2966130.9172998625</v>
      </c>
      <c r="N15" s="168">
        <f t="shared" si="8"/>
        <v>3137742.7775150687</v>
      </c>
      <c r="O15" s="168">
        <f t="shared" si="8"/>
        <v>3319283.6096427259</v>
      </c>
      <c r="P15" s="168">
        <f t="shared" si="8"/>
        <v>3511327.8756291978</v>
      </c>
      <c r="Q15" s="168">
        <f t="shared" si="8"/>
        <v>3714483.2741477443</v>
      </c>
      <c r="R15" s="168">
        <f t="shared" si="8"/>
        <v>3929392.6635805778</v>
      </c>
      <c r="S15" s="168">
        <f t="shared" si="8"/>
        <v>4156736.0962591688</v>
      </c>
      <c r="T15" s="168">
        <f t="shared" si="8"/>
        <v>4397232.970399878</v>
      </c>
      <c r="U15" s="168">
        <f t="shared" si="8"/>
        <v>4651644.3065444417</v>
      </c>
      <c r="V15" s="168">
        <f>V13</f>
        <v>4441289.3050766923</v>
      </c>
      <c r="W15" s="168">
        <f t="shared" ref="W15:AL15" si="9">W14*(1+W4*0.5)-W13*W4</f>
        <v>0</v>
      </c>
      <c r="X15" s="168">
        <f t="shared" si="9"/>
        <v>0</v>
      </c>
      <c r="Y15" s="168">
        <f t="shared" si="9"/>
        <v>0</v>
      </c>
      <c r="Z15" s="168">
        <f t="shared" si="9"/>
        <v>0</v>
      </c>
      <c r="AA15" s="168">
        <f t="shared" si="9"/>
        <v>0</v>
      </c>
      <c r="AB15" s="168">
        <f t="shared" si="9"/>
        <v>0</v>
      </c>
      <c r="AC15" s="168">
        <f t="shared" si="9"/>
        <v>0</v>
      </c>
      <c r="AD15" s="168">
        <f t="shared" si="9"/>
        <v>0</v>
      </c>
      <c r="AE15" s="168">
        <f t="shared" si="9"/>
        <v>0</v>
      </c>
      <c r="AF15" s="168">
        <f t="shared" si="9"/>
        <v>0</v>
      </c>
      <c r="AG15" s="168">
        <f t="shared" si="9"/>
        <v>0</v>
      </c>
      <c r="AH15" s="168">
        <f t="shared" si="9"/>
        <v>0</v>
      </c>
      <c r="AI15" s="168">
        <f t="shared" si="9"/>
        <v>0</v>
      </c>
      <c r="AJ15" s="168">
        <f t="shared" si="9"/>
        <v>0</v>
      </c>
      <c r="AK15" s="168">
        <f t="shared" si="9"/>
        <v>0</v>
      </c>
      <c r="AL15" s="168">
        <f t="shared" si="9"/>
        <v>0</v>
      </c>
    </row>
    <row r="16" spans="1:56" s="162" customFormat="1">
      <c r="B16" s="162" t="s">
        <v>31</v>
      </c>
      <c r="C16" s="168">
        <f t="shared" ref="C16:AL16" si="10">C14-C15</f>
        <v>3758980.5831562504</v>
      </c>
      <c r="D16" s="168">
        <f t="shared" si="10"/>
        <v>3712000.4812425445</v>
      </c>
      <c r="E16" s="168">
        <f t="shared" si="10"/>
        <v>3653963.7017085562</v>
      </c>
      <c r="F16" s="168">
        <f t="shared" si="10"/>
        <v>3580715.1707099802</v>
      </c>
      <c r="G16" s="168">
        <f t="shared" si="10"/>
        <v>3487500.815536174</v>
      </c>
      <c r="H16" s="168">
        <f>H14-H15</f>
        <v>2793156.4897782882</v>
      </c>
      <c r="I16" s="168">
        <f t="shared" si="10"/>
        <v>2663614.0164394625</v>
      </c>
      <c r="J16" s="168">
        <f t="shared" si="10"/>
        <v>2526576.5857146042</v>
      </c>
      <c r="K16" s="168">
        <f t="shared" si="10"/>
        <v>2381610.5607835222</v>
      </c>
      <c r="L16" s="168">
        <f t="shared" si="10"/>
        <v>2228257.2158385701</v>
      </c>
      <c r="M16" s="168">
        <f t="shared" si="10"/>
        <v>2066031.2845075172</v>
      </c>
      <c r="N16" s="168">
        <f t="shared" si="10"/>
        <v>1894419.4242923111</v>
      </c>
      <c r="O16" s="168">
        <f t="shared" si="10"/>
        <v>1712878.5921646538</v>
      </c>
      <c r="P16" s="168">
        <f t="shared" si="10"/>
        <v>1520834.3261781819</v>
      </c>
      <c r="Q16" s="168">
        <f t="shared" si="10"/>
        <v>1317678.9276596354</v>
      </c>
      <c r="R16" s="168">
        <f t="shared" si="10"/>
        <v>1102769.5382268019</v>
      </c>
      <c r="S16" s="168">
        <f t="shared" si="10"/>
        <v>875426.10554821091</v>
      </c>
      <c r="T16" s="168">
        <f t="shared" si="10"/>
        <v>634929.23140750173</v>
      </c>
      <c r="U16" s="168">
        <f t="shared" si="10"/>
        <v>380517.89526293799</v>
      </c>
      <c r="V16" s="168">
        <f t="shared" si="10"/>
        <v>0</v>
      </c>
      <c r="W16" s="168">
        <f t="shared" si="10"/>
        <v>0</v>
      </c>
      <c r="X16" s="168">
        <f t="shared" si="10"/>
        <v>0</v>
      </c>
      <c r="Y16" s="168">
        <f t="shared" si="10"/>
        <v>0</v>
      </c>
      <c r="Z16" s="168">
        <f t="shared" si="10"/>
        <v>0</v>
      </c>
      <c r="AA16" s="168">
        <f t="shared" si="10"/>
        <v>0</v>
      </c>
      <c r="AB16" s="168">
        <f t="shared" si="10"/>
        <v>0</v>
      </c>
      <c r="AC16" s="168">
        <f t="shared" si="10"/>
        <v>0</v>
      </c>
      <c r="AD16" s="168">
        <f t="shared" si="10"/>
        <v>0</v>
      </c>
      <c r="AE16" s="168">
        <f t="shared" si="10"/>
        <v>0</v>
      </c>
      <c r="AF16" s="168">
        <f t="shared" si="10"/>
        <v>0</v>
      </c>
      <c r="AG16" s="168">
        <f t="shared" si="10"/>
        <v>0</v>
      </c>
      <c r="AH16" s="168">
        <f t="shared" si="10"/>
        <v>0</v>
      </c>
      <c r="AI16" s="168">
        <f t="shared" si="10"/>
        <v>0</v>
      </c>
      <c r="AJ16" s="168">
        <f t="shared" si="10"/>
        <v>0</v>
      </c>
      <c r="AK16" s="168">
        <f t="shared" si="10"/>
        <v>0</v>
      </c>
      <c r="AL16" s="168">
        <f t="shared" si="10"/>
        <v>0</v>
      </c>
    </row>
    <row r="17" spans="1:56" s="162" customFormat="1">
      <c r="A17" s="168">
        <f>AL17</f>
        <v>0</v>
      </c>
      <c r="B17" s="162" t="s">
        <v>35</v>
      </c>
      <c r="C17" s="168">
        <f t="shared" ref="C17:AL17" si="11">C13-C15</f>
        <v>55265572.06293688</v>
      </c>
      <c r="D17" s="168">
        <f t="shared" si="11"/>
        <v>54503585.025235489</v>
      </c>
      <c r="E17" s="168">
        <f t="shared" si="11"/>
        <v>53549341.582431793</v>
      </c>
      <c r="F17" s="168">
        <f t="shared" si="11"/>
        <v>52337521.322849028</v>
      </c>
      <c r="G17" s="168">
        <f t="shared" si="11"/>
        <v>50792859.936577819</v>
      </c>
      <c r="H17" s="168">
        <f t="shared" si="11"/>
        <v>48553854.224548727</v>
      </c>
      <c r="I17" s="168">
        <f t="shared" si="11"/>
        <v>46185306.039180808</v>
      </c>
      <c r="J17" s="168">
        <f t="shared" si="11"/>
        <v>43679720.423088029</v>
      </c>
      <c r="K17" s="168">
        <f t="shared" si="11"/>
        <v>41029168.78206417</v>
      </c>
      <c r="L17" s="168">
        <f t="shared" si="11"/>
        <v>38225263.796095356</v>
      </c>
      <c r="M17" s="168">
        <f t="shared" si="11"/>
        <v>35259132.878795497</v>
      </c>
      <c r="N17" s="168">
        <f t="shared" si="11"/>
        <v>32121390.101280428</v>
      </c>
      <c r="O17" s="168">
        <f t="shared" si="11"/>
        <v>28802106.491637703</v>
      </c>
      <c r="P17" s="168">
        <f t="shared" si="11"/>
        <v>25290778.616008505</v>
      </c>
      <c r="Q17" s="168">
        <f t="shared" si="11"/>
        <v>21576295.34186076</v>
      </c>
      <c r="R17" s="168">
        <f t="shared" si="11"/>
        <v>17646902.678280182</v>
      </c>
      <c r="S17" s="168">
        <f t="shared" si="11"/>
        <v>13490166.582021013</v>
      </c>
      <c r="T17" s="168">
        <f t="shared" si="11"/>
        <v>9092933.611621134</v>
      </c>
      <c r="U17" s="168">
        <f t="shared" si="11"/>
        <v>4441289.3050766923</v>
      </c>
      <c r="V17" s="168">
        <f t="shared" si="11"/>
        <v>0</v>
      </c>
      <c r="W17" s="168">
        <f t="shared" si="11"/>
        <v>0</v>
      </c>
      <c r="X17" s="168">
        <f t="shared" si="11"/>
        <v>0</v>
      </c>
      <c r="Y17" s="168">
        <f t="shared" si="11"/>
        <v>0</v>
      </c>
      <c r="Z17" s="168">
        <f t="shared" si="11"/>
        <v>0</v>
      </c>
      <c r="AA17" s="168">
        <f t="shared" si="11"/>
        <v>0</v>
      </c>
      <c r="AB17" s="168">
        <f t="shared" si="11"/>
        <v>0</v>
      </c>
      <c r="AC17" s="168">
        <f t="shared" si="11"/>
        <v>0</v>
      </c>
      <c r="AD17" s="168">
        <f t="shared" si="11"/>
        <v>0</v>
      </c>
      <c r="AE17" s="168">
        <f t="shared" si="11"/>
        <v>0</v>
      </c>
      <c r="AF17" s="168">
        <f t="shared" si="11"/>
        <v>0</v>
      </c>
      <c r="AG17" s="168">
        <f t="shared" si="11"/>
        <v>0</v>
      </c>
      <c r="AH17" s="168">
        <f t="shared" si="11"/>
        <v>0</v>
      </c>
      <c r="AI17" s="168">
        <f t="shared" si="11"/>
        <v>0</v>
      </c>
      <c r="AJ17" s="168">
        <f t="shared" si="11"/>
        <v>0</v>
      </c>
      <c r="AK17" s="168">
        <f t="shared" si="11"/>
        <v>0</v>
      </c>
      <c r="AL17" s="168">
        <f t="shared" si="11"/>
        <v>0</v>
      </c>
    </row>
    <row r="18" spans="1:56" s="162" customFormat="1">
      <c r="C18" s="168"/>
      <c r="D18" s="168"/>
      <c r="E18" s="168"/>
      <c r="F18" s="168"/>
      <c r="G18" s="168"/>
      <c r="H18" s="396"/>
      <c r="I18" s="396"/>
      <c r="J18" s="396"/>
      <c r="K18" s="396"/>
      <c r="L18" s="396"/>
      <c r="M18" s="396"/>
      <c r="N18" s="396"/>
      <c r="O18" s="396"/>
      <c r="P18" s="396"/>
      <c r="Q18" s="396"/>
      <c r="R18" s="396"/>
      <c r="S18" s="396"/>
      <c r="T18" s="396"/>
      <c r="U18" s="396"/>
      <c r="V18" s="396"/>
      <c r="W18" s="396"/>
    </row>
    <row r="19" spans="1:56" s="81" customFormat="1">
      <c r="B19" s="401"/>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2"/>
      <c r="BA19" s="82"/>
      <c r="BB19" s="82"/>
      <c r="BC19" s="82"/>
      <c r="BD19" s="82"/>
    </row>
    <row r="20" spans="1:56" s="162" customFormat="1"/>
    <row r="21" spans="1:56" s="162" customFormat="1">
      <c r="B21" s="386"/>
      <c r="H21" s="168"/>
      <c r="I21" s="168"/>
      <c r="J21" s="168"/>
      <c r="K21" s="168"/>
      <c r="L21" s="168"/>
      <c r="M21" s="168"/>
      <c r="N21" s="168"/>
      <c r="O21" s="168"/>
      <c r="P21" s="168"/>
      <c r="Q21" s="168"/>
      <c r="R21" s="168"/>
      <c r="S21" s="168"/>
      <c r="T21" s="168"/>
      <c r="U21" s="168"/>
      <c r="V21" s="168"/>
      <c r="W21" s="168"/>
      <c r="X21" s="168"/>
      <c r="Y21" s="168"/>
      <c r="Z21" s="168"/>
      <c r="AA21" s="168"/>
      <c r="AB21" s="168"/>
      <c r="AC21" s="168"/>
      <c r="AD21" s="168"/>
      <c r="AE21" s="168"/>
      <c r="AF21" s="168"/>
      <c r="AG21" s="168"/>
      <c r="AH21" s="168"/>
      <c r="AI21" s="168"/>
      <c r="AJ21" s="168"/>
      <c r="AK21" s="168"/>
      <c r="AL21" s="168"/>
      <c r="AM21" s="168"/>
      <c r="AN21" s="168"/>
      <c r="AO21" s="168"/>
      <c r="AP21" s="168"/>
      <c r="AQ21" s="168"/>
      <c r="AR21" s="168"/>
      <c r="AS21" s="168"/>
      <c r="AT21" s="168"/>
      <c r="AU21" s="168"/>
      <c r="AV21" s="168"/>
      <c r="AW21" s="168"/>
      <c r="AX21" s="168"/>
      <c r="AY21" s="168"/>
      <c r="AZ21" s="168"/>
      <c r="BA21" s="168"/>
      <c r="BB21" s="168"/>
      <c r="BC21" s="168"/>
      <c r="BD21" s="168"/>
    </row>
    <row r="22" spans="1:56" s="162" customFormat="1">
      <c r="B22" s="386"/>
      <c r="H22" s="168"/>
      <c r="I22" s="168"/>
      <c r="J22" s="168"/>
      <c r="K22" s="168"/>
      <c r="L22" s="168"/>
      <c r="M22" s="168"/>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168"/>
      <c r="AV22" s="168"/>
      <c r="AW22" s="168"/>
      <c r="AX22" s="168"/>
      <c r="AY22" s="168"/>
      <c r="AZ22" s="168"/>
      <c r="BA22" s="168"/>
      <c r="BB22" s="168"/>
      <c r="BC22" s="168"/>
      <c r="BD22" s="168"/>
    </row>
    <row r="23" spans="1:56" s="162" customFormat="1">
      <c r="B23" s="255" t="s">
        <v>530</v>
      </c>
      <c r="C23" s="168"/>
    </row>
    <row r="24" spans="1:56" s="162" customFormat="1">
      <c r="B24" s="386"/>
      <c r="C24" s="387">
        <f>2010</f>
        <v>2010</v>
      </c>
      <c r="D24" s="255">
        <f>C24+1</f>
        <v>2011</v>
      </c>
      <c r="E24" s="255">
        <f>D24+1</f>
        <v>2012</v>
      </c>
      <c r="F24" s="255">
        <f>E24+1</f>
        <v>2013</v>
      </c>
      <c r="G24" s="255">
        <f>F24+1</f>
        <v>2014</v>
      </c>
      <c r="H24" s="255">
        <f>G24+1</f>
        <v>2015</v>
      </c>
    </row>
    <row r="25" spans="1:56" s="162" customFormat="1">
      <c r="B25" s="386" t="s">
        <v>137</v>
      </c>
      <c r="C25" s="393">
        <f>C7+C13+'2010-14 Capex'!C38</f>
        <v>841952686.41640902</v>
      </c>
      <c r="D25" s="168">
        <f>C28</f>
        <v>803070075.33523011</v>
      </c>
      <c r="E25" s="168">
        <f>D28</f>
        <v>775287945.36725152</v>
      </c>
      <c r="F25" s="168">
        <f>E28</f>
        <v>744708072.07975018</v>
      </c>
      <c r="G25" s="168">
        <f>F28</f>
        <v>710718084.81746328</v>
      </c>
      <c r="H25" s="168">
        <f>G28+'2010-14 Capex'!H31</f>
        <v>661859935.27894092</v>
      </c>
      <c r="N25" s="168"/>
    </row>
    <row r="26" spans="1:56" s="162" customFormat="1">
      <c r="B26" s="386" t="s">
        <v>135</v>
      </c>
      <c r="C26" s="168">
        <f>'2010-14 Capex'!C39</f>
        <v>29644785.271915317</v>
      </c>
      <c r="D26" s="168">
        <f>'2010-14 Capex'!D39</f>
        <v>29644785.271915317</v>
      </c>
      <c r="E26" s="168">
        <f>'2010-14 Capex'!E39</f>
        <v>29644785.271915317</v>
      </c>
      <c r="F26" s="168">
        <f>'2010-14 Capex'!F39</f>
        <v>29644785.271915317</v>
      </c>
      <c r="G26" s="168">
        <f>'2010-14 Capex'!G39</f>
        <v>29644785.271915317</v>
      </c>
      <c r="J26" s="162" t="s">
        <v>134</v>
      </c>
      <c r="N26" s="168">
        <f>SUM(C26:H26)+'2010-14 Capex'!H31</f>
        <v>135957376.65860662</v>
      </c>
    </row>
    <row r="27" spans="1:56" s="162" customFormat="1">
      <c r="B27" s="386" t="s">
        <v>29</v>
      </c>
      <c r="C27" s="168">
        <f>-(C8+C15+'2010-14 Capex'!C40)</f>
        <v>-68527396.35309425</v>
      </c>
      <c r="D27" s="168">
        <f>-(D8+D15+'2010-14 Capex'!D40)</f>
        <v>-57426915.239893958</v>
      </c>
      <c r="E27" s="168">
        <f>-(E8+E15+'2010-14 Capex'!E40)</f>
        <v>-60224658.559416607</v>
      </c>
      <c r="F27" s="168">
        <f>-(F8+F15+'2010-14 Capex'!F40)</f>
        <v>-63634772.53420227</v>
      </c>
      <c r="G27" s="168">
        <f>-(G8+G15+'2010-14 Capex'!G40)</f>
        <v>-66236385.109467745</v>
      </c>
      <c r="H27" s="168"/>
      <c r="J27" s="162" t="s">
        <v>133</v>
      </c>
      <c r="N27" s="168">
        <f>SUM(C27:H27)</f>
        <v>-316050127.79607487</v>
      </c>
    </row>
    <row r="28" spans="1:56" s="162" customFormat="1">
      <c r="B28" s="386" t="s">
        <v>132</v>
      </c>
      <c r="C28" s="168">
        <f>SUM(C25:C27)</f>
        <v>803070075.33523011</v>
      </c>
      <c r="D28" s="168">
        <f>SUM(D25:D27)</f>
        <v>775287945.36725152</v>
      </c>
      <c r="E28" s="168">
        <f>SUM(E25:E27)</f>
        <v>744708072.07975018</v>
      </c>
      <c r="F28" s="168">
        <f>SUM(F25:F27)</f>
        <v>710718084.81746328</v>
      </c>
      <c r="G28" s="168">
        <f>SUM(G25:G27)</f>
        <v>674126484.97991085</v>
      </c>
      <c r="I28" s="168"/>
      <c r="J28" s="168"/>
      <c r="L28" s="168"/>
      <c r="N28" s="168"/>
    </row>
    <row r="29" spans="1:56" s="162" customFormat="1">
      <c r="B29" s="386" t="s">
        <v>131</v>
      </c>
      <c r="C29" s="168">
        <f>(C25+C28)/2</f>
        <v>822511380.87581956</v>
      </c>
      <c r="D29" s="168">
        <f>(D25+D28)/2</f>
        <v>789179010.35124087</v>
      </c>
      <c r="E29" s="168">
        <f>(E25+E28)/2</f>
        <v>759998008.72350085</v>
      </c>
      <c r="F29" s="168">
        <f>(F25+F28)/2</f>
        <v>727713078.44860673</v>
      </c>
      <c r="G29" s="168">
        <f>(G25+G28)/2</f>
        <v>692422284.89868712</v>
      </c>
      <c r="H29" s="168"/>
    </row>
    <row r="30" spans="1:56" s="162" customFormat="1">
      <c r="B30" s="386" t="s">
        <v>130</v>
      </c>
      <c r="C30" s="398">
        <v>7.0000000000000007E-2</v>
      </c>
      <c r="D30" s="398">
        <v>7.0000000000000007E-2</v>
      </c>
      <c r="E30" s="398">
        <v>7.0000000000000007E-2</v>
      </c>
      <c r="F30" s="398">
        <v>7.0000000000000007E-2</v>
      </c>
      <c r="G30" s="398">
        <v>7.0000000000000007E-2</v>
      </c>
      <c r="H30" s="168"/>
    </row>
    <row r="31" spans="1:56" s="162" customFormat="1">
      <c r="B31" s="386" t="s">
        <v>129</v>
      </c>
      <c r="C31" s="399">
        <f>C30/(1+C30*0.5)</f>
        <v>6.7632850241545903E-2</v>
      </c>
      <c r="D31" s="168"/>
      <c r="E31" s="168"/>
      <c r="F31" s="168"/>
      <c r="G31" s="168"/>
      <c r="H31" s="168"/>
      <c r="J31" s="162" t="s">
        <v>528</v>
      </c>
      <c r="N31" s="168">
        <f>SUM('T2 Capex'!C34:G34)</f>
        <v>144807423.93066403</v>
      </c>
    </row>
    <row r="32" spans="1:56" s="162" customFormat="1">
      <c r="B32" s="386"/>
      <c r="C32" s="168"/>
      <c r="D32" s="168"/>
      <c r="E32" s="168"/>
      <c r="F32" s="168"/>
      <c r="G32" s="168"/>
      <c r="H32" s="168"/>
      <c r="J32" s="162" t="s">
        <v>529</v>
      </c>
      <c r="N32" s="400">
        <f>N31+N27</f>
        <v>-171242703.86541083</v>
      </c>
    </row>
    <row r="33" spans="1:56" s="162" customFormat="1">
      <c r="B33" s="386" t="s">
        <v>128</v>
      </c>
      <c r="C33" s="168">
        <f>AVERAGE(C25,C28)*(C30/(1+C30*0.5))</f>
        <v>55628789.044741429</v>
      </c>
      <c r="D33" s="168">
        <f>AVERAGE(D25,D28)*(D30/(1+D30*0.5))</f>
        <v>53374425.820856877</v>
      </c>
      <c r="E33" s="168">
        <f>AVERAGE(E25,E28)*(E30/(1+E30*0.5))</f>
        <v>51400831.507869631</v>
      </c>
      <c r="F33" s="168">
        <f>AVERAGE(F25,F28)*(F30/(1+F30*0.5))</f>
        <v>49217309.653528966</v>
      </c>
      <c r="G33" s="168">
        <f>AVERAGE(G25,G28)*(G$30/(1+G$30*0.5))</f>
        <v>46830492.698461935</v>
      </c>
      <c r="H33" s="168"/>
    </row>
    <row r="34" spans="1:56" s="162" customFormat="1">
      <c r="B34" s="386"/>
      <c r="C34" s="168"/>
      <c r="D34" s="168"/>
      <c r="E34" s="168"/>
      <c r="F34" s="168"/>
      <c r="G34" s="168"/>
      <c r="H34" s="168"/>
    </row>
    <row r="35" spans="1:56" s="162" customFormat="1">
      <c r="B35" s="386"/>
      <c r="C35" s="168"/>
      <c r="D35" s="168"/>
      <c r="E35" s="168"/>
      <c r="F35" s="168"/>
      <c r="G35" s="168"/>
      <c r="H35" s="168"/>
    </row>
    <row r="36" spans="1:56" s="106" customFormat="1" ht="26.25">
      <c r="A36" s="107" t="s">
        <v>384</v>
      </c>
      <c r="C36" s="105"/>
      <c r="D36" s="105"/>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5"/>
    </row>
    <row r="37" spans="1:56">
      <c r="A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row>
    <row r="38" spans="1:56">
      <c r="A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row>
    <row r="39" spans="1:56">
      <c r="A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row>
    <row r="40" spans="1:56">
      <c r="A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row>
    <row r="41" spans="1:56">
      <c r="A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row>
    <row r="42" spans="1:56">
      <c r="A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row>
    <row r="43" spans="1:56">
      <c r="A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row>
    <row r="44" spans="1:56">
      <c r="A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row>
    <row r="45" spans="1:56">
      <c r="A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row>
    <row r="46" spans="1:56">
      <c r="A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row>
    <row r="63" spans="30:30">
      <c r="AD63" s="1"/>
    </row>
    <row r="72" spans="27:56">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row>
    <row r="73" spans="27:56">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row>
    <row r="74" spans="27:56">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row>
    <row r="75" spans="27:56">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row>
    <row r="76" spans="27:56">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row>
    <row r="77" spans="27:56">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row>
    <row r="78" spans="27:56">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row>
    <row r="79" spans="27:56">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row>
    <row r="80" spans="27:56">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row>
    <row r="81" spans="27:56">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row>
    <row r="82" spans="27:56">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row>
    <row r="83" spans="27:56">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row>
    <row r="84" spans="27:56">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row>
    <row r="85" spans="27:56">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row>
    <row r="86" spans="27:56">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row>
    <row r="87" spans="27:56">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row>
    <row r="90" spans="27:56">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56"/>
      <c r="BD90" s="56"/>
    </row>
    <row r="91" spans="27:5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row>
    <row r="98" spans="27:48">
      <c r="AA98" s="36"/>
      <c r="AB98" s="36"/>
      <c r="AC98" s="36"/>
      <c r="AD98" s="36"/>
      <c r="AE98" s="36"/>
      <c r="AF98" s="36"/>
      <c r="AG98" s="36"/>
      <c r="AH98" s="36"/>
      <c r="AI98" s="36"/>
      <c r="AJ98" s="36"/>
      <c r="AK98" s="36"/>
      <c r="AL98" s="36"/>
      <c r="AM98" s="36"/>
      <c r="AN98" s="36"/>
      <c r="AO98" s="36"/>
      <c r="AP98" s="36"/>
      <c r="AQ98" s="36"/>
      <c r="AR98" s="36"/>
      <c r="AS98" s="36"/>
      <c r="AT98" s="36"/>
      <c r="AU98" s="36"/>
    </row>
    <row r="99" spans="27:48">
      <c r="AA99" s="36"/>
      <c r="AB99" s="36"/>
      <c r="AC99" s="36"/>
      <c r="AD99" s="36"/>
      <c r="AE99" s="36"/>
      <c r="AF99" s="36"/>
      <c r="AG99" s="36"/>
      <c r="AH99" s="36"/>
      <c r="AI99" s="36"/>
      <c r="AJ99" s="36"/>
      <c r="AK99" s="36"/>
      <c r="AL99" s="36"/>
      <c r="AM99" s="36"/>
      <c r="AN99" s="36"/>
      <c r="AO99" s="36"/>
      <c r="AP99" s="36"/>
      <c r="AQ99" s="36"/>
      <c r="AR99" s="36"/>
      <c r="AS99" s="36"/>
      <c r="AT99" s="36"/>
      <c r="AU99" s="36"/>
      <c r="AV99" s="1"/>
    </row>
    <row r="103" spans="27:48">
      <c r="AA103" s="80"/>
      <c r="AB103" s="80"/>
      <c r="AC103" s="80"/>
      <c r="AD103" s="80"/>
      <c r="AE103" s="80"/>
      <c r="AF103" s="80"/>
      <c r="AG103" s="80"/>
      <c r="AH103" s="80"/>
      <c r="AI103" s="80"/>
      <c r="AJ103" s="80"/>
      <c r="AK103" s="80"/>
      <c r="AL103" s="80"/>
      <c r="AM103" s="80"/>
      <c r="AN103" s="80"/>
      <c r="AO103" s="80"/>
      <c r="AP103" s="80"/>
      <c r="AQ103" s="80"/>
      <c r="AR103" s="80"/>
      <c r="AS103" s="80"/>
      <c r="AT103" s="80"/>
      <c r="AU103" s="79"/>
    </row>
    <row r="105" spans="27:48">
      <c r="AA105" s="36"/>
      <c r="AB105" s="36"/>
      <c r="AC105" s="36"/>
      <c r="AD105" s="36"/>
      <c r="AE105" s="36"/>
      <c r="AF105" s="36"/>
      <c r="AG105" s="36"/>
      <c r="AH105" s="36"/>
      <c r="AI105" s="36"/>
      <c r="AJ105" s="36"/>
      <c r="AK105" s="36"/>
      <c r="AL105" s="36"/>
      <c r="AM105" s="36"/>
      <c r="AN105" s="36"/>
      <c r="AO105" s="36"/>
      <c r="AP105" s="36"/>
      <c r="AQ105" s="36"/>
      <c r="AR105" s="36"/>
      <c r="AS105" s="36"/>
      <c r="AT105" s="36"/>
      <c r="AU105" s="36"/>
    </row>
    <row r="106" spans="27:48">
      <c r="AA106" s="1"/>
      <c r="AB106" s="1"/>
      <c r="AC106" s="1"/>
      <c r="AD106" s="1"/>
      <c r="AE106" s="1"/>
      <c r="AF106" s="1"/>
      <c r="AG106" s="1"/>
      <c r="AH106" s="1"/>
      <c r="AI106" s="1"/>
      <c r="AJ106" s="1"/>
      <c r="AK106" s="1"/>
      <c r="AL106" s="1"/>
      <c r="AM106" s="1"/>
      <c r="AN106" s="1"/>
      <c r="AO106" s="1"/>
      <c r="AP106" s="1"/>
      <c r="AQ106" s="1"/>
      <c r="AR106" s="1"/>
      <c r="AS106" s="1"/>
      <c r="AT106" s="1"/>
      <c r="AU106" s="1"/>
    </row>
    <row r="110" spans="27:48">
      <c r="AA110" s="36"/>
      <c r="AB110" s="36"/>
      <c r="AC110" s="36"/>
      <c r="AD110" s="36"/>
      <c r="AE110" s="36"/>
      <c r="AF110" s="36"/>
      <c r="AG110" s="36"/>
      <c r="AH110" s="36"/>
      <c r="AI110" s="36"/>
      <c r="AJ110" s="36"/>
      <c r="AK110" s="36"/>
      <c r="AL110" s="36"/>
      <c r="AM110" s="36"/>
      <c r="AN110" s="36"/>
      <c r="AO110" s="36"/>
      <c r="AP110" s="36"/>
      <c r="AQ110" s="36"/>
      <c r="AR110" s="36"/>
      <c r="AS110" s="36"/>
      <c r="AT110" s="36"/>
      <c r="AU110" s="36"/>
    </row>
    <row r="117" spans="27:47">
      <c r="AA117" s="36"/>
      <c r="AB117" s="36"/>
      <c r="AC117" s="36"/>
      <c r="AD117" s="36"/>
      <c r="AE117" s="36"/>
      <c r="AF117" s="36"/>
      <c r="AG117" s="36"/>
      <c r="AH117" s="36"/>
      <c r="AI117" s="36"/>
      <c r="AJ117" s="36"/>
      <c r="AK117" s="36"/>
      <c r="AL117" s="36"/>
      <c r="AM117" s="36"/>
      <c r="AN117" s="36"/>
      <c r="AO117" s="36"/>
      <c r="AP117" s="36"/>
      <c r="AQ117" s="36"/>
      <c r="AR117" s="36"/>
      <c r="AS117" s="36"/>
      <c r="AT117" s="36"/>
      <c r="AU117" s="36"/>
    </row>
    <row r="119" spans="27:47">
      <c r="AA119" s="36"/>
      <c r="AB119" s="36"/>
      <c r="AC119" s="36"/>
      <c r="AD119" s="36"/>
      <c r="AE119" s="36"/>
      <c r="AF119" s="36"/>
      <c r="AG119" s="36"/>
      <c r="AH119" s="36"/>
      <c r="AI119" s="36"/>
      <c r="AJ119" s="36"/>
      <c r="AK119" s="36"/>
      <c r="AL119" s="36"/>
      <c r="AM119" s="36"/>
      <c r="AN119" s="36"/>
      <c r="AO119" s="36"/>
      <c r="AP119" s="36"/>
      <c r="AQ119" s="36"/>
      <c r="AR119" s="36"/>
      <c r="AS119" s="36"/>
      <c r="AT119" s="36"/>
      <c r="AU119" s="36"/>
    </row>
    <row r="134" spans="27:47">
      <c r="AA134" s="36"/>
      <c r="AB134" s="36"/>
      <c r="AC134" s="36"/>
      <c r="AD134" s="36"/>
      <c r="AE134" s="36"/>
      <c r="AF134" s="36"/>
      <c r="AG134" s="36"/>
      <c r="AH134" s="36"/>
      <c r="AI134" s="36"/>
      <c r="AJ134" s="36"/>
      <c r="AK134" s="36"/>
      <c r="AL134" s="36"/>
      <c r="AM134" s="36"/>
      <c r="AN134" s="36"/>
      <c r="AO134" s="36"/>
      <c r="AP134" s="36"/>
      <c r="AQ134" s="36"/>
      <c r="AR134" s="36"/>
      <c r="AS134" s="36"/>
      <c r="AT134" s="36"/>
      <c r="AU134" s="36"/>
    </row>
    <row r="135" spans="27:47">
      <c r="AA135" s="36"/>
      <c r="AB135" s="36"/>
      <c r="AC135" s="36"/>
      <c r="AD135" s="36"/>
      <c r="AE135" s="36"/>
      <c r="AF135" s="36"/>
      <c r="AG135" s="36"/>
      <c r="AH135" s="36"/>
      <c r="AI135" s="36"/>
      <c r="AJ135" s="36"/>
      <c r="AK135" s="36"/>
      <c r="AL135" s="36"/>
      <c r="AM135" s="36"/>
      <c r="AN135" s="36"/>
      <c r="AO135" s="36"/>
      <c r="AP135" s="36"/>
      <c r="AQ135" s="36"/>
      <c r="AR135" s="36"/>
      <c r="AS135" s="36"/>
      <c r="AT135" s="36"/>
      <c r="AU135" s="36"/>
    </row>
    <row r="136" spans="27:47">
      <c r="AA136" s="36"/>
      <c r="AB136" s="36"/>
      <c r="AC136" s="36"/>
      <c r="AD136" s="36"/>
      <c r="AE136" s="36"/>
      <c r="AF136" s="36"/>
      <c r="AG136" s="36"/>
      <c r="AH136" s="36"/>
      <c r="AI136" s="36"/>
      <c r="AJ136" s="36"/>
      <c r="AK136" s="36"/>
      <c r="AL136" s="36"/>
      <c r="AM136" s="36"/>
      <c r="AN136" s="36"/>
      <c r="AO136" s="36"/>
      <c r="AP136" s="36"/>
      <c r="AQ136" s="36"/>
      <c r="AR136" s="36"/>
      <c r="AS136" s="36"/>
      <c r="AT136" s="36"/>
      <c r="AU136" s="36"/>
    </row>
    <row r="137" spans="27:47">
      <c r="AA137" s="36"/>
      <c r="AB137" s="36"/>
      <c r="AC137" s="36"/>
      <c r="AD137" s="36"/>
      <c r="AE137" s="36"/>
      <c r="AF137" s="36"/>
      <c r="AG137" s="36"/>
      <c r="AH137" s="36"/>
      <c r="AI137" s="36"/>
      <c r="AJ137" s="36"/>
      <c r="AK137" s="36"/>
      <c r="AL137" s="36"/>
      <c r="AM137" s="36"/>
      <c r="AN137" s="36"/>
      <c r="AO137" s="36"/>
      <c r="AP137" s="36"/>
      <c r="AQ137" s="36"/>
      <c r="AR137" s="36"/>
      <c r="AS137" s="36"/>
      <c r="AT137" s="36"/>
      <c r="AU137" s="36"/>
    </row>
    <row r="138" spans="27:47">
      <c r="AA138" s="36"/>
      <c r="AB138" s="36"/>
      <c r="AC138" s="36"/>
      <c r="AD138" s="36"/>
      <c r="AE138" s="36"/>
      <c r="AF138" s="36"/>
      <c r="AG138" s="36"/>
      <c r="AH138" s="36"/>
      <c r="AI138" s="36"/>
      <c r="AJ138" s="36"/>
      <c r="AK138" s="36"/>
      <c r="AL138" s="36"/>
      <c r="AM138" s="36"/>
      <c r="AN138" s="36"/>
      <c r="AO138" s="36"/>
      <c r="AP138" s="36"/>
      <c r="AQ138" s="36"/>
      <c r="AR138" s="36"/>
      <c r="AS138" s="36"/>
      <c r="AT138" s="36"/>
      <c r="AU138" s="36"/>
    </row>
    <row r="139" spans="27:47">
      <c r="AA139" s="36"/>
      <c r="AB139" s="36"/>
      <c r="AC139" s="36"/>
      <c r="AD139" s="36"/>
      <c r="AE139" s="36"/>
      <c r="AF139" s="36"/>
      <c r="AG139" s="36"/>
      <c r="AH139" s="36"/>
      <c r="AI139" s="36"/>
      <c r="AJ139" s="36"/>
      <c r="AK139" s="36"/>
      <c r="AL139" s="36"/>
      <c r="AM139" s="36"/>
      <c r="AN139" s="36"/>
      <c r="AO139" s="36"/>
      <c r="AP139" s="36"/>
    </row>
    <row r="140" spans="27:47">
      <c r="AA140" s="1"/>
      <c r="AB140" s="1"/>
      <c r="AC140" s="1"/>
      <c r="AD140" s="1"/>
      <c r="AE140" s="1"/>
      <c r="AF140" s="1"/>
      <c r="AG140" s="1"/>
      <c r="AH140" s="1"/>
      <c r="AI140" s="1"/>
      <c r="AJ140" s="1"/>
      <c r="AK140" s="1"/>
      <c r="AL140" s="1"/>
      <c r="AM140" s="1"/>
      <c r="AN140" s="1"/>
      <c r="AO140" s="1"/>
      <c r="AP140" s="1"/>
      <c r="AQ140" s="1"/>
      <c r="AR140" s="1"/>
      <c r="AS140" s="1"/>
      <c r="AT140" s="1"/>
      <c r="AU140" s="1"/>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FF0000"/>
  </sheetPr>
  <dimension ref="A1"/>
  <sheetViews>
    <sheetView workbookViewId="0">
      <selection activeCell="D14" sqref="D14"/>
    </sheetView>
  </sheetViews>
  <sheetFormatPr defaultRowHeight="1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AM86"/>
  <sheetViews>
    <sheetView zoomScaleNormal="100" workbookViewId="0">
      <selection activeCell="C24" sqref="C24"/>
    </sheetView>
  </sheetViews>
  <sheetFormatPr defaultRowHeight="15"/>
  <cols>
    <col min="1" max="1" width="30.28515625" style="245" customWidth="1"/>
    <col min="2" max="4" width="9" style="245" customWidth="1"/>
    <col min="5" max="6" width="9.140625" style="245"/>
    <col min="7" max="11" width="10.140625" style="245" customWidth="1"/>
    <col min="12" max="16384" width="9.140625" style="245"/>
  </cols>
  <sheetData>
    <row r="1" spans="1:39" s="111" customFormat="1" ht="21">
      <c r="A1" s="199" t="s">
        <v>532</v>
      </c>
      <c r="B1" s="199"/>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199"/>
      <c r="AL1" s="199"/>
      <c r="AM1" s="199"/>
    </row>
    <row r="3" spans="1:39">
      <c r="B3" s="257" t="s">
        <v>541</v>
      </c>
    </row>
    <row r="4" spans="1:39">
      <c r="B4" s="257" t="s">
        <v>489</v>
      </c>
    </row>
    <row r="5" spans="1:39">
      <c r="B5" s="257" t="s">
        <v>539</v>
      </c>
    </row>
    <row r="6" spans="1:39">
      <c r="B6" s="257" t="s">
        <v>540</v>
      </c>
    </row>
    <row r="8" spans="1:39" s="111" customFormat="1" ht="21">
      <c r="A8" s="199" t="s">
        <v>24</v>
      </c>
      <c r="B8" s="199">
        <v>2015</v>
      </c>
      <c r="C8" s="199">
        <v>2016</v>
      </c>
      <c r="D8" s="199">
        <v>2017</v>
      </c>
      <c r="E8" s="199">
        <v>2018</v>
      </c>
      <c r="F8" s="199">
        <v>2019</v>
      </c>
      <c r="G8" s="199">
        <v>2020</v>
      </c>
      <c r="H8" s="199">
        <v>2021</v>
      </c>
      <c r="I8" s="199">
        <v>2022</v>
      </c>
      <c r="J8" s="199">
        <v>2023</v>
      </c>
      <c r="K8" s="199">
        <v>2024</v>
      </c>
      <c r="L8" s="199"/>
      <c r="M8" s="199"/>
      <c r="N8" s="199"/>
      <c r="O8" s="199"/>
      <c r="P8" s="199"/>
      <c r="Q8" s="199"/>
      <c r="R8" s="199"/>
      <c r="S8" s="199"/>
      <c r="T8" s="199"/>
      <c r="U8" s="199"/>
      <c r="V8" s="199"/>
      <c r="W8" s="199"/>
      <c r="X8" s="199"/>
      <c r="Y8" s="199"/>
      <c r="Z8" s="199"/>
      <c r="AA8" s="199"/>
      <c r="AB8" s="199"/>
      <c r="AC8" s="199"/>
      <c r="AD8" s="199"/>
      <c r="AE8" s="199"/>
      <c r="AF8" s="199"/>
      <c r="AG8" s="199"/>
      <c r="AH8" s="199"/>
      <c r="AI8" s="199"/>
      <c r="AJ8" s="199"/>
      <c r="AK8" s="199"/>
      <c r="AL8" s="199"/>
      <c r="AM8" s="199"/>
    </row>
    <row r="9" spans="1:39">
      <c r="B9" s="9"/>
      <c r="C9" s="9"/>
      <c r="D9" s="9"/>
      <c r="E9" s="9"/>
      <c r="F9" s="9"/>
      <c r="G9" s="9"/>
      <c r="H9" s="9"/>
      <c r="I9" s="9"/>
      <c r="J9" s="9"/>
      <c r="K9" s="9"/>
    </row>
    <row r="10" spans="1:39">
      <c r="B10" s="9"/>
      <c r="C10" s="295">
        <v>2016</v>
      </c>
      <c r="D10" s="295">
        <v>2017</v>
      </c>
      <c r="E10" s="295">
        <v>2018</v>
      </c>
      <c r="F10" s="9"/>
      <c r="G10" s="9"/>
      <c r="H10" s="9"/>
      <c r="I10" s="9"/>
      <c r="J10" s="9"/>
      <c r="K10" s="9"/>
    </row>
    <row r="11" spans="1:39">
      <c r="A11" s="291" t="s">
        <v>578</v>
      </c>
      <c r="B11" s="117" t="s">
        <v>548</v>
      </c>
      <c r="C11" s="117" t="s">
        <v>548</v>
      </c>
      <c r="D11" s="117" t="s">
        <v>548</v>
      </c>
      <c r="E11" s="117" t="s">
        <v>548</v>
      </c>
      <c r="F11" s="9"/>
      <c r="G11" s="9"/>
      <c r="H11" s="9"/>
      <c r="I11" s="9"/>
      <c r="J11" s="9"/>
      <c r="K11" s="9"/>
    </row>
    <row r="12" spans="1:39" ht="15.75" thickBot="1">
      <c r="A12" s="245" t="s">
        <v>399</v>
      </c>
      <c r="B12" s="6">
        <f>CR!E37+CR!E38</f>
        <v>4.03</v>
      </c>
      <c r="C12" s="6">
        <f>CR!F37+CR!F38</f>
        <v>4.0199999999999996</v>
      </c>
      <c r="D12" s="6">
        <f>CR!G37+CR!G38</f>
        <v>4.01</v>
      </c>
      <c r="E12" s="6">
        <f>CR!H37+CR!H38</f>
        <v>4.01</v>
      </c>
      <c r="F12" s="274" t="s">
        <v>485</v>
      </c>
      <c r="G12" s="9"/>
      <c r="H12" s="9"/>
      <c r="I12" s="9"/>
      <c r="J12" s="9"/>
      <c r="K12" s="9"/>
    </row>
    <row r="13" spans="1:39" ht="16.5" thickTop="1" thickBot="1">
      <c r="A13" s="245" t="s">
        <v>19</v>
      </c>
      <c r="B13" s="272">
        <v>4.03</v>
      </c>
      <c r="C13" s="272">
        <v>4.0199999999999996</v>
      </c>
      <c r="D13" s="272">
        <v>4.01</v>
      </c>
      <c r="E13" s="272">
        <v>5</v>
      </c>
      <c r="F13" s="9"/>
      <c r="G13" s="9"/>
      <c r="H13" s="9"/>
      <c r="I13" s="9"/>
      <c r="J13" s="9"/>
      <c r="K13" s="9"/>
    </row>
    <row r="14" spans="1:39" ht="15.75" thickTop="1">
      <c r="A14" s="245" t="s">
        <v>479</v>
      </c>
      <c r="B14" s="6">
        <f>B13-B12</f>
        <v>0</v>
      </c>
      <c r="C14" s="6">
        <f>C13-C12</f>
        <v>0</v>
      </c>
      <c r="D14" s="6">
        <f>D13-D12</f>
        <v>0</v>
      </c>
      <c r="E14" s="6">
        <f>E13-E12</f>
        <v>0.99000000000000021</v>
      </c>
      <c r="F14" s="284"/>
      <c r="G14" s="6"/>
      <c r="H14" s="6"/>
      <c r="I14" s="6"/>
      <c r="J14" s="9"/>
      <c r="K14" s="9"/>
    </row>
    <row r="15" spans="1:39">
      <c r="A15" s="245" t="s">
        <v>480</v>
      </c>
      <c r="B15" s="6">
        <f>IF(B14&gt;0,B14,0)</f>
        <v>0</v>
      </c>
      <c r="C15" s="6">
        <f>IF(C14&gt;0,C14,0)</f>
        <v>0</v>
      </c>
      <c r="D15" s="6">
        <f>IF(D14&gt;0,D14,0)</f>
        <v>0</v>
      </c>
      <c r="E15" s="6">
        <f>IF(E14&gt;0,E14,0)</f>
        <v>0.99000000000000021</v>
      </c>
      <c r="F15" s="284"/>
      <c r="G15" s="6"/>
      <c r="H15" s="6"/>
      <c r="I15" s="6"/>
      <c r="J15" s="9"/>
      <c r="K15" s="9"/>
    </row>
    <row r="16" spans="1:39">
      <c r="B16" s="6"/>
      <c r="C16" s="6"/>
      <c r="D16" s="6"/>
      <c r="E16" s="6"/>
      <c r="F16" s="6"/>
      <c r="G16" s="6"/>
      <c r="H16" s="6"/>
      <c r="I16" s="6"/>
      <c r="J16" s="9"/>
      <c r="K16" s="9"/>
    </row>
    <row r="17" spans="1:39">
      <c r="A17" s="245" t="s">
        <v>481</v>
      </c>
      <c r="B17" s="6"/>
      <c r="C17" s="6">
        <f>C13-C12-B15</f>
        <v>0</v>
      </c>
      <c r="D17" s="6">
        <f t="shared" ref="D17" si="0">C17</f>
        <v>0</v>
      </c>
      <c r="E17" s="6">
        <f t="shared" ref="E17" si="1">D17</f>
        <v>0</v>
      </c>
      <c r="F17" s="6">
        <f t="shared" ref="F17" si="2">E17</f>
        <v>0</v>
      </c>
      <c r="G17" s="6">
        <f t="shared" ref="G17:G19" si="3">F17</f>
        <v>0</v>
      </c>
      <c r="H17" s="6"/>
      <c r="I17" s="6"/>
      <c r="J17" s="9"/>
      <c r="K17" s="9"/>
    </row>
    <row r="18" spans="1:39">
      <c r="A18" s="245" t="s">
        <v>482</v>
      </c>
      <c r="B18" s="6"/>
      <c r="C18" s="6"/>
      <c r="D18" s="6">
        <f>D13-D12-C15</f>
        <v>0</v>
      </c>
      <c r="E18" s="6">
        <f>D18</f>
        <v>0</v>
      </c>
      <c r="F18" s="6">
        <f>E18</f>
        <v>0</v>
      </c>
      <c r="G18" s="6">
        <f t="shared" si="3"/>
        <v>0</v>
      </c>
      <c r="H18" s="6">
        <f t="shared" ref="H18:H19" si="4">G18</f>
        <v>0</v>
      </c>
      <c r="I18" s="6"/>
      <c r="J18" s="9"/>
      <c r="K18" s="9"/>
    </row>
    <row r="19" spans="1:39">
      <c r="A19" s="245" t="s">
        <v>483</v>
      </c>
      <c r="B19" s="6"/>
      <c r="C19" s="6"/>
      <c r="D19" s="6"/>
      <c r="E19" s="6">
        <f>E13-E12-D15</f>
        <v>0.99000000000000021</v>
      </c>
      <c r="F19" s="6">
        <f>E19</f>
        <v>0.99000000000000021</v>
      </c>
      <c r="G19" s="6">
        <f t="shared" si="3"/>
        <v>0.99000000000000021</v>
      </c>
      <c r="H19" s="6">
        <f t="shared" si="4"/>
        <v>0.99000000000000021</v>
      </c>
      <c r="I19" s="6">
        <f t="shared" ref="I19" si="5">H19</f>
        <v>0.99000000000000021</v>
      </c>
      <c r="J19" s="9"/>
      <c r="K19" s="9"/>
    </row>
    <row r="20" spans="1:39">
      <c r="A20" s="245" t="s">
        <v>347</v>
      </c>
      <c r="B20" s="6"/>
      <c r="C20" s="6"/>
      <c r="D20" s="6"/>
      <c r="E20" s="6"/>
      <c r="F20" s="6"/>
      <c r="G20" s="290">
        <f>IF(SUM(G17:G19)&gt;0,SUM(G17:G19),0)</f>
        <v>0.99000000000000021</v>
      </c>
      <c r="H20" s="290">
        <f>IF(SUM(H17:H19)&gt;0,SUM(H17:H19),0)</f>
        <v>0.99000000000000021</v>
      </c>
      <c r="I20" s="290">
        <f>IF(SUM(I17:I19)&gt;0,SUM(I17:I19),0)</f>
        <v>0.99000000000000021</v>
      </c>
      <c r="J20" s="428" t="s">
        <v>549</v>
      </c>
      <c r="K20" s="429"/>
      <c r="L20" s="429"/>
      <c r="M20" s="429"/>
      <c r="N20" s="429"/>
      <c r="O20" s="429"/>
    </row>
    <row r="21" spans="1:39" ht="27" customHeight="1" thickBot="1">
      <c r="B21" s="9"/>
      <c r="C21" s="9"/>
      <c r="D21" s="9"/>
      <c r="E21" s="9"/>
      <c r="F21" s="9"/>
      <c r="G21" s="269"/>
      <c r="H21" s="269"/>
      <c r="I21" s="269"/>
      <c r="J21" s="429"/>
      <c r="K21" s="429"/>
      <c r="L21" s="429"/>
      <c r="M21" s="429"/>
      <c r="N21" s="429"/>
      <c r="O21" s="429"/>
    </row>
    <row r="22" spans="1:39" ht="16.5" thickTop="1" thickBot="1">
      <c r="A22" s="245" t="s">
        <v>484</v>
      </c>
      <c r="B22" s="9"/>
      <c r="C22" s="9"/>
      <c r="D22" s="9"/>
      <c r="E22" s="9"/>
      <c r="F22" s="9"/>
      <c r="G22" s="272">
        <f>E13</f>
        <v>5</v>
      </c>
      <c r="H22" s="272">
        <f>G22</f>
        <v>5</v>
      </c>
      <c r="I22" s="272">
        <f t="shared" ref="I22" si="6">H22</f>
        <v>5</v>
      </c>
      <c r="J22" s="272">
        <f t="shared" ref="J22" si="7">I22</f>
        <v>5</v>
      </c>
      <c r="K22" s="272">
        <f t="shared" ref="K22" si="8">J22</f>
        <v>5</v>
      </c>
      <c r="L22" s="274" t="s">
        <v>486</v>
      </c>
    </row>
    <row r="23" spans="1:39" s="255" customFormat="1" ht="15.75" thickTop="1">
      <c r="A23" s="255" t="s">
        <v>537</v>
      </c>
      <c r="B23" s="273"/>
      <c r="C23" s="273"/>
      <c r="D23" s="273"/>
      <c r="E23" s="273"/>
      <c r="F23" s="273"/>
      <c r="G23" s="270">
        <f>G22-G20</f>
        <v>4.01</v>
      </c>
      <c r="H23" s="270">
        <f t="shared" ref="H23:I23" si="9">H22-H20</f>
        <v>4.01</v>
      </c>
      <c r="I23" s="270">
        <f t="shared" si="9"/>
        <v>4.01</v>
      </c>
      <c r="J23" s="270">
        <f>J22</f>
        <v>5</v>
      </c>
      <c r="K23" s="270">
        <f>K22-K20</f>
        <v>5</v>
      </c>
      <c r="L23" s="274" t="s">
        <v>487</v>
      </c>
    </row>
    <row r="24" spans="1:39">
      <c r="A24" s="245" t="s">
        <v>538</v>
      </c>
      <c r="B24" s="9"/>
      <c r="C24" s="9"/>
      <c r="D24" s="9"/>
      <c r="E24" s="9"/>
      <c r="F24" s="9"/>
      <c r="G24" s="317">
        <v>25000000</v>
      </c>
      <c r="H24" s="317">
        <v>25000000</v>
      </c>
      <c r="I24" s="317">
        <v>25000000</v>
      </c>
      <c r="J24" s="317">
        <v>25000000</v>
      </c>
      <c r="K24" s="317">
        <v>25000000</v>
      </c>
    </row>
    <row r="25" spans="1:39" s="255" customFormat="1">
      <c r="A25" s="255" t="s">
        <v>579</v>
      </c>
      <c r="B25" s="273"/>
      <c r="C25" s="273"/>
      <c r="D25" s="273"/>
      <c r="E25" s="273"/>
      <c r="F25" s="273"/>
      <c r="G25" s="318">
        <f>G23*G24</f>
        <v>100250000</v>
      </c>
      <c r="H25" s="318">
        <f t="shared" ref="H25:K25" si="10">H23*H24</f>
        <v>100250000</v>
      </c>
      <c r="I25" s="318">
        <f t="shared" si="10"/>
        <v>100250000</v>
      </c>
      <c r="J25" s="318">
        <f t="shared" si="10"/>
        <v>125000000</v>
      </c>
      <c r="K25" s="318">
        <f t="shared" si="10"/>
        <v>125000000</v>
      </c>
    </row>
    <row r="26" spans="1:39">
      <c r="A26" s="255"/>
      <c r="B26" s="255"/>
      <c r="C26" s="255"/>
      <c r="D26" s="255"/>
      <c r="E26" s="255"/>
      <c r="F26" s="255"/>
      <c r="G26" s="255"/>
      <c r="H26" s="255"/>
    </row>
    <row r="27" spans="1:39" s="111" customFormat="1" ht="21">
      <c r="A27" s="199" t="s">
        <v>533</v>
      </c>
      <c r="B27" s="199">
        <v>2015</v>
      </c>
      <c r="C27" s="199">
        <v>2016</v>
      </c>
      <c r="D27" s="199">
        <v>2017</v>
      </c>
      <c r="E27" s="199">
        <v>2018</v>
      </c>
      <c r="F27" s="199">
        <v>2019</v>
      </c>
      <c r="G27" s="199">
        <v>2020</v>
      </c>
      <c r="H27" s="199">
        <v>2021</v>
      </c>
      <c r="I27" s="199">
        <v>2022</v>
      </c>
      <c r="J27" s="199">
        <v>2023</v>
      </c>
      <c r="K27" s="199">
        <v>2024</v>
      </c>
      <c r="L27" s="199"/>
      <c r="M27" s="199"/>
      <c r="N27" s="199"/>
      <c r="O27" s="199"/>
      <c r="P27" s="199"/>
      <c r="Q27" s="199"/>
      <c r="R27" s="199"/>
      <c r="S27" s="199"/>
      <c r="T27" s="199"/>
      <c r="U27" s="199"/>
      <c r="V27" s="199"/>
      <c r="W27" s="199"/>
      <c r="X27" s="199"/>
      <c r="Y27" s="199"/>
      <c r="Z27" s="199"/>
      <c r="AA27" s="199"/>
      <c r="AB27" s="199"/>
      <c r="AC27" s="199"/>
      <c r="AD27" s="199"/>
      <c r="AE27" s="199"/>
      <c r="AF27" s="199"/>
      <c r="AG27" s="199"/>
      <c r="AH27" s="199"/>
      <c r="AI27" s="199"/>
      <c r="AJ27" s="199"/>
      <c r="AK27" s="199"/>
      <c r="AL27" s="199"/>
      <c r="AM27" s="199"/>
    </row>
    <row r="28" spans="1:39">
      <c r="B28" s="6"/>
      <c r="C28" s="6"/>
      <c r="D28" s="6"/>
      <c r="E28" s="6"/>
      <c r="F28" s="6"/>
      <c r="G28" s="6"/>
      <c r="H28" s="6"/>
    </row>
    <row r="29" spans="1:39">
      <c r="B29" s="292" t="s">
        <v>577</v>
      </c>
      <c r="C29" s="6"/>
      <c r="D29" s="6"/>
      <c r="E29" s="6"/>
      <c r="F29" s="6"/>
      <c r="G29" s="6"/>
      <c r="H29" s="6"/>
    </row>
    <row r="30" spans="1:39">
      <c r="B30" s="6"/>
      <c r="C30" s="6"/>
      <c r="D30" s="6"/>
      <c r="E30" s="6"/>
      <c r="F30" s="6"/>
      <c r="G30" s="6"/>
      <c r="H30" s="6"/>
    </row>
    <row r="31" spans="1:39">
      <c r="B31" s="6"/>
      <c r="C31" s="6"/>
      <c r="D31" s="6"/>
      <c r="E31" s="6"/>
      <c r="F31" s="6"/>
      <c r="G31" s="6"/>
      <c r="H31" s="6"/>
    </row>
    <row r="32" spans="1:39">
      <c r="B32" s="6"/>
      <c r="C32" s="6"/>
      <c r="D32" s="6"/>
      <c r="E32" s="6"/>
      <c r="F32" s="6"/>
      <c r="G32" s="6"/>
      <c r="H32" s="6"/>
    </row>
    <row r="33" spans="1:15" s="293" customFormat="1">
      <c r="B33" s="294"/>
      <c r="C33" s="295">
        <v>2016</v>
      </c>
      <c r="D33" s="295">
        <v>2017</v>
      </c>
      <c r="E33" s="295">
        <v>2018</v>
      </c>
      <c r="F33" s="294"/>
      <c r="G33" s="294"/>
      <c r="H33" s="294"/>
    </row>
    <row r="34" spans="1:15">
      <c r="A34" s="291" t="s">
        <v>542</v>
      </c>
      <c r="B34" s="9"/>
      <c r="C34" s="117" t="s">
        <v>547</v>
      </c>
      <c r="D34" s="117" t="s">
        <v>547</v>
      </c>
      <c r="E34" s="117" t="s">
        <v>547</v>
      </c>
      <c r="F34" s="9"/>
      <c r="G34" s="9"/>
      <c r="H34" s="9"/>
      <c r="I34" s="9"/>
      <c r="J34" s="9"/>
      <c r="K34" s="9"/>
    </row>
    <row r="35" spans="1:15" ht="15.75" thickBot="1">
      <c r="A35" s="245" t="s">
        <v>399</v>
      </c>
      <c r="B35" s="6"/>
      <c r="C35" s="6">
        <f>ROUND(Opex!D80,2)</f>
        <v>137.63999999999999</v>
      </c>
      <c r="D35" s="6">
        <f>ROUND(Opex!E80,2)</f>
        <v>137.55000000000001</v>
      </c>
      <c r="E35" s="6">
        <f>ROUND(Opex!F80,2)</f>
        <v>137.77000000000001</v>
      </c>
      <c r="F35" s="274" t="s">
        <v>546</v>
      </c>
      <c r="G35" s="9"/>
      <c r="H35" s="9"/>
      <c r="I35" s="9"/>
      <c r="J35" s="9"/>
      <c r="K35" s="9"/>
    </row>
    <row r="36" spans="1:15" ht="16.5" thickTop="1" thickBot="1">
      <c r="A36" s="245" t="s">
        <v>19</v>
      </c>
      <c r="B36" s="6"/>
      <c r="C36" s="272">
        <v>137.63999999999999</v>
      </c>
      <c r="D36" s="272">
        <v>137.55000000000001</v>
      </c>
      <c r="E36" s="272">
        <v>130</v>
      </c>
      <c r="F36" s="9"/>
      <c r="G36" s="9"/>
      <c r="H36" s="9"/>
      <c r="I36" s="9"/>
      <c r="J36" s="9"/>
      <c r="K36" s="9"/>
    </row>
    <row r="37" spans="1:15" ht="15.75" thickTop="1">
      <c r="A37" s="245" t="s">
        <v>479</v>
      </c>
      <c r="B37" s="6"/>
      <c r="C37" s="6">
        <f>C36-C35</f>
        <v>0</v>
      </c>
      <c r="D37" s="6">
        <f>D36-D35</f>
        <v>0</v>
      </c>
      <c r="E37" s="6">
        <f>E36-E35</f>
        <v>-7.7700000000000102</v>
      </c>
      <c r="F37" s="284"/>
      <c r="G37" s="6"/>
      <c r="H37" s="6"/>
      <c r="I37" s="6"/>
      <c r="J37" s="9"/>
      <c r="K37" s="9"/>
    </row>
    <row r="38" spans="1:15">
      <c r="A38" s="245" t="s">
        <v>480</v>
      </c>
      <c r="B38" s="6"/>
      <c r="C38" s="6">
        <f>IF(C37&gt;0,C37,0)</f>
        <v>0</v>
      </c>
      <c r="D38" s="6">
        <f>IF(D37&gt;0,D37,0)</f>
        <v>0</v>
      </c>
      <c r="E38" s="6">
        <f>IF(E37&gt;0,E37,0)</f>
        <v>0</v>
      </c>
      <c r="F38" s="284"/>
      <c r="G38" s="6"/>
      <c r="H38" s="6"/>
      <c r="I38" s="6"/>
      <c r="J38" s="9"/>
      <c r="K38" s="9"/>
    </row>
    <row r="39" spans="1:15">
      <c r="B39" s="6"/>
      <c r="C39" s="6"/>
      <c r="D39" s="6"/>
      <c r="E39" s="6"/>
      <c r="F39" s="6"/>
      <c r="G39" s="6"/>
      <c r="H39" s="6"/>
      <c r="I39" s="6"/>
      <c r="J39" s="9"/>
      <c r="K39" s="9"/>
    </row>
    <row r="40" spans="1:15">
      <c r="A40" s="245" t="s">
        <v>481</v>
      </c>
      <c r="B40" s="6"/>
      <c r="C40" s="6">
        <f>C36-C35-B38</f>
        <v>0</v>
      </c>
      <c r="D40" s="6">
        <f t="shared" ref="D40" si="11">C40</f>
        <v>0</v>
      </c>
      <c r="E40" s="6">
        <f t="shared" ref="E40" si="12">D40</f>
        <v>0</v>
      </c>
      <c r="F40" s="6">
        <f t="shared" ref="F40" si="13">E40</f>
        <v>0</v>
      </c>
      <c r="G40" s="6">
        <f t="shared" ref="G40:G42" si="14">F40</f>
        <v>0</v>
      </c>
      <c r="H40" s="6"/>
      <c r="I40" s="6"/>
      <c r="J40" s="9"/>
      <c r="K40" s="9"/>
    </row>
    <row r="41" spans="1:15">
      <c r="A41" s="245" t="s">
        <v>482</v>
      </c>
      <c r="B41" s="6"/>
      <c r="C41" s="6"/>
      <c r="D41" s="6">
        <f>D36-D35-C38</f>
        <v>0</v>
      </c>
      <c r="E41" s="6">
        <f>D41</f>
        <v>0</v>
      </c>
      <c r="F41" s="6">
        <f>E41</f>
        <v>0</v>
      </c>
      <c r="G41" s="6">
        <f t="shared" si="14"/>
        <v>0</v>
      </c>
      <c r="H41" s="6">
        <f t="shared" ref="H41:H42" si="15">G41</f>
        <v>0</v>
      </c>
      <c r="I41" s="6"/>
      <c r="J41" s="9"/>
      <c r="K41" s="9"/>
    </row>
    <row r="42" spans="1:15">
      <c r="A42" s="245" t="s">
        <v>483</v>
      </c>
      <c r="B42" s="6"/>
      <c r="C42" s="6"/>
      <c r="D42" s="6"/>
      <c r="E42" s="6">
        <f>E36-E35-D38</f>
        <v>-7.7700000000000102</v>
      </c>
      <c r="F42" s="6">
        <f>E42</f>
        <v>-7.7700000000000102</v>
      </c>
      <c r="G42" s="6">
        <f t="shared" si="14"/>
        <v>-7.7700000000000102</v>
      </c>
      <c r="H42" s="6">
        <f t="shared" si="15"/>
        <v>-7.7700000000000102</v>
      </c>
      <c r="I42" s="6">
        <f t="shared" ref="I42" si="16">H42</f>
        <v>-7.7700000000000102</v>
      </c>
      <c r="J42" s="9"/>
      <c r="K42" s="9"/>
    </row>
    <row r="43" spans="1:15">
      <c r="A43" s="245" t="s">
        <v>347</v>
      </c>
      <c r="B43" s="6"/>
      <c r="C43" s="6"/>
      <c r="D43" s="6"/>
      <c r="E43" s="6"/>
      <c r="F43" s="6"/>
      <c r="G43" s="290">
        <f>IF(SUM(G40:G42)&lt;0,SUM(G40:G42),0)</f>
        <v>-7.7700000000000102</v>
      </c>
      <c r="H43" s="290">
        <f t="shared" ref="H43:I43" si="17">IF(SUM(H40:H42)&lt;0,SUM(H40:H42),0)</f>
        <v>-7.7700000000000102</v>
      </c>
      <c r="I43" s="290">
        <f t="shared" si="17"/>
        <v>-7.7700000000000102</v>
      </c>
      <c r="J43" s="428" t="s">
        <v>549</v>
      </c>
      <c r="K43" s="429"/>
      <c r="L43" s="429"/>
      <c r="M43" s="429"/>
      <c r="N43" s="429"/>
      <c r="O43" s="429"/>
    </row>
    <row r="44" spans="1:15" ht="27" customHeight="1" thickBot="1">
      <c r="B44" s="9"/>
      <c r="C44" s="9"/>
      <c r="D44" s="9"/>
      <c r="E44" s="9"/>
      <c r="F44" s="9"/>
      <c r="G44" s="269"/>
      <c r="H44" s="269"/>
      <c r="I44" s="269"/>
      <c r="J44" s="429"/>
      <c r="K44" s="429"/>
      <c r="L44" s="429"/>
      <c r="M44" s="429"/>
      <c r="N44" s="429"/>
      <c r="O44" s="429"/>
    </row>
    <row r="45" spans="1:15" ht="16.5" thickTop="1" thickBot="1">
      <c r="A45" s="245" t="s">
        <v>484</v>
      </c>
      <c r="B45" s="9"/>
      <c r="C45" s="9"/>
      <c r="D45" s="9"/>
      <c r="E45" s="9"/>
      <c r="F45" s="9"/>
      <c r="G45" s="272">
        <f>E36</f>
        <v>130</v>
      </c>
      <c r="H45" s="272">
        <f>G45</f>
        <v>130</v>
      </c>
      <c r="I45" s="272">
        <f t="shared" ref="I45" si="18">H45</f>
        <v>130</v>
      </c>
      <c r="J45" s="272">
        <f t="shared" ref="J45" si="19">I45</f>
        <v>130</v>
      </c>
      <c r="K45" s="272">
        <f t="shared" ref="K45" si="20">J45</f>
        <v>130</v>
      </c>
      <c r="L45" s="274" t="s">
        <v>544</v>
      </c>
    </row>
    <row r="46" spans="1:15" s="255" customFormat="1" ht="15.75" thickTop="1">
      <c r="A46" s="255" t="s">
        <v>543</v>
      </c>
      <c r="B46" s="273"/>
      <c r="C46" s="273"/>
      <c r="D46" s="273"/>
      <c r="E46" s="273"/>
      <c r="F46" s="273"/>
      <c r="G46" s="319">
        <f>G45-G43</f>
        <v>137.77000000000001</v>
      </c>
      <c r="H46" s="319">
        <f t="shared" ref="H46:I46" si="21">H45-H43</f>
        <v>137.77000000000001</v>
      </c>
      <c r="I46" s="319">
        <f t="shared" si="21"/>
        <v>137.77000000000001</v>
      </c>
      <c r="J46" s="319">
        <f>J45</f>
        <v>130</v>
      </c>
      <c r="K46" s="319">
        <f>K45</f>
        <v>130</v>
      </c>
      <c r="L46" s="274" t="s">
        <v>545</v>
      </c>
    </row>
    <row r="47" spans="1:15">
      <c r="A47" s="162"/>
      <c r="B47" s="6"/>
      <c r="C47" s="6"/>
      <c r="D47" s="6"/>
      <c r="E47" s="6"/>
      <c r="F47" s="6"/>
      <c r="G47" s="6"/>
      <c r="H47" s="6"/>
    </row>
    <row r="48" spans="1:15">
      <c r="B48" s="6"/>
      <c r="C48" s="6"/>
      <c r="D48" s="6"/>
      <c r="E48" s="6"/>
      <c r="F48" s="6"/>
      <c r="G48" s="6"/>
      <c r="H48" s="6"/>
    </row>
    <row r="49" spans="1:39" s="111" customFormat="1" ht="21">
      <c r="A49" s="199" t="s">
        <v>488</v>
      </c>
      <c r="B49" s="199"/>
      <c r="C49" s="199"/>
      <c r="D49" s="199"/>
      <c r="E49" s="199"/>
      <c r="F49" s="199"/>
      <c r="G49" s="199"/>
      <c r="H49" s="199"/>
      <c r="I49" s="199"/>
      <c r="J49" s="199"/>
      <c r="K49" s="199"/>
      <c r="L49" s="199"/>
      <c r="M49" s="199"/>
      <c r="N49" s="199"/>
      <c r="O49" s="199"/>
      <c r="P49" s="199"/>
      <c r="Q49" s="199"/>
      <c r="R49" s="199"/>
      <c r="S49" s="199"/>
      <c r="T49" s="199"/>
      <c r="U49" s="199"/>
      <c r="V49" s="199"/>
      <c r="W49" s="199"/>
      <c r="X49" s="199"/>
      <c r="Y49" s="199"/>
      <c r="Z49" s="199"/>
      <c r="AA49" s="199"/>
      <c r="AB49" s="199"/>
      <c r="AC49" s="199"/>
      <c r="AD49" s="199"/>
      <c r="AE49" s="199"/>
      <c r="AF49" s="199"/>
      <c r="AG49" s="199"/>
      <c r="AH49" s="199"/>
      <c r="AI49" s="199"/>
      <c r="AJ49" s="199"/>
      <c r="AK49" s="199"/>
      <c r="AL49" s="199"/>
      <c r="AM49" s="199"/>
    </row>
    <row r="50" spans="1:39">
      <c r="B50" s="6"/>
      <c r="C50" s="6"/>
      <c r="D50" s="6"/>
      <c r="E50" s="6"/>
      <c r="F50" s="6"/>
      <c r="G50" s="6"/>
      <c r="H50" s="6"/>
    </row>
    <row r="51" spans="1:39">
      <c r="A51" s="255"/>
      <c r="B51" s="270"/>
      <c r="C51" s="270"/>
      <c r="D51" s="6"/>
      <c r="E51" s="6"/>
      <c r="F51" s="6"/>
      <c r="G51" s="6"/>
      <c r="H51" s="6"/>
    </row>
    <row r="52" spans="1:39">
      <c r="A52" s="162"/>
      <c r="B52" s="6"/>
      <c r="C52" s="6"/>
      <c r="D52" s="6"/>
      <c r="E52" s="6"/>
      <c r="F52" s="6"/>
      <c r="G52" s="6"/>
      <c r="H52" s="6"/>
    </row>
    <row r="53" spans="1:39">
      <c r="A53" s="162"/>
      <c r="B53" s="6"/>
      <c r="C53" s="6"/>
      <c r="D53" s="6"/>
      <c r="E53" s="6"/>
      <c r="F53" s="6"/>
      <c r="G53" s="6"/>
      <c r="H53" s="6"/>
    </row>
    <row r="54" spans="1:39">
      <c r="B54" s="6"/>
      <c r="C54" s="6"/>
      <c r="D54" s="6"/>
      <c r="E54" s="6"/>
      <c r="F54" s="6"/>
      <c r="G54" s="6"/>
      <c r="H54" s="6"/>
    </row>
    <row r="55" spans="1:39">
      <c r="B55" s="6"/>
      <c r="C55" s="6"/>
      <c r="D55" s="6"/>
      <c r="E55" s="6"/>
      <c r="F55" s="6"/>
      <c r="G55" s="6"/>
      <c r="H55" s="6"/>
    </row>
    <row r="57" spans="1:39">
      <c r="A57" s="255"/>
    </row>
    <row r="58" spans="1:39">
      <c r="D58" s="271"/>
      <c r="E58" s="271"/>
      <c r="F58" s="271"/>
      <c r="G58" s="271"/>
      <c r="H58" s="271"/>
    </row>
    <row r="59" spans="1:39">
      <c r="D59" s="271"/>
      <c r="E59" s="271"/>
      <c r="F59" s="271"/>
      <c r="G59" s="271"/>
      <c r="H59" s="271"/>
    </row>
    <row r="85" spans="2:6">
      <c r="B85" s="271"/>
      <c r="C85" s="271"/>
      <c r="D85" s="271"/>
      <c r="E85" s="271"/>
      <c r="F85" s="271"/>
    </row>
    <row r="86" spans="2:6">
      <c r="B86" s="271"/>
      <c r="C86" s="271"/>
      <c r="D86" s="271"/>
      <c r="E86" s="271"/>
      <c r="F86" s="271"/>
    </row>
  </sheetData>
  <mergeCells count="2">
    <mergeCell ref="J20:O21"/>
    <mergeCell ref="J43:O44"/>
  </mergeCells>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AM26"/>
  <sheetViews>
    <sheetView workbookViewId="0">
      <selection activeCell="D14" sqref="D14"/>
    </sheetView>
  </sheetViews>
  <sheetFormatPr defaultRowHeight="15"/>
  <cols>
    <col min="1" max="1" width="27" customWidth="1"/>
    <col min="2" max="2" width="13.7109375" bestFit="1" customWidth="1"/>
    <col min="3" max="3" width="23.28515625" customWidth="1"/>
    <col min="5" max="5" width="10.7109375" customWidth="1"/>
    <col min="6" max="6" width="10.5703125" bestFit="1" customWidth="1"/>
    <col min="7" max="8" width="9.5703125" bestFit="1" customWidth="1"/>
  </cols>
  <sheetData>
    <row r="1" spans="1:39" s="106" customFormat="1" ht="26.25">
      <c r="A1" s="103"/>
      <c r="B1" s="107" t="s">
        <v>428</v>
      </c>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row>
    <row r="2" spans="1:39" s="245" customFormat="1">
      <c r="B2" s="257" t="s">
        <v>476</v>
      </c>
    </row>
    <row r="3" spans="1:39" s="245" customFormat="1"/>
    <row r="4" spans="1:39" s="245" customFormat="1"/>
    <row r="5" spans="1:39" s="245" customFormat="1"/>
    <row r="6" spans="1:39" s="245" customFormat="1" ht="15.75" thickBot="1"/>
    <row r="7" spans="1:39" ht="16.5" thickTop="1" thickBot="1">
      <c r="A7" t="s">
        <v>429</v>
      </c>
      <c r="B7" s="190">
        <f>Input!G58*'2020 Price'!D8</f>
        <v>23869340</v>
      </c>
      <c r="C7" t="s">
        <v>420</v>
      </c>
      <c r="D7" s="216">
        <v>5.8000000000000003E-2</v>
      </c>
    </row>
    <row r="8" spans="1:39" s="213" customFormat="1" ht="16.5" thickTop="1" thickBot="1">
      <c r="C8" s="213" t="s">
        <v>477</v>
      </c>
      <c r="D8" s="11">
        <v>1</v>
      </c>
      <c r="E8" s="212">
        <f>D8-1</f>
        <v>0</v>
      </c>
      <c r="G8" s="213" t="s">
        <v>423</v>
      </c>
      <c r="H8" s="190">
        <f>'2015-19 Capex'!D6</f>
        <v>55584181.799999997</v>
      </c>
    </row>
    <row r="9" spans="1:39" ht="15.75" thickTop="1">
      <c r="A9" t="s">
        <v>418</v>
      </c>
      <c r="B9">
        <v>0.1</v>
      </c>
    </row>
    <row r="10" spans="1:39">
      <c r="A10" t="s">
        <v>419</v>
      </c>
      <c r="B10" s="6">
        <v>0.67</v>
      </c>
    </row>
    <row r="11" spans="1:39">
      <c r="A11" s="157" t="s">
        <v>430</v>
      </c>
    </row>
    <row r="12" spans="1:39">
      <c r="A12" t="s">
        <v>425</v>
      </c>
      <c r="B12" s="190">
        <f>'Summary &amp; Ratios'!G8*(1+(E8*B9))</f>
        <v>189625273.05330157</v>
      </c>
    </row>
    <row r="13" spans="1:39">
      <c r="A13" t="s">
        <v>426</v>
      </c>
      <c r="B13" s="190">
        <f>'Summary &amp; Ratios'!G9*(1+(E8*B10))</f>
        <v>156385094.89099383</v>
      </c>
    </row>
    <row r="14" spans="1:39">
      <c r="B14" s="190"/>
    </row>
    <row r="15" spans="1:39">
      <c r="A15" t="s">
        <v>3</v>
      </c>
      <c r="B15" s="190"/>
    </row>
    <row r="16" spans="1:39">
      <c r="A16" t="s">
        <v>421</v>
      </c>
      <c r="B16" s="190">
        <f>D7*'Capital Costs'!$J$15</f>
        <v>81848494.539858386</v>
      </c>
    </row>
    <row r="17" spans="1:39">
      <c r="A17" t="s">
        <v>422</v>
      </c>
      <c r="B17" s="190">
        <f>-'Capital Costs'!K11</f>
        <v>68689413.093721166</v>
      </c>
    </row>
    <row r="18" spans="1:39">
      <c r="B18" s="190"/>
    </row>
    <row r="19" spans="1:39">
      <c r="A19" t="s">
        <v>427</v>
      </c>
      <c r="B19" s="190">
        <f>H8*D7</f>
        <v>3223882.5444</v>
      </c>
    </row>
    <row r="20" spans="1:39">
      <c r="A20" t="s">
        <v>29</v>
      </c>
      <c r="B20" s="190">
        <f>'2015-19 Capex'!D7</f>
        <v>4734509.5500029363</v>
      </c>
    </row>
    <row r="21" spans="1:39">
      <c r="A21" t="s">
        <v>10</v>
      </c>
      <c r="B21" s="190">
        <f>SUM(B16:B20)</f>
        <v>158496299.72798249</v>
      </c>
    </row>
    <row r="22" spans="1:39">
      <c r="A22" t="s">
        <v>424</v>
      </c>
      <c r="B22" s="190">
        <f>B12-B13+B21</f>
        <v>191736477.89029023</v>
      </c>
    </row>
    <row r="23" spans="1:39" ht="15.75" thickBot="1">
      <c r="A23" s="191" t="s">
        <v>372</v>
      </c>
      <c r="B23" s="215">
        <f>B22/B7</f>
        <v>8.0327515503273332</v>
      </c>
    </row>
    <row r="24" spans="1:39" ht="15.75" thickTop="1"/>
    <row r="26" spans="1:39" s="106" customFormat="1" ht="26.25">
      <c r="A26" s="107" t="s">
        <v>384</v>
      </c>
      <c r="C26" s="105"/>
      <c r="D26" s="105"/>
      <c r="E26" s="105"/>
      <c r="F26" s="105"/>
      <c r="G26" s="105"/>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105"/>
      <c r="AJ26" s="105"/>
      <c r="AK26" s="105"/>
      <c r="AL26" s="105"/>
      <c r="AM26" s="10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C00000"/>
  </sheetPr>
  <dimension ref="B2:BH9"/>
  <sheetViews>
    <sheetView workbookViewId="0">
      <selection activeCell="D19" sqref="D19"/>
    </sheetView>
  </sheetViews>
  <sheetFormatPr defaultRowHeight="15"/>
  <cols>
    <col min="1" max="2" width="31.85546875" customWidth="1"/>
  </cols>
  <sheetData>
    <row r="2" spans="2:60">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row>
    <row r="3" spans="2:60">
      <c r="B3" s="1"/>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9"/>
      <c r="BF3" s="9"/>
      <c r="BG3" s="9"/>
      <c r="BH3" s="9"/>
    </row>
    <row r="4" spans="2:60">
      <c r="B4" s="1"/>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9"/>
      <c r="BF4" s="9"/>
      <c r="BG4" s="9"/>
      <c r="BH4" s="9"/>
    </row>
    <row r="5" spans="2:60">
      <c r="B5" s="1"/>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9"/>
      <c r="BF5" s="9"/>
      <c r="BG5" s="9"/>
      <c r="BH5" s="9"/>
    </row>
    <row r="6" spans="2:60">
      <c r="B6" s="1"/>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row>
    <row r="7" spans="2:60">
      <c r="B7" s="1"/>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row>
    <row r="8" spans="2:60">
      <c r="B8" s="1"/>
      <c r="C8" s="36"/>
      <c r="D8" s="36"/>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row>
    <row r="9" spans="2:60">
      <c r="B9" s="1"/>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BN19"/>
  <sheetViews>
    <sheetView workbookViewId="0">
      <selection activeCell="G23" sqref="G23"/>
    </sheetView>
  </sheetViews>
  <sheetFormatPr defaultRowHeight="15"/>
  <cols>
    <col min="1" max="1" width="22.140625" customWidth="1"/>
    <col min="2" max="2" width="10" bestFit="1" customWidth="1"/>
    <col min="3" max="3" width="12.85546875" customWidth="1"/>
    <col min="4" max="4" width="9.28515625" customWidth="1"/>
  </cols>
  <sheetData>
    <row r="1" spans="1:66" s="111" customFormat="1" ht="21">
      <c r="A1" s="199" t="s">
        <v>515</v>
      </c>
      <c r="B1" s="199"/>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199"/>
      <c r="AL1" s="199"/>
      <c r="AM1" s="199"/>
    </row>
    <row r="3" spans="1:66">
      <c r="A3" s="257" t="s">
        <v>516</v>
      </c>
    </row>
    <row r="5" spans="1:66" s="161" customFormat="1">
      <c r="A5" s="34" t="s">
        <v>305</v>
      </c>
    </row>
    <row r="6" spans="1:66" s="161" customFormat="1">
      <c r="A6" s="161" t="s">
        <v>385</v>
      </c>
      <c r="B6" s="190">
        <v>296294500</v>
      </c>
      <c r="C6" s="283"/>
      <c r="D6" s="161">
        <v>2015</v>
      </c>
      <c r="E6" s="161">
        <v>2016</v>
      </c>
      <c r="F6" s="161">
        <v>2017</v>
      </c>
      <c r="G6" s="161">
        <v>2018</v>
      </c>
      <c r="H6" s="161">
        <v>2019</v>
      </c>
      <c r="I6" s="161">
        <v>2020</v>
      </c>
      <c r="J6" s="161">
        <v>2021</v>
      </c>
      <c r="K6" s="161">
        <v>2022</v>
      </c>
      <c r="L6" s="161">
        <v>2023</v>
      </c>
      <c r="M6" s="161">
        <v>2024</v>
      </c>
      <c r="N6" s="161">
        <v>2025</v>
      </c>
      <c r="O6" s="161">
        <v>2026</v>
      </c>
      <c r="P6" s="161">
        <v>2027</v>
      </c>
      <c r="Q6" s="161">
        <v>2028</v>
      </c>
      <c r="R6" s="161">
        <v>2029</v>
      </c>
      <c r="S6" s="161">
        <v>2030</v>
      </c>
      <c r="T6" s="161">
        <v>2031</v>
      </c>
      <c r="U6" s="161">
        <v>2032</v>
      </c>
      <c r="V6" s="161">
        <v>2033</v>
      </c>
      <c r="W6" s="161">
        <v>2034</v>
      </c>
      <c r="X6" s="161">
        <v>2035</v>
      </c>
      <c r="Y6" s="161">
        <v>2036</v>
      </c>
      <c r="Z6" s="161">
        <v>2037</v>
      </c>
      <c r="AA6" s="161">
        <v>2038</v>
      </c>
      <c r="AB6" s="161">
        <v>2039</v>
      </c>
      <c r="AC6" s="161">
        <v>2040</v>
      </c>
      <c r="AD6" s="161">
        <v>2041</v>
      </c>
      <c r="AE6" s="161">
        <v>2042</v>
      </c>
      <c r="AF6" s="161">
        <v>2043</v>
      </c>
      <c r="AG6" s="161">
        <v>2044</v>
      </c>
      <c r="AH6" s="161">
        <v>2045</v>
      </c>
      <c r="AI6" s="161">
        <v>2046</v>
      </c>
      <c r="AJ6" s="161">
        <v>2047</v>
      </c>
      <c r="AK6" s="161">
        <v>2048</v>
      </c>
      <c r="AL6" s="161">
        <v>2049</v>
      </c>
      <c r="AM6" s="161">
        <v>2050</v>
      </c>
      <c r="AN6" s="161">
        <v>2051</v>
      </c>
      <c r="AO6" s="161">
        <v>2052</v>
      </c>
      <c r="AP6" s="161">
        <v>2053</v>
      </c>
      <c r="AQ6" s="161">
        <v>2054</v>
      </c>
      <c r="AR6" s="161">
        <v>2055</v>
      </c>
      <c r="AS6" s="161">
        <v>2056</v>
      </c>
      <c r="AT6" s="161">
        <v>2057</v>
      </c>
      <c r="AU6" s="161">
        <v>2058</v>
      </c>
      <c r="AV6" s="161">
        <v>2059</v>
      </c>
      <c r="AW6" s="161">
        <v>2060</v>
      </c>
      <c r="AX6" s="161">
        <v>2061</v>
      </c>
      <c r="AY6" s="161">
        <v>2062</v>
      </c>
      <c r="AZ6" s="161">
        <v>2063</v>
      </c>
      <c r="BA6" s="161">
        <v>2064</v>
      </c>
      <c r="BB6" s="161">
        <v>2065</v>
      </c>
      <c r="BC6" s="161">
        <v>2066</v>
      </c>
      <c r="BD6" s="161">
        <v>2067</v>
      </c>
      <c r="BE6" s="161">
        <v>2068</v>
      </c>
      <c r="BF6" s="161">
        <v>2069</v>
      </c>
      <c r="BG6" s="161">
        <v>2070</v>
      </c>
      <c r="BH6" s="161">
        <v>2071</v>
      </c>
      <c r="BI6" s="161">
        <v>2072</v>
      </c>
      <c r="BJ6" s="161">
        <v>2073</v>
      </c>
      <c r="BK6" s="161">
        <v>2074</v>
      </c>
      <c r="BL6" s="161">
        <v>2075</v>
      </c>
      <c r="BM6" s="161">
        <v>2076</v>
      </c>
      <c r="BN6" s="161">
        <v>2077</v>
      </c>
    </row>
    <row r="7" spans="1:66" s="161" customFormat="1">
      <c r="A7" s="161" t="s">
        <v>301</v>
      </c>
      <c r="B7" s="161">
        <v>50</v>
      </c>
      <c r="D7" s="161">
        <f>B7</f>
        <v>50</v>
      </c>
      <c r="E7" s="161">
        <f>IF(D7&gt;0,D7-1,0)</f>
        <v>49</v>
      </c>
      <c r="F7" s="161">
        <f t="shared" ref="F7:BN7" si="0">IF(E7&gt;0,E7-1,0)</f>
        <v>48</v>
      </c>
      <c r="G7" s="161">
        <f t="shared" si="0"/>
        <v>47</v>
      </c>
      <c r="H7" s="161">
        <f t="shared" si="0"/>
        <v>46</v>
      </c>
      <c r="I7" s="161">
        <f t="shared" si="0"/>
        <v>45</v>
      </c>
      <c r="J7" s="161">
        <f t="shared" si="0"/>
        <v>44</v>
      </c>
      <c r="K7" s="161">
        <f t="shared" si="0"/>
        <v>43</v>
      </c>
      <c r="L7" s="161">
        <f t="shared" si="0"/>
        <v>42</v>
      </c>
      <c r="M7" s="161">
        <f t="shared" si="0"/>
        <v>41</v>
      </c>
      <c r="N7" s="161">
        <f t="shared" si="0"/>
        <v>40</v>
      </c>
      <c r="O7" s="161">
        <f t="shared" si="0"/>
        <v>39</v>
      </c>
      <c r="P7" s="161">
        <f t="shared" si="0"/>
        <v>38</v>
      </c>
      <c r="Q7" s="161">
        <f t="shared" si="0"/>
        <v>37</v>
      </c>
      <c r="R7" s="161">
        <f t="shared" si="0"/>
        <v>36</v>
      </c>
      <c r="S7" s="161">
        <f t="shared" si="0"/>
        <v>35</v>
      </c>
      <c r="T7" s="161">
        <f t="shared" si="0"/>
        <v>34</v>
      </c>
      <c r="U7" s="161">
        <f t="shared" si="0"/>
        <v>33</v>
      </c>
      <c r="V7" s="161">
        <f t="shared" si="0"/>
        <v>32</v>
      </c>
      <c r="W7" s="161">
        <f t="shared" si="0"/>
        <v>31</v>
      </c>
      <c r="X7" s="161">
        <f t="shared" si="0"/>
        <v>30</v>
      </c>
      <c r="Y7" s="161">
        <f t="shared" si="0"/>
        <v>29</v>
      </c>
      <c r="Z7" s="161">
        <f t="shared" si="0"/>
        <v>28</v>
      </c>
      <c r="AA7" s="161">
        <f t="shared" si="0"/>
        <v>27</v>
      </c>
      <c r="AB7" s="161">
        <f t="shared" si="0"/>
        <v>26</v>
      </c>
      <c r="AC7" s="161">
        <f t="shared" si="0"/>
        <v>25</v>
      </c>
      <c r="AD7" s="161">
        <f t="shared" si="0"/>
        <v>24</v>
      </c>
      <c r="AE7" s="161">
        <f t="shared" si="0"/>
        <v>23</v>
      </c>
      <c r="AF7" s="161">
        <f t="shared" si="0"/>
        <v>22</v>
      </c>
      <c r="AG7" s="161">
        <f t="shared" si="0"/>
        <v>21</v>
      </c>
      <c r="AH7" s="161">
        <f t="shared" si="0"/>
        <v>20</v>
      </c>
      <c r="AI7" s="161">
        <f t="shared" si="0"/>
        <v>19</v>
      </c>
      <c r="AJ7" s="161">
        <f t="shared" si="0"/>
        <v>18</v>
      </c>
      <c r="AK7" s="161">
        <f t="shared" si="0"/>
        <v>17</v>
      </c>
      <c r="AL7" s="161">
        <f t="shared" si="0"/>
        <v>16</v>
      </c>
      <c r="AM7" s="161">
        <f t="shared" si="0"/>
        <v>15</v>
      </c>
      <c r="AN7" s="161">
        <f t="shared" si="0"/>
        <v>14</v>
      </c>
      <c r="AO7" s="161">
        <f t="shared" si="0"/>
        <v>13</v>
      </c>
      <c r="AP7" s="161">
        <f t="shared" si="0"/>
        <v>12</v>
      </c>
      <c r="AQ7" s="161">
        <f t="shared" si="0"/>
        <v>11</v>
      </c>
      <c r="AR7" s="161">
        <f t="shared" si="0"/>
        <v>10</v>
      </c>
      <c r="AS7" s="161">
        <f t="shared" si="0"/>
        <v>9</v>
      </c>
      <c r="AT7" s="161">
        <f t="shared" si="0"/>
        <v>8</v>
      </c>
      <c r="AU7" s="161">
        <f t="shared" si="0"/>
        <v>7</v>
      </c>
      <c r="AV7" s="161">
        <f t="shared" si="0"/>
        <v>6</v>
      </c>
      <c r="AW7" s="161">
        <f t="shared" si="0"/>
        <v>5</v>
      </c>
      <c r="AX7" s="161">
        <f t="shared" si="0"/>
        <v>4</v>
      </c>
      <c r="AY7" s="161">
        <f t="shared" si="0"/>
        <v>3</v>
      </c>
      <c r="AZ7" s="161">
        <f t="shared" si="0"/>
        <v>2</v>
      </c>
      <c r="BA7" s="161">
        <f t="shared" si="0"/>
        <v>1</v>
      </c>
      <c r="BB7" s="161">
        <f t="shared" si="0"/>
        <v>0</v>
      </c>
      <c r="BC7" s="161">
        <f t="shared" si="0"/>
        <v>0</v>
      </c>
      <c r="BD7" s="161">
        <f t="shared" si="0"/>
        <v>0</v>
      </c>
      <c r="BE7" s="161">
        <f t="shared" si="0"/>
        <v>0</v>
      </c>
      <c r="BF7" s="161">
        <f t="shared" si="0"/>
        <v>0</v>
      </c>
      <c r="BG7" s="161">
        <f t="shared" si="0"/>
        <v>0</v>
      </c>
      <c r="BH7" s="161">
        <f t="shared" si="0"/>
        <v>0</v>
      </c>
      <c r="BI7" s="161">
        <f t="shared" si="0"/>
        <v>0</v>
      </c>
      <c r="BJ7" s="161">
        <f t="shared" si="0"/>
        <v>0</v>
      </c>
      <c r="BK7" s="161">
        <f t="shared" si="0"/>
        <v>0</v>
      </c>
      <c r="BL7" s="161">
        <f t="shared" si="0"/>
        <v>0</v>
      </c>
      <c r="BM7" s="161">
        <f t="shared" si="0"/>
        <v>0</v>
      </c>
      <c r="BN7" s="161">
        <f t="shared" si="0"/>
        <v>0</v>
      </c>
    </row>
    <row r="8" spans="1:66" s="161" customFormat="1">
      <c r="D8" s="161">
        <f>B6</f>
        <v>296294500</v>
      </c>
      <c r="E8" s="161">
        <f>D12</f>
        <v>295198947.08457989</v>
      </c>
      <c r="F8" s="161">
        <f t="shared" ref="F8:BN8" si="1">E12</f>
        <v>294040008.60762471</v>
      </c>
      <c r="G8" s="161">
        <f t="shared" si="1"/>
        <v>292814017.26164573</v>
      </c>
      <c r="H8" s="161">
        <f t="shared" si="1"/>
        <v>291517093.55922079</v>
      </c>
      <c r="I8" s="161">
        <f t="shared" si="1"/>
        <v>290145133.55686986</v>
      </c>
      <c r="J8" s="161">
        <f t="shared" si="1"/>
        <v>288693795.86866862</v>
      </c>
      <c r="K8" s="161">
        <f t="shared" si="1"/>
        <v>287158487.92850715</v>
      </c>
      <c r="L8" s="161">
        <f t="shared" si="1"/>
        <v>285534351.45752203</v>
      </c>
      <c r="M8" s="161">
        <f t="shared" si="1"/>
        <v>283816247.09071565</v>
      </c>
      <c r="N8" s="161">
        <f t="shared" si="1"/>
        <v>281998738.11411548</v>
      </c>
      <c r="O8" s="161">
        <f t="shared" si="1"/>
        <v>280076073.26101202</v>
      </c>
      <c r="P8" s="161">
        <f t="shared" si="1"/>
        <v>278042168.51283616</v>
      </c>
      <c r="Q8" s="161">
        <f t="shared" si="1"/>
        <v>275890587.84708726</v>
      </c>
      <c r="R8" s="161">
        <f t="shared" si="1"/>
        <v>273614522.87139148</v>
      </c>
      <c r="S8" s="161">
        <f t="shared" si="1"/>
        <v>271206771.27924472</v>
      </c>
      <c r="T8" s="161">
        <f t="shared" si="1"/>
        <v>268659714.05926657</v>
      </c>
      <c r="U8" s="161">
        <f t="shared" si="1"/>
        <v>265965291.38584685</v>
      </c>
      <c r="V8" s="161">
        <f t="shared" si="1"/>
        <v>263114977.11489356</v>
      </c>
      <c r="W8" s="161">
        <f t="shared" si="1"/>
        <v>260099751.80397797</v>
      </c>
      <c r="X8" s="161">
        <f t="shared" si="1"/>
        <v>256910074.17150226</v>
      </c>
      <c r="Y8" s="161">
        <f t="shared" si="1"/>
        <v>253535850.90457618</v>
      </c>
      <c r="Z8" s="161">
        <f t="shared" si="1"/>
        <v>249966404.72006366</v>
      </c>
      <c r="AA8" s="161">
        <f t="shared" si="1"/>
        <v>246190440.57773292</v>
      </c>
      <c r="AB8" s="161">
        <f t="shared" si="1"/>
        <v>242196009.93859589</v>
      </c>
      <c r="AC8" s="161">
        <f t="shared" si="1"/>
        <v>237970472.95533738</v>
      </c>
      <c r="AD8" s="161">
        <f t="shared" si="1"/>
        <v>233500458.47519034</v>
      </c>
      <c r="AE8" s="161">
        <f t="shared" si="1"/>
        <v>228771821.72869194</v>
      </c>
      <c r="AF8" s="161">
        <f t="shared" si="1"/>
        <v>223769599.57043183</v>
      </c>
      <c r="AG8" s="161">
        <f t="shared" si="1"/>
        <v>218477963.1301581</v>
      </c>
      <c r="AH8" s="161">
        <f t="shared" si="1"/>
        <v>212880167.7244114</v>
      </c>
      <c r="AI8" s="161">
        <f t="shared" si="1"/>
        <v>206958499.87018934</v>
      </c>
      <c r="AJ8" s="161">
        <f t="shared" si="1"/>
        <v>200694221.23297301</v>
      </c>
      <c r="AK8" s="161">
        <f t="shared" si="1"/>
        <v>194067509.33174631</v>
      </c>
      <c r="AL8" s="161">
        <f t="shared" si="1"/>
        <v>187057394.8133772</v>
      </c>
      <c r="AM8" s="161">
        <f t="shared" si="1"/>
        <v>179641695.0978739</v>
      </c>
      <c r="AN8" s="161">
        <f t="shared" si="1"/>
        <v>171796944.18454504</v>
      </c>
      <c r="AO8" s="161">
        <f t="shared" si="1"/>
        <v>163498318.396945</v>
      </c>
      <c r="AP8" s="161">
        <f t="shared" si="1"/>
        <v>154719557.83163384</v>
      </c>
      <c r="AQ8" s="161">
        <f t="shared" si="1"/>
        <v>145432883.2621868</v>
      </c>
      <c r="AR8" s="161">
        <f t="shared" si="1"/>
        <v>135608908.23550746</v>
      </c>
      <c r="AS8" s="161">
        <f t="shared" si="1"/>
        <v>125216546.08228454</v>
      </c>
      <c r="AT8" s="161">
        <f t="shared" si="1"/>
        <v>114222911.54733944</v>
      </c>
      <c r="AU8" s="161">
        <f t="shared" si="1"/>
        <v>102593216.72858679</v>
      </c>
      <c r="AV8" s="161">
        <f t="shared" si="1"/>
        <v>90290660.995320603</v>
      </c>
      <c r="AW8" s="161">
        <f t="shared" si="1"/>
        <v>77276314.537486866</v>
      </c>
      <c r="AX8" s="161">
        <f t="shared" si="1"/>
        <v>63508995.177449897</v>
      </c>
      <c r="AY8" s="161">
        <f t="shared" si="1"/>
        <v>48945138.054439366</v>
      </c>
      <c r="AZ8" s="161">
        <f t="shared" si="1"/>
        <v>33538657.769311793</v>
      </c>
      <c r="BA8" s="161">
        <f t="shared" si="1"/>
        <v>17240802.553401843</v>
      </c>
      <c r="BB8" s="161">
        <f t="shared" si="1"/>
        <v>-4.4703483581542969E-8</v>
      </c>
      <c r="BC8" s="161" t="e">
        <f t="shared" si="1"/>
        <v>#N/A</v>
      </c>
      <c r="BD8" s="161" t="e">
        <f t="shared" si="1"/>
        <v>#N/A</v>
      </c>
      <c r="BE8" s="161" t="e">
        <f t="shared" si="1"/>
        <v>#N/A</v>
      </c>
      <c r="BF8" s="161" t="e">
        <f t="shared" si="1"/>
        <v>#N/A</v>
      </c>
      <c r="BG8" s="161" t="e">
        <f t="shared" si="1"/>
        <v>#N/A</v>
      </c>
      <c r="BH8" s="161" t="e">
        <f t="shared" si="1"/>
        <v>#N/A</v>
      </c>
      <c r="BI8" s="161" t="e">
        <f t="shared" si="1"/>
        <v>#N/A</v>
      </c>
      <c r="BJ8" s="161" t="e">
        <f t="shared" si="1"/>
        <v>#N/A</v>
      </c>
      <c r="BK8" s="161" t="e">
        <f t="shared" si="1"/>
        <v>#N/A</v>
      </c>
      <c r="BL8" s="161" t="e">
        <f t="shared" si="1"/>
        <v>#N/A</v>
      </c>
      <c r="BM8" s="161" t="e">
        <f t="shared" si="1"/>
        <v>#N/A</v>
      </c>
      <c r="BN8" s="161" t="e">
        <f t="shared" si="1"/>
        <v>#N/A</v>
      </c>
    </row>
    <row r="9" spans="1:66" s="161" customFormat="1">
      <c r="C9" s="161" t="s">
        <v>29</v>
      </c>
      <c r="D9" s="161">
        <f>IF($D7&gt;=1,($B6/HLOOKUP($D7,'Annuity Cal'!$H$7:$BE$11,2,FALSE))*HLOOKUP(D7,'Annuity Cal'!$H$7:$BE$11,3,FALSE),(IF(D7&lt;=(-1),D7,0)))</f>
        <v>1095552.9154201408</v>
      </c>
      <c r="E9" s="161">
        <f>IF($D7&gt;=1,($B6/HLOOKUP($D7,'Annuity Cal'!$H$7:$BE$11,2,FALSE))*HLOOKUP(E7,'Annuity Cal'!$H$7:$BE$11,3,FALSE),(IF(E7&lt;=(-1),E7,0)))</f>
        <v>1158938.4769551633</v>
      </c>
      <c r="F9" s="161">
        <f>IF($D7&gt;=1,($B6/HLOOKUP($D7,'Annuity Cal'!$H$7:$BE$11,2,FALSE))*HLOOKUP(F7,'Annuity Cal'!$H$7:$BE$11,3,FALSE),(IF(F7&lt;=(-1),F7,0)))</f>
        <v>1225991.3459789988</v>
      </c>
      <c r="G9" s="161">
        <f>IF($D7&gt;=1,($B6/HLOOKUP($D7,'Annuity Cal'!$H$7:$BE$11,2,FALSE))*HLOOKUP(G7,'Annuity Cal'!$H$7:$BE$11,3,FALSE),(IF(G7&lt;=(-1),G7,0)))</f>
        <v>1296923.7024249253</v>
      </c>
      <c r="H9" s="161">
        <f>IF($D7&gt;=1,($B6/HLOOKUP($D7,'Annuity Cal'!$H$7:$BE$11,2,FALSE))*HLOOKUP(H7,'Annuity Cal'!$H$7:$BE$11,3,FALSE),(IF(H7&lt;=(-1),H7,0)))</f>
        <v>1371960.0023509387</v>
      </c>
      <c r="I9" s="161">
        <f>IF($D7&gt;=1,($B6/HLOOKUP($D7,'Annuity Cal'!$H$7:$BE$11,2,FALSE))*HLOOKUP(I7,'Annuity Cal'!$H$7:$BE$11,3,FALSE),(IF(I7&lt;=(-1),I7,0)))</f>
        <v>1451337.6882012452</v>
      </c>
      <c r="J9" s="161">
        <f>IF($D7&gt;=1,($B6/HLOOKUP($D7,'Annuity Cal'!$H$7:$BE$11,2,FALSE))*HLOOKUP(J7,'Annuity Cal'!$H$7:$BE$11,3,FALSE),(IF(J7&lt;=(-1),J7,0)))</f>
        <v>1535307.940161458</v>
      </c>
      <c r="K9" s="161">
        <f>IF($D7&gt;=1,($B6/HLOOKUP($D7,'Annuity Cal'!$H$7:$BE$11,2,FALSE))*HLOOKUP(K7,'Annuity Cal'!$H$7:$BE$11,3,FALSE),(IF(K7&lt;=(-1),K7,0)))</f>
        <v>1624136.4709850873</v>
      </c>
      <c r="L9" s="161">
        <f>IF($D7&gt;=1,($B6/HLOOKUP($D7,'Annuity Cal'!$H$7:$BE$11,2,FALSE))*HLOOKUP(L7,'Annuity Cal'!$H$7:$BE$11,3,FALSE),(IF(L7&lt;=(-1),L7,0)))</f>
        <v>1718104.3668063655</v>
      </c>
      <c r="M9" s="161">
        <f>IF($D7&gt;=1,($B6/HLOOKUP($D7,'Annuity Cal'!$H$7:$BE$11,2,FALSE))*HLOOKUP(M7,'Annuity Cal'!$H$7:$BE$11,3,FALSE),(IF(M7&lt;=(-1),M7,0)))</f>
        <v>1817508.9766001613</v>
      </c>
      <c r="N9" s="161">
        <f>IF($D7&gt;=1,($B6/HLOOKUP($D7,'Annuity Cal'!$H$7:$BE$11,2,FALSE))*HLOOKUP(N7,'Annuity Cal'!$H$7:$BE$11,3,FALSE),(IF(N7&lt;=(-1),N7,0)))</f>
        <v>1922664.853103457</v>
      </c>
      <c r="O9" s="161">
        <f>IF($D7&gt;=1,($B6/HLOOKUP($D7,'Annuity Cal'!$H$7:$BE$11,2,FALSE))*HLOOKUP(O7,'Annuity Cal'!$H$7:$BE$11,3,FALSE),(IF(O7&lt;=(-1),O7,0)))</f>
        <v>2033904.7481758727</v>
      </c>
      <c r="P9" s="161">
        <f>IF($D7&gt;=1,($B6/HLOOKUP($D7,'Annuity Cal'!$H$7:$BE$11,2,FALSE))*HLOOKUP(P7,'Annuity Cal'!$H$7:$BE$11,3,FALSE),(IF(P7&lt;=(-1),P7,0)))</f>
        <v>2151580.6657489049</v>
      </c>
      <c r="Q9" s="161">
        <f>IF($D7&gt;=1,($B6/HLOOKUP($D7,'Annuity Cal'!$H$7:$BE$11,2,FALSE))*HLOOKUP(Q7,'Annuity Cal'!$H$7:$BE$11,3,FALSE),(IF(Q7&lt;=(-1),Q7,0)))</f>
        <v>2276064.9756958066</v>
      </c>
      <c r="R9" s="161">
        <f>IF($D7&gt;=1,($B6/HLOOKUP($D7,'Annuity Cal'!$H$7:$BE$11,2,FALSE))*HLOOKUP(R7,'Annuity Cal'!$H$7:$BE$11,3,FALSE),(IF(R7&lt;=(-1),R7,0)))</f>
        <v>2407751.5921467775</v>
      </c>
      <c r="S9" s="161">
        <f>IF($D7&gt;=1,($B6/HLOOKUP($D7,'Annuity Cal'!$H$7:$BE$11,2,FALSE))*HLOOKUP(S7,'Annuity Cal'!$H$7:$BE$11,3,FALSE),(IF(S7&lt;=(-1),S7,0)))</f>
        <v>2547057.2199781267</v>
      </c>
      <c r="T9" s="161">
        <f>IF($D7&gt;=1,($B6/HLOOKUP($D7,'Annuity Cal'!$H$7:$BE$11,2,FALSE))*HLOOKUP(T7,'Annuity Cal'!$H$7:$BE$11,3,FALSE),(IF(T7&lt;=(-1),T7,0)))</f>
        <v>2694422.6734197177</v>
      </c>
      <c r="U9" s="161">
        <f>IF($D7&gt;=1,($B6/HLOOKUP($D7,'Annuity Cal'!$H$7:$BE$11,2,FALSE))*HLOOKUP(U7,'Annuity Cal'!$H$7:$BE$11,3,FALSE),(IF(U7&lt;=(-1),U7,0)))</f>
        <v>2850314.2709532888</v>
      </c>
      <c r="V9" s="161">
        <f>IF($D7&gt;=1,($B6/HLOOKUP($D7,'Annuity Cal'!$H$7:$BE$11,2,FALSE))*HLOOKUP(V7,'Annuity Cal'!$H$7:$BE$11,3,FALSE),(IF(V7&lt;=(-1),V7,0)))</f>
        <v>3015225.3109155851</v>
      </c>
      <c r="W9" s="161">
        <f>IF($D7&gt;=1,($B6/HLOOKUP($D7,'Annuity Cal'!$H$7:$BE$11,2,FALSE))*HLOOKUP(W7,'Annuity Cal'!$H$7:$BE$11,3,FALSE),(IF(W7&lt;=(-1),W7,0)))</f>
        <v>3189677.6324757002</v>
      </c>
      <c r="X9" s="161">
        <f>IF($D7&gt;=1,($B6/HLOOKUP($D7,'Annuity Cal'!$H$7:$BE$11,2,FALSE))*HLOOKUP(X7,'Annuity Cal'!$H$7:$BE$11,3,FALSE),(IF(X7&lt;=(-1),X7,0)))</f>
        <v>3374223.2669260795</v>
      </c>
      <c r="Y9" s="161">
        <f>IF($D7&gt;=1,($B6/HLOOKUP($D7,'Annuity Cal'!$H$7:$BE$11,2,FALSE))*HLOOKUP(Y7,'Annuity Cal'!$H$7:$BE$11,3,FALSE),(IF(Y7&lt;=(-1),Y7,0)))</f>
        <v>3569446.1845125165</v>
      </c>
      <c r="Z9" s="161">
        <f>IF($D7&gt;=1,($B6/HLOOKUP($D7,'Annuity Cal'!$H$7:$BE$11,2,FALSE))*HLOOKUP(Z7,'Annuity Cal'!$H$7:$BE$11,3,FALSE),(IF(Z7&lt;=(-1),Z7,0)))</f>
        <v>3775964.1423307401</v>
      </c>
      <c r="AA9" s="161">
        <f>IF($D7&gt;=1,($B6/HLOOKUP($D7,'Annuity Cal'!$H$7:$BE$11,2,FALSE))*HLOOKUP(AA7,'Annuity Cal'!$H$7:$BE$11,3,FALSE),(IF(AA7&lt;=(-1),AA7,0)))</f>
        <v>3994430.6391370189</v>
      </c>
      <c r="AB9" s="161">
        <f>IF($D7&gt;=1,($B6/HLOOKUP($D7,'Annuity Cal'!$H$7:$BE$11,2,FALSE))*HLOOKUP(AB7,'Annuity Cal'!$H$7:$BE$11,3,FALSE),(IF(AB7&lt;=(-1),AB7,0)))</f>
        <v>4225536.9832585184</v>
      </c>
      <c r="AC9" s="161">
        <f>IF($D7&gt;=1,($B6/HLOOKUP($D7,'Annuity Cal'!$H$7:$BE$11,2,FALSE))*HLOOKUP(AC7,'Annuity Cal'!$H$7:$BE$11,3,FALSE),(IF(AC7&lt;=(-1),AC7,0)))</f>
        <v>4470014.480147047</v>
      </c>
      <c r="AD9" s="161">
        <f>IF($D7&gt;=1,($B6/HLOOKUP($D7,'Annuity Cal'!$H$7:$BE$11,2,FALSE))*HLOOKUP(AD7,'Annuity Cal'!$H$7:$BE$11,3,FALSE),(IF(AD7&lt;=(-1),AD7,0)))</f>
        <v>4728636.7464984115</v>
      </c>
      <c r="AE9" s="161">
        <f>IF($D7&gt;=1,($B6/HLOOKUP($D7,'Annuity Cal'!$H$7:$BE$11,2,FALSE))*HLOOKUP(AE7,'Annuity Cal'!$H$7:$BE$11,3,FALSE),(IF(AE7&lt;=(-1),AE7,0)))</f>
        <v>5002222.1582601061</v>
      </c>
      <c r="AF9" s="161">
        <f>IF($D7&gt;=1,($B6/HLOOKUP($D7,'Annuity Cal'!$H$7:$BE$11,2,FALSE))*HLOOKUP(AF7,'Annuity Cal'!$H$7:$BE$11,3,FALSE),(IF(AF7&lt;=(-1),AF7,0)))</f>
        <v>5291636.4402737264</v>
      </c>
      <c r="AG9" s="161">
        <f>IF($D7&gt;=1,($B6/HLOOKUP($D7,'Annuity Cal'!$H$7:$BE$11,2,FALSE))*HLOOKUP(AG7,'Annuity Cal'!$H$7:$BE$11,3,FALSE),(IF(AG7&lt;=(-1),AG7,0)))</f>
        <v>5597795.4057467058</v>
      </c>
      <c r="AH9" s="161">
        <f>IF($D7&gt;=1,($B6/HLOOKUP($D7,'Annuity Cal'!$H$7:$BE$11,2,FALSE))*HLOOKUP(AH7,'Annuity Cal'!$H$7:$BE$11,3,FALSE),(IF(AH7&lt;=(-1),AH7,0)))</f>
        <v>5921667.8542220499</v>
      </c>
      <c r="AI9" s="161">
        <f>IF($D7&gt;=1,($B6/HLOOKUP($D7,'Annuity Cal'!$H$7:$BE$11,2,FALSE))*HLOOKUP(AI7,'Annuity Cal'!$H$7:$BE$11,3,FALSE),(IF(AI7&lt;=(-1),AI7,0)))</f>
        <v>6264278.6372163268</v>
      </c>
      <c r="AJ9" s="161">
        <f>IF($D7&gt;=1,($B6/HLOOKUP($D7,'Annuity Cal'!$H$7:$BE$11,2,FALSE))*HLOOKUP(AJ7,'Annuity Cal'!$H$7:$BE$11,3,FALSE),(IF(AJ7&lt;=(-1),AJ7,0)))</f>
        <v>6626711.9012266984</v>
      </c>
      <c r="AK9" s="161">
        <f>IF($D7&gt;=1,($B6/HLOOKUP($D7,'Annuity Cal'!$H$7:$BE$11,2,FALSE))*HLOOKUP(AK7,'Annuity Cal'!$H$7:$BE$11,3,FALSE),(IF(AK7&lt;=(-1),AK7,0)))</f>
        <v>7010114.518369101</v>
      </c>
      <c r="AL9" s="161">
        <f>IF($D7&gt;=1,($B6/HLOOKUP($D7,'Annuity Cal'!$H$7:$BE$11,2,FALSE))*HLOOKUP(AL7,'Annuity Cal'!$H$7:$BE$11,3,FALSE),(IF(AL7&lt;=(-1),AL7,0)))</f>
        <v>7415699.7155033126</v>
      </c>
      <c r="AM9" s="161">
        <f>IF($D7&gt;=1,($B6/HLOOKUP($D7,'Annuity Cal'!$H$7:$BE$11,2,FALSE))*HLOOKUP(AM7,'Annuity Cal'!$H$7:$BE$11,3,FALSE),(IF(AM7&lt;=(-1),AM7,0)))</f>
        <v>7844750.9133288609</v>
      </c>
      <c r="AN9" s="161">
        <f>IF($D7&gt;=1,($B6/HLOOKUP($D7,'Annuity Cal'!$H$7:$BE$11,2,FALSE))*HLOOKUP(AN7,'Annuity Cal'!$H$7:$BE$11,3,FALSE),(IF(AN7&lt;=(-1),AN7,0)))</f>
        <v>8298625.7876000311</v>
      </c>
      <c r="AO9" s="161">
        <f>IF($D7&gt;=1,($B6/HLOOKUP($D7,'Annuity Cal'!$H$7:$BE$11,2,FALSE))*HLOOKUP(AO7,'Annuity Cal'!$H$7:$BE$11,3,FALSE),(IF(AO7&lt;=(-1),AO7,0)))</f>
        <v>8778760.5653111748</v>
      </c>
      <c r="AP9" s="161">
        <f>IF($D7&gt;=1,($B6/HLOOKUP($D7,'Annuity Cal'!$H$7:$BE$11,2,FALSE))*HLOOKUP(AP7,'Annuity Cal'!$H$7:$BE$11,3,FALSE),(IF(AP7&lt;=(-1),AP7,0)))</f>
        <v>9286674.5694470368</v>
      </c>
      <c r="AQ9" s="161">
        <f>IF($D7&gt;=1,($B6/HLOOKUP($D7,'Annuity Cal'!$H$7:$BE$11,2,FALSE))*HLOOKUP(AQ7,'Annuity Cal'!$H$7:$BE$11,3,FALSE),(IF(AQ7&lt;=(-1),AQ7,0)))</f>
        <v>9823975.0266793314</v>
      </c>
      <c r="AR9" s="161">
        <f>IF($D7&gt;=1,($B6/HLOOKUP($D7,'Annuity Cal'!$H$7:$BE$11,2,FALSE))*HLOOKUP(AR7,'Annuity Cal'!$H$7:$BE$11,3,FALSE),(IF(AR7&lt;=(-1),AR7,0)))</f>
        <v>10392362.15322292</v>
      </c>
      <c r="AS9" s="161">
        <f>IF($D7&gt;=1,($B6/HLOOKUP($D7,'Annuity Cal'!$H$7:$BE$11,2,FALSE))*HLOOKUP(AS7,'Annuity Cal'!$H$7:$BE$11,3,FALSE),(IF(AS7&lt;=(-1),AS7,0)))</f>
        <v>10993634.534945104</v>
      </c>
      <c r="AT9" s="161">
        <f>IF($D7&gt;=1,($B6/HLOOKUP($D7,'Annuity Cal'!$H$7:$BE$11,2,FALSE))*HLOOKUP(AT7,'Annuity Cal'!$H$7:$BE$11,3,FALSE),(IF(AT7&lt;=(-1),AT7,0)))</f>
        <v>11629694.818752641</v>
      </c>
      <c r="AU9" s="161">
        <f>IF($D7&gt;=1,($B6/HLOOKUP($D7,'Annuity Cal'!$H$7:$BE$11,2,FALSE))*HLOOKUP(AU7,'Annuity Cal'!$H$7:$BE$11,3,FALSE),(IF(AU7&lt;=(-1),AU7,0)))</f>
        <v>12302555.733266188</v>
      </c>
      <c r="AV9" s="161">
        <f>IF($D7&gt;=1,($B6/HLOOKUP($D7,'Annuity Cal'!$H$7:$BE$11,2,FALSE))*HLOOKUP(AV7,'Annuity Cal'!$H$7:$BE$11,3,FALSE),(IF(AV7&lt;=(-1),AV7,0)))</f>
        <v>13014346.457833732</v>
      </c>
      <c r="AW9" s="161">
        <f>IF($D7&gt;=1,($B6/HLOOKUP($D7,'Annuity Cal'!$H$7:$BE$11,2,FALSE))*HLOOKUP(AW7,'Annuity Cal'!$H$7:$BE$11,3,FALSE),(IF(AW7&lt;=(-1),AW7,0)))</f>
        <v>13767319.360036967</v>
      </c>
      <c r="AX9" s="161">
        <f>IF($D7&gt;=1,($B6/HLOOKUP($D7,'Annuity Cal'!$H$7:$BE$11,2,FALSE))*HLOOKUP(AX7,'Annuity Cal'!$H$7:$BE$11,3,FALSE),(IF(AX7&lt;=(-1),AX7,0)))</f>
        <v>14563857.123010535</v>
      </c>
      <c r="AY9" s="161">
        <f>IF($D7&gt;=1,($B6/HLOOKUP($D7,'Annuity Cal'!$H$7:$BE$11,2,FALSE))*HLOOKUP(AY7,'Annuity Cal'!$H$7:$BE$11,3,FALSE),(IF(AY7&lt;=(-1),AY7,0)))</f>
        <v>15406480.285127575</v>
      </c>
      <c r="AZ9" s="161">
        <f>IF($D7&gt;=1,($B6/HLOOKUP($D7,'Annuity Cal'!$H$7:$BE$11,2,FALSE))*HLOOKUP(AZ7,'Annuity Cal'!$H$7:$BE$11,3,FALSE),(IF(AZ7&lt;=(-1),AZ7,0)))</f>
        <v>16297855.215909952</v>
      </c>
      <c r="BA9" s="161">
        <f>IF($D7&gt;=1,($B6/HLOOKUP($D7,'Annuity Cal'!$H$7:$BE$11,2,FALSE))*HLOOKUP(BA7,'Annuity Cal'!$H$7:$BE$11,3,FALSE),(IF(BA7&lt;=(-1),BA7,0)))</f>
        <v>17240802.553401887</v>
      </c>
      <c r="BB9" s="161" t="e">
        <f>IF($D7&gt;=1,($B6/HLOOKUP($D7,'Annuity Cal'!$H$7:$BE$11,2,FALSE))*HLOOKUP(BB7,'Annuity Cal'!$H$7:$BE$11,3,FALSE),(IF(BB7&lt;=(-1),BB7,0)))</f>
        <v>#N/A</v>
      </c>
      <c r="BC9" s="161" t="e">
        <f>IF($D7&gt;=1,($B6/HLOOKUP($D7,'Annuity Cal'!$H$7:$BE$11,2,FALSE))*HLOOKUP(BC7,'Annuity Cal'!$H$7:$BE$11,3,FALSE),(IF(BC7&lt;=(-1),BC7,0)))</f>
        <v>#N/A</v>
      </c>
      <c r="BD9" s="161" t="e">
        <f>IF($D7&gt;=1,($B6/HLOOKUP($D7,'Annuity Cal'!$H$7:$BE$11,2,FALSE))*HLOOKUP(BD7,'Annuity Cal'!$H$7:$BE$11,3,FALSE),(IF(BD7&lt;=(-1),BD7,0)))</f>
        <v>#N/A</v>
      </c>
      <c r="BE9" s="161" t="e">
        <f>IF($D7&gt;=1,($B6/HLOOKUP($D7,'Annuity Cal'!$H$7:$BE$11,2,FALSE))*HLOOKUP(BE7,'Annuity Cal'!$H$7:$BE$11,3,FALSE),(IF(BE7&lt;=(-1),BE7,0)))</f>
        <v>#N/A</v>
      </c>
      <c r="BF9" s="161" t="e">
        <f>IF($D7&gt;=1,($B6/HLOOKUP($D7,'Annuity Cal'!$H$7:$BE$11,2,FALSE))*HLOOKUP(BF7,'Annuity Cal'!$H$7:$BE$11,3,FALSE),(IF(BF7&lt;=(-1),BF7,0)))</f>
        <v>#N/A</v>
      </c>
      <c r="BG9" s="161" t="e">
        <f>IF($D7&gt;=1,($B6/HLOOKUP($D7,'Annuity Cal'!$H$7:$BE$11,2,FALSE))*HLOOKUP(BG7,'Annuity Cal'!$H$7:$BE$11,3,FALSE),(IF(BG7&lt;=(-1),BG7,0)))</f>
        <v>#N/A</v>
      </c>
      <c r="BH9" s="161" t="e">
        <f>IF($D7&gt;=1,($B6/HLOOKUP($D7,'Annuity Cal'!$H$7:$BE$11,2,FALSE))*HLOOKUP(BH7,'Annuity Cal'!$H$7:$BE$11,3,FALSE),(IF(BH7&lt;=(-1),BH7,0)))</f>
        <v>#N/A</v>
      </c>
      <c r="BI9" s="161" t="e">
        <f>IF($D7&gt;=1,($B6/HLOOKUP($D7,'Annuity Cal'!$H$7:$BE$11,2,FALSE))*HLOOKUP(BI7,'Annuity Cal'!$H$7:$BE$11,3,FALSE),(IF(BI7&lt;=(-1),BI7,0)))</f>
        <v>#N/A</v>
      </c>
      <c r="BJ9" s="161" t="e">
        <f>IF($D7&gt;=1,($B6/HLOOKUP($D7,'Annuity Cal'!$H$7:$BE$11,2,FALSE))*HLOOKUP(BJ7,'Annuity Cal'!$H$7:$BE$11,3,FALSE),(IF(BJ7&lt;=(-1),BJ7,0)))</f>
        <v>#N/A</v>
      </c>
      <c r="BK9" s="161" t="e">
        <f>IF($D7&gt;=1,($B6/HLOOKUP($D7,'Annuity Cal'!$H$7:$BE$11,2,FALSE))*HLOOKUP(BK7,'Annuity Cal'!$H$7:$BE$11,3,FALSE),(IF(BK7&lt;=(-1),BK7,0)))</f>
        <v>#N/A</v>
      </c>
      <c r="BL9" s="161" t="e">
        <f>IF($D7&gt;=1,($B6/HLOOKUP($D7,'Annuity Cal'!$H$7:$BE$11,2,FALSE))*HLOOKUP(BL7,'Annuity Cal'!$H$7:$BE$11,3,FALSE),(IF(BL7&lt;=(-1),BL7,0)))</f>
        <v>#N/A</v>
      </c>
      <c r="BM9" s="161" t="e">
        <f>IF($D7&gt;=1,($B6/HLOOKUP($D7,'Annuity Cal'!$H$7:$BE$11,2,FALSE))*HLOOKUP(BM7,'Annuity Cal'!$H$7:$BE$11,3,FALSE),(IF(BM7&lt;=(-1),BM7,0)))</f>
        <v>#N/A</v>
      </c>
      <c r="BN9" s="161" t="e">
        <f>IF($D7&gt;=1,($B6/HLOOKUP($D7,'Annuity Cal'!$H$7:$BE$11,2,FALSE))*HLOOKUP(BN7,'Annuity Cal'!$H$7:$BE$11,3,FALSE),(IF(BN7&lt;=(-1),BN7,0)))</f>
        <v>#N/A</v>
      </c>
    </row>
    <row r="10" spans="1:66" s="161" customFormat="1">
      <c r="C10" s="161" t="s">
        <v>31</v>
      </c>
      <c r="D10" s="161">
        <f>IF($D7&gt;=1,($B6/HLOOKUP($D7,'Annuity Cal'!$H$7:$BE$11,2,FALSE))*HLOOKUP(D7,'Annuity Cal'!$H$7:$BE$11,4,FALSE),(IF(D7&lt;=(-1),D7,0)))</f>
        <v>16629978.901024284</v>
      </c>
      <c r="E10" s="161">
        <f>IF($D7&gt;=1,($B6/HLOOKUP($D7,'Annuity Cal'!$H$7:$BE$11,2,FALSE))*HLOOKUP(E7,'Annuity Cal'!$H$7:$BE$11,4,FALSE),(IF(E7&lt;=(-1),E7,0)))</f>
        <v>16566593.339489263</v>
      </c>
      <c r="F10" s="161">
        <f>IF($D7&gt;=1,($B6/HLOOKUP($D7,'Annuity Cal'!$H$7:$BE$11,2,FALSE))*HLOOKUP(F7,'Annuity Cal'!$H$7:$BE$11,4,FALSE),(IF(F7&lt;=(-1),F7,0)))</f>
        <v>16499540.470465427</v>
      </c>
      <c r="G10" s="161">
        <f>IF($D7&gt;=1,($B6/HLOOKUP($D7,'Annuity Cal'!$H$7:$BE$11,2,FALSE))*HLOOKUP(G7,'Annuity Cal'!$H$7:$BE$11,4,FALSE),(IF(G7&lt;=(-1),G7,0)))</f>
        <v>16428608.1140195</v>
      </c>
      <c r="H10" s="161">
        <f>IF($D7&gt;=1,($B6/HLOOKUP($D7,'Annuity Cal'!$H$7:$BE$11,2,FALSE))*HLOOKUP(H7,'Annuity Cal'!$H$7:$BE$11,4,FALSE),(IF(H7&lt;=(-1),H7,0)))</f>
        <v>16353571.814093487</v>
      </c>
      <c r="I10" s="161">
        <f>IF($D7&gt;=1,($B6/HLOOKUP($D7,'Annuity Cal'!$H$7:$BE$11,2,FALSE))*HLOOKUP(I7,'Annuity Cal'!$H$7:$BE$11,4,FALSE),(IF(I7&lt;=(-1),I7,0)))</f>
        <v>16274194.128243182</v>
      </c>
      <c r="J10" s="161">
        <f>IF($D7&gt;=1,($B6/HLOOKUP($D7,'Annuity Cal'!$H$7:$BE$11,2,FALSE))*HLOOKUP(J7,'Annuity Cal'!$H$7:$BE$11,4,FALSE),(IF(J7&lt;=(-1),J7,0)))</f>
        <v>16190223.876282968</v>
      </c>
      <c r="K10" s="161">
        <f>IF($D7&gt;=1,($B6/HLOOKUP($D7,'Annuity Cal'!$H$7:$BE$11,2,FALSE))*HLOOKUP(K7,'Annuity Cal'!$H$7:$BE$11,4,FALSE),(IF(K7&lt;=(-1),K7,0)))</f>
        <v>16101395.345459338</v>
      </c>
      <c r="L10" s="161">
        <f>IF($D7&gt;=1,($B6/HLOOKUP($D7,'Annuity Cal'!$H$7:$BE$11,2,FALSE))*HLOOKUP(L7,'Annuity Cal'!$H$7:$BE$11,4,FALSE),(IF(L7&lt;=(-1),L7,0)))</f>
        <v>16007427.449638059</v>
      </c>
      <c r="M10" s="161">
        <f>IF($D7&gt;=1,($B6/HLOOKUP($D7,'Annuity Cal'!$H$7:$BE$11,2,FALSE))*HLOOKUP(M7,'Annuity Cal'!$H$7:$BE$11,4,FALSE),(IF(M7&lt;=(-1),M7,0)))</f>
        <v>15908022.839844264</v>
      </c>
      <c r="N10" s="161">
        <f>IF($D7&gt;=1,($B6/HLOOKUP($D7,'Annuity Cal'!$H$7:$BE$11,2,FALSE))*HLOOKUP(N7,'Annuity Cal'!$H$7:$BE$11,4,FALSE),(IF(N7&lt;=(-1),N7,0)))</f>
        <v>15802866.963340968</v>
      </c>
      <c r="O10" s="161">
        <f>IF($D7&gt;=1,($B6/HLOOKUP($D7,'Annuity Cal'!$H$7:$BE$11,2,FALSE))*HLOOKUP(O7,'Annuity Cal'!$H$7:$BE$11,4,FALSE),(IF(O7&lt;=(-1),O7,0)))</f>
        <v>15691627.068268552</v>
      </c>
      <c r="P10" s="161">
        <f>IF($D7&gt;=1,($B6/HLOOKUP($D7,'Annuity Cal'!$H$7:$BE$11,2,FALSE))*HLOOKUP(P7,'Annuity Cal'!$H$7:$BE$11,4,FALSE),(IF(P7&lt;=(-1),P7,0)))</f>
        <v>15573951.15069552</v>
      </c>
      <c r="Q10" s="161">
        <f>IF($D7&gt;=1,($B6/HLOOKUP($D7,'Annuity Cal'!$H$7:$BE$11,2,FALSE))*HLOOKUP(Q7,'Annuity Cal'!$H$7:$BE$11,4,FALSE),(IF(Q7&lt;=(-1),Q7,0)))</f>
        <v>15449466.840748619</v>
      </c>
      <c r="R10" s="161">
        <f>IF($D7&gt;=1,($B6/HLOOKUP($D7,'Annuity Cal'!$H$7:$BE$11,2,FALSE))*HLOOKUP(R7,'Annuity Cal'!$H$7:$BE$11,4,FALSE),(IF(R7&lt;=(-1),R7,0)))</f>
        <v>15317780.224297648</v>
      </c>
      <c r="S10" s="161">
        <f>IF($D7&gt;=1,($B6/HLOOKUP($D7,'Annuity Cal'!$H$7:$BE$11,2,FALSE))*HLOOKUP(S7,'Annuity Cal'!$H$7:$BE$11,4,FALSE),(IF(S7&lt;=(-1),S7,0)))</f>
        <v>15178474.596466299</v>
      </c>
      <c r="T10" s="161">
        <f>IF($D7&gt;=1,($B6/HLOOKUP($D7,'Annuity Cal'!$H$7:$BE$11,2,FALSE))*HLOOKUP(T7,'Annuity Cal'!$H$7:$BE$11,4,FALSE),(IF(T7&lt;=(-1),T7,0)))</f>
        <v>15031109.143024707</v>
      </c>
      <c r="U10" s="161">
        <f>IF($D7&gt;=1,($B6/HLOOKUP($D7,'Annuity Cal'!$H$7:$BE$11,2,FALSE))*HLOOKUP(U7,'Annuity Cal'!$H$7:$BE$11,4,FALSE),(IF(U7&lt;=(-1),U7,0)))</f>
        <v>14875217.545491137</v>
      </c>
      <c r="V10" s="161">
        <f>IF($D7&gt;=1,($B6/HLOOKUP($D7,'Annuity Cal'!$H$7:$BE$11,2,FALSE))*HLOOKUP(V7,'Annuity Cal'!$H$7:$BE$11,4,FALSE),(IF(V7&lt;=(-1),V7,0)))</f>
        <v>14710306.505528841</v>
      </c>
      <c r="W10" s="161">
        <f>IF($D7&gt;=1,($B6/HLOOKUP($D7,'Annuity Cal'!$H$7:$BE$11,2,FALSE))*HLOOKUP(W7,'Annuity Cal'!$H$7:$BE$11,4,FALSE),(IF(W7&lt;=(-1),W7,0)))</f>
        <v>14535854.183968723</v>
      </c>
      <c r="X10" s="161">
        <f>IF($D7&gt;=1,($B6/HLOOKUP($D7,'Annuity Cal'!$H$7:$BE$11,2,FALSE))*HLOOKUP(X7,'Annuity Cal'!$H$7:$BE$11,4,FALSE),(IF(X7&lt;=(-1),X7,0)))</f>
        <v>14351308.549518345</v>
      </c>
      <c r="Y10" s="161">
        <f>IF($D7&gt;=1,($B6/HLOOKUP($D7,'Annuity Cal'!$H$7:$BE$11,2,FALSE))*HLOOKUP(Y7,'Annuity Cal'!$H$7:$BE$11,4,FALSE),(IF(Y7&lt;=(-1),Y7,0)))</f>
        <v>14156085.631931907</v>
      </c>
      <c r="Z10" s="161">
        <f>IF($D7&gt;=1,($B6/HLOOKUP($D7,'Annuity Cal'!$H$7:$BE$11,2,FALSE))*HLOOKUP(Z7,'Annuity Cal'!$H$7:$BE$11,4,FALSE),(IF(Z7&lt;=(-1),Z7,0)))</f>
        <v>13949567.674113685</v>
      </c>
      <c r="AA10" s="161">
        <f>IF($D7&gt;=1,($B6/HLOOKUP($D7,'Annuity Cal'!$H$7:$BE$11,2,FALSE))*HLOOKUP(AA7,'Annuity Cal'!$H$7:$BE$11,4,FALSE),(IF(AA7&lt;=(-1),AA7,0)))</f>
        <v>13731101.177307406</v>
      </c>
      <c r="AB10" s="161">
        <f>IF($D7&gt;=1,($B6/HLOOKUP($D7,'Annuity Cal'!$H$7:$BE$11,2,FALSE))*HLOOKUP(AB7,'Annuity Cal'!$H$7:$BE$11,4,FALSE),(IF(AB7&lt;=(-1),AB7,0)))</f>
        <v>13499994.833185906</v>
      </c>
      <c r="AC10" s="161">
        <f>IF($D7&gt;=1,($B6/HLOOKUP($D7,'Annuity Cal'!$H$7:$BE$11,2,FALSE))*HLOOKUP(AC7,'Annuity Cal'!$H$7:$BE$11,4,FALSE),(IF(AC7&lt;=(-1),AC7,0)))</f>
        <v>13255517.336297378</v>
      </c>
      <c r="AD10" s="161">
        <f>IF($D7&gt;=1,($B6/HLOOKUP($D7,'Annuity Cal'!$H$7:$BE$11,2,FALSE))*HLOOKUP(AD7,'Annuity Cal'!$H$7:$BE$11,4,FALSE),(IF(AD7&lt;=(-1),AD7,0)))</f>
        <v>12996895.069946013</v>
      </c>
      <c r="AE10" s="161">
        <f>IF($D7&gt;=1,($B6/HLOOKUP($D7,'Annuity Cal'!$H$7:$BE$11,2,FALSE))*HLOOKUP(AE7,'Annuity Cal'!$H$7:$BE$11,4,FALSE),(IF(AE7&lt;=(-1),AE7,0)))</f>
        <v>12723309.65818432</v>
      </c>
      <c r="AF10" s="161">
        <f>IF($D7&gt;=1,($B6/HLOOKUP($D7,'Annuity Cal'!$H$7:$BE$11,2,FALSE))*HLOOKUP(AF7,'Annuity Cal'!$H$7:$BE$11,4,FALSE),(IF(AF7&lt;=(-1),AF7,0)))</f>
        <v>12433895.376170699</v>
      </c>
      <c r="AG10" s="161">
        <f>IF($D7&gt;=1,($B6/HLOOKUP($D7,'Annuity Cal'!$H$7:$BE$11,2,FALSE))*HLOOKUP(AG7,'Annuity Cal'!$H$7:$BE$11,4,FALSE),(IF(AG7&lt;=(-1),AG7,0)))</f>
        <v>12127736.410697719</v>
      </c>
      <c r="AH10" s="161">
        <f>IF($D7&gt;=1,($B6/HLOOKUP($D7,'Annuity Cal'!$H$7:$BE$11,2,FALSE))*HLOOKUP(AH7,'Annuity Cal'!$H$7:$BE$11,4,FALSE),(IF(AH7&lt;=(-1),AH7,0)))</f>
        <v>11803863.962222373</v>
      </c>
      <c r="AI10" s="161">
        <f>IF($D7&gt;=1,($B6/HLOOKUP($D7,'Annuity Cal'!$H$7:$BE$11,2,FALSE))*HLOOKUP(AI7,'Annuity Cal'!$H$7:$BE$11,4,FALSE),(IF(AI7&lt;=(-1),AI7,0)))</f>
        <v>11461253.179228097</v>
      </c>
      <c r="AJ10" s="161">
        <f>IF($D7&gt;=1,($B6/HLOOKUP($D7,'Annuity Cal'!$H$7:$BE$11,2,FALSE))*HLOOKUP(AJ7,'Annuity Cal'!$H$7:$BE$11,4,FALSE),(IF(AJ7&lt;=(-1),AJ7,0)))</f>
        <v>11098819.915217726</v>
      </c>
      <c r="AK10" s="161">
        <f>IF($D7&gt;=1,($B6/HLOOKUP($D7,'Annuity Cal'!$H$7:$BE$11,2,FALSE))*HLOOKUP(AK7,'Annuity Cal'!$H$7:$BE$11,4,FALSE),(IF(AK7&lt;=(-1),AK7,0)))</f>
        <v>10715417.298075324</v>
      </c>
      <c r="AL10" s="161">
        <f>IF($D7&gt;=1,($B6/HLOOKUP($D7,'Annuity Cal'!$H$7:$BE$11,2,FALSE))*HLOOKUP(AL7,'Annuity Cal'!$H$7:$BE$11,4,FALSE),(IF(AL7&lt;=(-1),AL7,0)))</f>
        <v>10309832.100941112</v>
      </c>
      <c r="AM10" s="161">
        <f>IF($D7&gt;=1,($B6/HLOOKUP($D7,'Annuity Cal'!$H$7:$BE$11,2,FALSE))*HLOOKUP(AM7,'Annuity Cal'!$H$7:$BE$11,4,FALSE),(IF(AM7&lt;=(-1),AM7,0)))</f>
        <v>9880780.9031155631</v>
      </c>
      <c r="AN10" s="161">
        <f>IF($D7&gt;=1,($B6/HLOOKUP($D7,'Annuity Cal'!$H$7:$BE$11,2,FALSE))*HLOOKUP(AN7,'Annuity Cal'!$H$7:$BE$11,4,FALSE),(IF(AN7&lt;=(-1),AN7,0)))</f>
        <v>9426906.0288443938</v>
      </c>
      <c r="AO10" s="161">
        <f>IF($D7&gt;=1,($B6/HLOOKUP($D7,'Annuity Cal'!$H$7:$BE$11,2,FALSE))*HLOOKUP(AO7,'Annuity Cal'!$H$7:$BE$11,4,FALSE),(IF(AO7&lt;=(-1),AO7,0)))</f>
        <v>8946771.2511332501</v>
      </c>
      <c r="AP10" s="161">
        <f>IF($D7&gt;=1,($B6/HLOOKUP($D7,'Annuity Cal'!$H$7:$BE$11,2,FALSE))*HLOOKUP(AP7,'Annuity Cal'!$H$7:$BE$11,4,FALSE),(IF(AP7&lt;=(-1),AP7,0)))</f>
        <v>8438857.2469973881</v>
      </c>
      <c r="AQ10" s="161">
        <f>IF($D7&gt;=1,($B6/HLOOKUP($D7,'Annuity Cal'!$H$7:$BE$11,2,FALSE))*HLOOKUP(AQ7,'Annuity Cal'!$H$7:$BE$11,4,FALSE),(IF(AQ7&lt;=(-1),AQ7,0)))</f>
        <v>7901556.7897650935</v>
      </c>
      <c r="AR10" s="161">
        <f>IF($D7&gt;=1,($B6/HLOOKUP($D7,'Annuity Cal'!$H$7:$BE$11,2,FALSE))*HLOOKUP(AR7,'Annuity Cal'!$H$7:$BE$11,4,FALSE),(IF(AR7&lt;=(-1),AR7,0)))</f>
        <v>7333169.6632215036</v>
      </c>
      <c r="AS10" s="161">
        <f>IF($D7&gt;=1,($B6/HLOOKUP($D7,'Annuity Cal'!$H$7:$BE$11,2,FALSE))*HLOOKUP(AS7,'Annuity Cal'!$H$7:$BE$11,4,FALSE),(IF(AS7&lt;=(-1),AS7,0)))</f>
        <v>6731897.2814993216</v>
      </c>
      <c r="AT10" s="161">
        <f>IF($D7&gt;=1,($B6/HLOOKUP($D7,'Annuity Cal'!$H$7:$BE$11,2,FALSE))*HLOOKUP(AT7,'Annuity Cal'!$H$7:$BE$11,4,FALSE),(IF(AT7&lt;=(-1),AT7,0)))</f>
        <v>6095836.997691785</v>
      </c>
      <c r="AU10" s="161">
        <f>IF($D7&gt;=1,($B6/HLOOKUP($D7,'Annuity Cal'!$H$7:$BE$11,2,FALSE))*HLOOKUP(AU7,'Annuity Cal'!$H$7:$BE$11,4,FALSE),(IF(AU7&lt;=(-1),AU7,0)))</f>
        <v>5422976.0831782371</v>
      </c>
      <c r="AV10" s="161">
        <f>IF($D7&gt;=1,($B6/HLOOKUP($D7,'Annuity Cal'!$H$7:$BE$11,2,FALSE))*HLOOKUP(AV7,'Annuity Cal'!$H$7:$BE$11,4,FALSE),(IF(AV7&lt;=(-1),AV7,0)))</f>
        <v>4711185.3586106934</v>
      </c>
      <c r="AW10" s="161">
        <f>IF($D7&gt;=1,($B6/HLOOKUP($D7,'Annuity Cal'!$H$7:$BE$11,2,FALSE))*HLOOKUP(AW7,'Annuity Cal'!$H$7:$BE$11,4,FALSE),(IF(AW7&lt;=(-1),AW7,0)))</f>
        <v>3958212.4564074581</v>
      </c>
      <c r="AX10" s="161">
        <f>IF($D7&gt;=1,($B6/HLOOKUP($D7,'Annuity Cal'!$H$7:$BE$11,2,FALSE))*HLOOKUP(AX7,'Annuity Cal'!$H$7:$BE$11,4,FALSE),(IF(AX7&lt;=(-1),AX7,0)))</f>
        <v>3161674.6934338897</v>
      </c>
      <c r="AY10" s="161">
        <f>IF($D7&gt;=1,($B6/HLOOKUP($D7,'Annuity Cal'!$H$7:$BE$11,2,FALSE))*HLOOKUP(AY7,'Annuity Cal'!$H$7:$BE$11,4,FALSE),(IF(AY7&lt;=(-1),AY7,0)))</f>
        <v>2319051.5313168499</v>
      </c>
      <c r="AZ10" s="161">
        <f>IF($D7&gt;=1,($B6/HLOOKUP($D7,'Annuity Cal'!$H$7:$BE$11,2,FALSE))*HLOOKUP(AZ7,'Annuity Cal'!$H$7:$BE$11,4,FALSE),(IF(AZ7&lt;=(-1),AZ7,0)))</f>
        <v>1427676.6005344715</v>
      </c>
      <c r="BA10" s="161">
        <f>IF($D7&gt;=1,($B6/HLOOKUP($D7,'Annuity Cal'!$H$7:$BE$11,2,FALSE))*HLOOKUP(BA7,'Annuity Cal'!$H$7:$BE$11,4,FALSE),(IF(BA7&lt;=(-1),BA7,0)))</f>
        <v>484729.26304253831</v>
      </c>
      <c r="BB10" s="161" t="e">
        <f>IF($D7&gt;=1,($B6/HLOOKUP($D7,'Annuity Cal'!$H$7:$BE$11,2,FALSE))*HLOOKUP(BB7,'Annuity Cal'!$H$7:$BE$11,4,FALSE),(IF(BB7&lt;=(-1),BB7,0)))</f>
        <v>#N/A</v>
      </c>
      <c r="BC10" s="161" t="e">
        <f>IF($D7&gt;=1,($B6/HLOOKUP($D7,'Annuity Cal'!$H$7:$BE$11,2,FALSE))*HLOOKUP(BC7,'Annuity Cal'!$H$7:$BE$11,4,FALSE),(IF(BC7&lt;=(-1),BC7,0)))</f>
        <v>#N/A</v>
      </c>
      <c r="BD10" s="161" t="e">
        <f>IF($D7&gt;=1,($B6/HLOOKUP($D7,'Annuity Cal'!$H$7:$BE$11,2,FALSE))*HLOOKUP(BD7,'Annuity Cal'!$H$7:$BE$11,4,FALSE),(IF(BD7&lt;=(-1),BD7,0)))</f>
        <v>#N/A</v>
      </c>
      <c r="BE10" s="161" t="e">
        <f>IF($D7&gt;=1,($B6/HLOOKUP($D7,'Annuity Cal'!$H$7:$BE$11,2,FALSE))*HLOOKUP(BE7,'Annuity Cal'!$H$7:$BE$11,4,FALSE),(IF(BE7&lt;=(-1),BE7,0)))</f>
        <v>#N/A</v>
      </c>
      <c r="BF10" s="161" t="e">
        <f>IF($D7&gt;=1,($B6/HLOOKUP($D7,'Annuity Cal'!$H$7:$BE$11,2,FALSE))*HLOOKUP(BF7,'Annuity Cal'!$H$7:$BE$11,4,FALSE),(IF(BF7&lt;=(-1),BF7,0)))</f>
        <v>#N/A</v>
      </c>
      <c r="BG10" s="161" t="e">
        <f>IF($D7&gt;=1,($B6/HLOOKUP($D7,'Annuity Cal'!$H$7:$BE$11,2,FALSE))*HLOOKUP(BG7,'Annuity Cal'!$H$7:$BE$11,4,FALSE),(IF(BG7&lt;=(-1),BG7,0)))</f>
        <v>#N/A</v>
      </c>
      <c r="BH10" s="161" t="e">
        <f>IF($D7&gt;=1,($B6/HLOOKUP($D7,'Annuity Cal'!$H$7:$BE$11,2,FALSE))*HLOOKUP(BH7,'Annuity Cal'!$H$7:$BE$11,4,FALSE),(IF(BH7&lt;=(-1),BH7,0)))</f>
        <v>#N/A</v>
      </c>
      <c r="BI10" s="161" t="e">
        <f>IF($D7&gt;=1,($B6/HLOOKUP($D7,'Annuity Cal'!$H$7:$BE$11,2,FALSE))*HLOOKUP(BI7,'Annuity Cal'!$H$7:$BE$11,4,FALSE),(IF(BI7&lt;=(-1),BI7,0)))</f>
        <v>#N/A</v>
      </c>
      <c r="BJ10" s="161" t="e">
        <f>IF($D7&gt;=1,($B6/HLOOKUP($D7,'Annuity Cal'!$H$7:$BE$11,2,FALSE))*HLOOKUP(BJ7,'Annuity Cal'!$H$7:$BE$11,4,FALSE),(IF(BJ7&lt;=(-1),BJ7,0)))</f>
        <v>#N/A</v>
      </c>
      <c r="BK10" s="161" t="e">
        <f>IF($D7&gt;=1,($B6/HLOOKUP($D7,'Annuity Cal'!$H$7:$BE$11,2,FALSE))*HLOOKUP(BK7,'Annuity Cal'!$H$7:$BE$11,4,FALSE),(IF(BK7&lt;=(-1),BK7,0)))</f>
        <v>#N/A</v>
      </c>
      <c r="BL10" s="161" t="e">
        <f>IF($D7&gt;=1,($B6/HLOOKUP($D7,'Annuity Cal'!$H$7:$BE$11,2,FALSE))*HLOOKUP(BL7,'Annuity Cal'!$H$7:$BE$11,4,FALSE),(IF(BL7&lt;=(-1),BL7,0)))</f>
        <v>#N/A</v>
      </c>
      <c r="BM10" s="161" t="e">
        <f>IF($D7&gt;=1,($B6/HLOOKUP($D7,'Annuity Cal'!$H$7:$BE$11,2,FALSE))*HLOOKUP(BM7,'Annuity Cal'!$H$7:$BE$11,4,FALSE),(IF(BM7&lt;=(-1),BM7,0)))</f>
        <v>#N/A</v>
      </c>
      <c r="BN10" s="161" t="e">
        <f>IF($D7&gt;=1,($B6/HLOOKUP($D7,'Annuity Cal'!$H$7:$BE$11,2,FALSE))*HLOOKUP(BN7,'Annuity Cal'!$H$7:$BE$11,4,FALSE),(IF(BN7&lt;=(-1),BN7,0)))</f>
        <v>#N/A</v>
      </c>
    </row>
    <row r="11" spans="1:66" s="161" customFormat="1">
      <c r="C11" s="161" t="s">
        <v>33</v>
      </c>
      <c r="D11" s="161">
        <f>IF($D7&gt;=1,($B6/HLOOKUP($D7,'Annuity Cal'!$H$7:$BE$11,2,FALSE))*HLOOKUP(D7,'Annuity Cal'!$H$7:$BE$11,5,FALSE),(IF(D7&lt;=(-1),D7,0)))</f>
        <v>17725531.816444427</v>
      </c>
      <c r="E11" s="161">
        <f>IF($D7&gt;=1,($B6/HLOOKUP($D7,'Annuity Cal'!$H$7:$BE$11,2,FALSE))*HLOOKUP(E7,'Annuity Cal'!$H$7:$BE$11,5,FALSE),(IF(E7&lt;=(-1),E7,0)))</f>
        <v>17725531.816444427</v>
      </c>
      <c r="F11" s="161">
        <f>IF($D7&gt;=1,($B6/HLOOKUP($D7,'Annuity Cal'!$H$7:$BE$11,2,FALSE))*HLOOKUP(F7,'Annuity Cal'!$H$7:$BE$11,5,FALSE),(IF(F7&lt;=(-1),F7,0)))</f>
        <v>17725531.816444427</v>
      </c>
      <c r="G11" s="161">
        <f>IF($D7&gt;=1,($B6/HLOOKUP($D7,'Annuity Cal'!$H$7:$BE$11,2,FALSE))*HLOOKUP(G7,'Annuity Cal'!$H$7:$BE$11,5,FALSE),(IF(G7&lt;=(-1),G7,0)))</f>
        <v>17725531.816444427</v>
      </c>
      <c r="H11" s="161">
        <f>IF($D7&gt;=1,($B6/HLOOKUP($D7,'Annuity Cal'!$H$7:$BE$11,2,FALSE))*HLOOKUP(H7,'Annuity Cal'!$H$7:$BE$11,5,FALSE),(IF(H7&lt;=(-1),H7,0)))</f>
        <v>17725531.816444427</v>
      </c>
      <c r="I11" s="161">
        <f>IF($D7&gt;=1,($B6/HLOOKUP($D7,'Annuity Cal'!$H$7:$BE$11,2,FALSE))*HLOOKUP(I7,'Annuity Cal'!$H$7:$BE$11,5,FALSE),(IF(I7&lt;=(-1),I7,0)))</f>
        <v>17725531.816444427</v>
      </c>
      <c r="J11" s="161">
        <f>IF($D7&gt;=1,($B6/HLOOKUP($D7,'Annuity Cal'!$H$7:$BE$11,2,FALSE))*HLOOKUP(J7,'Annuity Cal'!$H$7:$BE$11,5,FALSE),(IF(J7&lt;=(-1),J7,0)))</f>
        <v>17725531.816444427</v>
      </c>
      <c r="K11" s="161">
        <f>IF($D7&gt;=1,($B6/HLOOKUP($D7,'Annuity Cal'!$H$7:$BE$11,2,FALSE))*HLOOKUP(K7,'Annuity Cal'!$H$7:$BE$11,5,FALSE),(IF(K7&lt;=(-1),K7,0)))</f>
        <v>17725531.816444427</v>
      </c>
      <c r="L11" s="161">
        <f>IF($D7&gt;=1,($B6/HLOOKUP($D7,'Annuity Cal'!$H$7:$BE$11,2,FALSE))*HLOOKUP(L7,'Annuity Cal'!$H$7:$BE$11,5,FALSE),(IF(L7&lt;=(-1),L7,0)))</f>
        <v>17725531.816444427</v>
      </c>
      <c r="M11" s="161">
        <f>IF($D7&gt;=1,($B6/HLOOKUP($D7,'Annuity Cal'!$H$7:$BE$11,2,FALSE))*HLOOKUP(M7,'Annuity Cal'!$H$7:$BE$11,5,FALSE),(IF(M7&lt;=(-1),M7,0)))</f>
        <v>17725531.816444427</v>
      </c>
      <c r="N11" s="161">
        <f>IF($D7&gt;=1,($B6/HLOOKUP($D7,'Annuity Cal'!$H$7:$BE$11,2,FALSE))*HLOOKUP(N7,'Annuity Cal'!$H$7:$BE$11,5,FALSE),(IF(N7&lt;=(-1),N7,0)))</f>
        <v>17725531.816444427</v>
      </c>
      <c r="O11" s="161">
        <f>IF($D7&gt;=1,($B6/HLOOKUP($D7,'Annuity Cal'!$H$7:$BE$11,2,FALSE))*HLOOKUP(O7,'Annuity Cal'!$H$7:$BE$11,5,FALSE),(IF(O7&lt;=(-1),O7,0)))</f>
        <v>17725531.816444427</v>
      </c>
      <c r="P11" s="161">
        <f>IF($D7&gt;=1,($B6/HLOOKUP($D7,'Annuity Cal'!$H$7:$BE$11,2,FALSE))*HLOOKUP(P7,'Annuity Cal'!$H$7:$BE$11,5,FALSE),(IF(P7&lt;=(-1),P7,0)))</f>
        <v>17725531.816444427</v>
      </c>
      <c r="Q11" s="161">
        <f>IF($D7&gt;=1,($B6/HLOOKUP($D7,'Annuity Cal'!$H$7:$BE$11,2,FALSE))*HLOOKUP(Q7,'Annuity Cal'!$H$7:$BE$11,5,FALSE),(IF(Q7&lt;=(-1),Q7,0)))</f>
        <v>17725531.816444427</v>
      </c>
      <c r="R11" s="161">
        <f>IF($D7&gt;=1,($B6/HLOOKUP($D7,'Annuity Cal'!$H$7:$BE$11,2,FALSE))*HLOOKUP(R7,'Annuity Cal'!$H$7:$BE$11,5,FALSE),(IF(R7&lt;=(-1),R7,0)))</f>
        <v>17725531.816444427</v>
      </c>
      <c r="S11" s="161">
        <f>IF($D7&gt;=1,($B6/HLOOKUP($D7,'Annuity Cal'!$H$7:$BE$11,2,FALSE))*HLOOKUP(S7,'Annuity Cal'!$H$7:$BE$11,5,FALSE),(IF(S7&lt;=(-1),S7,0)))</f>
        <v>17725531.816444427</v>
      </c>
      <c r="T11" s="161">
        <f>IF($D7&gt;=1,($B6/HLOOKUP($D7,'Annuity Cal'!$H$7:$BE$11,2,FALSE))*HLOOKUP(T7,'Annuity Cal'!$H$7:$BE$11,5,FALSE),(IF(T7&lt;=(-1),T7,0)))</f>
        <v>17725531.816444427</v>
      </c>
      <c r="U11" s="161">
        <f>IF($D7&gt;=1,($B6/HLOOKUP($D7,'Annuity Cal'!$H$7:$BE$11,2,FALSE))*HLOOKUP(U7,'Annuity Cal'!$H$7:$BE$11,5,FALSE),(IF(U7&lt;=(-1),U7,0)))</f>
        <v>17725531.816444427</v>
      </c>
      <c r="V11" s="161">
        <f>IF($D7&gt;=1,($B6/HLOOKUP($D7,'Annuity Cal'!$H$7:$BE$11,2,FALSE))*HLOOKUP(V7,'Annuity Cal'!$H$7:$BE$11,5,FALSE),(IF(V7&lt;=(-1),V7,0)))</f>
        <v>17725531.816444427</v>
      </c>
      <c r="W11" s="161">
        <f>IF($D7&gt;=1,($B6/HLOOKUP($D7,'Annuity Cal'!$H$7:$BE$11,2,FALSE))*HLOOKUP(W7,'Annuity Cal'!$H$7:$BE$11,5,FALSE),(IF(W7&lt;=(-1),W7,0)))</f>
        <v>17725531.816444427</v>
      </c>
      <c r="X11" s="161">
        <f>IF($D7&gt;=1,($B6/HLOOKUP($D7,'Annuity Cal'!$H$7:$BE$11,2,FALSE))*HLOOKUP(X7,'Annuity Cal'!$H$7:$BE$11,5,FALSE),(IF(X7&lt;=(-1),X7,0)))</f>
        <v>17725531.816444427</v>
      </c>
      <c r="Y11" s="161">
        <f>IF($D7&gt;=1,($B6/HLOOKUP($D7,'Annuity Cal'!$H$7:$BE$11,2,FALSE))*HLOOKUP(Y7,'Annuity Cal'!$H$7:$BE$11,5,FALSE),(IF(Y7&lt;=(-1),Y7,0)))</f>
        <v>17725531.816444427</v>
      </c>
      <c r="Z11" s="161">
        <f>IF($D7&gt;=1,($B6/HLOOKUP($D7,'Annuity Cal'!$H$7:$BE$11,2,FALSE))*HLOOKUP(Z7,'Annuity Cal'!$H$7:$BE$11,5,FALSE),(IF(Z7&lt;=(-1),Z7,0)))</f>
        <v>17725531.816444427</v>
      </c>
      <c r="AA11" s="161">
        <f>IF($D7&gt;=1,($B6/HLOOKUP($D7,'Annuity Cal'!$H$7:$BE$11,2,FALSE))*HLOOKUP(AA7,'Annuity Cal'!$H$7:$BE$11,5,FALSE),(IF(AA7&lt;=(-1),AA7,0)))</f>
        <v>17725531.816444427</v>
      </c>
      <c r="AB11" s="161">
        <f>IF($D7&gt;=1,($B6/HLOOKUP($D7,'Annuity Cal'!$H$7:$BE$11,2,FALSE))*HLOOKUP(AB7,'Annuity Cal'!$H$7:$BE$11,5,FALSE),(IF(AB7&lt;=(-1),AB7,0)))</f>
        <v>17725531.816444427</v>
      </c>
      <c r="AC11" s="161">
        <f>IF($D7&gt;=1,($B6/HLOOKUP($D7,'Annuity Cal'!$H$7:$BE$11,2,FALSE))*HLOOKUP(AC7,'Annuity Cal'!$H$7:$BE$11,5,FALSE),(IF(AC7&lt;=(-1),AC7,0)))</f>
        <v>17725531.816444427</v>
      </c>
      <c r="AD11" s="161">
        <f>IF($D7&gt;=1,($B6/HLOOKUP($D7,'Annuity Cal'!$H$7:$BE$11,2,FALSE))*HLOOKUP(AD7,'Annuity Cal'!$H$7:$BE$11,5,FALSE),(IF(AD7&lt;=(-1),AD7,0)))</f>
        <v>17725531.816444427</v>
      </c>
      <c r="AE11" s="161">
        <f>IF($D7&gt;=1,($B6/HLOOKUP($D7,'Annuity Cal'!$H$7:$BE$11,2,FALSE))*HLOOKUP(AE7,'Annuity Cal'!$H$7:$BE$11,5,FALSE),(IF(AE7&lt;=(-1),AE7,0)))</f>
        <v>17725531.816444427</v>
      </c>
      <c r="AF11" s="161">
        <f>IF($D7&gt;=1,($B6/HLOOKUP($D7,'Annuity Cal'!$H$7:$BE$11,2,FALSE))*HLOOKUP(AF7,'Annuity Cal'!$H$7:$BE$11,5,FALSE),(IF(AF7&lt;=(-1),AF7,0)))</f>
        <v>17725531.816444427</v>
      </c>
      <c r="AG11" s="161">
        <f>IF($D7&gt;=1,($B6/HLOOKUP($D7,'Annuity Cal'!$H$7:$BE$11,2,FALSE))*HLOOKUP(AG7,'Annuity Cal'!$H$7:$BE$11,5,FALSE),(IF(AG7&lt;=(-1),AG7,0)))</f>
        <v>17725531.816444427</v>
      </c>
      <c r="AH11" s="161">
        <f>IF($D7&gt;=1,($B6/HLOOKUP($D7,'Annuity Cal'!$H$7:$BE$11,2,FALSE))*HLOOKUP(AH7,'Annuity Cal'!$H$7:$BE$11,5,FALSE),(IF(AH7&lt;=(-1),AH7,0)))</f>
        <v>17725531.816444427</v>
      </c>
      <c r="AI11" s="161">
        <f>IF($D7&gt;=1,($B6/HLOOKUP($D7,'Annuity Cal'!$H$7:$BE$11,2,FALSE))*HLOOKUP(AI7,'Annuity Cal'!$H$7:$BE$11,5,FALSE),(IF(AI7&lt;=(-1),AI7,0)))</f>
        <v>17725531.816444427</v>
      </c>
      <c r="AJ11" s="161">
        <f>IF($D7&gt;=1,($B6/HLOOKUP($D7,'Annuity Cal'!$H$7:$BE$11,2,FALSE))*HLOOKUP(AJ7,'Annuity Cal'!$H$7:$BE$11,5,FALSE),(IF(AJ7&lt;=(-1),AJ7,0)))</f>
        <v>17725531.816444427</v>
      </c>
      <c r="AK11" s="161">
        <f>IF($D7&gt;=1,($B6/HLOOKUP($D7,'Annuity Cal'!$H$7:$BE$11,2,FALSE))*HLOOKUP(AK7,'Annuity Cal'!$H$7:$BE$11,5,FALSE),(IF(AK7&lt;=(-1),AK7,0)))</f>
        <v>17725531.816444427</v>
      </c>
      <c r="AL11" s="161">
        <f>IF($D7&gt;=1,($B6/HLOOKUP($D7,'Annuity Cal'!$H$7:$BE$11,2,FALSE))*HLOOKUP(AL7,'Annuity Cal'!$H$7:$BE$11,5,FALSE),(IF(AL7&lt;=(-1),AL7,0)))</f>
        <v>17725531.816444427</v>
      </c>
      <c r="AM11" s="161">
        <f>IF($D7&gt;=1,($B6/HLOOKUP($D7,'Annuity Cal'!$H$7:$BE$11,2,FALSE))*HLOOKUP(AM7,'Annuity Cal'!$H$7:$BE$11,5,FALSE),(IF(AM7&lt;=(-1),AM7,0)))</f>
        <v>17725531.816444427</v>
      </c>
      <c r="AN11" s="161">
        <f>IF($D7&gt;=1,($B6/HLOOKUP($D7,'Annuity Cal'!$H$7:$BE$11,2,FALSE))*HLOOKUP(AN7,'Annuity Cal'!$H$7:$BE$11,5,FALSE),(IF(AN7&lt;=(-1),AN7,0)))</f>
        <v>17725531.816444427</v>
      </c>
      <c r="AO11" s="161">
        <f>IF($D7&gt;=1,($B6/HLOOKUP($D7,'Annuity Cal'!$H$7:$BE$11,2,FALSE))*HLOOKUP(AO7,'Annuity Cal'!$H$7:$BE$11,5,FALSE),(IF(AO7&lt;=(-1),AO7,0)))</f>
        <v>17725531.816444427</v>
      </c>
      <c r="AP11" s="161">
        <f>IF($D7&gt;=1,($B6/HLOOKUP($D7,'Annuity Cal'!$H$7:$BE$11,2,FALSE))*HLOOKUP(AP7,'Annuity Cal'!$H$7:$BE$11,5,FALSE),(IF(AP7&lt;=(-1),AP7,0)))</f>
        <v>17725531.816444427</v>
      </c>
      <c r="AQ11" s="161">
        <f>IF($D7&gt;=1,($B6/HLOOKUP($D7,'Annuity Cal'!$H$7:$BE$11,2,FALSE))*HLOOKUP(AQ7,'Annuity Cal'!$H$7:$BE$11,5,FALSE),(IF(AQ7&lt;=(-1),AQ7,0)))</f>
        <v>17725531.816444427</v>
      </c>
      <c r="AR11" s="161">
        <f>IF($D7&gt;=1,($B6/HLOOKUP($D7,'Annuity Cal'!$H$7:$BE$11,2,FALSE))*HLOOKUP(AR7,'Annuity Cal'!$H$7:$BE$11,5,FALSE),(IF(AR7&lt;=(-1),AR7,0)))</f>
        <v>17725531.816444427</v>
      </c>
      <c r="AS11" s="161">
        <f>IF($D7&gt;=1,($B6/HLOOKUP($D7,'Annuity Cal'!$H$7:$BE$11,2,FALSE))*HLOOKUP(AS7,'Annuity Cal'!$H$7:$BE$11,5,FALSE),(IF(AS7&lt;=(-1),AS7,0)))</f>
        <v>17725531.816444427</v>
      </c>
      <c r="AT11" s="161">
        <f>IF($D7&gt;=1,($B6/HLOOKUP($D7,'Annuity Cal'!$H$7:$BE$11,2,FALSE))*HLOOKUP(AT7,'Annuity Cal'!$H$7:$BE$11,5,FALSE),(IF(AT7&lt;=(-1),AT7,0)))</f>
        <v>17725531.816444427</v>
      </c>
      <c r="AU11" s="161">
        <f>IF($D7&gt;=1,($B6/HLOOKUP($D7,'Annuity Cal'!$H$7:$BE$11,2,FALSE))*HLOOKUP(AU7,'Annuity Cal'!$H$7:$BE$11,5,FALSE),(IF(AU7&lt;=(-1),AU7,0)))</f>
        <v>17725531.816444427</v>
      </c>
      <c r="AV11" s="161">
        <f>IF($D7&gt;=1,($B6/HLOOKUP($D7,'Annuity Cal'!$H$7:$BE$11,2,FALSE))*HLOOKUP(AV7,'Annuity Cal'!$H$7:$BE$11,5,FALSE),(IF(AV7&lt;=(-1),AV7,0)))</f>
        <v>17725531.816444427</v>
      </c>
      <c r="AW11" s="161">
        <f>IF($D7&gt;=1,($B6/HLOOKUP($D7,'Annuity Cal'!$H$7:$BE$11,2,FALSE))*HLOOKUP(AW7,'Annuity Cal'!$H$7:$BE$11,5,FALSE),(IF(AW7&lt;=(-1),AW7,0)))</f>
        <v>17725531.816444427</v>
      </c>
      <c r="AX11" s="161">
        <f>IF($D7&gt;=1,($B6/HLOOKUP($D7,'Annuity Cal'!$H$7:$BE$11,2,FALSE))*HLOOKUP(AX7,'Annuity Cal'!$H$7:$BE$11,5,FALSE),(IF(AX7&lt;=(-1),AX7,0)))</f>
        <v>17725531.816444427</v>
      </c>
      <c r="AY11" s="161">
        <f>IF($D7&gt;=1,($B6/HLOOKUP($D7,'Annuity Cal'!$H$7:$BE$11,2,FALSE))*HLOOKUP(AY7,'Annuity Cal'!$H$7:$BE$11,5,FALSE),(IF(AY7&lt;=(-1),AY7,0)))</f>
        <v>17725531.816444427</v>
      </c>
      <c r="AZ11" s="161">
        <f>IF($D7&gt;=1,($B6/HLOOKUP($D7,'Annuity Cal'!$H$7:$BE$11,2,FALSE))*HLOOKUP(AZ7,'Annuity Cal'!$H$7:$BE$11,5,FALSE),(IF(AZ7&lt;=(-1),AZ7,0)))</f>
        <v>17725531.816444427</v>
      </c>
      <c r="BA11" s="161">
        <f>IF($D7&gt;=1,($B6/HLOOKUP($D7,'Annuity Cal'!$H$7:$BE$11,2,FALSE))*HLOOKUP(BA7,'Annuity Cal'!$H$7:$BE$11,5,FALSE),(IF(BA7&lt;=(-1),BA7,0)))</f>
        <v>17725531.816444427</v>
      </c>
      <c r="BB11" s="161" t="e">
        <f>IF($D7&gt;=1,($B6/HLOOKUP($D7,'Annuity Cal'!$H$7:$BE$11,2,FALSE))*HLOOKUP(BB7,'Annuity Cal'!$H$7:$BE$11,5,FALSE),(IF(BB7&lt;=(-1),BB7,0)))</f>
        <v>#N/A</v>
      </c>
      <c r="BC11" s="161" t="e">
        <f>IF($D7&gt;=1,($B6/HLOOKUP($D7,'Annuity Cal'!$H$7:$BE$11,2,FALSE))*HLOOKUP(BC7,'Annuity Cal'!$H$7:$BE$11,5,FALSE),(IF(BC7&lt;=(-1),BC7,0)))</f>
        <v>#N/A</v>
      </c>
      <c r="BD11" s="161" t="e">
        <f>IF($D7&gt;=1,($B6/HLOOKUP($D7,'Annuity Cal'!$H$7:$BE$11,2,FALSE))*HLOOKUP(BD7,'Annuity Cal'!$H$7:$BE$11,5,FALSE),(IF(BD7&lt;=(-1),BD7,0)))</f>
        <v>#N/A</v>
      </c>
      <c r="BE11" s="161" t="e">
        <f>IF($D7&gt;=1,($B6/HLOOKUP($D7,'Annuity Cal'!$H$7:$BE$11,2,FALSE))*HLOOKUP(BE7,'Annuity Cal'!$H$7:$BE$11,5,FALSE),(IF(BE7&lt;=(-1),BE7,0)))</f>
        <v>#N/A</v>
      </c>
      <c r="BF11" s="161" t="e">
        <f>IF($D7&gt;=1,($B6/HLOOKUP($D7,'Annuity Cal'!$H$7:$BE$11,2,FALSE))*HLOOKUP(BF7,'Annuity Cal'!$H$7:$BE$11,5,FALSE),(IF(BF7&lt;=(-1),BF7,0)))</f>
        <v>#N/A</v>
      </c>
      <c r="BG11" s="161" t="e">
        <f>IF($D7&gt;=1,($B6/HLOOKUP($D7,'Annuity Cal'!$H$7:$BE$11,2,FALSE))*HLOOKUP(BG7,'Annuity Cal'!$H$7:$BE$11,5,FALSE),(IF(BG7&lt;=(-1),BG7,0)))</f>
        <v>#N/A</v>
      </c>
      <c r="BH11" s="161" t="e">
        <f>IF($D7&gt;=1,($B6/HLOOKUP($D7,'Annuity Cal'!$H$7:$BE$11,2,FALSE))*HLOOKUP(BH7,'Annuity Cal'!$H$7:$BE$11,5,FALSE),(IF(BH7&lt;=(-1),BH7,0)))</f>
        <v>#N/A</v>
      </c>
      <c r="BI11" s="161" t="e">
        <f>IF($D7&gt;=1,($B6/HLOOKUP($D7,'Annuity Cal'!$H$7:$BE$11,2,FALSE))*HLOOKUP(BI7,'Annuity Cal'!$H$7:$BE$11,5,FALSE),(IF(BI7&lt;=(-1),BI7,0)))</f>
        <v>#N/A</v>
      </c>
      <c r="BJ11" s="161" t="e">
        <f>IF($D7&gt;=1,($B6/HLOOKUP($D7,'Annuity Cal'!$H$7:$BE$11,2,FALSE))*HLOOKUP(BJ7,'Annuity Cal'!$H$7:$BE$11,5,FALSE),(IF(BJ7&lt;=(-1),BJ7,0)))</f>
        <v>#N/A</v>
      </c>
      <c r="BK11" s="161" t="e">
        <f>IF($D7&gt;=1,($B6/HLOOKUP($D7,'Annuity Cal'!$H$7:$BE$11,2,FALSE))*HLOOKUP(BK7,'Annuity Cal'!$H$7:$BE$11,5,FALSE),(IF(BK7&lt;=(-1),BK7,0)))</f>
        <v>#N/A</v>
      </c>
      <c r="BL11" s="161" t="e">
        <f>IF($D7&gt;=1,($B6/HLOOKUP($D7,'Annuity Cal'!$H$7:$BE$11,2,FALSE))*HLOOKUP(BL7,'Annuity Cal'!$H$7:$BE$11,5,FALSE),(IF(BL7&lt;=(-1),BL7,0)))</f>
        <v>#N/A</v>
      </c>
      <c r="BM11" s="161" t="e">
        <f>IF($D7&gt;=1,($B6/HLOOKUP($D7,'Annuity Cal'!$H$7:$BE$11,2,FALSE))*HLOOKUP(BM7,'Annuity Cal'!$H$7:$BE$11,5,FALSE),(IF(BM7&lt;=(-1),BM7,0)))</f>
        <v>#N/A</v>
      </c>
      <c r="BN11" s="161" t="e">
        <f>IF($D7&gt;=1,($B6/HLOOKUP($D7,'Annuity Cal'!$H$7:$BE$11,2,FALSE))*HLOOKUP(BN7,'Annuity Cal'!$H$7:$BE$11,5,FALSE),(IF(BN7&lt;=(-1),BN7,0)))</f>
        <v>#N/A</v>
      </c>
    </row>
    <row r="12" spans="1:66" s="161" customFormat="1">
      <c r="D12" s="161">
        <f>D8-D9</f>
        <v>295198947.08457989</v>
      </c>
      <c r="E12" s="161">
        <f t="shared" ref="E12:BN12" si="2">E8-E9</f>
        <v>294040008.60762471</v>
      </c>
      <c r="F12" s="161">
        <f t="shared" si="2"/>
        <v>292814017.26164573</v>
      </c>
      <c r="G12" s="161">
        <f t="shared" si="2"/>
        <v>291517093.55922079</v>
      </c>
      <c r="H12" s="161">
        <f t="shared" si="2"/>
        <v>290145133.55686986</v>
      </c>
      <c r="I12" s="161">
        <f t="shared" si="2"/>
        <v>288693795.86866862</v>
      </c>
      <c r="J12" s="161">
        <f t="shared" si="2"/>
        <v>287158487.92850715</v>
      </c>
      <c r="K12" s="161">
        <f t="shared" si="2"/>
        <v>285534351.45752203</v>
      </c>
      <c r="L12" s="161">
        <f t="shared" si="2"/>
        <v>283816247.09071565</v>
      </c>
      <c r="M12" s="161">
        <f t="shared" si="2"/>
        <v>281998738.11411548</v>
      </c>
      <c r="N12" s="161">
        <f t="shared" si="2"/>
        <v>280076073.26101202</v>
      </c>
      <c r="O12" s="161">
        <f t="shared" si="2"/>
        <v>278042168.51283616</v>
      </c>
      <c r="P12" s="161">
        <f t="shared" si="2"/>
        <v>275890587.84708726</v>
      </c>
      <c r="Q12" s="161">
        <f t="shared" si="2"/>
        <v>273614522.87139148</v>
      </c>
      <c r="R12" s="161">
        <f t="shared" si="2"/>
        <v>271206771.27924472</v>
      </c>
      <c r="S12" s="161">
        <f t="shared" si="2"/>
        <v>268659714.05926657</v>
      </c>
      <c r="T12" s="161">
        <f t="shared" si="2"/>
        <v>265965291.38584685</v>
      </c>
      <c r="U12" s="161">
        <f t="shared" si="2"/>
        <v>263114977.11489356</v>
      </c>
      <c r="V12" s="161">
        <f t="shared" si="2"/>
        <v>260099751.80397797</v>
      </c>
      <c r="W12" s="161">
        <f t="shared" si="2"/>
        <v>256910074.17150226</v>
      </c>
      <c r="X12" s="161">
        <f t="shared" si="2"/>
        <v>253535850.90457618</v>
      </c>
      <c r="Y12" s="161">
        <f t="shared" si="2"/>
        <v>249966404.72006366</v>
      </c>
      <c r="Z12" s="161">
        <f t="shared" si="2"/>
        <v>246190440.57773292</v>
      </c>
      <c r="AA12" s="161">
        <f t="shared" si="2"/>
        <v>242196009.93859589</v>
      </c>
      <c r="AB12" s="161">
        <f t="shared" si="2"/>
        <v>237970472.95533738</v>
      </c>
      <c r="AC12" s="161">
        <f t="shared" si="2"/>
        <v>233500458.47519034</v>
      </c>
      <c r="AD12" s="161">
        <f t="shared" si="2"/>
        <v>228771821.72869194</v>
      </c>
      <c r="AE12" s="161">
        <f t="shared" si="2"/>
        <v>223769599.57043183</v>
      </c>
      <c r="AF12" s="161">
        <f t="shared" si="2"/>
        <v>218477963.1301581</v>
      </c>
      <c r="AG12" s="161">
        <f t="shared" si="2"/>
        <v>212880167.7244114</v>
      </c>
      <c r="AH12" s="161">
        <f t="shared" si="2"/>
        <v>206958499.87018934</v>
      </c>
      <c r="AI12" s="161">
        <f t="shared" si="2"/>
        <v>200694221.23297301</v>
      </c>
      <c r="AJ12" s="161">
        <f t="shared" si="2"/>
        <v>194067509.33174631</v>
      </c>
      <c r="AK12" s="161">
        <f t="shared" si="2"/>
        <v>187057394.8133772</v>
      </c>
      <c r="AL12" s="161">
        <f t="shared" si="2"/>
        <v>179641695.0978739</v>
      </c>
      <c r="AM12" s="161">
        <f t="shared" si="2"/>
        <v>171796944.18454504</v>
      </c>
      <c r="AN12" s="161">
        <f t="shared" si="2"/>
        <v>163498318.396945</v>
      </c>
      <c r="AO12" s="161">
        <f t="shared" si="2"/>
        <v>154719557.83163384</v>
      </c>
      <c r="AP12" s="161">
        <f t="shared" si="2"/>
        <v>145432883.2621868</v>
      </c>
      <c r="AQ12" s="161">
        <f t="shared" si="2"/>
        <v>135608908.23550746</v>
      </c>
      <c r="AR12" s="161">
        <f t="shared" si="2"/>
        <v>125216546.08228454</v>
      </c>
      <c r="AS12" s="161">
        <f t="shared" si="2"/>
        <v>114222911.54733944</v>
      </c>
      <c r="AT12" s="161">
        <f t="shared" si="2"/>
        <v>102593216.72858679</v>
      </c>
      <c r="AU12" s="161">
        <f t="shared" si="2"/>
        <v>90290660.995320603</v>
      </c>
      <c r="AV12" s="161">
        <f t="shared" si="2"/>
        <v>77276314.537486866</v>
      </c>
      <c r="AW12" s="161">
        <f t="shared" si="2"/>
        <v>63508995.177449897</v>
      </c>
      <c r="AX12" s="161">
        <f t="shared" si="2"/>
        <v>48945138.054439366</v>
      </c>
      <c r="AY12" s="161">
        <f t="shared" si="2"/>
        <v>33538657.769311793</v>
      </c>
      <c r="AZ12" s="161">
        <f t="shared" si="2"/>
        <v>17240802.553401843</v>
      </c>
      <c r="BA12" s="161">
        <f t="shared" si="2"/>
        <v>-4.4703483581542969E-8</v>
      </c>
      <c r="BB12" s="161" t="e">
        <f t="shared" si="2"/>
        <v>#N/A</v>
      </c>
      <c r="BC12" s="161" t="e">
        <f t="shared" si="2"/>
        <v>#N/A</v>
      </c>
      <c r="BD12" s="161" t="e">
        <f t="shared" si="2"/>
        <v>#N/A</v>
      </c>
      <c r="BE12" s="161" t="e">
        <f t="shared" si="2"/>
        <v>#N/A</v>
      </c>
      <c r="BF12" s="161" t="e">
        <f t="shared" si="2"/>
        <v>#N/A</v>
      </c>
      <c r="BG12" s="161" t="e">
        <f t="shared" si="2"/>
        <v>#N/A</v>
      </c>
      <c r="BH12" s="161" t="e">
        <f t="shared" si="2"/>
        <v>#N/A</v>
      </c>
      <c r="BI12" s="161" t="e">
        <f t="shared" si="2"/>
        <v>#N/A</v>
      </c>
      <c r="BJ12" s="161" t="e">
        <f t="shared" si="2"/>
        <v>#N/A</v>
      </c>
      <c r="BK12" s="161" t="e">
        <f t="shared" si="2"/>
        <v>#N/A</v>
      </c>
      <c r="BL12" s="161" t="e">
        <f t="shared" si="2"/>
        <v>#N/A</v>
      </c>
      <c r="BM12" s="161" t="e">
        <f t="shared" si="2"/>
        <v>#N/A</v>
      </c>
      <c r="BN12" s="161" t="e">
        <f t="shared" si="2"/>
        <v>#N/A</v>
      </c>
    </row>
    <row r="13" spans="1:66" s="161" customFormat="1"/>
    <row r="14" spans="1:66" s="161" customFormat="1">
      <c r="C14" s="161" t="s">
        <v>390</v>
      </c>
      <c r="D14" s="161">
        <v>25000000</v>
      </c>
    </row>
    <row r="15" spans="1:66" s="161" customFormat="1">
      <c r="C15" s="293" t="s">
        <v>386</v>
      </c>
      <c r="D15" s="294">
        <f>D11/D14</f>
        <v>0.70902127265777704</v>
      </c>
    </row>
    <row r="19" spans="1:39" s="106" customFormat="1" ht="26.25">
      <c r="A19" s="107" t="s">
        <v>384</v>
      </c>
      <c r="C19" s="105"/>
      <c r="D19" s="105"/>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E18"/>
  <sheetViews>
    <sheetView workbookViewId="0">
      <pane xSplit="6" ySplit="7" topLeftCell="AZ8" activePane="bottomRight" state="frozen"/>
      <selection activeCell="E15" sqref="E15"/>
      <selection pane="topRight" activeCell="E15" sqref="E15"/>
      <selection pane="bottomLeft" activeCell="E15" sqref="E15"/>
      <selection pane="bottomRight" activeCell="BB25" sqref="BB25"/>
    </sheetView>
  </sheetViews>
  <sheetFormatPr defaultRowHeight="15"/>
  <cols>
    <col min="2" max="2" width="64.7109375" customWidth="1"/>
    <col min="8" max="8" width="16.7109375" bestFit="1" customWidth="1"/>
  </cols>
  <sheetData>
    <row r="1" spans="1:57" s="111" customFormat="1" ht="21">
      <c r="A1" s="199" t="s">
        <v>553</v>
      </c>
      <c r="B1" s="199"/>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199"/>
      <c r="AL1" s="199"/>
      <c r="AM1" s="199"/>
    </row>
    <row r="2" spans="1:57" s="162" customFormat="1">
      <c r="B2" s="257" t="s">
        <v>554</v>
      </c>
    </row>
    <row r="3" spans="1:57" s="162" customFormat="1"/>
    <row r="4" spans="1:57" s="162" customFormat="1"/>
    <row r="5" spans="1:57" s="162" customFormat="1"/>
    <row r="6" spans="1:57" s="162" customFormat="1">
      <c r="H6" s="168"/>
      <c r="I6" s="168"/>
      <c r="J6" s="168"/>
      <c r="K6" s="168"/>
      <c r="L6" s="168"/>
      <c r="M6" s="168"/>
      <c r="N6" s="168"/>
      <c r="O6" s="168"/>
      <c r="P6" s="168"/>
      <c r="Q6" s="168"/>
      <c r="R6" s="168"/>
      <c r="S6" s="168"/>
      <c r="T6" s="168"/>
      <c r="U6" s="168"/>
      <c r="V6" s="168"/>
      <c r="W6" s="168"/>
      <c r="X6" s="168"/>
      <c r="Y6" s="168"/>
      <c r="Z6" s="168"/>
      <c r="AA6" s="168"/>
      <c r="AB6" s="168"/>
      <c r="AC6" s="168"/>
      <c r="AD6" s="168"/>
      <c r="AE6" s="168"/>
      <c r="AF6" s="168"/>
      <c r="AG6" s="168"/>
      <c r="AH6" s="168"/>
      <c r="AI6" s="168"/>
      <c r="AJ6" s="168"/>
      <c r="AK6" s="168"/>
      <c r="AL6" s="168"/>
      <c r="AM6" s="168"/>
      <c r="AN6" s="168"/>
      <c r="AO6" s="168"/>
      <c r="AP6" s="168"/>
      <c r="AQ6" s="168"/>
      <c r="AR6" s="168"/>
      <c r="AS6" s="168"/>
      <c r="AT6" s="168"/>
      <c r="AU6" s="168"/>
      <c r="AV6" s="168"/>
      <c r="AW6" s="168"/>
      <c r="AX6" s="168"/>
      <c r="AY6" s="168"/>
      <c r="AZ6" s="168"/>
      <c r="BA6" s="168"/>
      <c r="BB6" s="168"/>
      <c r="BC6" s="168"/>
      <c r="BD6" s="168"/>
      <c r="BE6" s="168"/>
    </row>
    <row r="7" spans="1:57" s="162" customFormat="1" ht="15.75" thickBot="1">
      <c r="F7" s="162" t="s">
        <v>25</v>
      </c>
      <c r="H7" s="400">
        <v>50</v>
      </c>
      <c r="I7" s="400">
        <v>49</v>
      </c>
      <c r="J7" s="400">
        <v>48</v>
      </c>
      <c r="K7" s="400">
        <v>47</v>
      </c>
      <c r="L7" s="400">
        <v>46</v>
      </c>
      <c r="M7" s="400">
        <v>45</v>
      </c>
      <c r="N7" s="400">
        <v>44</v>
      </c>
      <c r="O7" s="400">
        <v>43</v>
      </c>
      <c r="P7" s="400">
        <v>42</v>
      </c>
      <c r="Q7" s="400">
        <v>41</v>
      </c>
      <c r="R7" s="400">
        <v>40</v>
      </c>
      <c r="S7" s="400">
        <v>39</v>
      </c>
      <c r="T7" s="400">
        <v>38</v>
      </c>
      <c r="U7" s="400">
        <v>37</v>
      </c>
      <c r="V7" s="400">
        <v>36</v>
      </c>
      <c r="W7" s="400">
        <v>35</v>
      </c>
      <c r="X7" s="400">
        <v>34</v>
      </c>
      <c r="Y7" s="400">
        <v>33</v>
      </c>
      <c r="Z7" s="400">
        <v>32</v>
      </c>
      <c r="AA7" s="400">
        <v>31</v>
      </c>
      <c r="AB7" s="400">
        <v>30</v>
      </c>
      <c r="AC7" s="400">
        <v>29</v>
      </c>
      <c r="AD7" s="400">
        <v>28</v>
      </c>
      <c r="AE7" s="400">
        <v>27</v>
      </c>
      <c r="AF7" s="400">
        <v>26</v>
      </c>
      <c r="AG7" s="400">
        <v>25</v>
      </c>
      <c r="AH7" s="400">
        <v>24</v>
      </c>
      <c r="AI7" s="400">
        <v>23</v>
      </c>
      <c r="AJ7" s="400">
        <v>22</v>
      </c>
      <c r="AK7" s="400">
        <v>21</v>
      </c>
      <c r="AL7" s="400">
        <v>20</v>
      </c>
      <c r="AM7" s="400">
        <v>19</v>
      </c>
      <c r="AN7" s="400">
        <v>18</v>
      </c>
      <c r="AO7" s="400">
        <v>17</v>
      </c>
      <c r="AP7" s="400">
        <v>16</v>
      </c>
      <c r="AQ7" s="400">
        <v>15</v>
      </c>
      <c r="AR7" s="400">
        <v>14</v>
      </c>
      <c r="AS7" s="400">
        <v>13</v>
      </c>
      <c r="AT7" s="400">
        <v>12</v>
      </c>
      <c r="AU7" s="400">
        <v>11</v>
      </c>
      <c r="AV7" s="400">
        <v>10</v>
      </c>
      <c r="AW7" s="400">
        <v>9</v>
      </c>
      <c r="AX7" s="400">
        <v>8</v>
      </c>
      <c r="AY7" s="400">
        <v>7</v>
      </c>
      <c r="AZ7" s="400">
        <v>6</v>
      </c>
      <c r="BA7" s="400">
        <v>5</v>
      </c>
      <c r="BB7" s="400">
        <v>4</v>
      </c>
      <c r="BC7" s="400">
        <v>3</v>
      </c>
      <c r="BD7" s="400">
        <v>2</v>
      </c>
      <c r="BE7" s="400">
        <v>1</v>
      </c>
    </row>
    <row r="8" spans="1:57" s="162" customFormat="1">
      <c r="B8" s="162" t="s">
        <v>26</v>
      </c>
      <c r="F8" s="402" t="s">
        <v>27</v>
      </c>
      <c r="G8" s="403"/>
      <c r="H8" s="404">
        <f t="shared" ref="H8:BA8" si="0">H12+H9</f>
        <v>883.44173472294403</v>
      </c>
      <c r="I8" s="404">
        <f t="shared" si="0"/>
        <v>880.17519697729051</v>
      </c>
      <c r="J8" s="404">
        <f t="shared" si="0"/>
        <v>876.71966669063841</v>
      </c>
      <c r="K8" s="404">
        <f t="shared" si="0"/>
        <v>873.0642092945443</v>
      </c>
      <c r="L8" s="404">
        <f t="shared" si="0"/>
        <v>869.19725757767617</v>
      </c>
      <c r="M8" s="404">
        <f t="shared" si="0"/>
        <v>865.10657508290353</v>
      </c>
      <c r="N8" s="404">
        <f t="shared" si="0"/>
        <v>860.77921738664759</v>
      </c>
      <c r="O8" s="404">
        <f t="shared" si="0"/>
        <v>856.20149113796549</v>
      </c>
      <c r="P8" s="404">
        <f t="shared" si="0"/>
        <v>851.35891072775246</v>
      </c>
      <c r="Q8" s="404">
        <f t="shared" si="0"/>
        <v>846.23615245094857</v>
      </c>
      <c r="R8" s="404">
        <f t="shared" si="0"/>
        <v>840.81700601670104</v>
      </c>
      <c r="S8" s="404">
        <f t="shared" si="0"/>
        <v>835.08432325304341</v>
      </c>
      <c r="T8" s="404">
        <f t="shared" si="0"/>
        <v>829.01996384377412</v>
      </c>
      <c r="U8" s="404">
        <f t="shared" si="0"/>
        <v>822.6047379258257</v>
      </c>
      <c r="V8" s="404">
        <f t="shared" si="0"/>
        <v>815.81834536548172</v>
      </c>
      <c r="W8" s="404">
        <f t="shared" si="0"/>
        <v>808.6393115212893</v>
      </c>
      <c r="X8" s="404">
        <f t="shared" si="0"/>
        <v>801.04491929039716</v>
      </c>
      <c r="Y8" s="404">
        <f t="shared" si="0"/>
        <v>793.0111372232891</v>
      </c>
      <c r="Z8" s="404">
        <f t="shared" si="0"/>
        <v>784.51254347944121</v>
      </c>
      <c r="AA8" s="404">
        <f t="shared" si="0"/>
        <v>775.52224538327073</v>
      </c>
      <c r="AB8" s="404">
        <f t="shared" si="0"/>
        <v>766.01179432582182</v>
      </c>
      <c r="AC8" s="404">
        <f t="shared" si="0"/>
        <v>755.9510957429062</v>
      </c>
      <c r="AD8" s="404">
        <f t="shared" si="0"/>
        <v>745.30831388483614</v>
      </c>
      <c r="AE8" s="404">
        <f t="shared" si="0"/>
        <v>734.04977107640639</v>
      </c>
      <c r="AF8" s="404">
        <f t="shared" si="0"/>
        <v>722.13984114834602</v>
      </c>
      <c r="AG8" s="404">
        <f t="shared" si="0"/>
        <v>709.54083670301929</v>
      </c>
      <c r="AH8" s="404">
        <f t="shared" si="0"/>
        <v>696.21288985764147</v>
      </c>
      <c r="AI8" s="404">
        <f t="shared" si="0"/>
        <v>682.11382608763824</v>
      </c>
      <c r="AJ8" s="404">
        <f t="shared" si="0"/>
        <v>667.19903077094204</v>
      </c>
      <c r="AK8" s="404">
        <f t="shared" si="0"/>
        <v>651.42130801092264</v>
      </c>
      <c r="AL8" s="404">
        <f t="shared" si="0"/>
        <v>634.73073129121644</v>
      </c>
      <c r="AM8" s="404">
        <f t="shared" si="0"/>
        <v>617.07448548987009</v>
      </c>
      <c r="AN8" s="404">
        <f t="shared" si="0"/>
        <v>598.39669975287438</v>
      </c>
      <c r="AO8" s="404">
        <f t="shared" si="0"/>
        <v>578.63827069823822</v>
      </c>
      <c r="AP8" s="404">
        <f t="shared" si="0"/>
        <v>557.73667539115525</v>
      </c>
      <c r="AQ8" s="404">
        <f t="shared" si="0"/>
        <v>535.62577349844821</v>
      </c>
      <c r="AR8" s="404">
        <f t="shared" si="0"/>
        <v>512.23559799623456</v>
      </c>
      <c r="AS8" s="404">
        <f t="shared" si="0"/>
        <v>487.49213376853567</v>
      </c>
      <c r="AT8" s="404">
        <f t="shared" si="0"/>
        <v>461.31708339623418</v>
      </c>
      <c r="AU8" s="404">
        <f t="shared" si="0"/>
        <v>433.62761939524955</v>
      </c>
      <c r="AV8" s="404">
        <f t="shared" si="0"/>
        <v>404.33612211992221</v>
      </c>
      <c r="AW8" s="404">
        <f t="shared" si="0"/>
        <v>373.34990250223666</v>
      </c>
      <c r="AX8" s="404">
        <f t="shared" si="0"/>
        <v>340.57090874952792</v>
      </c>
      <c r="AY8" s="404">
        <f t="shared" si="0"/>
        <v>305.89541607255529</v>
      </c>
      <c r="AZ8" s="404">
        <f t="shared" si="0"/>
        <v>269.21369846212923</v>
      </c>
      <c r="BA8" s="404">
        <f t="shared" si="0"/>
        <v>230.40968147567136</v>
      </c>
      <c r="BB8" s="404">
        <f>BB12+BB9</f>
        <v>189.36057493499703</v>
      </c>
      <c r="BC8" s="404">
        <f>BC12+BC9</f>
        <v>145.93648437304083</v>
      </c>
      <c r="BD8" s="404">
        <v>100</v>
      </c>
      <c r="BE8" s="405">
        <f>BE9</f>
        <v>51.405761888233251</v>
      </c>
    </row>
    <row r="9" spans="1:57" s="162" customFormat="1">
      <c r="A9" s="162" t="s">
        <v>28</v>
      </c>
      <c r="F9" s="406" t="s">
        <v>29</v>
      </c>
      <c r="G9" s="407"/>
      <c r="H9" s="408">
        <f>(H11-H12*H14)/(1+H14/2)</f>
        <v>3.2665377456535576</v>
      </c>
      <c r="I9" s="408">
        <f t="shared" ref="I9:BC9" si="1">(I11-I12*I14)/(1+I14/2)</f>
        <v>3.4555302866520852</v>
      </c>
      <c r="J9" s="408">
        <f t="shared" si="1"/>
        <v>3.6554573960941017</v>
      </c>
      <c r="K9" s="408">
        <f t="shared" si="1"/>
        <v>3.866951716868114</v>
      </c>
      <c r="L9" s="408">
        <f t="shared" si="1"/>
        <v>4.0906824947726257</v>
      </c>
      <c r="M9" s="408">
        <f t="shared" si="1"/>
        <v>4.3273576962559055</v>
      </c>
      <c r="N9" s="408">
        <f t="shared" si="1"/>
        <v>4.5777262486821337</v>
      </c>
      <c r="O9" s="408">
        <f t="shared" si="1"/>
        <v>4.842580410213035</v>
      </c>
      <c r="P9" s="408">
        <f t="shared" si="1"/>
        <v>5.1227582768039266</v>
      </c>
      <c r="Q9" s="408">
        <f t="shared" si="1"/>
        <v>5.4191464342475788</v>
      </c>
      <c r="R9" s="408">
        <f t="shared" si="1"/>
        <v>5.7326827636576194</v>
      </c>
      <c r="S9" s="408">
        <f t="shared" si="1"/>
        <v>6.064359409269243</v>
      </c>
      <c r="T9" s="408">
        <f t="shared" si="1"/>
        <v>6.4152259179483906</v>
      </c>
      <c r="U9" s="408">
        <f t="shared" si="1"/>
        <v>6.7863925603439785</v>
      </c>
      <c r="V9" s="408">
        <f t="shared" si="1"/>
        <v>7.1790338441924488</v>
      </c>
      <c r="W9" s="408">
        <f t="shared" si="1"/>
        <v>7.5943922308921552</v>
      </c>
      <c r="X9" s="408">
        <f t="shared" si="1"/>
        <v>8.0337820671080564</v>
      </c>
      <c r="Y9" s="408">
        <f t="shared" si="1"/>
        <v>8.4985937438478842</v>
      </c>
      <c r="Z9" s="408">
        <f t="shared" si="1"/>
        <v>8.990298096170509</v>
      </c>
      <c r="AA9" s="408">
        <f t="shared" si="1"/>
        <v>9.5104510574489431</v>
      </c>
      <c r="AB9" s="408">
        <f t="shared" si="1"/>
        <v>10.060698582915631</v>
      </c>
      <c r="AC9" s="408">
        <f t="shared" si="1"/>
        <v>10.642781858070034</v>
      </c>
      <c r="AD9" s="408">
        <f t="shared" si="1"/>
        <v>11.258542808429798</v>
      </c>
      <c r="AE9" s="408">
        <f t="shared" si="1"/>
        <v>11.909929928060381</v>
      </c>
      <c r="AF9" s="408">
        <f t="shared" si="1"/>
        <v>12.599004445326733</v>
      </c>
      <c r="AG9" s="408">
        <f t="shared" si="1"/>
        <v>13.327946845377777</v>
      </c>
      <c r="AH9" s="408">
        <f t="shared" si="1"/>
        <v>14.099063770003207</v>
      </c>
      <c r="AI9" s="408">
        <f t="shared" si="1"/>
        <v>14.914795316696251</v>
      </c>
      <c r="AJ9" s="408">
        <f t="shared" si="1"/>
        <v>15.777722760019392</v>
      </c>
      <c r="AK9" s="408">
        <f t="shared" si="1"/>
        <v>16.690576719706225</v>
      </c>
      <c r="AL9" s="408">
        <f t="shared" si="1"/>
        <v>17.656245801346369</v>
      </c>
      <c r="AM9" s="408">
        <f t="shared" si="1"/>
        <v>18.677785736995698</v>
      </c>
      <c r="AN9" s="408">
        <f t="shared" si="1"/>
        <v>19.75842905463616</v>
      </c>
      <c r="AO9" s="408">
        <f t="shared" si="1"/>
        <v>20.901595307082967</v>
      </c>
      <c r="AP9" s="408">
        <f t="shared" si="1"/>
        <v>22.110901892707052</v>
      </c>
      <c r="AQ9" s="408">
        <f t="shared" si="1"/>
        <v>23.390175502213673</v>
      </c>
      <c r="AR9" s="408">
        <f t="shared" si="1"/>
        <v>24.743464227698894</v>
      </c>
      <c r="AS9" s="408">
        <f t="shared" si="1"/>
        <v>26.17505037230147</v>
      </c>
      <c r="AT9" s="408">
        <f t="shared" si="1"/>
        <v>27.689464000984628</v>
      </c>
      <c r="AU9" s="408">
        <f t="shared" si="1"/>
        <v>29.291497275327316</v>
      </c>
      <c r="AV9" s="408">
        <f t="shared" si="1"/>
        <v>30.986219617685538</v>
      </c>
      <c r="AW9" s="408">
        <f t="shared" si="1"/>
        <v>32.778993752708772</v>
      </c>
      <c r="AX9" s="408">
        <f t="shared" si="1"/>
        <v>34.675492676972631</v>
      </c>
      <c r="AY9" s="408">
        <f t="shared" si="1"/>
        <v>36.681717610426055</v>
      </c>
      <c r="AZ9" s="408">
        <f t="shared" si="1"/>
        <v>38.804016986457846</v>
      </c>
      <c r="BA9" s="408">
        <f t="shared" si="1"/>
        <v>41.04910654067433</v>
      </c>
      <c r="BB9" s="408">
        <f t="shared" si="1"/>
        <v>43.424090561956206</v>
      </c>
      <c r="BC9" s="408">
        <f t="shared" si="1"/>
        <v>45.93648437304082</v>
      </c>
      <c r="BD9" s="408">
        <f>BD11-BD10</f>
        <v>48.594238111766742</v>
      </c>
      <c r="BE9" s="409">
        <f>BD8*(1+BD14/2)/2</f>
        <v>51.405761888233251</v>
      </c>
    </row>
    <row r="10" spans="1:57" s="162" customFormat="1">
      <c r="B10" s="162" t="s">
        <v>30</v>
      </c>
      <c r="F10" s="406" t="s">
        <v>31</v>
      </c>
      <c r="G10" s="407"/>
      <c r="H10" s="410">
        <f>H11-H9</f>
        <v>49.584509360541126</v>
      </c>
      <c r="I10" s="408">
        <f t="shared" ref="I10:BA10" si="2">I11-I9</f>
        <v>49.3955168195426</v>
      </c>
      <c r="J10" s="408">
        <f t="shared" si="2"/>
        <v>49.195589710100585</v>
      </c>
      <c r="K10" s="408">
        <f t="shared" si="2"/>
        <v>48.984095389326569</v>
      </c>
      <c r="L10" s="408">
        <f t="shared" si="2"/>
        <v>48.760364611422062</v>
      </c>
      <c r="M10" s="408">
        <f t="shared" si="2"/>
        <v>48.523689409938783</v>
      </c>
      <c r="N10" s="408">
        <f t="shared" si="2"/>
        <v>48.273320857512552</v>
      </c>
      <c r="O10" s="408">
        <f t="shared" si="2"/>
        <v>48.008466695981653</v>
      </c>
      <c r="P10" s="408">
        <f t="shared" si="2"/>
        <v>47.728288829390756</v>
      </c>
      <c r="Q10" s="408">
        <f t="shared" si="2"/>
        <v>47.431900671947105</v>
      </c>
      <c r="R10" s="408">
        <f t="shared" si="2"/>
        <v>47.118364342537063</v>
      </c>
      <c r="S10" s="408">
        <f t="shared" si="2"/>
        <v>46.786687696925441</v>
      </c>
      <c r="T10" s="408">
        <f t="shared" si="2"/>
        <v>46.435821188246294</v>
      </c>
      <c r="U10" s="408">
        <f t="shared" si="2"/>
        <v>46.064654545850708</v>
      </c>
      <c r="V10" s="408">
        <f t="shared" si="2"/>
        <v>45.672013262002238</v>
      </c>
      <c r="W10" s="408">
        <f t="shared" si="2"/>
        <v>45.25665487530253</v>
      </c>
      <c r="X10" s="408">
        <f t="shared" si="2"/>
        <v>44.817265039086628</v>
      </c>
      <c r="Y10" s="408">
        <f t="shared" si="2"/>
        <v>44.3524533623468</v>
      </c>
      <c r="Z10" s="408">
        <f t="shared" si="2"/>
        <v>43.860749010024179</v>
      </c>
      <c r="AA10" s="408">
        <f t="shared" si="2"/>
        <v>43.340596048745738</v>
      </c>
      <c r="AB10" s="408">
        <f t="shared" si="2"/>
        <v>42.79034852327905</v>
      </c>
      <c r="AC10" s="408">
        <f t="shared" si="2"/>
        <v>42.208265248124647</v>
      </c>
      <c r="AD10" s="408">
        <f t="shared" si="2"/>
        <v>41.59250429776489</v>
      </c>
      <c r="AE10" s="408">
        <f t="shared" si="2"/>
        <v>40.941117178134306</v>
      </c>
      <c r="AF10" s="408">
        <f t="shared" si="2"/>
        <v>40.25204266086795</v>
      </c>
      <c r="AG10" s="408">
        <f t="shared" si="2"/>
        <v>39.523100260816904</v>
      </c>
      <c r="AH10" s="408">
        <f t="shared" si="2"/>
        <v>38.751983336191479</v>
      </c>
      <c r="AI10" s="408">
        <f t="shared" si="2"/>
        <v>37.936251789498435</v>
      </c>
      <c r="AJ10" s="408">
        <f t="shared" si="2"/>
        <v>37.073324346175291</v>
      </c>
      <c r="AK10" s="408">
        <f t="shared" si="2"/>
        <v>36.160470386488456</v>
      </c>
      <c r="AL10" s="408">
        <f t="shared" si="2"/>
        <v>35.194801304848312</v>
      </c>
      <c r="AM10" s="408">
        <f t="shared" si="2"/>
        <v>34.173261369198983</v>
      </c>
      <c r="AN10" s="408">
        <f t="shared" si="2"/>
        <v>33.092618051558524</v>
      </c>
      <c r="AO10" s="408">
        <f t="shared" si="2"/>
        <v>31.949451799111717</v>
      </c>
      <c r="AP10" s="408">
        <f t="shared" si="2"/>
        <v>30.740145213487633</v>
      </c>
      <c r="AQ10" s="408">
        <f t="shared" si="2"/>
        <v>29.460871603981012</v>
      </c>
      <c r="AR10" s="408">
        <f t="shared" si="2"/>
        <v>28.107582878495791</v>
      </c>
      <c r="AS10" s="408">
        <f t="shared" si="2"/>
        <v>26.675996733893214</v>
      </c>
      <c r="AT10" s="408">
        <f t="shared" si="2"/>
        <v>25.161583105210056</v>
      </c>
      <c r="AU10" s="408">
        <f t="shared" si="2"/>
        <v>23.559549830867368</v>
      </c>
      <c r="AV10" s="408">
        <f>AV11-AV9</f>
        <v>21.864827488509146</v>
      </c>
      <c r="AW10" s="408">
        <f t="shared" si="2"/>
        <v>20.072053353485913</v>
      </c>
      <c r="AX10" s="408">
        <f t="shared" si="2"/>
        <v>18.175554429222053</v>
      </c>
      <c r="AY10" s="408">
        <f t="shared" si="2"/>
        <v>16.169329495768629</v>
      </c>
      <c r="AZ10" s="408">
        <f t="shared" si="2"/>
        <v>14.047030119736839</v>
      </c>
      <c r="BA10" s="408">
        <f t="shared" si="2"/>
        <v>11.801940565520354</v>
      </c>
      <c r="BB10" s="408">
        <f>BB11-BB9</f>
        <v>9.4269565442384788</v>
      </c>
      <c r="BC10" s="408">
        <f>BC11-BC9</f>
        <v>6.9145627331538648</v>
      </c>
      <c r="BD10" s="408">
        <f>AVERAGE(BD8,BD12)*BD14</f>
        <v>4.2568089944279395</v>
      </c>
      <c r="BE10" s="411">
        <f>BD14/2*BE8</f>
        <v>1.4452852179614346</v>
      </c>
    </row>
    <row r="11" spans="1:57" s="162" customFormat="1">
      <c r="B11" s="162" t="s">
        <v>32</v>
      </c>
      <c r="F11" s="406" t="s">
        <v>33</v>
      </c>
      <c r="G11" s="407"/>
      <c r="H11" s="408">
        <f t="shared" ref="H11:BA11" si="3">I11</f>
        <v>52.851047106194684</v>
      </c>
      <c r="I11" s="408">
        <f t="shared" si="3"/>
        <v>52.851047106194684</v>
      </c>
      <c r="J11" s="408">
        <f t="shared" si="3"/>
        <v>52.851047106194684</v>
      </c>
      <c r="K11" s="408">
        <f t="shared" si="3"/>
        <v>52.851047106194684</v>
      </c>
      <c r="L11" s="408">
        <f t="shared" si="3"/>
        <v>52.851047106194684</v>
      </c>
      <c r="M11" s="408">
        <f t="shared" si="3"/>
        <v>52.851047106194684</v>
      </c>
      <c r="N11" s="408">
        <f t="shared" si="3"/>
        <v>52.851047106194684</v>
      </c>
      <c r="O11" s="408">
        <f t="shared" si="3"/>
        <v>52.851047106194684</v>
      </c>
      <c r="P11" s="408">
        <f t="shared" si="3"/>
        <v>52.851047106194684</v>
      </c>
      <c r="Q11" s="408">
        <f t="shared" si="3"/>
        <v>52.851047106194684</v>
      </c>
      <c r="R11" s="408">
        <f t="shared" si="3"/>
        <v>52.851047106194684</v>
      </c>
      <c r="S11" s="408">
        <f t="shared" si="3"/>
        <v>52.851047106194684</v>
      </c>
      <c r="T11" s="408">
        <f t="shared" si="3"/>
        <v>52.851047106194684</v>
      </c>
      <c r="U11" s="408">
        <f t="shared" si="3"/>
        <v>52.851047106194684</v>
      </c>
      <c r="V11" s="408">
        <f t="shared" si="3"/>
        <v>52.851047106194684</v>
      </c>
      <c r="W11" s="408">
        <f t="shared" si="3"/>
        <v>52.851047106194684</v>
      </c>
      <c r="X11" s="408">
        <f t="shared" si="3"/>
        <v>52.851047106194684</v>
      </c>
      <c r="Y11" s="408">
        <f t="shared" si="3"/>
        <v>52.851047106194684</v>
      </c>
      <c r="Z11" s="408">
        <f t="shared" si="3"/>
        <v>52.851047106194684</v>
      </c>
      <c r="AA11" s="408">
        <f t="shared" si="3"/>
        <v>52.851047106194684</v>
      </c>
      <c r="AB11" s="408">
        <f t="shared" si="3"/>
        <v>52.851047106194684</v>
      </c>
      <c r="AC11" s="408">
        <f t="shared" si="3"/>
        <v>52.851047106194684</v>
      </c>
      <c r="AD11" s="408">
        <f t="shared" si="3"/>
        <v>52.851047106194684</v>
      </c>
      <c r="AE11" s="408">
        <f t="shared" si="3"/>
        <v>52.851047106194684</v>
      </c>
      <c r="AF11" s="408">
        <f t="shared" si="3"/>
        <v>52.851047106194684</v>
      </c>
      <c r="AG11" s="408">
        <f t="shared" si="3"/>
        <v>52.851047106194684</v>
      </c>
      <c r="AH11" s="408">
        <f t="shared" si="3"/>
        <v>52.851047106194684</v>
      </c>
      <c r="AI11" s="408">
        <f t="shared" si="3"/>
        <v>52.851047106194684</v>
      </c>
      <c r="AJ11" s="408">
        <f t="shared" si="3"/>
        <v>52.851047106194684</v>
      </c>
      <c r="AK11" s="408">
        <f t="shared" si="3"/>
        <v>52.851047106194684</v>
      </c>
      <c r="AL11" s="408">
        <f t="shared" si="3"/>
        <v>52.851047106194684</v>
      </c>
      <c r="AM11" s="408">
        <f t="shared" si="3"/>
        <v>52.851047106194684</v>
      </c>
      <c r="AN11" s="408">
        <f t="shared" si="3"/>
        <v>52.851047106194684</v>
      </c>
      <c r="AO11" s="408">
        <f t="shared" si="3"/>
        <v>52.851047106194684</v>
      </c>
      <c r="AP11" s="408">
        <f t="shared" si="3"/>
        <v>52.851047106194684</v>
      </c>
      <c r="AQ11" s="408">
        <f t="shared" si="3"/>
        <v>52.851047106194684</v>
      </c>
      <c r="AR11" s="408">
        <f t="shared" si="3"/>
        <v>52.851047106194684</v>
      </c>
      <c r="AS11" s="408">
        <f t="shared" si="3"/>
        <v>52.851047106194684</v>
      </c>
      <c r="AT11" s="408">
        <f t="shared" si="3"/>
        <v>52.851047106194684</v>
      </c>
      <c r="AU11" s="408">
        <f t="shared" si="3"/>
        <v>52.851047106194684</v>
      </c>
      <c r="AV11" s="408">
        <f>AW11</f>
        <v>52.851047106194684</v>
      </c>
      <c r="AW11" s="408">
        <f t="shared" si="3"/>
        <v>52.851047106194684</v>
      </c>
      <c r="AX11" s="408">
        <f t="shared" si="3"/>
        <v>52.851047106194684</v>
      </c>
      <c r="AY11" s="408">
        <f t="shared" si="3"/>
        <v>52.851047106194684</v>
      </c>
      <c r="AZ11" s="408">
        <f t="shared" si="3"/>
        <v>52.851047106194684</v>
      </c>
      <c r="BA11" s="408">
        <f t="shared" si="3"/>
        <v>52.851047106194684</v>
      </c>
      <c r="BB11" s="408">
        <f>BC11</f>
        <v>52.851047106194684</v>
      </c>
      <c r="BC11" s="408">
        <f>BD11</f>
        <v>52.851047106194684</v>
      </c>
      <c r="BD11" s="408">
        <f>BE11</f>
        <v>52.851047106194684</v>
      </c>
      <c r="BE11" s="409">
        <f>BE9+BE10</f>
        <v>52.851047106194684</v>
      </c>
    </row>
    <row r="12" spans="1:57" s="162" customFormat="1">
      <c r="A12" s="412"/>
      <c r="B12" s="162" t="s">
        <v>34</v>
      </c>
      <c r="F12" s="406" t="s">
        <v>35</v>
      </c>
      <c r="G12" s="407"/>
      <c r="H12" s="408">
        <f t="shared" ref="H12:BA12" si="4">I8</f>
        <v>880.17519697729051</v>
      </c>
      <c r="I12" s="408">
        <f t="shared" si="4"/>
        <v>876.71966669063841</v>
      </c>
      <c r="J12" s="408">
        <f t="shared" si="4"/>
        <v>873.0642092945443</v>
      </c>
      <c r="K12" s="408">
        <f t="shared" si="4"/>
        <v>869.19725757767617</v>
      </c>
      <c r="L12" s="408">
        <f t="shared" si="4"/>
        <v>865.10657508290353</v>
      </c>
      <c r="M12" s="408">
        <f t="shared" si="4"/>
        <v>860.77921738664759</v>
      </c>
      <c r="N12" s="408">
        <f t="shared" si="4"/>
        <v>856.20149113796549</v>
      </c>
      <c r="O12" s="408">
        <f t="shared" si="4"/>
        <v>851.35891072775246</v>
      </c>
      <c r="P12" s="408">
        <f t="shared" si="4"/>
        <v>846.23615245094857</v>
      </c>
      <c r="Q12" s="408">
        <f t="shared" si="4"/>
        <v>840.81700601670104</v>
      </c>
      <c r="R12" s="408">
        <f t="shared" si="4"/>
        <v>835.08432325304341</v>
      </c>
      <c r="S12" s="408">
        <f t="shared" si="4"/>
        <v>829.01996384377412</v>
      </c>
      <c r="T12" s="408">
        <f t="shared" si="4"/>
        <v>822.6047379258257</v>
      </c>
      <c r="U12" s="408">
        <f t="shared" si="4"/>
        <v>815.81834536548172</v>
      </c>
      <c r="V12" s="408">
        <f t="shared" si="4"/>
        <v>808.6393115212893</v>
      </c>
      <c r="W12" s="408">
        <f t="shared" si="4"/>
        <v>801.04491929039716</v>
      </c>
      <c r="X12" s="408">
        <f t="shared" si="4"/>
        <v>793.0111372232891</v>
      </c>
      <c r="Y12" s="408">
        <f t="shared" si="4"/>
        <v>784.51254347944121</v>
      </c>
      <c r="Z12" s="408">
        <f t="shared" si="4"/>
        <v>775.52224538327073</v>
      </c>
      <c r="AA12" s="408">
        <f t="shared" si="4"/>
        <v>766.01179432582182</v>
      </c>
      <c r="AB12" s="408">
        <f t="shared" si="4"/>
        <v>755.9510957429062</v>
      </c>
      <c r="AC12" s="408">
        <f t="shared" si="4"/>
        <v>745.30831388483614</v>
      </c>
      <c r="AD12" s="408">
        <f t="shared" si="4"/>
        <v>734.04977107640639</v>
      </c>
      <c r="AE12" s="408">
        <f t="shared" si="4"/>
        <v>722.13984114834602</v>
      </c>
      <c r="AF12" s="408">
        <f t="shared" si="4"/>
        <v>709.54083670301929</v>
      </c>
      <c r="AG12" s="408">
        <f t="shared" si="4"/>
        <v>696.21288985764147</v>
      </c>
      <c r="AH12" s="408">
        <f t="shared" si="4"/>
        <v>682.11382608763824</v>
      </c>
      <c r="AI12" s="408">
        <f t="shared" si="4"/>
        <v>667.19903077094204</v>
      </c>
      <c r="AJ12" s="408">
        <f t="shared" si="4"/>
        <v>651.42130801092264</v>
      </c>
      <c r="AK12" s="408">
        <f t="shared" si="4"/>
        <v>634.73073129121644</v>
      </c>
      <c r="AL12" s="408">
        <f t="shared" si="4"/>
        <v>617.07448548987009</v>
      </c>
      <c r="AM12" s="408">
        <f t="shared" si="4"/>
        <v>598.39669975287438</v>
      </c>
      <c r="AN12" s="408">
        <f t="shared" si="4"/>
        <v>578.63827069823822</v>
      </c>
      <c r="AO12" s="408">
        <f t="shared" si="4"/>
        <v>557.73667539115525</v>
      </c>
      <c r="AP12" s="408">
        <f t="shared" si="4"/>
        <v>535.62577349844821</v>
      </c>
      <c r="AQ12" s="408">
        <f t="shared" si="4"/>
        <v>512.23559799623456</v>
      </c>
      <c r="AR12" s="408">
        <f t="shared" si="4"/>
        <v>487.49213376853567</v>
      </c>
      <c r="AS12" s="408">
        <f t="shared" si="4"/>
        <v>461.31708339623418</v>
      </c>
      <c r="AT12" s="408">
        <f t="shared" si="4"/>
        <v>433.62761939524955</v>
      </c>
      <c r="AU12" s="408">
        <f t="shared" si="4"/>
        <v>404.33612211992221</v>
      </c>
      <c r="AV12" s="408">
        <f t="shared" si="4"/>
        <v>373.34990250223666</v>
      </c>
      <c r="AW12" s="408">
        <f t="shared" si="4"/>
        <v>340.57090874952792</v>
      </c>
      <c r="AX12" s="408">
        <f t="shared" si="4"/>
        <v>305.89541607255529</v>
      </c>
      <c r="AY12" s="408">
        <f t="shared" si="4"/>
        <v>269.21369846212923</v>
      </c>
      <c r="AZ12" s="408">
        <f t="shared" si="4"/>
        <v>230.40968147567136</v>
      </c>
      <c r="BA12" s="408">
        <f t="shared" si="4"/>
        <v>189.36057493499703</v>
      </c>
      <c r="BB12" s="408">
        <f>BC8</f>
        <v>145.93648437304083</v>
      </c>
      <c r="BC12" s="408">
        <f>BD8</f>
        <v>100</v>
      </c>
      <c r="BD12" s="408">
        <f>BE8</f>
        <v>51.405761888233251</v>
      </c>
      <c r="BE12" s="409">
        <f>BE8-BE9</f>
        <v>0</v>
      </c>
    </row>
    <row r="13" spans="1:57" s="162" customFormat="1">
      <c r="B13" s="162" t="s">
        <v>36</v>
      </c>
      <c r="F13" s="406"/>
      <c r="G13" s="407"/>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413"/>
      <c r="BA13" s="413"/>
      <c r="BB13" s="413"/>
      <c r="BC13" s="413"/>
      <c r="BD13" s="413"/>
      <c r="BE13" s="414"/>
    </row>
    <row r="14" spans="1:57" s="162" customFormat="1" ht="15.75" thickBot="1">
      <c r="B14" s="162" t="s">
        <v>37</v>
      </c>
      <c r="F14" s="415"/>
      <c r="G14" s="416"/>
      <c r="H14" s="417">
        <f>Input!C10/(1+0.5*Input!C10)</f>
        <v>5.6230475529330089E-2</v>
      </c>
      <c r="I14" s="417">
        <f>H14</f>
        <v>5.6230475529330089E-2</v>
      </c>
      <c r="J14" s="417">
        <f t="shared" ref="J14:BE14" si="5">I14</f>
        <v>5.6230475529330089E-2</v>
      </c>
      <c r="K14" s="417">
        <f t="shared" si="5"/>
        <v>5.6230475529330089E-2</v>
      </c>
      <c r="L14" s="417">
        <f t="shared" si="5"/>
        <v>5.6230475529330089E-2</v>
      </c>
      <c r="M14" s="417">
        <f t="shared" si="5"/>
        <v>5.6230475529330089E-2</v>
      </c>
      <c r="N14" s="417">
        <f t="shared" si="5"/>
        <v>5.6230475529330089E-2</v>
      </c>
      <c r="O14" s="417">
        <f t="shared" si="5"/>
        <v>5.6230475529330089E-2</v>
      </c>
      <c r="P14" s="417">
        <f t="shared" si="5"/>
        <v>5.6230475529330089E-2</v>
      </c>
      <c r="Q14" s="417">
        <f t="shared" si="5"/>
        <v>5.6230475529330089E-2</v>
      </c>
      <c r="R14" s="417">
        <f t="shared" si="5"/>
        <v>5.6230475529330089E-2</v>
      </c>
      <c r="S14" s="417">
        <f t="shared" si="5"/>
        <v>5.6230475529330089E-2</v>
      </c>
      <c r="T14" s="417">
        <f t="shared" si="5"/>
        <v>5.6230475529330089E-2</v>
      </c>
      <c r="U14" s="417">
        <f t="shared" si="5"/>
        <v>5.6230475529330089E-2</v>
      </c>
      <c r="V14" s="417">
        <f t="shared" si="5"/>
        <v>5.6230475529330089E-2</v>
      </c>
      <c r="W14" s="417">
        <f t="shared" si="5"/>
        <v>5.6230475529330089E-2</v>
      </c>
      <c r="X14" s="417">
        <f t="shared" si="5"/>
        <v>5.6230475529330089E-2</v>
      </c>
      <c r="Y14" s="417">
        <f t="shared" si="5"/>
        <v>5.6230475529330089E-2</v>
      </c>
      <c r="Z14" s="417">
        <f t="shared" si="5"/>
        <v>5.6230475529330089E-2</v>
      </c>
      <c r="AA14" s="417">
        <f t="shared" si="5"/>
        <v>5.6230475529330089E-2</v>
      </c>
      <c r="AB14" s="417">
        <f t="shared" si="5"/>
        <v>5.6230475529330089E-2</v>
      </c>
      <c r="AC14" s="417">
        <f t="shared" si="5"/>
        <v>5.6230475529330089E-2</v>
      </c>
      <c r="AD14" s="417">
        <f t="shared" si="5"/>
        <v>5.6230475529330089E-2</v>
      </c>
      <c r="AE14" s="417">
        <f t="shared" si="5"/>
        <v>5.6230475529330089E-2</v>
      </c>
      <c r="AF14" s="417">
        <f t="shared" si="5"/>
        <v>5.6230475529330089E-2</v>
      </c>
      <c r="AG14" s="417">
        <f t="shared" si="5"/>
        <v>5.6230475529330089E-2</v>
      </c>
      <c r="AH14" s="417">
        <f t="shared" si="5"/>
        <v>5.6230475529330089E-2</v>
      </c>
      <c r="AI14" s="417">
        <f t="shared" si="5"/>
        <v>5.6230475529330089E-2</v>
      </c>
      <c r="AJ14" s="417">
        <f t="shared" si="5"/>
        <v>5.6230475529330089E-2</v>
      </c>
      <c r="AK14" s="417">
        <f t="shared" si="5"/>
        <v>5.6230475529330089E-2</v>
      </c>
      <c r="AL14" s="417">
        <f t="shared" si="5"/>
        <v>5.6230475529330089E-2</v>
      </c>
      <c r="AM14" s="417">
        <f t="shared" si="5"/>
        <v>5.6230475529330089E-2</v>
      </c>
      <c r="AN14" s="417">
        <f t="shared" si="5"/>
        <v>5.6230475529330089E-2</v>
      </c>
      <c r="AO14" s="417">
        <f t="shared" si="5"/>
        <v>5.6230475529330089E-2</v>
      </c>
      <c r="AP14" s="417">
        <f t="shared" si="5"/>
        <v>5.6230475529330089E-2</v>
      </c>
      <c r="AQ14" s="417">
        <f t="shared" si="5"/>
        <v>5.6230475529330089E-2</v>
      </c>
      <c r="AR14" s="417">
        <f t="shared" si="5"/>
        <v>5.6230475529330089E-2</v>
      </c>
      <c r="AS14" s="417">
        <f t="shared" si="5"/>
        <v>5.6230475529330089E-2</v>
      </c>
      <c r="AT14" s="417">
        <f t="shared" si="5"/>
        <v>5.6230475529330089E-2</v>
      </c>
      <c r="AU14" s="417">
        <f t="shared" si="5"/>
        <v>5.6230475529330089E-2</v>
      </c>
      <c r="AV14" s="417">
        <f t="shared" si="5"/>
        <v>5.6230475529330089E-2</v>
      </c>
      <c r="AW14" s="417">
        <f t="shared" si="5"/>
        <v>5.6230475529330089E-2</v>
      </c>
      <c r="AX14" s="417">
        <f t="shared" si="5"/>
        <v>5.6230475529330089E-2</v>
      </c>
      <c r="AY14" s="417">
        <f t="shared" si="5"/>
        <v>5.6230475529330089E-2</v>
      </c>
      <c r="AZ14" s="417">
        <f t="shared" si="5"/>
        <v>5.6230475529330089E-2</v>
      </c>
      <c r="BA14" s="417">
        <f t="shared" si="5"/>
        <v>5.6230475529330089E-2</v>
      </c>
      <c r="BB14" s="417">
        <f t="shared" si="5"/>
        <v>5.6230475529330089E-2</v>
      </c>
      <c r="BC14" s="417">
        <f t="shared" si="5"/>
        <v>5.6230475529330089E-2</v>
      </c>
      <c r="BD14" s="417">
        <f t="shared" si="5"/>
        <v>5.6230475529330089E-2</v>
      </c>
      <c r="BE14" s="418">
        <f t="shared" si="5"/>
        <v>5.6230475529330089E-2</v>
      </c>
    </row>
    <row r="15" spans="1:57" s="162" customFormat="1"/>
    <row r="16" spans="1:57" s="162" customFormat="1"/>
    <row r="18" spans="1:39" s="111" customFormat="1" ht="21">
      <c r="A18" s="199" t="s">
        <v>384</v>
      </c>
      <c r="C18" s="104"/>
      <c r="D18" s="104"/>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M77"/>
  <sheetViews>
    <sheetView zoomScale="90" zoomScaleNormal="90" workbookViewId="0">
      <selection activeCell="F69" sqref="F69"/>
    </sheetView>
  </sheetViews>
  <sheetFormatPr defaultRowHeight="15"/>
  <cols>
    <col min="2" max="2" width="35" customWidth="1"/>
    <col min="3" max="3" width="14.140625" style="38" bestFit="1" customWidth="1"/>
    <col min="4" max="7" width="12.5703125" style="38" bestFit="1" customWidth="1"/>
  </cols>
  <sheetData>
    <row r="1" spans="1:39" s="111" customFormat="1" ht="21">
      <c r="A1" s="199"/>
      <c r="B1" s="199" t="s">
        <v>0</v>
      </c>
      <c r="C1" s="261">
        <v>2015</v>
      </c>
      <c r="D1" s="261">
        <v>2016</v>
      </c>
      <c r="E1" s="261">
        <v>2017</v>
      </c>
      <c r="F1" s="261">
        <v>2018</v>
      </c>
      <c r="G1" s="261">
        <v>2019</v>
      </c>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199"/>
      <c r="AL1" s="199"/>
      <c r="AM1" s="199"/>
    </row>
    <row r="3" spans="1:39">
      <c r="B3" t="s">
        <v>7</v>
      </c>
      <c r="C3" s="100">
        <f>C23</f>
        <v>10.167359999999862</v>
      </c>
      <c r="D3" s="100">
        <f t="shared" ref="D3:G3" si="0">D23</f>
        <v>9.6793267199980484</v>
      </c>
      <c r="E3" s="100">
        <f t="shared" si="0"/>
        <v>9.2147190374257892</v>
      </c>
      <c r="F3" s="100">
        <f t="shared" si="0"/>
        <v>8.7724125235730117</v>
      </c>
      <c r="G3" s="100">
        <f t="shared" si="0"/>
        <v>8.3513367222451489</v>
      </c>
    </row>
    <row r="4" spans="1:39">
      <c r="B4" t="s">
        <v>18</v>
      </c>
      <c r="C4" s="100"/>
      <c r="D4" s="101">
        <f>(D3-C3)/C3</f>
        <v>-4.8000000000179011E-2</v>
      </c>
      <c r="E4" s="101">
        <f t="shared" ref="E4:F4" si="1">(E3-D3)/D3</f>
        <v>-4.8000000001276209E-2</v>
      </c>
      <c r="F4" s="101">
        <f t="shared" si="1"/>
        <v>-4.8000000006114089E-2</v>
      </c>
      <c r="G4" s="101">
        <f>(G3-F3)/F3</f>
        <v>-4.800000002238361E-2</v>
      </c>
      <c r="H4" s="14">
        <f>AVERAGE(D4:G4)</f>
        <v>-4.8000000007488233E-2</v>
      </c>
    </row>
    <row r="6" spans="1:39" s="111" customFormat="1" ht="21">
      <c r="A6" s="199"/>
      <c r="B6" s="199" t="s">
        <v>1</v>
      </c>
      <c r="C6" s="261">
        <v>2015</v>
      </c>
      <c r="D6" s="261">
        <v>2016</v>
      </c>
      <c r="E6" s="261">
        <v>2017</v>
      </c>
      <c r="F6" s="261">
        <v>2018</v>
      </c>
      <c r="G6" s="261">
        <v>2019</v>
      </c>
      <c r="H6" s="199"/>
      <c r="I6" s="199"/>
      <c r="J6" s="199"/>
      <c r="K6" s="199"/>
      <c r="L6" s="199"/>
      <c r="M6" s="199"/>
      <c r="N6" s="199"/>
      <c r="O6" s="199"/>
      <c r="P6" s="199"/>
      <c r="Q6" s="199"/>
      <c r="R6" s="199"/>
      <c r="S6" s="199"/>
      <c r="T6" s="199"/>
      <c r="U6" s="199"/>
      <c r="V6" s="199"/>
      <c r="W6" s="199"/>
      <c r="X6" s="199"/>
      <c r="Y6" s="199"/>
      <c r="Z6" s="199"/>
      <c r="AA6" s="199"/>
      <c r="AB6" s="199"/>
      <c r="AC6" s="199"/>
      <c r="AD6" s="199"/>
      <c r="AE6" s="199"/>
      <c r="AF6" s="199"/>
      <c r="AG6" s="199"/>
      <c r="AH6" s="199"/>
      <c r="AI6" s="199"/>
      <c r="AJ6" s="199"/>
      <c r="AK6" s="199"/>
      <c r="AL6" s="199"/>
      <c r="AM6" s="199"/>
    </row>
    <row r="7" spans="1:39">
      <c r="B7" s="248" t="s">
        <v>464</v>
      </c>
    </row>
    <row r="8" spans="1:39">
      <c r="B8" t="s">
        <v>2</v>
      </c>
      <c r="C8" s="99">
        <f>IF(Input!C49="",Opex!I3,Input!C49)</f>
        <v>191310194.42207369</v>
      </c>
      <c r="D8" s="214">
        <f>IF(Input!D49="",Opex!J3,Input!D49)</f>
        <v>188608798.07970351</v>
      </c>
      <c r="E8" s="214">
        <f>IF(Input!E49="",Opex!K3,Input!E49)</f>
        <v>186986525.26574332</v>
      </c>
      <c r="F8" s="214">
        <f>IF(Input!F49="",Opex!L3,Input!F49)</f>
        <v>188281874.99767125</v>
      </c>
      <c r="G8" s="214">
        <f>IF(Input!G49="",Opex!M3,Input!G49)</f>
        <v>189625273.05330157</v>
      </c>
      <c r="H8" s="257"/>
    </row>
    <row r="9" spans="1:39">
      <c r="B9" t="s">
        <v>24</v>
      </c>
      <c r="C9" s="99">
        <f>IF(Input!C54="",CR!E4,Input!C54)</f>
        <v>141438798.34598565</v>
      </c>
      <c r="D9" s="214">
        <f>IF(Input!D54="",CR!F4,Input!D54)</f>
        <v>143324128.86363721</v>
      </c>
      <c r="E9" s="214">
        <f>IF(Input!E54="",CR!G4,Input!E54)</f>
        <v>146291892.83430254</v>
      </c>
      <c r="F9" s="214">
        <f>IF(Input!F54="",CR!H4,Input!F54)</f>
        <v>152251703.2865147</v>
      </c>
      <c r="G9" s="214">
        <f>IF(Input!G54="",CR!I4,Input!G54)</f>
        <v>156385094.89099383</v>
      </c>
      <c r="H9" s="257"/>
    </row>
    <row r="10" spans="1:39" s="202" customFormat="1">
      <c r="B10" s="202" t="s">
        <v>27</v>
      </c>
      <c r="C10" s="99">
        <f>'Capital Costs'!F36</f>
        <v>1518009761.6279659</v>
      </c>
      <c r="D10" s="99"/>
      <c r="E10" s="99"/>
      <c r="F10" s="99"/>
      <c r="G10" s="99"/>
    </row>
    <row r="11" spans="1:39" s="202" customFormat="1">
      <c r="B11" s="202" t="s">
        <v>35</v>
      </c>
      <c r="C11" s="99"/>
      <c r="D11" s="99"/>
      <c r="E11" s="99"/>
      <c r="F11" s="99"/>
      <c r="G11" s="99">
        <f>'Capital Costs'!J15</f>
        <v>1411180940.3423858</v>
      </c>
    </row>
    <row r="12" spans="1:39" s="202" customFormat="1">
      <c r="B12" s="71" t="s">
        <v>402</v>
      </c>
      <c r="C12" s="210">
        <f>-'Capital Costs'!F11-'Capital Costs'!F12</f>
        <v>80336248.428735852</v>
      </c>
      <c r="D12" s="210">
        <f>-'Capital Costs'!G11-'Capital Costs'!G12</f>
        <v>81906476.03840965</v>
      </c>
      <c r="E12" s="210">
        <f>-'Capital Costs'!H11-'Capital Costs'!H12</f>
        <v>83717016.581662983</v>
      </c>
      <c r="F12" s="210">
        <f>-'Capital Costs'!I11-'Capital Costs'!I12</f>
        <v>84445428.187974229</v>
      </c>
      <c r="G12" s="210">
        <f>-'Capital Costs'!J11-'Capital Costs'!J12</f>
        <v>84377061.04879719</v>
      </c>
    </row>
    <row r="13" spans="1:39" s="202" customFormat="1">
      <c r="B13" s="71" t="s">
        <v>403</v>
      </c>
      <c r="C13" s="210">
        <f>'Capital Costs'!F13</f>
        <v>86225263.003333166</v>
      </c>
      <c r="D13" s="210">
        <f>'Capital Costs'!G13</f>
        <v>84900209.816856667</v>
      </c>
      <c r="E13" s="210">
        <f>'Capital Costs'!H13</f>
        <v>83334440.48307468</v>
      </c>
      <c r="F13" s="210">
        <f>'Capital Costs'!I13</f>
        <v>83034729.766399696</v>
      </c>
      <c r="G13" s="210">
        <f>'Capital Costs'!J13</f>
        <v>81723656.466650128</v>
      </c>
      <c r="H13" s="190"/>
      <c r="I13" s="190"/>
      <c r="J13" s="190"/>
      <c r="K13" s="190"/>
      <c r="L13" s="190"/>
    </row>
    <row r="14" spans="1:39">
      <c r="B14" t="s">
        <v>404</v>
      </c>
      <c r="C14" s="214">
        <f>'Capital Costs'!F3</f>
        <v>166561511.43206903</v>
      </c>
      <c r="D14" s="99">
        <f>'Capital Costs'!G3</f>
        <v>166806685.8552663</v>
      </c>
      <c r="E14" s="99">
        <f>'Capital Costs'!H3</f>
        <v>167051457.06473768</v>
      </c>
      <c r="F14" s="99">
        <f>'Capital Costs'!I3</f>
        <v>167480157.95437393</v>
      </c>
      <c r="G14" s="99">
        <f>'Capital Costs'!J3</f>
        <v>166100717.51544729</v>
      </c>
    </row>
    <row r="15" spans="1:39">
      <c r="B15" s="4" t="s">
        <v>405</v>
      </c>
      <c r="C15" s="99">
        <f>C8-C9+C14</f>
        <v>216432907.50815707</v>
      </c>
      <c r="D15" s="99">
        <f>D8-D9+D14</f>
        <v>212091355.0713326</v>
      </c>
      <c r="E15" s="99">
        <f>E8-E9+E14</f>
        <v>207746089.49617845</v>
      </c>
      <c r="F15" s="99">
        <f>F8-F9+F14</f>
        <v>203510329.66553047</v>
      </c>
      <c r="G15" s="99">
        <f>G8-G9+G14</f>
        <v>199340895.67775503</v>
      </c>
    </row>
    <row r="16" spans="1:39">
      <c r="B16" s="2" t="s">
        <v>6</v>
      </c>
      <c r="C16" s="99">
        <f>Input!C58</f>
        <v>21287031</v>
      </c>
      <c r="D16" s="99">
        <f>Input!D58</f>
        <v>21911788</v>
      </c>
      <c r="E16" s="99">
        <f>Input!E58</f>
        <v>22545027</v>
      </c>
      <c r="F16" s="99">
        <f>Input!F58</f>
        <v>23198901</v>
      </c>
      <c r="G16" s="99">
        <f>Input!G58</f>
        <v>23869340</v>
      </c>
    </row>
    <row r="17" spans="1:39" s="202" customFormat="1">
      <c r="B17" s="162" t="s">
        <v>348</v>
      </c>
      <c r="C17" s="100">
        <f>C15/C16</f>
        <v>10.167359999999862</v>
      </c>
      <c r="D17" s="100">
        <f t="shared" ref="D17:G17" si="2">D15/D16</f>
        <v>9.6793267199980484</v>
      </c>
      <c r="E17" s="100">
        <f t="shared" si="2"/>
        <v>9.2147190374257892</v>
      </c>
      <c r="F17" s="100">
        <f t="shared" si="2"/>
        <v>8.7724125235730117</v>
      </c>
      <c r="G17" s="100">
        <f t="shared" si="2"/>
        <v>8.3513367222451489</v>
      </c>
    </row>
    <row r="18" spans="1:39" s="202" customFormat="1">
      <c r="B18" s="162"/>
      <c r="C18" s="99"/>
      <c r="D18" s="99"/>
      <c r="E18" s="99"/>
      <c r="F18" s="99"/>
      <c r="G18" s="99"/>
    </row>
    <row r="19" spans="1:39">
      <c r="B19" s="3" t="s">
        <v>8</v>
      </c>
    </row>
    <row r="20" spans="1:39">
      <c r="B20" t="s">
        <v>2</v>
      </c>
      <c r="C20" s="100">
        <f>C8/C16</f>
        <v>8.9871713167549618</v>
      </c>
      <c r="D20" s="100">
        <f>D8/D16</f>
        <v>8.6076406945751529</v>
      </c>
      <c r="E20" s="100">
        <f>E8/E16</f>
        <v>8.2939144524308315</v>
      </c>
      <c r="F20" s="100">
        <f>F8/F16</f>
        <v>8.1159825199336488</v>
      </c>
      <c r="G20" s="100">
        <f>G8/G16</f>
        <v>7.9443031543101554</v>
      </c>
    </row>
    <row r="21" spans="1:39">
      <c r="B21" t="s">
        <v>9</v>
      </c>
      <c r="C21" s="100">
        <f>C9/C16</f>
        <v>6.6443647470605764</v>
      </c>
      <c r="D21" s="100">
        <f>D9/D16</f>
        <v>6.5409600012393883</v>
      </c>
      <c r="E21" s="100">
        <f>E9/E16</f>
        <v>6.4888763643664094</v>
      </c>
      <c r="F21" s="100">
        <f>F9/F16</f>
        <v>6.5628843058778816</v>
      </c>
      <c r="G21" s="100">
        <f>G9/G16</f>
        <v>6.5517142447589185</v>
      </c>
    </row>
    <row r="22" spans="1:39">
      <c r="B22" t="s">
        <v>10</v>
      </c>
      <c r="C22" s="100">
        <f>C14/C16</f>
        <v>7.8245534303054773</v>
      </c>
      <c r="D22" s="100">
        <f>D14/D16</f>
        <v>7.6126460266622837</v>
      </c>
      <c r="E22" s="100">
        <f>E14/E16</f>
        <v>7.409680949361368</v>
      </c>
      <c r="F22" s="100">
        <f>F14/F16</f>
        <v>7.2193143095172454</v>
      </c>
      <c r="G22" s="100">
        <f>G14/G16</f>
        <v>6.9587478126939111</v>
      </c>
    </row>
    <row r="23" spans="1:39">
      <c r="B23" s="4" t="s">
        <v>17</v>
      </c>
      <c r="C23" s="102">
        <f>C15/C16</f>
        <v>10.167359999999862</v>
      </c>
      <c r="D23" s="102">
        <f t="shared" ref="D23:G23" si="3">D15/D16</f>
        <v>9.6793267199980484</v>
      </c>
      <c r="E23" s="102">
        <f t="shared" si="3"/>
        <v>9.2147190374257892</v>
      </c>
      <c r="F23" s="102">
        <f t="shared" si="3"/>
        <v>8.7724125235730117</v>
      </c>
      <c r="G23" s="102">
        <f t="shared" si="3"/>
        <v>8.3513367222451489</v>
      </c>
    </row>
    <row r="24" spans="1:39" s="245" customFormat="1">
      <c r="B24" s="255"/>
      <c r="C24" s="102"/>
      <c r="D24" s="102"/>
      <c r="E24" s="102"/>
      <c r="F24" s="102"/>
      <c r="G24" s="102"/>
    </row>
    <row r="25" spans="1:39" s="245" customFormat="1">
      <c r="B25" s="246" t="s">
        <v>552</v>
      </c>
      <c r="C25" s="102">
        <f>(C8-C9+'Capital Costs'!F25)/Input!C58</f>
        <v>8.8367494085097746</v>
      </c>
      <c r="D25" s="102">
        <f>(D8-D9+'Capital Costs'!G25)/Input!D58</f>
        <v>8.6911362503027103</v>
      </c>
      <c r="E25" s="102">
        <f>(E8-E9+'Capital Costs'!H25)/Input!E58</f>
        <v>8.4793664882926461</v>
      </c>
      <c r="F25" s="102">
        <f>(F8-F9+'Capital Costs'!I25)/Input!F58</f>
        <v>8.3631313089332178</v>
      </c>
      <c r="G25" s="102">
        <f>(G8-G9+'Capital Costs'!J25)/Input!G58</f>
        <v>8.3375735294067077</v>
      </c>
    </row>
    <row r="26" spans="1:39" s="245" customFormat="1">
      <c r="B26" s="255" t="s">
        <v>555</v>
      </c>
      <c r="C26" s="102">
        <f>C3</f>
        <v>10.167359999999862</v>
      </c>
      <c r="D26" s="102">
        <f t="shared" ref="D26:G26" si="4">D3</f>
        <v>9.6793267199980484</v>
      </c>
      <c r="E26" s="102">
        <f t="shared" si="4"/>
        <v>9.2147190374257892</v>
      </c>
      <c r="F26" s="102">
        <f t="shared" si="4"/>
        <v>8.7724125235730117</v>
      </c>
      <c r="G26" s="102">
        <f t="shared" si="4"/>
        <v>8.3513367222451489</v>
      </c>
    </row>
    <row r="27" spans="1:39" s="245" customFormat="1">
      <c r="B27" s="255" t="s">
        <v>373</v>
      </c>
      <c r="C27" s="302">
        <f>C26-C25</f>
        <v>1.3306105914900872</v>
      </c>
      <c r="D27" s="302">
        <f t="shared" ref="D27:G27" si="5">D26-D25</f>
        <v>0.98819046969533808</v>
      </c>
      <c r="E27" s="302">
        <f t="shared" si="5"/>
        <v>0.73535254913314319</v>
      </c>
      <c r="F27" s="302">
        <f t="shared" si="5"/>
        <v>0.40928121463979394</v>
      </c>
      <c r="G27" s="302">
        <f t="shared" si="5"/>
        <v>1.3763192838441185E-2</v>
      </c>
    </row>
    <row r="29" spans="1:39" s="111" customFormat="1" ht="21">
      <c r="A29" s="199"/>
      <c r="B29" s="199" t="s">
        <v>315</v>
      </c>
      <c r="C29" s="261">
        <v>2015</v>
      </c>
      <c r="D29" s="261">
        <v>2016</v>
      </c>
      <c r="E29" s="261">
        <v>2017</v>
      </c>
      <c r="F29" s="261">
        <v>2018</v>
      </c>
      <c r="G29" s="261">
        <v>2019</v>
      </c>
      <c r="H29" s="199"/>
      <c r="I29" s="199"/>
      <c r="J29" s="199"/>
      <c r="K29" s="199"/>
      <c r="L29" s="199"/>
      <c r="M29" s="199"/>
      <c r="N29" s="199"/>
      <c r="O29" s="199"/>
      <c r="P29" s="199"/>
      <c r="Q29" s="199"/>
      <c r="R29" s="199"/>
      <c r="S29" s="199"/>
      <c r="T29" s="199"/>
      <c r="U29" s="199"/>
      <c r="V29" s="199"/>
      <c r="W29" s="199"/>
      <c r="X29" s="199"/>
      <c r="Y29" s="199"/>
      <c r="Z29" s="199"/>
      <c r="AA29" s="199"/>
      <c r="AB29" s="199"/>
      <c r="AC29" s="199"/>
      <c r="AD29" s="199"/>
      <c r="AE29" s="199"/>
      <c r="AF29" s="199"/>
      <c r="AG29" s="199"/>
      <c r="AH29" s="199"/>
      <c r="AI29" s="199"/>
      <c r="AJ29" s="199"/>
      <c r="AK29" s="199"/>
      <c r="AL29" s="199"/>
      <c r="AM29" s="199"/>
    </row>
    <row r="31" spans="1:39">
      <c r="A31" s="248" t="s">
        <v>316</v>
      </c>
      <c r="B31" s="202"/>
      <c r="C31" s="158"/>
      <c r="D31" s="158"/>
      <c r="E31" s="158"/>
      <c r="F31" s="158"/>
      <c r="G31" s="158"/>
      <c r="H31" s="202"/>
    </row>
    <row r="32" spans="1:39">
      <c r="A32" s="202"/>
      <c r="B32" s="202" t="s">
        <v>317</v>
      </c>
      <c r="C32" s="99">
        <f>C15</f>
        <v>216432907.50815707</v>
      </c>
      <c r="D32" s="214">
        <f>D15</f>
        <v>212091355.0713326</v>
      </c>
      <c r="E32" s="214">
        <f>E15</f>
        <v>207746089.49617845</v>
      </c>
      <c r="F32" s="214">
        <f>F15</f>
        <v>203510329.66553047</v>
      </c>
      <c r="G32" s="214">
        <f>G15</f>
        <v>199340895.67775503</v>
      </c>
      <c r="H32" s="202"/>
    </row>
    <row r="33" spans="1:8">
      <c r="A33" s="202"/>
      <c r="B33" s="202" t="s">
        <v>24</v>
      </c>
      <c r="C33" s="99">
        <f>C9</f>
        <v>141438798.34598565</v>
      </c>
      <c r="D33" s="214">
        <f>D9</f>
        <v>143324128.86363721</v>
      </c>
      <c r="E33" s="214">
        <f>E9</f>
        <v>146291892.83430254</v>
      </c>
      <c r="F33" s="214">
        <f>F9</f>
        <v>152251703.2865147</v>
      </c>
      <c r="G33" s="214">
        <f>G9</f>
        <v>156385094.89099383</v>
      </c>
      <c r="H33" s="202"/>
    </row>
    <row r="34" spans="1:8">
      <c r="A34" s="202"/>
      <c r="B34" s="202" t="s">
        <v>2</v>
      </c>
      <c r="C34" s="99">
        <f>-C8</f>
        <v>-191310194.42207369</v>
      </c>
      <c r="D34" s="214">
        <f>-D8</f>
        <v>-188608798.07970351</v>
      </c>
      <c r="E34" s="214">
        <f>-E8</f>
        <v>-186986525.26574332</v>
      </c>
      <c r="F34" s="214">
        <f>-F8</f>
        <v>-188281874.99767125</v>
      </c>
      <c r="G34" s="214">
        <f>-G8</f>
        <v>-189625273.05330157</v>
      </c>
      <c r="H34" s="202"/>
    </row>
    <row r="35" spans="1:8">
      <c r="A35" s="202"/>
      <c r="B35" s="157" t="s">
        <v>318</v>
      </c>
      <c r="C35" s="99">
        <f>SUM(C32:C34)</f>
        <v>166561511.43206903</v>
      </c>
      <c r="D35" s="214">
        <f t="shared" ref="D35:F35" si="6">SUM(D32:D34)</f>
        <v>166806685.85526627</v>
      </c>
      <c r="E35" s="214">
        <f t="shared" si="6"/>
        <v>167051457.06473768</v>
      </c>
      <c r="F35" s="214">
        <f t="shared" si="6"/>
        <v>167480157.95437396</v>
      </c>
      <c r="G35" s="214">
        <f>SUM(G32:G34)</f>
        <v>166100717.51544726</v>
      </c>
      <c r="H35" s="202"/>
    </row>
    <row r="36" spans="1:8">
      <c r="A36" s="202"/>
      <c r="B36" s="202"/>
      <c r="C36" s="158"/>
      <c r="D36" s="158"/>
      <c r="E36" s="158"/>
      <c r="F36" s="158"/>
      <c r="G36" s="158"/>
      <c r="H36" s="202"/>
    </row>
    <row r="37" spans="1:8">
      <c r="A37" s="248" t="s">
        <v>319</v>
      </c>
      <c r="B37" s="202"/>
      <c r="C37" s="158"/>
      <c r="D37" s="158"/>
      <c r="E37" s="158"/>
      <c r="F37" s="158"/>
      <c r="G37" s="158"/>
      <c r="H37" s="202"/>
    </row>
    <row r="38" spans="1:8">
      <c r="A38" s="202"/>
      <c r="B38" s="202" t="s">
        <v>320</v>
      </c>
      <c r="C38" s="99">
        <f>C35</f>
        <v>166561511.43206903</v>
      </c>
      <c r="D38" s="99">
        <f t="shared" ref="D38:G38" si="7">D35</f>
        <v>166806685.85526627</v>
      </c>
      <c r="E38" s="99">
        <f t="shared" si="7"/>
        <v>167051457.06473768</v>
      </c>
      <c r="F38" s="99">
        <f t="shared" si="7"/>
        <v>167480157.95437396</v>
      </c>
      <c r="G38" s="99">
        <f t="shared" si="7"/>
        <v>166100717.51544726</v>
      </c>
      <c r="H38" s="202"/>
    </row>
    <row r="39" spans="1:8">
      <c r="A39" s="202"/>
      <c r="B39" s="202" t="s">
        <v>550</v>
      </c>
      <c r="C39" s="99">
        <f>C49*Input!$C$20</f>
        <v>-22770146.424419489</v>
      </c>
      <c r="D39" s="99">
        <f>D49*Input!$C$20</f>
        <v>-20361887.615360927</v>
      </c>
      <c r="E39" s="99">
        <f>E49*Input!$C$20</f>
        <v>-17937262.830419376</v>
      </c>
      <c r="F39" s="99">
        <f>F49*Input!$C$20</f>
        <v>-15358061.873587282</v>
      </c>
      <c r="G39" s="99">
        <f>G49*Input!$C$20</f>
        <v>-13410721.94976173</v>
      </c>
      <c r="H39" s="257" t="s">
        <v>457</v>
      </c>
    </row>
    <row r="40" spans="1:8">
      <c r="A40" s="202"/>
      <c r="B40" s="202" t="s">
        <v>551</v>
      </c>
      <c r="C40" s="99">
        <f>-(C38+C39-C12)*Input!$C$17</f>
        <v>-7931889.5723642111</v>
      </c>
      <c r="D40" s="214">
        <f>-(D38+D39-D12)*Input!$C$17</f>
        <v>-8067290.2751869634</v>
      </c>
      <c r="E40" s="214">
        <f>-(E38+E39-E12)*Input!$C$17</f>
        <v>-8174647.2065819167</v>
      </c>
      <c r="F40" s="214">
        <f>-(F38+F39-F12)*Input!$C$17</f>
        <v>-8459583.4866015557</v>
      </c>
      <c r="G40" s="214">
        <f>-(G38+G39-G12)*Input!$C$17</f>
        <v>-8539116.8146110438</v>
      </c>
      <c r="H40" s="257" t="s">
        <v>448</v>
      </c>
    </row>
    <row r="41" spans="1:8">
      <c r="A41" s="202"/>
      <c r="B41" s="157" t="s">
        <v>321</v>
      </c>
      <c r="C41" s="99">
        <f>SUM(C38:C40)</f>
        <v>135859475.43528533</v>
      </c>
      <c r="D41" s="99">
        <f t="shared" ref="D41:G41" si="8">SUM(D38:D40)</f>
        <v>138377507.9647184</v>
      </c>
      <c r="E41" s="99">
        <f t="shared" si="8"/>
        <v>140939547.0277364</v>
      </c>
      <c r="F41" s="99">
        <f t="shared" si="8"/>
        <v>143662512.59418511</v>
      </c>
      <c r="G41" s="99">
        <f t="shared" si="8"/>
        <v>144150878.75107449</v>
      </c>
      <c r="H41" s="202"/>
    </row>
    <row r="42" spans="1:8">
      <c r="A42" s="202"/>
      <c r="B42" s="202" t="s">
        <v>58</v>
      </c>
      <c r="C42" s="99">
        <f>-'2015-19 Capex'!D12</f>
        <v>-55584181.799999997</v>
      </c>
      <c r="D42" s="214">
        <f>-'2015-19 Capex'!E12</f>
        <v>-57556681.799999997</v>
      </c>
      <c r="E42" s="214">
        <f>-'2015-19 Capex'!F12</f>
        <v>-54966181.799999997</v>
      </c>
      <c r="F42" s="214">
        <f>-'2015-19 Capex'!G12</f>
        <v>-78751181.800000012</v>
      </c>
      <c r="G42" s="214">
        <f>-'2015-19 Capex'!H12</f>
        <v>-61095181.800000012</v>
      </c>
      <c r="H42" s="202"/>
    </row>
    <row r="43" spans="1:8">
      <c r="A43" s="202"/>
      <c r="B43" s="157" t="s">
        <v>335</v>
      </c>
      <c r="C43" s="99">
        <f>SUM(C41:C42)</f>
        <v>80275293.635285333</v>
      </c>
      <c r="D43" s="99">
        <f>SUM(D41:D42)</f>
        <v>80820826.164718404</v>
      </c>
      <c r="E43" s="99">
        <f>SUM(E41:E42)</f>
        <v>85973365.227736399</v>
      </c>
      <c r="F43" s="99">
        <f>SUM(F41:F42)</f>
        <v>64911330.794185102</v>
      </c>
      <c r="G43" s="99">
        <f>SUM(G41:G42)</f>
        <v>83055696.951074481</v>
      </c>
      <c r="H43" s="202"/>
    </row>
    <row r="44" spans="1:8">
      <c r="A44" s="202"/>
      <c r="B44" s="202"/>
      <c r="C44" s="158"/>
      <c r="D44" s="158"/>
      <c r="E44" s="158"/>
      <c r="F44" s="158"/>
      <c r="G44" s="158"/>
      <c r="H44" s="202"/>
    </row>
    <row r="45" spans="1:8">
      <c r="A45" s="248" t="s">
        <v>322</v>
      </c>
      <c r="B45" s="202"/>
      <c r="C45" s="158"/>
      <c r="D45" s="158"/>
      <c r="E45" s="158"/>
      <c r="F45" s="158"/>
      <c r="G45" s="158"/>
      <c r="H45" s="202"/>
    </row>
    <row r="46" spans="1:8">
      <c r="A46" s="202"/>
      <c r="B46" s="157" t="s">
        <v>323</v>
      </c>
      <c r="C46" s="99">
        <f>C41</f>
        <v>135859475.43528533</v>
      </c>
      <c r="D46" s="214">
        <f t="shared" ref="D46:G46" si="9">D41</f>
        <v>138377507.9647184</v>
      </c>
      <c r="E46" s="214">
        <f t="shared" si="9"/>
        <v>140939547.0277364</v>
      </c>
      <c r="F46" s="214">
        <f t="shared" si="9"/>
        <v>143662512.59418511</v>
      </c>
      <c r="G46" s="214">
        <f t="shared" si="9"/>
        <v>144150878.75107449</v>
      </c>
      <c r="H46" s="202"/>
    </row>
    <row r="47" spans="1:8">
      <c r="A47" s="202"/>
      <c r="B47" s="202"/>
      <c r="C47" s="158"/>
      <c r="D47" s="158"/>
      <c r="E47" s="158"/>
      <c r="F47" s="158"/>
      <c r="G47" s="158"/>
      <c r="H47" s="202"/>
    </row>
    <row r="48" spans="1:8">
      <c r="A48" s="248" t="s">
        <v>324</v>
      </c>
      <c r="B48" s="202"/>
      <c r="C48" s="257" t="s">
        <v>463</v>
      </c>
      <c r="D48" s="158"/>
      <c r="E48" s="158"/>
      <c r="F48" s="158"/>
      <c r="G48" s="158"/>
      <c r="H48" s="202"/>
    </row>
    <row r="49" spans="1:10">
      <c r="A49" s="202"/>
      <c r="B49" s="202" t="s">
        <v>325</v>
      </c>
      <c r="C49" s="99">
        <f>-C10*Input!C16</f>
        <v>-759004880.81398296</v>
      </c>
      <c r="D49" s="99">
        <f>C51</f>
        <v>-678729587.17869759</v>
      </c>
      <c r="E49" s="99">
        <f t="shared" ref="E49" si="10">D51</f>
        <v>-597908761.0139792</v>
      </c>
      <c r="F49" s="99">
        <f t="shared" ref="F49" si="11">E51</f>
        <v>-511935395.78624278</v>
      </c>
      <c r="G49" s="99">
        <f t="shared" ref="G49" si="12">F51</f>
        <v>-447024064.99205768</v>
      </c>
      <c r="H49" s="202"/>
    </row>
    <row r="50" spans="1:10">
      <c r="A50" s="202"/>
      <c r="B50" s="162" t="s">
        <v>326</v>
      </c>
      <c r="C50" s="99">
        <f>C43</f>
        <v>80275293.635285333</v>
      </c>
      <c r="D50" s="99">
        <f>D43</f>
        <v>80820826.164718404</v>
      </c>
      <c r="E50" s="99">
        <f>E43</f>
        <v>85973365.227736399</v>
      </c>
      <c r="F50" s="99">
        <f>F43</f>
        <v>64911330.794185102</v>
      </c>
      <c r="G50" s="99">
        <f>G43</f>
        <v>83055696.951074481</v>
      </c>
      <c r="H50" s="202"/>
    </row>
    <row r="51" spans="1:10">
      <c r="A51" s="202"/>
      <c r="B51" s="255" t="s">
        <v>327</v>
      </c>
      <c r="C51" s="99">
        <f>SUM(C49:C50)</f>
        <v>-678729587.17869759</v>
      </c>
      <c r="D51" s="99">
        <f t="shared" ref="D51:G51" si="13">SUM(D49:D50)</f>
        <v>-597908761.0139792</v>
      </c>
      <c r="E51" s="99">
        <f t="shared" si="13"/>
        <v>-511935395.78624278</v>
      </c>
      <c r="F51" s="99">
        <f t="shared" si="13"/>
        <v>-447024064.99205768</v>
      </c>
      <c r="G51" s="99">
        <f t="shared" si="13"/>
        <v>-363968368.0409832</v>
      </c>
      <c r="H51" s="202"/>
    </row>
    <row r="52" spans="1:10">
      <c r="A52" s="202"/>
      <c r="B52" s="358" t="s">
        <v>350</v>
      </c>
      <c r="C52" s="99">
        <f>SUM(C51:C51)</f>
        <v>-678729587.17869759</v>
      </c>
      <c r="D52" s="99">
        <f>SUM(D51:D51)</f>
        <v>-597908761.0139792</v>
      </c>
      <c r="E52" s="99">
        <f>SUM(E51:E51)</f>
        <v>-511935395.78624278</v>
      </c>
      <c r="F52" s="99">
        <f>SUM(F51:F51)</f>
        <v>-447024064.99205768</v>
      </c>
      <c r="G52" s="99">
        <f>SUM(G51:G51)</f>
        <v>-363968368.0409832</v>
      </c>
      <c r="H52" s="154"/>
    </row>
    <row r="53" spans="1:10">
      <c r="A53" s="202"/>
      <c r="B53" s="153"/>
      <c r="C53" s="158"/>
      <c r="D53" s="158"/>
      <c r="E53" s="158"/>
      <c r="F53" s="158"/>
      <c r="G53" s="158"/>
      <c r="H53" s="154"/>
    </row>
    <row r="54" spans="1:10" s="161" customFormat="1">
      <c r="A54" s="248" t="s">
        <v>328</v>
      </c>
      <c r="C54" s="132"/>
      <c r="D54" s="132"/>
      <c r="E54" s="132"/>
      <c r="F54" s="132"/>
      <c r="G54" s="132"/>
      <c r="H54" s="132"/>
      <c r="I54" s="257" t="s">
        <v>458</v>
      </c>
    </row>
    <row r="55" spans="1:10" s="161" customFormat="1">
      <c r="B55" s="161" t="s">
        <v>392</v>
      </c>
      <c r="C55" s="205">
        <f>C46/-C52</f>
        <v>0.20016730963507551</v>
      </c>
      <c r="D55" s="205">
        <f>D46/-D52</f>
        <v>0.23143582597794232</v>
      </c>
      <c r="E55" s="205">
        <f>E46/-E52</f>
        <v>0.27530729109144336</v>
      </c>
      <c r="F55" s="205">
        <f>F46/-F52</f>
        <v>0.32137534384583427</v>
      </c>
      <c r="G55" s="205">
        <f>G46/-G52</f>
        <v>0.39605331509149982</v>
      </c>
      <c r="H55" s="207"/>
      <c r="I55" s="260" t="s">
        <v>459</v>
      </c>
      <c r="J55" s="257"/>
    </row>
    <row r="56" spans="1:10" s="161" customFormat="1">
      <c r="B56" s="161" t="s">
        <v>329</v>
      </c>
      <c r="C56" s="133">
        <f>C52/-C38</f>
        <v>4.0749485360878994</v>
      </c>
      <c r="D56" s="133">
        <f>D52/-D38</f>
        <v>3.5844412227743003</v>
      </c>
      <c r="E56" s="133">
        <f>E52/-E38</f>
        <v>3.0645371479031862</v>
      </c>
      <c r="F56" s="133">
        <f>F52/-F38</f>
        <v>2.6691165714916445</v>
      </c>
      <c r="G56" s="133">
        <f>G52/-G38</f>
        <v>2.1912510282030202</v>
      </c>
      <c r="H56" s="207"/>
      <c r="I56" s="260" t="s">
        <v>460</v>
      </c>
      <c r="J56" s="257"/>
    </row>
    <row r="57" spans="1:10" s="161" customFormat="1" ht="15" customHeight="1">
      <c r="A57" s="423" t="s">
        <v>391</v>
      </c>
      <c r="B57" s="161" t="s">
        <v>330</v>
      </c>
      <c r="C57" s="133">
        <f>C46/-C39</f>
        <v>5.9665613432149449</v>
      </c>
      <c r="D57" s="133">
        <f>D46/-D39</f>
        <v>6.7959076574181152</v>
      </c>
      <c r="E57" s="133">
        <f>E46/-E39</f>
        <v>7.857360867161983</v>
      </c>
      <c r="F57" s="133">
        <f>F46/-F39</f>
        <v>9.3542084786919091</v>
      </c>
      <c r="G57" s="133">
        <f>G46/-G39</f>
        <v>10.748927558939931</v>
      </c>
      <c r="H57" s="207"/>
      <c r="I57" s="260" t="s">
        <v>461</v>
      </c>
      <c r="J57" s="257"/>
    </row>
    <row r="58" spans="1:10" s="161" customFormat="1">
      <c r="A58" s="423"/>
      <c r="B58" s="161" t="s">
        <v>331</v>
      </c>
      <c r="C58" s="133">
        <f>C38/-C39</f>
        <v>7.3149073496269983</v>
      </c>
      <c r="D58" s="133">
        <f>D38/-D39</f>
        <v>8.1921032571375143</v>
      </c>
      <c r="E58" s="133">
        <f>E38/-E39</f>
        <v>9.3130963538895735</v>
      </c>
      <c r="F58" s="133">
        <f>F38/-F39</f>
        <v>10.905032114918452</v>
      </c>
      <c r="G58" s="133">
        <f>G38/-G39</f>
        <v>12.385665599337729</v>
      </c>
      <c r="H58" s="207"/>
      <c r="I58" s="260" t="s">
        <v>462</v>
      </c>
      <c r="J58" s="257"/>
    </row>
    <row r="59" spans="1:10" s="161" customFormat="1">
      <c r="A59" s="349"/>
      <c r="B59" s="161" t="s">
        <v>393</v>
      </c>
      <c r="C59" s="207">
        <f>C43/-C52</f>
        <v>0.11827286617777907</v>
      </c>
      <c r="D59" s="207">
        <f>D43/-D52</f>
        <v>0.13517250696854868</v>
      </c>
      <c r="E59" s="207">
        <f>E43/-E52</f>
        <v>0.16793791938472319</v>
      </c>
      <c r="F59" s="207">
        <f>F43/-F52</f>
        <v>0.14520768763386013</v>
      </c>
      <c r="G59" s="207">
        <f>G43/-G52</f>
        <v>0.22819482197893176</v>
      </c>
      <c r="H59" s="207"/>
      <c r="I59" s="260" t="s">
        <v>462</v>
      </c>
      <c r="J59" s="257"/>
    </row>
    <row r="60" spans="1:10" s="161" customFormat="1">
      <c r="A60" s="262"/>
      <c r="C60" s="207"/>
      <c r="D60" s="207"/>
      <c r="E60" s="207"/>
      <c r="F60" s="207"/>
      <c r="G60" s="207"/>
      <c r="H60" s="260"/>
      <c r="I60" s="257"/>
    </row>
    <row r="61" spans="1:10" s="161" customFormat="1">
      <c r="A61" s="248" t="s">
        <v>600</v>
      </c>
      <c r="H61" s="260"/>
      <c r="I61" s="257"/>
    </row>
    <row r="62" spans="1:10" s="161" customFormat="1">
      <c r="A62" s="262"/>
      <c r="B62" s="268">
        <v>0.13</v>
      </c>
      <c r="C62" s="204">
        <f>(C46/$B$62)+C50</f>
        <v>1125348181.5990186</v>
      </c>
      <c r="D62" s="204"/>
      <c r="E62" s="204"/>
      <c r="F62" s="204"/>
      <c r="G62" s="204"/>
      <c r="H62" s="260"/>
      <c r="I62" s="257"/>
    </row>
    <row r="63" spans="1:10" s="161" customFormat="1">
      <c r="A63" s="262"/>
      <c r="B63" s="268">
        <v>0.23</v>
      </c>
      <c r="C63" s="204">
        <f>C46/$B$63+C50</f>
        <v>670968665.09304762</v>
      </c>
      <c r="D63" s="204"/>
      <c r="E63" s="204"/>
      <c r="F63" s="204"/>
      <c r="G63" s="204"/>
      <c r="H63" s="260"/>
      <c r="I63" s="257"/>
    </row>
    <row r="64" spans="1:10" s="161" customFormat="1">
      <c r="A64" s="208"/>
      <c r="C64" s="207"/>
      <c r="D64" s="207"/>
      <c r="E64" s="207"/>
      <c r="F64" s="207"/>
      <c r="G64" s="207"/>
      <c r="H64" s="206"/>
    </row>
    <row r="65" spans="1:39" s="111" customFormat="1" ht="21">
      <c r="A65" s="199" t="s">
        <v>626</v>
      </c>
      <c r="C65" s="104"/>
      <c r="D65" s="104"/>
      <c r="E65" s="104"/>
      <c r="F65" s="104"/>
      <c r="G65" s="104"/>
      <c r="H65" s="104"/>
      <c r="I65" s="104"/>
      <c r="J65" s="104"/>
      <c r="K65" s="104"/>
      <c r="L65" s="104"/>
      <c r="M65" s="104"/>
      <c r="N65" s="104"/>
      <c r="O65" s="104"/>
      <c r="P65" s="104"/>
      <c r="Q65" s="104"/>
      <c r="R65" s="104"/>
      <c r="S65" s="104"/>
      <c r="T65" s="104"/>
      <c r="U65" s="104"/>
      <c r="V65" s="104"/>
      <c r="W65" s="104"/>
      <c r="X65" s="104"/>
      <c r="Y65" s="104"/>
      <c r="Z65" s="104"/>
      <c r="AA65" s="104"/>
      <c r="AB65" s="104"/>
      <c r="AC65" s="104"/>
      <c r="AD65" s="104"/>
      <c r="AE65" s="104"/>
      <c r="AF65" s="104"/>
      <c r="AG65" s="104"/>
      <c r="AH65" s="104"/>
      <c r="AI65" s="104"/>
      <c r="AJ65" s="104"/>
      <c r="AK65" s="104"/>
      <c r="AL65" s="104"/>
      <c r="AM65" s="104"/>
    </row>
    <row r="67" spans="1:39" s="245" customFormat="1"/>
    <row r="68" spans="1:39" s="245" customFormat="1">
      <c r="B68" s="354" t="s">
        <v>572</v>
      </c>
    </row>
    <row r="69" spans="1:39" s="245" customFormat="1" ht="15.75" thickBot="1">
      <c r="B69" s="355" t="s">
        <v>5</v>
      </c>
    </row>
    <row r="70" spans="1:39" s="245" customFormat="1" ht="16.5" thickTop="1" thickBot="1">
      <c r="B70" s="356" t="s">
        <v>592</v>
      </c>
    </row>
    <row r="71" spans="1:39" s="245" customFormat="1" ht="16.5" thickTop="1" thickBot="1">
      <c r="B71" s="357" t="s">
        <v>593</v>
      </c>
    </row>
    <row r="72" spans="1:39" s="245" customFormat="1" ht="15.75" thickTop="1"/>
    <row r="73" spans="1:39">
      <c r="H73" s="38"/>
    </row>
    <row r="74" spans="1:39" s="111" customFormat="1" ht="21">
      <c r="A74" s="199" t="s">
        <v>488</v>
      </c>
      <c r="C74" s="104"/>
      <c r="D74" s="104"/>
      <c r="E74" s="104"/>
      <c r="F74" s="104"/>
      <c r="G74" s="104"/>
      <c r="H74" s="104"/>
      <c r="I74" s="104"/>
      <c r="J74" s="104"/>
      <c r="K74" s="104"/>
      <c r="L74" s="104"/>
      <c r="M74" s="104"/>
      <c r="N74" s="104"/>
      <c r="O74" s="104"/>
      <c r="P74" s="104"/>
      <c r="Q74" s="104"/>
      <c r="R74" s="104"/>
      <c r="S74" s="104"/>
      <c r="T74" s="104"/>
      <c r="U74" s="104"/>
      <c r="V74" s="104"/>
      <c r="W74" s="104"/>
      <c r="X74" s="104"/>
      <c r="Y74" s="104"/>
      <c r="Z74" s="104"/>
      <c r="AA74" s="104"/>
      <c r="AB74" s="104"/>
      <c r="AC74" s="104"/>
      <c r="AD74" s="104"/>
      <c r="AE74" s="104"/>
      <c r="AF74" s="104"/>
      <c r="AG74" s="104"/>
      <c r="AH74" s="104"/>
      <c r="AI74" s="104"/>
      <c r="AJ74" s="104"/>
      <c r="AK74" s="104"/>
      <c r="AL74" s="104"/>
      <c r="AM74" s="104"/>
    </row>
    <row r="75" spans="1:39">
      <c r="H75" s="38"/>
    </row>
    <row r="76" spans="1:39">
      <c r="H76" s="38"/>
    </row>
    <row r="77" spans="1:39">
      <c r="H77" s="38"/>
    </row>
  </sheetData>
  <mergeCells count="1">
    <mergeCell ref="A57:A58"/>
  </mergeCells>
  <pageMargins left="0.7" right="0.7" top="0.75" bottom="0.75" header="0.3" footer="0.3"/>
  <pageSetup paperSize="9" orientation="landscape" horizontalDpi="300" verticalDpi="300" r:id="rId1"/>
  <extLst>
    <ext xmlns:x14="http://schemas.microsoft.com/office/spreadsheetml/2009/9/main" uri="{05C60535-1F16-4fd2-B633-F4F36F0B64E0}">
      <x14:sparklineGroups xmlns:xm="http://schemas.microsoft.com/office/excel/2006/main">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'Summary &amp; Ratios'!C55:G55</xm:f>
              <xm:sqref>H55</xm:sqref>
            </x14:sparkline>
            <x14:sparkline>
              <xm:f>'Summary &amp; Ratios'!C56:G56</xm:f>
              <xm:sqref>H56</xm:sqref>
            </x14:sparkline>
            <x14:sparkline>
              <xm:f>'Summary &amp; Ratios'!C57:G57</xm:f>
              <xm:sqref>H57</xm:sqref>
            </x14:sparkline>
            <x14:sparkline>
              <xm:f>'Summary &amp; Ratios'!C58:G58</xm:f>
              <xm:sqref>H58</xm:sqref>
            </x14:sparkline>
            <x14:sparkline>
              <xm:f>'Summary &amp; Ratios'!C59:G59</xm:f>
              <xm:sqref>H59</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'Summary &amp; Ratios'!C3:G3</xm:f>
              <xm:sqref>H3</xm:sqref>
            </x14:sparkline>
          </x14:sparklines>
        </x14:sparklineGroup>
      </x14:sparklineGroup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M62"/>
  <sheetViews>
    <sheetView zoomScaleNormal="100" workbookViewId="0">
      <selection activeCell="I30" sqref="I30"/>
    </sheetView>
  </sheetViews>
  <sheetFormatPr defaultRowHeight="15"/>
  <cols>
    <col min="1" max="1" width="33.7109375" customWidth="1"/>
    <col min="2" max="11" width="11.28515625" customWidth="1"/>
    <col min="13" max="13" width="16.7109375" bestFit="1" customWidth="1"/>
  </cols>
  <sheetData>
    <row r="1" spans="1:39" s="111" customFormat="1" ht="21">
      <c r="A1" s="198"/>
      <c r="B1" s="199">
        <v>2010</v>
      </c>
      <c r="C1" s="199">
        <v>2011</v>
      </c>
      <c r="D1" s="199">
        <v>2012</v>
      </c>
      <c r="E1" s="199">
        <v>2013</v>
      </c>
      <c r="F1" s="199">
        <v>2014</v>
      </c>
      <c r="G1" s="199">
        <v>2015</v>
      </c>
      <c r="H1" s="199">
        <v>2016</v>
      </c>
      <c r="I1" s="199">
        <v>2017</v>
      </c>
      <c r="J1" s="199">
        <v>2018</v>
      </c>
      <c r="K1" s="199">
        <v>2019</v>
      </c>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row>
    <row r="2" spans="1:39">
      <c r="B2" s="422" t="s">
        <v>570</v>
      </c>
      <c r="C2" s="422"/>
      <c r="D2" s="422"/>
      <c r="E2" s="422"/>
      <c r="F2" s="422"/>
      <c r="G2" s="422"/>
      <c r="H2" s="422"/>
      <c r="I2" s="422"/>
      <c r="J2" s="422"/>
      <c r="K2" s="422"/>
    </row>
    <row r="3" spans="1:39" s="245" customFormat="1">
      <c r="B3" s="422"/>
      <c r="C3" s="422"/>
      <c r="D3" s="422"/>
      <c r="E3" s="422"/>
      <c r="F3" s="422"/>
      <c r="G3" s="422"/>
      <c r="H3" s="422"/>
      <c r="I3" s="422"/>
      <c r="J3" s="422"/>
      <c r="K3" s="422"/>
    </row>
    <row r="4" spans="1:39" s="245" customFormat="1">
      <c r="B4" s="265"/>
      <c r="C4" s="265"/>
      <c r="D4" s="265"/>
      <c r="E4" s="265"/>
      <c r="F4" s="265"/>
      <c r="G4" s="265"/>
      <c r="H4" s="265"/>
      <c r="I4" s="265"/>
      <c r="J4" s="265"/>
      <c r="K4" s="265"/>
    </row>
    <row r="5" spans="1:39">
      <c r="B5" t="s">
        <v>371</v>
      </c>
      <c r="C5" s="202" t="s">
        <v>371</v>
      </c>
      <c r="M5" s="190"/>
    </row>
    <row r="6" spans="1:39">
      <c r="A6" s="189" t="s">
        <v>2</v>
      </c>
      <c r="B6" s="266">
        <f>B40*Input!$C$140</f>
        <v>207400278.75978282</v>
      </c>
      <c r="C6" s="266">
        <f>C40*Input!$C$140</f>
        <v>215071114.54645771</v>
      </c>
      <c r="D6" s="266">
        <f>D40*Input!$C$140</f>
        <v>217701668.59383333</v>
      </c>
      <c r="E6" s="266">
        <f>E40*Input!$C$140</f>
        <v>220427953.04916036</v>
      </c>
      <c r="F6" s="266">
        <f>F40*Input!$C$140</f>
        <v>223508842.37745082</v>
      </c>
      <c r="G6" s="266">
        <f>'Summary &amp; Ratios'!C8</f>
        <v>191310194.42207369</v>
      </c>
      <c r="H6" s="266">
        <f>'Summary &amp; Ratios'!D8</f>
        <v>188608798.07970351</v>
      </c>
      <c r="I6" s="266">
        <f>'Summary &amp; Ratios'!E8</f>
        <v>186986525.26574332</v>
      </c>
      <c r="J6" s="266">
        <f>'Summary &amp; Ratios'!F8</f>
        <v>188281874.99767125</v>
      </c>
      <c r="K6" s="266">
        <f>'Summary &amp; Ratios'!G8</f>
        <v>189625273.05330157</v>
      </c>
      <c r="M6" s="190"/>
    </row>
    <row r="7" spans="1:39">
      <c r="A7" s="189" t="s">
        <v>24</v>
      </c>
      <c r="B7" s="266">
        <f>B41*Input!$C$140</f>
        <v>125353344.15240633</v>
      </c>
      <c r="C7" s="266">
        <f>C41*Input!$C$140</f>
        <v>127143546.37655403</v>
      </c>
      <c r="D7" s="266">
        <f>D41*Input!$C$140</f>
        <v>129639166.42761998</v>
      </c>
      <c r="E7" s="266">
        <f>E41*Input!$C$140</f>
        <v>133103108.78897524</v>
      </c>
      <c r="F7" s="266">
        <f>F41*Input!$C$140</f>
        <v>137499303.67480934</v>
      </c>
      <c r="G7" s="266">
        <f>'Summary &amp; Ratios'!C9</f>
        <v>141438798.34598565</v>
      </c>
      <c r="H7" s="266">
        <f>'Summary &amp; Ratios'!D9</f>
        <v>143324128.86363721</v>
      </c>
      <c r="I7" s="266">
        <f>'Summary &amp; Ratios'!E9</f>
        <v>146291892.83430254</v>
      </c>
      <c r="J7" s="266">
        <f>'Summary &amp; Ratios'!F9</f>
        <v>152251703.2865147</v>
      </c>
      <c r="K7" s="266">
        <f>'Summary &amp; Ratios'!G9</f>
        <v>156385094.89099383</v>
      </c>
      <c r="L7" s="202"/>
      <c r="M7" s="190"/>
    </row>
    <row r="8" spans="1:39">
      <c r="A8" s="189" t="s">
        <v>3</v>
      </c>
      <c r="B8" s="266">
        <f>(B42+B43)*Input!$C$140</f>
        <v>116161249.03553891</v>
      </c>
      <c r="C8" s="266">
        <f>(C42+C43)*Input!$C$140</f>
        <v>124738503.09676719</v>
      </c>
      <c r="D8" s="266">
        <f>(D42+D43)*Input!$C$140</f>
        <v>128339630.20960093</v>
      </c>
      <c r="E8" s="266">
        <f>(E42+E43)*Input!$C$140</f>
        <v>133384442.02609192</v>
      </c>
      <c r="F8" s="266">
        <f>(F42+F43)*Input!$C$140</f>
        <v>138497355.47194204</v>
      </c>
      <c r="G8" s="266">
        <f>'Summary &amp; Ratios'!C14</f>
        <v>166561511.43206903</v>
      </c>
      <c r="H8" s="266">
        <f>'Summary &amp; Ratios'!D14</f>
        <v>166806685.8552663</v>
      </c>
      <c r="I8" s="266">
        <f>'Summary &amp; Ratios'!E14</f>
        <v>167051457.06473768</v>
      </c>
      <c r="J8" s="266">
        <f>'Summary &amp; Ratios'!F14</f>
        <v>167480157.95437393</v>
      </c>
      <c r="K8" s="266">
        <f>'Summary &amp; Ratios'!G14</f>
        <v>166100717.51544729</v>
      </c>
      <c r="L8" s="202"/>
      <c r="M8" s="190"/>
    </row>
    <row r="9" spans="1:39">
      <c r="A9" s="157" t="s">
        <v>4</v>
      </c>
      <c r="B9" s="266">
        <f>B6-B7+B8</f>
        <v>198208183.6429154</v>
      </c>
      <c r="C9" s="266">
        <f t="shared" ref="C9:F9" si="0">C6-C7+C8</f>
        <v>212666071.26667088</v>
      </c>
      <c r="D9" s="266">
        <f t="shared" si="0"/>
        <v>216402132.37581426</v>
      </c>
      <c r="E9" s="266">
        <f t="shared" si="0"/>
        <v>220709286.28627706</v>
      </c>
      <c r="F9" s="266">
        <f t="shared" si="0"/>
        <v>224506894.17458352</v>
      </c>
      <c r="G9" s="266">
        <f>'Summary &amp; Ratios'!C15</f>
        <v>216432907.50815707</v>
      </c>
      <c r="H9" s="266">
        <f>'Summary &amp; Ratios'!D15</f>
        <v>212091355.0713326</v>
      </c>
      <c r="I9" s="266">
        <f>'Summary &amp; Ratios'!E15</f>
        <v>207746089.49617845</v>
      </c>
      <c r="J9" s="266">
        <f>'Summary &amp; Ratios'!F15</f>
        <v>203510329.66553047</v>
      </c>
      <c r="K9" s="266">
        <f>'Summary &amp; Ratios'!G15</f>
        <v>199340895.67775503</v>
      </c>
      <c r="L9" s="202"/>
      <c r="M9" s="190"/>
    </row>
    <row r="10" spans="1:39">
      <c r="A10" s="162" t="s">
        <v>6</v>
      </c>
      <c r="B10" s="266">
        <f>B44</f>
        <v>19500000</v>
      </c>
      <c r="C10" s="266">
        <f>C44</f>
        <v>19890000</v>
      </c>
      <c r="D10" s="266">
        <f>D44</f>
        <v>20486700</v>
      </c>
      <c r="E10" s="266">
        <f>E44</f>
        <v>21306168</v>
      </c>
      <c r="F10" s="266">
        <f>F44</f>
        <v>22371476.400000002</v>
      </c>
      <c r="G10" s="266">
        <f>'Summary &amp; Ratios'!C16</f>
        <v>21287031</v>
      </c>
      <c r="H10" s="266">
        <f>'Summary &amp; Ratios'!D16</f>
        <v>21911788</v>
      </c>
      <c r="I10" s="266">
        <f>'Summary &amp; Ratios'!E16</f>
        <v>22545027</v>
      </c>
      <c r="J10" s="266">
        <f>'Summary &amp; Ratios'!F16</f>
        <v>23198901</v>
      </c>
      <c r="K10" s="266">
        <f>'Summary &amp; Ratios'!G16</f>
        <v>23869340</v>
      </c>
      <c r="L10" s="202"/>
      <c r="M10" s="190"/>
    </row>
    <row r="11" spans="1:39">
      <c r="A11" s="3" t="s">
        <v>8</v>
      </c>
      <c r="B11" s="69"/>
      <c r="C11" s="69"/>
      <c r="D11" s="69"/>
      <c r="E11" s="69"/>
      <c r="F11" s="69"/>
      <c r="G11" s="69"/>
      <c r="H11" s="69"/>
      <c r="I11" s="69"/>
      <c r="J11" s="69"/>
      <c r="K11" s="69"/>
      <c r="L11" s="202"/>
      <c r="M11" s="6"/>
    </row>
    <row r="12" spans="1:39">
      <c r="A12" s="189" t="s">
        <v>2</v>
      </c>
      <c r="B12" s="267">
        <f>B6/B$10</f>
        <v>10.635911731270914</v>
      </c>
      <c r="C12" s="267">
        <f t="shared" ref="C12:F12" si="1">C6/C$10</f>
        <v>10.813027377901342</v>
      </c>
      <c r="D12" s="267">
        <f t="shared" si="1"/>
        <v>10.62648784791271</v>
      </c>
      <c r="E12" s="267">
        <f>E6/E$10</f>
        <v>10.345734298591861</v>
      </c>
      <c r="F12" s="267">
        <f t="shared" si="1"/>
        <v>9.9907953494500159</v>
      </c>
      <c r="G12" s="267">
        <f>'Summary &amp; Ratios'!C20</f>
        <v>8.9871713167549618</v>
      </c>
      <c r="H12" s="267">
        <f>'Summary &amp; Ratios'!D20</f>
        <v>8.6076406945751529</v>
      </c>
      <c r="I12" s="267">
        <f>'Summary &amp; Ratios'!E20</f>
        <v>8.2939144524308315</v>
      </c>
      <c r="J12" s="267">
        <f>'Summary &amp; Ratios'!F20</f>
        <v>8.1159825199336488</v>
      </c>
      <c r="K12" s="267">
        <f>'Summary &amp; Ratios'!G20</f>
        <v>7.9443031543101554</v>
      </c>
      <c r="L12" s="202"/>
    </row>
    <row r="13" spans="1:39">
      <c r="A13" s="189" t="s">
        <v>9</v>
      </c>
      <c r="B13" s="267">
        <f t="shared" ref="B13:F15" si="2">B7/B$10</f>
        <v>6.4283766232003252</v>
      </c>
      <c r="C13" s="267">
        <f t="shared" si="2"/>
        <v>6.3923351622199105</v>
      </c>
      <c r="D13" s="267">
        <f t="shared" si="2"/>
        <v>6.3279672386289629</v>
      </c>
      <c r="E13" s="267">
        <f t="shared" si="2"/>
        <v>6.2471632059305664</v>
      </c>
      <c r="F13" s="267">
        <f t="shared" si="2"/>
        <v>6.1461881735623551</v>
      </c>
      <c r="G13" s="267">
        <f>'Summary &amp; Ratios'!C21</f>
        <v>6.6443647470605764</v>
      </c>
      <c r="H13" s="267">
        <f>'Summary &amp; Ratios'!D21</f>
        <v>6.5409600012393883</v>
      </c>
      <c r="I13" s="267">
        <f>'Summary &amp; Ratios'!E21</f>
        <v>6.4888763643664094</v>
      </c>
      <c r="J13" s="267">
        <f>'Summary &amp; Ratios'!F21</f>
        <v>6.5628843058778816</v>
      </c>
      <c r="K13" s="267">
        <f>'Summary &amp; Ratios'!G21</f>
        <v>6.5517142447589185</v>
      </c>
      <c r="L13" s="202"/>
    </row>
    <row r="14" spans="1:39">
      <c r="A14" s="189" t="s">
        <v>10</v>
      </c>
      <c r="B14" s="267">
        <f t="shared" si="2"/>
        <v>5.9569871300276365</v>
      </c>
      <c r="C14" s="267">
        <f t="shared" si="2"/>
        <v>6.2714179535830663</v>
      </c>
      <c r="D14" s="267">
        <f t="shared" si="2"/>
        <v>6.2645340737942625</v>
      </c>
      <c r="E14" s="267">
        <f t="shared" si="2"/>
        <v>6.2603675154580554</v>
      </c>
      <c r="F14" s="267">
        <f t="shared" si="2"/>
        <v>6.1908008660502185</v>
      </c>
      <c r="G14" s="267">
        <f>'Summary &amp; Ratios'!C22</f>
        <v>7.8245534303054773</v>
      </c>
      <c r="H14" s="267">
        <f>'Summary &amp; Ratios'!D22</f>
        <v>7.6126460266622837</v>
      </c>
      <c r="I14" s="267">
        <f>'Summary &amp; Ratios'!E22</f>
        <v>7.409680949361368</v>
      </c>
      <c r="J14" s="267">
        <f>'Summary &amp; Ratios'!F22</f>
        <v>7.2193143095172454</v>
      </c>
      <c r="K14" s="267">
        <f>'Summary &amp; Ratios'!G22</f>
        <v>6.9587478126939111</v>
      </c>
      <c r="L14" s="202"/>
    </row>
    <row r="15" spans="1:39">
      <c r="A15" s="157" t="s">
        <v>17</v>
      </c>
      <c r="B15" s="267">
        <f>B9/B$10</f>
        <v>10.164522238098225</v>
      </c>
      <c r="C15" s="267">
        <f t="shared" si="2"/>
        <v>10.692110169264499</v>
      </c>
      <c r="D15" s="267">
        <f t="shared" si="2"/>
        <v>10.563054683078009</v>
      </c>
      <c r="E15" s="267">
        <f t="shared" si="2"/>
        <v>10.358938608119351</v>
      </c>
      <c r="F15" s="267">
        <f t="shared" si="2"/>
        <v>10.035408041937881</v>
      </c>
      <c r="G15" s="267">
        <f>'Summary &amp; Ratios'!C23</f>
        <v>10.167359999999862</v>
      </c>
      <c r="H15" s="267">
        <f>'Summary &amp; Ratios'!D23</f>
        <v>9.6793267199980484</v>
      </c>
      <c r="I15" s="267">
        <f>'Summary &amp; Ratios'!E23</f>
        <v>9.2147190374257892</v>
      </c>
      <c r="J15" s="267">
        <f>'Summary &amp; Ratios'!F23</f>
        <v>8.7724125235730117</v>
      </c>
      <c r="K15" s="267">
        <f>'Summary &amp; Ratios'!G23</f>
        <v>8.3513367222451489</v>
      </c>
      <c r="L15" s="202"/>
    </row>
    <row r="17" spans="1:39" s="202" customFormat="1">
      <c r="B17" s="190"/>
    </row>
    <row r="19" spans="1:39" s="111" customFormat="1" ht="21">
      <c r="A19" s="198"/>
      <c r="B19" s="199"/>
      <c r="C19" s="199"/>
      <c r="D19" s="199"/>
      <c r="E19" s="199"/>
      <c r="F19" s="199"/>
      <c r="G19" s="199"/>
      <c r="H19" s="199"/>
      <c r="I19" s="199"/>
      <c r="J19" s="199"/>
      <c r="K19" s="199"/>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row>
    <row r="21" spans="1:39">
      <c r="A21" s="248" t="s">
        <v>400</v>
      </c>
      <c r="B21" t="s">
        <v>401</v>
      </c>
      <c r="C21" t="s">
        <v>474</v>
      </c>
      <c r="D21" s="158">
        <v>2019</v>
      </c>
      <c r="E21" t="s">
        <v>406</v>
      </c>
      <c r="F21" t="s">
        <v>471</v>
      </c>
      <c r="G21" t="s">
        <v>373</v>
      </c>
    </row>
    <row r="22" spans="1:39" s="202" customFormat="1">
      <c r="A22" s="162" t="s">
        <v>410</v>
      </c>
      <c r="B22" s="158"/>
      <c r="C22" s="158"/>
      <c r="D22" s="158"/>
      <c r="E22" s="158"/>
      <c r="F22" s="100">
        <f>Opex!AC63*1000000/'2009 V 2014'!D26</f>
        <v>8.5458620609600455</v>
      </c>
      <c r="G22" s="100">
        <f>E23-F22</f>
        <v>0.8322806256517481</v>
      </c>
    </row>
    <row r="23" spans="1:39">
      <c r="A23" s="202" t="s">
        <v>2</v>
      </c>
      <c r="B23" s="214">
        <v>189500000</v>
      </c>
      <c r="C23" s="214">
        <f>B23/Input!$C$148</f>
        <v>189126968.50393704</v>
      </c>
      <c r="D23" s="214">
        <f>K6</f>
        <v>189625273.05330157</v>
      </c>
      <c r="E23" s="100">
        <f>C23/$C$26</f>
        <v>9.3781426866117936</v>
      </c>
      <c r="F23" s="100">
        <f>D23/$D$26</f>
        <v>7.9443031543101554</v>
      </c>
      <c r="G23" s="100">
        <f>F22-F23</f>
        <v>0.60155890664989009</v>
      </c>
      <c r="H23" s="6">
        <f>E23-F23</f>
        <v>1.4338395323016382</v>
      </c>
    </row>
    <row r="24" spans="1:39">
      <c r="A24" s="202" t="s">
        <v>24</v>
      </c>
      <c r="B24" s="214">
        <v>132400000</v>
      </c>
      <c r="C24" s="214">
        <f>B24/Input!$C$148</f>
        <v>132139370.07874018</v>
      </c>
      <c r="D24" s="214">
        <f>K7</f>
        <v>156385094.89099383</v>
      </c>
      <c r="E24" s="100">
        <f t="shared" ref="E24:E25" si="3">C24/$C$26</f>
        <v>6.5523276607250738</v>
      </c>
      <c r="F24" s="100">
        <f>D24/$D$26</f>
        <v>6.5517142447589185</v>
      </c>
      <c r="G24" s="100">
        <f>F24-E24</f>
        <v>-6.1341596615527294E-4</v>
      </c>
    </row>
    <row r="25" spans="1:39" s="202" customFormat="1">
      <c r="A25" s="202" t="s">
        <v>3</v>
      </c>
      <c r="B25" s="214"/>
      <c r="C25" s="214">
        <f>E8</f>
        <v>133384442.02609192</v>
      </c>
      <c r="D25" s="214">
        <f>K8</f>
        <v>166100717.51544729</v>
      </c>
      <c r="E25" s="100">
        <f t="shared" si="3"/>
        <v>6.6140664094065933</v>
      </c>
      <c r="F25" s="100">
        <f>D25/$D$26</f>
        <v>6.9587478126939111</v>
      </c>
      <c r="G25" s="100">
        <f>F25-E25</f>
        <v>0.34468140328731778</v>
      </c>
    </row>
    <row r="26" spans="1:39">
      <c r="A26" s="162" t="s">
        <v>6</v>
      </c>
      <c r="B26" s="214"/>
      <c r="C26" s="214">
        <v>20166783</v>
      </c>
      <c r="D26" s="214">
        <f>K10</f>
        <v>23869340</v>
      </c>
      <c r="E26" s="158"/>
      <c r="F26" s="158"/>
      <c r="G26" s="158"/>
    </row>
    <row r="27" spans="1:39">
      <c r="B27" s="214"/>
      <c r="C27" s="214"/>
      <c r="D27" s="158"/>
      <c r="E27" s="158"/>
      <c r="F27" s="158"/>
      <c r="G27" s="158"/>
    </row>
    <row r="28" spans="1:39" s="245" customFormat="1">
      <c r="A28" s="248" t="s">
        <v>475</v>
      </c>
      <c r="B28" s="214"/>
      <c r="C28" s="158"/>
      <c r="D28" s="158"/>
      <c r="E28" s="158"/>
      <c r="F28" s="158"/>
      <c r="G28" s="158"/>
    </row>
    <row r="29" spans="1:39">
      <c r="A29" t="s">
        <v>408</v>
      </c>
      <c r="B29" s="158">
        <v>10.65</v>
      </c>
      <c r="C29" s="158"/>
      <c r="D29" s="158"/>
      <c r="E29" s="158"/>
      <c r="F29" s="158"/>
      <c r="G29" s="158"/>
    </row>
    <row r="30" spans="1:39">
      <c r="A30" t="s">
        <v>507</v>
      </c>
      <c r="B30" s="100">
        <f>(C23-C24+C25)/C26</f>
        <v>9.4398814352933123</v>
      </c>
      <c r="C30" s="100">
        <f>B29-B30</f>
        <v>1.2101185647066881</v>
      </c>
      <c r="D30" s="158"/>
      <c r="E30" s="158"/>
      <c r="F30" s="158"/>
      <c r="G30" s="158"/>
    </row>
    <row r="31" spans="1:39" s="202" customFormat="1">
      <c r="A31" s="202" t="s">
        <v>409</v>
      </c>
      <c r="B31" s="100">
        <f>B30-C31</f>
        <v>8.6076008096415642</v>
      </c>
      <c r="C31" s="100">
        <f>G22</f>
        <v>0.8322806256517481</v>
      </c>
      <c r="D31" s="158"/>
      <c r="E31" s="158"/>
      <c r="F31" s="158"/>
      <c r="G31" s="158"/>
    </row>
    <row r="32" spans="1:39">
      <c r="A32" t="s">
        <v>407</v>
      </c>
      <c r="B32" s="100">
        <f>B31-C32</f>
        <v>8.0060419029916741</v>
      </c>
      <c r="C32" s="100">
        <f>G23</f>
        <v>0.60155890664989009</v>
      </c>
      <c r="D32" s="158"/>
      <c r="E32" s="158"/>
      <c r="F32" s="158"/>
      <c r="G32" s="158"/>
    </row>
    <row r="33" spans="1:39">
      <c r="A33" t="s">
        <v>3</v>
      </c>
      <c r="B33" s="100">
        <f>B32</f>
        <v>8.0060419029916741</v>
      </c>
      <c r="C33" s="100">
        <f>G25</f>
        <v>0.34468140328731778</v>
      </c>
      <c r="D33" s="158"/>
      <c r="E33" s="158"/>
      <c r="F33" s="158"/>
      <c r="G33" s="158"/>
    </row>
    <row r="34" spans="1:39">
      <c r="A34" t="s">
        <v>24</v>
      </c>
      <c r="B34" s="100">
        <f>B33+C33</f>
        <v>8.3507233062789918</v>
      </c>
      <c r="C34" s="100">
        <f>-G24</f>
        <v>6.1341596615527294E-4</v>
      </c>
      <c r="D34" s="158"/>
      <c r="E34" s="158"/>
      <c r="F34" s="158"/>
      <c r="G34" s="158"/>
    </row>
    <row r="35" spans="1:39">
      <c r="A35" t="s">
        <v>470</v>
      </c>
      <c r="B35" s="100">
        <f>B34+C34</f>
        <v>8.3513367222451471</v>
      </c>
      <c r="C35" s="158"/>
      <c r="D35" s="158"/>
      <c r="E35" s="158"/>
      <c r="F35" s="158"/>
      <c r="G35" s="158"/>
    </row>
    <row r="38" spans="1:39" s="111" customFormat="1" ht="21">
      <c r="A38" s="199" t="s">
        <v>473</v>
      </c>
      <c r="B38" s="199"/>
      <c r="C38" s="199"/>
      <c r="D38" s="199"/>
      <c r="E38" s="199"/>
      <c r="F38" s="199"/>
      <c r="G38" s="199"/>
      <c r="H38" s="199"/>
      <c r="I38" s="199"/>
      <c r="J38" s="199"/>
      <c r="K38" s="199"/>
      <c r="L38" s="199"/>
      <c r="M38" s="199"/>
      <c r="N38" s="199"/>
      <c r="O38" s="199"/>
      <c r="P38" s="199"/>
      <c r="Q38" s="199"/>
      <c r="R38" s="199"/>
      <c r="S38" s="199"/>
      <c r="T38" s="199"/>
      <c r="U38" s="199"/>
      <c r="V38" s="199"/>
      <c r="W38" s="199"/>
      <c r="X38" s="199"/>
      <c r="Y38" s="199"/>
      <c r="Z38" s="199"/>
      <c r="AA38" s="199"/>
      <c r="AB38" s="199"/>
      <c r="AC38" s="199"/>
      <c r="AD38" s="199"/>
      <c r="AE38" s="199"/>
      <c r="AF38" s="199"/>
      <c r="AG38" s="199"/>
      <c r="AH38" s="199"/>
      <c r="AI38" s="199"/>
      <c r="AJ38" s="199"/>
      <c r="AK38" s="199"/>
      <c r="AL38" s="199"/>
      <c r="AM38" s="199"/>
    </row>
    <row r="39" spans="1:39">
      <c r="A39" t="s">
        <v>472</v>
      </c>
      <c r="B39" s="202"/>
      <c r="C39" s="202"/>
      <c r="D39" s="202"/>
      <c r="E39" s="202"/>
      <c r="F39" s="202"/>
    </row>
    <row r="40" spans="1:39">
      <c r="A40" s="189" t="s">
        <v>2</v>
      </c>
      <c r="B40" s="341">
        <v>197991587.61288929</v>
      </c>
      <c r="C40" s="341">
        <v>205314436.76624364</v>
      </c>
      <c r="D40" s="341">
        <v>207825656.01462588</v>
      </c>
      <c r="E40" s="341">
        <v>210428262.87138778</v>
      </c>
      <c r="F40" s="341">
        <v>213369387.98951912</v>
      </c>
    </row>
    <row r="41" spans="1:39">
      <c r="A41" s="189" t="s">
        <v>24</v>
      </c>
      <c r="B41" s="341">
        <v>119666703.29342142</v>
      </c>
      <c r="C41" s="341">
        <v>121375693.18787405</v>
      </c>
      <c r="D41" s="341">
        <v>123758099.70605141</v>
      </c>
      <c r="E41" s="341">
        <v>127064900.69795662</v>
      </c>
      <c r="F41" s="341">
        <v>131261662.67969963</v>
      </c>
    </row>
    <row r="42" spans="1:39">
      <c r="A42" s="189" t="s">
        <v>3</v>
      </c>
      <c r="B42" s="341">
        <v>110891606.57436061</v>
      </c>
      <c r="C42" s="341">
        <v>110801341.06075083</v>
      </c>
      <c r="D42" s="341">
        <v>111625490.06728624</v>
      </c>
      <c r="E42" s="341">
        <v>112852082.18773122</v>
      </c>
      <c r="F42" s="341">
        <v>113066877.80792966</v>
      </c>
    </row>
    <row r="43" spans="1:39" s="201" customFormat="1">
      <c r="A43" s="201" t="s">
        <v>85</v>
      </c>
      <c r="B43" s="341"/>
      <c r="C43" s="341">
        <v>8278413.3748217784</v>
      </c>
      <c r="D43" s="341">
        <v>10892026.740301225</v>
      </c>
      <c r="E43" s="341">
        <v>14481389.095559666</v>
      </c>
      <c r="F43" s="341">
        <v>19147560.15739565</v>
      </c>
    </row>
    <row r="44" spans="1:39">
      <c r="A44" s="162" t="s">
        <v>6</v>
      </c>
      <c r="B44" s="341">
        <v>19500000</v>
      </c>
      <c r="C44" s="341">
        <v>19890000</v>
      </c>
      <c r="D44" s="341">
        <v>20486700</v>
      </c>
      <c r="E44" s="341">
        <v>21306168</v>
      </c>
      <c r="F44" s="341">
        <v>22371476.400000002</v>
      </c>
    </row>
    <row r="46" spans="1:39" s="106" customFormat="1" ht="26.25">
      <c r="A46" s="107"/>
      <c r="C46" s="105"/>
      <c r="D46" s="105"/>
      <c r="E46" s="105"/>
      <c r="F46" s="105"/>
      <c r="G46" s="105"/>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105"/>
      <c r="AJ46" s="105"/>
      <c r="AK46" s="105"/>
      <c r="AL46" s="105"/>
      <c r="AM46" s="105"/>
    </row>
    <row r="49" spans="1:39">
      <c r="B49" s="38" t="s">
        <v>614</v>
      </c>
      <c r="C49" s="38" t="s">
        <v>615</v>
      </c>
    </row>
    <row r="50" spans="1:39">
      <c r="A50" t="s">
        <v>616</v>
      </c>
      <c r="B50" s="352">
        <v>10.48</v>
      </c>
      <c r="C50" s="352">
        <f>AVERAGE('Summary &amp; Ratios'!C3:G3)</f>
        <v>9.237031000648372</v>
      </c>
    </row>
    <row r="51" spans="1:39">
      <c r="A51" t="s">
        <v>617</v>
      </c>
      <c r="B51" s="351">
        <f>SUM('2009 V 2014'!B9:F9)</f>
        <v>1072492567.7462612</v>
      </c>
      <c r="C51" s="351">
        <f>SUM('Summary &amp; Ratios'!C15:G15)</f>
        <v>1039121577.4189535</v>
      </c>
      <c r="D51" s="351"/>
      <c r="E51" s="351"/>
    </row>
    <row r="52" spans="1:39">
      <c r="A52" t="s">
        <v>618</v>
      </c>
      <c r="B52" s="353">
        <f>SUM('2009 V 2014'!B10:F10)</f>
        <v>103554344.40000001</v>
      </c>
      <c r="C52" s="353">
        <f>SUM(Input!C58:G58)</f>
        <v>112812087</v>
      </c>
    </row>
    <row r="53" spans="1:39">
      <c r="A53" t="s">
        <v>619</v>
      </c>
      <c r="B53" s="351">
        <f>SUM('2009 V 2014'!B6:F6)</f>
        <v>1084109857.326685</v>
      </c>
      <c r="C53" s="351">
        <f>SUM('Summary &amp; Ratios'!C8:G8)</f>
        <v>944812665.81849325</v>
      </c>
    </row>
    <row r="54" spans="1:39">
      <c r="A54" t="s">
        <v>620</v>
      </c>
      <c r="B54" s="351">
        <f>'2010-14 Capex'!C15</f>
        <v>208932013.84276864</v>
      </c>
      <c r="C54" s="351">
        <f>Input!L82</f>
        <v>307953409</v>
      </c>
    </row>
    <row r="55" spans="1:39">
      <c r="A55" t="s">
        <v>621</v>
      </c>
      <c r="B55" s="351">
        <f>'2010-14 Capex'!C15+325000000</f>
        <v>533932013.84276867</v>
      </c>
      <c r="C55" s="351">
        <f>Input!L82+'2015-2019 Runway Trigger'!B6</f>
        <v>604247909</v>
      </c>
    </row>
    <row r="56" spans="1:39">
      <c r="A56" t="s">
        <v>622</v>
      </c>
      <c r="B56" s="351">
        <f>'Capital Costs'!C71</f>
        <v>881962834.73785007</v>
      </c>
      <c r="C56" s="351">
        <f>'Summary &amp; Ratios'!C10</f>
        <v>1518009761.6279659</v>
      </c>
    </row>
    <row r="57" spans="1:39">
      <c r="A57" t="s">
        <v>97</v>
      </c>
      <c r="B57" s="264">
        <v>7.0000000000000007E-2</v>
      </c>
      <c r="C57" s="264">
        <v>5.8000000000000003E-2</v>
      </c>
    </row>
    <row r="58" spans="1:39">
      <c r="A58" t="s">
        <v>623</v>
      </c>
      <c r="B58" s="38"/>
      <c r="C58" s="350">
        <f>AVERAGE('Summary &amp; Ratios'!C55:G55)</f>
        <v>0.28486781712835907</v>
      </c>
    </row>
    <row r="59" spans="1:39">
      <c r="A59" t="s">
        <v>624</v>
      </c>
      <c r="B59" s="264">
        <v>4.4999999999999998E-2</v>
      </c>
      <c r="C59" s="264">
        <v>4.4999999999999998E-2</v>
      </c>
    </row>
    <row r="62" spans="1:39" s="106" customFormat="1" ht="26.25">
      <c r="A62" s="107" t="s">
        <v>384</v>
      </c>
      <c r="C62" s="105"/>
      <c r="D62" s="105"/>
      <c r="E62" s="105"/>
      <c r="F62" s="105"/>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row>
  </sheetData>
  <mergeCells count="1">
    <mergeCell ref="B2:K3"/>
  </mergeCells>
  <pageMargins left="0.7" right="0.7" top="0.75" bottom="0.75" header="0.3" footer="0.3"/>
  <extLst>
    <ext xmlns:x14="http://schemas.microsoft.com/office/spreadsheetml/2009/9/main" uri="{05C60535-1F16-4fd2-B633-F4F36F0B64E0}">
      <x14:sparklineGroups xmlns:xm="http://schemas.microsoft.com/office/excel/2006/main">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'2009 V 2014'!B6:K6</xm:f>
              <xm:sqref>L6</xm:sqref>
            </x14:sparkline>
            <x14:sparkline>
              <xm:f>'2009 V 2014'!B7:K7</xm:f>
              <xm:sqref>L7</xm:sqref>
            </x14:sparkline>
            <x14:sparkline>
              <xm:f>'2009 V 2014'!B8:K8</xm:f>
              <xm:sqref>L8</xm:sqref>
            </x14:sparkline>
            <x14:sparkline>
              <xm:f>'2009 V 2014'!B9:K9</xm:f>
              <xm:sqref>L9</xm:sqref>
            </x14:sparkline>
            <x14:sparkline>
              <xm:f>'2009 V 2014'!B10:K10</xm:f>
              <xm:sqref>L10</xm:sqref>
            </x14:sparkline>
            <x14:sparkline>
              <xm:f>'2009 V 2014'!B11:K11</xm:f>
              <xm:sqref>L11</xm:sqref>
            </x14:sparkline>
            <x14:sparkline>
              <xm:f>'2009 V 2014'!B12:K12</xm:f>
              <xm:sqref>L12</xm:sqref>
            </x14:sparkline>
            <x14:sparkline>
              <xm:f>'2009 V 2014'!B13:K13</xm:f>
              <xm:sqref>L13</xm:sqref>
            </x14:sparkline>
            <x14:sparkline>
              <xm:f>'2009 V 2014'!B14:K14</xm:f>
              <xm:sqref>L14</xm:sqref>
            </x14:sparkline>
            <x14:sparkline>
              <xm:f>'2009 V 2014'!B15:K15</xm:f>
              <xm:sqref>L15</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0000"/>
  </sheetPr>
  <dimension ref="A1"/>
  <sheetViews>
    <sheetView workbookViewId="0">
      <selection activeCell="G31" sqref="G31"/>
    </sheetView>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F134"/>
  <sheetViews>
    <sheetView workbookViewId="0"/>
  </sheetViews>
  <sheetFormatPr defaultRowHeight="15"/>
  <cols>
    <col min="1" max="2" width="9.140625" style="245"/>
    <col min="3" max="3" width="27.42578125" style="245" customWidth="1"/>
    <col min="4" max="8" width="10.28515625" style="245" customWidth="1"/>
    <col min="9" max="9" width="10.42578125" style="245" customWidth="1"/>
    <col min="10" max="11" width="17.85546875" style="245" bestFit="1" customWidth="1"/>
    <col min="12" max="13" width="9.140625" style="245"/>
    <col min="14" max="16" width="17.85546875" style="245" bestFit="1" customWidth="1"/>
    <col min="17" max="18" width="9.140625" style="245"/>
    <col min="19" max="21" width="17.85546875" style="245" bestFit="1" customWidth="1"/>
    <col min="22" max="23" width="9.140625" style="245"/>
    <col min="24" max="26" width="17.85546875" style="245" bestFit="1" customWidth="1"/>
    <col min="27" max="16384" width="9.140625" style="245"/>
  </cols>
  <sheetData>
    <row r="1" spans="1:21" s="111" customFormat="1" ht="21">
      <c r="A1" s="199"/>
      <c r="B1" s="199"/>
      <c r="C1" s="199" t="s">
        <v>2</v>
      </c>
      <c r="D1" s="199">
        <v>2010</v>
      </c>
      <c r="E1" s="199">
        <v>2011</v>
      </c>
      <c r="F1" s="199">
        <v>2012</v>
      </c>
      <c r="G1" s="199">
        <v>2013</v>
      </c>
      <c r="H1" s="199">
        <v>2014</v>
      </c>
      <c r="I1" s="199">
        <v>2015</v>
      </c>
      <c r="J1" s="199">
        <v>2016</v>
      </c>
      <c r="K1" s="199">
        <v>2017</v>
      </c>
      <c r="L1" s="199">
        <v>2018</v>
      </c>
      <c r="M1" s="199">
        <v>2019</v>
      </c>
      <c r="N1" s="199"/>
      <c r="O1" s="199"/>
      <c r="P1" s="199"/>
      <c r="Q1" s="199"/>
      <c r="R1" s="199"/>
      <c r="S1" s="199"/>
      <c r="T1" s="199"/>
      <c r="U1" s="199"/>
    </row>
    <row r="2" spans="1:21" ht="15.75" thickBot="1">
      <c r="N2" s="256"/>
      <c r="O2" s="256"/>
      <c r="P2" s="256"/>
      <c r="Q2" s="256"/>
      <c r="R2" s="256"/>
    </row>
    <row r="3" spans="1:21" ht="16.5" thickTop="1" thickBot="1">
      <c r="C3" s="16" t="s">
        <v>11</v>
      </c>
      <c r="D3" s="16"/>
      <c r="E3" s="16"/>
      <c r="F3" s="15"/>
      <c r="G3" s="15"/>
      <c r="H3" s="15"/>
      <c r="I3" s="114">
        <f>I6+I12</f>
        <v>191310194.42207369</v>
      </c>
      <c r="J3" s="114">
        <f>J6+J12</f>
        <v>188608798.07970351</v>
      </c>
      <c r="K3" s="114">
        <f>K6+K12</f>
        <v>186986525.26574332</v>
      </c>
      <c r="L3" s="114">
        <f>L6+L12</f>
        <v>188281874.99767125</v>
      </c>
      <c r="M3" s="114">
        <f>M6+M11</f>
        <v>189625273.05330157</v>
      </c>
    </row>
    <row r="4" spans="1:21" ht="15.75" thickTop="1">
      <c r="C4" s="255"/>
      <c r="D4" s="255"/>
      <c r="E4" s="255"/>
      <c r="F4" s="190"/>
      <c r="G4" s="190"/>
      <c r="H4" s="190"/>
      <c r="I4" s="190"/>
      <c r="J4" s="190"/>
      <c r="K4" s="190"/>
      <c r="L4" s="190"/>
      <c r="M4" s="190"/>
    </row>
    <row r="5" spans="1:21">
      <c r="C5" s="255"/>
      <c r="D5" s="255"/>
      <c r="E5" s="255"/>
      <c r="F5" s="190"/>
      <c r="G5" s="190"/>
      <c r="H5" s="190"/>
      <c r="I5" s="190"/>
      <c r="J5" s="190"/>
      <c r="K5" s="190"/>
      <c r="L5" s="190"/>
      <c r="M5" s="190"/>
    </row>
    <row r="6" spans="1:21">
      <c r="C6" s="255" t="s">
        <v>22</v>
      </c>
      <c r="D6" s="255"/>
      <c r="E6" s="255"/>
      <c r="F6" s="190"/>
      <c r="G6" s="190"/>
      <c r="H6" s="190"/>
      <c r="I6" s="190">
        <f>(D38*1000000)/Input!$C$148</f>
        <v>191310194.42207369</v>
      </c>
      <c r="J6" s="190">
        <f>(E38*1000000)/Input!$C$148</f>
        <v>188608798.07970351</v>
      </c>
      <c r="K6" s="190">
        <f>(F38*1000000)/Input!$C$148</f>
        <v>186986525.26574332</v>
      </c>
      <c r="L6" s="190">
        <f>(G38*1000000)/Input!$C$148</f>
        <v>188281874.99767125</v>
      </c>
      <c r="M6" s="190">
        <f>(H38*1000000)/Input!$C$148</f>
        <v>189625273.05330157</v>
      </c>
    </row>
    <row r="8" spans="1:21" s="111" customFormat="1" ht="21">
      <c r="A8" s="199"/>
      <c r="B8" s="199"/>
      <c r="C8" s="199" t="s">
        <v>23</v>
      </c>
      <c r="D8" s="199">
        <v>2010</v>
      </c>
      <c r="E8" s="199">
        <v>2011</v>
      </c>
      <c r="F8" s="199">
        <v>2012</v>
      </c>
      <c r="G8" s="199">
        <v>2013</v>
      </c>
      <c r="H8" s="199">
        <v>2014</v>
      </c>
      <c r="I8" s="199">
        <v>2015</v>
      </c>
      <c r="J8" s="199">
        <v>2016</v>
      </c>
      <c r="K8" s="199">
        <v>2017</v>
      </c>
      <c r="L8" s="199">
        <v>2018</v>
      </c>
      <c r="M8" s="199">
        <v>2019</v>
      </c>
      <c r="N8" s="199"/>
      <c r="O8" s="199"/>
      <c r="P8" s="199"/>
      <c r="Q8" s="199"/>
      <c r="R8" s="199"/>
      <c r="S8" s="199"/>
      <c r="T8" s="199"/>
      <c r="U8" s="199"/>
    </row>
    <row r="9" spans="1:21">
      <c r="B9" s="161"/>
      <c r="C9" s="161" t="s">
        <v>397</v>
      </c>
      <c r="D9" s="164">
        <f>D14*Input!$C$142</f>
        <v>23439263.737613205</v>
      </c>
      <c r="E9" s="164">
        <v>23393032.448189907</v>
      </c>
      <c r="F9" s="164">
        <v>23393032.448189907</v>
      </c>
      <c r="G9" s="164">
        <v>23393032.448189907</v>
      </c>
      <c r="H9" s="164" t="s">
        <v>160</v>
      </c>
      <c r="I9" s="164"/>
      <c r="J9" s="164"/>
      <c r="K9" s="164"/>
      <c r="L9" s="164"/>
      <c r="M9" s="161"/>
    </row>
    <row r="10" spans="1:21">
      <c r="B10" s="161"/>
      <c r="C10" s="161" t="s">
        <v>398</v>
      </c>
      <c r="D10" s="164">
        <f>D15*Input!$C$142</f>
        <v>21859057.119780026</v>
      </c>
      <c r="E10" s="164">
        <f>E15*Input!$C$142</f>
        <v>21823833.475747675</v>
      </c>
      <c r="F10" s="164">
        <f>F15*Input!$C$142</f>
        <v>21379704.041501973</v>
      </c>
      <c r="G10" s="164">
        <f>G16/Input!C148</f>
        <v>22977659.17322835</v>
      </c>
      <c r="H10" s="164" t="s">
        <v>160</v>
      </c>
      <c r="I10" s="164"/>
      <c r="J10" s="164"/>
      <c r="K10" s="164"/>
      <c r="L10" s="164"/>
      <c r="M10" s="161"/>
    </row>
    <row r="11" spans="1:21" ht="15.75" thickBot="1">
      <c r="B11" s="161"/>
      <c r="C11" s="161" t="s">
        <v>20</v>
      </c>
      <c r="D11" s="164">
        <f>D9-D10</f>
        <v>1580206.6178331785</v>
      </c>
      <c r="E11" s="164">
        <f>D10-E10</f>
        <v>35223.644032351673</v>
      </c>
      <c r="F11" s="164">
        <f>E10-F10</f>
        <v>444129.43424570188</v>
      </c>
      <c r="G11" s="164">
        <f>F10-G10</f>
        <v>-1597955.1317263767</v>
      </c>
      <c r="H11" s="164" t="s">
        <v>160</v>
      </c>
      <c r="I11" s="164"/>
      <c r="J11" s="164"/>
      <c r="K11" s="164"/>
      <c r="L11" s="164"/>
      <c r="M11" s="185"/>
    </row>
    <row r="12" spans="1:21" ht="16.5" thickTop="1" thickBot="1">
      <c r="B12" s="161"/>
      <c r="C12" s="186" t="s">
        <v>21</v>
      </c>
      <c r="D12" s="187"/>
      <c r="E12" s="187"/>
      <c r="F12" s="187"/>
      <c r="G12" s="187"/>
      <c r="H12" s="187" t="s">
        <v>160</v>
      </c>
      <c r="I12" s="188">
        <f>IF(SUM(E11:H11)&gt;0,SUM(E11:H11),0)</f>
        <v>0</v>
      </c>
      <c r="J12" s="188">
        <f>IF(SUM(F11:I11)&gt;0,SUM(F11:I11),0)</f>
        <v>0</v>
      </c>
      <c r="K12" s="188">
        <f>IF(SUM(G11:J11)&gt;0,SUM(G11:J11),0)</f>
        <v>0</v>
      </c>
      <c r="L12" s="188">
        <f>IF(SUM(H11:K11)&gt;0,SUM(H11:K11),0)</f>
        <v>0</v>
      </c>
      <c r="M12" s="187"/>
    </row>
    <row r="13" spans="1:21" ht="15.75" thickTop="1"/>
    <row r="14" spans="1:21">
      <c r="C14" s="245" t="s">
        <v>394</v>
      </c>
      <c r="D14" s="343">
        <v>23393032.448189907</v>
      </c>
      <c r="E14" s="343">
        <v>23393032.448189907</v>
      </c>
      <c r="F14" s="343">
        <v>23393032.448189907</v>
      </c>
      <c r="G14" s="343">
        <v>23393032.448189907</v>
      </c>
    </row>
    <row r="15" spans="1:21">
      <c r="C15" s="245" t="s">
        <v>395</v>
      </c>
      <c r="D15" s="343">
        <v>21815942.608695649</v>
      </c>
      <c r="E15" s="343">
        <v>21780788.43930636</v>
      </c>
      <c r="F15" s="343">
        <v>21337534.999999996</v>
      </c>
      <c r="G15" s="340"/>
    </row>
    <row r="16" spans="1:21">
      <c r="C16" s="245" t="s">
        <v>396</v>
      </c>
      <c r="D16" s="340"/>
      <c r="E16" s="340"/>
      <c r="F16" s="340"/>
      <c r="G16" s="343">
        <v>23022980</v>
      </c>
    </row>
    <row r="17" spans="1:21">
      <c r="G17" s="164"/>
    </row>
    <row r="18" spans="1:21" s="111" customFormat="1" ht="21">
      <c r="A18" s="199"/>
      <c r="B18" s="199"/>
      <c r="C18" s="199" t="s">
        <v>161</v>
      </c>
      <c r="D18" s="199"/>
      <c r="E18" s="199"/>
      <c r="F18" s="199"/>
      <c r="G18" s="199"/>
      <c r="H18" s="199"/>
      <c r="I18" s="199"/>
      <c r="J18" s="199"/>
      <c r="K18" s="199"/>
      <c r="L18" s="199"/>
      <c r="M18" s="199"/>
      <c r="N18" s="199"/>
      <c r="O18" s="199"/>
      <c r="P18" s="199"/>
      <c r="Q18" s="199"/>
      <c r="R18" s="199"/>
      <c r="S18" s="199"/>
      <c r="T18" s="199"/>
      <c r="U18" s="199"/>
    </row>
    <row r="19" spans="1:21">
      <c r="B19" s="245">
        <v>1</v>
      </c>
      <c r="C19" s="64" t="s">
        <v>182</v>
      </c>
      <c r="D19" s="255">
        <v>2015</v>
      </c>
      <c r="E19" s="255">
        <v>2016</v>
      </c>
      <c r="F19" s="255">
        <v>2017</v>
      </c>
      <c r="G19" s="255">
        <v>2018</v>
      </c>
      <c r="H19" s="255">
        <v>2019</v>
      </c>
    </row>
    <row r="20" spans="1:21">
      <c r="B20" s="245">
        <v>2</v>
      </c>
      <c r="C20" s="245" t="s">
        <v>162</v>
      </c>
      <c r="D20" s="118">
        <f>HLOOKUP(Input!C28,Opex!$D$44:$G$62,Opex!B20,FALSE)</f>
        <v>22.474351047266207</v>
      </c>
      <c r="E20" s="118">
        <f>HLOOKUP(Input!C28,Opex!$I$44:$L$62,Opex!B20,FALSE)</f>
        <v>22.793571423406568</v>
      </c>
      <c r="F20" s="118">
        <f>HLOOKUP(Input!C28,Opex!$N$44:$Q$62,Opex!B20,FALSE)</f>
        <v>20.236899321186762</v>
      </c>
      <c r="G20" s="118">
        <f>HLOOKUP(Input!C28,Opex!$S$44:$V$62,Opex!B20,FALSE)</f>
        <v>20.470792214040991</v>
      </c>
      <c r="H20" s="118">
        <f>HLOOKUP(Input!C28,Opex!$X$44:$AA$62,Opex!B20,FALSE)</f>
        <v>20.707125272718002</v>
      </c>
    </row>
    <row r="21" spans="1:21">
      <c r="B21" s="245">
        <v>3</v>
      </c>
      <c r="C21" s="245" t="s">
        <v>163</v>
      </c>
      <c r="D21" s="118">
        <f>HLOOKUP(Input!C29,Opex!$D$44:$G$62,Opex!B21,FALSE)</f>
        <v>19.347538608306934</v>
      </c>
      <c r="E21" s="118">
        <f>HLOOKUP(Input!C29,Opex!$I$44:$L$62,Opex!B21,FALSE)</f>
        <v>18.555931129499811</v>
      </c>
      <c r="F21" s="118">
        <f>HLOOKUP(Input!C29,Opex!$N$44:$Q$62,Opex!B21,FALSE)</f>
        <v>18.520399635564793</v>
      </c>
      <c r="G21" s="118">
        <f>HLOOKUP(Input!C29,Opex!$S$44:$V$62,Opex!B21,FALSE)</f>
        <v>18.652355577891164</v>
      </c>
      <c r="H21" s="118">
        <f>HLOOKUP(Input!C29,Opex!$X$44:$AA$62,Opex!B21,FALSE)</f>
        <v>18.787899650385047</v>
      </c>
    </row>
    <row r="22" spans="1:21">
      <c r="B22" s="245">
        <v>4</v>
      </c>
      <c r="C22" s="245" t="s">
        <v>164</v>
      </c>
      <c r="D22" s="118">
        <f>HLOOKUP(Input!C30,Opex!$D$44:$G$62,Opex!B22,FALSE)</f>
        <v>5.7729461267649791</v>
      </c>
      <c r="E22" s="118">
        <f>HLOOKUP(Input!C30,Opex!$I$44:$L$62,Opex!B22,FALSE)</f>
        <v>5.6324358853222538</v>
      </c>
      <c r="F22" s="118">
        <f>HLOOKUP(Input!C30,Opex!$N$44:$Q$62,Opex!B22,FALSE)</f>
        <v>5.4792213999169235</v>
      </c>
      <c r="G22" s="118">
        <f>HLOOKUP(Input!C30,Opex!$S$44:$V$62,Opex!B22,FALSE)</f>
        <v>5.5087044301379535</v>
      </c>
      <c r="H22" s="118">
        <f>HLOOKUP(Input!C30,Opex!$X$44:$AA$62,Opex!B22,FALSE)</f>
        <v>5.5386132465729911</v>
      </c>
    </row>
    <row r="23" spans="1:21">
      <c r="B23" s="245">
        <v>5</v>
      </c>
      <c r="C23" s="245" t="s">
        <v>165</v>
      </c>
      <c r="D23" s="118">
        <f>HLOOKUP(Input!C31,Opex!$D$44:$G$62,Opex!B23,FALSE)</f>
        <v>14.457042262086624</v>
      </c>
      <c r="E23" s="118">
        <f>HLOOKUP(Input!C31,Opex!$I$44:$L$62,Opex!B23,FALSE)</f>
        <v>14.542429421440202</v>
      </c>
      <c r="F23" s="118">
        <f>HLOOKUP(Input!C31,Opex!$N$44:$Q$62,Opex!B23,FALSE)</f>
        <v>14.62824656088317</v>
      </c>
      <c r="G23" s="118">
        <f>HLOOKUP(Input!C31,Opex!$S$44:$V$62,Opex!B23,FALSE)</f>
        <v>14.714570120622831</v>
      </c>
      <c r="H23" s="118">
        <f>HLOOKUP(Input!C31,Opex!$X$44:$AA$62,Opex!B23,FALSE)</f>
        <v>14.801403089124172</v>
      </c>
    </row>
    <row r="24" spans="1:21">
      <c r="B24" s="245">
        <v>6</v>
      </c>
      <c r="C24" s="245" t="s">
        <v>166</v>
      </c>
      <c r="D24" s="118">
        <f>HLOOKUP(Input!C32,Opex!$D$44:$G$62,Opex!B24,FALSE)</f>
        <v>4.2416063213582342</v>
      </c>
      <c r="E24" s="118">
        <f>HLOOKUP(Input!C32,Opex!$I$44:$L$62,Opex!B24,FALSE)</f>
        <v>4.0059400642500327</v>
      </c>
      <c r="F24" s="118">
        <f>HLOOKUP(Input!C32,Opex!$N$44:$Q$62,Opex!B24,FALSE)</f>
        <v>4.0295797400656221</v>
      </c>
      <c r="G24" s="118">
        <f>HLOOKUP(Input!C32,Opex!$S$44:$V$62,Opex!B24,FALSE)</f>
        <v>4.0533589172875475</v>
      </c>
      <c r="H24" s="118">
        <f>HLOOKUP(Input!C32,Opex!$X$44:$AA$62,Opex!B24,FALSE)</f>
        <v>4.0772784191353235</v>
      </c>
    </row>
    <row r="25" spans="1:21">
      <c r="B25" s="245">
        <v>7</v>
      </c>
      <c r="C25" s="245" t="s">
        <v>167</v>
      </c>
      <c r="D25" s="118">
        <f>HLOOKUP(Input!C33,Opex!$D$44:$G$62,Opex!B25,FALSE)</f>
        <v>13.956656035712303</v>
      </c>
      <c r="E25" s="118">
        <f>HLOOKUP(Input!C33,Opex!$I$44:$L$62,Opex!B25,FALSE)</f>
        <v>13.88036648574607</v>
      </c>
      <c r="F25" s="118">
        <f>HLOOKUP(Input!C33,Opex!$N$44:$Q$62,Opex!B25,FALSE)</f>
        <v>13.766963457921102</v>
      </c>
      <c r="G25" s="118">
        <f>HLOOKUP(Input!C33,Opex!$S$44:$V$62,Opex!B25,FALSE)</f>
        <v>13.611376078580589</v>
      </c>
      <c r="H25" s="118">
        <f>HLOOKUP(Input!C33,Opex!$X$44:$AA$62,Opex!B25,FALSE)</f>
        <v>13.467164980304094</v>
      </c>
    </row>
    <row r="26" spans="1:21">
      <c r="B26" s="245">
        <v>8</v>
      </c>
      <c r="C26" s="245" t="s">
        <v>168</v>
      </c>
      <c r="D26" s="118">
        <f>HLOOKUP(Input!C34,Opex!$D$44:$G$62,Opex!B26,FALSE)</f>
        <v>22.244686862982959</v>
      </c>
      <c r="E26" s="118">
        <f>HLOOKUP(Input!C34,Opex!$I$44:$L$62,Opex!B26,FALSE)</f>
        <v>21.252122899882067</v>
      </c>
      <c r="F26" s="118">
        <f>HLOOKUP(Input!C34,Opex!$N$44:$Q$62,Opex!B26,FALSE)</f>
        <v>21.318086006025894</v>
      </c>
      <c r="G26" s="118">
        <f>HLOOKUP(Input!C34,Opex!$S$44:$V$62,Opex!B26,FALSE)</f>
        <v>21.384438370725771</v>
      </c>
      <c r="H26" s="118">
        <f>HLOOKUP(Input!C34,Opex!$X$44:$AA$62,Opex!B26,FALSE)</f>
        <v>21.451182291057023</v>
      </c>
    </row>
    <row r="27" spans="1:21">
      <c r="B27" s="245">
        <v>9</v>
      </c>
      <c r="C27" s="245" t="s">
        <v>169</v>
      </c>
      <c r="D27" s="118">
        <f>HLOOKUP(Input!C35,Opex!$D$44:$G$62,Opex!B27,FALSE)</f>
        <v>5.3947093244642863</v>
      </c>
      <c r="E27" s="118">
        <f>HLOOKUP(Input!C35,Opex!$I$44:$L$62,Opex!B27,FALSE)</f>
        <v>5.1487507499887464</v>
      </c>
      <c r="F27" s="118">
        <f>HLOOKUP(Input!C35,Opex!$N$44:$Q$62,Opex!B27,FALSE)</f>
        <v>5.1487507499887464</v>
      </c>
      <c r="G27" s="118">
        <f>HLOOKUP(Input!C35,Opex!$S$44:$V$62,Opex!B27,FALSE)</f>
        <v>5.1487507499887464</v>
      </c>
      <c r="H27" s="118">
        <f>HLOOKUP(Input!C35,Opex!$X$44:$AA$62,Opex!B27,FALSE)</f>
        <v>5.1487507499887455</v>
      </c>
    </row>
    <row r="28" spans="1:21">
      <c r="B28" s="245">
        <v>10</v>
      </c>
      <c r="C28" s="245" t="s">
        <v>144</v>
      </c>
      <c r="D28" s="118">
        <f>HLOOKUP(Input!C36,Opex!$D$44:$G$62,Opex!B28,FALSE)</f>
        <v>11.557209849976214</v>
      </c>
      <c r="E28" s="118">
        <f>HLOOKUP(Input!C36,Opex!$I$44:$L$62,Opex!B28,FALSE)</f>
        <v>11.104068894158655</v>
      </c>
      <c r="F28" s="118">
        <f>HLOOKUP(Input!C36,Opex!$N$44:$Q$62,Opex!B28,FALSE)</f>
        <v>11.32944938875298</v>
      </c>
      <c r="G28" s="118">
        <f>HLOOKUP(Input!C36,Opex!$S$44:$V$62,Opex!B28,FALSE)</f>
        <v>11.560261478056709</v>
      </c>
      <c r="H28" s="118">
        <f>HLOOKUP(Input!C36,Opex!$X$44:$AA$62,Opex!B28,FALSE)</f>
        <v>11.795378262474809</v>
      </c>
    </row>
    <row r="29" spans="1:21">
      <c r="B29" s="245">
        <v>11</v>
      </c>
      <c r="C29" s="245" t="s">
        <v>170</v>
      </c>
      <c r="D29" s="118">
        <f>HLOOKUP(Input!C37,Opex!$D$44:$G$62,Opex!B29,FALSE)</f>
        <v>23.166913844891212</v>
      </c>
      <c r="E29" s="118">
        <f>HLOOKUP(Input!C37,Opex!$I$44:$L$62,Opex!B29,FALSE)</f>
        <v>23.188107107134456</v>
      </c>
      <c r="F29" s="118">
        <f>HLOOKUP(Input!C37,Opex!$N$44:$Q$62,Opex!B29,FALSE)</f>
        <v>23.177981043257635</v>
      </c>
      <c r="G29" s="118">
        <f>HLOOKUP(Input!C37,Opex!$S$44:$V$62,Opex!B29,FALSE)</f>
        <v>23.16829683247386</v>
      </c>
      <c r="H29" s="118">
        <f>HLOOKUP(Input!C37,Opex!$X$44:$AA$62,Opex!B29,FALSE)</f>
        <v>23.159056679286433</v>
      </c>
    </row>
    <row r="30" spans="1:21">
      <c r="B30" s="245">
        <v>12</v>
      </c>
      <c r="C30" s="245" t="s">
        <v>171</v>
      </c>
      <c r="D30" s="118">
        <f>HLOOKUP(Input!C38,Opex!$D$44:$G$62,Opex!B30,FALSE)</f>
        <v>1.5082796753247771</v>
      </c>
      <c r="E30" s="118">
        <f>HLOOKUP(Input!C38,Opex!$I$44:$L$62,Opex!B30,FALSE)</f>
        <v>1.5320351507352097</v>
      </c>
      <c r="F30" s="118">
        <f>HLOOKUP(Input!C38,Opex!$N$44:$Q$62,Opex!B30,FALSE)</f>
        <v>1.5561438917352228</v>
      </c>
      <c r="G30" s="118">
        <f>HLOOKUP(Input!C38,Opex!$S$44:$V$62,Opex!B30,FALSE)</f>
        <v>1.5806320178898954</v>
      </c>
      <c r="H30" s="118">
        <f>HLOOKUP(Input!C38,Opex!$X$44:$AA$62,Opex!B30,FALSE)</f>
        <v>1.6055054993614848</v>
      </c>
    </row>
    <row r="31" spans="1:21">
      <c r="B31" s="245">
        <v>13</v>
      </c>
      <c r="C31" s="245" t="s">
        <v>48</v>
      </c>
      <c r="D31" s="118">
        <f>HLOOKUP(Input!C39,Opex!$D$44:$G$62,Opex!B31,FALSE)</f>
        <v>7.6741826242094113</v>
      </c>
      <c r="E31" s="118">
        <f>HLOOKUP(Input!C39,Opex!$I$44:$L$62,Opex!B31,FALSE)</f>
        <v>7.6964247545121474</v>
      </c>
      <c r="F31" s="118">
        <f>HLOOKUP(Input!C39,Opex!$N$44:$Q$62,Opex!B31,FALSE)</f>
        <v>7.7180530004975365</v>
      </c>
      <c r="G31" s="118">
        <f>HLOOKUP(Input!C39,Opex!$S$44:$V$62,Opex!B31,FALSE)</f>
        <v>7.7397747509132913</v>
      </c>
      <c r="H31" s="118">
        <f>HLOOKUP(Input!C39,Opex!$X$44:$AA$62,Opex!B31,FALSE)</f>
        <v>7.7613235290345921</v>
      </c>
    </row>
    <row r="32" spans="1:21">
      <c r="B32" s="245">
        <v>14</v>
      </c>
      <c r="C32" s="245" t="s">
        <v>172</v>
      </c>
      <c r="D32" s="118">
        <f>HLOOKUP(Input!C40,Opex!$D$44:$G$62,Opex!B32,FALSE)</f>
        <v>13.700981423820416</v>
      </c>
      <c r="E32" s="118">
        <f>HLOOKUP(Input!C40,Opex!$I$44:$L$62,Opex!B32,FALSE)</f>
        <v>13.700981423820414</v>
      </c>
      <c r="F32" s="118">
        <f>HLOOKUP(Input!C40,Opex!$N$44:$Q$62,Opex!B32,FALSE)</f>
        <v>13.70098142382041</v>
      </c>
      <c r="G32" s="118">
        <f>HLOOKUP(Input!C40,Opex!$S$44:$V$62,Opex!B32,FALSE)</f>
        <v>13.700981423820412</v>
      </c>
      <c r="H32" s="118">
        <f>HLOOKUP(Input!C40,Opex!$X$44:$AA$62,Opex!B32,FALSE)</f>
        <v>13.700981423820412</v>
      </c>
    </row>
    <row r="33" spans="1:32">
      <c r="B33" s="245">
        <v>15</v>
      </c>
      <c r="C33" s="245" t="s">
        <v>173</v>
      </c>
      <c r="D33" s="118">
        <f>HLOOKUP(Input!C41,Opex!$D$44:$G$62,Opex!B33,FALSE)</f>
        <v>6.1102940037362057</v>
      </c>
      <c r="E33" s="118">
        <f>HLOOKUP(Input!C41,Opex!$I$44:$L$62,Opex!B33,FALSE)</f>
        <v>5.5482123944207666</v>
      </c>
      <c r="F33" s="118">
        <f>HLOOKUP(Input!C41,Opex!$N$44:$Q$62,Opex!B33,FALSE)</f>
        <v>5.6904455243657752</v>
      </c>
      <c r="G33" s="118">
        <f>HLOOKUP(Input!C41,Opex!$S$44:$V$62,Opex!B33,FALSE)</f>
        <v>5.8373135246147543</v>
      </c>
      <c r="H33" s="118">
        <f>HLOOKUP(Input!C41,Opex!$X$44:$AA$62,Opex!B33,FALSE)</f>
        <v>5.987902223995559</v>
      </c>
    </row>
    <row r="34" spans="1:32">
      <c r="B34" s="245">
        <v>16</v>
      </c>
      <c r="C34" s="245" t="s">
        <v>174</v>
      </c>
      <c r="D34" s="118">
        <f>HLOOKUP(Input!C42,Opex!$D$44:$G$62,Opex!B34,FALSE)</f>
        <v>5.8641597747622436</v>
      </c>
      <c r="E34" s="118">
        <f>HLOOKUP(Input!C42,Opex!$I$44:$L$62,Opex!B34,FALSE)</f>
        <v>5.8641597747622436</v>
      </c>
      <c r="F34" s="118">
        <f>HLOOKUP(Input!C42,Opex!$N$44:$Q$62,Opex!B34,FALSE)</f>
        <v>5.8641597747622445</v>
      </c>
      <c r="G34" s="118">
        <f>HLOOKUP(Input!C42,Opex!$S$44:$V$62,Opex!B34,FALSE)</f>
        <v>5.8641597747622427</v>
      </c>
      <c r="H34" s="118">
        <f>HLOOKUP(Input!C42,Opex!$X$44:$AA$62,Opex!B34,FALSE)</f>
        <v>5.8641597747622436</v>
      </c>
    </row>
    <row r="35" spans="1:32">
      <c r="B35" s="245">
        <v>17</v>
      </c>
      <c r="C35" s="245" t="s">
        <v>175</v>
      </c>
      <c r="D35" s="118">
        <f>HLOOKUP(Input!C43,Opex!$D$44:$G$62,Opex!B35,FALSE)</f>
        <v>2.915838040000001</v>
      </c>
      <c r="E35" s="118">
        <f>HLOOKUP(Input!C43,Opex!$I$44:$L$62,Opex!B35,FALSE)</f>
        <v>2.9158380400000001</v>
      </c>
      <c r="F35" s="118">
        <f>HLOOKUP(Input!C43,Opex!$N$44:$Q$62,Opex!B35,FALSE)</f>
        <v>2.9158380400000001</v>
      </c>
      <c r="G35" s="118">
        <f>HLOOKUP(Input!C43,Opex!$S$44:$V$62,Opex!B35,FALSE)</f>
        <v>2.9158380399999997</v>
      </c>
      <c r="H35" s="118">
        <f>HLOOKUP(Input!C43,Opex!$X$44:$AA$62,Opex!B35,FALSE)</f>
        <v>2.9158380399999997</v>
      </c>
    </row>
    <row r="36" spans="1:32">
      <c r="B36" s="245">
        <v>18</v>
      </c>
      <c r="C36" s="245" t="s">
        <v>16</v>
      </c>
      <c r="D36" s="118">
        <f>HLOOKUP(Input!C44,Opex!$D$44:$G$62,Opex!B36,FALSE)</f>
        <v>6.3160824419019548</v>
      </c>
      <c r="E36" s="118">
        <f>HLOOKUP(Input!C44,Opex!$I$44:$L$62,Opex!B36,FALSE)</f>
        <v>6.3167373865029841</v>
      </c>
      <c r="F36" s="118">
        <f>HLOOKUP(Input!C44,Opex!$N$44:$Q$62,Opex!B36,FALSE)</f>
        <v>6.315496470031162</v>
      </c>
      <c r="G36" s="118">
        <f>HLOOKUP(Input!C44,Opex!$S$44:$V$62,Opex!B36,FALSE)</f>
        <v>6.3314745677606918</v>
      </c>
      <c r="H36" s="118">
        <f>HLOOKUP(Input!C44,Opex!$X$44:$AA$62,Opex!B36,FALSE)</f>
        <v>6.3475553596771999</v>
      </c>
    </row>
    <row r="37" spans="1:32">
      <c r="B37" s="245">
        <v>19</v>
      </c>
      <c r="C37" s="245" t="s">
        <v>176</v>
      </c>
      <c r="D37" s="118">
        <f>HLOOKUP(Input!C45,Opex!$D$44:$G$62,Opex!B37,FALSE)</f>
        <v>4.984053816090662</v>
      </c>
      <c r="E37" s="118">
        <f>HLOOKUP(Input!C45,Opex!$I$44:$L$62,Opex!B37,FALSE)</f>
        <v>5.3026945577888611</v>
      </c>
      <c r="F37" s="118">
        <f>HLOOKUP(Input!C45,Opex!$N$44:$Q$62,Opex!B37,FALSE)</f>
        <v>5.9586395514953878</v>
      </c>
      <c r="G37" s="118">
        <f>HLOOKUP(Input!C45,Opex!$S$44:$V$62,Opex!B37,FALSE)</f>
        <v>6.4101607730695607</v>
      </c>
      <c r="H37" s="118">
        <f>HLOOKUP(Input!C45,Opex!$X$44:$AA$62,Opex!B37,FALSE)</f>
        <v>6.8821689068761698</v>
      </c>
    </row>
    <row r="38" spans="1:32">
      <c r="D38" s="209">
        <f>SUM(D20:D37)</f>
        <v>191.68753208365567</v>
      </c>
      <c r="E38" s="209">
        <f>SUM(E20:E37)</f>
        <v>188.98080754337153</v>
      </c>
      <c r="F38" s="209">
        <f>SUM(F20:F37)</f>
        <v>187.35533498027138</v>
      </c>
      <c r="G38" s="209">
        <f>SUM(G20:G37)</f>
        <v>188.653239642637</v>
      </c>
      <c r="H38" s="209">
        <f>SUM(H20:H37)</f>
        <v>189.99928739857432</v>
      </c>
    </row>
    <row r="40" spans="1:32">
      <c r="D40" s="209"/>
      <c r="E40" s="209"/>
      <c r="F40" s="209"/>
      <c r="G40" s="209"/>
      <c r="H40" s="209"/>
    </row>
    <row r="41" spans="1:32" s="111" customFormat="1" ht="21">
      <c r="A41" s="199"/>
      <c r="B41" s="199"/>
      <c r="C41" s="199" t="s">
        <v>177</v>
      </c>
      <c r="D41" s="199"/>
      <c r="E41" s="199"/>
      <c r="F41" s="199"/>
      <c r="G41" s="199"/>
      <c r="H41" s="199"/>
      <c r="I41" s="199"/>
      <c r="J41" s="199"/>
      <c r="K41" s="199"/>
      <c r="L41" s="199"/>
      <c r="M41" s="199"/>
      <c r="N41" s="199"/>
      <c r="O41" s="199"/>
      <c r="P41" s="199"/>
      <c r="Q41" s="199"/>
      <c r="R41" s="199"/>
      <c r="S41" s="199"/>
      <c r="T41" s="199"/>
      <c r="U41" s="199"/>
    </row>
    <row r="42" spans="1:32">
      <c r="C42" s="64" t="s">
        <v>182</v>
      </c>
    </row>
    <row r="43" spans="1:32" s="255" customFormat="1">
      <c r="C43" s="255" t="s">
        <v>178</v>
      </c>
      <c r="D43" s="255">
        <v>2015</v>
      </c>
      <c r="I43" s="255">
        <v>2016</v>
      </c>
      <c r="N43" s="255">
        <v>2017</v>
      </c>
      <c r="S43" s="255">
        <v>2018</v>
      </c>
      <c r="X43" s="255">
        <v>2019</v>
      </c>
      <c r="AC43" s="255" t="s">
        <v>580</v>
      </c>
    </row>
    <row r="44" spans="1:32">
      <c r="D44" s="245" t="s">
        <v>179</v>
      </c>
      <c r="E44" s="245" t="s">
        <v>180</v>
      </c>
      <c r="F44" s="245" t="s">
        <v>181</v>
      </c>
      <c r="G44" s="245" t="s">
        <v>183</v>
      </c>
      <c r="I44" s="245" t="s">
        <v>179</v>
      </c>
      <c r="J44" s="245" t="s">
        <v>180</v>
      </c>
      <c r="K44" s="245" t="s">
        <v>181</v>
      </c>
      <c r="L44" s="245" t="s">
        <v>183</v>
      </c>
      <c r="N44" s="245" t="s">
        <v>179</v>
      </c>
      <c r="O44" s="245" t="s">
        <v>180</v>
      </c>
      <c r="P44" s="245" t="s">
        <v>181</v>
      </c>
      <c r="Q44" s="245" t="s">
        <v>183</v>
      </c>
      <c r="S44" s="245" t="s">
        <v>179</v>
      </c>
      <c r="T44" s="245" t="s">
        <v>180</v>
      </c>
      <c r="U44" s="245" t="s">
        <v>181</v>
      </c>
      <c r="V44" s="245" t="s">
        <v>183</v>
      </c>
      <c r="X44" s="245" t="s">
        <v>179</v>
      </c>
      <c r="Y44" s="245" t="s">
        <v>180</v>
      </c>
      <c r="Z44" s="245" t="s">
        <v>181</v>
      </c>
      <c r="AA44" s="245" t="s">
        <v>183</v>
      </c>
      <c r="AC44" s="320" t="s">
        <v>179</v>
      </c>
      <c r="AD44" s="320" t="s">
        <v>180</v>
      </c>
      <c r="AE44" s="320" t="s">
        <v>181</v>
      </c>
      <c r="AF44" s="320" t="s">
        <v>183</v>
      </c>
    </row>
    <row r="45" spans="1:32">
      <c r="C45" s="245" t="s">
        <v>162</v>
      </c>
      <c r="D45" s="118">
        <f>D89*(1+(((D$110-D$109)/D$109)*D114))</f>
        <v>22.561484354884293</v>
      </c>
      <c r="E45" s="118">
        <f t="shared" ref="E45:Z57" si="0">E89*(1+(((E$110-E$109)/E$109)*E114))</f>
        <v>22.474351047266207</v>
      </c>
      <c r="F45" s="118">
        <f t="shared" si="0"/>
        <v>22.474351047266207</v>
      </c>
      <c r="G45" s="118">
        <f t="shared" ref="G45:G62" si="1">AVERAGE(E45:F45)</f>
        <v>22.474351047266207</v>
      </c>
      <c r="H45" s="118"/>
      <c r="I45" s="118">
        <f t="shared" si="0"/>
        <v>22.969627715760062</v>
      </c>
      <c r="J45" s="118">
        <f t="shared" si="0"/>
        <v>22.793571423406568</v>
      </c>
      <c r="K45" s="118">
        <f t="shared" si="0"/>
        <v>22.793571423406568</v>
      </c>
      <c r="L45" s="118">
        <f t="shared" ref="L45:L62" si="2">AVERAGE(J45:K45)</f>
        <v>22.793571423406568</v>
      </c>
      <c r="M45" s="118"/>
      <c r="N45" s="118">
        <f t="shared" si="0"/>
        <v>23.314698470797087</v>
      </c>
      <c r="O45" s="118">
        <f t="shared" si="0"/>
        <v>22.173820541996399</v>
      </c>
      <c r="P45" s="118">
        <f t="shared" si="0"/>
        <v>18.299978100377121</v>
      </c>
      <c r="Q45" s="118">
        <f t="shared" ref="Q45:Q62" si="3">AVERAGE(O45:P45)</f>
        <v>20.236899321186762</v>
      </c>
      <c r="R45" s="118"/>
      <c r="S45" s="118">
        <f t="shared" si="0"/>
        <v>23.66577336347045</v>
      </c>
      <c r="T45" s="118">
        <f t="shared" si="0"/>
        <v>22.424398089922956</v>
      </c>
      <c r="U45" s="118">
        <f t="shared" si="0"/>
        <v>18.517186338159028</v>
      </c>
      <c r="V45" s="118">
        <f t="shared" ref="V45:V62" si="4">AVERAGE(T45:U45)</f>
        <v>20.470792214040991</v>
      </c>
      <c r="W45" s="118"/>
      <c r="X45" s="118">
        <f t="shared" si="0"/>
        <v>24.0215185803957</v>
      </c>
      <c r="Y45" s="118">
        <f t="shared" si="0"/>
        <v>22.677500109426713</v>
      </c>
      <c r="Z45" s="118">
        <f t="shared" si="0"/>
        <v>18.736750436009292</v>
      </c>
      <c r="AA45" s="118">
        <f t="shared" ref="AA45:AA62" si="5">AVERAGE(Y45:Z45)</f>
        <v>20.707125272718002</v>
      </c>
      <c r="AC45" s="256">
        <f>X45/Input!$C$148</f>
        <v>23.974232126497288</v>
      </c>
      <c r="AD45" s="256">
        <f>Y45/Input!$C$148</f>
        <v>22.632859361179815</v>
      </c>
      <c r="AE45" s="256">
        <f>Z45/Input!$C$148</f>
        <v>18.699867069009276</v>
      </c>
      <c r="AF45" s="256">
        <f>AA45/Input!$C$148</f>
        <v>20.666363215094545</v>
      </c>
    </row>
    <row r="46" spans="1:32">
      <c r="C46" s="245" t="s">
        <v>163</v>
      </c>
      <c r="D46" s="118">
        <f t="shared" ref="D46:S62" si="6">D90*(1+(((D$110-D$109)/D$109)*D115))</f>
        <v>21.355441117543506</v>
      </c>
      <c r="E46" s="118">
        <f t="shared" si="6"/>
        <v>20.375918599050365</v>
      </c>
      <c r="F46" s="118">
        <f t="shared" si="6"/>
        <v>18.319158617563506</v>
      </c>
      <c r="G46" s="118">
        <f t="shared" si="1"/>
        <v>19.347538608306934</v>
      </c>
      <c r="H46" s="118"/>
      <c r="I46" s="118">
        <f t="shared" si="6"/>
        <v>21.689974186050588</v>
      </c>
      <c r="J46" s="118">
        <f t="shared" si="6"/>
        <v>20.01714777784693</v>
      </c>
      <c r="K46" s="118">
        <f t="shared" si="6"/>
        <v>17.094714481152696</v>
      </c>
      <c r="L46" s="118">
        <f t="shared" si="2"/>
        <v>18.555931129499811</v>
      </c>
      <c r="M46" s="118"/>
      <c r="N46" s="118">
        <f t="shared" si="6"/>
        <v>22.029471349202417</v>
      </c>
      <c r="O46" s="118">
        <f t="shared" si="6"/>
        <v>19.678900540794448</v>
      </c>
      <c r="P46" s="118">
        <f t="shared" si="6"/>
        <v>17.361898730335142</v>
      </c>
      <c r="Q46" s="118">
        <f t="shared" si="3"/>
        <v>18.520399635564793</v>
      </c>
      <c r="R46" s="118"/>
      <c r="S46" s="118">
        <f t="shared" si="6"/>
        <v>22.374300209401017</v>
      </c>
      <c r="T46" s="118">
        <f t="shared" si="0"/>
        <v>19.671434425245501</v>
      </c>
      <c r="U46" s="118">
        <f t="shared" si="0"/>
        <v>17.633276730536824</v>
      </c>
      <c r="V46" s="118">
        <f t="shared" si="4"/>
        <v>18.652355577891164</v>
      </c>
      <c r="W46" s="118"/>
      <c r="X46" s="118">
        <f t="shared" si="0"/>
        <v>22.724544604881405</v>
      </c>
      <c r="Y46" s="118">
        <f t="shared" si="0"/>
        <v>19.666884887968354</v>
      </c>
      <c r="Z46" s="118">
        <f t="shared" si="0"/>
        <v>17.908914412801739</v>
      </c>
      <c r="AA46" s="118">
        <f t="shared" si="5"/>
        <v>18.787899650385047</v>
      </c>
      <c r="AC46" s="256">
        <f>X46/Input!$C$148</f>
        <v>22.679811249359989</v>
      </c>
      <c r="AD46" s="256">
        <f>Y46/Input!$C$148</f>
        <v>19.628170547637712</v>
      </c>
      <c r="AE46" s="256">
        <f>Z46/Input!$C$148</f>
        <v>17.873660644272604</v>
      </c>
      <c r="AF46" s="256">
        <f>AA46/Input!$C$148</f>
        <v>18.75091559595516</v>
      </c>
    </row>
    <row r="47" spans="1:32">
      <c r="C47" s="245" t="s">
        <v>164</v>
      </c>
      <c r="D47" s="118">
        <f t="shared" si="6"/>
        <v>5.8181345685872046</v>
      </c>
      <c r="E47" s="118">
        <f t="shared" si="0"/>
        <v>5.8027145157447473</v>
      </c>
      <c r="F47" s="118">
        <f t="shared" si="0"/>
        <v>5.7431777377852109</v>
      </c>
      <c r="G47" s="118">
        <f t="shared" si="1"/>
        <v>5.7729461267649791</v>
      </c>
      <c r="H47" s="118"/>
      <c r="I47" s="118">
        <f t="shared" si="0"/>
        <v>5.8560137497127194</v>
      </c>
      <c r="J47" s="118">
        <f t="shared" si="0"/>
        <v>5.8287748628805103</v>
      </c>
      <c r="K47" s="118">
        <f t="shared" si="0"/>
        <v>5.4360969077639973</v>
      </c>
      <c r="L47" s="118">
        <f t="shared" si="2"/>
        <v>5.6324358853222538</v>
      </c>
      <c r="M47" s="118"/>
      <c r="N47" s="118">
        <f t="shared" si="0"/>
        <v>5.8940728420709938</v>
      </c>
      <c r="O47" s="118">
        <f t="shared" si="0"/>
        <v>5.8358008527795349</v>
      </c>
      <c r="P47" s="118">
        <f t="shared" si="0"/>
        <v>5.1226419470543112</v>
      </c>
      <c r="Q47" s="118">
        <f t="shared" si="3"/>
        <v>5.4792213999169235</v>
      </c>
      <c r="R47" s="118"/>
      <c r="S47" s="118">
        <f t="shared" si="0"/>
        <v>5.932502095051964</v>
      </c>
      <c r="T47" s="118">
        <f t="shared" si="0"/>
        <v>5.8671752371749735</v>
      </c>
      <c r="U47" s="118">
        <f t="shared" si="0"/>
        <v>5.1502336231009345</v>
      </c>
      <c r="V47" s="118">
        <f t="shared" si="4"/>
        <v>5.5087044301379535</v>
      </c>
      <c r="W47" s="118"/>
      <c r="X47" s="118">
        <f t="shared" si="0"/>
        <v>5.9712433533123921</v>
      </c>
      <c r="Y47" s="118">
        <f t="shared" si="0"/>
        <v>5.8989857473738905</v>
      </c>
      <c r="Z47" s="118">
        <f t="shared" si="0"/>
        <v>5.1782407457720927</v>
      </c>
      <c r="AA47" s="118">
        <f t="shared" si="5"/>
        <v>5.5386132465729911</v>
      </c>
      <c r="AC47" s="256">
        <f>X47/Input!$C$148</f>
        <v>5.9594889372625657</v>
      </c>
      <c r="AD47" s="256">
        <f>Y47/Input!$C$148</f>
        <v>5.887373570705833</v>
      </c>
      <c r="AE47" s="256">
        <f>Z47/Input!$C$148</f>
        <v>5.168047358477267</v>
      </c>
      <c r="AF47" s="256">
        <f>AA47/Input!$C$148</f>
        <v>5.5277104645915491</v>
      </c>
    </row>
    <row r="48" spans="1:32">
      <c r="C48" s="245" t="s">
        <v>165</v>
      </c>
      <c r="D48" s="118">
        <f t="shared" si="6"/>
        <v>14.457042262086624</v>
      </c>
      <c r="E48" s="118">
        <f t="shared" si="0"/>
        <v>14.457042262086624</v>
      </c>
      <c r="F48" s="118">
        <f t="shared" si="0"/>
        <v>14.457042262086624</v>
      </c>
      <c r="G48" s="118">
        <f t="shared" si="1"/>
        <v>14.457042262086624</v>
      </c>
      <c r="H48" s="118"/>
      <c r="I48" s="118">
        <f t="shared" si="0"/>
        <v>14.542429421440202</v>
      </c>
      <c r="J48" s="118">
        <f t="shared" si="0"/>
        <v>14.542429421440202</v>
      </c>
      <c r="K48" s="118">
        <f t="shared" si="0"/>
        <v>14.542429421440202</v>
      </c>
      <c r="L48" s="118">
        <f t="shared" si="2"/>
        <v>14.542429421440202</v>
      </c>
      <c r="M48" s="118"/>
      <c r="N48" s="118">
        <f t="shared" si="0"/>
        <v>14.62824656088317</v>
      </c>
      <c r="O48" s="118">
        <f t="shared" si="0"/>
        <v>14.62824656088317</v>
      </c>
      <c r="P48" s="118">
        <f t="shared" si="0"/>
        <v>14.62824656088317</v>
      </c>
      <c r="Q48" s="118">
        <f t="shared" si="3"/>
        <v>14.62824656088317</v>
      </c>
      <c r="R48" s="118"/>
      <c r="S48" s="118">
        <f t="shared" si="0"/>
        <v>14.714570120622831</v>
      </c>
      <c r="T48" s="118">
        <f t="shared" si="0"/>
        <v>14.714570120622831</v>
      </c>
      <c r="U48" s="118">
        <f t="shared" si="0"/>
        <v>14.714570120622831</v>
      </c>
      <c r="V48" s="118">
        <f t="shared" si="4"/>
        <v>14.714570120622831</v>
      </c>
      <c r="W48" s="118"/>
      <c r="X48" s="118">
        <f t="shared" si="0"/>
        <v>14.801403089124172</v>
      </c>
      <c r="Y48" s="118">
        <f t="shared" si="0"/>
        <v>14.801403089124172</v>
      </c>
      <c r="Z48" s="118">
        <f t="shared" si="0"/>
        <v>14.801403089124172</v>
      </c>
      <c r="AA48" s="118">
        <f t="shared" si="5"/>
        <v>14.801403089124172</v>
      </c>
      <c r="AC48" s="256">
        <f>X48/Input!$C$148</f>
        <v>14.772266468869994</v>
      </c>
      <c r="AD48" s="256">
        <f>Y48/Input!$C$148</f>
        <v>14.772266468869994</v>
      </c>
      <c r="AE48" s="256">
        <f>Z48/Input!$C$148</f>
        <v>14.772266468869994</v>
      </c>
      <c r="AF48" s="256">
        <f>AA48/Input!$C$148</f>
        <v>14.772266468869994</v>
      </c>
    </row>
    <row r="49" spans="3:32">
      <c r="C49" s="245" t="s">
        <v>166</v>
      </c>
      <c r="D49" s="118">
        <f t="shared" si="6"/>
        <v>4.2416063213582342</v>
      </c>
      <c r="E49" s="118">
        <f t="shared" si="0"/>
        <v>4.2416063213582342</v>
      </c>
      <c r="F49" s="118">
        <f t="shared" si="0"/>
        <v>4.2416063213582342</v>
      </c>
      <c r="G49" s="118">
        <f t="shared" si="1"/>
        <v>4.2416063213582342</v>
      </c>
      <c r="H49" s="118"/>
      <c r="I49" s="118">
        <f t="shared" si="0"/>
        <v>4.2666583830670639</v>
      </c>
      <c r="J49" s="118">
        <f t="shared" si="0"/>
        <v>4.2666583830670639</v>
      </c>
      <c r="K49" s="118">
        <f t="shared" si="0"/>
        <v>3.7452217454330019</v>
      </c>
      <c r="L49" s="118">
        <f t="shared" si="2"/>
        <v>4.0059400642500327</v>
      </c>
      <c r="M49" s="118"/>
      <c r="N49" s="118">
        <f t="shared" si="0"/>
        <v>4.2918365982609687</v>
      </c>
      <c r="O49" s="118">
        <f t="shared" si="0"/>
        <v>4.2918365982609687</v>
      </c>
      <c r="P49" s="118">
        <f t="shared" si="0"/>
        <v>3.7673228818702755</v>
      </c>
      <c r="Q49" s="118">
        <f t="shared" si="3"/>
        <v>4.0295797400656221</v>
      </c>
      <c r="R49" s="118"/>
      <c r="S49" s="118">
        <f t="shared" si="0"/>
        <v>4.3171633940215433</v>
      </c>
      <c r="T49" s="118">
        <f t="shared" si="0"/>
        <v>4.3171633940215433</v>
      </c>
      <c r="U49" s="118">
        <f t="shared" si="0"/>
        <v>3.7895544405535517</v>
      </c>
      <c r="V49" s="118">
        <f t="shared" si="4"/>
        <v>4.0533589172875475</v>
      </c>
      <c r="W49" s="118"/>
      <c r="X49" s="118">
        <f t="shared" si="0"/>
        <v>4.3426396471458419</v>
      </c>
      <c r="Y49" s="118">
        <f t="shared" si="0"/>
        <v>4.3426396471458419</v>
      </c>
      <c r="Z49" s="118">
        <f t="shared" si="0"/>
        <v>3.8119171911248042</v>
      </c>
      <c r="AA49" s="118">
        <f t="shared" si="5"/>
        <v>4.0772784191353235</v>
      </c>
      <c r="AC49" s="256">
        <f>X49/Input!$C$148</f>
        <v>4.3340911439034295</v>
      </c>
      <c r="AD49" s="256">
        <f>Y49/Input!$C$148</f>
        <v>4.3340911439034295</v>
      </c>
      <c r="AE49" s="256">
        <f>Z49/Input!$C$148</f>
        <v>3.8044134171265278</v>
      </c>
      <c r="AF49" s="256">
        <f>AA49/Input!$C$148</f>
        <v>4.0692522805149789</v>
      </c>
    </row>
    <row r="50" spans="3:32">
      <c r="C50" s="245" t="s">
        <v>167</v>
      </c>
      <c r="D50" s="118">
        <f t="shared" si="6"/>
        <v>14.236052797842857</v>
      </c>
      <c r="E50" s="118">
        <f t="shared" si="0"/>
        <v>14.049788289755821</v>
      </c>
      <c r="F50" s="118">
        <f t="shared" si="0"/>
        <v>13.863523781668784</v>
      </c>
      <c r="G50" s="118">
        <f t="shared" si="1"/>
        <v>13.956656035712303</v>
      </c>
      <c r="H50" s="118"/>
      <c r="I50" s="118">
        <f t="shared" si="0"/>
        <v>14.426911001312408</v>
      </c>
      <c r="J50" s="118">
        <f t="shared" si="0"/>
        <v>14.05949207977681</v>
      </c>
      <c r="K50" s="118">
        <f t="shared" si="0"/>
        <v>13.701240891715328</v>
      </c>
      <c r="L50" s="118">
        <f t="shared" si="2"/>
        <v>13.88036648574607</v>
      </c>
      <c r="M50" s="118"/>
      <c r="N50" s="118">
        <f t="shared" si="0"/>
        <v>14.569514298325533</v>
      </c>
      <c r="O50" s="118">
        <f t="shared" si="0"/>
        <v>14.025552004620003</v>
      </c>
      <c r="P50" s="118">
        <f t="shared" si="0"/>
        <v>13.508374911222202</v>
      </c>
      <c r="Q50" s="118">
        <f t="shared" si="3"/>
        <v>13.766963457921102</v>
      </c>
      <c r="R50" s="118"/>
      <c r="S50" s="118">
        <f t="shared" si="0"/>
        <v>14.65951423807954</v>
      </c>
      <c r="T50" s="118">
        <f t="shared" si="0"/>
        <v>13.943349446857871</v>
      </c>
      <c r="U50" s="118">
        <f t="shared" si="0"/>
        <v>13.279402710303307</v>
      </c>
      <c r="V50" s="118">
        <f t="shared" si="4"/>
        <v>13.611376078580589</v>
      </c>
      <c r="W50" s="118"/>
      <c r="X50" s="118">
        <f t="shared" si="0"/>
        <v>14.750930454239805</v>
      </c>
      <c r="Y50" s="118">
        <f t="shared" si="0"/>
        <v>13.866797306085139</v>
      </c>
      <c r="Z50" s="118">
        <f t="shared" si="0"/>
        <v>13.067532654523051</v>
      </c>
      <c r="AA50" s="118">
        <f t="shared" si="5"/>
        <v>13.467164980304094</v>
      </c>
      <c r="AC50" s="256">
        <f>X50/Input!$C$148</f>
        <v>14.721893189566108</v>
      </c>
      <c r="AD50" s="256">
        <f>Y50/Input!$C$148</f>
        <v>13.839500460994424</v>
      </c>
      <c r="AE50" s="256">
        <f>Z50/Input!$C$148</f>
        <v>13.041809165045645</v>
      </c>
      <c r="AF50" s="256">
        <f>AA50/Input!$C$148</f>
        <v>13.440654813020034</v>
      </c>
    </row>
    <row r="51" spans="3:32">
      <c r="C51" s="245" t="s">
        <v>168</v>
      </c>
      <c r="D51" s="118">
        <f t="shared" si="6"/>
        <v>22.290812158046776</v>
      </c>
      <c r="E51" s="118">
        <f t="shared" si="0"/>
        <v>22.244686862982959</v>
      </c>
      <c r="F51" s="118">
        <f t="shared" si="0"/>
        <v>22.244686862982959</v>
      </c>
      <c r="G51" s="118">
        <f t="shared" si="1"/>
        <v>22.244686862982959</v>
      </c>
      <c r="H51" s="118"/>
      <c r="I51" s="118">
        <f t="shared" si="0"/>
        <v>22.464910887311429</v>
      </c>
      <c r="J51" s="118">
        <f t="shared" si="0"/>
        <v>22.372518180403553</v>
      </c>
      <c r="K51" s="118">
        <f t="shared" si="0"/>
        <v>20.131727619360586</v>
      </c>
      <c r="L51" s="118">
        <f t="shared" si="2"/>
        <v>21.252122899882067</v>
      </c>
      <c r="M51" s="118"/>
      <c r="N51" s="118">
        <f t="shared" si="0"/>
        <v>22.577374391922024</v>
      </c>
      <c r="O51" s="118">
        <f t="shared" si="0"/>
        <v>22.438481286547379</v>
      </c>
      <c r="P51" s="118">
        <f t="shared" si="0"/>
        <v>20.197690725504412</v>
      </c>
      <c r="Q51" s="118">
        <f t="shared" si="3"/>
        <v>21.318086006025894</v>
      </c>
      <c r="R51" s="118"/>
      <c r="S51" s="118">
        <f t="shared" si="0"/>
        <v>22.690501561177484</v>
      </c>
      <c r="T51" s="118">
        <f t="shared" si="0"/>
        <v>22.504833651247257</v>
      </c>
      <c r="U51" s="118">
        <f t="shared" si="0"/>
        <v>20.264043090204286</v>
      </c>
      <c r="V51" s="118">
        <f t="shared" si="4"/>
        <v>21.384438370725771</v>
      </c>
      <c r="W51" s="118"/>
      <c r="X51" s="118">
        <f t="shared" si="0"/>
        <v>22.804296311466171</v>
      </c>
      <c r="Y51" s="118">
        <f t="shared" si="0"/>
        <v>22.571577571578509</v>
      </c>
      <c r="Z51" s="118">
        <f t="shared" si="0"/>
        <v>20.330787010535541</v>
      </c>
      <c r="AA51" s="118">
        <f t="shared" si="5"/>
        <v>21.451182291057023</v>
      </c>
      <c r="AC51" s="256">
        <f>X51/Input!$C$148</f>
        <v>22.759405964396361</v>
      </c>
      <c r="AD51" s="256">
        <f>Y51/Input!$C$148</f>
        <v>22.527145332264382</v>
      </c>
      <c r="AE51" s="256">
        <f>Z51/Input!$C$148</f>
        <v>20.290765776262838</v>
      </c>
      <c r="AF51" s="256">
        <f>AA51/Input!$C$148</f>
        <v>21.40895555426361</v>
      </c>
    </row>
    <row r="52" spans="3:32">
      <c r="C52" s="245" t="s">
        <v>169</v>
      </c>
      <c r="D52" s="118">
        <f t="shared" si="6"/>
        <v>5.4047476686763156</v>
      </c>
      <c r="E52" s="118">
        <f t="shared" si="0"/>
        <v>5.3947093244642863</v>
      </c>
      <c r="F52" s="118">
        <f t="shared" si="0"/>
        <v>5.3947093244642863</v>
      </c>
      <c r="G52" s="118">
        <f t="shared" si="1"/>
        <v>5.3947093244642863</v>
      </c>
      <c r="H52" s="118"/>
      <c r="I52" s="118">
        <f t="shared" si="0"/>
        <v>5.4148169420597769</v>
      </c>
      <c r="J52" s="118">
        <f t="shared" si="0"/>
        <v>5.3947093244642863</v>
      </c>
      <c r="K52" s="118">
        <f t="shared" si="0"/>
        <v>4.9027921755132073</v>
      </c>
      <c r="L52" s="118">
        <f t="shared" si="2"/>
        <v>5.1487507499887464</v>
      </c>
      <c r="M52" s="118"/>
      <c r="N52" s="118">
        <f t="shared" si="0"/>
        <v>5.4249369208081015</v>
      </c>
      <c r="O52" s="118">
        <f t="shared" si="0"/>
        <v>5.3947093244642854</v>
      </c>
      <c r="P52" s="118">
        <f t="shared" si="0"/>
        <v>4.9027921755132073</v>
      </c>
      <c r="Q52" s="118">
        <f t="shared" si="3"/>
        <v>5.1487507499887464</v>
      </c>
      <c r="R52" s="118"/>
      <c r="S52" s="118">
        <f t="shared" si="0"/>
        <v>5.4351166191261235</v>
      </c>
      <c r="T52" s="118">
        <f t="shared" si="0"/>
        <v>5.3947093244642854</v>
      </c>
      <c r="U52" s="118">
        <f t="shared" si="0"/>
        <v>4.9027921755132065</v>
      </c>
      <c r="V52" s="118">
        <f t="shared" si="4"/>
        <v>5.1487507499887464</v>
      </c>
      <c r="W52" s="118"/>
      <c r="X52" s="118">
        <f t="shared" si="0"/>
        <v>5.4453563894283175</v>
      </c>
      <c r="Y52" s="118">
        <f t="shared" si="0"/>
        <v>5.3947093244642845</v>
      </c>
      <c r="Z52" s="118">
        <f t="shared" si="0"/>
        <v>4.9027921755132065</v>
      </c>
      <c r="AA52" s="118">
        <f t="shared" si="5"/>
        <v>5.1487507499887455</v>
      </c>
      <c r="AC52" s="256">
        <f>X52/Input!$C$148</f>
        <v>5.4346371839373182</v>
      </c>
      <c r="AD52" s="256">
        <f>Y52/Input!$C$148</f>
        <v>5.3840898179200645</v>
      </c>
      <c r="AE52" s="256">
        <f>Z52/Input!$C$148</f>
        <v>4.8931410098133785</v>
      </c>
      <c r="AF52" s="256">
        <f>AA52/Input!$C$148</f>
        <v>5.138615413866721</v>
      </c>
    </row>
    <row r="53" spans="3:32">
      <c r="C53" s="245" t="s">
        <v>144</v>
      </c>
      <c r="D53" s="118">
        <f t="shared" si="6"/>
        <v>11.593577343297556</v>
      </c>
      <c r="E53" s="118">
        <f t="shared" si="0"/>
        <v>11.557209849976214</v>
      </c>
      <c r="F53" s="118">
        <f t="shared" si="0"/>
        <v>11.557209849976214</v>
      </c>
      <c r="G53" s="118">
        <f t="shared" si="1"/>
        <v>11.557209849976214</v>
      </c>
      <c r="H53" s="118"/>
      <c r="I53" s="118">
        <f t="shared" si="0"/>
        <v>11.897019911030425</v>
      </c>
      <c r="J53" s="118">
        <f t="shared" si="0"/>
        <v>11.822682777771014</v>
      </c>
      <c r="K53" s="118">
        <f t="shared" si="0"/>
        <v>10.385455010546295</v>
      </c>
      <c r="L53" s="118">
        <f t="shared" si="2"/>
        <v>11.104068894158655</v>
      </c>
      <c r="M53" s="118"/>
      <c r="N53" s="118">
        <f t="shared" si="0"/>
        <v>12.17671858688257</v>
      </c>
      <c r="O53" s="118">
        <f t="shared" si="0"/>
        <v>12.062717270717124</v>
      </c>
      <c r="P53" s="118">
        <f t="shared" si="0"/>
        <v>10.596181506788838</v>
      </c>
      <c r="Q53" s="118">
        <f t="shared" si="3"/>
        <v>11.32944938875298</v>
      </c>
      <c r="R53" s="118"/>
      <c r="S53" s="118">
        <f t="shared" si="0"/>
        <v>12.464009898802173</v>
      </c>
      <c r="T53" s="118">
        <f t="shared" si="0"/>
        <v>12.308535930986336</v>
      </c>
      <c r="U53" s="118">
        <f t="shared" si="0"/>
        <v>10.811987025127083</v>
      </c>
      <c r="V53" s="118">
        <f t="shared" si="4"/>
        <v>11.560261478056709</v>
      </c>
      <c r="W53" s="118"/>
      <c r="X53" s="118">
        <f t="shared" si="0"/>
        <v>12.757712321722286</v>
      </c>
      <c r="Y53" s="118">
        <f t="shared" si="0"/>
        <v>12.558913736341736</v>
      </c>
      <c r="Z53" s="118">
        <f t="shared" si="0"/>
        <v>11.031842788607882</v>
      </c>
      <c r="AA53" s="118">
        <f t="shared" si="5"/>
        <v>11.795378262474809</v>
      </c>
      <c r="AC53" s="256">
        <f>X53/Input!$C$148</f>
        <v>12.732598714789765</v>
      </c>
      <c r="AD53" s="256">
        <f>Y53/Input!$C$148</f>
        <v>12.534191465207208</v>
      </c>
      <c r="AE53" s="256">
        <f>Z53/Input!$C$148</f>
        <v>11.010126562646057</v>
      </c>
      <c r="AF53" s="256">
        <f>AA53/Input!$C$148</f>
        <v>11.772159013926633</v>
      </c>
    </row>
    <row r="54" spans="3:32">
      <c r="C54" s="245" t="s">
        <v>170</v>
      </c>
      <c r="D54" s="118">
        <f t="shared" si="6"/>
        <v>23.341426966628628</v>
      </c>
      <c r="E54" s="118">
        <f t="shared" si="0"/>
        <v>23.166913844891212</v>
      </c>
      <c r="F54" s="118">
        <f t="shared" si="0"/>
        <v>23.166913844891212</v>
      </c>
      <c r="G54" s="118">
        <f t="shared" si="1"/>
        <v>23.166913844891212</v>
      </c>
      <c r="H54" s="118"/>
      <c r="I54" s="118">
        <f t="shared" si="0"/>
        <v>23.539085296032468</v>
      </c>
      <c r="J54" s="118">
        <f t="shared" si="0"/>
        <v>23.188107107134456</v>
      </c>
      <c r="K54" s="118">
        <f t="shared" si="0"/>
        <v>23.188107107134456</v>
      </c>
      <c r="L54" s="118">
        <f t="shared" si="2"/>
        <v>23.188107107134456</v>
      </c>
      <c r="M54" s="118"/>
      <c r="N54" s="118">
        <f t="shared" si="0"/>
        <v>23.707403519491848</v>
      </c>
      <c r="O54" s="118">
        <f t="shared" si="0"/>
        <v>23.177981043257635</v>
      </c>
      <c r="P54" s="118">
        <f t="shared" si="0"/>
        <v>23.177981043257635</v>
      </c>
      <c r="Q54" s="118">
        <f t="shared" si="3"/>
        <v>23.177981043257635</v>
      </c>
      <c r="R54" s="118"/>
      <c r="S54" s="118">
        <f t="shared" si="0"/>
        <v>23.878179982225063</v>
      </c>
      <c r="T54" s="118">
        <f t="shared" si="0"/>
        <v>23.16829683247386</v>
      </c>
      <c r="U54" s="118">
        <f t="shared" si="0"/>
        <v>23.16829683247386</v>
      </c>
      <c r="V54" s="118">
        <f t="shared" si="4"/>
        <v>23.16829683247386</v>
      </c>
      <c r="W54" s="118"/>
      <c r="X54" s="118">
        <f t="shared" si="0"/>
        <v>24.051452244017213</v>
      </c>
      <c r="Y54" s="118">
        <f t="shared" si="0"/>
        <v>23.159056679286433</v>
      </c>
      <c r="Z54" s="118">
        <f t="shared" si="0"/>
        <v>23.159056679286433</v>
      </c>
      <c r="AA54" s="118">
        <f t="shared" si="5"/>
        <v>23.159056679286433</v>
      </c>
      <c r="AC54" s="256">
        <f>X54/Input!$C$148</f>
        <v>24.004106865584113</v>
      </c>
      <c r="AD54" s="256">
        <f>Y54/Input!$C$148</f>
        <v>23.113467985035875</v>
      </c>
      <c r="AE54" s="256">
        <f>Z54/Input!$C$148</f>
        <v>23.113467985035875</v>
      </c>
      <c r="AF54" s="256">
        <f>AA54/Input!$C$148</f>
        <v>23.113467985035875</v>
      </c>
    </row>
    <row r="55" spans="3:32">
      <c r="C55" s="245" t="s">
        <v>171</v>
      </c>
      <c r="D55" s="118">
        <f t="shared" si="6"/>
        <v>1.5082796753247771</v>
      </c>
      <c r="E55" s="118">
        <f t="shared" si="0"/>
        <v>1.5082796753247771</v>
      </c>
      <c r="F55" s="118">
        <f t="shared" si="0"/>
        <v>1.5082796753247771</v>
      </c>
      <c r="G55" s="118">
        <f t="shared" si="1"/>
        <v>1.5082796753247771</v>
      </c>
      <c r="H55" s="118"/>
      <c r="I55" s="118">
        <f t="shared" si="0"/>
        <v>1.5320351507352097</v>
      </c>
      <c r="J55" s="118">
        <f t="shared" si="0"/>
        <v>1.5320351507352097</v>
      </c>
      <c r="K55" s="118">
        <f t="shared" si="0"/>
        <v>1.5320351507352097</v>
      </c>
      <c r="L55" s="118">
        <f t="shared" si="2"/>
        <v>1.5320351507352097</v>
      </c>
      <c r="M55" s="118"/>
      <c r="N55" s="118">
        <f t="shared" si="0"/>
        <v>1.5561438917352228</v>
      </c>
      <c r="O55" s="118">
        <f t="shared" si="0"/>
        <v>1.5561438917352228</v>
      </c>
      <c r="P55" s="118">
        <f t="shared" si="0"/>
        <v>1.5561438917352228</v>
      </c>
      <c r="Q55" s="118">
        <f t="shared" si="3"/>
        <v>1.5561438917352228</v>
      </c>
      <c r="R55" s="118"/>
      <c r="S55" s="118">
        <f t="shared" si="0"/>
        <v>1.5806320178898954</v>
      </c>
      <c r="T55" s="118">
        <f t="shared" si="0"/>
        <v>1.5806320178898954</v>
      </c>
      <c r="U55" s="118">
        <f t="shared" si="0"/>
        <v>1.5806320178898954</v>
      </c>
      <c r="V55" s="118">
        <f t="shared" si="4"/>
        <v>1.5806320178898954</v>
      </c>
      <c r="W55" s="118"/>
      <c r="X55" s="118">
        <f t="shared" si="0"/>
        <v>1.6055054993614848</v>
      </c>
      <c r="Y55" s="118">
        <f t="shared" si="0"/>
        <v>1.6055054993614848</v>
      </c>
      <c r="Z55" s="118">
        <f t="shared" si="0"/>
        <v>1.6055054993614848</v>
      </c>
      <c r="AA55" s="118">
        <f t="shared" si="5"/>
        <v>1.6055054993614848</v>
      </c>
      <c r="AC55" s="256">
        <f>X55/Input!$C$148</f>
        <v>1.6023450554651042</v>
      </c>
      <c r="AD55" s="256">
        <f>Y55/Input!$C$148</f>
        <v>1.6023450554651042</v>
      </c>
      <c r="AE55" s="256">
        <f>Z55/Input!$C$148</f>
        <v>1.6023450554651042</v>
      </c>
      <c r="AF55" s="256">
        <f>AA55/Input!$C$148</f>
        <v>1.6023450554651042</v>
      </c>
    </row>
    <row r="56" spans="3:32">
      <c r="C56" s="245" t="s">
        <v>48</v>
      </c>
      <c r="D56" s="118">
        <f t="shared" si="6"/>
        <v>7.6741826242094113</v>
      </c>
      <c r="E56" s="118">
        <f t="shared" si="0"/>
        <v>7.6741826242094113</v>
      </c>
      <c r="F56" s="118">
        <f t="shared" si="0"/>
        <v>7.6741826242094113</v>
      </c>
      <c r="G56" s="118">
        <f t="shared" si="1"/>
        <v>7.6741826242094113</v>
      </c>
      <c r="H56" s="118"/>
      <c r="I56" s="118">
        <f t="shared" si="0"/>
        <v>7.6964247545121474</v>
      </c>
      <c r="J56" s="118">
        <f t="shared" si="0"/>
        <v>7.6964247545121474</v>
      </c>
      <c r="K56" s="118">
        <f t="shared" si="0"/>
        <v>7.6964247545121474</v>
      </c>
      <c r="L56" s="118">
        <f t="shared" si="2"/>
        <v>7.6964247545121474</v>
      </c>
      <c r="M56" s="118"/>
      <c r="N56" s="118">
        <f t="shared" si="0"/>
        <v>7.7180530004975365</v>
      </c>
      <c r="O56" s="118">
        <f t="shared" si="0"/>
        <v>7.7180530004975365</v>
      </c>
      <c r="P56" s="118">
        <f t="shared" si="0"/>
        <v>7.7180530004975365</v>
      </c>
      <c r="Q56" s="118">
        <f t="shared" si="3"/>
        <v>7.7180530004975365</v>
      </c>
      <c r="R56" s="118"/>
      <c r="S56" s="118">
        <f t="shared" si="0"/>
        <v>7.7397747509132913</v>
      </c>
      <c r="T56" s="118">
        <f t="shared" si="0"/>
        <v>7.7397747509132913</v>
      </c>
      <c r="U56" s="118">
        <f t="shared" si="0"/>
        <v>7.7397747509132913</v>
      </c>
      <c r="V56" s="118">
        <f t="shared" si="4"/>
        <v>7.7397747509132913</v>
      </c>
      <c r="W56" s="118"/>
      <c r="X56" s="118">
        <f t="shared" si="0"/>
        <v>7.7613235290345921</v>
      </c>
      <c r="Y56" s="118">
        <f t="shared" si="0"/>
        <v>7.7613235290345921</v>
      </c>
      <c r="Z56" s="118">
        <f t="shared" si="0"/>
        <v>7.7613235290345921</v>
      </c>
      <c r="AA56" s="118">
        <f t="shared" si="5"/>
        <v>7.7613235290345921</v>
      </c>
      <c r="AC56" s="256">
        <f>X56/Input!$C$148</f>
        <v>7.7460453331112973</v>
      </c>
      <c r="AD56" s="256">
        <f>Y56/Input!$C$148</f>
        <v>7.7460453331112973</v>
      </c>
      <c r="AE56" s="256">
        <f>Z56/Input!$C$148</f>
        <v>7.7460453331112973</v>
      </c>
      <c r="AF56" s="256">
        <f>AA56/Input!$C$148</f>
        <v>7.7460453331112973</v>
      </c>
    </row>
    <row r="57" spans="3:32">
      <c r="C57" s="245" t="s">
        <v>172</v>
      </c>
      <c r="D57" s="118">
        <f t="shared" si="6"/>
        <v>13.700981423820416</v>
      </c>
      <c r="E57" s="118">
        <f t="shared" si="0"/>
        <v>13.700981423820416</v>
      </c>
      <c r="F57" s="118">
        <f t="shared" si="0"/>
        <v>13.700981423820416</v>
      </c>
      <c r="G57" s="118">
        <f t="shared" si="1"/>
        <v>13.700981423820416</v>
      </c>
      <c r="H57" s="118"/>
      <c r="I57" s="118">
        <f t="shared" si="0"/>
        <v>13.700981423820414</v>
      </c>
      <c r="J57" s="118">
        <f t="shared" si="0"/>
        <v>13.700981423820414</v>
      </c>
      <c r="K57" s="118">
        <f t="shared" ref="E57:Z62" si="7">K101*(1+(((K$110-K$109)/K$109)*K126))</f>
        <v>13.700981423820414</v>
      </c>
      <c r="L57" s="118">
        <f t="shared" si="2"/>
        <v>13.700981423820414</v>
      </c>
      <c r="M57" s="118"/>
      <c r="N57" s="118">
        <f t="shared" si="7"/>
        <v>13.70098142382041</v>
      </c>
      <c r="O57" s="118">
        <f t="shared" si="7"/>
        <v>13.70098142382041</v>
      </c>
      <c r="P57" s="118">
        <f t="shared" si="7"/>
        <v>13.70098142382041</v>
      </c>
      <c r="Q57" s="118">
        <f t="shared" si="3"/>
        <v>13.70098142382041</v>
      </c>
      <c r="R57" s="118"/>
      <c r="S57" s="118">
        <f t="shared" si="7"/>
        <v>13.700981423820412</v>
      </c>
      <c r="T57" s="118">
        <f t="shared" si="7"/>
        <v>13.700981423820412</v>
      </c>
      <c r="U57" s="118">
        <f t="shared" si="7"/>
        <v>13.700981423820412</v>
      </c>
      <c r="V57" s="118">
        <f t="shared" si="4"/>
        <v>13.700981423820412</v>
      </c>
      <c r="W57" s="118"/>
      <c r="X57" s="118">
        <f t="shared" si="7"/>
        <v>13.700981423820412</v>
      </c>
      <c r="Y57" s="118">
        <f t="shared" si="7"/>
        <v>13.700981423820412</v>
      </c>
      <c r="Z57" s="118">
        <f t="shared" si="7"/>
        <v>13.700981423820412</v>
      </c>
      <c r="AA57" s="118">
        <f t="shared" si="5"/>
        <v>13.700981423820412</v>
      </c>
      <c r="AC57" s="256">
        <f>X57/Input!$C$148</f>
        <v>13.674010987946753</v>
      </c>
      <c r="AD57" s="256">
        <f>Y57/Input!$C$148</f>
        <v>13.674010987946753</v>
      </c>
      <c r="AE57" s="256">
        <f>Z57/Input!$C$148</f>
        <v>13.674010987946753</v>
      </c>
      <c r="AF57" s="256">
        <f>AA57/Input!$C$148</f>
        <v>13.674010987946753</v>
      </c>
    </row>
    <row r="58" spans="3:32">
      <c r="C58" s="245" t="s">
        <v>173</v>
      </c>
      <c r="D58" s="118">
        <f t="shared" si="6"/>
        <v>6.8447931340892358</v>
      </c>
      <c r="E58" s="118">
        <f t="shared" si="7"/>
        <v>6.1102940037362057</v>
      </c>
      <c r="F58" s="118">
        <f t="shared" si="7"/>
        <v>6.1102940037362057</v>
      </c>
      <c r="G58" s="118">
        <f t="shared" si="1"/>
        <v>6.1102940037362057</v>
      </c>
      <c r="H58" s="118"/>
      <c r="I58" s="118">
        <f t="shared" si="7"/>
        <v>7.0272932031770106</v>
      </c>
      <c r="J58" s="118">
        <f t="shared" si="7"/>
        <v>5.5482123944207666</v>
      </c>
      <c r="K58" s="118">
        <f t="shared" si="7"/>
        <v>5.5482123944207666</v>
      </c>
      <c r="L58" s="118">
        <f t="shared" si="2"/>
        <v>5.5482123944207666</v>
      </c>
      <c r="M58" s="118"/>
      <c r="N58" s="118">
        <f t="shared" si="7"/>
        <v>7.212270980535366</v>
      </c>
      <c r="O58" s="118">
        <f t="shared" si="7"/>
        <v>5.6904455243657752</v>
      </c>
      <c r="P58" s="118">
        <f t="shared" si="7"/>
        <v>5.6904455243657752</v>
      </c>
      <c r="Q58" s="118">
        <f t="shared" si="3"/>
        <v>5.6904455243657752</v>
      </c>
      <c r="R58" s="118"/>
      <c r="S58" s="118">
        <f t="shared" si="7"/>
        <v>7.4032765237700948</v>
      </c>
      <c r="T58" s="118">
        <f t="shared" si="7"/>
        <v>5.8373135246147543</v>
      </c>
      <c r="U58" s="118">
        <f t="shared" si="7"/>
        <v>5.8373135246147543</v>
      </c>
      <c r="V58" s="118">
        <f t="shared" si="4"/>
        <v>5.8373135246147543</v>
      </c>
      <c r="W58" s="118"/>
      <c r="X58" s="118">
        <f t="shared" si="7"/>
        <v>7.5991209301859337</v>
      </c>
      <c r="Y58" s="118">
        <f t="shared" si="7"/>
        <v>5.987902223995559</v>
      </c>
      <c r="Z58" s="118">
        <f t="shared" si="7"/>
        <v>5.987902223995559</v>
      </c>
      <c r="AA58" s="118">
        <f t="shared" si="5"/>
        <v>5.987902223995559</v>
      </c>
      <c r="AC58" s="256">
        <f>X58/Input!$C$148</f>
        <v>7.5841620307170654</v>
      </c>
      <c r="AD58" s="256">
        <f>Y58/Input!$C$148</f>
        <v>5.9761150148932067</v>
      </c>
      <c r="AE58" s="256">
        <f>Z58/Input!$C$148</f>
        <v>5.9761150148932067</v>
      </c>
      <c r="AF58" s="256">
        <f>AA58/Input!$C$148</f>
        <v>5.9761150148932067</v>
      </c>
    </row>
    <row r="59" spans="3:32">
      <c r="C59" s="245" t="s">
        <v>174</v>
      </c>
      <c r="D59" s="118">
        <f t="shared" si="6"/>
        <v>5.8641597747622436</v>
      </c>
      <c r="E59" s="118">
        <f t="shared" si="7"/>
        <v>5.8641597747622436</v>
      </c>
      <c r="F59" s="118">
        <f t="shared" si="7"/>
        <v>5.8641597747622436</v>
      </c>
      <c r="G59" s="118">
        <f t="shared" si="1"/>
        <v>5.8641597747622436</v>
      </c>
      <c r="H59" s="118"/>
      <c r="I59" s="118">
        <f t="shared" si="7"/>
        <v>5.8641597747622436</v>
      </c>
      <c r="J59" s="118">
        <f t="shared" si="7"/>
        <v>5.8641597747622436</v>
      </c>
      <c r="K59" s="118">
        <f t="shared" si="7"/>
        <v>5.8641597747622436</v>
      </c>
      <c r="L59" s="118">
        <f t="shared" si="2"/>
        <v>5.8641597747622436</v>
      </c>
      <c r="M59" s="118"/>
      <c r="N59" s="118">
        <f t="shared" si="7"/>
        <v>5.8641597747622445</v>
      </c>
      <c r="O59" s="118">
        <f t="shared" si="7"/>
        <v>5.8641597747622445</v>
      </c>
      <c r="P59" s="118">
        <f t="shared" si="7"/>
        <v>5.8641597747622445</v>
      </c>
      <c r="Q59" s="118">
        <f t="shared" si="3"/>
        <v>5.8641597747622445</v>
      </c>
      <c r="R59" s="118"/>
      <c r="S59" s="118">
        <f t="shared" si="7"/>
        <v>5.8641597747622427</v>
      </c>
      <c r="T59" s="118">
        <f t="shared" si="7"/>
        <v>5.8641597747622427</v>
      </c>
      <c r="U59" s="118">
        <f t="shared" si="7"/>
        <v>5.8641597747622427</v>
      </c>
      <c r="V59" s="118">
        <f t="shared" si="4"/>
        <v>5.8641597747622427</v>
      </c>
      <c r="W59" s="118"/>
      <c r="X59" s="118">
        <f t="shared" si="7"/>
        <v>5.8641597747622436</v>
      </c>
      <c r="Y59" s="118">
        <f t="shared" si="7"/>
        <v>5.8641597747622436</v>
      </c>
      <c r="Z59" s="118">
        <f t="shared" si="7"/>
        <v>5.8641597747622436</v>
      </c>
      <c r="AA59" s="118">
        <f t="shared" si="5"/>
        <v>5.8641597747622436</v>
      </c>
      <c r="AC59" s="256">
        <f>X59/Input!$C$148</f>
        <v>5.8526161531583822</v>
      </c>
      <c r="AD59" s="256">
        <f>Y59/Input!$C$148</f>
        <v>5.8526161531583822</v>
      </c>
      <c r="AE59" s="256">
        <f>Z59/Input!$C$148</f>
        <v>5.8526161531583822</v>
      </c>
      <c r="AF59" s="256">
        <f>AA59/Input!$C$148</f>
        <v>5.8526161531583822</v>
      </c>
    </row>
    <row r="60" spans="3:32">
      <c r="C60" s="245" t="s">
        <v>175</v>
      </c>
      <c r="D60" s="118">
        <f t="shared" si="6"/>
        <v>2.915838040000001</v>
      </c>
      <c r="E60" s="118">
        <f t="shared" si="7"/>
        <v>2.915838040000001</v>
      </c>
      <c r="F60" s="118">
        <f t="shared" si="7"/>
        <v>2.915838040000001</v>
      </c>
      <c r="G60" s="118">
        <f t="shared" si="1"/>
        <v>2.915838040000001</v>
      </c>
      <c r="H60" s="118"/>
      <c r="I60" s="118">
        <f t="shared" si="7"/>
        <v>2.9158380400000001</v>
      </c>
      <c r="J60" s="118">
        <f t="shared" si="7"/>
        <v>2.9158380400000001</v>
      </c>
      <c r="K60" s="118">
        <f t="shared" si="7"/>
        <v>2.9158380400000001</v>
      </c>
      <c r="L60" s="118">
        <f t="shared" si="2"/>
        <v>2.9158380400000001</v>
      </c>
      <c r="M60" s="118"/>
      <c r="N60" s="118">
        <f t="shared" si="7"/>
        <v>2.9158380400000001</v>
      </c>
      <c r="O60" s="118">
        <f t="shared" si="7"/>
        <v>2.9158380400000001</v>
      </c>
      <c r="P60" s="118">
        <f t="shared" si="7"/>
        <v>2.9158380400000001</v>
      </c>
      <c r="Q60" s="118">
        <f t="shared" si="3"/>
        <v>2.9158380400000001</v>
      </c>
      <c r="R60" s="118"/>
      <c r="S60" s="118">
        <f t="shared" si="7"/>
        <v>2.9158380399999997</v>
      </c>
      <c r="T60" s="118">
        <f t="shared" si="7"/>
        <v>2.9158380399999997</v>
      </c>
      <c r="U60" s="118">
        <f t="shared" si="7"/>
        <v>2.9158380399999997</v>
      </c>
      <c r="V60" s="118">
        <f t="shared" si="4"/>
        <v>2.9158380399999997</v>
      </c>
      <c r="W60" s="118"/>
      <c r="X60" s="118">
        <f t="shared" si="7"/>
        <v>2.9158380399999997</v>
      </c>
      <c r="Y60" s="118">
        <f t="shared" si="7"/>
        <v>2.9158380399999997</v>
      </c>
      <c r="Z60" s="118">
        <f t="shared" si="7"/>
        <v>2.9158380399999997</v>
      </c>
      <c r="AA60" s="118">
        <f t="shared" si="5"/>
        <v>2.9158380399999997</v>
      </c>
      <c r="AC60" s="256">
        <f>X60/Input!$C$148</f>
        <v>2.9100982013385828</v>
      </c>
      <c r="AD60" s="256">
        <f>Y60/Input!$C$148</f>
        <v>2.9100982013385828</v>
      </c>
      <c r="AE60" s="256">
        <f>Z60/Input!$C$148</f>
        <v>2.9100982013385828</v>
      </c>
      <c r="AF60" s="256">
        <f>AA60/Input!$C$148</f>
        <v>2.9100982013385828</v>
      </c>
    </row>
    <row r="61" spans="3:32">
      <c r="C61" s="245" t="s">
        <v>16</v>
      </c>
      <c r="D61" s="118">
        <f t="shared" si="6"/>
        <v>6.3200022046311419</v>
      </c>
      <c r="E61" s="118">
        <f t="shared" si="7"/>
        <v>6.3186694316884813</v>
      </c>
      <c r="F61" s="118">
        <f t="shared" si="7"/>
        <v>6.3134954521154283</v>
      </c>
      <c r="G61" s="118">
        <f t="shared" si="1"/>
        <v>6.3160824419019548</v>
      </c>
      <c r="H61" s="118"/>
      <c r="I61" s="118">
        <f t="shared" si="7"/>
        <v>6.3365167206903505</v>
      </c>
      <c r="J61" s="118">
        <f t="shared" si="7"/>
        <v>6.3341713450439352</v>
      </c>
      <c r="K61" s="118">
        <f t="shared" si="7"/>
        <v>6.2993034279620339</v>
      </c>
      <c r="L61" s="118">
        <f t="shared" si="2"/>
        <v>6.3167373865029841</v>
      </c>
      <c r="M61" s="118"/>
      <c r="N61" s="118">
        <f t="shared" si="7"/>
        <v>6.3529241974696475</v>
      </c>
      <c r="O61" s="118">
        <f t="shared" si="7"/>
        <v>6.3479188713955477</v>
      </c>
      <c r="P61" s="118">
        <f t="shared" si="7"/>
        <v>6.2830740686667763</v>
      </c>
      <c r="Q61" s="118">
        <f t="shared" si="3"/>
        <v>6.315496470031162</v>
      </c>
      <c r="R61" s="118"/>
      <c r="S61" s="118">
        <f t="shared" si="7"/>
        <v>6.3695329941083809</v>
      </c>
      <c r="T61" s="118">
        <f t="shared" si="7"/>
        <v>6.3639450709424707</v>
      </c>
      <c r="U61" s="118">
        <f t="shared" si="7"/>
        <v>6.2990040645789129</v>
      </c>
      <c r="V61" s="118">
        <f t="shared" si="4"/>
        <v>6.3314745677606918</v>
      </c>
      <c r="W61" s="118"/>
      <c r="X61" s="118">
        <f t="shared" si="7"/>
        <v>6.3862275039482732</v>
      </c>
      <c r="Y61" s="118">
        <f t="shared" si="7"/>
        <v>6.3800726582667906</v>
      </c>
      <c r="Z61" s="118">
        <f t="shared" si="7"/>
        <v>6.3150380610876091</v>
      </c>
      <c r="AA61" s="118">
        <f t="shared" si="5"/>
        <v>6.3475553596771999</v>
      </c>
      <c r="AC61" s="256">
        <f>X61/Input!$C$148</f>
        <v>6.373656189964124</v>
      </c>
      <c r="AD61" s="256">
        <f>Y61/Input!$C$148</f>
        <v>6.3675134601205974</v>
      </c>
      <c r="AE61" s="256">
        <f>Z61/Input!$C$148</f>
        <v>6.3026068838020048</v>
      </c>
      <c r="AF61" s="256">
        <f>AA61/Input!$C$148</f>
        <v>6.3350601719613016</v>
      </c>
    </row>
    <row r="62" spans="3:32">
      <c r="C62" s="245" t="s">
        <v>176</v>
      </c>
      <c r="D62" s="118">
        <f t="shared" si="6"/>
        <v>4.984053816090662</v>
      </c>
      <c r="E62" s="118">
        <f t="shared" si="7"/>
        <v>4.984053816090662</v>
      </c>
      <c r="F62" s="118">
        <f t="shared" si="7"/>
        <v>4.984053816090662</v>
      </c>
      <c r="G62" s="118">
        <f t="shared" si="1"/>
        <v>4.984053816090662</v>
      </c>
      <c r="H62" s="118"/>
      <c r="I62" s="118">
        <f t="shared" si="7"/>
        <v>5.3026945577888611</v>
      </c>
      <c r="J62" s="118">
        <f t="shared" si="7"/>
        <v>5.3026945577888611</v>
      </c>
      <c r="K62" s="118">
        <f t="shared" si="7"/>
        <v>5.3026945577888611</v>
      </c>
      <c r="L62" s="118">
        <f t="shared" si="2"/>
        <v>5.3026945577888611</v>
      </c>
      <c r="M62" s="118"/>
      <c r="N62" s="118">
        <f t="shared" si="7"/>
        <v>5.9586395514953878</v>
      </c>
      <c r="O62" s="118">
        <f t="shared" si="7"/>
        <v>5.9586395514953878</v>
      </c>
      <c r="P62" s="118">
        <f t="shared" si="7"/>
        <v>5.9586395514953878</v>
      </c>
      <c r="Q62" s="118">
        <f t="shared" si="3"/>
        <v>5.9586395514953878</v>
      </c>
      <c r="R62" s="118"/>
      <c r="S62" s="118">
        <f t="shared" si="7"/>
        <v>6.4101607730695607</v>
      </c>
      <c r="T62" s="118">
        <f t="shared" si="7"/>
        <v>6.4101607730695607</v>
      </c>
      <c r="U62" s="118">
        <f t="shared" si="7"/>
        <v>6.4101607730695607</v>
      </c>
      <c r="V62" s="118">
        <f t="shared" si="4"/>
        <v>6.4101607730695607</v>
      </c>
      <c r="W62" s="118"/>
      <c r="X62" s="118">
        <f t="shared" si="7"/>
        <v>6.8821689068761698</v>
      </c>
      <c r="Y62" s="118">
        <f t="shared" si="7"/>
        <v>6.8821689068761698</v>
      </c>
      <c r="Z62" s="118">
        <f t="shared" si="7"/>
        <v>6.8821689068761698</v>
      </c>
      <c r="AA62" s="118">
        <f t="shared" si="5"/>
        <v>6.8821689068761698</v>
      </c>
      <c r="AC62" s="256">
        <f>X62/Input!$C$148</f>
        <v>6.8686213302878327</v>
      </c>
      <c r="AD62" s="256">
        <f>Y62/Input!$C$148</f>
        <v>6.8686213302878327</v>
      </c>
      <c r="AE62" s="256">
        <f>Z62/Input!$C$148</f>
        <v>6.8686213302878327</v>
      </c>
      <c r="AF62" s="256">
        <f>AA62/Input!$C$148</f>
        <v>6.8686213302878327</v>
      </c>
    </row>
    <row r="63" spans="3:32" ht="16.5" customHeight="1">
      <c r="D63" s="256"/>
      <c r="E63" s="256"/>
      <c r="F63" s="256"/>
      <c r="G63" s="256"/>
      <c r="X63" s="256">
        <f t="shared" ref="X63:Z63" si="8">SUM(X45:X62)</f>
        <v>204.38642260372245</v>
      </c>
      <c r="Y63" s="256">
        <f t="shared" si="8"/>
        <v>196.03642015491235</v>
      </c>
      <c r="Z63" s="256">
        <f t="shared" si="8"/>
        <v>183.96215464223633</v>
      </c>
      <c r="AA63" s="256">
        <f>SUM(AA45:AA62)</f>
        <v>189.99928739857432</v>
      </c>
      <c r="AC63" s="209">
        <f>SUM(AC45:AC62)</f>
        <v>203.98408712615603</v>
      </c>
      <c r="AD63" s="209">
        <f t="shared" ref="AD63:AF63" si="9">SUM(AD45:AD62)</f>
        <v>195.65052169004048</v>
      </c>
      <c r="AE63" s="209">
        <f t="shared" si="9"/>
        <v>183.6000244165626</v>
      </c>
      <c r="AF63" s="209">
        <f t="shared" si="9"/>
        <v>189.62527305330153</v>
      </c>
    </row>
    <row r="65" spans="1:21" s="111" customFormat="1" ht="21">
      <c r="A65" s="199"/>
      <c r="B65" s="199"/>
      <c r="C65" s="199" t="s">
        <v>511</v>
      </c>
      <c r="D65" s="199"/>
      <c r="E65" s="199"/>
      <c r="F65" s="199"/>
      <c r="G65" s="199"/>
      <c r="H65" s="199"/>
      <c r="I65" s="199"/>
      <c r="J65" s="199"/>
      <c r="K65" s="199"/>
      <c r="L65" s="199"/>
      <c r="M65" s="199"/>
      <c r="N65" s="199"/>
      <c r="O65" s="199"/>
      <c r="P65" s="199"/>
      <c r="Q65" s="199"/>
      <c r="R65" s="199"/>
      <c r="S65" s="199"/>
      <c r="T65" s="199"/>
      <c r="U65" s="199"/>
    </row>
    <row r="66" spans="1:21" s="161" customFormat="1">
      <c r="C66" s="109"/>
      <c r="D66" s="34">
        <v>2016</v>
      </c>
      <c r="E66" s="34">
        <v>2017</v>
      </c>
      <c r="F66" s="34">
        <v>2018</v>
      </c>
    </row>
    <row r="67" spans="1:21">
      <c r="C67" s="245" t="s">
        <v>163</v>
      </c>
      <c r="D67" s="256">
        <f>E21/Input!$C$148</f>
        <v>18.519403706016547</v>
      </c>
      <c r="E67" s="256">
        <f>F21/Input!$C$148</f>
        <v>18.483942155967227</v>
      </c>
      <c r="F67" s="256">
        <f>G21/Input!$C$148</f>
        <v>18.615638342501619</v>
      </c>
    </row>
    <row r="68" spans="1:21">
      <c r="C68" s="245" t="s">
        <v>164</v>
      </c>
      <c r="D68" s="256">
        <f>E22/Input!$C$148</f>
        <v>5.6213484131070537</v>
      </c>
      <c r="E68" s="256">
        <f>F22/Input!$C$148</f>
        <v>5.4684355310194501</v>
      </c>
      <c r="F68" s="256">
        <f>G22/Input!$C$148</f>
        <v>5.4978605237794156</v>
      </c>
    </row>
    <row r="69" spans="1:21">
      <c r="C69" s="245" t="s">
        <v>165</v>
      </c>
      <c r="D69" s="256">
        <f>E23/Input!$C$148</f>
        <v>14.513802591870441</v>
      </c>
      <c r="E69" s="256">
        <f>F23/Input!$C$148</f>
        <v>14.599450799936553</v>
      </c>
      <c r="F69" s="256">
        <f>G23/Input!$C$148</f>
        <v>14.68560443140901</v>
      </c>
    </row>
    <row r="70" spans="1:21">
      <c r="C70" s="245" t="s">
        <v>166</v>
      </c>
      <c r="D70" s="256">
        <f>E24/Input!$C$148</f>
        <v>3.9980543554621399</v>
      </c>
      <c r="E70" s="256">
        <f>F24/Input!$C$148</f>
        <v>4.0216474964828164</v>
      </c>
      <c r="F70" s="256">
        <f>G24/Input!$C$148</f>
        <v>4.0453798643007621</v>
      </c>
    </row>
    <row r="71" spans="1:21">
      <c r="C71" s="245" t="s">
        <v>167</v>
      </c>
      <c r="D71" s="256">
        <f>E25/Input!$C$148</f>
        <v>13.853042929671769</v>
      </c>
      <c r="E71" s="256">
        <f>F25/Input!$C$148</f>
        <v>13.739863136153543</v>
      </c>
      <c r="F71" s="256">
        <f>G25/Input!$C$148</f>
        <v>13.584582031181812</v>
      </c>
    </row>
    <row r="72" spans="1:21">
      <c r="C72" s="245" t="s">
        <v>168</v>
      </c>
      <c r="D72" s="256">
        <f>E26/Input!$C$148</f>
        <v>21.210288012283879</v>
      </c>
      <c r="E72" s="256">
        <f>F26/Input!$C$148</f>
        <v>21.276121269793563</v>
      </c>
      <c r="F72" s="256">
        <f>G26/Input!$C$148</f>
        <v>21.3423430196023</v>
      </c>
    </row>
    <row r="73" spans="1:21">
      <c r="C73" s="245" t="s">
        <v>169</v>
      </c>
      <c r="D73" s="256">
        <f>E27/Input!$C$148</f>
        <v>5.1386154138667219</v>
      </c>
      <c r="E73" s="256">
        <f>F27/Input!$C$148</f>
        <v>5.1386154138667219</v>
      </c>
      <c r="F73" s="256">
        <f>G27/Input!$C$148</f>
        <v>5.1386154138667219</v>
      </c>
    </row>
    <row r="74" spans="1:21">
      <c r="C74" s="245" t="s">
        <v>170</v>
      </c>
      <c r="D74" s="256">
        <f>E29/Input!$C$148</f>
        <v>23.142461227002308</v>
      </c>
      <c r="E74" s="256">
        <f>F29/Input!$C$148</f>
        <v>23.132355096322094</v>
      </c>
      <c r="F74" s="256">
        <f>G29/Input!$C$148</f>
        <v>23.122689948945375</v>
      </c>
    </row>
    <row r="75" spans="1:21">
      <c r="C75" s="245" t="s">
        <v>171</v>
      </c>
      <c r="D75" s="256">
        <f>E30/Input!$C$148</f>
        <v>1.5290193335093534</v>
      </c>
      <c r="E75" s="256">
        <f>F30/Input!$C$148</f>
        <v>1.5530806163577917</v>
      </c>
      <c r="F75" s="256">
        <f>G30/Input!$C$148</f>
        <v>1.5775205375397188</v>
      </c>
    </row>
    <row r="76" spans="1:21">
      <c r="C76" s="245" t="s">
        <v>48</v>
      </c>
      <c r="D76" s="256">
        <f>E31/Input!$C$148</f>
        <v>7.6812743120820066</v>
      </c>
      <c r="E76" s="256">
        <f>F31/Input!$C$148</f>
        <v>7.7028599827800237</v>
      </c>
      <c r="F76" s="256">
        <f>G31/Input!$C$148</f>
        <v>7.7245389738445658</v>
      </c>
    </row>
    <row r="77" spans="1:21">
      <c r="C77" s="245" t="s">
        <v>172</v>
      </c>
      <c r="D77" s="256">
        <f>E32/Input!$C$148</f>
        <v>13.674010987946755</v>
      </c>
      <c r="E77" s="256">
        <f>F32/Input!$C$148</f>
        <v>13.674010987946751</v>
      </c>
      <c r="F77" s="256">
        <f>G32/Input!$C$148</f>
        <v>13.674010987946753</v>
      </c>
    </row>
    <row r="78" spans="1:21">
      <c r="C78" s="245" t="s">
        <v>531</v>
      </c>
      <c r="D78" s="256">
        <f>E34/Input!$C$148</f>
        <v>5.8526161531583822</v>
      </c>
      <c r="E78" s="256">
        <f>F34/Input!$C$148</f>
        <v>5.8526161531583831</v>
      </c>
      <c r="F78" s="256">
        <f>G34/Input!$C$148</f>
        <v>5.8526161531583814</v>
      </c>
    </row>
    <row r="79" spans="1:21">
      <c r="C79" s="245" t="s">
        <v>175</v>
      </c>
      <c r="D79" s="256">
        <f>E35/Input!$C$148</f>
        <v>2.9100982013385832</v>
      </c>
      <c r="E79" s="256">
        <f>F35/Input!$C$148</f>
        <v>2.9100982013385832</v>
      </c>
      <c r="F79" s="256">
        <f>G35/Input!$C$148</f>
        <v>2.9100982013385828</v>
      </c>
    </row>
    <row r="80" spans="1:21">
      <c r="C80" s="255" t="s">
        <v>399</v>
      </c>
      <c r="D80" s="209">
        <f>SUM(D67:D79)</f>
        <v>137.64403563731591</v>
      </c>
      <c r="E80" s="209">
        <f>SUM(E67:E79)</f>
        <v>137.55309684112348</v>
      </c>
      <c r="F80" s="209">
        <f>SUM(F67:F79)</f>
        <v>137.77149842941498</v>
      </c>
    </row>
    <row r="81" spans="1:26" s="320" customFormat="1">
      <c r="C81" s="255"/>
      <c r="D81" s="209"/>
      <c r="E81" s="209"/>
      <c r="F81" s="209"/>
    </row>
    <row r="82" spans="1:26" s="320" customFormat="1">
      <c r="C82" s="255"/>
      <c r="D82" s="209"/>
      <c r="E82" s="209"/>
      <c r="F82" s="209"/>
    </row>
    <row r="83" spans="1:26" s="111" customFormat="1" ht="21">
      <c r="A83" s="199" t="s">
        <v>510</v>
      </c>
      <c r="B83" s="199"/>
      <c r="C83" s="199"/>
      <c r="D83" s="199"/>
      <c r="E83" s="199"/>
      <c r="F83" s="199"/>
      <c r="G83" s="199"/>
      <c r="H83" s="199"/>
      <c r="I83" s="199"/>
      <c r="J83" s="199"/>
      <c r="K83" s="199"/>
      <c r="L83" s="199"/>
      <c r="M83" s="199"/>
      <c r="N83" s="199"/>
      <c r="O83" s="199"/>
      <c r="P83" s="199"/>
      <c r="Q83" s="199"/>
      <c r="R83" s="199"/>
      <c r="S83" s="199"/>
      <c r="T83" s="199"/>
      <c r="U83" s="199"/>
    </row>
    <row r="86" spans="1:26">
      <c r="C86" s="257" t="s">
        <v>509</v>
      </c>
    </row>
    <row r="87" spans="1:26">
      <c r="C87" s="245" t="s">
        <v>504</v>
      </c>
      <c r="D87" s="245">
        <v>2015</v>
      </c>
      <c r="I87" s="245">
        <v>2016</v>
      </c>
      <c r="N87" s="245">
        <v>2017</v>
      </c>
      <c r="S87" s="245">
        <v>2018</v>
      </c>
      <c r="X87" s="245">
        <v>2019</v>
      </c>
    </row>
    <row r="88" spans="1:26">
      <c r="D88" s="245" t="s">
        <v>179</v>
      </c>
      <c r="E88" s="245" t="s">
        <v>180</v>
      </c>
      <c r="F88" s="245" t="s">
        <v>181</v>
      </c>
      <c r="I88" s="245" t="s">
        <v>179</v>
      </c>
      <c r="J88" s="245" t="s">
        <v>180</v>
      </c>
      <c r="K88" s="245" t="s">
        <v>181</v>
      </c>
      <c r="N88" s="245" t="s">
        <v>179</v>
      </c>
      <c r="O88" s="245" t="s">
        <v>180</v>
      </c>
      <c r="P88" s="245" t="s">
        <v>181</v>
      </c>
      <c r="S88" s="245" t="s">
        <v>179</v>
      </c>
      <c r="T88" s="245" t="s">
        <v>180</v>
      </c>
      <c r="U88" s="245" t="s">
        <v>181</v>
      </c>
      <c r="X88" s="245" t="s">
        <v>179</v>
      </c>
      <c r="Y88" s="245" t="s">
        <v>180</v>
      </c>
      <c r="Z88" s="245" t="s">
        <v>181</v>
      </c>
    </row>
    <row r="89" spans="1:26">
      <c r="C89" s="245" t="s">
        <v>162</v>
      </c>
      <c r="D89" s="256">
        <v>22.561484354884293</v>
      </c>
      <c r="E89" s="256">
        <v>22.474351047266207</v>
      </c>
      <c r="F89" s="256">
        <v>22.474351047266207</v>
      </c>
      <c r="G89" s="256"/>
      <c r="H89" s="256"/>
      <c r="I89" s="256">
        <v>22.969627715760062</v>
      </c>
      <c r="J89" s="256">
        <v>22.793571423406568</v>
      </c>
      <c r="K89" s="256">
        <v>22.793571423406568</v>
      </c>
      <c r="L89" s="256"/>
      <c r="M89" s="256"/>
      <c r="N89" s="256">
        <v>23.314698470797087</v>
      </c>
      <c r="O89" s="256">
        <v>22.173820541996399</v>
      </c>
      <c r="P89" s="256">
        <v>18.299978100377121</v>
      </c>
      <c r="Q89" s="256"/>
      <c r="R89" s="256"/>
      <c r="S89" s="256">
        <v>23.66577336347045</v>
      </c>
      <c r="T89" s="256">
        <v>22.424398089922956</v>
      </c>
      <c r="U89" s="256">
        <v>18.517186338159028</v>
      </c>
      <c r="V89" s="256"/>
      <c r="W89" s="256"/>
      <c r="X89" s="256">
        <v>24.0215185803957</v>
      </c>
      <c r="Y89" s="256">
        <v>22.677500109426713</v>
      </c>
      <c r="Z89" s="256">
        <v>18.736750436009292</v>
      </c>
    </row>
    <row r="90" spans="1:26">
      <c r="C90" s="245" t="s">
        <v>163</v>
      </c>
      <c r="D90" s="256">
        <v>21.355441117543506</v>
      </c>
      <c r="E90" s="256">
        <v>20.375918599050365</v>
      </c>
      <c r="F90" s="256">
        <v>18.319158617563506</v>
      </c>
      <c r="G90" s="256"/>
      <c r="H90" s="256"/>
      <c r="I90" s="256">
        <v>21.689974186050588</v>
      </c>
      <c r="J90" s="256">
        <v>20.01714777784693</v>
      </c>
      <c r="K90" s="256">
        <v>17.094714481152696</v>
      </c>
      <c r="L90" s="256"/>
      <c r="M90" s="256"/>
      <c r="N90" s="256">
        <v>22.029471349202417</v>
      </c>
      <c r="O90" s="256">
        <v>19.678900540794448</v>
      </c>
      <c r="P90" s="256">
        <v>17.361898730335142</v>
      </c>
      <c r="Q90" s="256"/>
      <c r="R90" s="256"/>
      <c r="S90" s="256">
        <v>22.374300209401017</v>
      </c>
      <c r="T90" s="256">
        <v>19.671434425245501</v>
      </c>
      <c r="U90" s="256">
        <v>17.633276730536824</v>
      </c>
      <c r="V90" s="256"/>
      <c r="W90" s="256"/>
      <c r="X90" s="256">
        <v>22.724544604881405</v>
      </c>
      <c r="Y90" s="256">
        <v>19.666884887968354</v>
      </c>
      <c r="Z90" s="256">
        <v>17.908914412801739</v>
      </c>
    </row>
    <row r="91" spans="1:26">
      <c r="C91" s="245" t="s">
        <v>164</v>
      </c>
      <c r="D91" s="256">
        <v>5.8181345685872046</v>
      </c>
      <c r="E91" s="256">
        <v>5.8027145157447473</v>
      </c>
      <c r="F91" s="256">
        <v>5.7431777377852109</v>
      </c>
      <c r="G91" s="256"/>
      <c r="H91" s="256"/>
      <c r="I91" s="256">
        <v>5.8560137497127194</v>
      </c>
      <c r="J91" s="256">
        <v>5.8287748628805103</v>
      </c>
      <c r="K91" s="256">
        <v>5.4360969077639973</v>
      </c>
      <c r="L91" s="256"/>
      <c r="M91" s="256"/>
      <c r="N91" s="256">
        <v>5.8940728420709938</v>
      </c>
      <c r="O91" s="256">
        <v>5.8358008527795349</v>
      </c>
      <c r="P91" s="256">
        <v>5.1226419470543112</v>
      </c>
      <c r="Q91" s="256"/>
      <c r="R91" s="256"/>
      <c r="S91" s="256">
        <v>5.932502095051964</v>
      </c>
      <c r="T91" s="256">
        <v>5.8671752371749735</v>
      </c>
      <c r="U91" s="256">
        <v>5.1502336231009345</v>
      </c>
      <c r="V91" s="256"/>
      <c r="W91" s="256"/>
      <c r="X91" s="256">
        <v>5.9712433533123921</v>
      </c>
      <c r="Y91" s="256">
        <v>5.8989857473738905</v>
      </c>
      <c r="Z91" s="256">
        <v>5.1782407457720927</v>
      </c>
    </row>
    <row r="92" spans="1:26">
      <c r="C92" s="245" t="s">
        <v>165</v>
      </c>
      <c r="D92" s="256">
        <v>14.457042262086624</v>
      </c>
      <c r="E92" s="256">
        <v>14.457042262086624</v>
      </c>
      <c r="F92" s="256">
        <v>14.457042262086624</v>
      </c>
      <c r="G92" s="256"/>
      <c r="H92" s="256"/>
      <c r="I92" s="256">
        <v>14.542429421440202</v>
      </c>
      <c r="J92" s="256">
        <v>14.542429421440202</v>
      </c>
      <c r="K92" s="256">
        <v>14.542429421440202</v>
      </c>
      <c r="L92" s="256"/>
      <c r="M92" s="256"/>
      <c r="N92" s="256">
        <v>14.62824656088317</v>
      </c>
      <c r="O92" s="256">
        <v>14.62824656088317</v>
      </c>
      <c r="P92" s="256">
        <v>14.62824656088317</v>
      </c>
      <c r="Q92" s="256"/>
      <c r="R92" s="256"/>
      <c r="S92" s="256">
        <v>14.714570120622831</v>
      </c>
      <c r="T92" s="256">
        <v>14.714570120622831</v>
      </c>
      <c r="U92" s="256">
        <v>14.714570120622831</v>
      </c>
      <c r="V92" s="256"/>
      <c r="W92" s="256"/>
      <c r="X92" s="256">
        <v>14.801403089124172</v>
      </c>
      <c r="Y92" s="256">
        <v>14.801403089124172</v>
      </c>
      <c r="Z92" s="256">
        <v>14.801403089124172</v>
      </c>
    </row>
    <row r="93" spans="1:26">
      <c r="C93" s="245" t="s">
        <v>166</v>
      </c>
      <c r="D93" s="256">
        <v>4.2416063213582342</v>
      </c>
      <c r="E93" s="256">
        <v>4.2416063213582342</v>
      </c>
      <c r="F93" s="256">
        <v>4.2416063213582342</v>
      </c>
      <c r="G93" s="256"/>
      <c r="H93" s="256"/>
      <c r="I93" s="256">
        <v>4.2666583830670639</v>
      </c>
      <c r="J93" s="256">
        <v>4.2666583830670639</v>
      </c>
      <c r="K93" s="256">
        <v>3.7452217454330019</v>
      </c>
      <c r="L93" s="256"/>
      <c r="M93" s="256"/>
      <c r="N93" s="256">
        <v>4.2918365982609687</v>
      </c>
      <c r="O93" s="256">
        <v>4.2918365982609687</v>
      </c>
      <c r="P93" s="256">
        <v>3.7673228818702755</v>
      </c>
      <c r="Q93" s="256"/>
      <c r="R93" s="256"/>
      <c r="S93" s="256">
        <v>4.3171633940215433</v>
      </c>
      <c r="T93" s="256">
        <v>4.3171633940215433</v>
      </c>
      <c r="U93" s="256">
        <v>3.7895544405535517</v>
      </c>
      <c r="V93" s="256"/>
      <c r="W93" s="256"/>
      <c r="X93" s="256">
        <v>4.3426396471458419</v>
      </c>
      <c r="Y93" s="256">
        <v>4.3426396471458419</v>
      </c>
      <c r="Z93" s="256">
        <v>3.8119171911248042</v>
      </c>
    </row>
    <row r="94" spans="1:26">
      <c r="C94" s="245" t="s">
        <v>167</v>
      </c>
      <c r="D94" s="256">
        <v>14.236052797842857</v>
      </c>
      <c r="E94" s="256">
        <v>14.049788289755821</v>
      </c>
      <c r="F94" s="256">
        <v>13.863523781668784</v>
      </c>
      <c r="G94" s="256"/>
      <c r="H94" s="256"/>
      <c r="I94" s="256">
        <v>14.426911001312408</v>
      </c>
      <c r="J94" s="256">
        <v>14.05949207977681</v>
      </c>
      <c r="K94" s="256">
        <v>13.701240891715328</v>
      </c>
      <c r="L94" s="256"/>
      <c r="M94" s="256"/>
      <c r="N94" s="256">
        <v>14.569514298325533</v>
      </c>
      <c r="O94" s="256">
        <v>14.025552004620003</v>
      </c>
      <c r="P94" s="256">
        <v>13.508374911222202</v>
      </c>
      <c r="Q94" s="256"/>
      <c r="R94" s="256"/>
      <c r="S94" s="256">
        <v>14.65951423807954</v>
      </c>
      <c r="T94" s="256">
        <v>13.943349446857871</v>
      </c>
      <c r="U94" s="256">
        <v>13.279402710303307</v>
      </c>
      <c r="V94" s="256"/>
      <c r="W94" s="256"/>
      <c r="X94" s="256">
        <v>14.750930454239805</v>
      </c>
      <c r="Y94" s="256">
        <v>13.866797306085139</v>
      </c>
      <c r="Z94" s="256">
        <v>13.067532654523051</v>
      </c>
    </row>
    <row r="95" spans="1:26">
      <c r="C95" s="245" t="s">
        <v>168</v>
      </c>
      <c r="D95" s="256">
        <v>22.290812158046776</v>
      </c>
      <c r="E95" s="256">
        <v>22.244686862982959</v>
      </c>
      <c r="F95" s="256">
        <v>22.244686862982959</v>
      </c>
      <c r="G95" s="256"/>
      <c r="H95" s="256"/>
      <c r="I95" s="256">
        <v>22.464910887311429</v>
      </c>
      <c r="J95" s="256">
        <v>22.372518180403553</v>
      </c>
      <c r="K95" s="256">
        <v>20.131727619360586</v>
      </c>
      <c r="L95" s="256"/>
      <c r="M95" s="256"/>
      <c r="N95" s="256">
        <v>22.577374391922024</v>
      </c>
      <c r="O95" s="256">
        <v>22.438481286547379</v>
      </c>
      <c r="P95" s="256">
        <v>20.197690725504412</v>
      </c>
      <c r="Q95" s="256"/>
      <c r="R95" s="256"/>
      <c r="S95" s="256">
        <v>22.690501561177484</v>
      </c>
      <c r="T95" s="256">
        <v>22.504833651247257</v>
      </c>
      <c r="U95" s="256">
        <v>20.264043090204286</v>
      </c>
      <c r="V95" s="256"/>
      <c r="W95" s="256"/>
      <c r="X95" s="256">
        <v>22.804296311466171</v>
      </c>
      <c r="Y95" s="256">
        <v>22.571577571578509</v>
      </c>
      <c r="Z95" s="256">
        <v>20.330787010535541</v>
      </c>
    </row>
    <row r="96" spans="1:26">
      <c r="C96" s="245" t="s">
        <v>169</v>
      </c>
      <c r="D96" s="256">
        <v>5.4047476686763156</v>
      </c>
      <c r="E96" s="256">
        <v>5.3947093244642863</v>
      </c>
      <c r="F96" s="256">
        <v>5.3947093244642863</v>
      </c>
      <c r="G96" s="256"/>
      <c r="H96" s="256"/>
      <c r="I96" s="256">
        <v>5.4148169420597769</v>
      </c>
      <c r="J96" s="256">
        <v>5.3947093244642863</v>
      </c>
      <c r="K96" s="256">
        <v>4.9027921755132073</v>
      </c>
      <c r="L96" s="256"/>
      <c r="M96" s="256"/>
      <c r="N96" s="256">
        <v>5.4249369208081015</v>
      </c>
      <c r="O96" s="256">
        <v>5.3947093244642854</v>
      </c>
      <c r="P96" s="256">
        <v>4.9027921755132073</v>
      </c>
      <c r="Q96" s="256"/>
      <c r="R96" s="256"/>
      <c r="S96" s="256">
        <v>5.4351166191261235</v>
      </c>
      <c r="T96" s="256">
        <v>5.3947093244642854</v>
      </c>
      <c r="U96" s="256">
        <v>4.9027921755132065</v>
      </c>
      <c r="V96" s="256"/>
      <c r="W96" s="256"/>
      <c r="X96" s="256">
        <v>5.4453563894283175</v>
      </c>
      <c r="Y96" s="256">
        <v>5.3947093244642845</v>
      </c>
      <c r="Z96" s="256">
        <v>4.9027921755132065</v>
      </c>
    </row>
    <row r="97" spans="3:26">
      <c r="C97" s="245" t="s">
        <v>144</v>
      </c>
      <c r="D97" s="256">
        <v>11.593577343297556</v>
      </c>
      <c r="E97" s="256">
        <v>11.557209849976214</v>
      </c>
      <c r="F97" s="256">
        <v>11.557209849976214</v>
      </c>
      <c r="G97" s="256"/>
      <c r="H97" s="256"/>
      <c r="I97" s="256">
        <v>11.897019911030425</v>
      </c>
      <c r="J97" s="256">
        <v>11.822682777771014</v>
      </c>
      <c r="K97" s="256">
        <v>10.385455010546295</v>
      </c>
      <c r="L97" s="256"/>
      <c r="M97" s="256"/>
      <c r="N97" s="256">
        <v>12.17671858688257</v>
      </c>
      <c r="O97" s="256">
        <v>12.062717270717124</v>
      </c>
      <c r="P97" s="256">
        <v>10.596181506788838</v>
      </c>
      <c r="Q97" s="256"/>
      <c r="R97" s="256"/>
      <c r="S97" s="256">
        <v>12.464009898802173</v>
      </c>
      <c r="T97" s="256">
        <v>12.308535930986336</v>
      </c>
      <c r="U97" s="256">
        <v>10.811987025127083</v>
      </c>
      <c r="V97" s="256"/>
      <c r="W97" s="256"/>
      <c r="X97" s="256">
        <v>12.757712321722286</v>
      </c>
      <c r="Y97" s="256">
        <v>12.558913736341736</v>
      </c>
      <c r="Z97" s="256">
        <v>11.031842788607882</v>
      </c>
    </row>
    <row r="98" spans="3:26">
      <c r="C98" s="245" t="s">
        <v>170</v>
      </c>
      <c r="D98" s="256">
        <v>23.341426966628628</v>
      </c>
      <c r="E98" s="256">
        <v>23.166913844891212</v>
      </c>
      <c r="F98" s="256">
        <v>23.166913844891212</v>
      </c>
      <c r="G98" s="256"/>
      <c r="H98" s="256"/>
      <c r="I98" s="256">
        <v>23.539085296032468</v>
      </c>
      <c r="J98" s="256">
        <v>23.188107107134456</v>
      </c>
      <c r="K98" s="256">
        <v>23.188107107134456</v>
      </c>
      <c r="L98" s="256"/>
      <c r="M98" s="256"/>
      <c r="N98" s="256">
        <v>23.707403519491848</v>
      </c>
      <c r="O98" s="256">
        <v>23.177981043257635</v>
      </c>
      <c r="P98" s="256">
        <v>23.177981043257635</v>
      </c>
      <c r="Q98" s="256"/>
      <c r="R98" s="256"/>
      <c r="S98" s="256">
        <v>23.878179982225063</v>
      </c>
      <c r="T98" s="256">
        <v>23.16829683247386</v>
      </c>
      <c r="U98" s="256">
        <v>23.16829683247386</v>
      </c>
      <c r="V98" s="256"/>
      <c r="W98" s="256"/>
      <c r="X98" s="256">
        <v>24.051452244017213</v>
      </c>
      <c r="Y98" s="256">
        <v>23.159056679286433</v>
      </c>
      <c r="Z98" s="256">
        <v>23.159056679286433</v>
      </c>
    </row>
    <row r="99" spans="3:26">
      <c r="C99" s="245" t="s">
        <v>171</v>
      </c>
      <c r="D99" s="256">
        <v>1.5082796753247771</v>
      </c>
      <c r="E99" s="256">
        <v>1.5082796753247771</v>
      </c>
      <c r="F99" s="256">
        <v>1.5082796753247771</v>
      </c>
      <c r="G99" s="256"/>
      <c r="H99" s="256"/>
      <c r="I99" s="256">
        <v>1.5320351507352097</v>
      </c>
      <c r="J99" s="256">
        <v>1.5320351507352097</v>
      </c>
      <c r="K99" s="256">
        <v>1.5320351507352097</v>
      </c>
      <c r="L99" s="256"/>
      <c r="M99" s="256"/>
      <c r="N99" s="256">
        <v>1.5561438917352228</v>
      </c>
      <c r="O99" s="256">
        <v>1.5561438917352228</v>
      </c>
      <c r="P99" s="256">
        <v>1.5561438917352228</v>
      </c>
      <c r="Q99" s="256"/>
      <c r="R99" s="256"/>
      <c r="S99" s="256">
        <v>1.5806320178898954</v>
      </c>
      <c r="T99" s="256">
        <v>1.5806320178898954</v>
      </c>
      <c r="U99" s="256">
        <v>1.5806320178898954</v>
      </c>
      <c r="V99" s="256"/>
      <c r="W99" s="256"/>
      <c r="X99" s="256">
        <v>1.6055054993614848</v>
      </c>
      <c r="Y99" s="256">
        <v>1.6055054993614848</v>
      </c>
      <c r="Z99" s="256">
        <v>1.6055054993614848</v>
      </c>
    </row>
    <row r="100" spans="3:26">
      <c r="C100" s="245" t="s">
        <v>48</v>
      </c>
      <c r="D100" s="256">
        <v>7.6741826242094113</v>
      </c>
      <c r="E100" s="256">
        <v>7.6741826242094113</v>
      </c>
      <c r="F100" s="256">
        <v>7.6741826242094113</v>
      </c>
      <c r="G100" s="256"/>
      <c r="H100" s="256"/>
      <c r="I100" s="256">
        <v>7.6964247545121474</v>
      </c>
      <c r="J100" s="256">
        <v>7.6964247545121474</v>
      </c>
      <c r="K100" s="256">
        <v>7.6964247545121474</v>
      </c>
      <c r="L100" s="256"/>
      <c r="M100" s="256"/>
      <c r="N100" s="256">
        <v>7.7180530004975365</v>
      </c>
      <c r="O100" s="256">
        <v>7.7180530004975365</v>
      </c>
      <c r="P100" s="256">
        <v>7.7180530004975365</v>
      </c>
      <c r="Q100" s="256"/>
      <c r="R100" s="256"/>
      <c r="S100" s="256">
        <v>7.7397747509132913</v>
      </c>
      <c r="T100" s="256">
        <v>7.7397747509132913</v>
      </c>
      <c r="U100" s="256">
        <v>7.7397747509132913</v>
      </c>
      <c r="V100" s="256"/>
      <c r="W100" s="256"/>
      <c r="X100" s="256">
        <v>7.7613235290345921</v>
      </c>
      <c r="Y100" s="256">
        <v>7.7613235290345921</v>
      </c>
      <c r="Z100" s="256">
        <v>7.7613235290345921</v>
      </c>
    </row>
    <row r="101" spans="3:26">
      <c r="C101" s="245" t="s">
        <v>172</v>
      </c>
      <c r="D101" s="256">
        <v>13.700981423820416</v>
      </c>
      <c r="E101" s="256">
        <v>13.700981423820416</v>
      </c>
      <c r="F101" s="256">
        <v>13.700981423820416</v>
      </c>
      <c r="G101" s="256"/>
      <c r="H101" s="256"/>
      <c r="I101" s="256">
        <v>13.700981423820414</v>
      </c>
      <c r="J101" s="256">
        <v>13.700981423820414</v>
      </c>
      <c r="K101" s="256">
        <v>13.700981423820414</v>
      </c>
      <c r="L101" s="256"/>
      <c r="M101" s="256"/>
      <c r="N101" s="256">
        <v>13.70098142382041</v>
      </c>
      <c r="O101" s="256">
        <v>13.70098142382041</v>
      </c>
      <c r="P101" s="256">
        <v>13.70098142382041</v>
      </c>
      <c r="Q101" s="256"/>
      <c r="R101" s="256"/>
      <c r="S101" s="256">
        <v>13.700981423820412</v>
      </c>
      <c r="T101" s="256">
        <v>13.700981423820412</v>
      </c>
      <c r="U101" s="256">
        <v>13.700981423820412</v>
      </c>
      <c r="V101" s="256"/>
      <c r="W101" s="256"/>
      <c r="X101" s="256">
        <v>13.700981423820412</v>
      </c>
      <c r="Y101" s="256">
        <v>13.700981423820412</v>
      </c>
      <c r="Z101" s="256">
        <v>13.700981423820412</v>
      </c>
    </row>
    <row r="102" spans="3:26">
      <c r="C102" s="245" t="s">
        <v>173</v>
      </c>
      <c r="D102" s="256">
        <v>6.8447931340892358</v>
      </c>
      <c r="E102" s="256">
        <v>6.1102940037362057</v>
      </c>
      <c r="F102" s="256">
        <v>6.1102940037362057</v>
      </c>
      <c r="G102" s="256"/>
      <c r="H102" s="256"/>
      <c r="I102" s="256">
        <v>7.0272932031770106</v>
      </c>
      <c r="J102" s="256">
        <v>5.5482123944207666</v>
      </c>
      <c r="K102" s="256">
        <v>5.5482123944207666</v>
      </c>
      <c r="L102" s="256"/>
      <c r="M102" s="256"/>
      <c r="N102" s="256">
        <v>7.212270980535366</v>
      </c>
      <c r="O102" s="256">
        <v>5.6904455243657752</v>
      </c>
      <c r="P102" s="256">
        <v>5.6904455243657752</v>
      </c>
      <c r="Q102" s="256"/>
      <c r="R102" s="256"/>
      <c r="S102" s="256">
        <v>7.4032765237700948</v>
      </c>
      <c r="T102" s="256">
        <v>5.8373135246147543</v>
      </c>
      <c r="U102" s="256">
        <v>5.8373135246147543</v>
      </c>
      <c r="V102" s="256"/>
      <c r="W102" s="256"/>
      <c r="X102" s="256">
        <v>7.5991209301859337</v>
      </c>
      <c r="Y102" s="256">
        <v>5.987902223995559</v>
      </c>
      <c r="Z102" s="256">
        <v>5.987902223995559</v>
      </c>
    </row>
    <row r="103" spans="3:26">
      <c r="C103" s="245" t="s">
        <v>174</v>
      </c>
      <c r="D103" s="256">
        <v>5.8641597747622436</v>
      </c>
      <c r="E103" s="256">
        <v>5.8641597747622436</v>
      </c>
      <c r="F103" s="256">
        <v>5.8641597747622436</v>
      </c>
      <c r="G103" s="256"/>
      <c r="H103" s="256"/>
      <c r="I103" s="256">
        <v>5.8641597747622436</v>
      </c>
      <c r="J103" s="256">
        <v>5.8641597747622436</v>
      </c>
      <c r="K103" s="256">
        <v>5.8641597747622436</v>
      </c>
      <c r="L103" s="256"/>
      <c r="M103" s="256"/>
      <c r="N103" s="256">
        <v>5.8641597747622445</v>
      </c>
      <c r="O103" s="256">
        <v>5.8641597747622445</v>
      </c>
      <c r="P103" s="256">
        <v>5.8641597747622445</v>
      </c>
      <c r="Q103" s="256"/>
      <c r="R103" s="256"/>
      <c r="S103" s="256">
        <v>5.8641597747622427</v>
      </c>
      <c r="T103" s="256">
        <v>5.8641597747622427</v>
      </c>
      <c r="U103" s="256">
        <v>5.8641597747622427</v>
      </c>
      <c r="V103" s="256"/>
      <c r="W103" s="256"/>
      <c r="X103" s="256">
        <v>5.8641597747622436</v>
      </c>
      <c r="Y103" s="256">
        <v>5.8641597747622436</v>
      </c>
      <c r="Z103" s="256">
        <v>5.8641597747622436</v>
      </c>
    </row>
    <row r="104" spans="3:26">
      <c r="C104" s="245" t="s">
        <v>175</v>
      </c>
      <c r="D104" s="256">
        <v>2.915838040000001</v>
      </c>
      <c r="E104" s="256">
        <v>2.915838040000001</v>
      </c>
      <c r="F104" s="256">
        <v>2.915838040000001</v>
      </c>
      <c r="G104" s="256"/>
      <c r="H104" s="256"/>
      <c r="I104" s="256">
        <v>2.9158380400000001</v>
      </c>
      <c r="J104" s="256">
        <v>2.9158380400000001</v>
      </c>
      <c r="K104" s="256">
        <v>2.9158380400000001</v>
      </c>
      <c r="L104" s="256"/>
      <c r="M104" s="256"/>
      <c r="N104" s="256">
        <v>2.9158380400000001</v>
      </c>
      <c r="O104" s="256">
        <v>2.9158380400000001</v>
      </c>
      <c r="P104" s="256">
        <v>2.9158380400000001</v>
      </c>
      <c r="Q104" s="256"/>
      <c r="R104" s="256"/>
      <c r="S104" s="256">
        <v>2.9158380399999997</v>
      </c>
      <c r="T104" s="256">
        <v>2.9158380399999997</v>
      </c>
      <c r="U104" s="256">
        <v>2.9158380399999997</v>
      </c>
      <c r="V104" s="256"/>
      <c r="W104" s="256"/>
      <c r="X104" s="256">
        <v>2.9158380399999997</v>
      </c>
      <c r="Y104" s="256">
        <v>2.9158380399999997</v>
      </c>
      <c r="Z104" s="256">
        <v>2.9158380399999997</v>
      </c>
    </row>
    <row r="105" spans="3:26">
      <c r="C105" s="245" t="s">
        <v>16</v>
      </c>
      <c r="D105" s="256">
        <v>6.3200022046311419</v>
      </c>
      <c r="E105" s="256">
        <v>6.3186694316884813</v>
      </c>
      <c r="F105" s="256">
        <v>6.3134954521154283</v>
      </c>
      <c r="G105" s="256"/>
      <c r="H105" s="256"/>
      <c r="I105" s="256">
        <v>6.3365167206903505</v>
      </c>
      <c r="J105" s="256">
        <v>6.3341713450439352</v>
      </c>
      <c r="K105" s="256">
        <v>6.2993034279620339</v>
      </c>
      <c r="L105" s="256"/>
      <c r="M105" s="256"/>
      <c r="N105" s="256">
        <v>6.3529241974696475</v>
      </c>
      <c r="O105" s="256">
        <v>6.3479188713955477</v>
      </c>
      <c r="P105" s="256">
        <v>6.2830740686667763</v>
      </c>
      <c r="Q105" s="256"/>
      <c r="R105" s="256"/>
      <c r="S105" s="256">
        <v>6.3695329941083809</v>
      </c>
      <c r="T105" s="256">
        <v>6.3639450709424707</v>
      </c>
      <c r="U105" s="256">
        <v>6.2990040645789129</v>
      </c>
      <c r="V105" s="256"/>
      <c r="W105" s="256"/>
      <c r="X105" s="256">
        <v>6.3862275039482732</v>
      </c>
      <c r="Y105" s="256">
        <v>6.3800726582667906</v>
      </c>
      <c r="Z105" s="256">
        <v>6.3150380610876091</v>
      </c>
    </row>
    <row r="106" spans="3:26">
      <c r="C106" s="245" t="s">
        <v>176</v>
      </c>
      <c r="D106" s="118">
        <v>4.984053816090662</v>
      </c>
      <c r="E106" s="118">
        <v>4.984053816090662</v>
      </c>
      <c r="F106" s="118">
        <v>4.984053816090662</v>
      </c>
      <c r="G106" s="256"/>
      <c r="H106" s="256"/>
      <c r="I106" s="118">
        <v>5.3026945577888611</v>
      </c>
      <c r="J106" s="118">
        <v>5.3026945577888611</v>
      </c>
      <c r="K106" s="118">
        <v>5.3026945577888611</v>
      </c>
      <c r="L106" s="256"/>
      <c r="M106" s="256"/>
      <c r="N106" s="118">
        <v>5.9586395514953878</v>
      </c>
      <c r="O106" s="118">
        <v>5.9586395514953878</v>
      </c>
      <c r="P106" s="118">
        <v>5.9586395514953878</v>
      </c>
      <c r="Q106" s="256"/>
      <c r="R106" s="256"/>
      <c r="S106" s="118">
        <v>6.4101607730695607</v>
      </c>
      <c r="T106" s="118">
        <v>6.4101607730695607</v>
      </c>
      <c r="U106" s="118">
        <v>6.4101607730695607</v>
      </c>
      <c r="V106" s="256"/>
      <c r="W106" s="256"/>
      <c r="X106" s="118">
        <v>6.8821689068761698</v>
      </c>
      <c r="Y106" s="118">
        <v>6.8821689068761698</v>
      </c>
      <c r="Z106" s="118">
        <v>6.8821689068761698</v>
      </c>
    </row>
    <row r="107" spans="3:26">
      <c r="D107" s="118"/>
      <c r="E107" s="118"/>
      <c r="F107" s="118"/>
      <c r="G107" s="256"/>
      <c r="H107" s="256"/>
      <c r="I107" s="256"/>
      <c r="J107" s="256"/>
      <c r="K107" s="256"/>
      <c r="L107" s="256"/>
      <c r="M107" s="256"/>
      <c r="N107" s="256"/>
      <c r="O107" s="256"/>
      <c r="P107" s="256"/>
      <c r="Q107" s="256"/>
      <c r="R107" s="256"/>
      <c r="S107" s="256"/>
      <c r="T107" s="256"/>
      <c r="U107" s="256"/>
      <c r="V107" s="256"/>
      <c r="W107" s="256"/>
      <c r="X107" s="256"/>
      <c r="Y107" s="256"/>
      <c r="Z107" s="256"/>
    </row>
    <row r="108" spans="3:26">
      <c r="D108" s="256"/>
      <c r="E108" s="256"/>
      <c r="F108" s="256"/>
      <c r="G108" s="256"/>
      <c r="H108" s="256"/>
      <c r="I108" s="256"/>
      <c r="J108" s="256"/>
      <c r="K108" s="256"/>
      <c r="L108" s="256"/>
      <c r="M108" s="256"/>
      <c r="N108" s="256"/>
      <c r="O108" s="256"/>
      <c r="P108" s="256"/>
      <c r="Q108" s="256"/>
      <c r="R108" s="256"/>
      <c r="S108" s="256"/>
      <c r="T108" s="256"/>
      <c r="U108" s="256"/>
      <c r="V108" s="256"/>
      <c r="W108" s="256"/>
      <c r="X108" s="256"/>
      <c r="Y108" s="256"/>
      <c r="Z108" s="256"/>
    </row>
    <row r="109" spans="3:26" s="161" customFormat="1">
      <c r="C109" s="161" t="s">
        <v>505</v>
      </c>
      <c r="D109" s="316">
        <v>21287031</v>
      </c>
      <c r="E109" s="316">
        <v>21287031</v>
      </c>
      <c r="F109" s="316">
        <v>21287031</v>
      </c>
      <c r="G109" s="316"/>
      <c r="H109" s="316"/>
      <c r="I109" s="316">
        <v>21911788</v>
      </c>
      <c r="J109" s="316">
        <v>21911788</v>
      </c>
      <c r="K109" s="316">
        <v>21911788</v>
      </c>
      <c r="L109" s="316"/>
      <c r="M109" s="316"/>
      <c r="N109" s="316">
        <v>22545027</v>
      </c>
      <c r="O109" s="316">
        <v>22545027</v>
      </c>
      <c r="P109" s="316">
        <v>22545027</v>
      </c>
      <c r="Q109" s="316"/>
      <c r="R109" s="316"/>
      <c r="S109" s="316">
        <v>23198901</v>
      </c>
      <c r="T109" s="316">
        <v>23198901</v>
      </c>
      <c r="U109" s="316">
        <v>23198901</v>
      </c>
      <c r="V109" s="316"/>
      <c r="W109" s="316"/>
      <c r="X109" s="316">
        <v>23869340</v>
      </c>
      <c r="Y109" s="316">
        <v>23869340</v>
      </c>
      <c r="Z109" s="316">
        <v>23869340</v>
      </c>
    </row>
    <row r="110" spans="3:26">
      <c r="C110" s="245" t="s">
        <v>506</v>
      </c>
      <c r="D110" s="256">
        <f>Input!$C$58</f>
        <v>21287031</v>
      </c>
      <c r="E110" s="256">
        <f>Input!$C$58</f>
        <v>21287031</v>
      </c>
      <c r="F110" s="256">
        <f>Input!$C$58</f>
        <v>21287031</v>
      </c>
      <c r="G110" s="256"/>
      <c r="H110" s="256"/>
      <c r="I110" s="256">
        <f>Input!$D$58</f>
        <v>21911788</v>
      </c>
      <c r="J110" s="256">
        <f>Input!$D$58</f>
        <v>21911788</v>
      </c>
      <c r="K110" s="256">
        <f>Input!$D$58</f>
        <v>21911788</v>
      </c>
      <c r="L110" s="256"/>
      <c r="M110" s="256"/>
      <c r="N110" s="256">
        <f>Input!$E$58</f>
        <v>22545027</v>
      </c>
      <c r="O110" s="256">
        <f>Input!$E$58</f>
        <v>22545027</v>
      </c>
      <c r="P110" s="256">
        <f>Input!$E$58</f>
        <v>22545027</v>
      </c>
      <c r="Q110" s="256"/>
      <c r="R110" s="256"/>
      <c r="S110" s="256">
        <f>Input!$F$58</f>
        <v>23198901</v>
      </c>
      <c r="T110" s="256">
        <f>Input!$F$58</f>
        <v>23198901</v>
      </c>
      <c r="U110" s="256">
        <f>Input!$F$58</f>
        <v>23198901</v>
      </c>
      <c r="V110" s="256"/>
      <c r="W110" s="256"/>
      <c r="X110" s="256">
        <f>Input!$G$58</f>
        <v>23869340</v>
      </c>
      <c r="Y110" s="256">
        <f>Input!$G$58</f>
        <v>23869340</v>
      </c>
      <c r="Z110" s="256">
        <f>Input!$G$58</f>
        <v>23869340</v>
      </c>
    </row>
    <row r="111" spans="3:26">
      <c r="D111" s="256"/>
      <c r="E111" s="256"/>
      <c r="F111" s="256"/>
      <c r="G111" s="256"/>
      <c r="H111" s="256"/>
      <c r="I111" s="256"/>
      <c r="J111" s="256"/>
      <c r="K111" s="256"/>
      <c r="L111" s="256"/>
      <c r="M111" s="256"/>
      <c r="N111" s="256"/>
      <c r="O111" s="256"/>
      <c r="P111" s="256"/>
      <c r="Q111" s="256"/>
      <c r="R111" s="256"/>
      <c r="S111" s="256"/>
      <c r="T111" s="256"/>
      <c r="U111" s="256"/>
      <c r="V111" s="256"/>
      <c r="W111" s="256"/>
      <c r="X111" s="256"/>
      <c r="Y111" s="256"/>
      <c r="Z111" s="256"/>
    </row>
    <row r="112" spans="3:26">
      <c r="C112" s="255" t="s">
        <v>508</v>
      </c>
      <c r="D112" s="256"/>
      <c r="E112" s="256"/>
      <c r="F112" s="256"/>
      <c r="G112" s="256"/>
      <c r="H112" s="256"/>
      <c r="I112" s="256"/>
      <c r="J112" s="256"/>
      <c r="K112" s="256"/>
      <c r="L112" s="256"/>
      <c r="M112" s="256"/>
      <c r="N112" s="256"/>
      <c r="O112" s="256"/>
      <c r="P112" s="256"/>
      <c r="Q112" s="256"/>
      <c r="R112" s="256"/>
      <c r="S112" s="256"/>
      <c r="T112" s="256"/>
      <c r="U112" s="256"/>
      <c r="V112" s="256"/>
      <c r="W112" s="256"/>
      <c r="X112" s="256"/>
      <c r="Y112" s="256"/>
      <c r="Z112" s="256"/>
    </row>
    <row r="113" spans="3:26">
      <c r="C113" s="257"/>
      <c r="D113" s="256"/>
      <c r="E113" s="256"/>
      <c r="F113" s="256"/>
      <c r="G113" s="256"/>
      <c r="H113" s="256"/>
      <c r="I113" s="256"/>
      <c r="J113" s="256"/>
      <c r="K113" s="256"/>
      <c r="L113" s="256"/>
      <c r="M113" s="256"/>
      <c r="N113" s="256"/>
      <c r="O113" s="256"/>
      <c r="P113" s="256"/>
      <c r="Q113" s="256"/>
      <c r="R113" s="256"/>
      <c r="S113" s="256"/>
      <c r="T113" s="256"/>
      <c r="U113" s="256"/>
      <c r="V113" s="256"/>
      <c r="W113" s="256"/>
      <c r="X113" s="256"/>
      <c r="Y113" s="256"/>
      <c r="Z113" s="256"/>
    </row>
    <row r="114" spans="3:26">
      <c r="C114" s="245" t="s">
        <v>162</v>
      </c>
      <c r="D114" s="6">
        <v>0.27922598427139789</v>
      </c>
      <c r="E114" s="6">
        <v>0.27922598427139855</v>
      </c>
      <c r="F114" s="6">
        <v>0.27922598427139855</v>
      </c>
      <c r="G114" s="256"/>
      <c r="H114" s="256"/>
      <c r="I114" s="256">
        <v>0.27922598427139822</v>
      </c>
      <c r="J114" s="256">
        <v>0.27922598427139789</v>
      </c>
      <c r="K114" s="256">
        <v>0.27922598427139789</v>
      </c>
      <c r="L114" s="256"/>
      <c r="M114" s="256"/>
      <c r="N114" s="256">
        <v>0.27922598427139894</v>
      </c>
      <c r="O114" s="256">
        <v>0.29059899291423441</v>
      </c>
      <c r="P114" s="256">
        <v>0.29705919911167761</v>
      </c>
      <c r="Q114" s="256"/>
      <c r="R114" s="256"/>
      <c r="S114" s="256">
        <v>0.2792259842713985</v>
      </c>
      <c r="T114" s="256">
        <v>0.29056874148560091</v>
      </c>
      <c r="U114" s="256">
        <v>0.29700171381650869</v>
      </c>
      <c r="V114" s="256"/>
      <c r="W114" s="256"/>
      <c r="X114" s="256">
        <v>0.27922598427139883</v>
      </c>
      <c r="Y114" s="256">
        <v>0.2905383825150728</v>
      </c>
      <c r="Z114" s="256">
        <v>0.29694408944070222</v>
      </c>
    </row>
    <row r="115" spans="3:26">
      <c r="C115" s="245" t="s">
        <v>163</v>
      </c>
      <c r="D115" s="6">
        <v>0</v>
      </c>
      <c r="E115" s="6">
        <v>0</v>
      </c>
      <c r="F115" s="6">
        <v>0</v>
      </c>
      <c r="G115" s="256"/>
      <c r="H115" s="256"/>
      <c r="I115" s="256">
        <v>0</v>
      </c>
      <c r="J115" s="256">
        <v>0</v>
      </c>
      <c r="K115" s="256">
        <v>0</v>
      </c>
      <c r="L115" s="256"/>
      <c r="M115" s="256"/>
      <c r="N115" s="256">
        <v>0</v>
      </c>
      <c r="O115" s="256">
        <v>0</v>
      </c>
      <c r="P115" s="256">
        <v>0</v>
      </c>
      <c r="Q115" s="256"/>
      <c r="R115" s="256"/>
      <c r="S115" s="256">
        <v>0</v>
      </c>
      <c r="T115" s="256">
        <v>0</v>
      </c>
      <c r="U115" s="256">
        <v>0</v>
      </c>
      <c r="V115" s="256"/>
      <c r="W115" s="256"/>
      <c r="X115" s="256">
        <v>0</v>
      </c>
      <c r="Y115" s="256">
        <v>0</v>
      </c>
      <c r="Z115" s="256">
        <v>0</v>
      </c>
    </row>
    <row r="116" spans="3:26">
      <c r="C116" s="245" t="s">
        <v>164</v>
      </c>
      <c r="D116" s="6">
        <v>4.6277997311687205E-2</v>
      </c>
      <c r="E116" s="6">
        <v>4.6543257489666492E-2</v>
      </c>
      <c r="F116" s="6">
        <v>4.7594336954328E-2</v>
      </c>
      <c r="G116" s="256"/>
      <c r="H116" s="256"/>
      <c r="I116" s="256">
        <v>4.6708282761509942E-2</v>
      </c>
      <c r="J116" s="256">
        <v>4.7180530691319236E-2</v>
      </c>
      <c r="K116" s="256">
        <v>5.5108491651926945E-2</v>
      </c>
      <c r="L116" s="256"/>
      <c r="M116" s="256"/>
      <c r="N116" s="256">
        <v>4.7135046285097439E-2</v>
      </c>
      <c r="O116" s="256">
        <v>4.8159803871789676E-2</v>
      </c>
      <c r="P116" s="256">
        <v>6.4995413348928582E-2</v>
      </c>
      <c r="Q116" s="256"/>
      <c r="R116" s="256"/>
      <c r="S116" s="256">
        <v>4.7567659966635444E-2</v>
      </c>
      <c r="T116" s="256">
        <v>4.8723346772335037E-2</v>
      </c>
      <c r="U116" s="256">
        <v>6.5794021192378441E-2</v>
      </c>
      <c r="V116" s="256"/>
      <c r="W116" s="256"/>
      <c r="X116" s="256">
        <v>4.800256589989231E-2</v>
      </c>
      <c r="Y116" s="256">
        <v>4.9288347367903836E-2</v>
      </c>
      <c r="Z116" s="256">
        <v>6.6593791837970442E-2</v>
      </c>
    </row>
    <row r="117" spans="3:26">
      <c r="C117" s="245" t="s">
        <v>165</v>
      </c>
      <c r="D117" s="6">
        <v>0</v>
      </c>
      <c r="E117" s="6">
        <v>0</v>
      </c>
      <c r="F117" s="6">
        <v>0</v>
      </c>
      <c r="G117" s="256"/>
      <c r="H117" s="256"/>
      <c r="I117" s="256">
        <v>0</v>
      </c>
      <c r="J117" s="256">
        <v>0</v>
      </c>
      <c r="K117" s="256">
        <v>0</v>
      </c>
      <c r="L117" s="256"/>
      <c r="M117" s="256"/>
      <c r="N117" s="256">
        <v>0</v>
      </c>
      <c r="O117" s="256">
        <v>0</v>
      </c>
      <c r="P117" s="256">
        <v>0</v>
      </c>
      <c r="Q117" s="256"/>
      <c r="R117" s="256"/>
      <c r="S117" s="256">
        <v>0</v>
      </c>
      <c r="T117" s="256">
        <v>0</v>
      </c>
      <c r="U117" s="256">
        <v>0</v>
      </c>
      <c r="V117" s="256"/>
      <c r="W117" s="256"/>
      <c r="X117" s="256">
        <v>0</v>
      </c>
      <c r="Y117" s="256">
        <v>0</v>
      </c>
      <c r="Z117" s="256">
        <v>0</v>
      </c>
    </row>
    <row r="118" spans="3:26">
      <c r="C118" s="245" t="s">
        <v>166</v>
      </c>
      <c r="D118" s="6">
        <v>0</v>
      </c>
      <c r="E118" s="6">
        <v>0</v>
      </c>
      <c r="F118" s="6">
        <v>0</v>
      </c>
      <c r="G118" s="256"/>
      <c r="H118" s="256"/>
      <c r="I118" s="256">
        <v>0</v>
      </c>
      <c r="J118" s="256">
        <v>0</v>
      </c>
      <c r="K118" s="256">
        <v>0</v>
      </c>
      <c r="L118" s="256"/>
      <c r="M118" s="256"/>
      <c r="N118" s="256">
        <v>0</v>
      </c>
      <c r="O118" s="256">
        <v>0</v>
      </c>
      <c r="P118" s="256">
        <v>0</v>
      </c>
      <c r="Q118" s="256"/>
      <c r="R118" s="256"/>
      <c r="S118" s="256">
        <v>0</v>
      </c>
      <c r="T118" s="256">
        <v>0</v>
      </c>
      <c r="U118" s="256">
        <v>0</v>
      </c>
      <c r="V118" s="256"/>
      <c r="W118" s="256"/>
      <c r="X118" s="256">
        <v>0</v>
      </c>
      <c r="Y118" s="256">
        <v>0</v>
      </c>
      <c r="Z118" s="256">
        <v>0</v>
      </c>
    </row>
    <row r="119" spans="3:26">
      <c r="C119" s="245" t="s">
        <v>167</v>
      </c>
      <c r="D119" s="6">
        <v>0</v>
      </c>
      <c r="E119" s="6">
        <v>0</v>
      </c>
      <c r="F119" s="6">
        <v>0</v>
      </c>
      <c r="G119" s="256"/>
      <c r="H119" s="256"/>
      <c r="I119" s="256">
        <v>0</v>
      </c>
      <c r="J119" s="256">
        <v>0</v>
      </c>
      <c r="K119" s="256">
        <v>0</v>
      </c>
      <c r="L119" s="256"/>
      <c r="M119" s="256"/>
      <c r="N119" s="256">
        <v>0</v>
      </c>
      <c r="O119" s="256">
        <v>0</v>
      </c>
      <c r="P119" s="256">
        <v>0</v>
      </c>
      <c r="Q119" s="256"/>
      <c r="R119" s="256"/>
      <c r="S119" s="256">
        <v>0</v>
      </c>
      <c r="T119" s="256">
        <v>0</v>
      </c>
      <c r="U119" s="256">
        <v>0</v>
      </c>
      <c r="V119" s="256"/>
      <c r="W119" s="256"/>
      <c r="X119" s="256">
        <v>0</v>
      </c>
      <c r="Y119" s="256">
        <v>0</v>
      </c>
      <c r="Z119" s="256">
        <v>0</v>
      </c>
    </row>
    <row r="120" spans="3:26">
      <c r="C120" s="245" t="s">
        <v>168</v>
      </c>
      <c r="D120" s="6">
        <v>0</v>
      </c>
      <c r="E120" s="6">
        <v>0</v>
      </c>
      <c r="F120" s="6">
        <v>0</v>
      </c>
      <c r="G120" s="256"/>
      <c r="H120" s="256"/>
      <c r="I120" s="256">
        <v>0</v>
      </c>
      <c r="J120" s="256">
        <v>0</v>
      </c>
      <c r="K120" s="256">
        <v>0</v>
      </c>
      <c r="L120" s="256"/>
      <c r="M120" s="256"/>
      <c r="N120" s="256">
        <v>0</v>
      </c>
      <c r="O120" s="256">
        <v>0</v>
      </c>
      <c r="P120" s="256">
        <v>0</v>
      </c>
      <c r="Q120" s="256"/>
      <c r="R120" s="256"/>
      <c r="S120" s="256">
        <v>0</v>
      </c>
      <c r="T120" s="256">
        <v>0</v>
      </c>
      <c r="U120" s="256">
        <v>0</v>
      </c>
      <c r="V120" s="256"/>
      <c r="W120" s="256"/>
      <c r="X120" s="256">
        <v>0</v>
      </c>
      <c r="Y120" s="256">
        <v>0</v>
      </c>
      <c r="Z120" s="256">
        <v>0</v>
      </c>
    </row>
    <row r="121" spans="3:26">
      <c r="C121" s="245" t="s">
        <v>169</v>
      </c>
      <c r="D121" s="6">
        <v>0</v>
      </c>
      <c r="E121" s="6">
        <v>0</v>
      </c>
      <c r="F121" s="6">
        <v>0</v>
      </c>
      <c r="G121" s="256"/>
      <c r="H121" s="256"/>
      <c r="I121" s="256">
        <v>0</v>
      </c>
      <c r="J121" s="256">
        <v>0</v>
      </c>
      <c r="K121" s="256">
        <v>0</v>
      </c>
      <c r="L121" s="256"/>
      <c r="M121" s="256"/>
      <c r="N121" s="256">
        <v>0</v>
      </c>
      <c r="O121" s="256">
        <v>0</v>
      </c>
      <c r="P121" s="256">
        <v>0</v>
      </c>
      <c r="Q121" s="256"/>
      <c r="R121" s="256"/>
      <c r="S121" s="256">
        <v>0</v>
      </c>
      <c r="T121" s="256">
        <v>0</v>
      </c>
      <c r="U121" s="256">
        <v>0</v>
      </c>
      <c r="V121" s="256"/>
      <c r="W121" s="256"/>
      <c r="X121" s="256">
        <v>0</v>
      </c>
      <c r="Y121" s="256">
        <v>0</v>
      </c>
      <c r="Z121" s="256">
        <v>0</v>
      </c>
    </row>
    <row r="122" spans="3:26">
      <c r="C122" s="245" t="s">
        <v>144</v>
      </c>
      <c r="D122" s="6">
        <v>0.5180197227322525</v>
      </c>
      <c r="E122" s="6">
        <v>0.51752275476723542</v>
      </c>
      <c r="F122" s="6">
        <v>0.51752275476723542</v>
      </c>
      <c r="G122" s="256"/>
      <c r="H122" s="256"/>
      <c r="I122" s="256">
        <v>0.51986927103145741</v>
      </c>
      <c r="J122" s="256">
        <v>0.51888754175808749</v>
      </c>
      <c r="K122" s="256">
        <v>0.53368635966437894</v>
      </c>
      <c r="L122" s="256"/>
      <c r="M122" s="256"/>
      <c r="N122" s="256">
        <v>0.52129605953564195</v>
      </c>
      <c r="O122" s="256">
        <v>0.51983357727002388</v>
      </c>
      <c r="P122" s="256">
        <v>0.53475927492088005</v>
      </c>
      <c r="Q122" s="256"/>
      <c r="R122" s="256"/>
      <c r="S122" s="256">
        <v>0.52272081494614153</v>
      </c>
      <c r="T122" s="256">
        <v>0.5207836293083451</v>
      </c>
      <c r="U122" s="256">
        <v>0.53583674339402487</v>
      </c>
      <c r="V122" s="256"/>
      <c r="W122" s="256"/>
      <c r="X122" s="256">
        <v>0.52412659651989635</v>
      </c>
      <c r="Y122" s="256">
        <v>0.52172061827875615</v>
      </c>
      <c r="Z122" s="256">
        <v>0.53689872180412024</v>
      </c>
    </row>
    <row r="123" spans="3:26">
      <c r="C123" s="245" t="s">
        <v>170</v>
      </c>
      <c r="D123" s="6">
        <v>0</v>
      </c>
      <c r="E123" s="6">
        <v>0</v>
      </c>
      <c r="F123" s="6">
        <v>0</v>
      </c>
      <c r="G123" s="256"/>
      <c r="H123" s="256"/>
      <c r="I123" s="256">
        <v>0</v>
      </c>
      <c r="J123" s="256">
        <v>0</v>
      </c>
      <c r="K123" s="256">
        <v>0</v>
      </c>
      <c r="L123" s="256"/>
      <c r="M123" s="256"/>
      <c r="N123" s="256">
        <v>0</v>
      </c>
      <c r="O123" s="256">
        <v>0</v>
      </c>
      <c r="P123" s="256">
        <v>0</v>
      </c>
      <c r="Q123" s="256"/>
      <c r="R123" s="256"/>
      <c r="S123" s="256">
        <v>0</v>
      </c>
      <c r="T123" s="256">
        <v>0</v>
      </c>
      <c r="U123" s="256">
        <v>0</v>
      </c>
      <c r="V123" s="256"/>
      <c r="W123" s="256"/>
      <c r="X123" s="256">
        <v>0</v>
      </c>
      <c r="Y123" s="256">
        <v>0</v>
      </c>
      <c r="Z123" s="256">
        <v>0</v>
      </c>
    </row>
    <row r="124" spans="3:26">
      <c r="C124" s="245" t="s">
        <v>171</v>
      </c>
      <c r="D124" s="6">
        <v>0</v>
      </c>
      <c r="E124" s="6">
        <v>0</v>
      </c>
      <c r="F124" s="6">
        <v>0</v>
      </c>
      <c r="G124" s="256"/>
      <c r="H124" s="256"/>
      <c r="I124" s="256">
        <v>0</v>
      </c>
      <c r="J124" s="256">
        <v>0</v>
      </c>
      <c r="K124" s="256">
        <v>0</v>
      </c>
      <c r="L124" s="256"/>
      <c r="M124" s="256"/>
      <c r="N124" s="256">
        <v>0</v>
      </c>
      <c r="O124" s="256">
        <v>0</v>
      </c>
      <c r="P124" s="256">
        <v>0</v>
      </c>
      <c r="Q124" s="256"/>
      <c r="R124" s="256"/>
      <c r="S124" s="256">
        <v>0</v>
      </c>
      <c r="T124" s="256">
        <v>0</v>
      </c>
      <c r="U124" s="256">
        <v>0</v>
      </c>
      <c r="V124" s="256"/>
      <c r="W124" s="256"/>
      <c r="X124" s="256">
        <v>0</v>
      </c>
      <c r="Y124" s="256">
        <v>0</v>
      </c>
      <c r="Z124" s="256">
        <v>0</v>
      </c>
    </row>
    <row r="125" spans="3:26">
      <c r="C125" s="245" t="s">
        <v>48</v>
      </c>
      <c r="D125" s="6">
        <v>0.15432269003979787</v>
      </c>
      <c r="E125" s="6">
        <v>0.15432269003979787</v>
      </c>
      <c r="F125" s="6">
        <v>0.15432269003979787</v>
      </c>
      <c r="G125" s="256"/>
      <c r="H125" s="256"/>
      <c r="I125" s="256">
        <v>0.15679329596281805</v>
      </c>
      <c r="J125" s="256">
        <v>0.15679329596281805</v>
      </c>
      <c r="K125" s="256">
        <v>0.15679329596281805</v>
      </c>
      <c r="L125" s="256"/>
      <c r="M125" s="256"/>
      <c r="N125" s="256">
        <v>0.15929865928443646</v>
      </c>
      <c r="O125" s="256">
        <v>0.15929865928443646</v>
      </c>
      <c r="P125" s="256">
        <v>0.15929865928443646</v>
      </c>
      <c r="Q125" s="256"/>
      <c r="R125" s="256"/>
      <c r="S125" s="256">
        <v>0.1618516701826771</v>
      </c>
      <c r="T125" s="256">
        <v>0.1618516701826771</v>
      </c>
      <c r="U125" s="256">
        <v>0.1618516701826771</v>
      </c>
      <c r="V125" s="256"/>
      <c r="W125" s="256"/>
      <c r="X125" s="256">
        <v>0.16444917833859116</v>
      </c>
      <c r="Y125" s="256">
        <v>0.16444917833859116</v>
      </c>
      <c r="Z125" s="256">
        <v>0.16444917833859116</v>
      </c>
    </row>
    <row r="126" spans="3:26">
      <c r="C126" s="245" t="s">
        <v>172</v>
      </c>
      <c r="D126" s="6">
        <v>0</v>
      </c>
      <c r="E126" s="6">
        <v>0</v>
      </c>
      <c r="F126" s="6">
        <v>0</v>
      </c>
      <c r="G126" s="256"/>
      <c r="H126" s="256"/>
      <c r="I126" s="256">
        <v>0</v>
      </c>
      <c r="J126" s="256">
        <v>0</v>
      </c>
      <c r="K126" s="256">
        <v>0</v>
      </c>
      <c r="L126" s="256"/>
      <c r="M126" s="256"/>
      <c r="N126" s="256">
        <v>0</v>
      </c>
      <c r="O126" s="256">
        <v>0</v>
      </c>
      <c r="P126" s="256">
        <v>0</v>
      </c>
      <c r="Q126" s="256"/>
      <c r="R126" s="256"/>
      <c r="S126" s="256">
        <v>0</v>
      </c>
      <c r="T126" s="256">
        <v>0</v>
      </c>
      <c r="U126" s="256">
        <v>0</v>
      </c>
      <c r="V126" s="256"/>
      <c r="W126" s="256"/>
      <c r="X126" s="256">
        <v>0</v>
      </c>
      <c r="Y126" s="256">
        <v>0</v>
      </c>
      <c r="Z126" s="256">
        <v>0</v>
      </c>
    </row>
    <row r="127" spans="3:26">
      <c r="C127" s="245" t="s">
        <v>173</v>
      </c>
      <c r="D127" s="6">
        <v>0.89931494169997095</v>
      </c>
      <c r="E127" s="6">
        <v>1.0196665075365949</v>
      </c>
      <c r="F127" s="6">
        <v>1.0196665075365949</v>
      </c>
      <c r="G127" s="256"/>
      <c r="H127" s="256"/>
      <c r="I127" s="256">
        <v>0.90190410057798909</v>
      </c>
      <c r="J127" s="256">
        <v>1.1736953078336454</v>
      </c>
      <c r="K127" s="256">
        <v>1.1736953078336454</v>
      </c>
      <c r="L127" s="256"/>
      <c r="M127" s="256"/>
      <c r="N127" s="256">
        <v>0.90439597624694701</v>
      </c>
      <c r="O127" s="256">
        <v>1.1779188626140569</v>
      </c>
      <c r="P127" s="256">
        <v>1.1779188626140569</v>
      </c>
      <c r="Q127" s="256"/>
      <c r="R127" s="256"/>
      <c r="S127" s="256">
        <v>0.9068395941724523</v>
      </c>
      <c r="T127" s="256">
        <v>1.1820674653319276</v>
      </c>
      <c r="U127" s="256">
        <v>1.1820674653319276</v>
      </c>
      <c r="V127" s="256"/>
      <c r="W127" s="256"/>
      <c r="X127" s="256">
        <v>0.90921872652451075</v>
      </c>
      <c r="Y127" s="256">
        <v>1.1861131136585081</v>
      </c>
      <c r="Z127" s="256">
        <v>1.1861131136585081</v>
      </c>
    </row>
    <row r="128" spans="3:26">
      <c r="C128" s="245" t="s">
        <v>174</v>
      </c>
      <c r="D128" s="6">
        <v>0</v>
      </c>
      <c r="E128" s="6">
        <v>0</v>
      </c>
      <c r="F128" s="6">
        <v>0</v>
      </c>
      <c r="G128" s="256"/>
      <c r="H128" s="256"/>
      <c r="I128" s="256">
        <v>0</v>
      </c>
      <c r="J128" s="256">
        <v>0</v>
      </c>
      <c r="K128" s="256">
        <v>0</v>
      </c>
      <c r="L128" s="256"/>
      <c r="M128" s="256"/>
      <c r="N128" s="256">
        <v>0</v>
      </c>
      <c r="O128" s="256">
        <v>0</v>
      </c>
      <c r="P128" s="256">
        <v>0</v>
      </c>
      <c r="Q128" s="256"/>
      <c r="R128" s="256"/>
      <c r="S128" s="256">
        <v>0</v>
      </c>
      <c r="T128" s="256">
        <v>0</v>
      </c>
      <c r="U128" s="256">
        <v>0</v>
      </c>
      <c r="V128" s="256"/>
      <c r="W128" s="256"/>
      <c r="X128" s="256">
        <v>0</v>
      </c>
      <c r="Y128" s="256">
        <v>0</v>
      </c>
      <c r="Z128" s="256">
        <v>0</v>
      </c>
    </row>
    <row r="129" spans="1:26">
      <c r="C129" s="245" t="s">
        <v>175</v>
      </c>
      <c r="D129" s="6">
        <v>0</v>
      </c>
      <c r="E129" s="6">
        <v>0</v>
      </c>
      <c r="F129" s="6">
        <v>0</v>
      </c>
      <c r="G129" s="256"/>
      <c r="H129" s="256"/>
      <c r="I129" s="256">
        <v>0</v>
      </c>
      <c r="J129" s="256">
        <v>0</v>
      </c>
      <c r="K129" s="256">
        <v>0</v>
      </c>
      <c r="L129" s="256"/>
      <c r="M129" s="256"/>
      <c r="N129" s="256">
        <v>0</v>
      </c>
      <c r="O129" s="256">
        <v>0</v>
      </c>
      <c r="P129" s="256">
        <v>0</v>
      </c>
      <c r="Q129" s="256"/>
      <c r="R129" s="256"/>
      <c r="S129" s="256">
        <v>0</v>
      </c>
      <c r="T129" s="256">
        <v>0</v>
      </c>
      <c r="U129" s="256">
        <v>0</v>
      </c>
      <c r="V129" s="256"/>
      <c r="W129" s="256"/>
      <c r="X129" s="256">
        <v>0</v>
      </c>
      <c r="Y129" s="256">
        <v>0</v>
      </c>
      <c r="Z129" s="256">
        <v>0</v>
      </c>
    </row>
    <row r="130" spans="1:26">
      <c r="C130" s="245" t="s">
        <v>16</v>
      </c>
      <c r="D130" s="6">
        <v>8.1867275652852706E-2</v>
      </c>
      <c r="E130" s="6">
        <v>8.1904413769861115E-2</v>
      </c>
      <c r="F130" s="6">
        <v>8.2050168440653312E-2</v>
      </c>
      <c r="G130" s="256"/>
      <c r="H130" s="256"/>
      <c r="I130" s="256">
        <v>8.2379252488051363E-2</v>
      </c>
      <c r="J130" s="256">
        <v>8.2445085544273836E-2</v>
      </c>
      <c r="K130" s="256">
        <v>8.3490084970566716E-2</v>
      </c>
      <c r="L130" s="256"/>
      <c r="M130" s="256"/>
      <c r="N130" s="256">
        <v>8.2885369492033692E-2</v>
      </c>
      <c r="O130" s="256">
        <v>8.3027271510180259E-2</v>
      </c>
      <c r="P130" s="256">
        <v>8.5121134399717441E-2</v>
      </c>
      <c r="Q130" s="256"/>
      <c r="R130" s="256"/>
      <c r="S130" s="256">
        <v>8.3395135173978868E-2</v>
      </c>
      <c r="T130" s="256">
        <v>8.3554583297433219E-2</v>
      </c>
      <c r="U130" s="256">
        <v>8.566825708508094E-2</v>
      </c>
      <c r="V130" s="256"/>
      <c r="W130" s="256"/>
      <c r="X130" s="256">
        <v>8.3904953375792263E-2</v>
      </c>
      <c r="Y130" s="256">
        <v>8.4081707479480544E-2</v>
      </c>
      <c r="Z130" s="256">
        <v>8.6215062900718994E-2</v>
      </c>
    </row>
    <row r="131" spans="1:26">
      <c r="C131" s="245" t="s">
        <v>176</v>
      </c>
      <c r="D131" s="6">
        <v>1</v>
      </c>
      <c r="E131" s="6">
        <v>1</v>
      </c>
      <c r="F131" s="6">
        <v>1</v>
      </c>
      <c r="G131" s="256"/>
      <c r="H131" s="256"/>
      <c r="I131" s="6">
        <v>1</v>
      </c>
      <c r="J131" s="6">
        <v>1</v>
      </c>
      <c r="K131" s="6">
        <v>1</v>
      </c>
      <c r="L131" s="256"/>
      <c r="M131" s="256"/>
      <c r="N131" s="6">
        <v>1</v>
      </c>
      <c r="O131" s="6">
        <v>1</v>
      </c>
      <c r="P131" s="6">
        <v>1</v>
      </c>
      <c r="Q131" s="256"/>
      <c r="R131" s="256"/>
      <c r="S131" s="6">
        <v>1</v>
      </c>
      <c r="T131" s="6">
        <v>1</v>
      </c>
      <c r="U131" s="6">
        <v>1</v>
      </c>
      <c r="V131" s="256"/>
      <c r="W131" s="256"/>
      <c r="X131" s="6">
        <v>1</v>
      </c>
      <c r="Y131" s="6">
        <v>1</v>
      </c>
      <c r="Z131" s="6">
        <v>1</v>
      </c>
    </row>
    <row r="134" spans="1:26" s="111" customFormat="1" ht="21">
      <c r="A134" s="199" t="s">
        <v>384</v>
      </c>
      <c r="B134" s="199"/>
      <c r="C134" s="199"/>
      <c r="D134" s="199"/>
      <c r="E134" s="199"/>
      <c r="F134" s="199"/>
      <c r="G134" s="199"/>
      <c r="H134" s="199"/>
      <c r="I134" s="199"/>
      <c r="J134" s="199"/>
      <c r="K134" s="199"/>
      <c r="L134" s="199"/>
      <c r="M134" s="199"/>
      <c r="N134" s="199"/>
      <c r="O134" s="199"/>
      <c r="P134" s="199"/>
      <c r="Q134" s="199"/>
      <c r="R134" s="199"/>
      <c r="S134" s="199"/>
      <c r="T134" s="199"/>
      <c r="U134" s="199"/>
    </row>
  </sheetData>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M79"/>
  <sheetViews>
    <sheetView workbookViewId="0"/>
  </sheetViews>
  <sheetFormatPr defaultRowHeight="15"/>
  <cols>
    <col min="1" max="1" width="30.7109375" style="120" customWidth="1"/>
    <col min="2" max="2" width="12.28515625" style="120" customWidth="1"/>
    <col min="3" max="3" width="12.42578125" style="120" customWidth="1"/>
    <col min="4" max="4" width="12.42578125" style="178" customWidth="1"/>
    <col min="5" max="9" width="12.42578125" style="120" customWidth="1"/>
    <col min="10" max="10" width="13.42578125" style="120" customWidth="1"/>
    <col min="11" max="16384" width="9.140625" style="120"/>
  </cols>
  <sheetData>
    <row r="1" spans="1:16" s="247" customFormat="1">
      <c r="D1" s="178"/>
    </row>
    <row r="2" spans="1:16" s="259" customFormat="1" ht="21">
      <c r="A2" s="259" t="s">
        <v>24</v>
      </c>
      <c r="C2" s="259">
        <v>2013</v>
      </c>
      <c r="D2" s="259">
        <v>2014</v>
      </c>
      <c r="E2" s="259">
        <v>2015</v>
      </c>
      <c r="F2" s="259">
        <v>2016</v>
      </c>
      <c r="G2" s="259">
        <v>2017</v>
      </c>
      <c r="H2" s="259">
        <v>2018</v>
      </c>
      <c r="I2" s="259">
        <v>2019</v>
      </c>
    </row>
    <row r="3" spans="1:16" s="84" customFormat="1">
      <c r="B3" s="84" t="s">
        <v>14</v>
      </c>
      <c r="C3" s="84" t="s">
        <v>19</v>
      </c>
      <c r="D3" s="229"/>
      <c r="E3" s="84" t="s">
        <v>139</v>
      </c>
      <c r="F3" s="84" t="s">
        <v>139</v>
      </c>
      <c r="G3" s="84" t="s">
        <v>139</v>
      </c>
      <c r="H3" s="84" t="s">
        <v>139</v>
      </c>
      <c r="I3" s="84" t="s">
        <v>139</v>
      </c>
      <c r="J3" s="84" t="s">
        <v>439</v>
      </c>
    </row>
    <row r="4" spans="1:16">
      <c r="A4" s="88" t="s">
        <v>140</v>
      </c>
      <c r="C4" s="249">
        <f t="shared" ref="C4:I4" si="0">C10+C17+C30+C7+C26</f>
        <v>132169747.24265867</v>
      </c>
      <c r="D4" s="240">
        <f t="shared" si="0"/>
        <v>134603037.65516639</v>
      </c>
      <c r="E4" s="86">
        <f t="shared" si="0"/>
        <v>141438798.34598565</v>
      </c>
      <c r="F4" s="249">
        <f t="shared" si="0"/>
        <v>143324128.86363721</v>
      </c>
      <c r="G4" s="249">
        <f t="shared" si="0"/>
        <v>146291892.83430254</v>
      </c>
      <c r="H4" s="249">
        <f t="shared" si="0"/>
        <v>152251703.2865147</v>
      </c>
      <c r="I4" s="249">
        <f t="shared" si="0"/>
        <v>156385094.89099383</v>
      </c>
      <c r="J4" s="86">
        <f>AVERAGE(E4:I4)</f>
        <v>147938323.64428678</v>
      </c>
      <c r="L4" s="247"/>
      <c r="M4" s="247"/>
      <c r="N4" s="247"/>
      <c r="O4" s="247"/>
      <c r="P4" s="247"/>
    </row>
    <row r="5" spans="1:16">
      <c r="A5" s="120" t="s">
        <v>141</v>
      </c>
      <c r="C5" s="89">
        <f>C4/CR!C43</f>
        <v>6.5538339576847076</v>
      </c>
      <c r="D5" s="228">
        <f>D4/CR!D43</f>
        <v>6.5025622055635939</v>
      </c>
      <c r="E5" s="89">
        <f>E4/CR!E43</f>
        <v>6.6443647470605764</v>
      </c>
      <c r="F5" s="89">
        <f>F4/CR!F43</f>
        <v>6.5409600012393883</v>
      </c>
      <c r="G5" s="89">
        <f>G4/CR!G43</f>
        <v>6.4888763643664094</v>
      </c>
      <c r="H5" s="89">
        <f>H4/CR!H43</f>
        <v>6.5628843058778816</v>
      </c>
      <c r="I5" s="89">
        <f>I4/CR!I43</f>
        <v>6.5517142447589185</v>
      </c>
      <c r="J5" s="89">
        <f>AVERAGE(E5:I5)</f>
        <v>6.5577599326606348</v>
      </c>
    </row>
    <row r="7" spans="1:16">
      <c r="A7" s="120" t="s">
        <v>142</v>
      </c>
      <c r="C7" s="86"/>
      <c r="D7" s="240"/>
      <c r="E7" s="249">
        <f>H73</f>
        <v>1925621.1206759554</v>
      </c>
      <c r="F7" s="86"/>
      <c r="G7" s="86"/>
      <c r="H7" s="86"/>
      <c r="I7" s="86"/>
    </row>
    <row r="8" spans="1:16">
      <c r="C8" s="86"/>
      <c r="D8" s="240"/>
      <c r="E8" s="86"/>
      <c r="F8" s="86"/>
      <c r="G8" s="86"/>
      <c r="H8" s="86"/>
      <c r="I8" s="86"/>
    </row>
    <row r="9" spans="1:16">
      <c r="A9" s="88" t="s">
        <v>143</v>
      </c>
      <c r="B9" s="120">
        <v>0.9</v>
      </c>
      <c r="C9" s="86">
        <f>(54030798.1459252)/Input!C148</f>
        <v>53924438.30705528</v>
      </c>
      <c r="D9" s="240">
        <f>C9*(1+(CR!D$44*$B9))</f>
        <v>55207641.706362739</v>
      </c>
      <c r="E9" s="86">
        <f>D9*(1+(CR!E$44*$B9))</f>
        <v>56616711.146298729</v>
      </c>
      <c r="F9" s="86">
        <f>E9*(1+(CR!F$44*$B9))</f>
        <v>58112200.016731866</v>
      </c>
      <c r="G9" s="86">
        <f>F9*(1+(CR!G$44*$B9))</f>
        <v>59623670.476548098</v>
      </c>
      <c r="H9" s="86">
        <f>G9*(1+(CR!H$44*$B9))</f>
        <v>61180010.644970343</v>
      </c>
      <c r="I9" s="86">
        <f>H9*(1+(CR!I$44*$B9))</f>
        <v>62771280.793548629</v>
      </c>
    </row>
    <row r="10" spans="1:16" ht="15.75" thickBot="1">
      <c r="A10" s="90" t="s">
        <v>144</v>
      </c>
      <c r="B10" s="91"/>
      <c r="C10" s="92">
        <f t="shared" ref="C10:I10" si="1">SUM(C9:C9)</f>
        <v>53924438.30705528</v>
      </c>
      <c r="D10" s="222">
        <f t="shared" si="1"/>
        <v>55207641.706362739</v>
      </c>
      <c r="E10" s="92">
        <f t="shared" si="1"/>
        <v>56616711.146298729</v>
      </c>
      <c r="F10" s="92">
        <f t="shared" si="1"/>
        <v>58112200.016731866</v>
      </c>
      <c r="G10" s="92">
        <f t="shared" si="1"/>
        <v>59623670.476548098</v>
      </c>
      <c r="H10" s="92">
        <f t="shared" si="1"/>
        <v>61180010.644970343</v>
      </c>
      <c r="I10" s="92">
        <f t="shared" si="1"/>
        <v>62771280.793548629</v>
      </c>
    </row>
    <row r="11" spans="1:16" ht="15.75" thickTop="1">
      <c r="A11" s="93" t="s">
        <v>145</v>
      </c>
      <c r="B11" s="94"/>
      <c r="C11" s="89">
        <f>C10/CR!C$43</f>
        <v>2.6739236648232532</v>
      </c>
      <c r="D11" s="228">
        <f>D10/CR!D$43</f>
        <v>2.6670358312252529</v>
      </c>
      <c r="E11" s="89">
        <f>E10/CR!E$43</f>
        <v>2.6596809647291222</v>
      </c>
      <c r="F11" s="89">
        <f>F10/CR!F$43</f>
        <v>2.6520975840370427</v>
      </c>
      <c r="G11" s="89">
        <f>G10/CR!G$43</f>
        <v>2.644648439611454</v>
      </c>
      <c r="H11" s="89">
        <f>H10/CR!H$43</f>
        <v>2.6371943500672872</v>
      </c>
      <c r="I11" s="89">
        <f>I10/CR!I$43</f>
        <v>2.629787031964379</v>
      </c>
    </row>
    <row r="12" spans="1:16">
      <c r="A12" s="93"/>
      <c r="B12" s="94"/>
      <c r="C12" s="95"/>
      <c r="D12" s="220"/>
      <c r="E12" s="95"/>
      <c r="F12" s="95"/>
      <c r="G12" s="95"/>
      <c r="H12" s="95"/>
      <c r="I12" s="95"/>
    </row>
    <row r="13" spans="1:16">
      <c r="A13" s="88" t="s">
        <v>146</v>
      </c>
      <c r="C13" s="88"/>
      <c r="D13" s="224"/>
      <c r="E13" s="88"/>
      <c r="F13" s="88"/>
      <c r="G13" s="88"/>
      <c r="H13" s="88"/>
      <c r="I13" s="88"/>
    </row>
    <row r="14" spans="1:16">
      <c r="A14" s="120" t="s">
        <v>147</v>
      </c>
      <c r="B14" s="120">
        <v>1</v>
      </c>
      <c r="C14" s="86">
        <f>25359673.4113663/Input!C148</f>
        <v>25309752.794414796</v>
      </c>
      <c r="D14" s="240">
        <f>C14*(1+(CR!D$44*$B14))</f>
        <v>25978951.766594917</v>
      </c>
      <c r="E14" s="86">
        <f>D14*(1+(CR!E$44*$B14))</f>
        <v>26715688.483237233</v>
      </c>
      <c r="F14" s="86">
        <f>E14*(1+(CR!F$44*$B14))</f>
        <v>27499772.153229624</v>
      </c>
      <c r="G14" s="86">
        <f>F14*(1+(CR!G$44*$B14))</f>
        <v>28294500.918337196</v>
      </c>
      <c r="H14" s="86">
        <f>G14*(1+(CR!H$44*$B14))</f>
        <v>29115127.058792777</v>
      </c>
      <c r="I14" s="86">
        <f>H14*(1+(CR!I$44*$B14))</f>
        <v>29956542.635770757</v>
      </c>
    </row>
    <row r="15" spans="1:16">
      <c r="A15" s="120" t="s">
        <v>148</v>
      </c>
      <c r="C15" s="86"/>
      <c r="D15" s="240"/>
      <c r="E15" s="86"/>
      <c r="F15" s="86"/>
      <c r="G15" s="86"/>
      <c r="H15" s="86"/>
      <c r="I15" s="86">
        <f>IF(Input!G109="y",1000000,0)*Input!C141</f>
        <v>1000000</v>
      </c>
      <c r="J15" s="120" t="s">
        <v>440</v>
      </c>
    </row>
    <row r="16" spans="1:16">
      <c r="A16" s="120" t="s">
        <v>149</v>
      </c>
      <c r="C16" s="86"/>
      <c r="D16" s="240"/>
      <c r="E16" s="86"/>
      <c r="F16" s="86"/>
      <c r="G16" s="86"/>
      <c r="H16" s="86">
        <f>IF(Input!$G$111="y",1800000,0)*Input!C141</f>
        <v>1800000</v>
      </c>
      <c r="I16" s="86">
        <f>IF(Input!$G$111="y",1800000,0)*Input!C141</f>
        <v>1800000</v>
      </c>
      <c r="J16" s="247" t="s">
        <v>440</v>
      </c>
    </row>
    <row r="17" spans="1:10" ht="15.75" thickBot="1">
      <c r="A17" s="90" t="s">
        <v>150</v>
      </c>
      <c r="B17" s="91"/>
      <c r="C17" s="92">
        <f t="shared" ref="C17:I17" si="2">SUM(C14:C16)</f>
        <v>25309752.794414796</v>
      </c>
      <c r="D17" s="222">
        <f t="shared" si="2"/>
        <v>25978951.766594917</v>
      </c>
      <c r="E17" s="92">
        <f t="shared" si="2"/>
        <v>26715688.483237233</v>
      </c>
      <c r="F17" s="92">
        <f t="shared" si="2"/>
        <v>27499772.153229624</v>
      </c>
      <c r="G17" s="92">
        <f t="shared" si="2"/>
        <v>28294500.918337196</v>
      </c>
      <c r="H17" s="92">
        <f t="shared" si="2"/>
        <v>30915127.058792777</v>
      </c>
      <c r="I17" s="92">
        <f t="shared" si="2"/>
        <v>32756542.635770757</v>
      </c>
    </row>
    <row r="18" spans="1:10" ht="15.75" thickTop="1">
      <c r="A18" s="120" t="s">
        <v>151</v>
      </c>
      <c r="C18" s="89">
        <f>C17/CR!C$43</f>
        <v>1.2550218244731843</v>
      </c>
      <c r="D18" s="228">
        <f>D17/CR!D$43</f>
        <v>1.2550218244731843</v>
      </c>
      <c r="E18" s="89">
        <f>E17/CR!E$43</f>
        <v>1.2550218244731843</v>
      </c>
      <c r="F18" s="89">
        <f>F17/CR!F$43</f>
        <v>1.2550218244731841</v>
      </c>
      <c r="G18" s="89">
        <f>G17/CR!G$43</f>
        <v>1.2550218244731841</v>
      </c>
      <c r="H18" s="89">
        <f>H17/CR!H$43</f>
        <v>1.3326117068559746</v>
      </c>
      <c r="I18" s="89">
        <f>I17/CR!I$43</f>
        <v>1.3723271207235206</v>
      </c>
    </row>
    <row r="19" spans="1:10">
      <c r="C19" s="86"/>
      <c r="D19" s="240"/>
      <c r="E19" s="86"/>
      <c r="F19" s="86"/>
      <c r="G19" s="86"/>
      <c r="H19" s="86"/>
      <c r="I19" s="86"/>
    </row>
    <row r="20" spans="1:10">
      <c r="A20" s="88" t="s">
        <v>443</v>
      </c>
      <c r="C20" s="86"/>
      <c r="D20" s="240"/>
      <c r="E20" s="223"/>
      <c r="F20" s="227"/>
      <c r="G20" s="227"/>
      <c r="H20" s="227"/>
      <c r="I20" s="227"/>
    </row>
    <row r="21" spans="1:10">
      <c r="A21" s="120" t="s">
        <v>435</v>
      </c>
      <c r="C21" s="237">
        <f>C50*Input!$C$141</f>
        <v>41721534.303361885</v>
      </c>
      <c r="D21" s="240">
        <f>D50*Input!$C$141</f>
        <v>41996162.060752362</v>
      </c>
      <c r="E21" s="231">
        <f>(E50*(1+(((Input!C58-CR!E48)/CR!E48)*CR!E51)))*Input!$C$141</f>
        <v>42294949.929935351</v>
      </c>
      <c r="F21" s="231">
        <f>(F50*(1+(((Input!D58-CR!F48)/CR!F48)*CR!F51)))*Input!$C$141</f>
        <v>42608940.941990957</v>
      </c>
      <c r="G21" s="231">
        <f>(G50*(1+(((Input!E58-CR!G48)/CR!G48)*CR!G51)))*Input!$C$141</f>
        <v>42923063.180249549</v>
      </c>
      <c r="H21" s="231">
        <f>(H50*(1+(((Input!F58-CR!H48)/CR!H48)*CR!H51)))*Input!$C$141</f>
        <v>43243279.699183688</v>
      </c>
      <c r="I21" s="231">
        <f>(I50*(1+(((Input!G58-CR!I48)/CR!I48)*CR!I51)))*Input!$C$141</f>
        <v>43567407.715944432</v>
      </c>
    </row>
    <row r="22" spans="1:10">
      <c r="A22" s="120" t="s">
        <v>152</v>
      </c>
      <c r="C22" s="86"/>
      <c r="D22" s="240"/>
      <c r="E22" s="86"/>
      <c r="F22" s="86"/>
      <c r="G22" s="86"/>
      <c r="H22" s="86">
        <f>IF(Input!$G$110="y",1100000,0)*Input!C141</f>
        <v>1100000</v>
      </c>
      <c r="I22" s="86">
        <f>IF(Input!$G$110="y",1100000,0)*Input!C141</f>
        <v>1100000</v>
      </c>
      <c r="J22" s="120" t="s">
        <v>153</v>
      </c>
    </row>
    <row r="23" spans="1:10">
      <c r="A23" s="120" t="s">
        <v>154</v>
      </c>
      <c r="C23" s="86"/>
      <c r="D23" s="240"/>
      <c r="E23" s="86"/>
      <c r="F23" s="86">
        <f>IF(Input!$G$102="y",90000,0)*Input!C141</f>
        <v>90000</v>
      </c>
      <c r="G23" s="86">
        <f>IF(Input!$G$102="y",90000,0)*Input!C141</f>
        <v>90000</v>
      </c>
      <c r="H23" s="86">
        <f>IF(Input!$G$102="y",90000,0)*Input!C141</f>
        <v>90000</v>
      </c>
      <c r="I23" s="86">
        <f>IF(Input!$G$102="y",90000,0)*Input!C141</f>
        <v>90000</v>
      </c>
      <c r="J23" s="247" t="s">
        <v>440</v>
      </c>
    </row>
    <row r="24" spans="1:10">
      <c r="A24" s="120" t="s">
        <v>155</v>
      </c>
      <c r="C24" s="86"/>
      <c r="D24" s="240"/>
      <c r="E24" s="86"/>
      <c r="F24" s="86">
        <f>IF(Input!$G$103="y",390000,0)*Input!C141</f>
        <v>390000</v>
      </c>
      <c r="G24" s="86">
        <f>IF(Input!$G$103="y",390000,0)*Input!C141</f>
        <v>390000</v>
      </c>
      <c r="H24" s="86">
        <f>IF(Input!$G$103="y",390000,0)*Input!C141</f>
        <v>390000</v>
      </c>
      <c r="I24" s="86">
        <f>IF(Input!$G$103="y",390000,0)*Input!C141</f>
        <v>390000</v>
      </c>
      <c r="J24" s="247" t="s">
        <v>440</v>
      </c>
    </row>
    <row r="25" spans="1:10">
      <c r="A25" s="120" t="s">
        <v>156</v>
      </c>
      <c r="C25" s="86"/>
      <c r="D25" s="240"/>
      <c r="E25" s="86">
        <f>IF(Input!$G$104="y",400000,0)*Input!C141</f>
        <v>400000</v>
      </c>
      <c r="F25" s="86">
        <f>IF(Input!$G$104="y",800000,0)*Input!C141</f>
        <v>800000</v>
      </c>
      <c r="G25" s="86">
        <f>IF(Input!$G$104="y",800000,0)*Input!C141</f>
        <v>800000</v>
      </c>
      <c r="H25" s="86">
        <f>IF(Input!$G$104="y",800000,0)*Input!C141</f>
        <v>800000</v>
      </c>
      <c r="I25" s="86">
        <f>IF(Input!$G$104="y",800000,0)*Input!C141</f>
        <v>800000</v>
      </c>
      <c r="J25" s="120" t="s">
        <v>441</v>
      </c>
    </row>
    <row r="26" spans="1:10" s="230" customFormat="1" ht="15.75" thickBot="1">
      <c r="A26" s="232" t="s">
        <v>436</v>
      </c>
      <c r="B26" s="232"/>
      <c r="C26" s="239">
        <f t="shared" ref="C26:D26" si="3">SUM(C21:C25)</f>
        <v>41721534.303361885</v>
      </c>
      <c r="D26" s="222">
        <f t="shared" si="3"/>
        <v>41996162.060752362</v>
      </c>
      <c r="E26" s="233">
        <f>SUM(E21:E25)</f>
        <v>42694949.929935351</v>
      </c>
      <c r="F26" s="233">
        <f t="shared" ref="F26:I26" si="4">SUM(F21:F25)</f>
        <v>43888940.941990957</v>
      </c>
      <c r="G26" s="233">
        <f t="shared" si="4"/>
        <v>44203063.180249549</v>
      </c>
      <c r="H26" s="233">
        <f t="shared" si="4"/>
        <v>45623279.699183688</v>
      </c>
      <c r="I26" s="233">
        <f t="shared" si="4"/>
        <v>45947407.715944432</v>
      </c>
    </row>
    <row r="27" spans="1:10" s="230" customFormat="1" ht="15.75" thickTop="1">
      <c r="A27" s="225" t="s">
        <v>446</v>
      </c>
      <c r="B27" s="234"/>
      <c r="C27" s="250">
        <f t="shared" ref="C27:I27" si="5">C26/C43</f>
        <v>2.0688244775263307</v>
      </c>
      <c r="D27" s="250">
        <f t="shared" si="5"/>
        <v>2.028800099553254</v>
      </c>
      <c r="E27" s="250">
        <f t="shared" si="5"/>
        <v>2.0056789474274432</v>
      </c>
      <c r="F27" s="250">
        <f t="shared" si="5"/>
        <v>2.0029830948524583</v>
      </c>
      <c r="G27" s="250">
        <f t="shared" si="5"/>
        <v>1.9606569191622414</v>
      </c>
      <c r="H27" s="250">
        <f t="shared" si="5"/>
        <v>1.9666138365426744</v>
      </c>
      <c r="I27" s="250">
        <f t="shared" si="5"/>
        <v>1.9249550978763732</v>
      </c>
    </row>
    <row r="28" spans="1:10" s="247" customFormat="1">
      <c r="A28" s="251"/>
      <c r="B28" s="251"/>
      <c r="C28" s="251"/>
      <c r="D28" s="243"/>
      <c r="E28" s="252"/>
      <c r="F28" s="252"/>
      <c r="G28" s="252"/>
      <c r="H28" s="252"/>
      <c r="I28" s="252"/>
    </row>
    <row r="29" spans="1:10" s="230" customFormat="1">
      <c r="A29" s="248" t="s">
        <v>444</v>
      </c>
      <c r="B29" s="234"/>
      <c r="C29" s="248"/>
      <c r="D29" s="224"/>
      <c r="E29" s="248"/>
      <c r="F29" s="248"/>
      <c r="G29" s="248"/>
      <c r="H29" s="248"/>
      <c r="I29" s="248"/>
    </row>
    <row r="30" spans="1:10" s="230" customFormat="1" ht="15.75" thickBot="1">
      <c r="A30" s="238" t="s">
        <v>139</v>
      </c>
      <c r="B30" s="239"/>
      <c r="C30" s="239">
        <f>C53*Input!$C$141</f>
        <v>11214021.837826718</v>
      </c>
      <c r="D30" s="222">
        <f>D53*Input!$C$141</f>
        <v>11420282.121456355</v>
      </c>
      <c r="E30" s="239">
        <f>(E53*(1+(((Input!C58-CR!E48)/CR!E48)*CR!E54)))*Input!$C$141</f>
        <v>13485827.665838391</v>
      </c>
      <c r="F30" s="239">
        <f>(F53*(1+(((Input!D58-CR!F48)/CR!F48)*CR!F54)))*Input!$C$141</f>
        <v>13823215.751684777</v>
      </c>
      <c r="G30" s="239">
        <f>(G53*(1+(((Input!E58-CR!G48)/CR!G48)*CR!G54)))*Input!$C$141</f>
        <v>14170658.259167695</v>
      </c>
      <c r="H30" s="239">
        <f>(H53*(1+(((Input!F58-CR!H48)/CR!H48)*CR!H54)))*Input!$C$141</f>
        <v>14533285.883567877</v>
      </c>
      <c r="I30" s="239">
        <f>(I53*(1+(((Input!G58-CR!I48)/CR!I48)*CR!I54)))*Input!$C$141</f>
        <v>14909863.745730031</v>
      </c>
    </row>
    <row r="31" spans="1:10" s="230" customFormat="1" ht="15.75" thickTop="1">
      <c r="A31" s="225" t="s">
        <v>447</v>
      </c>
      <c r="B31" s="234"/>
      <c r="C31" s="250">
        <f t="shared" ref="C31:I31" si="6">C30/C43</f>
        <v>0.55606399086193958</v>
      </c>
      <c r="D31" s="250">
        <f t="shared" si="6"/>
        <v>0.55170445031190118</v>
      </c>
      <c r="E31" s="250">
        <f t="shared" si="6"/>
        <v>0.63352318441394628</v>
      </c>
      <c r="F31" s="250">
        <f t="shared" si="6"/>
        <v>0.63085749787670353</v>
      </c>
      <c r="G31" s="250">
        <f t="shared" si="6"/>
        <v>0.62854918111953006</v>
      </c>
      <c r="H31" s="250">
        <f t="shared" si="6"/>
        <v>0.62646441241194473</v>
      </c>
      <c r="I31" s="250">
        <f t="shared" si="6"/>
        <v>0.62464499419464603</v>
      </c>
    </row>
    <row r="32" spans="1:10" s="230" customFormat="1">
      <c r="A32" s="234"/>
      <c r="B32" s="234"/>
      <c r="C32" s="234"/>
      <c r="D32" s="243"/>
      <c r="E32" s="235"/>
      <c r="F32" s="235"/>
      <c r="G32" s="235"/>
      <c r="H32" s="235"/>
      <c r="I32" s="235"/>
    </row>
    <row r="33" spans="1:9" s="230" customFormat="1" ht="63.75" customHeight="1">
      <c r="A33" s="424" t="s">
        <v>571</v>
      </c>
      <c r="B33" s="425"/>
      <c r="C33" s="425"/>
      <c r="D33" s="425"/>
      <c r="E33" s="425"/>
      <c r="F33" s="425"/>
      <c r="G33" s="425"/>
      <c r="H33" s="425"/>
      <c r="I33" s="425"/>
    </row>
    <row r="34" spans="1:9" s="230" customFormat="1">
      <c r="A34" s="234"/>
      <c r="B34" s="234"/>
      <c r="C34" s="234"/>
      <c r="D34" s="243"/>
      <c r="E34" s="235"/>
      <c r="F34" s="235"/>
      <c r="G34" s="235"/>
      <c r="H34" s="235"/>
      <c r="I34" s="235"/>
    </row>
    <row r="35" spans="1:9" s="288" customFormat="1" ht="21">
      <c r="A35" s="259" t="s">
        <v>511</v>
      </c>
    </row>
    <row r="36" spans="1:9" s="289" customFormat="1">
      <c r="A36" s="243" t="s">
        <v>534</v>
      </c>
      <c r="B36" s="243"/>
      <c r="C36" s="243"/>
      <c r="D36" s="243"/>
      <c r="E36" s="229">
        <v>2015</v>
      </c>
      <c r="F36" s="229">
        <v>2016</v>
      </c>
      <c r="G36" s="229">
        <v>2017</v>
      </c>
      <c r="H36" s="229">
        <v>2018</v>
      </c>
      <c r="I36" s="229">
        <v>2019</v>
      </c>
    </row>
    <row r="37" spans="1:9" s="247" customFormat="1">
      <c r="A37" s="225" t="s">
        <v>536</v>
      </c>
      <c r="B37" s="251"/>
      <c r="C37" s="251"/>
      <c r="D37" s="243"/>
      <c r="E37" s="250">
        <f>ROUND(E11,2)</f>
        <v>2.66</v>
      </c>
      <c r="F37" s="250">
        <f t="shared" ref="F37:I37" si="7">ROUND(F11,2)</f>
        <v>2.65</v>
      </c>
      <c r="G37" s="250">
        <f t="shared" si="7"/>
        <v>2.64</v>
      </c>
      <c r="H37" s="250">
        <f t="shared" si="7"/>
        <v>2.64</v>
      </c>
      <c r="I37" s="250">
        <f t="shared" si="7"/>
        <v>2.63</v>
      </c>
    </row>
    <row r="38" spans="1:9" s="247" customFormat="1">
      <c r="A38" s="225" t="s">
        <v>535</v>
      </c>
      <c r="B38" s="251"/>
      <c r="C38" s="251"/>
      <c r="D38" s="243"/>
      <c r="E38" s="250">
        <f>ROUND(MAX($E$18:$I$18),2)</f>
        <v>1.37</v>
      </c>
      <c r="F38" s="250">
        <f t="shared" ref="F38:I38" si="8">ROUND(MAX($E$18:$I$18),2)</f>
        <v>1.37</v>
      </c>
      <c r="G38" s="250">
        <f t="shared" si="8"/>
        <v>1.37</v>
      </c>
      <c r="H38" s="250">
        <f t="shared" si="8"/>
        <v>1.37</v>
      </c>
      <c r="I38" s="250">
        <f t="shared" si="8"/>
        <v>1.37</v>
      </c>
    </row>
    <row r="39" spans="1:9" s="247" customFormat="1">
      <c r="A39" s="251"/>
      <c r="B39" s="251"/>
      <c r="C39" s="251"/>
      <c r="D39" s="243"/>
      <c r="E39" s="252"/>
      <c r="F39" s="252"/>
      <c r="G39" s="252"/>
      <c r="H39" s="252"/>
      <c r="I39" s="252"/>
    </row>
    <row r="40" spans="1:9" s="116" customFormat="1">
      <c r="A40" s="219" t="s">
        <v>445</v>
      </c>
    </row>
    <row r="42" spans="1:9">
      <c r="A42" s="120" t="s">
        <v>5</v>
      </c>
      <c r="C42" s="88">
        <v>2013</v>
      </c>
      <c r="D42" s="224">
        <v>2014</v>
      </c>
      <c r="E42" s="88">
        <v>2015</v>
      </c>
      <c r="F42" s="88">
        <v>2016</v>
      </c>
      <c r="G42" s="88">
        <v>2017</v>
      </c>
      <c r="H42" s="88">
        <v>2018</v>
      </c>
      <c r="I42" s="88">
        <v>2019</v>
      </c>
    </row>
    <row r="43" spans="1:9">
      <c r="A43" s="120" t="s">
        <v>157</v>
      </c>
      <c r="C43" s="253">
        <v>20166783</v>
      </c>
      <c r="D43" s="254">
        <v>20700000</v>
      </c>
      <c r="E43" s="85">
        <f>Input!C58</f>
        <v>21287031</v>
      </c>
      <c r="F43" s="253">
        <f>Input!D58</f>
        <v>21911788</v>
      </c>
      <c r="G43" s="253">
        <f>Input!E58</f>
        <v>22545027</v>
      </c>
      <c r="H43" s="253">
        <f>Input!F58</f>
        <v>23198901</v>
      </c>
      <c r="I43" s="253">
        <f>Input!G58</f>
        <v>23869340</v>
      </c>
    </row>
    <row r="44" spans="1:9">
      <c r="A44" s="120" t="s">
        <v>158</v>
      </c>
      <c r="C44" s="85"/>
      <c r="D44" s="221">
        <f t="shared" ref="D44:I44" si="9">(D43-C43)/C43</f>
        <v>2.644035987296536E-2</v>
      </c>
      <c r="E44" s="96">
        <f t="shared" si="9"/>
        <v>2.8358985507246377E-2</v>
      </c>
      <c r="F44" s="96">
        <f t="shared" si="9"/>
        <v>2.9349184487024046E-2</v>
      </c>
      <c r="G44" s="96">
        <f t="shared" si="9"/>
        <v>2.8899467263922049E-2</v>
      </c>
      <c r="H44" s="96">
        <f t="shared" si="9"/>
        <v>2.9003025811412866E-2</v>
      </c>
      <c r="I44" s="96">
        <f t="shared" si="9"/>
        <v>2.8899601752686473E-2</v>
      </c>
    </row>
    <row r="46" spans="1:9" s="116" customFormat="1">
      <c r="A46" s="219" t="s">
        <v>442</v>
      </c>
    </row>
    <row r="47" spans="1:9">
      <c r="A47" s="281" t="s">
        <v>503</v>
      </c>
    </row>
    <row r="48" spans="1:9">
      <c r="A48" s="120" t="s">
        <v>434</v>
      </c>
      <c r="E48" s="249">
        <v>21287031</v>
      </c>
      <c r="F48" s="249">
        <v>21911788</v>
      </c>
      <c r="G48" s="249">
        <v>22545027</v>
      </c>
      <c r="H48" s="249">
        <v>23198901</v>
      </c>
      <c r="I48" s="249">
        <v>23869340</v>
      </c>
    </row>
    <row r="49" spans="1:9" s="236" customFormat="1">
      <c r="D49" s="178"/>
    </row>
    <row r="50" spans="1:9">
      <c r="A50" s="120" t="s">
        <v>433</v>
      </c>
      <c r="C50" s="237">
        <v>41721534.303361885</v>
      </c>
      <c r="D50" s="240">
        <v>41996162.060752362</v>
      </c>
      <c r="E50" s="226">
        <v>42294949.929935351</v>
      </c>
      <c r="F50" s="226">
        <v>42608940.941990957</v>
      </c>
      <c r="G50" s="226">
        <v>42923063.180249549</v>
      </c>
      <c r="H50" s="226">
        <v>43243279.699183688</v>
      </c>
      <c r="I50" s="226">
        <v>43567407.715944432</v>
      </c>
    </row>
    <row r="51" spans="1:9">
      <c r="A51" s="120" t="s">
        <v>432</v>
      </c>
      <c r="C51" s="86"/>
      <c r="D51" s="240"/>
      <c r="E51" s="218">
        <v>0.24040651810766261</v>
      </c>
      <c r="F51" s="218">
        <v>0.24249376202180747</v>
      </c>
      <c r="G51" s="218">
        <v>0.24455701472539115</v>
      </c>
      <c r="H51" s="218">
        <v>0.24663514838059922</v>
      </c>
      <c r="I51" s="218">
        <v>0.24871332788902148</v>
      </c>
    </row>
    <row r="53" spans="1:9">
      <c r="A53" s="120" t="s">
        <v>437</v>
      </c>
      <c r="C53" s="244">
        <v>11214021.837826718</v>
      </c>
      <c r="D53" s="240">
        <v>11420282.121456355</v>
      </c>
      <c r="E53" s="242">
        <v>13485827.665838391</v>
      </c>
      <c r="F53" s="242">
        <v>13823215.751684777</v>
      </c>
      <c r="G53" s="242">
        <v>14170658.259167695</v>
      </c>
      <c r="H53" s="242">
        <v>14533285.883567877</v>
      </c>
      <c r="I53" s="242">
        <v>14909863.745730031</v>
      </c>
    </row>
    <row r="54" spans="1:9">
      <c r="A54" s="120" t="s">
        <v>438</v>
      </c>
      <c r="E54" s="241">
        <v>0.58384514716592684</v>
      </c>
      <c r="F54" s="241">
        <v>0.59182113782430457</v>
      </c>
      <c r="G54" s="241">
        <v>0.5994796698934941</v>
      </c>
      <c r="H54" s="241">
        <v>0.60703984669112487</v>
      </c>
      <c r="I54" s="241">
        <v>0.61441066630099817</v>
      </c>
    </row>
    <row r="58" spans="1:9" s="116" customFormat="1">
      <c r="A58" s="219" t="s">
        <v>491</v>
      </c>
    </row>
    <row r="59" spans="1:9" s="178" customFormat="1">
      <c r="A59" s="280" t="s">
        <v>502</v>
      </c>
    </row>
    <row r="60" spans="1:9" s="245" customFormat="1">
      <c r="B60" s="245" t="s">
        <v>498</v>
      </c>
      <c r="C60" s="245" t="s">
        <v>33</v>
      </c>
      <c r="D60" s="245" t="s">
        <v>499</v>
      </c>
      <c r="E60" s="245" t="s">
        <v>501</v>
      </c>
      <c r="F60" s="245" t="s">
        <v>500</v>
      </c>
    </row>
    <row r="61" spans="1:9" customFormat="1">
      <c r="A61" s="245" t="s">
        <v>492</v>
      </c>
      <c r="B61" s="190">
        <f>Input!H109</f>
        <v>6129000</v>
      </c>
      <c r="C61" s="190">
        <f>SUM(CR!E15:I15)</f>
        <v>1000000</v>
      </c>
      <c r="D61" s="190">
        <f>SUM('2015-19 Capex'!H824)</f>
        <v>456526.32090779394</v>
      </c>
      <c r="E61" s="190">
        <f t="shared" ref="E61:E66" si="10">C61-D61</f>
        <v>543473.67909220606</v>
      </c>
      <c r="F61" s="190">
        <f>'2015-19 Capex'!I821</f>
        <v>6013873.4533802308</v>
      </c>
      <c r="G61" s="166">
        <f t="shared" ref="G61:G66" si="11">F61/B61</f>
        <v>0.98121609616254379</v>
      </c>
    </row>
    <row r="62" spans="1:9" customFormat="1">
      <c r="A62" s="245" t="s">
        <v>493</v>
      </c>
      <c r="B62" s="190">
        <f>Input!H111</f>
        <v>15840000</v>
      </c>
      <c r="C62" s="190">
        <f>SUM(CR!H16:I16)</f>
        <v>3600000</v>
      </c>
      <c r="D62" s="190">
        <f>SUM('2015-19 Capex'!G842:H842)</f>
        <v>2359724.889273766</v>
      </c>
      <c r="E62" s="190">
        <f t="shared" si="10"/>
        <v>1240275.110726234</v>
      </c>
      <c r="F62" s="190">
        <f>'2015-19 Capex'!I839</f>
        <v>15227711.283586806</v>
      </c>
      <c r="G62" s="166">
        <f>F62/B62</f>
        <v>0.9613454093173488</v>
      </c>
    </row>
    <row r="63" spans="1:9" customFormat="1">
      <c r="A63" s="245" t="s">
        <v>494</v>
      </c>
      <c r="B63" s="190">
        <f>Input!H110</f>
        <v>7945000</v>
      </c>
      <c r="C63" s="190">
        <f>SUM(CR!H22:I22)</f>
        <v>2200000</v>
      </c>
      <c r="D63" s="190">
        <f>SUM('2015-19 Capex'!G833:H833)</f>
        <v>1323085.6757306261</v>
      </c>
      <c r="E63" s="190">
        <f t="shared" si="10"/>
        <v>876914.3242693739</v>
      </c>
      <c r="F63" s="190">
        <f>'2015-19 Capex'!I830</f>
        <v>7490202.6090104599</v>
      </c>
      <c r="G63" s="166">
        <f t="shared" si="11"/>
        <v>0.94275677898180743</v>
      </c>
    </row>
    <row r="64" spans="1:9" customFormat="1">
      <c r="A64" s="245" t="s">
        <v>495</v>
      </c>
      <c r="B64" s="190">
        <f>Input!H102</f>
        <v>865500</v>
      </c>
      <c r="C64" s="190">
        <f>SUM(CR!F23:I23)</f>
        <v>360000</v>
      </c>
      <c r="D64" s="190">
        <f>SUM('2015-19 Capex'!E797:H797)</f>
        <v>288264.48139581044</v>
      </c>
      <c r="E64" s="190">
        <f t="shared" si="10"/>
        <v>71735.518604189565</v>
      </c>
      <c r="F64" s="190">
        <f>'2015-19 Capex'!I794</f>
        <v>760513.18890619616</v>
      </c>
      <c r="G64" s="166">
        <f t="shared" si="11"/>
        <v>0.878698080769724</v>
      </c>
    </row>
    <row r="65" spans="1:39" customFormat="1">
      <c r="A65" s="245" t="s">
        <v>496</v>
      </c>
      <c r="B65" s="190">
        <f>Input!H103</f>
        <v>1725000</v>
      </c>
      <c r="C65" s="190">
        <f>SUM(CR!F24:I24)</f>
        <v>1560000</v>
      </c>
      <c r="D65" s="190">
        <f>SUM('2015-19 Capex'!E806:H806)</f>
        <v>901903.65164699545</v>
      </c>
      <c r="E65" s="190">
        <f t="shared" si="10"/>
        <v>658096.34835300455</v>
      </c>
      <c r="F65" s="190">
        <f>'2015-19 Capex'!I803</f>
        <v>1148533.6195350813</v>
      </c>
      <c r="G65" s="166">
        <f t="shared" si="11"/>
        <v>0.66581659103482971</v>
      </c>
    </row>
    <row r="66" spans="1:39" customFormat="1">
      <c r="A66" s="245" t="s">
        <v>497</v>
      </c>
      <c r="B66" s="190">
        <f>Input!H104</f>
        <v>618000</v>
      </c>
      <c r="C66" s="190">
        <f>SUM(CR!E25:I25)</f>
        <v>3600000</v>
      </c>
      <c r="D66" s="190">
        <f>SUM('2015-19 Capex'!D815:G815)</f>
        <v>689941.86615329795</v>
      </c>
      <c r="E66" s="190">
        <f t="shared" si="10"/>
        <v>2910058.1338467021</v>
      </c>
      <c r="F66" s="190">
        <v>0</v>
      </c>
      <c r="G66" s="166">
        <f t="shared" si="11"/>
        <v>0</v>
      </c>
    </row>
    <row r="68" spans="1:39" s="111" customFormat="1" ht="21">
      <c r="A68" s="199"/>
      <c r="B68" s="199" t="s">
        <v>601</v>
      </c>
      <c r="C68" s="199">
        <v>2010</v>
      </c>
      <c r="D68" s="199">
        <v>2011</v>
      </c>
      <c r="E68" s="199">
        <v>2012</v>
      </c>
      <c r="F68" s="199">
        <v>2013</v>
      </c>
      <c r="G68" s="199">
        <v>2014</v>
      </c>
      <c r="H68" s="199">
        <v>2015</v>
      </c>
      <c r="I68" s="199"/>
      <c r="J68" s="199"/>
      <c r="K68" s="199"/>
      <c r="L68" s="199"/>
      <c r="M68" s="199"/>
      <c r="N68" s="199"/>
      <c r="O68" s="199"/>
      <c r="P68" s="199"/>
      <c r="Q68" s="199"/>
      <c r="R68" s="199"/>
      <c r="S68" s="199"/>
      <c r="T68" s="199"/>
    </row>
    <row r="69" spans="1:39" s="320" customFormat="1">
      <c r="B69" s="162" t="s">
        <v>602</v>
      </c>
      <c r="C69" s="190">
        <f>C76*Input!$C$140</f>
        <v>1780785.1239669423</v>
      </c>
      <c r="D69" s="190">
        <f>D76*Input!$C$140</f>
        <v>1676033.0578512398</v>
      </c>
      <c r="E69" s="190">
        <f>E76*Input!$C$140</f>
        <v>1676033.0578512398</v>
      </c>
      <c r="F69" s="190">
        <f>F76*Input!$C$140</f>
        <v>1780785.1239669423</v>
      </c>
      <c r="G69" s="190">
        <f>G76*Input!$C$140</f>
        <v>1780785.1239669423</v>
      </c>
    </row>
    <row r="70" spans="1:39" s="320" customFormat="1">
      <c r="B70" s="162" t="s">
        <v>603</v>
      </c>
      <c r="C70" s="190">
        <f>(C77/Input!C144)*Input!$B$136</f>
        <v>2197523.2198142414</v>
      </c>
      <c r="D70" s="190">
        <f>(D77/Input!D144)*Input!$B$136</f>
        <v>2040241.448692153</v>
      </c>
      <c r="E70" s="190">
        <f>(E77/Input!E144)*Input!$B$136</f>
        <v>2005934.7181008905</v>
      </c>
      <c r="F70" s="190">
        <f>(F77/Input!F144)*Input!$B$136</f>
        <v>2195669.291338583</v>
      </c>
    </row>
    <row r="71" spans="1:39" s="320" customFormat="1">
      <c r="B71" s="162" t="s">
        <v>608</v>
      </c>
      <c r="C71" s="190">
        <f>C70-C69</f>
        <v>416738.09584729909</v>
      </c>
      <c r="D71" s="190">
        <f>D70-D69</f>
        <v>364208.39084091317</v>
      </c>
      <c r="E71" s="190">
        <f>E70-E69</f>
        <v>329901.66024965071</v>
      </c>
      <c r="F71" s="190">
        <f>F70-F69</f>
        <v>414884.16737164068</v>
      </c>
    </row>
    <row r="72" spans="1:39" s="320" customFormat="1">
      <c r="B72" s="162" t="s">
        <v>609</v>
      </c>
      <c r="C72" s="190">
        <f>C71*((1+($C$74/(1+0.5*$C$74)))^($H$68-C68))</f>
        <v>578059.90098871675</v>
      </c>
      <c r="D72" s="190">
        <f>D71*((1+($C$74/(1+0.5*$C$74)))^($H$68-D68))</f>
        <v>473192.29023192031</v>
      </c>
      <c r="E72" s="190">
        <f>E71*((1+($C$74/(1+0.5*$C$74)))^($H$68-E68))</f>
        <v>401467.40039750369</v>
      </c>
      <c r="F72" s="190">
        <f>F71*((1+($C$74/(1+0.5*$C$74)))^($H$68-F68))</f>
        <v>472901.5290578148</v>
      </c>
      <c r="G72" s="190"/>
      <c r="H72" s="190"/>
    </row>
    <row r="73" spans="1:39" s="320" customFormat="1">
      <c r="B73" s="162" t="s">
        <v>610</v>
      </c>
      <c r="C73" s="190"/>
      <c r="D73" s="190"/>
      <c r="E73" s="190"/>
      <c r="F73" s="190"/>
      <c r="G73" s="190"/>
      <c r="H73" s="190">
        <f>SUM(C72:F72)</f>
        <v>1925621.1206759554</v>
      </c>
    </row>
    <row r="74" spans="1:39" s="320" customFormat="1">
      <c r="B74" s="255" t="s">
        <v>604</v>
      </c>
      <c r="C74" s="337">
        <v>7.0000000000000007E-2</v>
      </c>
      <c r="D74" s="209"/>
      <c r="E74" s="209"/>
    </row>
    <row r="75" spans="1:39" s="320" customFormat="1">
      <c r="B75" s="255"/>
      <c r="C75" s="337"/>
      <c r="D75" s="209"/>
      <c r="E75" s="209"/>
    </row>
    <row r="76" spans="1:39" s="320" customFormat="1">
      <c r="B76" s="320" t="s">
        <v>605</v>
      </c>
      <c r="C76" s="345">
        <v>1700000</v>
      </c>
      <c r="D76" s="345">
        <v>1600000</v>
      </c>
      <c r="E76" s="345">
        <v>1600000</v>
      </c>
      <c r="F76" s="345">
        <v>1700000</v>
      </c>
      <c r="G76" s="345">
        <v>1700000</v>
      </c>
    </row>
    <row r="77" spans="1:39" s="245" customFormat="1">
      <c r="B77" s="320" t="s">
        <v>606</v>
      </c>
      <c r="C77" s="344">
        <v>2100000</v>
      </c>
      <c r="D77" s="344">
        <v>2000000</v>
      </c>
      <c r="E77" s="344">
        <v>2000000</v>
      </c>
      <c r="F77" s="344">
        <v>2200000</v>
      </c>
      <c r="G77" s="338"/>
    </row>
    <row r="79" spans="1:39" s="106" customFormat="1" ht="26.25">
      <c r="A79" s="107" t="s">
        <v>384</v>
      </c>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5"/>
      <c r="AM79" s="105"/>
    </row>
  </sheetData>
  <mergeCells count="1">
    <mergeCell ref="A33:I33"/>
  </mergeCells>
  <pageMargins left="0.7" right="0.7" top="0.75" bottom="0.75" header="0.3" footer="0.3"/>
  <pageSetup paperSize="9"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BX121"/>
  <sheetViews>
    <sheetView workbookViewId="0"/>
  </sheetViews>
  <sheetFormatPr defaultRowHeight="15"/>
  <cols>
    <col min="2" max="2" width="41.42578125" customWidth="1"/>
    <col min="3" max="5" width="9.28515625" customWidth="1"/>
    <col min="6" max="10" width="11.28515625" customWidth="1"/>
    <col min="11" max="11" width="10" bestFit="1" customWidth="1"/>
  </cols>
  <sheetData>
    <row r="1" spans="1:76" s="106" customFormat="1" ht="26.25">
      <c r="A1" s="103"/>
      <c r="B1" s="107" t="s">
        <v>3</v>
      </c>
      <c r="C1" s="105">
        <v>2012</v>
      </c>
      <c r="D1" s="105">
        <v>2013</v>
      </c>
      <c r="E1" s="105">
        <v>2014</v>
      </c>
      <c r="F1" s="105">
        <v>2015</v>
      </c>
      <c r="G1" s="105">
        <v>2016</v>
      </c>
      <c r="H1" s="105">
        <v>2017</v>
      </c>
      <c r="I1" s="105">
        <v>2018</v>
      </c>
      <c r="J1" s="105">
        <v>2019</v>
      </c>
      <c r="K1" s="105">
        <v>2020</v>
      </c>
      <c r="L1" s="105">
        <v>2021</v>
      </c>
      <c r="M1" s="105">
        <v>2022</v>
      </c>
      <c r="N1" s="105">
        <v>2023</v>
      </c>
      <c r="O1" s="105">
        <v>2024</v>
      </c>
      <c r="P1" s="105">
        <v>2025</v>
      </c>
      <c r="Q1" s="105">
        <v>2026</v>
      </c>
      <c r="R1" s="105">
        <v>2027</v>
      </c>
      <c r="S1" s="105">
        <v>2028</v>
      </c>
      <c r="T1" s="105">
        <v>2029</v>
      </c>
      <c r="U1" s="105">
        <v>2030</v>
      </c>
      <c r="V1" s="105">
        <v>2031</v>
      </c>
      <c r="W1" s="105">
        <v>2032</v>
      </c>
      <c r="X1" s="105">
        <v>2033</v>
      </c>
      <c r="Y1" s="105">
        <v>2034</v>
      </c>
      <c r="Z1" s="105">
        <v>2035</v>
      </c>
      <c r="AA1" s="105">
        <v>2036</v>
      </c>
      <c r="AB1" s="105">
        <v>2037</v>
      </c>
      <c r="AC1" s="105">
        <v>2038</v>
      </c>
      <c r="AD1" s="105">
        <v>2039</v>
      </c>
      <c r="AE1" s="105">
        <v>2040</v>
      </c>
      <c r="AF1" s="105">
        <v>2041</v>
      </c>
      <c r="AG1" s="105">
        <v>2042</v>
      </c>
      <c r="AH1" s="105">
        <v>2043</v>
      </c>
      <c r="AI1" s="105">
        <v>2044</v>
      </c>
      <c r="AJ1" s="105">
        <v>2045</v>
      </c>
      <c r="AK1" s="105">
        <v>2046</v>
      </c>
      <c r="AL1" s="105">
        <v>2047</v>
      </c>
      <c r="AM1" s="105">
        <v>2048</v>
      </c>
      <c r="AN1" s="106">
        <v>2049</v>
      </c>
      <c r="AO1" s="106">
        <v>2050</v>
      </c>
      <c r="AP1" s="106">
        <v>2051</v>
      </c>
      <c r="AQ1" s="106">
        <v>2052</v>
      </c>
      <c r="AR1" s="106">
        <v>2053</v>
      </c>
      <c r="AS1" s="106">
        <v>2054</v>
      </c>
      <c r="AT1" s="106">
        <v>2055</v>
      </c>
      <c r="AU1" s="106">
        <v>2056</v>
      </c>
      <c r="AV1" s="106">
        <v>2057</v>
      </c>
      <c r="AW1" s="106">
        <v>2058</v>
      </c>
      <c r="AX1" s="106">
        <v>2059</v>
      </c>
      <c r="AY1" s="106">
        <v>2060</v>
      </c>
      <c r="AZ1" s="106">
        <v>2061</v>
      </c>
      <c r="BA1" s="106">
        <v>2062</v>
      </c>
      <c r="BB1" s="106">
        <v>2063</v>
      </c>
      <c r="BC1" s="106">
        <v>2064</v>
      </c>
      <c r="BD1" s="106">
        <v>2065</v>
      </c>
      <c r="BE1" s="106">
        <v>2066</v>
      </c>
      <c r="BF1" s="106">
        <v>2067</v>
      </c>
      <c r="BG1" s="106">
        <v>2068</v>
      </c>
      <c r="BH1" s="106">
        <v>2069</v>
      </c>
      <c r="BI1" s="106">
        <v>2070</v>
      </c>
      <c r="BJ1" s="106">
        <v>2071</v>
      </c>
      <c r="BK1" s="106">
        <v>2072</v>
      </c>
      <c r="BL1" s="106">
        <v>2073</v>
      </c>
      <c r="BM1" s="106">
        <v>2074</v>
      </c>
      <c r="BN1" s="106">
        <v>2075</v>
      </c>
      <c r="BO1" s="106">
        <v>2076</v>
      </c>
      <c r="BP1" s="106">
        <v>2077</v>
      </c>
      <c r="BQ1" s="106">
        <v>2078</v>
      </c>
      <c r="BR1" s="106">
        <v>2079</v>
      </c>
      <c r="BS1" s="106">
        <v>2080</v>
      </c>
      <c r="BT1" s="106">
        <v>2081</v>
      </c>
      <c r="BU1" s="106">
        <v>2082</v>
      </c>
      <c r="BV1" s="106">
        <v>2083</v>
      </c>
      <c r="BW1" s="106">
        <v>2084</v>
      </c>
      <c r="BX1" s="106">
        <v>2085</v>
      </c>
    </row>
    <row r="3" spans="1:76" ht="15.75" thickBot="1">
      <c r="B3" s="191" t="s">
        <v>314</v>
      </c>
      <c r="C3" s="192"/>
      <c r="D3" s="192"/>
      <c r="E3" s="192"/>
      <c r="F3" s="193">
        <f>F14</f>
        <v>166561511.43206903</v>
      </c>
      <c r="G3" s="193">
        <f t="shared" ref="G3:J3" si="0">G14</f>
        <v>166806685.8552663</v>
      </c>
      <c r="H3" s="193">
        <f t="shared" si="0"/>
        <v>167051457.06473768</v>
      </c>
      <c r="I3" s="193">
        <f t="shared" si="0"/>
        <v>167480157.95437393</v>
      </c>
      <c r="J3" s="193">
        <f t="shared" si="0"/>
        <v>166100717.51544729</v>
      </c>
    </row>
    <row r="4" spans="1:76" ht="15.75" thickTop="1">
      <c r="F4" s="1"/>
      <c r="G4" s="1"/>
      <c r="H4" s="1"/>
      <c r="I4" s="1"/>
      <c r="J4" s="1"/>
    </row>
    <row r="6" spans="1:76" s="276" customFormat="1" ht="21">
      <c r="A6" s="275"/>
      <c r="B6" s="275" t="s">
        <v>450</v>
      </c>
      <c r="C6" s="275">
        <v>2012</v>
      </c>
      <c r="D6" s="275">
        <v>2013</v>
      </c>
      <c r="E6" s="275">
        <v>2014</v>
      </c>
      <c r="F6" s="275">
        <v>2015</v>
      </c>
      <c r="G6" s="275">
        <v>2016</v>
      </c>
      <c r="H6" s="275">
        <v>2017</v>
      </c>
      <c r="I6" s="275">
        <v>2018</v>
      </c>
      <c r="J6" s="275">
        <v>2019</v>
      </c>
      <c r="K6" s="275">
        <v>2020</v>
      </c>
      <c r="L6" s="275">
        <v>2021</v>
      </c>
      <c r="M6" s="275">
        <v>2022</v>
      </c>
      <c r="N6" s="275">
        <v>2023</v>
      </c>
      <c r="O6" s="275">
        <v>2024</v>
      </c>
      <c r="P6" s="275">
        <v>2025</v>
      </c>
      <c r="Q6" s="275">
        <v>2026</v>
      </c>
      <c r="R6" s="275">
        <v>2027</v>
      </c>
      <c r="S6" s="275">
        <v>2028</v>
      </c>
      <c r="T6" s="275">
        <v>2029</v>
      </c>
      <c r="U6" s="275">
        <v>2030</v>
      </c>
      <c r="V6" s="275">
        <v>2031</v>
      </c>
      <c r="W6" s="275">
        <v>2032</v>
      </c>
      <c r="X6" s="275">
        <v>2033</v>
      </c>
      <c r="Y6" s="275">
        <v>2034</v>
      </c>
      <c r="Z6" s="275">
        <v>2035</v>
      </c>
      <c r="AA6" s="275">
        <v>2036</v>
      </c>
      <c r="AB6" s="275">
        <v>2037</v>
      </c>
      <c r="AC6" s="275">
        <v>2038</v>
      </c>
      <c r="AD6" s="275">
        <v>2039</v>
      </c>
      <c r="AE6" s="275">
        <v>2040</v>
      </c>
      <c r="AF6" s="275">
        <v>2041</v>
      </c>
      <c r="AG6" s="275">
        <v>2042</v>
      </c>
      <c r="AH6" s="275">
        <v>2043</v>
      </c>
      <c r="AI6" s="275">
        <v>2044</v>
      </c>
      <c r="AJ6" s="275">
        <v>2045</v>
      </c>
      <c r="AK6" s="275">
        <v>2046</v>
      </c>
      <c r="AL6" s="275">
        <v>2047</v>
      </c>
      <c r="AM6" s="275">
        <v>2048</v>
      </c>
      <c r="AN6" s="276">
        <v>2049</v>
      </c>
      <c r="AO6" s="276">
        <v>2050</v>
      </c>
      <c r="AP6" s="276">
        <v>2051</v>
      </c>
      <c r="AQ6" s="276">
        <v>2052</v>
      </c>
      <c r="AR6" s="276">
        <v>2053</v>
      </c>
      <c r="AS6" s="276">
        <v>2054</v>
      </c>
      <c r="AT6" s="276">
        <v>2055</v>
      </c>
      <c r="AU6" s="276">
        <v>2056</v>
      </c>
      <c r="AV6" s="276">
        <v>2057</v>
      </c>
      <c r="AW6" s="276">
        <v>2058</v>
      </c>
      <c r="AX6" s="276">
        <v>2059</v>
      </c>
      <c r="AY6" s="276">
        <v>2060</v>
      </c>
      <c r="AZ6" s="276">
        <v>2061</v>
      </c>
      <c r="BA6" s="276">
        <v>2062</v>
      </c>
      <c r="BB6" s="276">
        <v>2063</v>
      </c>
      <c r="BC6" s="276">
        <v>2064</v>
      </c>
      <c r="BD6" s="276">
        <v>2065</v>
      </c>
      <c r="BE6" s="276">
        <v>2066</v>
      </c>
      <c r="BF6" s="276">
        <v>2067</v>
      </c>
      <c r="BG6" s="276">
        <v>2068</v>
      </c>
      <c r="BH6" s="276">
        <v>2069</v>
      </c>
      <c r="BI6" s="276">
        <v>2070</v>
      </c>
      <c r="BJ6" s="276">
        <v>2071</v>
      </c>
      <c r="BK6" s="276">
        <v>2072</v>
      </c>
      <c r="BL6" s="276">
        <v>2073</v>
      </c>
      <c r="BM6" s="276">
        <v>2074</v>
      </c>
      <c r="BN6" s="276">
        <v>2075</v>
      </c>
      <c r="BO6" s="276">
        <v>2076</v>
      </c>
      <c r="BP6" s="276">
        <v>2077</v>
      </c>
      <c r="BQ6" s="276">
        <v>2078</v>
      </c>
      <c r="BR6" s="276">
        <v>2079</v>
      </c>
      <c r="BS6" s="276">
        <v>2080</v>
      </c>
      <c r="BT6" s="276">
        <v>2081</v>
      </c>
      <c r="BU6" s="276">
        <v>2082</v>
      </c>
      <c r="BV6" s="276">
        <v>2083</v>
      </c>
      <c r="BW6" s="276">
        <v>2084</v>
      </c>
      <c r="BX6" s="276">
        <v>2085</v>
      </c>
    </row>
    <row r="8" spans="1:76" s="245" customFormat="1">
      <c r="B8" s="255" t="s">
        <v>450</v>
      </c>
    </row>
    <row r="9" spans="1:76" s="245" customFormat="1">
      <c r="B9" s="245" t="s">
        <v>27</v>
      </c>
      <c r="F9" s="282">
        <f>F36</f>
        <v>1518009761.6279659</v>
      </c>
      <c r="G9" s="190">
        <f>F15</f>
        <v>1493257694.9992301</v>
      </c>
      <c r="H9" s="190">
        <f t="shared" ref="H9:K9" si="1">G15</f>
        <v>1468907900.7608204</v>
      </c>
      <c r="I9" s="190">
        <f t="shared" si="1"/>
        <v>1440157065.9791572</v>
      </c>
      <c r="J9" s="190">
        <f t="shared" si="1"/>
        <v>1434462819.5911829</v>
      </c>
      <c r="K9" s="190">
        <f t="shared" si="1"/>
        <v>1411180940.3423858</v>
      </c>
      <c r="L9" s="190">
        <f t="shared" ref="L9" si="2">K15</f>
        <v>1342491527.2486646</v>
      </c>
      <c r="M9" s="190">
        <f t="shared" ref="M9" si="3">L15</f>
        <v>1278678810.547863</v>
      </c>
      <c r="N9" s="190">
        <f t="shared" ref="N9" si="4">M15</f>
        <v>1220226320.8211031</v>
      </c>
      <c r="O9" s="190">
        <f t="shared" ref="O9" si="5">N15</f>
        <v>1165460855.1046145</v>
      </c>
      <c r="P9" s="190">
        <f t="shared" ref="P9" si="6">O15</f>
        <v>1114544725.8490686</v>
      </c>
      <c r="Q9" s="190">
        <f t="shared" ref="Q9" si="7">P15</f>
        <v>1064585716.9471214</v>
      </c>
      <c r="R9" s="190">
        <f t="shared" ref="R9" si="8">Q15</f>
        <v>1015771299.9696839</v>
      </c>
      <c r="S9" s="190">
        <f t="shared" ref="S9" si="9">R15</f>
        <v>967721468.00722945</v>
      </c>
      <c r="T9" s="190">
        <f t="shared" ref="T9" si="10">S15</f>
        <v>918803654.96194577</v>
      </c>
      <c r="U9" s="190">
        <f t="shared" ref="U9" si="11">T15</f>
        <v>869333890.77623975</v>
      </c>
      <c r="V9" s="190">
        <f t="shared" ref="V9" si="12">U15</f>
        <v>824473978.85661197</v>
      </c>
      <c r="W9" s="190">
        <f t="shared" ref="W9" si="13">V15</f>
        <v>779872990.55890071</v>
      </c>
      <c r="X9" s="190">
        <f t="shared" ref="X9" si="14">W15</f>
        <v>735490452.79351902</v>
      </c>
      <c r="Y9" s="190">
        <f t="shared" ref="Y9" si="15">X15</f>
        <v>691539968.99036241</v>
      </c>
      <c r="Z9" s="190">
        <f t="shared" ref="Z9" si="16">Y15</f>
        <v>647804581.15506124</v>
      </c>
      <c r="AA9" s="190">
        <f t="shared" ref="AA9" si="17">Z15</f>
        <v>611373088.09041715</v>
      </c>
      <c r="AB9" s="190">
        <f t="shared" ref="AB9" si="18">AA15</f>
        <v>582614466.28614724</v>
      </c>
      <c r="AC9" s="190">
        <f t="shared" ref="AC9" si="19">AB15</f>
        <v>552487877.56799901</v>
      </c>
      <c r="AD9" s="190">
        <f t="shared" ref="AD9" si="20">AC15</f>
        <v>521552376.03374016</v>
      </c>
      <c r="AE9" s="190">
        <f t="shared" ref="AE9" si="21">AD15</f>
        <v>489121820.48114961</v>
      </c>
      <c r="AF9" s="190">
        <f t="shared" ref="AF9" si="22">AE15</f>
        <v>455864756.98436981</v>
      </c>
      <c r="AG9" s="190">
        <f t="shared" ref="AG9" si="23">AF15</f>
        <v>421733378.19669968</v>
      </c>
      <c r="AH9" s="190">
        <f t="shared" ref="AH9" si="24">AG15</f>
        <v>386677111.61785537</v>
      </c>
      <c r="AI9" s="190">
        <f t="shared" ref="AI9" si="25">AH15</f>
        <v>351781672.89149362</v>
      </c>
      <c r="AJ9" s="190">
        <f t="shared" ref="AJ9" si="26">AI15</f>
        <v>316357966.43004072</v>
      </c>
      <c r="AK9" s="190">
        <f t="shared" ref="AK9" si="27">AJ15</f>
        <v>278874435.66597366</v>
      </c>
      <c r="AL9" s="190">
        <f t="shared" ref="AL9" si="28">AK15</f>
        <v>239211183.36034134</v>
      </c>
      <c r="AM9" s="190">
        <f t="shared" ref="AM9" si="29">AL15</f>
        <v>197241324.84420955</v>
      </c>
      <c r="AN9" s="190">
        <f t="shared" ref="AN9" si="30">AM15</f>
        <v>152830580.20964509</v>
      </c>
      <c r="AO9" s="190">
        <f t="shared" ref="AO9" si="31">AN15</f>
        <v>105836842.65849584</v>
      </c>
      <c r="AP9" s="190">
        <f t="shared" ref="AP9" si="32">AO15</f>
        <v>56348257.758912891</v>
      </c>
      <c r="AQ9" s="190">
        <f t="shared" ref="AQ9" si="33">AP15</f>
        <v>4222365.0742257982</v>
      </c>
      <c r="AR9" s="190">
        <f t="shared" ref="AR9" si="34">AQ15</f>
        <v>3530413.9812876722</v>
      </c>
      <c r="AS9" s="190">
        <f t="shared" ref="AS9" si="35">AR15</f>
        <v>3028562.4585597422</v>
      </c>
      <c r="AT9" s="190">
        <f t="shared" ref="AT9" si="36">AS15</f>
        <v>2730117.4759567222</v>
      </c>
      <c r="AU9" s="190">
        <f t="shared" ref="AU9" si="37">AT15</f>
        <v>2410781.3445714908</v>
      </c>
      <c r="AV9" s="190">
        <f t="shared" ref="AV9" si="38">AU15</f>
        <v>2069091.6839892929</v>
      </c>
      <c r="AW9" s="190">
        <f t="shared" ref="AW9" si="39">AV15</f>
        <v>1703483.7471663414</v>
      </c>
      <c r="AX9" s="190">
        <f t="shared" ref="AX9" si="40">AW15</f>
        <v>1312283.2547657832</v>
      </c>
      <c r="AY9" s="190">
        <f t="shared" ref="AY9" si="41">AX15</f>
        <v>893698.72789718607</v>
      </c>
      <c r="AZ9" s="190">
        <f t="shared" ref="AZ9" si="42">AY15</f>
        <v>547902.15508818068</v>
      </c>
      <c r="BA9" s="190">
        <f t="shared" ref="BA9" si="43">AZ15</f>
        <v>279988.69312293868</v>
      </c>
      <c r="BB9" s="190">
        <f t="shared" ref="BB9" si="44">BA15</f>
        <v>95410.159760523471</v>
      </c>
      <c r="BC9" s="190">
        <f t="shared" ref="BC9" si="45">BB15</f>
        <v>3.3349351724609733E-6</v>
      </c>
      <c r="BD9" s="190">
        <f t="shared" ref="BD9" si="46">BC15</f>
        <v>3.3349351724609733E-6</v>
      </c>
    </row>
    <row r="10" spans="1:76" s="245" customFormat="1">
      <c r="B10" s="245" t="s">
        <v>58</v>
      </c>
      <c r="E10" s="190"/>
      <c r="F10" s="190">
        <f>'2015-19 Capex'!D12</f>
        <v>55584181.799999997</v>
      </c>
      <c r="G10" s="190">
        <f>'2015-19 Capex'!E12</f>
        <v>57556681.799999997</v>
      </c>
      <c r="H10" s="190">
        <f>'2015-19 Capex'!F12</f>
        <v>54966181.799999997</v>
      </c>
      <c r="I10" s="190">
        <f>'2015-19 Capex'!G12</f>
        <v>78751181.800000012</v>
      </c>
      <c r="J10" s="190">
        <f>'2015-19 Capex'!H12</f>
        <v>61095181.800000012</v>
      </c>
    </row>
    <row r="11" spans="1:76" s="245" customFormat="1">
      <c r="B11" s="245" t="s">
        <v>29</v>
      </c>
      <c r="F11" s="190">
        <f>F23</f>
        <v>-51192104.99671939</v>
      </c>
      <c r="G11" s="190">
        <f>G23</f>
        <v>-57940868.154928885</v>
      </c>
      <c r="H11" s="190">
        <f>H23</f>
        <v>-63586101.470450535</v>
      </c>
      <c r="I11" s="190">
        <f>I23</f>
        <v>-70438384.956288174</v>
      </c>
      <c r="J11" s="190">
        <f>J23</f>
        <v>-78991135.951830402</v>
      </c>
      <c r="K11" s="190">
        <f>K23*$C$17</f>
        <v>-68689413.093721166</v>
      </c>
      <c r="L11" s="190">
        <f t="shared" ref="L11:BD11" si="47">L23*$C$17</f>
        <v>-63812716.700801551</v>
      </c>
      <c r="M11" s="190">
        <f t="shared" si="47"/>
        <v>-58452489.726759866</v>
      </c>
      <c r="N11" s="190">
        <f t="shared" si="47"/>
        <v>-54765465.716488555</v>
      </c>
      <c r="O11" s="190">
        <f t="shared" si="47"/>
        <v>-50916129.255545899</v>
      </c>
      <c r="P11" s="190">
        <f t="shared" si="47"/>
        <v>-49959008.901947275</v>
      </c>
      <c r="Q11" s="190">
        <f t="shared" si="47"/>
        <v>-48814416.977437556</v>
      </c>
      <c r="R11" s="190">
        <f t="shared" si="47"/>
        <v>-48049831.962454446</v>
      </c>
      <c r="S11" s="190">
        <f t="shared" si="47"/>
        <v>-48917813.04528363</v>
      </c>
      <c r="T11" s="190">
        <f t="shared" si="47"/>
        <v>-49469764.185706005</v>
      </c>
      <c r="U11" s="190">
        <f t="shared" si="47"/>
        <v>-44859911.919627748</v>
      </c>
      <c r="V11" s="190">
        <f t="shared" si="47"/>
        <v>-44600988.297711276</v>
      </c>
      <c r="W11" s="190">
        <f t="shared" si="47"/>
        <v>-44382537.765381649</v>
      </c>
      <c r="X11" s="190">
        <f t="shared" si="47"/>
        <v>-43950483.803156652</v>
      </c>
      <c r="Y11" s="190">
        <f t="shared" si="47"/>
        <v>-43735387.835301153</v>
      </c>
      <c r="Z11" s="190">
        <f t="shared" si="47"/>
        <v>-36431493.064644091</v>
      </c>
      <c r="AA11" s="190">
        <f t="shared" si="47"/>
        <v>-28758621.804269958</v>
      </c>
      <c r="AB11" s="190">
        <f t="shared" si="47"/>
        <v>-30126588.718148176</v>
      </c>
      <c r="AC11" s="190">
        <f t="shared" si="47"/>
        <v>-30935501.53425882</v>
      </c>
      <c r="AD11" s="190">
        <f t="shared" si="47"/>
        <v>-32430555.552590553</v>
      </c>
      <c r="AE11" s="190">
        <f t="shared" si="47"/>
        <v>-33257063.496779826</v>
      </c>
      <c r="AF11" s="190">
        <f t="shared" si="47"/>
        <v>-34131378.787670135</v>
      </c>
      <c r="AG11" s="190">
        <f t="shared" si="47"/>
        <v>-35056266.578844294</v>
      </c>
      <c r="AH11" s="190">
        <f t="shared" si="47"/>
        <v>-34895438.726361752</v>
      </c>
      <c r="AI11" s="190">
        <f t="shared" si="47"/>
        <v>-35423706.461452909</v>
      </c>
      <c r="AJ11" s="190">
        <f t="shared" si="47"/>
        <v>-37483530.764067084</v>
      </c>
      <c r="AK11" s="190">
        <f t="shared" si="47"/>
        <v>-39663252.305632323</v>
      </c>
      <c r="AL11" s="190">
        <f t="shared" si="47"/>
        <v>-41969858.516131788</v>
      </c>
      <c r="AM11" s="190">
        <f t="shared" si="47"/>
        <v>-44410744.634564452</v>
      </c>
      <c r="AN11" s="190">
        <f t="shared" si="47"/>
        <v>-46993737.551149242</v>
      </c>
      <c r="AO11" s="190">
        <f t="shared" si="47"/>
        <v>-49488584.899582952</v>
      </c>
      <c r="AP11" s="190">
        <f t="shared" si="47"/>
        <v>-52125892.684687093</v>
      </c>
      <c r="AQ11" s="190">
        <f t="shared" si="47"/>
        <v>-691951.0929381263</v>
      </c>
      <c r="AR11" s="190">
        <f t="shared" si="47"/>
        <v>-501851.52272792993</v>
      </c>
      <c r="AS11" s="190">
        <f t="shared" si="47"/>
        <v>-298444.98260302009</v>
      </c>
      <c r="AT11" s="190">
        <f t="shared" si="47"/>
        <v>-319336.13138523151</v>
      </c>
      <c r="AU11" s="190">
        <f t="shared" si="47"/>
        <v>-341689.66058219771</v>
      </c>
      <c r="AV11" s="190">
        <f t="shared" si="47"/>
        <v>-365607.93682295154</v>
      </c>
      <c r="AW11" s="190">
        <f t="shared" si="47"/>
        <v>-391200.49240055814</v>
      </c>
      <c r="AX11" s="190">
        <f t="shared" si="47"/>
        <v>-418584.5268685972</v>
      </c>
      <c r="AY11" s="190">
        <f t="shared" si="47"/>
        <v>-345796.57280900533</v>
      </c>
      <c r="AZ11" s="190">
        <f t="shared" si="47"/>
        <v>-267913.46196524199</v>
      </c>
      <c r="BA11" s="190">
        <f t="shared" si="47"/>
        <v>-184578.53336241521</v>
      </c>
      <c r="BB11" s="190">
        <f t="shared" si="47"/>
        <v>-95410.159757188536</v>
      </c>
      <c r="BC11" s="190">
        <f t="shared" si="47"/>
        <v>0</v>
      </c>
      <c r="BD11" s="190">
        <f t="shared" si="47"/>
        <v>0</v>
      </c>
    </row>
    <row r="12" spans="1:76" s="245" customFormat="1">
      <c r="B12" s="245" t="s">
        <v>466</v>
      </c>
      <c r="F12" s="190">
        <f>-Input!C161</f>
        <v>-29144143.432016458</v>
      </c>
      <c r="G12" s="190">
        <f>-Input!D161</f>
        <v>-23965607.883480769</v>
      </c>
      <c r="H12" s="190">
        <f>-Input!E161</f>
        <v>-20130915.111212455</v>
      </c>
      <c r="I12" s="190">
        <f>-Input!F161</f>
        <v>-14007043.231686054</v>
      </c>
      <c r="J12" s="190">
        <f>-Input!G161</f>
        <v>-5385925.0969667872</v>
      </c>
    </row>
    <row r="13" spans="1:76" s="245" customFormat="1">
      <c r="B13" s="245" t="s">
        <v>31</v>
      </c>
      <c r="F13" s="190">
        <f>(AVERAGE((F9+F10),F15)*(Input!$C$10/(1+0.5*Input!$C$10)))</f>
        <v>86225263.003333166</v>
      </c>
      <c r="G13" s="190">
        <f>(AVERAGE((G9+G10),G15)*(Input!$C$10/(1+0.5*Input!$C$10)))</f>
        <v>84900209.816856667</v>
      </c>
      <c r="H13" s="190">
        <f>(AVERAGE((H9+H10),H15)*(Input!$C$10/(1+0.5*Input!$C$10)))</f>
        <v>83334440.48307468</v>
      </c>
      <c r="I13" s="190">
        <f>(AVERAGE((I9+I10),I15)*(Input!$C$10/(1+0.5*Input!$C$10)))</f>
        <v>83034729.766399696</v>
      </c>
      <c r="J13" s="190">
        <f>(AVERAGE((J9+J10),J15)*(Input!$C$10/(1+0.5*Input!$C$10)))</f>
        <v>81723656.466650128</v>
      </c>
      <c r="K13" s="190">
        <f>(AVERAGE((K9+K10),K15)*(Input!$C$10/(1+0.5*Input!$C$10)))</f>
        <v>77420156.152334273</v>
      </c>
      <c r="L13" s="190">
        <f>(AVERAGE((L9+L10),L15)*(Input!$C$10/(1+0.5*Input!$C$10)))</f>
        <v>73694827.268836766</v>
      </c>
      <c r="M13" s="190">
        <f>(AVERAGE((M9+M10),M15)*(Input!$C$10/(1+0.5*Input!$C$10)))</f>
        <v>70257311.919780016</v>
      </c>
      <c r="N13" s="190">
        <f>(AVERAGE((N9+N10),N15)*(Input!$C$10/(1+0.5*Input!$C$10)))</f>
        <v>67074162.183263831</v>
      </c>
      <c r="O13" s="190">
        <f>(AVERAGE((O9+O10),O15)*(Input!$C$10/(1+0.5*Input!$C$10)))</f>
        <v>64102899.013276048</v>
      </c>
      <c r="P13" s="190">
        <f>(AVERAGE((P9+P10),P15)*(Input!$C$10/(1+0.5*Input!$C$10)))</f>
        <v>61266770.519434705</v>
      </c>
      <c r="Q13" s="190">
        <f>(AVERAGE((Q9+Q10),Q15)*(Input!$C$10/(1+0.5*Input!$C$10)))</f>
        <v>58489732.166005284</v>
      </c>
      <c r="R13" s="190">
        <f>(AVERAGE((R9+R10),R15)*(Input!$C$10/(1+0.5*Input!$C$10)))</f>
        <v>55766370.776164517</v>
      </c>
      <c r="S13" s="190">
        <f>(AVERAGE((S9+S10),S15)*(Input!$C$10/(1+0.5*Input!$C$10)))</f>
        <v>53040102.381292328</v>
      </c>
      <c r="T13" s="190">
        <f>(AVERAGE((T9+T10),T15)*(Input!$C$10/(1+0.5*Input!$C$10)))</f>
        <v>50273912.254353695</v>
      </c>
      <c r="U13" s="190">
        <f>(AVERAGE((U9+U10),U15)*(Input!$C$10/(1+0.5*Input!$C$10)))</f>
        <v>47621810.982388392</v>
      </c>
      <c r="V13" s="190">
        <f>(AVERAGE((V9+V10),V15)*(Input!$C$10/(1+0.5*Input!$C$10)))</f>
        <v>45106596.502136931</v>
      </c>
      <c r="W13" s="190">
        <f>(AVERAGE((W9+W10),W15)*(Input!$C$10/(1+0.5*Input!$C$10)))</f>
        <v>42604803.509734817</v>
      </c>
      <c r="X13" s="190">
        <f>(AVERAGE((X9+X10),X15)*(Input!$C$10/(1+0.5*Input!$C$10)))</f>
        <v>40121299.60586407</v>
      </c>
      <c r="Y13" s="190">
        <f>(AVERAGE((Y9+Y10),Y15)*(Input!$C$10/(1+0.5*Input!$C$10)))</f>
        <v>37655990.476146929</v>
      </c>
      <c r="Z13" s="190">
        <f>(AVERAGE((Z9+Z10),Z15)*(Input!$C$10/(1+0.5*Input!$C$10)))</f>
        <v>35402079.558793381</v>
      </c>
      <c r="AA13" s="190">
        <f>(AVERAGE((AA9+AA10),AA15)*(Input!$C$10/(1+0.5*Input!$C$10)))</f>
        <v>33569243.979348041</v>
      </c>
      <c r="AB13" s="190">
        <f>(AVERAGE((AB9+AB10),AB15)*(Input!$C$10/(1+0.5*Input!$C$10)))</f>
        <v>31913672.284687899</v>
      </c>
      <c r="AC13" s="190">
        <f>(AVERAGE((AC9+AC10),AC15)*(Input!$C$10/(1+0.5*Input!$C$10)))</f>
        <v>30196897.098834038</v>
      </c>
      <c r="AD13" s="190">
        <f>(AVERAGE((AD9+AD10),AD15)*(Input!$C$10/(1+0.5*Input!$C$10)))</f>
        <v>28415345.337627929</v>
      </c>
      <c r="AE13" s="190">
        <f>(AVERAGE((AE9+AE10),AE15)*(Input!$C$10/(1+0.5*Input!$C$10)))</f>
        <v>26568522.30986014</v>
      </c>
      <c r="AF13" s="190">
        <f>(AVERAGE((AF9+AF10),AF15)*(Input!$C$10/(1+0.5*Input!$C$10)))</f>
        <v>24673880.232442424</v>
      </c>
      <c r="AG13" s="190">
        <f>(AVERAGE((AG9+AG10),AG15)*(Input!$C$10/(1+0.5*Input!$C$10)))</f>
        <v>22728653.132585544</v>
      </c>
      <c r="AH13" s="190">
        <f>(AVERAGE((AH9+AH10),AH15)*(Input!$C$10/(1+0.5*Input!$C$10)))</f>
        <v>20761944.305885896</v>
      </c>
      <c r="AI13" s="190">
        <f>(AVERAGE((AI9+AI10),AI15)*(Input!$C$10/(1+0.5*Input!$C$10)))</f>
        <v>18784904.819522485</v>
      </c>
      <c r="AJ13" s="190">
        <f>(AVERAGE((AJ9+AJ10),AJ15)*(Input!$C$10/(1+0.5*Input!$C$10)))</f>
        <v>16735100.510162152</v>
      </c>
      <c r="AK13" s="190">
        <f>(AVERAGE((AK9+AK10),AK15)*(Input!$C$10/(1+0.5*Input!$C$10)))</f>
        <v>14566100.361378517</v>
      </c>
      <c r="AL13" s="190">
        <f>(AVERAGE((AL9+AL10),AL15)*(Input!$C$10/(1+0.5*Input!$C$10)))</f>
        <v>12270966.041155368</v>
      </c>
      <c r="AM13" s="190">
        <f>(AVERAGE((AM9+AM10),AM15)*(Input!$C$10/(1+0.5*Input!$C$10)))</f>
        <v>9842354.8453183696</v>
      </c>
      <c r="AN13" s="190">
        <f>(AVERAGE((AN9+AN10),AN15)*(Input!$C$10/(1+0.5*Input!$C$10)))</f>
        <v>7272496.0959109385</v>
      </c>
      <c r="AO13" s="190">
        <f>(AVERAGE((AO9+AO10),AO15)*(Input!$C$10/(1+0.5*Input!$C$10)))</f>
        <v>4559872.6601215228</v>
      </c>
      <c r="AP13" s="190">
        <f>(AVERAGE((AP9+AP10),AP15)*(Input!$C$10/(1+0.5*Input!$C$10)))</f>
        <v>1702957.4625075436</v>
      </c>
      <c r="AQ13" s="190">
        <f>(AVERAGE((AQ9+AQ10),AQ15)*(Input!$C$10/(1+0.5*Input!$C$10)))</f>
        <v>217971.22648267652</v>
      </c>
      <c r="AR13" s="190">
        <f>(AVERAGE((AR9+AR10),AR15)*(Input!$C$10/(1+0.5*Input!$C$10)))</f>
        <v>184407.1820991463</v>
      </c>
      <c r="AS13" s="190">
        <f>(AVERAGE((AS9+AS10),AS15)*(Input!$C$10/(1+0.5*Input!$C$10)))</f>
        <v>161906.65556953612</v>
      </c>
      <c r="AT13" s="190">
        <f>(AVERAGE((AT9+AT10),AT15)*(Input!$C$10/(1+0.5*Input!$C$10)))</f>
        <v>144537.59266323681</v>
      </c>
      <c r="AU13" s="190">
        <f>(AVERAGE((AU9+AU10),AU15)*(Input!$C$10/(1+0.5*Input!$C$10)))</f>
        <v>125952.69535349651</v>
      </c>
      <c r="AV13" s="190">
        <f>(AVERAGE((AV9+AV10),AV15)*(Input!$C$10/(1+0.5*Input!$C$10)))</f>
        <v>106066.85523207439</v>
      </c>
      <c r="AW13" s="190">
        <f>(AVERAGE((AW9+AW10),AW15)*(Input!$C$10/(1+0.5*Input!$C$10)))</f>
        <v>84789.006302152746</v>
      </c>
      <c r="AX13" s="190">
        <f>(AVERAGE((AX9+AX10),AX15)*(Input!$C$10/(1+0.5*Input!$C$10)))</f>
        <v>62021.70794713658</v>
      </c>
      <c r="AY13" s="190">
        <f>(AVERAGE((AY9+AY10),AY15)*(Input!$C$10/(1+0.5*Input!$C$10)))</f>
        <v>40530.951586884657</v>
      </c>
      <c r="AZ13" s="190">
        <f>(AVERAGE((AZ9+AZ10),AZ15)*(Input!$C$10/(1+0.5*Input!$C$10)))</f>
        <v>23276.34804064584</v>
      </c>
      <c r="BA13" s="190">
        <f>(AVERAGE((BA9+BA10),BA15)*(Input!$C$10/(1+0.5*Input!$C$10)))</f>
        <v>10554.428005401052</v>
      </c>
      <c r="BB13" s="190">
        <f>(AVERAGE((BB9+BB10),BB15)*(Input!$C$10/(1+0.5*Input!$C$10)))</f>
        <v>2682.479326925557</v>
      </c>
      <c r="BC13" s="190">
        <f>(AVERAGE((BC9+BC10),BC15)*(Input!$C$10/(1+0.5*Input!$C$10)))</f>
        <v>1.8752499060696898E-7</v>
      </c>
      <c r="BD13" s="190">
        <f>(AVERAGE((BD9+BD10),BD15)*(Input!$C$10/(1+0.5*Input!$C$10)))</f>
        <v>1.8752499060696898E-7</v>
      </c>
    </row>
    <row r="14" spans="1:76" s="245" customFormat="1">
      <c r="B14" s="245" t="s">
        <v>33</v>
      </c>
      <c r="F14" s="190">
        <f>F13-F11-F12</f>
        <v>166561511.43206903</v>
      </c>
      <c r="G14" s="190">
        <f t="shared" ref="G14:J14" si="48">G13-G11-G12</f>
        <v>166806685.8552663</v>
      </c>
      <c r="H14" s="190">
        <f t="shared" si="48"/>
        <v>167051457.06473768</v>
      </c>
      <c r="I14" s="190">
        <f t="shared" si="48"/>
        <v>167480157.95437393</v>
      </c>
      <c r="J14" s="190">
        <f t="shared" si="48"/>
        <v>166100717.51544729</v>
      </c>
      <c r="K14" s="190">
        <f t="shared" ref="K14" si="49">K13-K11-K12</f>
        <v>146109569.24605542</v>
      </c>
      <c r="L14" s="190">
        <f t="shared" ref="L14" si="50">L13-L11-L12</f>
        <v>137507543.96963832</v>
      </c>
      <c r="M14" s="190">
        <f t="shared" ref="M14" si="51">M13-M11-M12</f>
        <v>128709801.64653988</v>
      </c>
      <c r="N14" s="190">
        <f t="shared" ref="N14" si="52">N13-N11-N12</f>
        <v>121839627.89975238</v>
      </c>
      <c r="O14" s="190">
        <f t="shared" ref="O14" si="53">O13-O11-O12</f>
        <v>115019028.26882195</v>
      </c>
      <c r="P14" s="190">
        <f t="shared" ref="P14" si="54">P13-P11-P12</f>
        <v>111225779.42138198</v>
      </c>
      <c r="Q14" s="190">
        <f t="shared" ref="Q14" si="55">Q13-Q11-Q12</f>
        <v>107304149.14344284</v>
      </c>
      <c r="R14" s="190">
        <f t="shared" ref="R14" si="56">R13-R11-R12</f>
        <v>103816202.73861897</v>
      </c>
      <c r="S14" s="190">
        <f t="shared" ref="S14" si="57">S13-S11-S12</f>
        <v>101957915.42657596</v>
      </c>
      <c r="T14" s="190">
        <f t="shared" ref="T14" si="58">T13-T11-T12</f>
        <v>99743676.440059692</v>
      </c>
      <c r="U14" s="190">
        <f t="shared" ref="U14" si="59">U13-U11-U12</f>
        <v>92481722.902016133</v>
      </c>
      <c r="V14" s="190">
        <f t="shared" ref="V14" si="60">V13-V11-V12</f>
        <v>89707584.799848199</v>
      </c>
      <c r="W14" s="190">
        <f t="shared" ref="W14" si="61">W13-W11-W12</f>
        <v>86987341.275116473</v>
      </c>
      <c r="X14" s="190">
        <f t="shared" ref="X14" si="62">X13-X11-X12</f>
        <v>84071783.409020722</v>
      </c>
      <c r="Y14" s="190">
        <f t="shared" ref="Y14" si="63">Y13-Y11-Y12</f>
        <v>81391378.311448082</v>
      </c>
      <c r="Z14" s="190">
        <f t="shared" ref="Z14" si="64">Z13-Z11-Z12</f>
        <v>71833572.623437464</v>
      </c>
      <c r="AA14" s="190">
        <f t="shared" ref="AA14" si="65">AA13-AA11-AA12</f>
        <v>62327865.783618003</v>
      </c>
      <c r="AB14" s="190">
        <f t="shared" ref="AB14" si="66">AB13-AB11-AB12</f>
        <v>62040261.002836078</v>
      </c>
      <c r="AC14" s="190">
        <f t="shared" ref="AC14" si="67">AC13-AC11-AC12</f>
        <v>61132398.633092858</v>
      </c>
      <c r="AD14" s="190">
        <f t="shared" ref="AD14" si="68">AD13-AD11-AD12</f>
        <v>60845900.890218481</v>
      </c>
      <c r="AE14" s="190">
        <f t="shared" ref="AE14" si="69">AE13-AE11-AE12</f>
        <v>59825585.806639969</v>
      </c>
      <c r="AF14" s="190">
        <f t="shared" ref="AF14" si="70">AF13-AF11-AF12</f>
        <v>58805259.020112559</v>
      </c>
      <c r="AG14" s="190">
        <f t="shared" ref="AG14" si="71">AG13-AG11-AG12</f>
        <v>57784919.711429834</v>
      </c>
      <c r="AH14" s="190">
        <f t="shared" ref="AH14" si="72">AH13-AH11-AH12</f>
        <v>55657383.032247648</v>
      </c>
      <c r="AI14" s="190">
        <f t="shared" ref="AI14" si="73">AI13-AI11-AI12</f>
        <v>54208611.280975394</v>
      </c>
      <c r="AJ14" s="190">
        <f t="shared" ref="AJ14" si="74">AJ13-AJ11-AJ12</f>
        <v>54218631.274229236</v>
      </c>
      <c r="AK14" s="190">
        <f t="shared" ref="AK14" si="75">AK13-AK11-AK12</f>
        <v>54229352.667010844</v>
      </c>
      <c r="AL14" s="190">
        <f t="shared" ref="AL14" si="76">AL13-AL11-AL12</f>
        <v>54240824.557287157</v>
      </c>
      <c r="AM14" s="190">
        <f t="shared" ref="AM14" si="77">AM13-AM11-AM12</f>
        <v>54253099.479882821</v>
      </c>
      <c r="AN14" s="190">
        <f t="shared" ref="AN14" si="78">AN13-AN11-AN12</f>
        <v>54266233.647060178</v>
      </c>
      <c r="AO14" s="190">
        <f>AO13-AO11-AO12</f>
        <v>54048457.559704475</v>
      </c>
      <c r="AP14" s="190">
        <f t="shared" ref="AP14" si="79">AP13-AP11-AP12</f>
        <v>53828850.147194639</v>
      </c>
      <c r="AQ14" s="190">
        <f t="shared" ref="AQ14" si="80">AQ13-AQ11-AQ12</f>
        <v>909922.31942080287</v>
      </c>
      <c r="AR14" s="190">
        <f t="shared" ref="AR14" si="81">AR13-AR11-AR12</f>
        <v>686258.70482707629</v>
      </c>
      <c r="AS14" s="190">
        <f t="shared" ref="AS14" si="82">AS13-AS11-AS12</f>
        <v>460351.63817255618</v>
      </c>
      <c r="AT14" s="190">
        <f t="shared" ref="AT14" si="83">AT13-AT11-AT12</f>
        <v>463873.72404846828</v>
      </c>
      <c r="AU14" s="190">
        <f t="shared" ref="AU14" si="84">AU13-AU11-AU12</f>
        <v>467642.35593569424</v>
      </c>
      <c r="AV14" s="190">
        <f t="shared" ref="AV14" si="85">AV13-AV11-AV12</f>
        <v>471674.79205502593</v>
      </c>
      <c r="AW14" s="190">
        <f t="shared" ref="AW14" si="86">AW13-AW11-AW12</f>
        <v>475989.4987027109</v>
      </c>
      <c r="AX14" s="190">
        <f t="shared" ref="AX14" si="87">AX13-AX11-AX12</f>
        <v>480606.2348157338</v>
      </c>
      <c r="AY14" s="190">
        <f t="shared" ref="AY14" si="88">AY13-AY11-AY12</f>
        <v>386327.52439589001</v>
      </c>
      <c r="AZ14" s="190">
        <f t="shared" ref="AZ14" si="89">AZ13-AZ11-AZ12</f>
        <v>291189.81000588782</v>
      </c>
      <c r="BA14" s="190">
        <f t="shared" ref="BA14" si="90">BA13-BA11-BA12</f>
        <v>195132.96136781626</v>
      </c>
      <c r="BB14" s="190">
        <f t="shared" ref="BB14" si="91">BB13-BB11-BB12</f>
        <v>98092.639084114096</v>
      </c>
      <c r="BC14" s="190">
        <f t="shared" ref="BC14" si="92">BC13-BC11-BC12</f>
        <v>1.8752499060696898E-7</v>
      </c>
      <c r="BD14" s="190">
        <f t="shared" ref="BD14" si="93">BD13-BD11-BD12</f>
        <v>1.8752499060696898E-7</v>
      </c>
    </row>
    <row r="15" spans="1:76" s="245" customFormat="1">
      <c r="B15" s="245" t="s">
        <v>35</v>
      </c>
      <c r="F15" s="190">
        <f>F9+F10+F11+F12</f>
        <v>1493257694.9992301</v>
      </c>
      <c r="G15" s="190">
        <f t="shared" ref="G15:J15" si="94">G9+G10+G11+G12</f>
        <v>1468907900.7608204</v>
      </c>
      <c r="H15" s="190">
        <f t="shared" si="94"/>
        <v>1440157065.9791572</v>
      </c>
      <c r="I15" s="190">
        <f t="shared" si="94"/>
        <v>1434462819.5911829</v>
      </c>
      <c r="J15" s="282">
        <f t="shared" si="94"/>
        <v>1411180940.3423858</v>
      </c>
      <c r="K15" s="190">
        <f t="shared" ref="K15:BD15" si="95">K9+K10+K11+K12</f>
        <v>1342491527.2486646</v>
      </c>
      <c r="L15" s="190">
        <f t="shared" si="95"/>
        <v>1278678810.547863</v>
      </c>
      <c r="M15" s="190">
        <f t="shared" si="95"/>
        <v>1220226320.8211031</v>
      </c>
      <c r="N15" s="190">
        <f t="shared" si="95"/>
        <v>1165460855.1046145</v>
      </c>
      <c r="O15" s="190">
        <f t="shared" si="95"/>
        <v>1114544725.8490686</v>
      </c>
      <c r="P15" s="190">
        <f t="shared" si="95"/>
        <v>1064585716.9471214</v>
      </c>
      <c r="Q15" s="190">
        <f t="shared" si="95"/>
        <v>1015771299.9696839</v>
      </c>
      <c r="R15" s="190">
        <f t="shared" si="95"/>
        <v>967721468.00722945</v>
      </c>
      <c r="S15" s="190">
        <f t="shared" si="95"/>
        <v>918803654.96194577</v>
      </c>
      <c r="T15" s="190">
        <f t="shared" si="95"/>
        <v>869333890.77623975</v>
      </c>
      <c r="U15" s="190">
        <f t="shared" si="95"/>
        <v>824473978.85661197</v>
      </c>
      <c r="V15" s="190">
        <f t="shared" si="95"/>
        <v>779872990.55890071</v>
      </c>
      <c r="W15" s="190">
        <f t="shared" si="95"/>
        <v>735490452.79351902</v>
      </c>
      <c r="X15" s="190">
        <f t="shared" si="95"/>
        <v>691539968.99036241</v>
      </c>
      <c r="Y15" s="190">
        <f t="shared" si="95"/>
        <v>647804581.15506124</v>
      </c>
      <c r="Z15" s="190">
        <f t="shared" si="95"/>
        <v>611373088.09041715</v>
      </c>
      <c r="AA15" s="190">
        <f t="shared" si="95"/>
        <v>582614466.28614724</v>
      </c>
      <c r="AB15" s="190">
        <f t="shared" si="95"/>
        <v>552487877.56799901</v>
      </c>
      <c r="AC15" s="190">
        <f t="shared" si="95"/>
        <v>521552376.03374016</v>
      </c>
      <c r="AD15" s="190">
        <f t="shared" si="95"/>
        <v>489121820.48114961</v>
      </c>
      <c r="AE15" s="190">
        <f t="shared" si="95"/>
        <v>455864756.98436981</v>
      </c>
      <c r="AF15" s="190">
        <f t="shared" si="95"/>
        <v>421733378.19669968</v>
      </c>
      <c r="AG15" s="190">
        <f t="shared" si="95"/>
        <v>386677111.61785537</v>
      </c>
      <c r="AH15" s="190">
        <f t="shared" si="95"/>
        <v>351781672.89149362</v>
      </c>
      <c r="AI15" s="190">
        <f t="shared" si="95"/>
        <v>316357966.43004072</v>
      </c>
      <c r="AJ15" s="190">
        <f t="shared" si="95"/>
        <v>278874435.66597366</v>
      </c>
      <c r="AK15" s="190">
        <f t="shared" si="95"/>
        <v>239211183.36034134</v>
      </c>
      <c r="AL15" s="190">
        <f t="shared" si="95"/>
        <v>197241324.84420955</v>
      </c>
      <c r="AM15" s="190">
        <f t="shared" si="95"/>
        <v>152830580.20964509</v>
      </c>
      <c r="AN15" s="190">
        <f t="shared" si="95"/>
        <v>105836842.65849584</v>
      </c>
      <c r="AO15" s="190">
        <f t="shared" si="95"/>
        <v>56348257.758912891</v>
      </c>
      <c r="AP15" s="190">
        <f t="shared" si="95"/>
        <v>4222365.0742257982</v>
      </c>
      <c r="AQ15" s="190">
        <f t="shared" si="95"/>
        <v>3530413.9812876722</v>
      </c>
      <c r="AR15" s="190">
        <f t="shared" si="95"/>
        <v>3028562.4585597422</v>
      </c>
      <c r="AS15" s="190">
        <f t="shared" si="95"/>
        <v>2730117.4759567222</v>
      </c>
      <c r="AT15" s="190">
        <f t="shared" si="95"/>
        <v>2410781.3445714908</v>
      </c>
      <c r="AU15" s="190">
        <f t="shared" si="95"/>
        <v>2069091.6839892929</v>
      </c>
      <c r="AV15" s="190">
        <f t="shared" si="95"/>
        <v>1703483.7471663414</v>
      </c>
      <c r="AW15" s="190">
        <f t="shared" si="95"/>
        <v>1312283.2547657832</v>
      </c>
      <c r="AX15" s="190">
        <f t="shared" si="95"/>
        <v>893698.72789718607</v>
      </c>
      <c r="AY15" s="190">
        <f t="shared" si="95"/>
        <v>547902.15508818068</v>
      </c>
      <c r="AZ15" s="190">
        <f t="shared" si="95"/>
        <v>279988.69312293868</v>
      </c>
      <c r="BA15" s="190">
        <f t="shared" si="95"/>
        <v>95410.159760523471</v>
      </c>
      <c r="BB15" s="190">
        <f t="shared" si="95"/>
        <v>3.3349351724609733E-6</v>
      </c>
      <c r="BC15" s="190">
        <f t="shared" si="95"/>
        <v>3.3349351724609733E-6</v>
      </c>
      <c r="BD15" s="190">
        <f t="shared" si="95"/>
        <v>3.3349351724609733E-6</v>
      </c>
    </row>
    <row r="16" spans="1:76" s="245" customFormat="1">
      <c r="F16" s="190"/>
      <c r="G16" s="190"/>
      <c r="H16" s="190"/>
      <c r="I16" s="325" t="s">
        <v>590</v>
      </c>
      <c r="J16" s="325" t="b">
        <f>ROUND(J15,0)=-ROUND(SUM(K11:BD11),0)</f>
        <v>1</v>
      </c>
      <c r="K16" s="190"/>
    </row>
    <row r="17" spans="1:76" s="245" customFormat="1">
      <c r="B17" s="245" t="s">
        <v>478</v>
      </c>
      <c r="C17" s="166">
        <f>K9/K21</f>
        <v>0.9384008931092177</v>
      </c>
      <c r="D17" s="257" t="s">
        <v>512</v>
      </c>
      <c r="F17" s="190"/>
    </row>
    <row r="18" spans="1:76" s="276" customFormat="1" ht="21">
      <c r="A18" s="275"/>
      <c r="B18" s="275" t="s">
        <v>451</v>
      </c>
      <c r="C18" s="275">
        <v>2012</v>
      </c>
      <c r="D18" s="275">
        <v>2013</v>
      </c>
      <c r="E18" s="275">
        <v>2014</v>
      </c>
      <c r="F18" s="275">
        <v>2015</v>
      </c>
      <c r="G18" s="275">
        <v>2016</v>
      </c>
      <c r="H18" s="275">
        <v>2017</v>
      </c>
      <c r="I18" s="275">
        <v>2018</v>
      </c>
      <c r="J18" s="275">
        <v>2019</v>
      </c>
      <c r="K18" s="275">
        <v>2020</v>
      </c>
      <c r="L18" s="275">
        <v>2021</v>
      </c>
      <c r="M18" s="275">
        <v>2022</v>
      </c>
      <c r="N18" s="275">
        <v>2023</v>
      </c>
      <c r="O18" s="275">
        <v>2024</v>
      </c>
      <c r="P18" s="275">
        <v>2025</v>
      </c>
      <c r="Q18" s="275">
        <v>2026</v>
      </c>
      <c r="R18" s="275">
        <v>2027</v>
      </c>
      <c r="S18" s="275">
        <v>2028</v>
      </c>
      <c r="T18" s="275">
        <v>2029</v>
      </c>
      <c r="U18" s="275">
        <v>2030</v>
      </c>
      <c r="V18" s="275">
        <v>2031</v>
      </c>
      <c r="W18" s="275">
        <v>2032</v>
      </c>
      <c r="X18" s="275">
        <v>2033</v>
      </c>
      <c r="Y18" s="275">
        <v>2034</v>
      </c>
      <c r="Z18" s="275">
        <v>2035</v>
      </c>
      <c r="AA18" s="275">
        <v>2036</v>
      </c>
      <c r="AB18" s="275">
        <v>2037</v>
      </c>
      <c r="AC18" s="275">
        <v>2038</v>
      </c>
      <c r="AD18" s="275">
        <v>2039</v>
      </c>
      <c r="AE18" s="275">
        <v>2040</v>
      </c>
      <c r="AF18" s="275">
        <v>2041</v>
      </c>
      <c r="AG18" s="275">
        <v>2042</v>
      </c>
      <c r="AH18" s="275">
        <v>2043</v>
      </c>
      <c r="AI18" s="275">
        <v>2044</v>
      </c>
      <c r="AJ18" s="275">
        <v>2045</v>
      </c>
      <c r="AK18" s="275">
        <v>2046</v>
      </c>
      <c r="AL18" s="275">
        <v>2047</v>
      </c>
      <c r="AM18" s="275">
        <v>2048</v>
      </c>
      <c r="AN18" s="276">
        <v>2049</v>
      </c>
      <c r="AO18" s="276">
        <v>2050</v>
      </c>
      <c r="AP18" s="276">
        <v>2051</v>
      </c>
      <c r="AQ18" s="276">
        <v>2052</v>
      </c>
      <c r="AR18" s="276">
        <v>2053</v>
      </c>
      <c r="AS18" s="276">
        <v>2054</v>
      </c>
      <c r="AT18" s="276">
        <v>2055</v>
      </c>
      <c r="AU18" s="276">
        <v>2056</v>
      </c>
      <c r="AV18" s="276">
        <v>2057</v>
      </c>
      <c r="AW18" s="276">
        <v>2058</v>
      </c>
      <c r="AX18" s="276">
        <v>2059</v>
      </c>
      <c r="AY18" s="276">
        <v>2060</v>
      </c>
      <c r="AZ18" s="276">
        <v>2061</v>
      </c>
      <c r="BA18" s="276">
        <v>2062</v>
      </c>
      <c r="BB18" s="276">
        <v>2063</v>
      </c>
      <c r="BC18" s="276">
        <v>2064</v>
      </c>
      <c r="BD18" s="276">
        <v>2065</v>
      </c>
      <c r="BE18" s="276">
        <v>2066</v>
      </c>
      <c r="BF18" s="276">
        <v>2067</v>
      </c>
      <c r="BG18" s="276">
        <v>2068</v>
      </c>
      <c r="BH18" s="276">
        <v>2069</v>
      </c>
      <c r="BI18" s="276">
        <v>2070</v>
      </c>
      <c r="BJ18" s="276">
        <v>2071</v>
      </c>
      <c r="BK18" s="276">
        <v>2072</v>
      </c>
      <c r="BL18" s="276">
        <v>2073</v>
      </c>
      <c r="BM18" s="276">
        <v>2074</v>
      </c>
      <c r="BN18" s="276">
        <v>2075</v>
      </c>
      <c r="BO18" s="276">
        <v>2076</v>
      </c>
      <c r="BP18" s="276">
        <v>2077</v>
      </c>
      <c r="BQ18" s="276">
        <v>2078</v>
      </c>
      <c r="BR18" s="276">
        <v>2079</v>
      </c>
      <c r="BS18" s="276">
        <v>2080</v>
      </c>
      <c r="BT18" s="276">
        <v>2081</v>
      </c>
      <c r="BU18" s="276">
        <v>2082</v>
      </c>
      <c r="BV18" s="276">
        <v>2083</v>
      </c>
      <c r="BW18" s="276">
        <v>2084</v>
      </c>
      <c r="BX18" s="276">
        <v>2085</v>
      </c>
    </row>
    <row r="19" spans="1:76" s="245" customFormat="1"/>
    <row r="20" spans="1:76" s="245" customFormat="1">
      <c r="B20" s="255" t="s">
        <v>513</v>
      </c>
    </row>
    <row r="21" spans="1:76" s="245" customFormat="1">
      <c r="B21" s="245" t="s">
        <v>452</v>
      </c>
      <c r="F21" s="190">
        <f>F36</f>
        <v>1518009761.6279659</v>
      </c>
      <c r="G21" s="190">
        <f>F26</f>
        <v>1522401838.4312465</v>
      </c>
      <c r="H21" s="190">
        <f t="shared" ref="H21:BS21" si="96">G26</f>
        <v>1522017652.0763175</v>
      </c>
      <c r="I21" s="190">
        <f t="shared" si="96"/>
        <v>1513397732.4058669</v>
      </c>
      <c r="J21" s="190">
        <f t="shared" si="96"/>
        <v>1521710529.2495787</v>
      </c>
      <c r="K21" s="190">
        <f t="shared" si="96"/>
        <v>1503814575.0977483</v>
      </c>
      <c r="L21" s="190">
        <f t="shared" si="96"/>
        <v>1430616207.962641</v>
      </c>
      <c r="M21" s="190">
        <f t="shared" si="96"/>
        <v>1362614656.4196007</v>
      </c>
      <c r="N21" s="190">
        <f t="shared" si="96"/>
        <v>1300325191.2709813</v>
      </c>
      <c r="O21" s="190">
        <f t="shared" si="96"/>
        <v>1241964776.1023285</v>
      </c>
      <c r="P21" s="190">
        <f t="shared" si="96"/>
        <v>1187706377.9811964</v>
      </c>
      <c r="Q21" s="190">
        <f t="shared" si="96"/>
        <v>1134467928.1152575</v>
      </c>
      <c r="R21" s="190">
        <f t="shared" si="96"/>
        <v>1082449204.2032416</v>
      </c>
      <c r="S21" s="190">
        <f t="shared" si="96"/>
        <v>1031245254.6809322</v>
      </c>
      <c r="T21" s="190">
        <f t="shared" si="96"/>
        <v>979116347.51077437</v>
      </c>
      <c r="U21" s="190">
        <f t="shared" si="96"/>
        <v>926399257.67319214</v>
      </c>
      <c r="V21" s="190">
        <f t="shared" si="96"/>
        <v>878594622.94933474</v>
      </c>
      <c r="W21" s="190">
        <f t="shared" si="96"/>
        <v>831065908.27608442</v>
      </c>
      <c r="X21" s="190">
        <f t="shared" si="96"/>
        <v>783769983.80362535</v>
      </c>
      <c r="Y21" s="190">
        <f t="shared" si="96"/>
        <v>736934474.45374095</v>
      </c>
      <c r="Z21" s="190">
        <f t="shared" si="96"/>
        <v>690328180.5377239</v>
      </c>
      <c r="AA21" s="190">
        <f t="shared" si="96"/>
        <v>651505228.28760922</v>
      </c>
      <c r="AB21" s="190">
        <f t="shared" si="96"/>
        <v>620858814.78198731</v>
      </c>
      <c r="AC21" s="190">
        <f t="shared" si="96"/>
        <v>588754637.41027856</v>
      </c>
      <c r="AD21" s="190">
        <f t="shared" si="96"/>
        <v>555788448.05408585</v>
      </c>
      <c r="AE21" s="190">
        <f t="shared" si="96"/>
        <v>521229065.39499873</v>
      </c>
      <c r="AF21" s="190">
        <f t="shared" si="96"/>
        <v>485788920.63278663</v>
      </c>
      <c r="AG21" s="190">
        <f t="shared" si="96"/>
        <v>449417068.22056001</v>
      </c>
      <c r="AH21" s="190">
        <f t="shared" si="96"/>
        <v>412059615.94588041</v>
      </c>
      <c r="AI21" s="190">
        <f t="shared" si="96"/>
        <v>374873548.68762988</v>
      </c>
      <c r="AJ21" s="190">
        <f t="shared" si="96"/>
        <v>337124536.80840731</v>
      </c>
      <c r="AK21" s="190">
        <f t="shared" si="96"/>
        <v>297180488.33263022</v>
      </c>
      <c r="AL21" s="190">
        <f t="shared" si="96"/>
        <v>254913635.65070719</v>
      </c>
      <c r="AM21" s="190">
        <f t="shared" si="96"/>
        <v>210188765.04975069</v>
      </c>
      <c r="AN21" s="190">
        <f t="shared" si="96"/>
        <v>162862782.13490319</v>
      </c>
      <c r="AO21" s="190">
        <f t="shared" si="96"/>
        <v>112784251.843394</v>
      </c>
      <c r="AP21" s="190">
        <f t="shared" si="96"/>
        <v>60047105.850691788</v>
      </c>
      <c r="AQ21" s="190">
        <f t="shared" si="96"/>
        <v>4499532.2417434901</v>
      </c>
      <c r="AR21" s="190">
        <f t="shared" si="96"/>
        <v>3762159.6560829263</v>
      </c>
      <c r="AS21" s="190">
        <f t="shared" si="96"/>
        <v>3227365.2772485907</v>
      </c>
      <c r="AT21" s="190">
        <f t="shared" si="96"/>
        <v>2909329.5797183188</v>
      </c>
      <c r="AU21" s="190">
        <f t="shared" si="96"/>
        <v>2569031.3833609279</v>
      </c>
      <c r="AV21" s="190">
        <f t="shared" si="96"/>
        <v>2204912.3132585199</v>
      </c>
      <c r="AW21" s="190">
        <f t="shared" si="96"/>
        <v>1815304.908248943</v>
      </c>
      <c r="AX21" s="190">
        <f t="shared" si="96"/>
        <v>1398424.9848886959</v>
      </c>
      <c r="AY21" s="190">
        <f t="shared" si="96"/>
        <v>952363.4668932315</v>
      </c>
      <c r="AZ21" s="190">
        <f t="shared" si="96"/>
        <v>583867.89602556918</v>
      </c>
      <c r="BA21" s="190">
        <f t="shared" si="96"/>
        <v>298367.88858465519</v>
      </c>
      <c r="BB21" s="190">
        <f t="shared" si="96"/>
        <v>101673.13401036189</v>
      </c>
      <c r="BC21" s="190">
        <f t="shared" si="96"/>
        <v>3.5680277505889535E-6</v>
      </c>
      <c r="BD21" s="190">
        <f t="shared" si="96"/>
        <v>3.5680277505889535E-6</v>
      </c>
      <c r="BE21" s="190">
        <f t="shared" si="96"/>
        <v>3.5680277505889535E-6</v>
      </c>
      <c r="BF21" s="190">
        <f t="shared" si="96"/>
        <v>3.5680277505889535E-6</v>
      </c>
      <c r="BG21" s="190">
        <f t="shared" si="96"/>
        <v>3.5680277505889535E-6</v>
      </c>
      <c r="BH21" s="190">
        <f t="shared" si="96"/>
        <v>3.5680277505889535E-6</v>
      </c>
      <c r="BI21" s="190">
        <f t="shared" si="96"/>
        <v>3.5680277505889535E-6</v>
      </c>
      <c r="BJ21" s="190">
        <f t="shared" si="96"/>
        <v>3.5680277505889535E-6</v>
      </c>
      <c r="BK21" s="190">
        <f t="shared" si="96"/>
        <v>3.5680277505889535E-6</v>
      </c>
      <c r="BL21" s="190">
        <f t="shared" si="96"/>
        <v>3.5680277505889535E-6</v>
      </c>
      <c r="BM21" s="190">
        <f t="shared" si="96"/>
        <v>3.5680277505889535E-6</v>
      </c>
      <c r="BN21" s="190">
        <f t="shared" si="96"/>
        <v>3.5680277505889535E-6</v>
      </c>
      <c r="BO21" s="190">
        <f t="shared" si="96"/>
        <v>3.5680277505889535E-6</v>
      </c>
      <c r="BP21" s="190">
        <f t="shared" si="96"/>
        <v>3.5680277505889535E-6</v>
      </c>
      <c r="BQ21" s="190">
        <f t="shared" si="96"/>
        <v>3.5680277505889535E-6</v>
      </c>
      <c r="BR21" s="190">
        <f t="shared" si="96"/>
        <v>3.5680277505889535E-6</v>
      </c>
      <c r="BS21" s="190">
        <f t="shared" si="96"/>
        <v>3.5680277505889535E-6</v>
      </c>
      <c r="BT21" s="190">
        <f t="shared" ref="BT21:BX21" si="97">BS26</f>
        <v>3.5680277505889535E-6</v>
      </c>
      <c r="BU21" s="190">
        <f t="shared" si="97"/>
        <v>3.5680277505889535E-6</v>
      </c>
      <c r="BV21" s="190">
        <f t="shared" si="97"/>
        <v>3.5680277505889535E-6</v>
      </c>
      <c r="BW21" s="190">
        <f t="shared" si="97"/>
        <v>3.5680277505889535E-6</v>
      </c>
      <c r="BX21" s="190">
        <f t="shared" si="97"/>
        <v>3.5680277505889535E-6</v>
      </c>
    </row>
    <row r="22" spans="1:76" s="245" customFormat="1">
      <c r="B22" s="245" t="s">
        <v>58</v>
      </c>
      <c r="F22" s="190">
        <f>'2015-19 Capex'!D12</f>
        <v>55584181.799999997</v>
      </c>
      <c r="G22" s="190">
        <f>'2015-19 Capex'!E12</f>
        <v>57556681.799999997</v>
      </c>
      <c r="H22" s="190">
        <f>'2015-19 Capex'!F12</f>
        <v>54966181.799999997</v>
      </c>
      <c r="I22" s="190">
        <f>'2015-19 Capex'!G12</f>
        <v>78751181.800000012</v>
      </c>
      <c r="J22" s="190">
        <f>'2015-19 Capex'!H12</f>
        <v>61095181.800000012</v>
      </c>
      <c r="K22" s="190"/>
    </row>
    <row r="23" spans="1:76" s="245" customFormat="1">
      <c r="B23" s="245" t="s">
        <v>29</v>
      </c>
      <c r="F23" s="190">
        <f>F30+F37</f>
        <v>-51192104.99671939</v>
      </c>
      <c r="G23" s="190">
        <f t="shared" ref="G23:BR23" si="98">G30+G37</f>
        <v>-57940868.154928885</v>
      </c>
      <c r="H23" s="190">
        <f t="shared" si="98"/>
        <v>-63586101.470450535</v>
      </c>
      <c r="I23" s="190">
        <f t="shared" si="98"/>
        <v>-70438384.956288174</v>
      </c>
      <c r="J23" s="190">
        <f t="shared" si="98"/>
        <v>-78991135.951830402</v>
      </c>
      <c r="K23" s="190">
        <f t="shared" si="98"/>
        <v>-73198367.135107368</v>
      </c>
      <c r="L23" s="190">
        <f t="shared" si="98"/>
        <v>-68001551.543040335</v>
      </c>
      <c r="M23" s="190">
        <f t="shared" si="98"/>
        <v>-62289465.148619324</v>
      </c>
      <c r="N23" s="190">
        <f t="shared" si="98"/>
        <v>-58360415.168652833</v>
      </c>
      <c r="O23" s="190">
        <f t="shared" si="98"/>
        <v>-54258398.121132143</v>
      </c>
      <c r="P23" s="190">
        <f t="shared" si="98"/>
        <v>-53238449.86593879</v>
      </c>
      <c r="Q23" s="190">
        <f t="shared" si="98"/>
        <v>-52018723.912015915</v>
      </c>
      <c r="R23" s="190">
        <f t="shared" si="98"/>
        <v>-51203949.522309408</v>
      </c>
      <c r="S23" s="190">
        <f t="shared" si="98"/>
        <v>-52128907.17015785</v>
      </c>
      <c r="T23" s="190">
        <f t="shared" si="98"/>
        <v>-52717089.837582201</v>
      </c>
      <c r="U23" s="190">
        <f t="shared" si="98"/>
        <v>-47804634.723857448</v>
      </c>
      <c r="V23" s="190">
        <f t="shared" si="98"/>
        <v>-47528714.673250318</v>
      </c>
      <c r="W23" s="190">
        <f t="shared" si="98"/>
        <v>-47295924.472459018</v>
      </c>
      <c r="X23" s="190">
        <f t="shared" si="98"/>
        <v>-46835509.349884413</v>
      </c>
      <c r="Y23" s="190">
        <f t="shared" si="98"/>
        <v>-46606293.916017108</v>
      </c>
      <c r="Z23" s="190">
        <f t="shared" si="98"/>
        <v>-38822952.250114642</v>
      </c>
      <c r="AA23" s="190">
        <f t="shared" si="98"/>
        <v>-30646413.505621873</v>
      </c>
      <c r="AB23" s="190">
        <f t="shared" si="98"/>
        <v>-32104177.371708695</v>
      </c>
      <c r="AC23" s="190">
        <f t="shared" si="98"/>
        <v>-32966189.356192704</v>
      </c>
      <c r="AD23" s="190">
        <f t="shared" si="98"/>
        <v>-34559382.659087107</v>
      </c>
      <c r="AE23" s="190">
        <f t="shared" si="98"/>
        <v>-35440144.762212127</v>
      </c>
      <c r="AF23" s="190">
        <f t="shared" si="98"/>
        <v>-36371852.41222664</v>
      </c>
      <c r="AG23" s="190">
        <f t="shared" si="98"/>
        <v>-37357452.274679579</v>
      </c>
      <c r="AH23" s="190">
        <f t="shared" si="98"/>
        <v>-37186067.258250549</v>
      </c>
      <c r="AI23" s="190">
        <f t="shared" si="98"/>
        <v>-37749011.879222549</v>
      </c>
      <c r="AJ23" s="190">
        <f t="shared" si="98"/>
        <v>-39944048.475777067</v>
      </c>
      <c r="AK23" s="190">
        <f t="shared" si="98"/>
        <v>-42266852.681923047</v>
      </c>
      <c r="AL23" s="190">
        <f t="shared" si="98"/>
        <v>-44724870.600956514</v>
      </c>
      <c r="AM23" s="190">
        <f t="shared" si="98"/>
        <v>-47325982.914847478</v>
      </c>
      <c r="AN23" s="190">
        <f t="shared" si="98"/>
        <v>-50078530.291509196</v>
      </c>
      <c r="AO23" s="190">
        <f t="shared" si="98"/>
        <v>-52737145.992702208</v>
      </c>
      <c r="AP23" s="190">
        <f t="shared" si="98"/>
        <v>-55547573.608948298</v>
      </c>
      <c r="AQ23" s="190">
        <f t="shared" si="98"/>
        <v>-737372.5856605639</v>
      </c>
      <c r="AR23" s="190">
        <f t="shared" si="98"/>
        <v>-534794.37883433572</v>
      </c>
      <c r="AS23" s="190">
        <f t="shared" si="98"/>
        <v>-318035.69753027183</v>
      </c>
      <c r="AT23" s="190">
        <f t="shared" si="98"/>
        <v>-340298.19635739084</v>
      </c>
      <c r="AU23" s="190">
        <f t="shared" si="98"/>
        <v>-364119.07010240818</v>
      </c>
      <c r="AV23" s="190">
        <f t="shared" si="98"/>
        <v>-389607.40500957676</v>
      </c>
      <c r="AW23" s="190">
        <f t="shared" si="98"/>
        <v>-416879.92336024716</v>
      </c>
      <c r="AX23" s="190">
        <f t="shared" si="98"/>
        <v>-446061.51799546444</v>
      </c>
      <c r="AY23" s="190">
        <f t="shared" si="98"/>
        <v>-368495.57086766232</v>
      </c>
      <c r="AZ23" s="190">
        <f t="shared" si="98"/>
        <v>-285500.00744091399</v>
      </c>
      <c r="BA23" s="190">
        <f t="shared" si="98"/>
        <v>-196694.7545742933</v>
      </c>
      <c r="BB23" s="190">
        <f t="shared" si="98"/>
        <v>-101673.13400679386</v>
      </c>
      <c r="BC23" s="190">
        <f t="shared" si="98"/>
        <v>0</v>
      </c>
      <c r="BD23" s="190">
        <f t="shared" si="98"/>
        <v>0</v>
      </c>
      <c r="BE23" s="190">
        <f t="shared" si="98"/>
        <v>0</v>
      </c>
      <c r="BF23" s="190">
        <f t="shared" si="98"/>
        <v>0</v>
      </c>
      <c r="BG23" s="190">
        <f t="shared" si="98"/>
        <v>0</v>
      </c>
      <c r="BH23" s="190">
        <f t="shared" si="98"/>
        <v>0</v>
      </c>
      <c r="BI23" s="190">
        <f t="shared" si="98"/>
        <v>0</v>
      </c>
      <c r="BJ23" s="190">
        <f t="shared" si="98"/>
        <v>0</v>
      </c>
      <c r="BK23" s="190">
        <f t="shared" si="98"/>
        <v>0</v>
      </c>
      <c r="BL23" s="190">
        <f t="shared" si="98"/>
        <v>0</v>
      </c>
      <c r="BM23" s="190">
        <f t="shared" si="98"/>
        <v>0</v>
      </c>
      <c r="BN23" s="190">
        <f t="shared" si="98"/>
        <v>0</v>
      </c>
      <c r="BO23" s="190">
        <f t="shared" si="98"/>
        <v>0</v>
      </c>
      <c r="BP23" s="190">
        <f t="shared" si="98"/>
        <v>0</v>
      </c>
      <c r="BQ23" s="190">
        <f t="shared" si="98"/>
        <v>0</v>
      </c>
      <c r="BR23" s="190">
        <f t="shared" si="98"/>
        <v>0</v>
      </c>
      <c r="BS23" s="190">
        <f t="shared" ref="BS23:BX23" si="99">BS30+BS37</f>
        <v>0</v>
      </c>
      <c r="BT23" s="190">
        <f t="shared" si="99"/>
        <v>0</v>
      </c>
      <c r="BU23" s="190">
        <f t="shared" si="99"/>
        <v>0</v>
      </c>
      <c r="BV23" s="190">
        <f t="shared" si="99"/>
        <v>0</v>
      </c>
      <c r="BW23" s="190">
        <f t="shared" si="99"/>
        <v>0</v>
      </c>
      <c r="BX23" s="190">
        <f t="shared" si="99"/>
        <v>0</v>
      </c>
    </row>
    <row r="24" spans="1:76" s="245" customFormat="1">
      <c r="B24" s="245" t="s">
        <v>31</v>
      </c>
      <c r="F24" s="190">
        <f>(AVERAGE((F21+F22),F26)*(Input!$C$10/(1+0.5*Input!$C$10)))</f>
        <v>87044657.525371805</v>
      </c>
      <c r="G24" s="190">
        <f>(AVERAGE((G21+G22),G26)*(Input!$C$10/(1+0.5*Input!$C$10)))</f>
        <v>87212797.624752745</v>
      </c>
      <c r="H24" s="190">
        <f>(AVERAGE((H21+H22),H26)*(Input!$C$10/(1+0.5*Input!$C$10)))</f>
        <v>86886812.519561589</v>
      </c>
      <c r="I24" s="190">
        <f>(AVERAGE((I21+I22),I26)*(Input!$C$10/(1+0.5*Input!$C$10)))</f>
        <v>87546898.618497416</v>
      </c>
      <c r="J24" s="190">
        <f>(AVERAGE((J21+J22),J26)*(Input!$C$10/(1+0.5*Input!$C$10)))</f>
        <v>86781063.234270558</v>
      </c>
      <c r="K24" s="190">
        <f>(AVERAGE((K21+K22),K26)*(Input!$C$10/(1+0.5*Input!$C$10)))</f>
        <v>82502219.169695079</v>
      </c>
      <c r="L24" s="190">
        <f>(AVERAGE((L21+L22),L26)*(Input!$C$10/(1+0.5*Input!$C$10)))</f>
        <v>78532349.883707583</v>
      </c>
      <c r="M24" s="190">
        <f>(AVERAGE((M21+M22),M26)*(Input!$C$10/(1+0.5*Input!$C$10)))</f>
        <v>74869186.970821634</v>
      </c>
      <c r="N24" s="190">
        <f>(AVERAGE((N21+N22),N26)*(Input!$C$10/(1+0.5*Input!$C$10)))</f>
        <v>71477086.899423152</v>
      </c>
      <c r="O24" s="190">
        <f>(AVERAGE((O21+O22),O26)*(Input!$C$10/(1+0.5*Input!$C$10)))</f>
        <v>68310782.187006414</v>
      </c>
      <c r="P24" s="190">
        <f>(AVERAGE((P21+P22),P26)*(Input!$C$10/(1+0.5*Input!$C$10)))</f>
        <v>65288482.746897861</v>
      </c>
      <c r="Q24" s="190">
        <f>(AVERAGE((Q21+Q22),Q26)*(Input!$C$10/(1+0.5*Input!$C$10)))</f>
        <v>62329152.279693998</v>
      </c>
      <c r="R24" s="190">
        <f>(AVERAGE((R21+R22),R26)*(Input!$C$10/(1+0.5*Input!$C$10)))</f>
        <v>59427022.273383573</v>
      </c>
      <c r="S24" s="190">
        <f>(AVERAGE((S21+S22),S26)*(Input!$C$10/(1+0.5*Input!$C$10)))</f>
        <v>56521794.438572794</v>
      </c>
      <c r="T24" s="190">
        <f>(AVERAGE((T21+T22),T26)*(Input!$C$10/(1+0.5*Input!$C$10)))</f>
        <v>53574024.304026827</v>
      </c>
      <c r="U24" s="190">
        <f>(AVERAGE((U21+U22),U26)*(Input!$C$10/(1+0.5*Input!$C$10)))</f>
        <v>50747832.117467776</v>
      </c>
      <c r="V24" s="190">
        <f>(AVERAGE((V21+V22),V26)*(Input!$C$10/(1+0.5*Input!$C$10)))</f>
        <v>48067512.332266204</v>
      </c>
      <c r="W24" s="190">
        <f>(AVERAGE((W21+W22),W26)*(Input!$C$10/(1+0.5*Input!$C$10)))</f>
        <v>45401495.056736022</v>
      </c>
      <c r="X24" s="190">
        <f>(AVERAGE((X21+X22),X26)*(Input!$C$10/(1+0.5*Input!$C$10)))</f>
        <v>42754967.413691998</v>
      </c>
      <c r="Y24" s="190">
        <f>(AVERAGE((Y21+Y22),Y26)*(Input!$C$10/(1+0.5*Input!$C$10)))</f>
        <v>40127828.897712126</v>
      </c>
      <c r="Z24" s="190">
        <f>(AVERAGE((Z21+Z22),Z26)*(Input!$C$10/(1+0.5*Input!$C$10)))</f>
        <v>37725965.329695232</v>
      </c>
      <c r="AA24" s="190">
        <f>(AVERAGE((AA21+AA22),AA26)*(Input!$C$10/(1+0.5*Input!$C$10)))</f>
        <v>35772817.594112225</v>
      </c>
      <c r="AB24" s="190">
        <f>(AVERAGE((AB21+AB22),AB26)*(Input!$C$10/(1+0.5*Input!$C$10)))</f>
        <v>34008569.811722852</v>
      </c>
      <c r="AC24" s="190">
        <f>(AVERAGE((AC21+AC22),AC26)*(Input!$C$10/(1+0.5*Input!$C$10)))</f>
        <v>32179100.979733951</v>
      </c>
      <c r="AD24" s="190">
        <f>(AVERAGE((AD21+AD22),AD26)*(Input!$C$10/(1+0.5*Input!$C$10)))</f>
        <v>30280603.467329342</v>
      </c>
      <c r="AE24" s="190">
        <f>(AVERAGE((AE21+AE22),AE26)*(Input!$C$10/(1+0.5*Input!$C$10)))</f>
        <v>28312550.110465325</v>
      </c>
      <c r="AF24" s="190">
        <f>(AVERAGE((AF21+AF22),AF26)*(Input!$C$10/(1+0.5*Input!$C$10)))</f>
        <v>26293538.735550527</v>
      </c>
      <c r="AG24" s="190">
        <f>(AVERAGE((AG21+AG22),AG26)*(Input!$C$10/(1+0.5*Input!$C$10)))</f>
        <v>24220621.80405473</v>
      </c>
      <c r="AH24" s="190">
        <f>(AVERAGE((AH21+AH22),AH26)*(Input!$C$10/(1+0.5*Input!$C$10)))</f>
        <v>22124813.028571445</v>
      </c>
      <c r="AI24" s="190">
        <f>(AVERAGE((AI21+AI22),AI26)*(Input!$C$10/(1+0.5*Input!$C$10)))</f>
        <v>20017995.461707398</v>
      </c>
      <c r="AJ24" s="190">
        <f>(AVERAGE((AJ21+AJ22),AJ26)*(Input!$C$10/(1+0.5*Input!$C$10)))</f>
        <v>17833636.597162105</v>
      </c>
      <c r="AK24" s="190">
        <f>(AVERAGE((AK21+AK22),AK26)*(Input!$C$10/(1+0.5*Input!$C$10)))</f>
        <v>15522257.564265992</v>
      </c>
      <c r="AL24" s="190">
        <f>(AVERAGE((AL21+AL22),AL26)*(Input!$C$10/(1+0.5*Input!$C$10)))</f>
        <v>13076464.580609888</v>
      </c>
      <c r="AM24" s="190">
        <f>(AVERAGE((AM21+AM22),AM26)*(Input!$C$10/(1+0.5*Input!$C$10)))</f>
        <v>10488432.947572704</v>
      </c>
      <c r="AN24" s="190">
        <f>(AVERAGE((AN21+AN22),AN26)*(Input!$C$10/(1+0.5*Input!$C$10)))</f>
        <v>7749881.8994245296</v>
      </c>
      <c r="AO24" s="190">
        <f>(AVERAGE((AO21+AO22),AO26)*(Input!$C$10/(1+0.5*Input!$C$10)))</f>
        <v>4859194.7147590928</v>
      </c>
      <c r="AP24" s="190">
        <f>(AVERAGE((AP21+AP22),AP26)*(Input!$C$10/(1+0.5*Input!$C$10)))</f>
        <v>1814744.0768786035</v>
      </c>
      <c r="AQ24" s="190">
        <f>(AVERAGE((AQ21+AQ22),AQ26)*(Input!$C$10/(1+0.5*Input!$C$10)))</f>
        <v>232279.43204579648</v>
      </c>
      <c r="AR24" s="190">
        <f>(AVERAGE((AR21+AR22),AR26)*(Input!$C$10/(1+0.5*Input!$C$10)))</f>
        <v>196512.15536267019</v>
      </c>
      <c r="AS24" s="190">
        <f>(AVERAGE((AS21+AS22),AS26)*(Input!$C$10/(1+0.5*Input!$C$10)))</f>
        <v>172534.63499282178</v>
      </c>
      <c r="AT24" s="190">
        <f>(AVERAGE((AT21+AT22),AT26)*(Input!$C$10/(1+0.5*Input!$C$10)))</f>
        <v>154025.42103763239</v>
      </c>
      <c r="AU24" s="190">
        <f>(AVERAGE((AU21+AU22),AU26)*(Input!$C$10/(1+0.5*Input!$C$10)))</f>
        <v>134220.56210557974</v>
      </c>
      <c r="AV24" s="190">
        <f>(AVERAGE((AV21+AV22),AV26)*(Input!$C$10/(1+0.5*Input!$C$10)))</f>
        <v>113029.36304828338</v>
      </c>
      <c r="AW24" s="190">
        <f>(AVERAGE((AW21+AW22),AW26)*(Input!$C$10/(1+0.5*Input!$C$10)))</f>
        <v>90354.780056976306</v>
      </c>
      <c r="AX24" s="190">
        <f>(AVERAGE((AX21+AX22),AX26)*(Input!$C$10/(1+0.5*Input!$C$10)))</f>
        <v>66092.976256277718</v>
      </c>
      <c r="AY24" s="190">
        <f>(AVERAGE((AY21+AY22),AY26)*(Input!$C$10/(1+0.5*Input!$C$10)))</f>
        <v>43191.510029997517</v>
      </c>
      <c r="AZ24" s="190">
        <f>(AVERAGE((AZ21+AZ22),AZ26)*(Input!$C$10/(1+0.5*Input!$C$10)))</f>
        <v>24804.268848812277</v>
      </c>
      <c r="BA24" s="190">
        <f>(AVERAGE((BA21+BA22),BA26)*(Input!$C$10/(1+0.5*Input!$C$10)))</f>
        <v>11247.248465878647</v>
      </c>
      <c r="BB24" s="190">
        <f>(AVERAGE((BB21+BB22),BB26)*(Input!$C$10/(1+0.5*Input!$C$10)))</f>
        <v>2858.5643370802923</v>
      </c>
      <c r="BC24" s="190">
        <f>(AVERAGE((BC21+BC22),BC26)*(Input!$C$10/(1+0.5*Input!$C$10)))</f>
        <v>2.0063189711746284E-7</v>
      </c>
      <c r="BD24" s="190">
        <f>(AVERAGE((BD21+BD22),BD26)*(Input!$C$10/(1+0.5*Input!$C$10)))</f>
        <v>2.0063189711746284E-7</v>
      </c>
      <c r="BE24" s="190">
        <f>(AVERAGE((BE21+BE22),BE26)*(Input!$C$10/(1+0.5*Input!$C$10)))</f>
        <v>2.0063189711746284E-7</v>
      </c>
      <c r="BF24" s="190">
        <f>(AVERAGE((BF21+BF22),BF26)*(Input!$C$10/(1+0.5*Input!$C$10)))</f>
        <v>2.0063189711746284E-7</v>
      </c>
      <c r="BG24" s="190">
        <f>(AVERAGE((BG21+BG22),BG26)*(Input!$C$10/(1+0.5*Input!$C$10)))</f>
        <v>2.0063189711746284E-7</v>
      </c>
      <c r="BH24" s="190">
        <f>(AVERAGE((BH21+BH22),BH26)*(Input!$C$10/(1+0.5*Input!$C$10)))</f>
        <v>2.0063189711746284E-7</v>
      </c>
      <c r="BI24" s="190">
        <f>(AVERAGE((BI21+BI22),BI26)*(Input!$C$10/(1+0.5*Input!$C$10)))</f>
        <v>2.0063189711746284E-7</v>
      </c>
      <c r="BJ24" s="190">
        <f>(AVERAGE((BJ21+BJ22),BJ26)*(Input!$C$10/(1+0.5*Input!$C$10)))</f>
        <v>2.0063189711746284E-7</v>
      </c>
      <c r="BK24" s="190">
        <f>(AVERAGE((BK21+BK22),BK26)*(Input!$C$10/(1+0.5*Input!$C$10)))</f>
        <v>2.0063189711746284E-7</v>
      </c>
      <c r="BL24" s="190">
        <f>(AVERAGE((BL21+BL22),BL26)*(Input!$C$10/(1+0.5*Input!$C$10)))</f>
        <v>2.0063189711746284E-7</v>
      </c>
      <c r="BM24" s="190">
        <f>(AVERAGE((BM21+BM22),BM26)*(Input!$C$10/(1+0.5*Input!$C$10)))</f>
        <v>2.0063189711746284E-7</v>
      </c>
      <c r="BN24" s="190">
        <f>(AVERAGE((BN21+BN22),BN26)*(Input!$C$10/(1+0.5*Input!$C$10)))</f>
        <v>2.0063189711746284E-7</v>
      </c>
      <c r="BO24" s="190">
        <f>(AVERAGE((BO21+BO22),BO26)*(Input!$C$10/(1+0.5*Input!$C$10)))</f>
        <v>2.0063189711746284E-7</v>
      </c>
      <c r="BP24" s="190">
        <f>(AVERAGE((BP21+BP22),BP26)*(Input!$C$10/(1+0.5*Input!$C$10)))</f>
        <v>2.0063189711746284E-7</v>
      </c>
      <c r="BQ24" s="190">
        <f>(AVERAGE((BQ21+BQ22),BQ26)*(Input!$C$10/(1+0.5*Input!$C$10)))</f>
        <v>2.0063189711746284E-7</v>
      </c>
      <c r="BR24" s="190">
        <f>(AVERAGE((BR21+BR22),BR26)*(Input!$C$10/(1+0.5*Input!$C$10)))</f>
        <v>2.0063189711746284E-7</v>
      </c>
      <c r="BS24" s="190">
        <f>(AVERAGE((BS21+BS22),BS26)*(Input!$C$10/(1+0.5*Input!$C$10)))</f>
        <v>2.0063189711746284E-7</v>
      </c>
      <c r="BT24" s="190">
        <f>(AVERAGE((BT21+BT22),BT26)*(Input!$C$10/(1+0.5*Input!$C$10)))</f>
        <v>2.0063189711746284E-7</v>
      </c>
      <c r="BU24" s="190">
        <f>(AVERAGE((BU21+BU22),BU26)*(Input!$C$10/(1+0.5*Input!$C$10)))</f>
        <v>2.0063189711746284E-7</v>
      </c>
      <c r="BV24" s="190">
        <f>(AVERAGE((BV21+BV22),BV26)*(Input!$C$10/(1+0.5*Input!$C$10)))</f>
        <v>2.0063189711746284E-7</v>
      </c>
      <c r="BW24" s="190">
        <f>(AVERAGE((BW21+BW22),BW26)*(Input!$C$10/(1+0.5*Input!$C$10)))</f>
        <v>2.0063189711746284E-7</v>
      </c>
      <c r="BX24" s="190">
        <f>(AVERAGE((BX21+BX22),BX26)*(Input!$C$10/(1+0.5*Input!$C$10)))</f>
        <v>2.0063189711746284E-7</v>
      </c>
    </row>
    <row r="25" spans="1:76" s="245" customFormat="1">
      <c r="B25" s="245" t="s">
        <v>33</v>
      </c>
      <c r="F25" s="190">
        <f>F24-F23</f>
        <v>138236762.52209121</v>
      </c>
      <c r="G25" s="190">
        <f t="shared" ref="G25:BR25" si="100">G24-G23</f>
        <v>145153665.77968162</v>
      </c>
      <c r="H25" s="190">
        <f t="shared" si="100"/>
        <v>150472913.99001211</v>
      </c>
      <c r="I25" s="190">
        <f t="shared" si="100"/>
        <v>157985283.57478559</v>
      </c>
      <c r="J25" s="190">
        <f t="shared" si="100"/>
        <v>165772199.18610096</v>
      </c>
      <c r="K25" s="190">
        <f t="shared" si="100"/>
        <v>155700586.30480245</v>
      </c>
      <c r="L25" s="190">
        <f t="shared" si="100"/>
        <v>146533901.42674792</v>
      </c>
      <c r="M25" s="190">
        <f t="shared" si="100"/>
        <v>137158652.11944097</v>
      </c>
      <c r="N25" s="190">
        <f t="shared" si="100"/>
        <v>129837502.06807598</v>
      </c>
      <c r="O25" s="190">
        <f t="shared" si="100"/>
        <v>122569180.30813855</v>
      </c>
      <c r="P25" s="190">
        <f t="shared" si="100"/>
        <v>118526932.61283666</v>
      </c>
      <c r="Q25" s="190">
        <f t="shared" si="100"/>
        <v>114347876.19170991</v>
      </c>
      <c r="R25" s="190">
        <f t="shared" si="100"/>
        <v>110630971.79569298</v>
      </c>
      <c r="S25" s="190">
        <f t="shared" si="100"/>
        <v>108650701.60873064</v>
      </c>
      <c r="T25" s="190">
        <f t="shared" si="100"/>
        <v>106291114.14160903</v>
      </c>
      <c r="U25" s="190">
        <f t="shared" si="100"/>
        <v>98552466.841325223</v>
      </c>
      <c r="V25" s="190">
        <f t="shared" si="100"/>
        <v>95596227.005516529</v>
      </c>
      <c r="W25" s="190">
        <f t="shared" si="100"/>
        <v>92697419.52919504</v>
      </c>
      <c r="X25" s="190">
        <f t="shared" si="100"/>
        <v>89590476.763576418</v>
      </c>
      <c r="Y25" s="190">
        <f t="shared" si="100"/>
        <v>86734122.813729227</v>
      </c>
      <c r="Z25" s="190">
        <f t="shared" si="100"/>
        <v>76548917.579809874</v>
      </c>
      <c r="AA25" s="190">
        <f t="shared" si="100"/>
        <v>66419231.099734098</v>
      </c>
      <c r="AB25" s="190">
        <f t="shared" si="100"/>
        <v>66112747.183431551</v>
      </c>
      <c r="AC25" s="190">
        <f t="shared" si="100"/>
        <v>65145290.335926652</v>
      </c>
      <c r="AD25" s="190">
        <f t="shared" si="100"/>
        <v>64839986.126416445</v>
      </c>
      <c r="AE25" s="190">
        <f t="shared" si="100"/>
        <v>63752694.872677453</v>
      </c>
      <c r="AF25" s="190">
        <f t="shared" si="100"/>
        <v>62665391.14777717</v>
      </c>
      <c r="AG25" s="190">
        <f t="shared" si="100"/>
        <v>61578074.078734308</v>
      </c>
      <c r="AH25" s="190">
        <f t="shared" si="100"/>
        <v>59310880.286821991</v>
      </c>
      <c r="AI25" s="190">
        <f t="shared" si="100"/>
        <v>57767007.340929948</v>
      </c>
      <c r="AJ25" s="190">
        <f t="shared" si="100"/>
        <v>57777685.072939172</v>
      </c>
      <c r="AK25" s="190">
        <f t="shared" si="100"/>
        <v>57789110.246189043</v>
      </c>
      <c r="AL25" s="190">
        <f t="shared" si="100"/>
        <v>57801335.181566402</v>
      </c>
      <c r="AM25" s="190">
        <f t="shared" si="100"/>
        <v>57814415.862420186</v>
      </c>
      <c r="AN25" s="190">
        <f t="shared" si="100"/>
        <v>57828412.190933727</v>
      </c>
      <c r="AO25" s="190">
        <f t="shared" si="100"/>
        <v>57596340.707461298</v>
      </c>
      <c r="AP25" s="190">
        <f t="shared" si="100"/>
        <v>57362317.685826898</v>
      </c>
      <c r="AQ25" s="190">
        <f t="shared" si="100"/>
        <v>969652.01770636044</v>
      </c>
      <c r="AR25" s="190">
        <f t="shared" si="100"/>
        <v>731306.53419700591</v>
      </c>
      <c r="AS25" s="190">
        <f t="shared" si="100"/>
        <v>490570.33252309362</v>
      </c>
      <c r="AT25" s="190">
        <f t="shared" si="100"/>
        <v>494323.61739502323</v>
      </c>
      <c r="AU25" s="190">
        <f t="shared" si="100"/>
        <v>498339.63220798795</v>
      </c>
      <c r="AV25" s="190">
        <f t="shared" si="100"/>
        <v>502636.76805786014</v>
      </c>
      <c r="AW25" s="190">
        <f t="shared" si="100"/>
        <v>507234.70341722347</v>
      </c>
      <c r="AX25" s="190">
        <f t="shared" si="100"/>
        <v>512154.49425174214</v>
      </c>
      <c r="AY25" s="190">
        <f t="shared" si="100"/>
        <v>411687.08089765982</v>
      </c>
      <c r="AZ25" s="190">
        <f t="shared" si="100"/>
        <v>310304.27628972626</v>
      </c>
      <c r="BA25" s="190">
        <f t="shared" si="100"/>
        <v>207942.00304017196</v>
      </c>
      <c r="BB25" s="190">
        <f t="shared" si="100"/>
        <v>104531.69834387414</v>
      </c>
      <c r="BC25" s="190">
        <f t="shared" si="100"/>
        <v>2.0063189711746284E-7</v>
      </c>
      <c r="BD25" s="190">
        <f t="shared" si="100"/>
        <v>2.0063189711746284E-7</v>
      </c>
      <c r="BE25" s="190">
        <f t="shared" si="100"/>
        <v>2.0063189711746284E-7</v>
      </c>
      <c r="BF25" s="190">
        <f t="shared" si="100"/>
        <v>2.0063189711746284E-7</v>
      </c>
      <c r="BG25" s="190">
        <f t="shared" si="100"/>
        <v>2.0063189711746284E-7</v>
      </c>
      <c r="BH25" s="190">
        <f t="shared" si="100"/>
        <v>2.0063189711746284E-7</v>
      </c>
      <c r="BI25" s="190">
        <f t="shared" si="100"/>
        <v>2.0063189711746284E-7</v>
      </c>
      <c r="BJ25" s="190">
        <f t="shared" si="100"/>
        <v>2.0063189711746284E-7</v>
      </c>
      <c r="BK25" s="190">
        <f t="shared" si="100"/>
        <v>2.0063189711746284E-7</v>
      </c>
      <c r="BL25" s="190">
        <f t="shared" si="100"/>
        <v>2.0063189711746284E-7</v>
      </c>
      <c r="BM25" s="190">
        <f t="shared" si="100"/>
        <v>2.0063189711746284E-7</v>
      </c>
      <c r="BN25" s="190">
        <f t="shared" si="100"/>
        <v>2.0063189711746284E-7</v>
      </c>
      <c r="BO25" s="190">
        <f t="shared" si="100"/>
        <v>2.0063189711746284E-7</v>
      </c>
      <c r="BP25" s="190">
        <f t="shared" si="100"/>
        <v>2.0063189711746284E-7</v>
      </c>
      <c r="BQ25" s="190">
        <f t="shared" si="100"/>
        <v>2.0063189711746284E-7</v>
      </c>
      <c r="BR25" s="190">
        <f t="shared" si="100"/>
        <v>2.0063189711746284E-7</v>
      </c>
      <c r="BS25" s="190">
        <f t="shared" ref="BS25:BX25" si="101">BS24-BS23</f>
        <v>2.0063189711746284E-7</v>
      </c>
      <c r="BT25" s="190">
        <f t="shared" si="101"/>
        <v>2.0063189711746284E-7</v>
      </c>
      <c r="BU25" s="190">
        <f t="shared" si="101"/>
        <v>2.0063189711746284E-7</v>
      </c>
      <c r="BV25" s="190">
        <f t="shared" si="101"/>
        <v>2.0063189711746284E-7</v>
      </c>
      <c r="BW25" s="190">
        <f t="shared" si="101"/>
        <v>2.0063189711746284E-7</v>
      </c>
      <c r="BX25" s="190">
        <f t="shared" si="101"/>
        <v>2.0063189711746284E-7</v>
      </c>
    </row>
    <row r="26" spans="1:76" s="245" customFormat="1">
      <c r="B26" s="245" t="s">
        <v>35</v>
      </c>
      <c r="F26" s="190">
        <f>F21+F22+F23</f>
        <v>1522401838.4312465</v>
      </c>
      <c r="G26" s="190">
        <f t="shared" ref="G26:BR26" si="102">G21+G22+G23</f>
        <v>1522017652.0763175</v>
      </c>
      <c r="H26" s="190">
        <f t="shared" si="102"/>
        <v>1513397732.4058669</v>
      </c>
      <c r="I26" s="190">
        <f t="shared" si="102"/>
        <v>1521710529.2495787</v>
      </c>
      <c r="J26" s="190">
        <f t="shared" si="102"/>
        <v>1503814575.0977483</v>
      </c>
      <c r="K26" s="190">
        <f t="shared" si="102"/>
        <v>1430616207.962641</v>
      </c>
      <c r="L26" s="190">
        <f t="shared" si="102"/>
        <v>1362614656.4196007</v>
      </c>
      <c r="M26" s="190">
        <f t="shared" si="102"/>
        <v>1300325191.2709813</v>
      </c>
      <c r="N26" s="190">
        <f t="shared" si="102"/>
        <v>1241964776.1023285</v>
      </c>
      <c r="O26" s="190">
        <f t="shared" si="102"/>
        <v>1187706377.9811964</v>
      </c>
      <c r="P26" s="190">
        <f t="shared" si="102"/>
        <v>1134467928.1152575</v>
      </c>
      <c r="Q26" s="190">
        <f t="shared" si="102"/>
        <v>1082449204.2032416</v>
      </c>
      <c r="R26" s="190">
        <f t="shared" si="102"/>
        <v>1031245254.6809322</v>
      </c>
      <c r="S26" s="190">
        <f t="shared" si="102"/>
        <v>979116347.51077437</v>
      </c>
      <c r="T26" s="190">
        <f t="shared" si="102"/>
        <v>926399257.67319214</v>
      </c>
      <c r="U26" s="190">
        <f t="shared" si="102"/>
        <v>878594622.94933474</v>
      </c>
      <c r="V26" s="190">
        <f t="shared" si="102"/>
        <v>831065908.27608442</v>
      </c>
      <c r="W26" s="190">
        <f t="shared" si="102"/>
        <v>783769983.80362535</v>
      </c>
      <c r="X26" s="190">
        <f t="shared" si="102"/>
        <v>736934474.45374095</v>
      </c>
      <c r="Y26" s="190">
        <f t="shared" si="102"/>
        <v>690328180.5377239</v>
      </c>
      <c r="Z26" s="190">
        <f t="shared" si="102"/>
        <v>651505228.28760922</v>
      </c>
      <c r="AA26" s="190">
        <f t="shared" si="102"/>
        <v>620858814.78198731</v>
      </c>
      <c r="AB26" s="190">
        <f t="shared" si="102"/>
        <v>588754637.41027856</v>
      </c>
      <c r="AC26" s="190">
        <f t="shared" si="102"/>
        <v>555788448.05408585</v>
      </c>
      <c r="AD26" s="190">
        <f t="shared" si="102"/>
        <v>521229065.39499873</v>
      </c>
      <c r="AE26" s="190">
        <f t="shared" si="102"/>
        <v>485788920.63278663</v>
      </c>
      <c r="AF26" s="190">
        <f t="shared" si="102"/>
        <v>449417068.22056001</v>
      </c>
      <c r="AG26" s="190">
        <f t="shared" si="102"/>
        <v>412059615.94588041</v>
      </c>
      <c r="AH26" s="190">
        <f t="shared" si="102"/>
        <v>374873548.68762988</v>
      </c>
      <c r="AI26" s="190">
        <f t="shared" si="102"/>
        <v>337124536.80840731</v>
      </c>
      <c r="AJ26" s="190">
        <f t="shared" si="102"/>
        <v>297180488.33263022</v>
      </c>
      <c r="AK26" s="190">
        <f t="shared" si="102"/>
        <v>254913635.65070719</v>
      </c>
      <c r="AL26" s="190">
        <f t="shared" si="102"/>
        <v>210188765.04975069</v>
      </c>
      <c r="AM26" s="190">
        <f t="shared" si="102"/>
        <v>162862782.13490319</v>
      </c>
      <c r="AN26" s="190">
        <f t="shared" si="102"/>
        <v>112784251.843394</v>
      </c>
      <c r="AO26" s="190">
        <f t="shared" si="102"/>
        <v>60047105.850691788</v>
      </c>
      <c r="AP26" s="190">
        <f t="shared" si="102"/>
        <v>4499532.2417434901</v>
      </c>
      <c r="AQ26" s="190">
        <f t="shared" si="102"/>
        <v>3762159.6560829263</v>
      </c>
      <c r="AR26" s="190">
        <f t="shared" si="102"/>
        <v>3227365.2772485907</v>
      </c>
      <c r="AS26" s="190">
        <f t="shared" si="102"/>
        <v>2909329.5797183188</v>
      </c>
      <c r="AT26" s="190">
        <f t="shared" si="102"/>
        <v>2569031.3833609279</v>
      </c>
      <c r="AU26" s="190">
        <f t="shared" si="102"/>
        <v>2204912.3132585199</v>
      </c>
      <c r="AV26" s="190">
        <f t="shared" si="102"/>
        <v>1815304.908248943</v>
      </c>
      <c r="AW26" s="190">
        <f t="shared" si="102"/>
        <v>1398424.9848886959</v>
      </c>
      <c r="AX26" s="190">
        <f t="shared" si="102"/>
        <v>952363.4668932315</v>
      </c>
      <c r="AY26" s="190">
        <f t="shared" si="102"/>
        <v>583867.89602556918</v>
      </c>
      <c r="AZ26" s="190">
        <f t="shared" si="102"/>
        <v>298367.88858465519</v>
      </c>
      <c r="BA26" s="190">
        <f t="shared" si="102"/>
        <v>101673.13401036189</v>
      </c>
      <c r="BB26" s="190">
        <f t="shared" si="102"/>
        <v>3.5680277505889535E-6</v>
      </c>
      <c r="BC26" s="190">
        <f t="shared" si="102"/>
        <v>3.5680277505889535E-6</v>
      </c>
      <c r="BD26" s="190">
        <f t="shared" si="102"/>
        <v>3.5680277505889535E-6</v>
      </c>
      <c r="BE26" s="190">
        <f t="shared" si="102"/>
        <v>3.5680277505889535E-6</v>
      </c>
      <c r="BF26" s="190">
        <f t="shared" si="102"/>
        <v>3.5680277505889535E-6</v>
      </c>
      <c r="BG26" s="190">
        <f t="shared" si="102"/>
        <v>3.5680277505889535E-6</v>
      </c>
      <c r="BH26" s="190">
        <f t="shared" si="102"/>
        <v>3.5680277505889535E-6</v>
      </c>
      <c r="BI26" s="190">
        <f t="shared" si="102"/>
        <v>3.5680277505889535E-6</v>
      </c>
      <c r="BJ26" s="190">
        <f t="shared" si="102"/>
        <v>3.5680277505889535E-6</v>
      </c>
      <c r="BK26" s="190">
        <f t="shared" si="102"/>
        <v>3.5680277505889535E-6</v>
      </c>
      <c r="BL26" s="190">
        <f t="shared" si="102"/>
        <v>3.5680277505889535E-6</v>
      </c>
      <c r="BM26" s="190">
        <f t="shared" si="102"/>
        <v>3.5680277505889535E-6</v>
      </c>
      <c r="BN26" s="190">
        <f t="shared" si="102"/>
        <v>3.5680277505889535E-6</v>
      </c>
      <c r="BO26" s="190">
        <f t="shared" si="102"/>
        <v>3.5680277505889535E-6</v>
      </c>
      <c r="BP26" s="190">
        <f t="shared" si="102"/>
        <v>3.5680277505889535E-6</v>
      </c>
      <c r="BQ26" s="190">
        <f t="shared" si="102"/>
        <v>3.5680277505889535E-6</v>
      </c>
      <c r="BR26" s="190">
        <f t="shared" si="102"/>
        <v>3.5680277505889535E-6</v>
      </c>
      <c r="BS26" s="190">
        <f t="shared" ref="BS26:BX26" si="103">BS21+BS22+BS23</f>
        <v>3.5680277505889535E-6</v>
      </c>
      <c r="BT26" s="190">
        <f t="shared" si="103"/>
        <v>3.5680277505889535E-6</v>
      </c>
      <c r="BU26" s="190">
        <f t="shared" si="103"/>
        <v>3.5680277505889535E-6</v>
      </c>
      <c r="BV26" s="190">
        <f t="shared" si="103"/>
        <v>3.5680277505889535E-6</v>
      </c>
      <c r="BW26" s="190">
        <f t="shared" si="103"/>
        <v>3.5680277505889535E-6</v>
      </c>
      <c r="BX26" s="190">
        <f t="shared" si="103"/>
        <v>3.5680277505889535E-6</v>
      </c>
    </row>
    <row r="27" spans="1:76" s="245" customFormat="1"/>
    <row r="28" spans="1:76" s="189" customFormat="1">
      <c r="B28" s="157" t="s">
        <v>367</v>
      </c>
      <c r="G28" s="256"/>
      <c r="H28" s="256"/>
      <c r="I28" s="256"/>
      <c r="J28" s="256"/>
    </row>
    <row r="29" spans="1:76" s="189" customFormat="1">
      <c r="B29" s="189" t="s">
        <v>514</v>
      </c>
      <c r="F29" s="190">
        <f>'2015-19 Capex'!D6</f>
        <v>55584181.799999997</v>
      </c>
      <c r="G29" s="190">
        <f>'2015-19 Capex'!E6</f>
        <v>108406354.04999706</v>
      </c>
      <c r="H29" s="190">
        <f>'2015-19 Capex'!F6</f>
        <v>153615040.49433845</v>
      </c>
      <c r="I29" s="190">
        <f>'2015-19 Capex'!G6</f>
        <v>217658039.91545886</v>
      </c>
      <c r="J29" s="190">
        <f>'2015-19 Capex'!H6</f>
        <v>258479235.54359564</v>
      </c>
      <c r="K29" s="190">
        <f>'2015-19 Capex'!I6</f>
        <v>232898315.11552981</v>
      </c>
      <c r="L29" s="190">
        <f>'2015-19 Capex'!J6</f>
        <v>209327401.77633464</v>
      </c>
      <c r="M29" s="190">
        <f>'2015-19 Capex'!K6</f>
        <v>187882788.79329476</v>
      </c>
      <c r="N29" s="190">
        <f>'2015-19 Capex'!L6</f>
        <v>169289227.04987445</v>
      </c>
      <c r="O29" s="190">
        <f>'2015-19 Capex'!M6</f>
        <v>153521812.02446786</v>
      </c>
      <c r="P29" s="190">
        <f>'2015-19 Capex'!N6</f>
        <v>140744056.49147427</v>
      </c>
      <c r="Q29" s="190">
        <f>'2015-19 Capex'!O6</f>
        <v>128776951.26893768</v>
      </c>
      <c r="R29" s="190">
        <f>'2015-19 Capex'!P6</f>
        <v>117899396.87664124</v>
      </c>
      <c r="S29" s="190">
        <f>'2015-19 Capex'!Q6</f>
        <v>107134059.96454486</v>
      </c>
      <c r="T29" s="190">
        <f>'2015-19 Capex'!R6</f>
        <v>96487433.115431532</v>
      </c>
      <c r="U29" s="190">
        <f>'2015-19 Capex'!S6</f>
        <v>85966384.554373845</v>
      </c>
      <c r="V29" s="190">
        <f>'2015-19 Capex'!T6</f>
        <v>76184700.967720136</v>
      </c>
      <c r="W29" s="190">
        <f>'2015-19 Capex'!U6</f>
        <v>67185159.900418013</v>
      </c>
      <c r="X29" s="190">
        <f>'2015-19 Capex'!V6</f>
        <v>59013013.883944288</v>
      </c>
      <c r="Y29" s="190">
        <f>'2015-19 Capex'!W6</f>
        <v>51716133.631954029</v>
      </c>
      <c r="Z29" s="190">
        <f>'2015-19 Capex'!X6</f>
        <v>45345159.520820908</v>
      </c>
      <c r="AA29" s="190">
        <f>'2015-19 Capex'!Y6</f>
        <v>38925503.08784198</v>
      </c>
      <c r="AB29" s="190">
        <f>'2015-19 Capex'!Z6</f>
        <v>32528498.603226636</v>
      </c>
      <c r="AC29" s="190">
        <f>'2015-19 Capex'!AA6</f>
        <v>26081305.753728278</v>
      </c>
      <c r="AD29" s="190">
        <f>'2015-19 Capex'!AB6</f>
        <v>20261701.111053687</v>
      </c>
      <c r="AE29" s="190">
        <f>'2015-19 Capex'!AC6</f>
        <v>14425314.80863695</v>
      </c>
      <c r="AF29" s="190">
        <f>'2015-19 Capex'!AD6</f>
        <v>9316240.5268106237</v>
      </c>
      <c r="AG29" s="190">
        <f>'2015-19 Capex'!AE6</f>
        <v>4976558.4610517267</v>
      </c>
      <c r="AH29" s="190">
        <f>'2015-19 Capex'!AF6</f>
        <v>1450783.4467184483</v>
      </c>
      <c r="AI29" s="190">
        <f>'2015-19 Capex'!AG6</f>
        <v>5.1222741603851318E-9</v>
      </c>
      <c r="AJ29" s="190">
        <f>'2015-19 Capex'!AH6</f>
        <v>0</v>
      </c>
      <c r="AK29" s="190">
        <f>'2015-19 Capex'!AI6</f>
        <v>0</v>
      </c>
      <c r="AL29" s="190">
        <f>'2015-19 Capex'!AJ6</f>
        <v>0</v>
      </c>
      <c r="AM29" s="190">
        <f>'2015-19 Capex'!AK6</f>
        <v>0</v>
      </c>
      <c r="AN29" s="190">
        <f>'2015-19 Capex'!AL6</f>
        <v>0</v>
      </c>
      <c r="AO29" s="190">
        <f>'2015-19 Capex'!AM6</f>
        <v>0</v>
      </c>
      <c r="AP29" s="190">
        <f>'2015-19 Capex'!AN6</f>
        <v>0</v>
      </c>
      <c r="AQ29" s="190">
        <f>'2015-19 Capex'!AO6</f>
        <v>0</v>
      </c>
      <c r="AR29" s="190">
        <f>'2015-19 Capex'!AP6</f>
        <v>0</v>
      </c>
      <c r="AS29" s="190">
        <f>'2015-19 Capex'!AQ6</f>
        <v>0</v>
      </c>
      <c r="AT29" s="190">
        <f>'2015-19 Capex'!AR6</f>
        <v>0</v>
      </c>
      <c r="AU29" s="190">
        <f>'2015-19 Capex'!AS6</f>
        <v>0</v>
      </c>
      <c r="AV29" s="190">
        <f>'2015-19 Capex'!AT6</f>
        <v>0</v>
      </c>
      <c r="AW29" s="190">
        <f>'2015-19 Capex'!AU6</f>
        <v>0</v>
      </c>
      <c r="AX29" s="190">
        <f>'2015-19 Capex'!AV6</f>
        <v>0</v>
      </c>
      <c r="AY29" s="190">
        <f>'2015-19 Capex'!AW6</f>
        <v>0</v>
      </c>
      <c r="AZ29" s="190">
        <f>'2015-19 Capex'!AX6</f>
        <v>0</v>
      </c>
      <c r="BA29" s="190">
        <f>'2015-19 Capex'!AY6</f>
        <v>0</v>
      </c>
      <c r="BB29" s="190">
        <f>'2015-19 Capex'!AZ6</f>
        <v>0</v>
      </c>
      <c r="BC29" s="190">
        <f>'2015-19 Capex'!BA6</f>
        <v>0</v>
      </c>
      <c r="BD29" s="190">
        <f>'2015-19 Capex'!BB6</f>
        <v>0</v>
      </c>
      <c r="BE29" s="190">
        <f>'2015-19 Capex'!BC6</f>
        <v>0</v>
      </c>
      <c r="BF29" s="190">
        <f>'2015-19 Capex'!BD6</f>
        <v>0</v>
      </c>
      <c r="BG29" s="190">
        <f>'2015-19 Capex'!BE6</f>
        <v>0</v>
      </c>
      <c r="BH29" s="190">
        <f>'2015-19 Capex'!BF6</f>
        <v>0</v>
      </c>
      <c r="BI29" s="190">
        <f>'2015-19 Capex'!BG6</f>
        <v>0</v>
      </c>
      <c r="BJ29" s="190">
        <f>'2015-19 Capex'!BH6</f>
        <v>0</v>
      </c>
      <c r="BK29" s="190">
        <f>'2015-19 Capex'!BI6</f>
        <v>0</v>
      </c>
      <c r="BL29" s="190">
        <f>'2015-19 Capex'!BJ6</f>
        <v>0</v>
      </c>
      <c r="BM29" s="190">
        <f>'2015-19 Capex'!BK6</f>
        <v>0</v>
      </c>
      <c r="BN29" s="190">
        <f>'2015-19 Capex'!BL6</f>
        <v>0</v>
      </c>
      <c r="BO29" s="190">
        <f>'2015-19 Capex'!BM6</f>
        <v>0</v>
      </c>
      <c r="BP29" s="190">
        <f>'2015-19 Capex'!BN6</f>
        <v>0</v>
      </c>
      <c r="BQ29" s="190">
        <f>'2015-19 Capex'!BO6</f>
        <v>0</v>
      </c>
      <c r="BR29" s="190">
        <f>'2015-19 Capex'!BP6</f>
        <v>0</v>
      </c>
      <c r="BS29" s="190">
        <f>'2015-19 Capex'!BQ6</f>
        <v>0</v>
      </c>
      <c r="BT29" s="190">
        <f>'2015-19 Capex'!BR6</f>
        <v>0</v>
      </c>
      <c r="BU29" s="190">
        <f>'2015-19 Capex'!BS6</f>
        <v>0</v>
      </c>
      <c r="BV29" s="190">
        <f>'2015-19 Capex'!BT6</f>
        <v>0</v>
      </c>
      <c r="BW29" s="190">
        <f>'2015-19 Capex'!BU6</f>
        <v>0</v>
      </c>
      <c r="BX29" s="190">
        <f>'2015-19 Capex'!BV6</f>
        <v>0</v>
      </c>
    </row>
    <row r="30" spans="1:76" s="189" customFormat="1">
      <c r="B30" s="189" t="s">
        <v>29</v>
      </c>
      <c r="F30" s="190">
        <f>-'2015-19 Capex'!D7</f>
        <v>-4734509.5500029363</v>
      </c>
      <c r="G30" s="190">
        <f>-'2015-19 Capex'!E7</f>
        <v>-9757495.3556586001</v>
      </c>
      <c r="H30" s="190">
        <f>-'2015-19 Capex'!F7</f>
        <v>-14708182.378879603</v>
      </c>
      <c r="I30" s="190">
        <f>-'2015-19 Capex'!G7</f>
        <v>-20273986.171863236</v>
      </c>
      <c r="J30" s="190">
        <f>-'2015-19 Capex'!H7</f>
        <v>-25580920.428065784</v>
      </c>
      <c r="K30" s="190">
        <f>-'2015-19 Capex'!I7</f>
        <v>-23570913.339195184</v>
      </c>
      <c r="L30" s="190">
        <f>-'2015-19 Capex'!J7</f>
        <v>-21444612.983039938</v>
      </c>
      <c r="M30" s="190">
        <f>-'2015-19 Capex'!K7</f>
        <v>-18593561.743420254</v>
      </c>
      <c r="N30" s="190">
        <f>-'2015-19 Capex'!L7</f>
        <v>-15767415.025406608</v>
      </c>
      <c r="O30" s="190">
        <f>-'2015-19 Capex'!M7</f>
        <v>-12777755.532993594</v>
      </c>
      <c r="P30" s="190">
        <f>-'2015-19 Capex'!N7</f>
        <v>-11967105.222536584</v>
      </c>
      <c r="Q30" s="190">
        <f>-'2015-19 Capex'!O7</f>
        <v>-10877554.392296433</v>
      </c>
      <c r="R30" s="190">
        <f>-'2015-19 Capex'!P7</f>
        <v>-10765336.912096385</v>
      </c>
      <c r="S30" s="190">
        <f>-'2015-19 Capex'!Q7</f>
        <v>-10646626.84911333</v>
      </c>
      <c r="T30" s="190">
        <f>-'2015-19 Capex'!R7</f>
        <v>-10521048.561057691</v>
      </c>
      <c r="U30" s="190">
        <f>-'2015-19 Capex'!S7</f>
        <v>-9781683.586653728</v>
      </c>
      <c r="V30" s="190">
        <f>-'2015-19 Capex'!T7</f>
        <v>-8999541.0673021115</v>
      </c>
      <c r="W30" s="190">
        <f>-'2015-19 Capex'!U7</f>
        <v>-8172146.0164737208</v>
      </c>
      <c r="X30" s="190">
        <f>-'2015-19 Capex'!V7</f>
        <v>-7296880.2519902615</v>
      </c>
      <c r="Y30" s="190">
        <f>-'2015-19 Capex'!W7</f>
        <v>-6370974.1111331135</v>
      </c>
      <c r="Z30" s="190">
        <f>-'2015-19 Capex'!X7</f>
        <v>-6419656.432978929</v>
      </c>
      <c r="AA30" s="190">
        <f>-'2015-19 Capex'!Y7</f>
        <v>-6397004.4846153483</v>
      </c>
      <c r="AB30" s="190">
        <f>-'2015-19 Capex'!Z7</f>
        <v>-6447192.8494983502</v>
      </c>
      <c r="AC30" s="190">
        <f>-'2015-19 Capex'!AA7</f>
        <v>-5819604.6426745942</v>
      </c>
      <c r="AD30" s="190">
        <f>-'2015-19 Capex'!AB7</f>
        <v>-5836386.3024167372</v>
      </c>
      <c r="AE30" s="190">
        <f>-'2015-19 Capex'!AC7</f>
        <v>-5109074.2818263248</v>
      </c>
      <c r="AF30" s="190">
        <f>-'2015-19 Capex'!AD7</f>
        <v>-4339682.0657588942</v>
      </c>
      <c r="AG30" s="190">
        <f>-'2015-19 Capex'!AE7</f>
        <v>-3525775.0143332761</v>
      </c>
      <c r="AH30" s="190">
        <f>-'2015-19 Capex'!AF7</f>
        <v>-1450783.4467184416</v>
      </c>
      <c r="AI30" s="190">
        <f>-'2015-19 Capex'!AG7</f>
        <v>0</v>
      </c>
      <c r="AJ30" s="190">
        <f>-'2015-19 Capex'!AH7</f>
        <v>0</v>
      </c>
      <c r="AK30" s="190">
        <f>-'2015-19 Capex'!AI7</f>
        <v>0</v>
      </c>
      <c r="AL30" s="190">
        <f>-'2015-19 Capex'!AJ7</f>
        <v>0</v>
      </c>
      <c r="AM30" s="190">
        <f>-'2015-19 Capex'!AK7</f>
        <v>0</v>
      </c>
      <c r="AN30" s="190">
        <f>-'2015-19 Capex'!AL7</f>
        <v>0</v>
      </c>
      <c r="AO30" s="190">
        <f>-'2015-19 Capex'!AM7</f>
        <v>0</v>
      </c>
      <c r="AP30" s="190">
        <f>-'2015-19 Capex'!AN7</f>
        <v>0</v>
      </c>
      <c r="AQ30" s="190">
        <f>-'2015-19 Capex'!AO7</f>
        <v>0</v>
      </c>
      <c r="AR30" s="190">
        <f>-'2015-19 Capex'!AP7</f>
        <v>0</v>
      </c>
      <c r="AS30" s="190">
        <f>-'2015-19 Capex'!AQ7</f>
        <v>0</v>
      </c>
      <c r="AT30" s="190">
        <f>-'2015-19 Capex'!AR7</f>
        <v>0</v>
      </c>
      <c r="AU30" s="190">
        <f>-'2015-19 Capex'!AS7</f>
        <v>0</v>
      </c>
      <c r="AV30" s="190">
        <f>-'2015-19 Capex'!AT7</f>
        <v>0</v>
      </c>
      <c r="AW30" s="190">
        <f>-'2015-19 Capex'!AU7</f>
        <v>0</v>
      </c>
      <c r="AX30" s="190">
        <f>-'2015-19 Capex'!AV7</f>
        <v>0</v>
      </c>
      <c r="AY30" s="190">
        <f>-'2015-19 Capex'!AW7</f>
        <v>0</v>
      </c>
      <c r="AZ30" s="190">
        <f>-'2015-19 Capex'!AX7</f>
        <v>0</v>
      </c>
      <c r="BA30" s="190">
        <f>-'2015-19 Capex'!AY7</f>
        <v>0</v>
      </c>
      <c r="BB30" s="190">
        <f>-'2015-19 Capex'!AZ7</f>
        <v>0</v>
      </c>
      <c r="BC30" s="190">
        <f>-'2015-19 Capex'!BA7</f>
        <v>0</v>
      </c>
      <c r="BD30" s="190">
        <f>-'2015-19 Capex'!BB7</f>
        <v>0</v>
      </c>
      <c r="BE30" s="190">
        <f>-'2015-19 Capex'!BC7</f>
        <v>0</v>
      </c>
      <c r="BF30" s="190">
        <f>-'2015-19 Capex'!BD7</f>
        <v>0</v>
      </c>
      <c r="BG30" s="190">
        <f>-'2015-19 Capex'!BE7</f>
        <v>0</v>
      </c>
      <c r="BH30" s="190">
        <f>-'2015-19 Capex'!BF7</f>
        <v>0</v>
      </c>
      <c r="BI30" s="190">
        <f>-'2015-19 Capex'!BG7</f>
        <v>0</v>
      </c>
      <c r="BJ30" s="190">
        <f>-'2015-19 Capex'!BH7</f>
        <v>0</v>
      </c>
      <c r="BK30" s="190">
        <f>-'2015-19 Capex'!BI7</f>
        <v>0</v>
      </c>
      <c r="BL30" s="190">
        <f>-'2015-19 Capex'!BJ7</f>
        <v>0</v>
      </c>
      <c r="BM30" s="190">
        <f>-'2015-19 Capex'!BK7</f>
        <v>0</v>
      </c>
      <c r="BN30" s="190">
        <f>-'2015-19 Capex'!BL7</f>
        <v>0</v>
      </c>
      <c r="BO30" s="190">
        <f>-'2015-19 Capex'!BM7</f>
        <v>0</v>
      </c>
      <c r="BP30" s="190">
        <f>-'2015-19 Capex'!BN7</f>
        <v>0</v>
      </c>
      <c r="BQ30" s="190">
        <f>-'2015-19 Capex'!BO7</f>
        <v>0</v>
      </c>
      <c r="BR30" s="190">
        <f>-'2015-19 Capex'!BP7</f>
        <v>0</v>
      </c>
      <c r="BS30" s="190">
        <f>-'2015-19 Capex'!BQ7</f>
        <v>0</v>
      </c>
      <c r="BT30" s="190">
        <f>-'2015-19 Capex'!BR7</f>
        <v>0</v>
      </c>
      <c r="BU30" s="190">
        <f>-'2015-19 Capex'!BS7</f>
        <v>0</v>
      </c>
      <c r="BV30" s="190">
        <f>-'2015-19 Capex'!BT7</f>
        <v>0</v>
      </c>
      <c r="BW30" s="190">
        <f>-'2015-19 Capex'!BU7</f>
        <v>0</v>
      </c>
      <c r="BX30" s="190">
        <f>-'2015-19 Capex'!BV7</f>
        <v>0</v>
      </c>
    </row>
    <row r="31" spans="1:76" s="189" customFormat="1">
      <c r="B31" s="189" t="s">
        <v>31</v>
      </c>
      <c r="F31" s="190">
        <f>'2015-19 Capex'!D8</f>
        <v>2992413.1128253252</v>
      </c>
      <c r="G31" s="190">
        <f>'2015-19 Capex'!E8</f>
        <v>5821406.5367202973</v>
      </c>
      <c r="H31" s="190">
        <f>'2015-19 Capex'!F8</f>
        <v>8224322.7307856921</v>
      </c>
      <c r="I31" s="190">
        <f>'2015-19 Capex'!G8</f>
        <v>11669007.145568695</v>
      </c>
      <c r="J31" s="190">
        <f>'2015-19 Capex'!H8</f>
        <v>13815196.669000054</v>
      </c>
      <c r="K31" s="190">
        <f>'2015-19 Capex'!I8</f>
        <v>12433281.176064219</v>
      </c>
      <c r="L31" s="190">
        <f>'2015-19 Capex'!J8</f>
        <v>11167658.950413043</v>
      </c>
      <c r="M31" s="190">
        <f>'2015-19 Capex'!K8</f>
        <v>10041976.148315411</v>
      </c>
      <c r="N31" s="190">
        <f>'2015-19 Capex'!L8</f>
        <v>9075909.1166337095</v>
      </c>
      <c r="O31" s="190">
        <f>'2015-19 Capex'!M8</f>
        <v>8273354.8593513723</v>
      </c>
      <c r="P31" s="190">
        <f>'2015-19 Capex'!N8</f>
        <v>7577647.2157561146</v>
      </c>
      <c r="Q31" s="190">
        <f>'2015-19 Capex'!O8</f>
        <v>6935364.1790322419</v>
      </c>
      <c r="R31" s="190">
        <f>'2015-19 Capex'!P8</f>
        <v>6326869.1440944374</v>
      </c>
      <c r="S31" s="190">
        <f>'2015-19 Capex'!Q8</f>
        <v>5724866.6919396324</v>
      </c>
      <c r="T31" s="190">
        <f>'2015-19 Capex'!R8</f>
        <v>5129732.4648574218</v>
      </c>
      <c r="U31" s="190">
        <f>'2015-19 Capex'!S8</f>
        <v>4558916.3232522067</v>
      </c>
      <c r="V31" s="190">
        <f>'2015-19 Capex'!T8</f>
        <v>4030877.7265946497</v>
      </c>
      <c r="W31" s="190">
        <f>'2015-19 Capex'!U8</f>
        <v>3548091.6614138642</v>
      </c>
      <c r="X31" s="190">
        <f>'2015-19 Capex'!V8</f>
        <v>3113176.3098881496</v>
      </c>
      <c r="Y31" s="190">
        <f>'2015-19 Capex'!W8</f>
        <v>2728901.3347361218</v>
      </c>
      <c r="Z31" s="190">
        <f>'2015-19 Capex'!X8</f>
        <v>2369289.7158284248</v>
      </c>
      <c r="AA31" s="190">
        <f>'2015-19 Capex'!Y8</f>
        <v>2008946.2467811713</v>
      </c>
      <c r="AB31" s="190">
        <f>'2015-19 Capex'!Z8</f>
        <v>1647828.5848362874</v>
      </c>
      <c r="AC31" s="190">
        <f>'2015-19 Capex'!AA8</f>
        <v>1302944.6567328484</v>
      </c>
      <c r="AD31" s="190">
        <f>'2015-19 Capex'!AB8</f>
        <v>975233.69992882293</v>
      </c>
      <c r="AE31" s="190">
        <f>'2015-19 Capex'!AC8</f>
        <v>667499.47315905942</v>
      </c>
      <c r="AF31" s="190">
        <f>'2015-19 Capex'!AD8</f>
        <v>401845.44186631311</v>
      </c>
      <c r="AG31" s="190">
        <f>'2015-19 Capex'!AE8</f>
        <v>180706.24593175389</v>
      </c>
      <c r="AH31" s="190">
        <f>'2015-19 Capex'!AF8</f>
        <v>40789.121549529242</v>
      </c>
      <c r="AI31" s="190">
        <f>'2015-19 Capex'!AG8</f>
        <v>0</v>
      </c>
      <c r="AJ31" s="190">
        <f>'2015-19 Capex'!AH8</f>
        <v>0</v>
      </c>
      <c r="AK31" s="190">
        <f>'2015-19 Capex'!AI8</f>
        <v>0</v>
      </c>
      <c r="AL31" s="190">
        <f>'2015-19 Capex'!AJ8</f>
        <v>0</v>
      </c>
      <c r="AM31" s="190">
        <f>'2015-19 Capex'!AK8</f>
        <v>0</v>
      </c>
      <c r="AN31" s="190">
        <f>'2015-19 Capex'!AL8</f>
        <v>0</v>
      </c>
      <c r="AO31" s="190">
        <f>'2015-19 Capex'!AM8</f>
        <v>0</v>
      </c>
      <c r="AP31" s="190">
        <f>'2015-19 Capex'!AN8</f>
        <v>0</v>
      </c>
      <c r="AQ31" s="190">
        <f>'2015-19 Capex'!AO8</f>
        <v>0</v>
      </c>
      <c r="AR31" s="190">
        <f>'2015-19 Capex'!AP8</f>
        <v>0</v>
      </c>
      <c r="AS31" s="190">
        <f>'2015-19 Capex'!AQ8</f>
        <v>0</v>
      </c>
      <c r="AT31" s="190">
        <f>'2015-19 Capex'!AR8</f>
        <v>0</v>
      </c>
      <c r="AU31" s="190">
        <f>'2015-19 Capex'!AS8</f>
        <v>0</v>
      </c>
      <c r="AV31" s="190">
        <f>'2015-19 Capex'!AT8</f>
        <v>0</v>
      </c>
      <c r="AW31" s="190">
        <f>'2015-19 Capex'!AU8</f>
        <v>0</v>
      </c>
      <c r="AX31" s="190">
        <f>'2015-19 Capex'!AV8</f>
        <v>0</v>
      </c>
      <c r="AY31" s="190">
        <f>'2015-19 Capex'!AW8</f>
        <v>0</v>
      </c>
      <c r="AZ31" s="190">
        <f>'2015-19 Capex'!AX8</f>
        <v>0</v>
      </c>
      <c r="BA31" s="190">
        <f>'2015-19 Capex'!AY8</f>
        <v>0</v>
      </c>
      <c r="BB31" s="190">
        <f>'2015-19 Capex'!AZ8</f>
        <v>0</v>
      </c>
      <c r="BC31" s="190">
        <f>'2015-19 Capex'!BA8</f>
        <v>0</v>
      </c>
      <c r="BD31" s="190">
        <f>'2015-19 Capex'!BB8</f>
        <v>0</v>
      </c>
      <c r="BE31" s="190">
        <f>'2015-19 Capex'!BC8</f>
        <v>0</v>
      </c>
      <c r="BF31" s="190">
        <f>'2015-19 Capex'!BD8</f>
        <v>0</v>
      </c>
      <c r="BG31" s="190">
        <f>'2015-19 Capex'!BE8</f>
        <v>0</v>
      </c>
      <c r="BH31" s="190">
        <f>'2015-19 Capex'!BF8</f>
        <v>0</v>
      </c>
      <c r="BI31" s="190">
        <f>'2015-19 Capex'!BG8</f>
        <v>0</v>
      </c>
      <c r="BJ31" s="190">
        <f>'2015-19 Capex'!BH8</f>
        <v>0</v>
      </c>
      <c r="BK31" s="190">
        <f>'2015-19 Capex'!BI8</f>
        <v>0</v>
      </c>
      <c r="BL31" s="190">
        <f>'2015-19 Capex'!BJ8</f>
        <v>0</v>
      </c>
      <c r="BM31" s="190">
        <f>'2015-19 Capex'!BK8</f>
        <v>0</v>
      </c>
      <c r="BN31" s="190">
        <f>'2015-19 Capex'!BL8</f>
        <v>0</v>
      </c>
      <c r="BO31" s="190">
        <f>'2015-19 Capex'!BM8</f>
        <v>0</v>
      </c>
      <c r="BP31" s="190">
        <f>'2015-19 Capex'!BN8</f>
        <v>0</v>
      </c>
      <c r="BQ31" s="190">
        <f>'2015-19 Capex'!BO8</f>
        <v>0</v>
      </c>
      <c r="BR31" s="190">
        <f>'2015-19 Capex'!BP8</f>
        <v>0</v>
      </c>
      <c r="BS31" s="190">
        <f>'2015-19 Capex'!BQ8</f>
        <v>0</v>
      </c>
      <c r="BT31" s="190">
        <f>'2015-19 Capex'!BR8</f>
        <v>0</v>
      </c>
      <c r="BU31" s="190">
        <f>'2015-19 Capex'!BS8</f>
        <v>0</v>
      </c>
      <c r="BV31" s="190">
        <f>'2015-19 Capex'!BT8</f>
        <v>0</v>
      </c>
      <c r="BW31" s="190">
        <f>'2015-19 Capex'!BU8</f>
        <v>0</v>
      </c>
      <c r="BX31" s="190">
        <f>'2015-19 Capex'!BV8</f>
        <v>0</v>
      </c>
    </row>
    <row r="32" spans="1:76" s="189" customFormat="1">
      <c r="B32" s="189" t="s">
        <v>33</v>
      </c>
      <c r="F32" s="190">
        <f>'2015-19 Capex'!D9</f>
        <v>7726922.662828261</v>
      </c>
      <c r="G32" s="190">
        <f>'2015-19 Capex'!E9</f>
        <v>15578901.8923789</v>
      </c>
      <c r="H32" s="190">
        <f>'2015-19 Capex'!F9</f>
        <v>22932505.109665293</v>
      </c>
      <c r="I32" s="190">
        <f>'2015-19 Capex'!G9</f>
        <v>31942993.317431927</v>
      </c>
      <c r="J32" s="190">
        <f>'2015-19 Capex'!H9</f>
        <v>39396117.097065844</v>
      </c>
      <c r="K32" s="190">
        <f>'2015-19 Capex'!I9</f>
        <v>36004194.515259407</v>
      </c>
      <c r="L32" s="190">
        <f>'2015-19 Capex'!J9</f>
        <v>32612271.933452975</v>
      </c>
      <c r="M32" s="190">
        <f>'2015-19 Capex'!K9</f>
        <v>28635537.891735669</v>
      </c>
      <c r="N32" s="190">
        <f>'2015-19 Capex'!L9</f>
        <v>24843324.142040316</v>
      </c>
      <c r="O32" s="190">
        <f>'2015-19 Capex'!M9</f>
        <v>21051110.392344967</v>
      </c>
      <c r="P32" s="190">
        <f>'2015-19 Capex'!N9</f>
        <v>19544752.438292693</v>
      </c>
      <c r="Q32" s="190">
        <f>'2015-19 Capex'!O9</f>
        <v>17812918.571328677</v>
      </c>
      <c r="R32" s="190">
        <f>'2015-19 Capex'!P9</f>
        <v>17092206.056190822</v>
      </c>
      <c r="S32" s="190">
        <f>'2015-19 Capex'!Q9</f>
        <v>16371493.541052967</v>
      </c>
      <c r="T32" s="190">
        <f>'2015-19 Capex'!R9</f>
        <v>15650781.02591511</v>
      </c>
      <c r="U32" s="190">
        <f>'2015-19 Capex'!S9</f>
        <v>14340599.909905937</v>
      </c>
      <c r="V32" s="190">
        <f>'2015-19 Capex'!T9</f>
        <v>13030418.793896761</v>
      </c>
      <c r="W32" s="190">
        <f>'2015-19 Capex'!U9</f>
        <v>11720237.677887585</v>
      </c>
      <c r="X32" s="190">
        <f>'2015-19 Capex'!V9</f>
        <v>10410056.561878411</v>
      </c>
      <c r="Y32" s="190">
        <f>'2015-19 Capex'!W9</f>
        <v>9099875.4458692372</v>
      </c>
      <c r="Z32" s="190">
        <f>'2015-19 Capex'!X9</f>
        <v>8788946.1488073543</v>
      </c>
      <c r="AA32" s="190">
        <f>'2015-19 Capex'!Y9</f>
        <v>8405950.7313965205</v>
      </c>
      <c r="AB32" s="190">
        <f>'2015-19 Capex'!Z9</f>
        <v>8095021.4343346376</v>
      </c>
      <c r="AC32" s="190">
        <f>'2015-19 Capex'!AA9</f>
        <v>7122549.299407443</v>
      </c>
      <c r="AD32" s="190">
        <f>'2015-19 Capex'!AB9</f>
        <v>6811620.002345561</v>
      </c>
      <c r="AE32" s="190">
        <f>'2015-19 Capex'!AC9</f>
        <v>5776573.7549853846</v>
      </c>
      <c r="AF32" s="190">
        <f>'2015-19 Capex'!AD9</f>
        <v>4741527.5076252073</v>
      </c>
      <c r="AG32" s="190">
        <f>'2015-19 Capex'!AE9</f>
        <v>3706481.2602650309</v>
      </c>
      <c r="AH32" s="190">
        <f>'2015-19 Capex'!AF9</f>
        <v>1491572.5682679708</v>
      </c>
      <c r="AI32" s="190">
        <f>'2015-19 Capex'!AG9</f>
        <v>0</v>
      </c>
      <c r="AJ32" s="190">
        <f>'2015-19 Capex'!AH9</f>
        <v>0</v>
      </c>
      <c r="AK32" s="190">
        <f>'2015-19 Capex'!AI9</f>
        <v>0</v>
      </c>
      <c r="AL32" s="190">
        <f>'2015-19 Capex'!AJ9</f>
        <v>0</v>
      </c>
      <c r="AM32" s="190">
        <f>'2015-19 Capex'!AK9</f>
        <v>0</v>
      </c>
      <c r="AN32" s="190">
        <f>'2015-19 Capex'!AL9</f>
        <v>0</v>
      </c>
      <c r="AO32" s="190">
        <f>'2015-19 Capex'!AM9</f>
        <v>0</v>
      </c>
      <c r="AP32" s="190">
        <f>'2015-19 Capex'!AN9</f>
        <v>0</v>
      </c>
      <c r="AQ32" s="190">
        <f>'2015-19 Capex'!AO9</f>
        <v>0</v>
      </c>
      <c r="AR32" s="190">
        <f>'2015-19 Capex'!AP9</f>
        <v>0</v>
      </c>
      <c r="AS32" s="190">
        <f>'2015-19 Capex'!AQ9</f>
        <v>0</v>
      </c>
      <c r="AT32" s="190">
        <f>'2015-19 Capex'!AR9</f>
        <v>0</v>
      </c>
      <c r="AU32" s="190">
        <f>'2015-19 Capex'!AS9</f>
        <v>0</v>
      </c>
      <c r="AV32" s="190">
        <f>'2015-19 Capex'!AT9</f>
        <v>0</v>
      </c>
      <c r="AW32" s="190">
        <f>'2015-19 Capex'!AU9</f>
        <v>0</v>
      </c>
      <c r="AX32" s="190">
        <f>'2015-19 Capex'!AV9</f>
        <v>0</v>
      </c>
      <c r="AY32" s="190">
        <f>'2015-19 Capex'!AW9</f>
        <v>0</v>
      </c>
      <c r="AZ32" s="190">
        <f>'2015-19 Capex'!AX9</f>
        <v>0</v>
      </c>
      <c r="BA32" s="190">
        <f>'2015-19 Capex'!AY9</f>
        <v>0</v>
      </c>
      <c r="BB32" s="190">
        <f>'2015-19 Capex'!AZ9</f>
        <v>0</v>
      </c>
      <c r="BC32" s="190">
        <f>'2015-19 Capex'!BA9</f>
        <v>0</v>
      </c>
      <c r="BD32" s="190">
        <f>'2015-19 Capex'!BB9</f>
        <v>0</v>
      </c>
      <c r="BE32" s="190">
        <f>'2015-19 Capex'!BC9</f>
        <v>0</v>
      </c>
      <c r="BF32" s="190">
        <f>'2015-19 Capex'!BD9</f>
        <v>0</v>
      </c>
      <c r="BG32" s="190">
        <f>'2015-19 Capex'!BE9</f>
        <v>0</v>
      </c>
      <c r="BH32" s="190">
        <f>'2015-19 Capex'!BF9</f>
        <v>0</v>
      </c>
      <c r="BI32" s="190">
        <f>'2015-19 Capex'!BG9</f>
        <v>0</v>
      </c>
      <c r="BJ32" s="190">
        <f>'2015-19 Capex'!BH9</f>
        <v>0</v>
      </c>
      <c r="BK32" s="190">
        <f>'2015-19 Capex'!BI9</f>
        <v>0</v>
      </c>
      <c r="BL32" s="190">
        <f>'2015-19 Capex'!BJ9</f>
        <v>0</v>
      </c>
      <c r="BM32" s="190">
        <f>'2015-19 Capex'!BK9</f>
        <v>0</v>
      </c>
      <c r="BN32" s="190">
        <f>'2015-19 Capex'!BL9</f>
        <v>0</v>
      </c>
      <c r="BO32" s="190">
        <f>'2015-19 Capex'!BM9</f>
        <v>0</v>
      </c>
      <c r="BP32" s="190">
        <f>'2015-19 Capex'!BN9</f>
        <v>0</v>
      </c>
      <c r="BQ32" s="190">
        <f>'2015-19 Capex'!BO9</f>
        <v>0</v>
      </c>
      <c r="BR32" s="190">
        <f>'2015-19 Capex'!BP9</f>
        <v>0</v>
      </c>
      <c r="BS32" s="190">
        <f>'2015-19 Capex'!BQ9</f>
        <v>0</v>
      </c>
      <c r="BT32" s="190">
        <f>'2015-19 Capex'!BR9</f>
        <v>0</v>
      </c>
      <c r="BU32" s="190">
        <f>'2015-19 Capex'!BS9</f>
        <v>0</v>
      </c>
      <c r="BV32" s="190">
        <f>'2015-19 Capex'!BT9</f>
        <v>0</v>
      </c>
      <c r="BW32" s="190">
        <f>'2015-19 Capex'!BU9</f>
        <v>0</v>
      </c>
      <c r="BX32" s="190">
        <f>'2015-19 Capex'!BV9</f>
        <v>0</v>
      </c>
    </row>
    <row r="33" spans="2:76" s="189" customFormat="1">
      <c r="B33" s="189" t="s">
        <v>35</v>
      </c>
      <c r="F33" s="190">
        <f>'2015-19 Capex'!D10</f>
        <v>50849672.249997064</v>
      </c>
      <c r="G33" s="190">
        <f>'2015-19 Capex'!E10</f>
        <v>98648858.694338456</v>
      </c>
      <c r="H33" s="190">
        <f>'2015-19 Capex'!F10</f>
        <v>138906858.11545885</v>
      </c>
      <c r="I33" s="190">
        <f>'2015-19 Capex'!G10</f>
        <v>197384053.74359563</v>
      </c>
      <c r="J33" s="190">
        <f>'2015-19 Capex'!H10</f>
        <v>232898315.11552981</v>
      </c>
      <c r="K33" s="190">
        <f>'2015-19 Capex'!I10</f>
        <v>209327401.77633464</v>
      </c>
      <c r="L33" s="190">
        <f>'2015-19 Capex'!J10</f>
        <v>187882788.79329476</v>
      </c>
      <c r="M33" s="190">
        <f>'2015-19 Capex'!K10</f>
        <v>169289227.04987445</v>
      </c>
      <c r="N33" s="190">
        <f>'2015-19 Capex'!L10</f>
        <v>153521812.02446786</v>
      </c>
      <c r="O33" s="190">
        <f>'2015-19 Capex'!M10</f>
        <v>140744056.49147427</v>
      </c>
      <c r="P33" s="190">
        <f>'2015-19 Capex'!N10</f>
        <v>128776951.26893768</v>
      </c>
      <c r="Q33" s="190">
        <f>'2015-19 Capex'!O10</f>
        <v>117899396.87664124</v>
      </c>
      <c r="R33" s="190">
        <f>'2015-19 Capex'!P10</f>
        <v>107134059.96454486</v>
      </c>
      <c r="S33" s="190">
        <f>'2015-19 Capex'!Q10</f>
        <v>96487433.115431532</v>
      </c>
      <c r="T33" s="190">
        <f>'2015-19 Capex'!R10</f>
        <v>85966384.554373845</v>
      </c>
      <c r="U33" s="190">
        <f>'2015-19 Capex'!S10</f>
        <v>76184700.967720136</v>
      </c>
      <c r="V33" s="190">
        <f>'2015-19 Capex'!T10</f>
        <v>67185159.900418013</v>
      </c>
      <c r="W33" s="190">
        <f>'2015-19 Capex'!U10</f>
        <v>59013013.883944288</v>
      </c>
      <c r="X33" s="190">
        <f>'2015-19 Capex'!V10</f>
        <v>51716133.631954029</v>
      </c>
      <c r="Y33" s="190">
        <f>'2015-19 Capex'!W10</f>
        <v>45345159.520820908</v>
      </c>
      <c r="Z33" s="190">
        <f>'2015-19 Capex'!X10</f>
        <v>38925503.08784198</v>
      </c>
      <c r="AA33" s="190">
        <f>'2015-19 Capex'!Y10</f>
        <v>32528498.603226636</v>
      </c>
      <c r="AB33" s="190">
        <f>'2015-19 Capex'!Z10</f>
        <v>26081305.753728278</v>
      </c>
      <c r="AC33" s="190">
        <f>'2015-19 Capex'!AA10</f>
        <v>20261701.111053687</v>
      </c>
      <c r="AD33" s="190">
        <f>'2015-19 Capex'!AB10</f>
        <v>14425314.80863695</v>
      </c>
      <c r="AE33" s="190">
        <f>'2015-19 Capex'!AC10</f>
        <v>9316240.5268106237</v>
      </c>
      <c r="AF33" s="190">
        <f>'2015-19 Capex'!AD10</f>
        <v>4976558.4610517267</v>
      </c>
      <c r="AG33" s="190">
        <f>'2015-19 Capex'!AE10</f>
        <v>1450783.4467184483</v>
      </c>
      <c r="AH33" s="190">
        <f>'2015-19 Capex'!AF10</f>
        <v>5.1222741603851318E-9</v>
      </c>
      <c r="AI33" s="190">
        <f>'2015-19 Capex'!AG10</f>
        <v>0</v>
      </c>
      <c r="AJ33" s="190">
        <f>'2015-19 Capex'!AH10</f>
        <v>0</v>
      </c>
      <c r="AK33" s="190">
        <f>'2015-19 Capex'!AI10</f>
        <v>0</v>
      </c>
      <c r="AL33" s="190">
        <f>'2015-19 Capex'!AJ10</f>
        <v>0</v>
      </c>
      <c r="AM33" s="190">
        <f>'2015-19 Capex'!AK10</f>
        <v>0</v>
      </c>
      <c r="AN33" s="190">
        <f>'2015-19 Capex'!AL10</f>
        <v>0</v>
      </c>
      <c r="AO33" s="190">
        <f>'2015-19 Capex'!AM10</f>
        <v>0</v>
      </c>
      <c r="AP33" s="190">
        <f>'2015-19 Capex'!AN10</f>
        <v>0</v>
      </c>
      <c r="AQ33" s="190">
        <f>'2015-19 Capex'!AO10</f>
        <v>0</v>
      </c>
      <c r="AR33" s="190">
        <f>'2015-19 Capex'!AP10</f>
        <v>0</v>
      </c>
      <c r="AS33" s="190">
        <f>'2015-19 Capex'!AQ10</f>
        <v>0</v>
      </c>
      <c r="AT33" s="190">
        <f>'2015-19 Capex'!AR10</f>
        <v>0</v>
      </c>
      <c r="AU33" s="190">
        <f>'2015-19 Capex'!AS10</f>
        <v>0</v>
      </c>
      <c r="AV33" s="190">
        <f>'2015-19 Capex'!AT10</f>
        <v>0</v>
      </c>
      <c r="AW33" s="190">
        <f>'2015-19 Capex'!AU10</f>
        <v>0</v>
      </c>
      <c r="AX33" s="190">
        <f>'2015-19 Capex'!AV10</f>
        <v>0</v>
      </c>
      <c r="AY33" s="190">
        <f>'2015-19 Capex'!AW10</f>
        <v>0</v>
      </c>
      <c r="AZ33" s="190">
        <f>'2015-19 Capex'!AX10</f>
        <v>0</v>
      </c>
      <c r="BA33" s="190">
        <f>'2015-19 Capex'!AY10</f>
        <v>0</v>
      </c>
      <c r="BB33" s="190">
        <f>'2015-19 Capex'!AZ10</f>
        <v>0</v>
      </c>
      <c r="BC33" s="190">
        <f>'2015-19 Capex'!BA10</f>
        <v>0</v>
      </c>
      <c r="BD33" s="190">
        <f>'2015-19 Capex'!BB10</f>
        <v>0</v>
      </c>
      <c r="BE33" s="190">
        <f>'2015-19 Capex'!BC10</f>
        <v>0</v>
      </c>
      <c r="BF33" s="190">
        <f>'2015-19 Capex'!BD10</f>
        <v>0</v>
      </c>
      <c r="BG33" s="190">
        <f>'2015-19 Capex'!BE10</f>
        <v>0</v>
      </c>
      <c r="BH33" s="190">
        <f>'2015-19 Capex'!BF10</f>
        <v>0</v>
      </c>
      <c r="BI33" s="190">
        <f>'2015-19 Capex'!BG10</f>
        <v>0</v>
      </c>
      <c r="BJ33" s="190">
        <f>'2015-19 Capex'!BH10</f>
        <v>0</v>
      </c>
      <c r="BK33" s="190">
        <f>'2015-19 Capex'!BI10</f>
        <v>0</v>
      </c>
      <c r="BL33" s="190">
        <f>'2015-19 Capex'!BJ10</f>
        <v>0</v>
      </c>
      <c r="BM33" s="190">
        <f>'2015-19 Capex'!BK10</f>
        <v>0</v>
      </c>
      <c r="BN33" s="190">
        <f>'2015-19 Capex'!BL10</f>
        <v>0</v>
      </c>
      <c r="BO33" s="190">
        <f>'2015-19 Capex'!BM10</f>
        <v>0</v>
      </c>
      <c r="BP33" s="190">
        <f>'2015-19 Capex'!BN10</f>
        <v>0</v>
      </c>
      <c r="BQ33" s="190">
        <f>'2015-19 Capex'!BO10</f>
        <v>0</v>
      </c>
      <c r="BR33" s="190">
        <f>'2015-19 Capex'!BP10</f>
        <v>0</v>
      </c>
      <c r="BS33" s="190">
        <f>'2015-19 Capex'!BQ10</f>
        <v>0</v>
      </c>
      <c r="BT33" s="190">
        <f>'2015-19 Capex'!BR10</f>
        <v>0</v>
      </c>
      <c r="BU33" s="190">
        <f>'2015-19 Capex'!BS10</f>
        <v>0</v>
      </c>
      <c r="BV33" s="190">
        <f>'2015-19 Capex'!BT10</f>
        <v>0</v>
      </c>
      <c r="BW33" s="190">
        <f>'2015-19 Capex'!BU10</f>
        <v>0</v>
      </c>
      <c r="BX33" s="190">
        <f>'2015-19 Capex'!BV10</f>
        <v>0</v>
      </c>
    </row>
    <row r="34" spans="2:76" s="189" customFormat="1"/>
    <row r="35" spans="2:76">
      <c r="B35" s="157" t="s">
        <v>368</v>
      </c>
    </row>
    <row r="36" spans="2:76">
      <c r="B36" t="s">
        <v>27</v>
      </c>
      <c r="F36" s="156">
        <f>C56</f>
        <v>1518009761.6279659</v>
      </c>
      <c r="G36" s="156">
        <f>F40</f>
        <v>1471552166.1812494</v>
      </c>
      <c r="H36" s="156">
        <f t="shared" ref="H36:BS36" si="104">G40</f>
        <v>1423368793.381979</v>
      </c>
      <c r="I36" s="156">
        <f t="shared" si="104"/>
        <v>1374490874.2904081</v>
      </c>
      <c r="J36" s="156">
        <f t="shared" si="104"/>
        <v>1324326475.5059831</v>
      </c>
      <c r="K36" s="156">
        <f t="shared" si="104"/>
        <v>1270916259.9822185</v>
      </c>
      <c r="L36" s="156">
        <f t="shared" si="104"/>
        <v>1221288806.1863062</v>
      </c>
      <c r="M36" s="156">
        <f t="shared" si="104"/>
        <v>1174731867.6263058</v>
      </c>
      <c r="N36" s="156">
        <f t="shared" si="104"/>
        <v>1131035964.2211068</v>
      </c>
      <c r="O36" s="156">
        <f t="shared" si="104"/>
        <v>1088442964.0778606</v>
      </c>
      <c r="P36" s="156">
        <f t="shared" si="104"/>
        <v>1046962321.489722</v>
      </c>
      <c r="Q36" s="156">
        <f t="shared" si="104"/>
        <v>1005690976.8463198</v>
      </c>
      <c r="R36" s="156">
        <f t="shared" si="104"/>
        <v>964549807.32660031</v>
      </c>
      <c r="S36" s="156">
        <f t="shared" si="104"/>
        <v>924111194.71638727</v>
      </c>
      <c r="T36" s="156">
        <f t="shared" si="104"/>
        <v>882628914.39534271</v>
      </c>
      <c r="U36" s="156">
        <f t="shared" si="104"/>
        <v>840432873.11881816</v>
      </c>
      <c r="V36" s="156">
        <f t="shared" si="104"/>
        <v>802409921.98161447</v>
      </c>
      <c r="W36" s="156">
        <f t="shared" si="104"/>
        <v>763880748.37566626</v>
      </c>
      <c r="X36" s="156">
        <f t="shared" si="104"/>
        <v>724756969.91968095</v>
      </c>
      <c r="Y36" s="156">
        <f t="shared" si="104"/>
        <v>685218340.82178676</v>
      </c>
      <c r="Z36" s="156">
        <f t="shared" si="104"/>
        <v>644983021.0169028</v>
      </c>
      <c r="AA36" s="156">
        <f t="shared" si="104"/>
        <v>612579725.19976711</v>
      </c>
      <c r="AB36" s="156">
        <f t="shared" si="104"/>
        <v>588330316.17876053</v>
      </c>
      <c r="AC36" s="156">
        <f t="shared" si="104"/>
        <v>562673331.65655017</v>
      </c>
      <c r="AD36" s="156">
        <f t="shared" si="104"/>
        <v>535526746.94303209</v>
      </c>
      <c r="AE36" s="156">
        <f t="shared" si="104"/>
        <v>506803750.58636171</v>
      </c>
      <c r="AF36" s="156">
        <f t="shared" si="104"/>
        <v>476472680.10597593</v>
      </c>
      <c r="AG36" s="156">
        <f t="shared" si="104"/>
        <v>444440509.75950819</v>
      </c>
      <c r="AH36" s="156">
        <f t="shared" si="104"/>
        <v>410608832.4991619</v>
      </c>
      <c r="AI36" s="156">
        <f t="shared" si="104"/>
        <v>374873548.68762982</v>
      </c>
      <c r="AJ36" s="156">
        <f t="shared" si="104"/>
        <v>337124536.80840725</v>
      </c>
      <c r="AK36" s="156">
        <f t="shared" si="104"/>
        <v>297180488.33263016</v>
      </c>
      <c r="AL36" s="156">
        <f t="shared" si="104"/>
        <v>254913635.65070713</v>
      </c>
      <c r="AM36" s="156">
        <f t="shared" si="104"/>
        <v>210188765.04975063</v>
      </c>
      <c r="AN36" s="156">
        <f t="shared" si="104"/>
        <v>162862782.13490313</v>
      </c>
      <c r="AO36" s="156">
        <f t="shared" si="104"/>
        <v>112784251.84339394</v>
      </c>
      <c r="AP36" s="156">
        <f t="shared" si="104"/>
        <v>60047105.850691728</v>
      </c>
      <c r="AQ36" s="156">
        <f t="shared" si="104"/>
        <v>4499532.2417434305</v>
      </c>
      <c r="AR36" s="156">
        <f t="shared" si="104"/>
        <v>3762159.6560828667</v>
      </c>
      <c r="AS36" s="156">
        <f t="shared" si="104"/>
        <v>3227365.2772485311</v>
      </c>
      <c r="AT36" s="156">
        <f t="shared" si="104"/>
        <v>2909329.5797182592</v>
      </c>
      <c r="AU36" s="156">
        <f t="shared" si="104"/>
        <v>2569031.3833608683</v>
      </c>
      <c r="AV36" s="156">
        <f t="shared" si="104"/>
        <v>2204912.3132584603</v>
      </c>
      <c r="AW36" s="156">
        <f t="shared" si="104"/>
        <v>1815304.9082488834</v>
      </c>
      <c r="AX36" s="156">
        <f t="shared" si="104"/>
        <v>1398424.9848886363</v>
      </c>
      <c r="AY36" s="156">
        <f t="shared" si="104"/>
        <v>952363.46689317189</v>
      </c>
      <c r="AZ36" s="156">
        <f t="shared" si="104"/>
        <v>583867.89602550957</v>
      </c>
      <c r="BA36" s="156">
        <f t="shared" si="104"/>
        <v>298367.88858459558</v>
      </c>
      <c r="BB36" s="156">
        <f t="shared" si="104"/>
        <v>101673.13401030228</v>
      </c>
      <c r="BC36" s="156">
        <f t="shared" si="104"/>
        <v>3.5084231058135629E-6</v>
      </c>
      <c r="BD36" s="156">
        <f t="shared" si="104"/>
        <v>3.5084231058135629E-6</v>
      </c>
      <c r="BE36" s="156">
        <f t="shared" si="104"/>
        <v>3.5084231058135629E-6</v>
      </c>
      <c r="BF36" s="156">
        <f t="shared" si="104"/>
        <v>3.5084231058135629E-6</v>
      </c>
      <c r="BG36" s="156">
        <f t="shared" si="104"/>
        <v>3.5084231058135629E-6</v>
      </c>
      <c r="BH36" s="156">
        <f t="shared" si="104"/>
        <v>3.5084231058135629E-6</v>
      </c>
      <c r="BI36" s="156">
        <f t="shared" si="104"/>
        <v>3.5084231058135629E-6</v>
      </c>
      <c r="BJ36" s="156">
        <f t="shared" si="104"/>
        <v>3.5084231058135629E-6</v>
      </c>
      <c r="BK36" s="156">
        <f t="shared" si="104"/>
        <v>3.5084231058135629E-6</v>
      </c>
      <c r="BL36" s="156">
        <f t="shared" si="104"/>
        <v>3.5084231058135629E-6</v>
      </c>
      <c r="BM36" s="156">
        <f t="shared" si="104"/>
        <v>3.5084231058135629E-6</v>
      </c>
      <c r="BN36" s="156">
        <f t="shared" si="104"/>
        <v>3.5084231058135629E-6</v>
      </c>
      <c r="BO36" s="156">
        <f t="shared" si="104"/>
        <v>3.5084231058135629E-6</v>
      </c>
      <c r="BP36" s="156">
        <f t="shared" si="104"/>
        <v>3.5084231058135629E-6</v>
      </c>
      <c r="BQ36" s="156">
        <f t="shared" si="104"/>
        <v>3.5084231058135629E-6</v>
      </c>
      <c r="BR36" s="156">
        <f t="shared" si="104"/>
        <v>3.5084231058135629E-6</v>
      </c>
      <c r="BS36" s="156">
        <f t="shared" si="104"/>
        <v>3.5084231058135629E-6</v>
      </c>
      <c r="BT36" s="156">
        <f t="shared" ref="BT36:BX36" si="105">BS40</f>
        <v>3.5084231058135629E-6</v>
      </c>
      <c r="BU36" s="156">
        <f t="shared" si="105"/>
        <v>3.5084231058135629E-6</v>
      </c>
      <c r="BV36" s="156">
        <f t="shared" si="105"/>
        <v>3.5084231058135629E-6</v>
      </c>
      <c r="BW36" s="156">
        <f t="shared" si="105"/>
        <v>3.5084231058135629E-6</v>
      </c>
      <c r="BX36" s="156">
        <f t="shared" si="105"/>
        <v>3.5084231058135629E-6</v>
      </c>
    </row>
    <row r="37" spans="2:76">
      <c r="B37" t="s">
        <v>29</v>
      </c>
      <c r="F37" s="156">
        <f>F48</f>
        <v>-46457595.446716458</v>
      </c>
      <c r="G37" s="156">
        <f t="shared" ref="G37:BR37" si="106">G48</f>
        <v>-48183372.799270287</v>
      </c>
      <c r="H37" s="156">
        <f t="shared" si="106"/>
        <v>-48877919.091570929</v>
      </c>
      <c r="I37" s="156">
        <f t="shared" si="106"/>
        <v>-50164398.784424938</v>
      </c>
      <c r="J37" s="156">
        <f t="shared" si="106"/>
        <v>-53410215.523764618</v>
      </c>
      <c r="K37" s="156">
        <f t="shared" si="106"/>
        <v>-49627453.795912184</v>
      </c>
      <c r="L37" s="156">
        <f t="shared" si="106"/>
        <v>-46556938.560000405</v>
      </c>
      <c r="M37" s="156">
        <f t="shared" si="106"/>
        <v>-43695903.405199073</v>
      </c>
      <c r="N37" s="156">
        <f t="shared" si="106"/>
        <v>-42593000.143246226</v>
      </c>
      <c r="O37" s="156">
        <f t="shared" si="106"/>
        <v>-41480642.588138551</v>
      </c>
      <c r="P37" s="156">
        <f t="shared" si="106"/>
        <v>-41271344.643402204</v>
      </c>
      <c r="Q37" s="156">
        <f t="shared" si="106"/>
        <v>-41141169.519719481</v>
      </c>
      <c r="R37" s="156">
        <f t="shared" si="106"/>
        <v>-40438612.610213026</v>
      </c>
      <c r="S37" s="156">
        <f t="shared" si="106"/>
        <v>-41482280.32104452</v>
      </c>
      <c r="T37" s="156">
        <f t="shared" si="106"/>
        <v>-42196041.276524514</v>
      </c>
      <c r="U37" s="156">
        <f t="shared" si="106"/>
        <v>-38022951.137203716</v>
      </c>
      <c r="V37" s="156">
        <f t="shared" si="106"/>
        <v>-38529173.60594821</v>
      </c>
      <c r="W37" s="156">
        <f t="shared" si="106"/>
        <v>-39123778.4559853</v>
      </c>
      <c r="X37" s="156">
        <f t="shared" si="106"/>
        <v>-39538629.097894154</v>
      </c>
      <c r="Y37" s="156">
        <f t="shared" si="106"/>
        <v>-40235319.804883994</v>
      </c>
      <c r="Z37" s="156">
        <f t="shared" si="106"/>
        <v>-32403295.81713571</v>
      </c>
      <c r="AA37" s="156">
        <f t="shared" si="106"/>
        <v>-24249409.021006525</v>
      </c>
      <c r="AB37" s="156">
        <f t="shared" si="106"/>
        <v>-25656984.522210345</v>
      </c>
      <c r="AC37" s="156">
        <f t="shared" si="106"/>
        <v>-27146584.713518109</v>
      </c>
      <c r="AD37" s="156">
        <f t="shared" si="106"/>
        <v>-28722996.356670368</v>
      </c>
      <c r="AE37" s="156">
        <f t="shared" si="106"/>
        <v>-30331070.480385803</v>
      </c>
      <c r="AF37" s="156">
        <f t="shared" si="106"/>
        <v>-32032170.346467745</v>
      </c>
      <c r="AG37" s="156">
        <f t="shared" si="106"/>
        <v>-33831677.260346301</v>
      </c>
      <c r="AH37" s="156">
        <f t="shared" si="106"/>
        <v>-35735283.81153211</v>
      </c>
      <c r="AI37" s="156">
        <f t="shared" si="106"/>
        <v>-37749011.879222549</v>
      </c>
      <c r="AJ37" s="156">
        <f t="shared" si="106"/>
        <v>-39944048.475777067</v>
      </c>
      <c r="AK37" s="156">
        <f t="shared" si="106"/>
        <v>-42266852.681923047</v>
      </c>
      <c r="AL37" s="156">
        <f t="shared" si="106"/>
        <v>-44724870.600956514</v>
      </c>
      <c r="AM37" s="156">
        <f t="shared" si="106"/>
        <v>-47325982.914847478</v>
      </c>
      <c r="AN37" s="156">
        <f t="shared" si="106"/>
        <v>-50078530.291509196</v>
      </c>
      <c r="AO37" s="156">
        <f t="shared" si="106"/>
        <v>-52737145.992702208</v>
      </c>
      <c r="AP37" s="156">
        <f t="shared" si="106"/>
        <v>-55547573.608948298</v>
      </c>
      <c r="AQ37" s="156">
        <f t="shared" si="106"/>
        <v>-737372.5856605639</v>
      </c>
      <c r="AR37" s="156">
        <f t="shared" si="106"/>
        <v>-534794.37883433572</v>
      </c>
      <c r="AS37" s="156">
        <f t="shared" si="106"/>
        <v>-318035.69753027183</v>
      </c>
      <c r="AT37" s="156">
        <f t="shared" si="106"/>
        <v>-340298.19635739084</v>
      </c>
      <c r="AU37" s="156">
        <f t="shared" si="106"/>
        <v>-364119.07010240818</v>
      </c>
      <c r="AV37" s="156">
        <f t="shared" si="106"/>
        <v>-389607.40500957676</v>
      </c>
      <c r="AW37" s="156">
        <f t="shared" si="106"/>
        <v>-416879.92336024716</v>
      </c>
      <c r="AX37" s="156">
        <f t="shared" si="106"/>
        <v>-446061.51799546444</v>
      </c>
      <c r="AY37" s="156">
        <f t="shared" si="106"/>
        <v>-368495.57086766232</v>
      </c>
      <c r="AZ37" s="156">
        <f t="shared" si="106"/>
        <v>-285500.00744091399</v>
      </c>
      <c r="BA37" s="156">
        <f t="shared" si="106"/>
        <v>-196694.7545742933</v>
      </c>
      <c r="BB37" s="156">
        <f t="shared" si="106"/>
        <v>-101673.13400679386</v>
      </c>
      <c r="BC37" s="156">
        <f t="shared" si="106"/>
        <v>0</v>
      </c>
      <c r="BD37" s="156">
        <f t="shared" si="106"/>
        <v>0</v>
      </c>
      <c r="BE37" s="156">
        <f t="shared" si="106"/>
        <v>0</v>
      </c>
      <c r="BF37" s="156">
        <f t="shared" si="106"/>
        <v>0</v>
      </c>
      <c r="BG37" s="156">
        <f t="shared" si="106"/>
        <v>0</v>
      </c>
      <c r="BH37" s="156">
        <f t="shared" si="106"/>
        <v>0</v>
      </c>
      <c r="BI37" s="156">
        <f t="shared" si="106"/>
        <v>0</v>
      </c>
      <c r="BJ37" s="156">
        <f t="shared" si="106"/>
        <v>0</v>
      </c>
      <c r="BK37" s="156">
        <f t="shared" si="106"/>
        <v>0</v>
      </c>
      <c r="BL37" s="156">
        <f t="shared" si="106"/>
        <v>0</v>
      </c>
      <c r="BM37" s="156">
        <f t="shared" si="106"/>
        <v>0</v>
      </c>
      <c r="BN37" s="156">
        <f t="shared" si="106"/>
        <v>0</v>
      </c>
      <c r="BO37" s="156">
        <f t="shared" si="106"/>
        <v>0</v>
      </c>
      <c r="BP37" s="156">
        <f t="shared" si="106"/>
        <v>0</v>
      </c>
      <c r="BQ37" s="156">
        <f t="shared" si="106"/>
        <v>0</v>
      </c>
      <c r="BR37" s="156">
        <f t="shared" si="106"/>
        <v>0</v>
      </c>
      <c r="BS37" s="156">
        <f t="shared" ref="BS37:BX37" si="107">BS48</f>
        <v>0</v>
      </c>
      <c r="BT37" s="156">
        <f t="shared" si="107"/>
        <v>0</v>
      </c>
      <c r="BU37" s="156">
        <f t="shared" si="107"/>
        <v>0</v>
      </c>
      <c r="BV37" s="156">
        <f t="shared" si="107"/>
        <v>0</v>
      </c>
      <c r="BW37" s="156">
        <f t="shared" si="107"/>
        <v>0</v>
      </c>
      <c r="BX37" s="156">
        <f t="shared" si="107"/>
        <v>0</v>
      </c>
    </row>
    <row r="38" spans="2:76">
      <c r="B38" t="s">
        <v>31</v>
      </c>
      <c r="F38" s="156">
        <f>AVERAGE(F36,F40)*(Input!$C$10/(1+0.5*Input!$C$10))</f>
        <v>84052244.412546486</v>
      </c>
      <c r="G38" s="156">
        <f>AVERAGE(G36,G40)*(Input!$C$10/(1+0.5*Input!$C$10))</f>
        <v>81391391.088032454</v>
      </c>
      <c r="H38" s="156">
        <f>AVERAGE(H36,H40)*(Input!$C$10/(1+0.5*Input!$C$10))</f>
        <v>78662489.788775891</v>
      </c>
      <c r="I38" s="156">
        <f>AVERAGE(I36,I40)*(Input!$C$10/(1+0.5*Input!$C$10))</f>
        <v>75877891.472928733</v>
      </c>
      <c r="J38" s="156">
        <f>AVERAGE(J36,J40)*(Input!$C$10/(1+0.5*Input!$C$10))</f>
        <v>72965866.565270498</v>
      </c>
      <c r="K38" s="156">
        <f>AVERAGE(K36,K40)*(Input!$C$10/(1+0.5*Input!$C$10))</f>
        <v>70068937.993630856</v>
      </c>
      <c r="L38" s="156">
        <f>AVERAGE(L36,L40)*(Input!$C$10/(1+0.5*Input!$C$10))</f>
        <v>67364690.933294535</v>
      </c>
      <c r="M38" s="156">
        <f>AVERAGE(M36,M40)*(Input!$C$10/(1+0.5*Input!$C$10))</f>
        <v>64827210.822506212</v>
      </c>
      <c r="N38" s="156">
        <f>AVERAGE(N36,N40)*(Input!$C$10/(1+0.5*Input!$C$10))</f>
        <v>62401177.782789424</v>
      </c>
      <c r="O38" s="156">
        <f>AVERAGE(O36,O40)*(Input!$C$10/(1+0.5*Input!$C$10))</f>
        <v>60037427.32765504</v>
      </c>
      <c r="P38" s="156">
        <f>AVERAGE(P36,P40)*(Input!$C$10/(1+0.5*Input!$C$10))</f>
        <v>57710835.531141751</v>
      </c>
      <c r="Q38" s="156">
        <f>AVERAGE(Q36,Q40)*(Input!$C$10/(1+0.5*Input!$C$10))</f>
        <v>55393788.100661755</v>
      </c>
      <c r="R38" s="156">
        <f>AVERAGE(R36,R40)*(Input!$C$10/(1+0.5*Input!$C$10))</f>
        <v>53100153.129289128</v>
      </c>
      <c r="S38" s="156">
        <f>AVERAGE(S36,S40)*(Input!$C$10/(1+0.5*Input!$C$10))</f>
        <v>50796927.746633157</v>
      </c>
      <c r="T38" s="156">
        <f>AVERAGE(T36,T40)*(Input!$C$10/(1+0.5*Input!$C$10))</f>
        <v>48444291.83916939</v>
      </c>
      <c r="U38" s="156">
        <f>AVERAGE(U36,U40)*(Input!$C$10/(1+0.5*Input!$C$10))</f>
        <v>46188915.79421556</v>
      </c>
      <c r="V38" s="156">
        <f>AVERAGE(V36,V40)*(Input!$C$10/(1+0.5*Input!$C$10))</f>
        <v>44036634.605671547</v>
      </c>
      <c r="W38" s="156">
        <f>AVERAGE(W36,W40)*(Input!$C$10/(1+0.5*Input!$C$10))</f>
        <v>41853403.395322151</v>
      </c>
      <c r="X38" s="156">
        <f>AVERAGE(X36,X40)*(Input!$C$10/(1+0.5*Input!$C$10))</f>
        <v>39641791.103803843</v>
      </c>
      <c r="Y38" s="156">
        <f>AVERAGE(Y36,Y40)*(Input!$C$10/(1+0.5*Input!$C$10))</f>
        <v>37398927.562975995</v>
      </c>
      <c r="Z38" s="156">
        <f>AVERAGE(Z36,Z40)*(Input!$C$10/(1+0.5*Input!$C$10))</f>
        <v>35356675.613866806</v>
      </c>
      <c r="AA38" s="156">
        <f>AVERAGE(AA36,AA40)*(Input!$C$10/(1+0.5*Input!$C$10))</f>
        <v>33763871.34733104</v>
      </c>
      <c r="AB38" s="156">
        <f>AVERAGE(AB36,AB40)*(Input!$C$10/(1+0.5*Input!$C$10))</f>
        <v>32360741.226886552</v>
      </c>
      <c r="AC38" s="156">
        <f>AVERAGE(AC36,AC40)*(Input!$C$10/(1+0.5*Input!$C$10))</f>
        <v>30876156.323001094</v>
      </c>
      <c r="AD38" s="156">
        <f>AVERAGE(AD36,AD40)*(Input!$C$10/(1+0.5*Input!$C$10))</f>
        <v>29305369.767400518</v>
      </c>
      <c r="AE38" s="156">
        <f>AVERAGE(AE36,AE40)*(Input!$C$10/(1+0.5*Input!$C$10))</f>
        <v>27645050.637306262</v>
      </c>
      <c r="AF38" s="156">
        <f>AVERAGE(AF36,AF40)*(Input!$C$10/(1+0.5*Input!$C$10))</f>
        <v>25891693.293684211</v>
      </c>
      <c r="AG38" s="156">
        <f>AVERAGE(AG36,AG40)*(Input!$C$10/(1+0.5*Input!$C$10))</f>
        <v>24039915.558122966</v>
      </c>
      <c r="AH38" s="156">
        <f>AVERAGE(AH36,AH40)*(Input!$C$10/(1+0.5*Input!$C$10))</f>
        <v>22084023.90702191</v>
      </c>
      <c r="AI38" s="156">
        <f>AVERAGE(AI36,AI40)*(Input!$C$10/(1+0.5*Input!$C$10))</f>
        <v>20017995.461707391</v>
      </c>
      <c r="AJ38" s="156">
        <f>AVERAGE(AJ36,AJ40)*(Input!$C$10/(1+0.5*Input!$C$10))</f>
        <v>17833636.597162105</v>
      </c>
      <c r="AK38" s="156">
        <f>AVERAGE(AK36,AK40)*(Input!$C$10/(1+0.5*Input!$C$10))</f>
        <v>15522257.564265989</v>
      </c>
      <c r="AL38" s="156">
        <f>AVERAGE(AL36,AL40)*(Input!$C$10/(1+0.5*Input!$C$10))</f>
        <v>13076464.580609884</v>
      </c>
      <c r="AM38" s="156">
        <f>AVERAGE(AM36,AM40)*(Input!$C$10/(1+0.5*Input!$C$10))</f>
        <v>10488432.947572701</v>
      </c>
      <c r="AN38" s="156">
        <f>AVERAGE(AN36,AN40)*(Input!$C$10/(1+0.5*Input!$C$10))</f>
        <v>7749881.8994245259</v>
      </c>
      <c r="AO38" s="156">
        <f>AVERAGE(AO36,AO40)*(Input!$C$10/(1+0.5*Input!$C$10))</f>
        <v>4859194.71475909</v>
      </c>
      <c r="AP38" s="156">
        <f>AVERAGE(AP36,AP40)*(Input!$C$10/(1+0.5*Input!$C$10))</f>
        <v>1814744.0768786003</v>
      </c>
      <c r="AQ38" s="156">
        <f>AVERAGE(AQ36,AQ40)*(Input!$C$10/(1+0.5*Input!$C$10))</f>
        <v>232279.43204579313</v>
      </c>
      <c r="AR38" s="156">
        <f>AVERAGE(AR36,AR40)*(Input!$C$10/(1+0.5*Input!$C$10))</f>
        <v>196512.15536266685</v>
      </c>
      <c r="AS38" s="156">
        <f>AVERAGE(AS36,AS40)*(Input!$C$10/(1+0.5*Input!$C$10))</f>
        <v>172534.63499281844</v>
      </c>
      <c r="AT38" s="156">
        <f>AVERAGE(AT36,AT40)*(Input!$C$10/(1+0.5*Input!$C$10))</f>
        <v>154025.42103762904</v>
      </c>
      <c r="AU38" s="156">
        <f>AVERAGE(AU36,AU40)*(Input!$C$10/(1+0.5*Input!$C$10))</f>
        <v>134220.56210557639</v>
      </c>
      <c r="AV38" s="156">
        <f>AVERAGE(AV36,AV40)*(Input!$C$10/(1+0.5*Input!$C$10))</f>
        <v>113029.36304828004</v>
      </c>
      <c r="AW38" s="156">
        <f>AVERAGE(AW36,AW40)*(Input!$C$10/(1+0.5*Input!$C$10))</f>
        <v>90354.780056972959</v>
      </c>
      <c r="AX38" s="156">
        <f>AVERAGE(AX36,AX40)*(Input!$C$10/(1+0.5*Input!$C$10))</f>
        <v>66092.976256274371</v>
      </c>
      <c r="AY38" s="156">
        <f>AVERAGE(AY36,AY40)*(Input!$C$10/(1+0.5*Input!$C$10))</f>
        <v>43191.510029994162</v>
      </c>
      <c r="AZ38" s="156">
        <f>AVERAGE(AZ36,AZ40)*(Input!$C$10/(1+0.5*Input!$C$10))</f>
        <v>24804.268848808926</v>
      </c>
      <c r="BA38" s="156">
        <f>AVERAGE(BA36,BA40)*(Input!$C$10/(1+0.5*Input!$C$10))</f>
        <v>11247.248465875295</v>
      </c>
      <c r="BB38" s="156">
        <f>AVERAGE(BB36,BB40)*(Input!$C$10/(1+0.5*Input!$C$10))</f>
        <v>2858.5643370769408</v>
      </c>
      <c r="BC38" s="156">
        <f>AVERAGE(BC36,BC40)*(Input!$C$10/(1+0.5*Input!$C$10))</f>
        <v>1.9728029959798581E-7</v>
      </c>
      <c r="BD38" s="156">
        <f>AVERAGE(BD36,BD40)*(Input!$C$10/(1+0.5*Input!$C$10))</f>
        <v>1.9728029959798581E-7</v>
      </c>
      <c r="BE38" s="156">
        <f>AVERAGE(BE36,BE40)*(Input!$C$10/(1+0.5*Input!$C$10))</f>
        <v>1.9728029959798581E-7</v>
      </c>
      <c r="BF38" s="156">
        <f>AVERAGE(BF36,BF40)*(Input!$C$10/(1+0.5*Input!$C$10))</f>
        <v>1.9728029959798581E-7</v>
      </c>
      <c r="BG38" s="156">
        <f>AVERAGE(BG36,BG40)*(Input!$C$10/(1+0.5*Input!$C$10))</f>
        <v>1.9728029959798581E-7</v>
      </c>
      <c r="BH38" s="156">
        <f>AVERAGE(BH36,BH40)*(Input!$C$10/(1+0.5*Input!$C$10))</f>
        <v>1.9728029959798581E-7</v>
      </c>
      <c r="BI38" s="156">
        <f>AVERAGE(BI36,BI40)*(Input!$C$10/(1+0.5*Input!$C$10))</f>
        <v>1.9728029959798581E-7</v>
      </c>
      <c r="BJ38" s="156">
        <f>AVERAGE(BJ36,BJ40)*(Input!$C$10/(1+0.5*Input!$C$10))</f>
        <v>1.9728029959798581E-7</v>
      </c>
      <c r="BK38" s="156">
        <f>AVERAGE(BK36,BK40)*(Input!$C$10/(1+0.5*Input!$C$10))</f>
        <v>1.9728029959798581E-7</v>
      </c>
      <c r="BL38" s="156">
        <f>AVERAGE(BL36,BL40)*(Input!$C$10/(1+0.5*Input!$C$10))</f>
        <v>1.9728029959798581E-7</v>
      </c>
      <c r="BM38" s="156">
        <f>AVERAGE(BM36,BM40)*(Input!$C$10/(1+0.5*Input!$C$10))</f>
        <v>1.9728029959798581E-7</v>
      </c>
      <c r="BN38" s="156">
        <f>AVERAGE(BN36,BN40)*(Input!$C$10/(1+0.5*Input!$C$10))</f>
        <v>1.9728029959798581E-7</v>
      </c>
      <c r="BO38" s="156">
        <f>AVERAGE(BO36,BO40)*(Input!$C$10/(1+0.5*Input!$C$10))</f>
        <v>1.9728029959798581E-7</v>
      </c>
      <c r="BP38" s="156">
        <f>AVERAGE(BP36,BP40)*(Input!$C$10/(1+0.5*Input!$C$10))</f>
        <v>1.9728029959798581E-7</v>
      </c>
      <c r="BQ38" s="156">
        <f>AVERAGE(BQ36,BQ40)*(Input!$C$10/(1+0.5*Input!$C$10))</f>
        <v>1.9728029959798581E-7</v>
      </c>
      <c r="BR38" s="156">
        <f>AVERAGE(BR36,BR40)*(Input!$C$10/(1+0.5*Input!$C$10))</f>
        <v>1.9728029959798581E-7</v>
      </c>
      <c r="BS38" s="156">
        <f>AVERAGE(BS36,BS40)*(Input!$C$10/(1+0.5*Input!$C$10))</f>
        <v>1.9728029959798581E-7</v>
      </c>
      <c r="BT38" s="156">
        <f>AVERAGE(BT36,BT40)*(Input!$C$10/(1+0.5*Input!$C$10))</f>
        <v>1.9728029959798581E-7</v>
      </c>
      <c r="BU38" s="156">
        <f>AVERAGE(BU36,BU40)*(Input!$C$10/(1+0.5*Input!$C$10))</f>
        <v>1.9728029959798581E-7</v>
      </c>
      <c r="BV38" s="156">
        <f>AVERAGE(BV36,BV40)*(Input!$C$10/(1+0.5*Input!$C$10))</f>
        <v>1.9728029959798581E-7</v>
      </c>
      <c r="BW38" s="156">
        <f>AVERAGE(BW36,BW40)*(Input!$C$10/(1+0.5*Input!$C$10))</f>
        <v>1.9728029959798581E-7</v>
      </c>
      <c r="BX38" s="156">
        <f>AVERAGE(BX36,BX40)*(Input!$C$10/(1+0.5*Input!$C$10))</f>
        <v>1.9728029959798581E-7</v>
      </c>
    </row>
    <row r="39" spans="2:76">
      <c r="B39" t="s">
        <v>33</v>
      </c>
      <c r="F39" s="156">
        <f>F38-F37</f>
        <v>130509839.85926294</v>
      </c>
      <c r="G39" s="156">
        <f t="shared" ref="G39:BR39" si="108">G38-G37</f>
        <v>129574763.88730274</v>
      </c>
      <c r="H39" s="156">
        <f t="shared" si="108"/>
        <v>127540408.88034682</v>
      </c>
      <c r="I39" s="156">
        <f t="shared" si="108"/>
        <v>126042290.25735366</v>
      </c>
      <c r="J39" s="156">
        <f t="shared" si="108"/>
        <v>126376082.08903512</v>
      </c>
      <c r="K39" s="156">
        <f t="shared" si="108"/>
        <v>119696391.78954303</v>
      </c>
      <c r="L39" s="156">
        <f t="shared" si="108"/>
        <v>113921629.49329494</v>
      </c>
      <c r="M39" s="156">
        <f t="shared" si="108"/>
        <v>108523114.22770528</v>
      </c>
      <c r="N39" s="156">
        <f t="shared" si="108"/>
        <v>104994177.92603564</v>
      </c>
      <c r="O39" s="156">
        <f t="shared" si="108"/>
        <v>101518069.9157936</v>
      </c>
      <c r="P39" s="156">
        <f t="shared" si="108"/>
        <v>98982180.174543947</v>
      </c>
      <c r="Q39" s="156">
        <f t="shared" si="108"/>
        <v>96534957.620381236</v>
      </c>
      <c r="R39" s="156">
        <f t="shared" si="108"/>
        <v>93538765.739502162</v>
      </c>
      <c r="S39" s="156">
        <f t="shared" si="108"/>
        <v>92279208.067677677</v>
      </c>
      <c r="T39" s="156">
        <f t="shared" si="108"/>
        <v>90640333.115693897</v>
      </c>
      <c r="U39" s="156">
        <f t="shared" si="108"/>
        <v>84211866.931419283</v>
      </c>
      <c r="V39" s="156">
        <f t="shared" si="108"/>
        <v>82565808.211619765</v>
      </c>
      <c r="W39" s="156">
        <f t="shared" si="108"/>
        <v>80977181.851307452</v>
      </c>
      <c r="X39" s="156">
        <f t="shared" si="108"/>
        <v>79180420.201698005</v>
      </c>
      <c r="Y39" s="156">
        <f t="shared" si="108"/>
        <v>77634247.367859989</v>
      </c>
      <c r="Z39" s="156">
        <f t="shared" si="108"/>
        <v>67759971.431002513</v>
      </c>
      <c r="AA39" s="156">
        <f t="shared" si="108"/>
        <v>58013280.368337564</v>
      </c>
      <c r="AB39" s="156">
        <f t="shared" si="108"/>
        <v>58017725.7490969</v>
      </c>
      <c r="AC39" s="156">
        <f t="shared" si="108"/>
        <v>58022741.0365192</v>
      </c>
      <c r="AD39" s="156">
        <f t="shared" si="108"/>
        <v>58028366.124070883</v>
      </c>
      <c r="AE39" s="156">
        <f t="shared" si="108"/>
        <v>57976121.117692068</v>
      </c>
      <c r="AF39" s="156">
        <f t="shared" si="108"/>
        <v>57923863.640151955</v>
      </c>
      <c r="AG39" s="156">
        <f t="shared" si="108"/>
        <v>57871592.818469271</v>
      </c>
      <c r="AH39" s="156">
        <f t="shared" si="108"/>
        <v>57819307.71855402</v>
      </c>
      <c r="AI39" s="156">
        <f t="shared" si="108"/>
        <v>57767007.34092994</v>
      </c>
      <c r="AJ39" s="156">
        <f t="shared" si="108"/>
        <v>57777685.072939172</v>
      </c>
      <c r="AK39" s="156">
        <f t="shared" si="108"/>
        <v>57789110.246189035</v>
      </c>
      <c r="AL39" s="156">
        <f t="shared" si="108"/>
        <v>57801335.181566402</v>
      </c>
      <c r="AM39" s="156">
        <f t="shared" si="108"/>
        <v>57814415.862420179</v>
      </c>
      <c r="AN39" s="156">
        <f t="shared" si="108"/>
        <v>57828412.190933719</v>
      </c>
      <c r="AO39" s="156">
        <f t="shared" si="108"/>
        <v>57596340.707461298</v>
      </c>
      <c r="AP39" s="156">
        <f t="shared" si="108"/>
        <v>57362317.685826898</v>
      </c>
      <c r="AQ39" s="156">
        <f t="shared" si="108"/>
        <v>969652.01770635706</v>
      </c>
      <c r="AR39" s="156">
        <f t="shared" si="108"/>
        <v>731306.53419700253</v>
      </c>
      <c r="AS39" s="156">
        <f t="shared" si="108"/>
        <v>490570.3325230903</v>
      </c>
      <c r="AT39" s="156">
        <f t="shared" si="108"/>
        <v>494323.61739501986</v>
      </c>
      <c r="AU39" s="156">
        <f t="shared" si="108"/>
        <v>498339.63220798457</v>
      </c>
      <c r="AV39" s="156">
        <f t="shared" si="108"/>
        <v>502636.76805785683</v>
      </c>
      <c r="AW39" s="156">
        <f t="shared" si="108"/>
        <v>507234.70341722015</v>
      </c>
      <c r="AX39" s="156">
        <f t="shared" si="108"/>
        <v>512154.49425173883</v>
      </c>
      <c r="AY39" s="156">
        <f t="shared" si="108"/>
        <v>411687.0808976565</v>
      </c>
      <c r="AZ39" s="156">
        <f t="shared" si="108"/>
        <v>310304.27628972294</v>
      </c>
      <c r="BA39" s="156">
        <f t="shared" si="108"/>
        <v>207942.00304016861</v>
      </c>
      <c r="BB39" s="156">
        <f t="shared" si="108"/>
        <v>104531.6983438708</v>
      </c>
      <c r="BC39" s="156">
        <f t="shared" si="108"/>
        <v>1.9728029959798581E-7</v>
      </c>
      <c r="BD39" s="156">
        <f t="shared" si="108"/>
        <v>1.9728029959798581E-7</v>
      </c>
      <c r="BE39" s="156">
        <f t="shared" si="108"/>
        <v>1.9728029959798581E-7</v>
      </c>
      <c r="BF39" s="156">
        <f t="shared" si="108"/>
        <v>1.9728029959798581E-7</v>
      </c>
      <c r="BG39" s="156">
        <f t="shared" si="108"/>
        <v>1.9728029959798581E-7</v>
      </c>
      <c r="BH39" s="156">
        <f t="shared" si="108"/>
        <v>1.9728029959798581E-7</v>
      </c>
      <c r="BI39" s="156">
        <f t="shared" si="108"/>
        <v>1.9728029959798581E-7</v>
      </c>
      <c r="BJ39" s="156">
        <f t="shared" si="108"/>
        <v>1.9728029959798581E-7</v>
      </c>
      <c r="BK39" s="156">
        <f t="shared" si="108"/>
        <v>1.9728029959798581E-7</v>
      </c>
      <c r="BL39" s="156">
        <f t="shared" si="108"/>
        <v>1.9728029959798581E-7</v>
      </c>
      <c r="BM39" s="156">
        <f t="shared" si="108"/>
        <v>1.9728029959798581E-7</v>
      </c>
      <c r="BN39" s="156">
        <f t="shared" si="108"/>
        <v>1.9728029959798581E-7</v>
      </c>
      <c r="BO39" s="156">
        <f t="shared" si="108"/>
        <v>1.9728029959798581E-7</v>
      </c>
      <c r="BP39" s="156">
        <f t="shared" si="108"/>
        <v>1.9728029959798581E-7</v>
      </c>
      <c r="BQ39" s="156">
        <f t="shared" si="108"/>
        <v>1.9728029959798581E-7</v>
      </c>
      <c r="BR39" s="156">
        <f t="shared" si="108"/>
        <v>1.9728029959798581E-7</v>
      </c>
      <c r="BS39" s="156">
        <f t="shared" ref="BS39:BX39" si="109">BS38-BS37</f>
        <v>1.9728029959798581E-7</v>
      </c>
      <c r="BT39" s="156">
        <f t="shared" si="109"/>
        <v>1.9728029959798581E-7</v>
      </c>
      <c r="BU39" s="156">
        <f t="shared" si="109"/>
        <v>1.9728029959798581E-7</v>
      </c>
      <c r="BV39" s="156">
        <f t="shared" si="109"/>
        <v>1.9728029959798581E-7</v>
      </c>
      <c r="BW39" s="156">
        <f t="shared" si="109"/>
        <v>1.9728029959798581E-7</v>
      </c>
      <c r="BX39" s="156">
        <f t="shared" si="109"/>
        <v>1.9728029959798581E-7</v>
      </c>
    </row>
    <row r="40" spans="2:76">
      <c r="B40" t="s">
        <v>35</v>
      </c>
      <c r="F40" s="156">
        <f>F36+F37</f>
        <v>1471552166.1812494</v>
      </c>
      <c r="G40" s="156">
        <f>G36+G37</f>
        <v>1423368793.381979</v>
      </c>
      <c r="H40" s="156">
        <f t="shared" ref="H40:BR40" si="110">H36+H37</f>
        <v>1374490874.2904081</v>
      </c>
      <c r="I40" s="156">
        <f t="shared" si="110"/>
        <v>1324326475.5059831</v>
      </c>
      <c r="J40" s="156">
        <f t="shared" si="110"/>
        <v>1270916259.9822185</v>
      </c>
      <c r="K40" s="156">
        <f t="shared" si="110"/>
        <v>1221288806.1863062</v>
      </c>
      <c r="L40" s="156">
        <f t="shared" si="110"/>
        <v>1174731867.6263058</v>
      </c>
      <c r="M40" s="156">
        <f t="shared" si="110"/>
        <v>1131035964.2211068</v>
      </c>
      <c r="N40" s="156">
        <f t="shared" si="110"/>
        <v>1088442964.0778606</v>
      </c>
      <c r="O40" s="156">
        <f t="shared" si="110"/>
        <v>1046962321.489722</v>
      </c>
      <c r="P40" s="156">
        <f t="shared" si="110"/>
        <v>1005690976.8463198</v>
      </c>
      <c r="Q40" s="156">
        <f t="shared" si="110"/>
        <v>964549807.32660031</v>
      </c>
      <c r="R40" s="156">
        <f t="shared" si="110"/>
        <v>924111194.71638727</v>
      </c>
      <c r="S40" s="156">
        <f t="shared" si="110"/>
        <v>882628914.39534271</v>
      </c>
      <c r="T40" s="156">
        <f t="shared" si="110"/>
        <v>840432873.11881816</v>
      </c>
      <c r="U40" s="156">
        <f t="shared" si="110"/>
        <v>802409921.98161447</v>
      </c>
      <c r="V40" s="156">
        <f t="shared" si="110"/>
        <v>763880748.37566626</v>
      </c>
      <c r="W40" s="156">
        <f t="shared" si="110"/>
        <v>724756969.91968095</v>
      </c>
      <c r="X40" s="156">
        <f t="shared" si="110"/>
        <v>685218340.82178676</v>
      </c>
      <c r="Y40" s="156">
        <f t="shared" si="110"/>
        <v>644983021.0169028</v>
      </c>
      <c r="Z40" s="156">
        <f t="shared" si="110"/>
        <v>612579725.19976711</v>
      </c>
      <c r="AA40" s="156">
        <f t="shared" si="110"/>
        <v>588330316.17876053</v>
      </c>
      <c r="AB40" s="156">
        <f t="shared" si="110"/>
        <v>562673331.65655017</v>
      </c>
      <c r="AC40" s="156">
        <f t="shared" si="110"/>
        <v>535526746.94303209</v>
      </c>
      <c r="AD40" s="156">
        <f t="shared" si="110"/>
        <v>506803750.58636171</v>
      </c>
      <c r="AE40" s="156">
        <f t="shared" si="110"/>
        <v>476472680.10597593</v>
      </c>
      <c r="AF40" s="156">
        <f t="shared" si="110"/>
        <v>444440509.75950819</v>
      </c>
      <c r="AG40" s="156">
        <f t="shared" si="110"/>
        <v>410608832.4991619</v>
      </c>
      <c r="AH40" s="156">
        <f t="shared" si="110"/>
        <v>374873548.68762982</v>
      </c>
      <c r="AI40" s="156">
        <f t="shared" si="110"/>
        <v>337124536.80840725</v>
      </c>
      <c r="AJ40" s="156">
        <f t="shared" si="110"/>
        <v>297180488.33263016</v>
      </c>
      <c r="AK40" s="156">
        <f t="shared" si="110"/>
        <v>254913635.65070713</v>
      </c>
      <c r="AL40" s="156">
        <f t="shared" si="110"/>
        <v>210188765.04975063</v>
      </c>
      <c r="AM40" s="156">
        <f t="shared" si="110"/>
        <v>162862782.13490313</v>
      </c>
      <c r="AN40" s="156">
        <f t="shared" si="110"/>
        <v>112784251.84339394</v>
      </c>
      <c r="AO40" s="156">
        <f t="shared" si="110"/>
        <v>60047105.850691728</v>
      </c>
      <c r="AP40" s="156">
        <f t="shared" si="110"/>
        <v>4499532.2417434305</v>
      </c>
      <c r="AQ40" s="156">
        <f t="shared" si="110"/>
        <v>3762159.6560828667</v>
      </c>
      <c r="AR40" s="156">
        <f t="shared" si="110"/>
        <v>3227365.2772485311</v>
      </c>
      <c r="AS40" s="156">
        <f t="shared" si="110"/>
        <v>2909329.5797182592</v>
      </c>
      <c r="AT40" s="156">
        <f t="shared" si="110"/>
        <v>2569031.3833608683</v>
      </c>
      <c r="AU40" s="156">
        <f t="shared" si="110"/>
        <v>2204912.3132584603</v>
      </c>
      <c r="AV40" s="156">
        <f t="shared" si="110"/>
        <v>1815304.9082488834</v>
      </c>
      <c r="AW40" s="156">
        <f t="shared" si="110"/>
        <v>1398424.9848886363</v>
      </c>
      <c r="AX40" s="156">
        <f t="shared" si="110"/>
        <v>952363.46689317189</v>
      </c>
      <c r="AY40" s="156">
        <f t="shared" si="110"/>
        <v>583867.89602550957</v>
      </c>
      <c r="AZ40" s="156">
        <f t="shared" si="110"/>
        <v>298367.88858459558</v>
      </c>
      <c r="BA40" s="156">
        <f t="shared" si="110"/>
        <v>101673.13401030228</v>
      </c>
      <c r="BB40" s="156">
        <f t="shared" si="110"/>
        <v>3.5084231058135629E-6</v>
      </c>
      <c r="BC40" s="156">
        <f t="shared" si="110"/>
        <v>3.5084231058135629E-6</v>
      </c>
      <c r="BD40" s="156">
        <f t="shared" si="110"/>
        <v>3.5084231058135629E-6</v>
      </c>
      <c r="BE40" s="156">
        <f t="shared" si="110"/>
        <v>3.5084231058135629E-6</v>
      </c>
      <c r="BF40" s="156">
        <f t="shared" si="110"/>
        <v>3.5084231058135629E-6</v>
      </c>
      <c r="BG40" s="156">
        <f t="shared" si="110"/>
        <v>3.5084231058135629E-6</v>
      </c>
      <c r="BH40" s="156">
        <f t="shared" si="110"/>
        <v>3.5084231058135629E-6</v>
      </c>
      <c r="BI40" s="156">
        <f t="shared" si="110"/>
        <v>3.5084231058135629E-6</v>
      </c>
      <c r="BJ40" s="156">
        <f t="shared" si="110"/>
        <v>3.5084231058135629E-6</v>
      </c>
      <c r="BK40" s="156">
        <f t="shared" si="110"/>
        <v>3.5084231058135629E-6</v>
      </c>
      <c r="BL40" s="156">
        <f t="shared" si="110"/>
        <v>3.5084231058135629E-6</v>
      </c>
      <c r="BM40" s="156">
        <f t="shared" si="110"/>
        <v>3.5084231058135629E-6</v>
      </c>
      <c r="BN40" s="156">
        <f t="shared" si="110"/>
        <v>3.5084231058135629E-6</v>
      </c>
      <c r="BO40" s="156">
        <f t="shared" si="110"/>
        <v>3.5084231058135629E-6</v>
      </c>
      <c r="BP40" s="156">
        <f t="shared" si="110"/>
        <v>3.5084231058135629E-6</v>
      </c>
      <c r="BQ40" s="156">
        <f t="shared" si="110"/>
        <v>3.5084231058135629E-6</v>
      </c>
      <c r="BR40" s="156">
        <f t="shared" si="110"/>
        <v>3.5084231058135629E-6</v>
      </c>
      <c r="BS40" s="156">
        <f t="shared" ref="BS40:BX40" si="111">BS36+BS37</f>
        <v>3.5084231058135629E-6</v>
      </c>
      <c r="BT40" s="156">
        <f t="shared" si="111"/>
        <v>3.5084231058135629E-6</v>
      </c>
      <c r="BU40" s="156">
        <f t="shared" si="111"/>
        <v>3.5084231058135629E-6</v>
      </c>
      <c r="BV40" s="156">
        <f t="shared" si="111"/>
        <v>3.5084231058135629E-6</v>
      </c>
      <c r="BW40" s="156">
        <f t="shared" si="111"/>
        <v>3.5084231058135629E-6</v>
      </c>
      <c r="BX40" s="156">
        <f t="shared" si="111"/>
        <v>3.5084231058135629E-6</v>
      </c>
    </row>
    <row r="42" spans="2:76">
      <c r="B42" s="157" t="s">
        <v>341</v>
      </c>
    </row>
    <row r="43" spans="2:76" s="167" customFormat="1">
      <c r="B43" s="168" t="s">
        <v>342</v>
      </c>
      <c r="F43" s="156">
        <f>-'Pre 2010 RAB'!H8*Input!$C$140</f>
        <v>-50547024.200580202</v>
      </c>
      <c r="G43" s="156">
        <f>-'Pre 2010 RAB'!I8*Input!$C$140</f>
        <v>-47035217.932673514</v>
      </c>
      <c r="H43" s="156">
        <f>-'Pre 2010 RAB'!J8*Input!$C$140</f>
        <v>-42805081.678550996</v>
      </c>
      <c r="I43" s="156">
        <f>-'Pre 2010 RAB'!K8*Input!$C$140</f>
        <v>-38690439.421750374</v>
      </c>
      <c r="J43" s="156">
        <f>-'Pre 2010 RAB'!L8*Input!$C$140</f>
        <v>-36121391.483235784</v>
      </c>
      <c r="K43" s="156">
        <f>-'Pre 2010 RAB'!M8*Input!$C$140</f>
        <v>-32645031.967852339</v>
      </c>
      <c r="L43" s="156">
        <f>-'Pre 2010 RAB'!N8*Input!$C$140</f>
        <v>-29432411.117826022</v>
      </c>
      <c r="M43" s="156">
        <f>-'Pre 2010 RAB'!O8*Input!$C$140</f>
        <v>-27186823.63481554</v>
      </c>
      <c r="N43" s="156">
        <f>-'Pre 2010 RAB'!P8*Input!$C$140</f>
        <v>-25281004.580705952</v>
      </c>
      <c r="O43" s="156">
        <f>-'Pre 2010 RAB'!Q8*Input!$C$140</f>
        <v>-23270099.58931125</v>
      </c>
      <c r="P43" s="156">
        <f>-'Pre 2010 RAB'!R8*Input!$C$140</f>
        <v>-22071591.987514883</v>
      </c>
      <c r="Q43" s="156">
        <f>-'Pre 2010 RAB'!S8*Input!$C$140</f>
        <v>-20894100.559165694</v>
      </c>
      <c r="R43" s="156">
        <f>-'Pre 2010 RAB'!T8*Input!$C$140</f>
        <v>-19082697.646553446</v>
      </c>
      <c r="S43" s="156">
        <f>-'Pre 2010 RAB'!U8*Input!$C$140</f>
        <v>-18952364.275430422</v>
      </c>
      <c r="T43" s="156">
        <f>-'Pre 2010 RAB'!V8*Input!$C$140</f>
        <v>-18925400.689465079</v>
      </c>
      <c r="U43" s="156">
        <f>-'Pre 2010 RAB'!W8*Input!$C$140</f>
        <v>-18853338.825639449</v>
      </c>
      <c r="V43" s="156">
        <f>-'Pre 2010 RAB'!X8*Input!$C$140</f>
        <v>-18780789.042599306</v>
      </c>
      <c r="W43" s="156">
        <f>-'Pre 2010 RAB'!Y8*Input!$C$140</f>
        <v>-18767885.515346117</v>
      </c>
      <c r="X43" s="156">
        <f>-'Pre 2010 RAB'!Z8*Input!$C$140</f>
        <v>-18545161.563174881</v>
      </c>
      <c r="Y43" s="156">
        <f>-'Pre 2010 RAB'!AA8*Input!$C$140</f>
        <v>-18572827.687647548</v>
      </c>
      <c r="Z43" s="156">
        <f>-'Pre 2010 RAB'!AB8*Input!$C$140</f>
        <v>-9483960.0292031541</v>
      </c>
      <c r="AA43" s="156">
        <f>-'Pre 2010 RAB'!AC8*Input!$C$140</f>
        <v>0</v>
      </c>
      <c r="AB43" s="156">
        <f>-'Pre 2010 RAB'!AD8*Input!$C$140</f>
        <v>0</v>
      </c>
      <c r="AC43" s="156">
        <f>-'Pre 2010 RAB'!AE8*Input!$C$140</f>
        <v>0</v>
      </c>
      <c r="AD43" s="156">
        <f>-'Pre 2010 RAB'!AF8*Input!$C$140</f>
        <v>0</v>
      </c>
      <c r="AE43" s="156">
        <f>-'Pre 2010 RAB'!AG8*Input!$C$140</f>
        <v>0</v>
      </c>
      <c r="AF43" s="156">
        <f>-'Pre 2010 RAB'!AH8*Input!$C$140</f>
        <v>0</v>
      </c>
      <c r="AG43" s="156">
        <f>-'Pre 2010 RAB'!AI8*Input!$C$140</f>
        <v>0</v>
      </c>
      <c r="AH43" s="156">
        <f>-'Pre 2010 RAB'!AJ8*Input!$C$140</f>
        <v>0</v>
      </c>
      <c r="AI43" s="156">
        <f>-'Pre 2010 RAB'!AK8*Input!$C$140</f>
        <v>0</v>
      </c>
      <c r="AJ43" s="156">
        <f>-'Pre 2010 RAB'!AL8*Input!$C$140</f>
        <v>0</v>
      </c>
      <c r="AK43" s="156">
        <f>-'Pre 2010 RAB'!AM8*Input!$C$140</f>
        <v>0</v>
      </c>
      <c r="AL43" s="156">
        <f>-'Pre 2010 RAB'!AN8*Input!$C$140</f>
        <v>0</v>
      </c>
      <c r="AM43" s="156">
        <f>-'Pre 2010 RAB'!AO8*Input!$C$140</f>
        <v>0</v>
      </c>
      <c r="AN43" s="156">
        <f>-'Pre 2010 RAB'!AP8*Input!$C$140</f>
        <v>0</v>
      </c>
      <c r="AO43" s="156">
        <f>-'Pre 2010 RAB'!AQ8*Input!$C$140</f>
        <v>0</v>
      </c>
      <c r="AP43" s="156">
        <f>-'Pre 2010 RAB'!AR8*Input!$C$140</f>
        <v>0</v>
      </c>
      <c r="AQ43" s="156">
        <f>-'Pre 2010 RAB'!AS8*Input!$C$140</f>
        <v>0</v>
      </c>
      <c r="AR43" s="156">
        <f>-'Pre 2010 RAB'!AT8*Input!$C$140</f>
        <v>0</v>
      </c>
      <c r="AS43" s="156">
        <f>-'Pre 2010 RAB'!AU8*Input!$C$140</f>
        <v>0</v>
      </c>
      <c r="AT43" s="156">
        <f>-'Pre 2010 RAB'!AV8*Input!$C$140</f>
        <v>0</v>
      </c>
      <c r="AU43" s="156">
        <f>-'Pre 2010 RAB'!AW8*Input!$C$140</f>
        <v>0</v>
      </c>
      <c r="AV43" s="156">
        <f>-'Pre 2010 RAB'!AX8*Input!$C$140</f>
        <v>0</v>
      </c>
      <c r="AW43" s="156">
        <f>-'Pre 2010 RAB'!AY8*Input!$C$140</f>
        <v>0</v>
      </c>
      <c r="AX43" s="156">
        <f>-'Pre 2010 RAB'!AZ8*Input!$C$140</f>
        <v>0</v>
      </c>
      <c r="AY43" s="156">
        <f>-'Pre 2010 RAB'!BA8*Input!$C$140</f>
        <v>0</v>
      </c>
      <c r="AZ43" s="156">
        <f>-'Pre 2010 RAB'!BB8*Input!$C$140</f>
        <v>0</v>
      </c>
      <c r="BA43" s="156">
        <f>-'Pre 2010 RAB'!BC8*Input!$C$140</f>
        <v>0</v>
      </c>
      <c r="BB43" s="156">
        <f>-'Pre 2010 RAB'!BD8*Input!$C$140</f>
        <v>0</v>
      </c>
      <c r="BC43" s="156">
        <f>-'Pre 2010 RAB'!BE8*Input!$C$140</f>
        <v>0</v>
      </c>
      <c r="BD43" s="156">
        <f>-'Pre 2010 RAB'!BF8*Input!$C$140</f>
        <v>0</v>
      </c>
      <c r="BE43" s="156">
        <f>-'Pre 2010 RAB'!BG8*Input!$C$140</f>
        <v>0</v>
      </c>
      <c r="BF43" s="156">
        <f>-'Pre 2010 RAB'!BH8*Input!$C$140</f>
        <v>0</v>
      </c>
      <c r="BG43" s="156">
        <f>-'Pre 2010 RAB'!BI8*Input!$C$140</f>
        <v>0</v>
      </c>
      <c r="BH43" s="156">
        <f>-'Pre 2010 RAB'!BJ8*Input!$C$140</f>
        <v>0</v>
      </c>
      <c r="BI43" s="156">
        <f>-'Pre 2010 RAB'!BK8*Input!$C$140</f>
        <v>0</v>
      </c>
      <c r="BJ43" s="156">
        <f>-'Pre 2010 RAB'!BL8*Input!$C$140</f>
        <v>0</v>
      </c>
      <c r="BK43" s="156">
        <f>-'Pre 2010 RAB'!BM8*Input!$C$140</f>
        <v>0</v>
      </c>
      <c r="BL43" s="156">
        <f>-'Pre 2010 RAB'!BN8*Input!$C$140</f>
        <v>0</v>
      </c>
      <c r="BM43" s="156">
        <f>-'Pre 2010 RAB'!BO8*Input!$C$140</f>
        <v>0</v>
      </c>
      <c r="BN43" s="156">
        <f>-'Pre 2010 RAB'!BP8*Input!$C$140</f>
        <v>0</v>
      </c>
      <c r="BO43" s="156">
        <f>-'Pre 2010 RAB'!BQ8*Input!$C$140</f>
        <v>0</v>
      </c>
      <c r="BP43" s="156">
        <f>-'Pre 2010 RAB'!BR8*Input!$C$140</f>
        <v>0</v>
      </c>
      <c r="BQ43" s="156">
        <f>-'Pre 2010 RAB'!BS8*Input!$C$140</f>
        <v>0</v>
      </c>
      <c r="BR43" s="156">
        <f>-'Pre 2010 RAB'!BT8*Input!$C$140</f>
        <v>0</v>
      </c>
      <c r="BS43" s="156">
        <f>-'Pre 2010 RAB'!BU8*Input!$C$140</f>
        <v>0</v>
      </c>
      <c r="BT43" s="156">
        <f>-'Pre 2010 RAB'!BV8*Input!$C$140</f>
        <v>0</v>
      </c>
      <c r="BU43" s="156">
        <f>-'Pre 2010 RAB'!BW8*Input!$C$140</f>
        <v>0</v>
      </c>
      <c r="BV43" s="156">
        <f>-'Pre 2010 RAB'!BX8*Input!$C$140</f>
        <v>0</v>
      </c>
      <c r="BW43" s="156">
        <f>-'Pre 2010 RAB'!BY8*Input!$C$140</f>
        <v>0</v>
      </c>
      <c r="BX43" s="156">
        <f>-'Pre 2010 RAB'!BZ8*Input!$C$140</f>
        <v>0</v>
      </c>
    </row>
    <row r="44" spans="2:76" s="167" customFormat="1">
      <c r="B44" s="168" t="s">
        <v>85</v>
      </c>
      <c r="F44" s="156">
        <f>('T2 Capex'!H54+'T2 Capex'!H55)*Input!$C$140</f>
        <v>14882012.838790322</v>
      </c>
      <c r="G44" s="156">
        <f>('T2 Capex'!I54+'T2 Capex'!I55)*Input!$C$140</f>
        <v>9592584.3611610942</v>
      </c>
      <c r="H44" s="156">
        <f>('T2 Capex'!J54+'T2 Capex'!J55)*Input!$C$140</f>
        <v>3913623.0868831589</v>
      </c>
      <c r="I44" s="156">
        <f>('T2 Capex'!K54+'T2 Capex'!K55)*Input!$C$140</f>
        <v>-2297049.204563959</v>
      </c>
      <c r="J44" s="156">
        <f>('T2 Capex'!L54+'T2 Capex'!L55)*Input!$C$140</f>
        <v>-9030128.4248228595</v>
      </c>
      <c r="K44" s="156">
        <f>('T2 Capex'!M54+'T2 Capex'!M55)*Input!$C$140</f>
        <v>-9552585.8551161811</v>
      </c>
      <c r="L44" s="156">
        <f>('T2 Capex'!N54+'T2 Capex'!N55)*Input!$C$140</f>
        <v>-10105271.17959076</v>
      </c>
      <c r="M44" s="156">
        <f>('T2 Capex'!O54+'T2 Capex'!O55)*Input!$C$140</f>
        <v>-10689933.297838513</v>
      </c>
      <c r="N44" s="156">
        <f>('T2 Capex'!P54+'T2 Capex'!P55)*Input!$C$140</f>
        <v>-11308422.295784885</v>
      </c>
      <c r="O44" s="156">
        <f>('T2 Capex'!Q54+'T2 Capex'!Q55)*Input!$C$140</f>
        <v>-11962695.300041003</v>
      </c>
      <c r="P44" s="156">
        <f>('T2 Capex'!R54+'T2 Capex'!R55)*Input!$C$140</f>
        <v>-12654822.670971954</v>
      </c>
      <c r="Q44" s="156">
        <f>('T2 Capex'!S54+'T2 Capex'!S55)*Input!$C$140</f>
        <v>-13386994.55407819</v>
      </c>
      <c r="R44" s="156">
        <f>('T2 Capex'!T54+'T2 Capex'!T55)*Input!$C$140</f>
        <v>-14161527.81042129</v>
      </c>
      <c r="S44" s="156">
        <f>('T2 Capex'!U54+'T2 Capex'!U55)*Input!$C$140</f>
        <v>-14980873.34802423</v>
      </c>
      <c r="T44" s="156">
        <f>('T2 Capex'!V54+'T2 Capex'!V55)*Input!$C$140</f>
        <v>-15847623.877445634</v>
      </c>
      <c r="U44" s="156">
        <f>('T2 Capex'!W54+'T2 Capex'!W55)*Input!$C$140</f>
        <v>-16764522.116069272</v>
      </c>
      <c r="V44" s="156">
        <f>('T2 Capex'!X54+'T2 Capex'!X55)*Input!$C$140</f>
        <v>-17734469.467070419</v>
      </c>
      <c r="W44" s="156">
        <f>('T2 Capex'!Y54+'T2 Capex'!Y55)*Input!$C$140</f>
        <v>-18760535.200522352</v>
      </c>
      <c r="X44" s="156">
        <f>('T2 Capex'!Z54+'T2 Capex'!Z55)*Input!$C$140</f>
        <v>-19845966.165695429</v>
      </c>
      <c r="Y44" s="156">
        <f>('T2 Capex'!AA54+'T2 Capex'!AA55)*Input!$C$140</f>
        <v>-20994197.065282099</v>
      </c>
      <c r="Z44" s="156">
        <f>('T2 Capex'!AB54+'T2 Capex'!AB55)*Input!$C$140</f>
        <v>-22208861.324059129</v>
      </c>
      <c r="AA44" s="156">
        <f>('T2 Capex'!AC54+'T2 Capex'!AC55)*Input!$C$140</f>
        <v>-23493802.586379692</v>
      </c>
      <c r="AB44" s="156">
        <f>('T2 Capex'!AD54+'T2 Capex'!AD55)*Input!$C$140</f>
        <v>-24853086.878877372</v>
      </c>
      <c r="AC44" s="156">
        <f>('T2 Capex'!AE54+'T2 Capex'!AE55)*Input!$C$140</f>
        <v>-26291015.476869561</v>
      </c>
      <c r="AD44" s="156">
        <f>('T2 Capex'!AF54+'T2 Capex'!AF55)*Input!$C$140</f>
        <v>-27812138.515174154</v>
      </c>
      <c r="AE44" s="156">
        <f>('T2 Capex'!AG54+'T2 Capex'!AG55)*Input!$C$140</f>
        <v>-29421269.386409234</v>
      </c>
      <c r="AF44" s="156">
        <f>('T2 Capex'!AH54+'T2 Capex'!AH55)*Input!$C$140</f>
        <v>-31123499.972337198</v>
      </c>
      <c r="AG44" s="156">
        <f>('T2 Capex'!AI54+'T2 Capex'!AI55)*Input!$C$140</f>
        <v>-32924216.756450992</v>
      </c>
      <c r="AH44" s="156">
        <f>('T2 Capex'!AJ54+'T2 Capex'!AJ55)*Input!$C$140</f>
        <v>-34829117.868788511</v>
      </c>
      <c r="AI44" s="156">
        <f>('T2 Capex'!AK54+'T2 Capex'!AK55)*Input!$C$140</f>
        <v>-36844231.116911277</v>
      </c>
      <c r="AJ44" s="156">
        <f>('T2 Capex'!AL54+'T2 Capex'!AL55)*Input!$C$140</f>
        <v>-38975933.060104005</v>
      </c>
      <c r="AK44" s="156">
        <f>('T2 Capex'!AM54+'T2 Capex'!AM55)*Input!$C$140</f>
        <v>-41230969.18715287</v>
      </c>
      <c r="AL44" s="156">
        <f>('T2 Capex'!AN54+'T2 Capex'!AN55)*Input!$C$140</f>
        <v>-43616475.261552431</v>
      </c>
      <c r="AM44" s="156">
        <f>('T2 Capex'!AO54+'T2 Capex'!AO55)*Input!$C$140</f>
        <v>-46139999.901685104</v>
      </c>
      <c r="AN44" s="156">
        <f>('T2 Capex'!AP54+'T2 Capex'!AP55)*Input!$C$140</f>
        <v>-48809528.467425458</v>
      </c>
      <c r="AO44" s="156">
        <f>('T2 Capex'!AQ54+'T2 Capex'!AQ55)*Input!$C$140</f>
        <v>-51633508.328755073</v>
      </c>
      <c r="AP44" s="156">
        <f>('T2 Capex'!AR54+'T2 Capex'!AR55)*Input!$C$140</f>
        <v>-54620875.596347332</v>
      </c>
      <c r="AQ44" s="156">
        <f>('T2 Capex'!AS54+'T2 Capex'!AS55)*Input!$C$140</f>
        <v>0</v>
      </c>
      <c r="AR44" s="156">
        <f>('T2 Capex'!AT54+'T2 Capex'!AT55)*Input!$C$140</f>
        <v>0</v>
      </c>
      <c r="AS44" s="156">
        <f>('T2 Capex'!AU54+'T2 Capex'!AU55)*Input!$C$140</f>
        <v>0</v>
      </c>
      <c r="AT44" s="156">
        <f>('T2 Capex'!AV54+'T2 Capex'!AV55)*Input!$C$140</f>
        <v>0</v>
      </c>
      <c r="AU44" s="156">
        <f>('T2 Capex'!AW54+'T2 Capex'!AW55)*Input!$C$140</f>
        <v>0</v>
      </c>
      <c r="AV44" s="156">
        <f>('T2 Capex'!AX54+'T2 Capex'!AX55)*Input!$C$140</f>
        <v>0</v>
      </c>
      <c r="AW44" s="156">
        <f>('T2 Capex'!AY54+'T2 Capex'!AY55)*Input!$C$140</f>
        <v>0</v>
      </c>
      <c r="AX44" s="156">
        <f>('T2 Capex'!AZ54+'T2 Capex'!AZ55)*Input!$C$140</f>
        <v>0</v>
      </c>
      <c r="AY44" s="156">
        <f>('T2 Capex'!BA54+'T2 Capex'!BA55)*Input!$C$140</f>
        <v>0</v>
      </c>
      <c r="AZ44" s="156">
        <f>('T2 Capex'!BB54+'T2 Capex'!BB55)*Input!$C$140</f>
        <v>0</v>
      </c>
      <c r="BA44" s="156">
        <f>('T2 Capex'!BC54+'T2 Capex'!BC55)*Input!$C$140</f>
        <v>0</v>
      </c>
      <c r="BB44" s="156">
        <f>('T2 Capex'!BD54+'T2 Capex'!BD55)*Input!$C$140</f>
        <v>0</v>
      </c>
      <c r="BC44" s="156">
        <f>('T2 Capex'!BE54+'T2 Capex'!BE55)*Input!$C$140</f>
        <v>0</v>
      </c>
      <c r="BD44" s="156">
        <f>('T2 Capex'!BF54+'T2 Capex'!BF55)*Input!$C$140</f>
        <v>0</v>
      </c>
      <c r="BE44" s="156">
        <f>('T2 Capex'!BG54+'T2 Capex'!BG55)*Input!$C$140</f>
        <v>0</v>
      </c>
      <c r="BF44" s="156">
        <f>('T2 Capex'!BH54+'T2 Capex'!BH55)*Input!$C$140</f>
        <v>0</v>
      </c>
      <c r="BG44" s="156">
        <f>('T2 Capex'!BI54+'T2 Capex'!BI55)*Input!$C$140</f>
        <v>0</v>
      </c>
      <c r="BH44" s="156">
        <f>('T2 Capex'!BJ54+'T2 Capex'!BJ55)*Input!$C$140</f>
        <v>0</v>
      </c>
      <c r="BI44" s="156">
        <f>('T2 Capex'!BK54+'T2 Capex'!BK55)*Input!$C$140</f>
        <v>0</v>
      </c>
      <c r="BJ44" s="156">
        <f>('T2 Capex'!BL54+'T2 Capex'!BL55)*Input!$C$140</f>
        <v>0</v>
      </c>
      <c r="BK44" s="156">
        <f>('T2 Capex'!BM54+'T2 Capex'!BM55)*Input!$C$140</f>
        <v>0</v>
      </c>
      <c r="BL44" s="156">
        <f>('T2 Capex'!BN54+'T2 Capex'!BN55)*Input!$C$140</f>
        <v>0</v>
      </c>
      <c r="BM44" s="156">
        <f>('T2 Capex'!BO54+'T2 Capex'!BO55)*Input!$C$140</f>
        <v>0</v>
      </c>
      <c r="BN44" s="156">
        <f>('T2 Capex'!BP54+'T2 Capex'!BP55)*Input!$C$140</f>
        <v>0</v>
      </c>
      <c r="BO44" s="156">
        <f>('T2 Capex'!BQ54+'T2 Capex'!BQ55)*Input!$C$140</f>
        <v>0</v>
      </c>
      <c r="BP44" s="156">
        <f>('T2 Capex'!BR54+'T2 Capex'!BR55)*Input!$C$140</f>
        <v>0</v>
      </c>
      <c r="BQ44" s="156">
        <f>('T2 Capex'!BS54+'T2 Capex'!BS55)*Input!$C$140</f>
        <v>0</v>
      </c>
      <c r="BR44" s="156">
        <f>('T2 Capex'!BT54+'T2 Capex'!BT55)*Input!$C$140</f>
        <v>0</v>
      </c>
      <c r="BS44" s="156">
        <f>('T2 Capex'!BU54+'T2 Capex'!BU55)*Input!$C$140</f>
        <v>0</v>
      </c>
      <c r="BT44" s="156">
        <f>('T2 Capex'!BV54+'T2 Capex'!BV55)*Input!$C$140</f>
        <v>0</v>
      </c>
      <c r="BU44" s="156">
        <f>('T2 Capex'!BW54+'T2 Capex'!BW55)*Input!$C$140</f>
        <v>0</v>
      </c>
      <c r="BV44" s="156">
        <f>('T2 Capex'!BX54+'T2 Capex'!BX55)*Input!$C$140</f>
        <v>0</v>
      </c>
      <c r="BW44" s="156">
        <f>('T2 Capex'!BY54+'T2 Capex'!BY55)*Input!$C$140</f>
        <v>0</v>
      </c>
      <c r="BX44" s="156">
        <f>('T2 Capex'!BZ54+'T2 Capex'!BZ55)*Input!$C$140</f>
        <v>0</v>
      </c>
    </row>
    <row r="45" spans="2:76" s="167" customFormat="1">
      <c r="B45" s="168" t="s">
        <v>351</v>
      </c>
      <c r="F45" s="156">
        <f>-'2010-14 Capex'!H51*Input!$C$140</f>
        <v>-7466282.1550681135</v>
      </c>
      <c r="G45" s="156">
        <f>-'2010-14 Capex'!I51*Input!$C$140</f>
        <v>-7221986.9719576025</v>
      </c>
      <c r="H45" s="156">
        <f>-'2010-14 Capex'!J51*Input!$C$140</f>
        <v>-6264123.2921600863</v>
      </c>
      <c r="I45" s="156">
        <f>-'2010-14 Capex'!K51*Input!$C$140</f>
        <v>-5239209.1547767492</v>
      </c>
      <c r="J45" s="156">
        <f>-'2010-14 Capex'!L51*Input!$C$140</f>
        <v>-4093170.4828935298</v>
      </c>
      <c r="K45" s="156">
        <f>-'2010-14 Capex'!M51*Input!$C$140</f>
        <v>-3023305.4574470567</v>
      </c>
      <c r="L45" s="156">
        <f>-'2010-14 Capex'!N51*Input!$C$140</f>
        <v>-2357776.4815475754</v>
      </c>
      <c r="M45" s="156">
        <f>-'2010-14 Capex'!O51*Input!$C$140</f>
        <v>-2342128.3112043967</v>
      </c>
      <c r="N45" s="156">
        <f>-'2010-14 Capex'!P51*Input!$C$140</f>
        <v>-2325384.7689371975</v>
      </c>
      <c r="O45" s="156">
        <f>-'2010-14 Capex'!Q51*Input!$C$140</f>
        <v>-2356849.7235943354</v>
      </c>
      <c r="P45" s="156">
        <f>-'2010-14 Capex'!R51*Input!$C$140</f>
        <v>-2428809.984015875</v>
      </c>
      <c r="Q45" s="156">
        <f>-'2010-14 Capex'!S51*Input!$C$140</f>
        <v>-2505807.4626669213</v>
      </c>
      <c r="R45" s="156">
        <f>-'2010-14 Capex'!T51*Input!$C$140</f>
        <v>-2588194.7648235401</v>
      </c>
      <c r="S45" s="156">
        <f>-'2010-14 Capex'!U51*Input!$C$140</f>
        <v>-2676349.1781311249</v>
      </c>
      <c r="T45" s="156">
        <f>-'2010-14 Capex'!V51*Input!$C$140</f>
        <v>-2770674.4003702383</v>
      </c>
      <c r="U45" s="156">
        <f>-'2010-14 Capex'!W51*Input!$C$140</f>
        <v>-2405090.1954949964</v>
      </c>
      <c r="V45" s="156">
        <f>-'2010-14 Capex'!X51*Input!$C$140</f>
        <v>-2013915.0962784886</v>
      </c>
      <c r="W45" s="156">
        <f>-'2010-14 Capex'!Y51*Input!$C$140</f>
        <v>-1595357.7401168242</v>
      </c>
      <c r="X45" s="156">
        <f>-'2010-14 Capex'!Z51*Input!$C$140</f>
        <v>-1147501.3690238441</v>
      </c>
      <c r="Y45" s="156">
        <f>-'2010-14 Capex'!AA51*Input!$C$140</f>
        <v>-668295.05195435486</v>
      </c>
      <c r="Z45" s="156">
        <f>-'2010-14 Capex'!AB51*Input!$C$140</f>
        <v>-710474.46387342573</v>
      </c>
      <c r="AA45" s="156">
        <f>-'2010-14 Capex'!AC51*Input!$C$140</f>
        <v>-755606.43462683109</v>
      </c>
      <c r="AB45" s="156">
        <f>-'2010-14 Capex'!AD51*Input!$C$140</f>
        <v>-803897.64333297464</v>
      </c>
      <c r="AC45" s="156">
        <f>-'2010-14 Capex'!AE51*Input!$C$140</f>
        <v>-855569.23664854886</v>
      </c>
      <c r="AD45" s="156">
        <f>-'2010-14 Capex'!AF51*Input!$C$140</f>
        <v>-910857.84149621264</v>
      </c>
      <c r="AE45" s="156">
        <f>-'2010-14 Capex'!AG51*Input!$C$140</f>
        <v>-909801.09397656762</v>
      </c>
      <c r="AF45" s="156">
        <f>-'2010-14 Capex'!AH51*Input!$C$140</f>
        <v>-908670.37413054763</v>
      </c>
      <c r="AG45" s="156">
        <f>-'2010-14 Capex'!AI51*Input!$C$140</f>
        <v>-907460.50389530649</v>
      </c>
      <c r="AH45" s="156">
        <f>-'2010-14 Capex'!AJ51*Input!$C$140</f>
        <v>-906165.94274359813</v>
      </c>
      <c r="AI45" s="156">
        <f>-'2010-14 Capex'!AK51*Input!$C$140</f>
        <v>-904780.76231127069</v>
      </c>
      <c r="AJ45" s="156">
        <f>-'2010-14 Capex'!AL51*Input!$C$140</f>
        <v>-968115.41567305976</v>
      </c>
      <c r="AK45" s="156">
        <f>-'2010-14 Capex'!AM51*Input!$C$140</f>
        <v>-1035883.4947701739</v>
      </c>
      <c r="AL45" s="156">
        <f>-'2010-14 Capex'!AN51*Input!$C$140</f>
        <v>-1108395.3394040863</v>
      </c>
      <c r="AM45" s="156">
        <f>-'2010-14 Capex'!AO51*Input!$C$140</f>
        <v>-1185983.0131623722</v>
      </c>
      <c r="AN45" s="156">
        <f>-'2010-14 Capex'!AP51*Input!$C$140</f>
        <v>-1269001.8240837383</v>
      </c>
      <c r="AO45" s="156">
        <f>-'2010-14 Capex'!AQ51*Input!$C$140</f>
        <v>-1103637.6639471322</v>
      </c>
      <c r="AP45" s="156">
        <f>-'2010-14 Capex'!AR51*Input!$C$140</f>
        <v>-926698.01260096382</v>
      </c>
      <c r="AQ45" s="156">
        <f>-'2010-14 Capex'!AS51*Input!$C$140</f>
        <v>-737372.5856605639</v>
      </c>
      <c r="AR45" s="156">
        <f>-'2010-14 Capex'!AT51*Input!$C$140</f>
        <v>-534794.37883433572</v>
      </c>
      <c r="AS45" s="156">
        <f>-'2010-14 Capex'!AU51*Input!$C$140</f>
        <v>-318035.69753027183</v>
      </c>
      <c r="AT45" s="156">
        <f>-'2010-14 Capex'!AV51*Input!$C$140</f>
        <v>-340298.19635739084</v>
      </c>
      <c r="AU45" s="156">
        <f>-'2010-14 Capex'!AW51*Input!$C$140</f>
        <v>-364119.07010240818</v>
      </c>
      <c r="AV45" s="156">
        <f>-'2010-14 Capex'!AX51*Input!$C$140</f>
        <v>-389607.40500957676</v>
      </c>
      <c r="AW45" s="156">
        <f>-'2010-14 Capex'!AY51*Input!$C$140</f>
        <v>-416879.92336024716</v>
      </c>
      <c r="AX45" s="156">
        <f>-'2010-14 Capex'!AZ51*Input!$C$140</f>
        <v>-446061.51799546444</v>
      </c>
      <c r="AY45" s="156">
        <f>-'2010-14 Capex'!BA51*Input!$C$140</f>
        <v>-368495.57086766232</v>
      </c>
      <c r="AZ45" s="156">
        <f>-'2010-14 Capex'!BB51*Input!$C$140</f>
        <v>-285500.00744091399</v>
      </c>
      <c r="BA45" s="156">
        <f>-'2010-14 Capex'!BC51*Input!$C$140</f>
        <v>-196694.7545742933</v>
      </c>
      <c r="BB45" s="156">
        <f>-'2010-14 Capex'!BD51*Input!$C$140</f>
        <v>-101673.13400679386</v>
      </c>
      <c r="BC45" s="156">
        <f>-'2010-14 Capex'!BE51*Input!$C$140</f>
        <v>0</v>
      </c>
      <c r="BD45" s="156">
        <f>-'2010-14 Capex'!BF51*Input!$C$140</f>
        <v>0</v>
      </c>
      <c r="BE45" s="156">
        <f>-'2010-14 Capex'!BG51*Input!$C$140</f>
        <v>0</v>
      </c>
      <c r="BF45" s="156">
        <f>-'2010-14 Capex'!BH51*Input!$C$140</f>
        <v>0</v>
      </c>
      <c r="BG45" s="156">
        <f>-'2010-14 Capex'!BI51*Input!$C$140</f>
        <v>0</v>
      </c>
      <c r="BH45" s="156">
        <f>-'2010-14 Capex'!BJ51*Input!$C$140</f>
        <v>0</v>
      </c>
      <c r="BI45" s="156">
        <f>-'2010-14 Capex'!BK51*Input!$C$140</f>
        <v>0</v>
      </c>
      <c r="BJ45" s="156">
        <f>-'2010-14 Capex'!BL51*Input!$C$140</f>
        <v>0</v>
      </c>
      <c r="BK45" s="156">
        <f>-'2010-14 Capex'!BM51*Input!$C$140</f>
        <v>0</v>
      </c>
      <c r="BL45" s="156">
        <f>-'2010-14 Capex'!BN51*Input!$C$140</f>
        <v>0</v>
      </c>
      <c r="BM45" s="156">
        <f>-'2010-14 Capex'!BO51*Input!$C$140</f>
        <v>0</v>
      </c>
      <c r="BN45" s="156">
        <f>-'2010-14 Capex'!BP51*Input!$C$140</f>
        <v>0</v>
      </c>
      <c r="BO45" s="156">
        <f>-'2010-14 Capex'!BQ51*Input!$C$140</f>
        <v>0</v>
      </c>
      <c r="BP45" s="156">
        <f>-'2010-14 Capex'!BR51*Input!$C$140</f>
        <v>0</v>
      </c>
      <c r="BQ45" s="156">
        <f>-'2010-14 Capex'!BS51*Input!$C$140</f>
        <v>0</v>
      </c>
      <c r="BR45" s="156">
        <f>-'2010-14 Capex'!BT51*Input!$C$140</f>
        <v>0</v>
      </c>
      <c r="BS45" s="156">
        <f>-'2010-14 Capex'!BU51*Input!$C$140</f>
        <v>0</v>
      </c>
      <c r="BT45" s="156">
        <f>-'2010-14 Capex'!BV51*Input!$C$140</f>
        <v>0</v>
      </c>
      <c r="BU45" s="156">
        <f>-'2010-14 Capex'!BW51*Input!$C$140</f>
        <v>0</v>
      </c>
      <c r="BV45" s="156">
        <f>-'2010-14 Capex'!BX51*Input!$C$140</f>
        <v>0</v>
      </c>
      <c r="BW45" s="156">
        <f>-'2010-14 Capex'!BY51*Input!$C$140</f>
        <v>0</v>
      </c>
      <c r="BX45" s="156">
        <f>-'2010-14 Capex'!BZ51*Input!$C$140</f>
        <v>0</v>
      </c>
    </row>
    <row r="46" spans="2:76">
      <c r="B46" t="s">
        <v>122</v>
      </c>
      <c r="F46" s="156">
        <f>-'Pre 2010 RAB'!H15*Input!$C$140</f>
        <v>-2345404.7437990694</v>
      </c>
      <c r="G46" s="156">
        <f>-'Pre 2010 RAB'!I15*Input!$C$140</f>
        <v>-2481103.161118872</v>
      </c>
      <c r="H46" s="156">
        <f>-'Pre 2010 RAB'!J15*Input!$C$140</f>
        <v>-2624652.7011550358</v>
      </c>
      <c r="I46" s="156">
        <f>-'Pre 2010 RAB'!K15*Input!$C$140</f>
        <v>-2776507.6074361484</v>
      </c>
      <c r="J46" s="156">
        <f>-'Pre 2010 RAB'!L15*Input!$C$140</f>
        <v>-2937148.404723526</v>
      </c>
      <c r="K46" s="156">
        <f>-'Pre 2010 RAB'!M15*Input!$C$140</f>
        <v>-3107083.4195682448</v>
      </c>
      <c r="L46" s="156">
        <f>-'Pre 2010 RAB'!N15*Input!$C$140</f>
        <v>-3286850.3888432644</v>
      </c>
      <c r="M46" s="156">
        <f>-'Pre 2010 RAB'!O15*Input!$C$140</f>
        <v>-3477018.1613406246</v>
      </c>
      <c r="N46" s="156">
        <f>-'Pre 2010 RAB'!P15*Input!$C$140</f>
        <v>-3678188.4978181892</v>
      </c>
      <c r="O46" s="156">
        <f>-'Pre 2010 RAB'!Q15*Input!$C$140</f>
        <v>-3890997.9751919559</v>
      </c>
      <c r="P46" s="156">
        <f>-'Pre 2010 RAB'!R15*Input!$C$140</f>
        <v>-4116120.00089949</v>
      </c>
      <c r="Q46" s="156">
        <f>-'Pre 2010 RAB'!S15*Input!$C$140</f>
        <v>-4354266.9438086748</v>
      </c>
      <c r="R46" s="156">
        <f>-'Pre 2010 RAB'!T15*Input!$C$140</f>
        <v>-4606192.3884147489</v>
      </c>
      <c r="S46" s="156">
        <f>-'Pre 2010 RAB'!U15*Input!$C$140</f>
        <v>-4872693.5194587447</v>
      </c>
      <c r="T46" s="156">
        <f>-'Pre 2010 RAB'!V15*Input!$C$140</f>
        <v>-4652342.3092435608</v>
      </c>
      <c r="U46" s="156">
        <f>-'Pre 2010 RAB'!W15*Input!$C$140</f>
        <v>0</v>
      </c>
      <c r="V46" s="156">
        <f>-'Pre 2010 RAB'!X15*Input!$C$140</f>
        <v>0</v>
      </c>
      <c r="W46" s="156">
        <f>-'Pre 2010 RAB'!Y15*Input!$C$140</f>
        <v>0</v>
      </c>
      <c r="X46" s="156">
        <f>-'Pre 2010 RAB'!Z15*Input!$C$140</f>
        <v>0</v>
      </c>
      <c r="Y46" s="156">
        <f>-'Pre 2010 RAB'!AA15*Input!$C$140</f>
        <v>0</v>
      </c>
      <c r="Z46" s="156">
        <f>-'Pre 2010 RAB'!AB15*Input!$C$140</f>
        <v>0</v>
      </c>
      <c r="AA46" s="156">
        <f>-'Pre 2010 RAB'!AC15*Input!$C$140</f>
        <v>0</v>
      </c>
      <c r="AB46" s="156">
        <f>-'Pre 2010 RAB'!AD15*Input!$C$140</f>
        <v>0</v>
      </c>
      <c r="AC46" s="156">
        <f>-'Pre 2010 RAB'!AE15*Input!$C$140</f>
        <v>0</v>
      </c>
      <c r="AD46" s="156">
        <f>-'Pre 2010 RAB'!AF15*Input!$C$140</f>
        <v>0</v>
      </c>
      <c r="AE46" s="156">
        <f>-'Pre 2010 RAB'!AG15*Input!$C$140</f>
        <v>0</v>
      </c>
      <c r="AF46" s="156">
        <f>-'Pre 2010 RAB'!AH15*Input!$C$140</f>
        <v>0</v>
      </c>
      <c r="AG46" s="156">
        <f>-'Pre 2010 RAB'!AI15*Input!$C$140</f>
        <v>0</v>
      </c>
      <c r="AH46" s="156">
        <f>-'Pre 2010 RAB'!AJ15*Input!$C$140</f>
        <v>0</v>
      </c>
      <c r="AI46" s="156">
        <f>-'Pre 2010 RAB'!AK15*Input!$C$140</f>
        <v>0</v>
      </c>
      <c r="AJ46" s="156">
        <f>-'Pre 2010 RAB'!AL15*Input!$C$140</f>
        <v>0</v>
      </c>
      <c r="AK46" s="156">
        <f>-'Pre 2010 RAB'!AM15*Input!$C$140</f>
        <v>0</v>
      </c>
      <c r="AL46" s="156">
        <f>-'Pre 2010 RAB'!AN15*Input!$C$140</f>
        <v>0</v>
      </c>
      <c r="AM46" s="156">
        <f>-'Pre 2010 RAB'!AO15*Input!$C$140</f>
        <v>0</v>
      </c>
      <c r="AN46" s="156">
        <f>-'Pre 2010 RAB'!AP15*Input!$C$140</f>
        <v>0</v>
      </c>
      <c r="AO46" s="156">
        <f>-'Pre 2010 RAB'!AQ15*Input!$C$140</f>
        <v>0</v>
      </c>
      <c r="AP46" s="156">
        <f>-'Pre 2010 RAB'!AR15*Input!$C$140</f>
        <v>0</v>
      </c>
      <c r="AQ46" s="156">
        <f>-'Pre 2010 RAB'!AS15*Input!$C$140</f>
        <v>0</v>
      </c>
      <c r="AR46" s="156">
        <f>-'Pre 2010 RAB'!AT15*Input!$C$140</f>
        <v>0</v>
      </c>
      <c r="AS46" s="156">
        <f>-'Pre 2010 RAB'!AU15*Input!$C$140</f>
        <v>0</v>
      </c>
      <c r="AT46" s="156">
        <f>-'Pre 2010 RAB'!AV15*Input!$C$140</f>
        <v>0</v>
      </c>
      <c r="AU46" s="156">
        <f>-'Pre 2010 RAB'!AW15*Input!$C$140</f>
        <v>0</v>
      </c>
      <c r="AV46" s="156">
        <f>-'Pre 2010 RAB'!AX15*Input!$C$140</f>
        <v>0</v>
      </c>
      <c r="AW46" s="156">
        <f>-'Pre 2010 RAB'!AY15*Input!$C$140</f>
        <v>0</v>
      </c>
      <c r="AX46" s="156">
        <f>-'Pre 2010 RAB'!AZ15*Input!$C$140</f>
        <v>0</v>
      </c>
      <c r="AY46" s="156">
        <f>-'Pre 2010 RAB'!BA15*Input!$C$140</f>
        <v>0</v>
      </c>
      <c r="AZ46" s="156">
        <f>-'Pre 2010 RAB'!BB15*Input!$C$140</f>
        <v>0</v>
      </c>
      <c r="BA46" s="156">
        <f>-'Pre 2010 RAB'!BC15*Input!$C$140</f>
        <v>0</v>
      </c>
      <c r="BB46" s="156">
        <f>-'Pre 2010 RAB'!BD15*Input!$C$140</f>
        <v>0</v>
      </c>
      <c r="BC46" s="156">
        <f>-'Pre 2010 RAB'!BE15*Input!$C$140</f>
        <v>0</v>
      </c>
      <c r="BD46" s="156">
        <f>-'Pre 2010 RAB'!BF15*Input!$C$140</f>
        <v>0</v>
      </c>
      <c r="BE46" s="156">
        <f>-'Pre 2010 RAB'!BG15*Input!$C$140</f>
        <v>0</v>
      </c>
      <c r="BF46" s="156">
        <f>-'Pre 2010 RAB'!BH15*Input!$C$140</f>
        <v>0</v>
      </c>
      <c r="BG46" s="156">
        <f>-'Pre 2010 RAB'!BI15*Input!$C$140</f>
        <v>0</v>
      </c>
      <c r="BH46" s="156">
        <f>-'Pre 2010 RAB'!BJ15*Input!$C$140</f>
        <v>0</v>
      </c>
      <c r="BI46" s="156">
        <f>-'Pre 2010 RAB'!BK15*Input!$C$140</f>
        <v>0</v>
      </c>
      <c r="BJ46" s="156">
        <f>-'Pre 2010 RAB'!BL15*Input!$C$140</f>
        <v>0</v>
      </c>
      <c r="BK46" s="156">
        <f>-'Pre 2010 RAB'!BM15*Input!$C$140</f>
        <v>0</v>
      </c>
      <c r="BL46" s="156">
        <f>-'Pre 2010 RAB'!BN15*Input!$C$140</f>
        <v>0</v>
      </c>
      <c r="BM46" s="156">
        <f>-'Pre 2010 RAB'!BO15*Input!$C$140</f>
        <v>0</v>
      </c>
      <c r="BN46" s="156">
        <f>-'Pre 2010 RAB'!BP15*Input!$C$140</f>
        <v>0</v>
      </c>
      <c r="BO46" s="156">
        <f>-'Pre 2010 RAB'!BQ15*Input!$C$140</f>
        <v>0</v>
      </c>
      <c r="BP46" s="156">
        <f>-'Pre 2010 RAB'!BR15*Input!$C$140</f>
        <v>0</v>
      </c>
      <c r="BQ46" s="156">
        <f>-'Pre 2010 RAB'!BS15*Input!$C$140</f>
        <v>0</v>
      </c>
      <c r="BR46" s="156">
        <f>-'Pre 2010 RAB'!BT15*Input!$C$140</f>
        <v>0</v>
      </c>
      <c r="BS46" s="156">
        <f>-'Pre 2010 RAB'!BU15*Input!$C$140</f>
        <v>0</v>
      </c>
      <c r="BT46" s="156">
        <f>-'Pre 2010 RAB'!BV15*Input!$C$140</f>
        <v>0</v>
      </c>
      <c r="BU46" s="156">
        <f>-'Pre 2010 RAB'!BW15*Input!$C$140</f>
        <v>0</v>
      </c>
      <c r="BV46" s="156">
        <f>-'Pre 2010 RAB'!BX15*Input!$C$140</f>
        <v>0</v>
      </c>
      <c r="BW46" s="156">
        <f>-'Pre 2010 RAB'!BY15*Input!$C$140</f>
        <v>0</v>
      </c>
      <c r="BX46" s="156">
        <f>-'Pre 2010 RAB'!BZ15*Input!$C$140</f>
        <v>0</v>
      </c>
    </row>
    <row r="47" spans="2:76">
      <c r="B47" t="s">
        <v>344</v>
      </c>
      <c r="F47" s="156">
        <f>-'2010-14 Triggered Capex'!H22*Input!$C$140</f>
        <v>-980897.18605939206</v>
      </c>
      <c r="G47" s="156">
        <f>-'2010-14 Triggered Capex'!I22*Input!$C$140</f>
        <v>-1037649.0946813998</v>
      </c>
      <c r="H47" s="156">
        <f>-'2010-14 Triggered Capex'!J22*Input!$C$140</f>
        <v>-1097684.5065879663</v>
      </c>
      <c r="I47" s="156">
        <f>-'2010-14 Triggered Capex'!K22*Input!$C$140</f>
        <v>-1161193.3958976988</v>
      </c>
      <c r="J47" s="156">
        <f>-'2010-14 Triggered Capex'!L22*Input!$C$140</f>
        <v>-1228376.7280889226</v>
      </c>
      <c r="K47" s="156">
        <f>-'2010-14 Triggered Capex'!M22*Input!$C$140</f>
        <v>-1299447.0959283533</v>
      </c>
      <c r="L47" s="156">
        <f>-'2010-14 Triggered Capex'!N22*Input!$C$140</f>
        <v>-1374629.3921927819</v>
      </c>
      <c r="M47" s="156">
        <f>-'2010-14 Triggered Capex'!O22*Input!$C$140</f>
        <v>0</v>
      </c>
      <c r="N47" s="156">
        <f>-'2010-14 Triggered Capex'!P22*Input!$C$140</f>
        <v>0</v>
      </c>
      <c r="O47" s="156">
        <f>-'2010-14 Triggered Capex'!Q22*Input!$C$140</f>
        <v>0</v>
      </c>
      <c r="P47" s="156">
        <f>-'2010-14 Triggered Capex'!R22*Input!$C$140</f>
        <v>0</v>
      </c>
      <c r="Q47" s="156">
        <f>-'2010-14 Triggered Capex'!S22*Input!$C$140</f>
        <v>0</v>
      </c>
      <c r="R47" s="156">
        <f>-'2010-14 Triggered Capex'!T22*Input!$C$140</f>
        <v>0</v>
      </c>
      <c r="S47" s="156">
        <f>-'2010-14 Triggered Capex'!U22*Input!$C$140</f>
        <v>0</v>
      </c>
      <c r="T47" s="156">
        <f>-'2010-14 Triggered Capex'!V22*Input!$C$140</f>
        <v>0</v>
      </c>
      <c r="U47" s="156">
        <f>-'2010-14 Triggered Capex'!W22*Input!$C$140</f>
        <v>0</v>
      </c>
      <c r="V47" s="156">
        <f>-'2010-14 Triggered Capex'!X22*Input!$C$140</f>
        <v>0</v>
      </c>
      <c r="W47" s="156">
        <f>-'2010-14 Triggered Capex'!Y22*Input!$C$140</f>
        <v>0</v>
      </c>
      <c r="X47" s="156">
        <f>-'2010-14 Triggered Capex'!Z22*Input!$C$140</f>
        <v>0</v>
      </c>
      <c r="Y47" s="156">
        <f>-'2010-14 Triggered Capex'!AA22*Input!$C$140</f>
        <v>0</v>
      </c>
      <c r="Z47" s="156">
        <f>-'2010-14 Triggered Capex'!AB22*Input!$C$140</f>
        <v>0</v>
      </c>
      <c r="AA47" s="156">
        <f>-'2010-14 Triggered Capex'!AC22*Input!$C$140</f>
        <v>0</v>
      </c>
      <c r="AB47" s="156">
        <f>-'2010-14 Triggered Capex'!AD22*Input!$C$140</f>
        <v>0</v>
      </c>
      <c r="AC47" s="156">
        <f>-'2010-14 Triggered Capex'!AE22*Input!$C$140</f>
        <v>0</v>
      </c>
      <c r="AD47" s="156">
        <f>-'2010-14 Triggered Capex'!AF22*Input!$C$140</f>
        <v>0</v>
      </c>
      <c r="AE47" s="156">
        <f>-'2010-14 Triggered Capex'!AG22*Input!$C$140</f>
        <v>0</v>
      </c>
      <c r="AF47" s="156">
        <f>-'2010-14 Triggered Capex'!AH22*Input!$C$140</f>
        <v>0</v>
      </c>
      <c r="AG47" s="156">
        <f>-'2010-14 Triggered Capex'!AI22*Input!$C$140</f>
        <v>0</v>
      </c>
      <c r="AH47" s="156">
        <f>-'2010-14 Triggered Capex'!AJ22*Input!$C$140</f>
        <v>0</v>
      </c>
      <c r="AI47" s="156">
        <f>-'2010-14 Triggered Capex'!AK22*Input!$C$140</f>
        <v>0</v>
      </c>
      <c r="AJ47" s="156">
        <f>-'2010-14 Triggered Capex'!AL22*Input!$C$140</f>
        <v>0</v>
      </c>
      <c r="AK47" s="156">
        <f>-'2010-14 Triggered Capex'!AM22*Input!$C$140</f>
        <v>0</v>
      </c>
      <c r="AL47" s="156">
        <f>-'2010-14 Triggered Capex'!AN22*Input!$C$140</f>
        <v>0</v>
      </c>
      <c r="AM47" s="156">
        <f>-'2010-14 Triggered Capex'!AO22*Input!$C$140</f>
        <v>0</v>
      </c>
      <c r="AN47" s="156">
        <f>-'2010-14 Triggered Capex'!AP22*Input!$C$140</f>
        <v>0</v>
      </c>
      <c r="AO47" s="156">
        <f>-'2010-14 Triggered Capex'!AQ22*Input!$C$140</f>
        <v>0</v>
      </c>
      <c r="AP47" s="156">
        <f>-'2010-14 Triggered Capex'!AR22*Input!$C$140</f>
        <v>0</v>
      </c>
      <c r="AQ47" s="156">
        <f>-'2010-14 Triggered Capex'!AS22*Input!$C$140</f>
        <v>0</v>
      </c>
      <c r="AR47" s="156">
        <f>-'2010-14 Triggered Capex'!AT22*Input!$C$140</f>
        <v>0</v>
      </c>
      <c r="AS47" s="156">
        <f>-'2010-14 Triggered Capex'!AU22*Input!$C$140</f>
        <v>0</v>
      </c>
      <c r="AT47" s="156">
        <f>-'2010-14 Triggered Capex'!AV22*Input!$C$140</f>
        <v>0</v>
      </c>
      <c r="AU47" s="156">
        <f>-'2010-14 Triggered Capex'!AW22*Input!$C$140</f>
        <v>0</v>
      </c>
      <c r="AV47" s="156">
        <f>-'2010-14 Triggered Capex'!AX22*Input!$C$140</f>
        <v>0</v>
      </c>
      <c r="AW47" s="156">
        <f>-'2010-14 Triggered Capex'!AY22*Input!$C$140</f>
        <v>0</v>
      </c>
      <c r="AX47" s="156">
        <f>-'2010-14 Triggered Capex'!AZ22*Input!$C$140</f>
        <v>0</v>
      </c>
      <c r="AY47" s="156">
        <f>-'2010-14 Triggered Capex'!BA22*Input!$C$140</f>
        <v>0</v>
      </c>
      <c r="AZ47" s="156">
        <f>-'2010-14 Triggered Capex'!BB22*Input!$C$140</f>
        <v>0</v>
      </c>
      <c r="BA47" s="156">
        <f>-'2010-14 Triggered Capex'!BC22*Input!$C$140</f>
        <v>0</v>
      </c>
      <c r="BB47" s="156">
        <f>-'2010-14 Triggered Capex'!BD22*Input!$C$140</f>
        <v>0</v>
      </c>
      <c r="BC47" s="156">
        <f>-'2010-14 Triggered Capex'!BE22*Input!$C$140</f>
        <v>0</v>
      </c>
      <c r="BD47" s="156">
        <f>-'2010-14 Triggered Capex'!BF22*Input!$C$140</f>
        <v>0</v>
      </c>
      <c r="BE47" s="156">
        <f>-'2010-14 Triggered Capex'!BG22*Input!$C$140</f>
        <v>0</v>
      </c>
      <c r="BF47" s="156">
        <f>-'2010-14 Triggered Capex'!BH22*Input!$C$140</f>
        <v>0</v>
      </c>
      <c r="BG47" s="156">
        <f>-'2010-14 Triggered Capex'!BI22*Input!$C$140</f>
        <v>0</v>
      </c>
      <c r="BH47" s="156">
        <f>-'2010-14 Triggered Capex'!BJ22*Input!$C$140</f>
        <v>0</v>
      </c>
      <c r="BI47" s="156">
        <f>-'2010-14 Triggered Capex'!BK22*Input!$C$140</f>
        <v>0</v>
      </c>
      <c r="BJ47" s="156">
        <f>-'2010-14 Triggered Capex'!BL22*Input!$C$140</f>
        <v>0</v>
      </c>
      <c r="BK47" s="156">
        <f>-'2010-14 Triggered Capex'!BM22*Input!$C$140</f>
        <v>0</v>
      </c>
      <c r="BL47" s="156">
        <f>-'2010-14 Triggered Capex'!BN22*Input!$C$140</f>
        <v>0</v>
      </c>
      <c r="BM47" s="156">
        <f>-'2010-14 Triggered Capex'!BO22*Input!$C$140</f>
        <v>0</v>
      </c>
      <c r="BN47" s="156">
        <f>-'2010-14 Triggered Capex'!BP22*Input!$C$140</f>
        <v>0</v>
      </c>
      <c r="BO47" s="156">
        <f>-'2010-14 Triggered Capex'!BQ22*Input!$C$140</f>
        <v>0</v>
      </c>
      <c r="BP47" s="156">
        <f>-'2010-14 Triggered Capex'!BR22*Input!$C$140</f>
        <v>0</v>
      </c>
      <c r="BQ47" s="156">
        <f>-'2010-14 Triggered Capex'!BS22*Input!$C$140</f>
        <v>0</v>
      </c>
      <c r="BR47" s="156">
        <f>-'2010-14 Triggered Capex'!BT22*Input!$C$140</f>
        <v>0</v>
      </c>
      <c r="BS47" s="156">
        <f>-'2010-14 Triggered Capex'!BU22*Input!$C$140</f>
        <v>0</v>
      </c>
      <c r="BT47" s="156">
        <f>-'2010-14 Triggered Capex'!BV22*Input!$C$140</f>
        <v>0</v>
      </c>
      <c r="BU47" s="156">
        <f>-'2010-14 Triggered Capex'!BW22*Input!$C$140</f>
        <v>0</v>
      </c>
      <c r="BV47" s="156">
        <f>-'2010-14 Triggered Capex'!BX22*Input!$C$140</f>
        <v>0</v>
      </c>
      <c r="BW47" s="156">
        <f>-'2010-14 Triggered Capex'!BY22*Input!$C$140</f>
        <v>0</v>
      </c>
      <c r="BX47" s="156">
        <f>-'2010-14 Triggered Capex'!BZ22*Input!$C$140</f>
        <v>0</v>
      </c>
    </row>
    <row r="48" spans="2:76" s="157" customFormat="1">
      <c r="B48" s="167" t="s">
        <v>39</v>
      </c>
      <c r="F48" s="167">
        <f>SUM(F43:F47)</f>
        <v>-46457595.446716458</v>
      </c>
      <c r="G48" s="167">
        <f t="shared" ref="G48:BR48" si="112">SUM(G43:G47)</f>
        <v>-48183372.799270287</v>
      </c>
      <c r="H48" s="167">
        <f t="shared" si="112"/>
        <v>-48877919.091570929</v>
      </c>
      <c r="I48" s="167">
        <f t="shared" si="112"/>
        <v>-50164398.784424938</v>
      </c>
      <c r="J48" s="167">
        <f t="shared" si="112"/>
        <v>-53410215.523764618</v>
      </c>
      <c r="K48" s="167">
        <f t="shared" si="112"/>
        <v>-49627453.795912184</v>
      </c>
      <c r="L48" s="167">
        <f t="shared" si="112"/>
        <v>-46556938.560000405</v>
      </c>
      <c r="M48" s="167">
        <f t="shared" si="112"/>
        <v>-43695903.405199073</v>
      </c>
      <c r="N48" s="167">
        <f t="shared" si="112"/>
        <v>-42593000.143246226</v>
      </c>
      <c r="O48" s="167">
        <f t="shared" si="112"/>
        <v>-41480642.588138551</v>
      </c>
      <c r="P48" s="167">
        <f t="shared" si="112"/>
        <v>-41271344.643402204</v>
      </c>
      <c r="Q48" s="167">
        <f t="shared" si="112"/>
        <v>-41141169.519719481</v>
      </c>
      <c r="R48" s="167">
        <f t="shared" si="112"/>
        <v>-40438612.610213026</v>
      </c>
      <c r="S48" s="167">
        <f t="shared" si="112"/>
        <v>-41482280.32104452</v>
      </c>
      <c r="T48" s="167">
        <f t="shared" si="112"/>
        <v>-42196041.276524514</v>
      </c>
      <c r="U48" s="167">
        <f t="shared" si="112"/>
        <v>-38022951.137203716</v>
      </c>
      <c r="V48" s="167">
        <f t="shared" si="112"/>
        <v>-38529173.60594821</v>
      </c>
      <c r="W48" s="167">
        <f t="shared" si="112"/>
        <v>-39123778.4559853</v>
      </c>
      <c r="X48" s="167">
        <f t="shared" si="112"/>
        <v>-39538629.097894154</v>
      </c>
      <c r="Y48" s="167">
        <f t="shared" si="112"/>
        <v>-40235319.804883994</v>
      </c>
      <c r="Z48" s="167">
        <f t="shared" si="112"/>
        <v>-32403295.81713571</v>
      </c>
      <c r="AA48" s="167">
        <f t="shared" si="112"/>
        <v>-24249409.021006525</v>
      </c>
      <c r="AB48" s="167">
        <f t="shared" si="112"/>
        <v>-25656984.522210345</v>
      </c>
      <c r="AC48" s="167">
        <f t="shared" si="112"/>
        <v>-27146584.713518109</v>
      </c>
      <c r="AD48" s="167">
        <f t="shared" si="112"/>
        <v>-28722996.356670368</v>
      </c>
      <c r="AE48" s="167">
        <f t="shared" si="112"/>
        <v>-30331070.480385803</v>
      </c>
      <c r="AF48" s="167">
        <f t="shared" si="112"/>
        <v>-32032170.346467745</v>
      </c>
      <c r="AG48" s="167">
        <f t="shared" si="112"/>
        <v>-33831677.260346301</v>
      </c>
      <c r="AH48" s="167">
        <f t="shared" si="112"/>
        <v>-35735283.81153211</v>
      </c>
      <c r="AI48" s="167">
        <f t="shared" si="112"/>
        <v>-37749011.879222549</v>
      </c>
      <c r="AJ48" s="167">
        <f t="shared" si="112"/>
        <v>-39944048.475777067</v>
      </c>
      <c r="AK48" s="167">
        <f t="shared" si="112"/>
        <v>-42266852.681923047</v>
      </c>
      <c r="AL48" s="167">
        <f t="shared" si="112"/>
        <v>-44724870.600956514</v>
      </c>
      <c r="AM48" s="167">
        <f t="shared" si="112"/>
        <v>-47325982.914847478</v>
      </c>
      <c r="AN48" s="167">
        <f t="shared" si="112"/>
        <v>-50078530.291509196</v>
      </c>
      <c r="AO48" s="167">
        <f t="shared" si="112"/>
        <v>-52737145.992702208</v>
      </c>
      <c r="AP48" s="167">
        <f t="shared" si="112"/>
        <v>-55547573.608948298</v>
      </c>
      <c r="AQ48" s="167">
        <f t="shared" si="112"/>
        <v>-737372.5856605639</v>
      </c>
      <c r="AR48" s="167">
        <f t="shared" si="112"/>
        <v>-534794.37883433572</v>
      </c>
      <c r="AS48" s="167">
        <f t="shared" si="112"/>
        <v>-318035.69753027183</v>
      </c>
      <c r="AT48" s="167">
        <f t="shared" si="112"/>
        <v>-340298.19635739084</v>
      </c>
      <c r="AU48" s="167">
        <f t="shared" si="112"/>
        <v>-364119.07010240818</v>
      </c>
      <c r="AV48" s="167">
        <f t="shared" si="112"/>
        <v>-389607.40500957676</v>
      </c>
      <c r="AW48" s="167">
        <f t="shared" si="112"/>
        <v>-416879.92336024716</v>
      </c>
      <c r="AX48" s="167">
        <f t="shared" si="112"/>
        <v>-446061.51799546444</v>
      </c>
      <c r="AY48" s="167">
        <f t="shared" si="112"/>
        <v>-368495.57086766232</v>
      </c>
      <c r="AZ48" s="167">
        <f t="shared" si="112"/>
        <v>-285500.00744091399</v>
      </c>
      <c r="BA48" s="167">
        <f t="shared" si="112"/>
        <v>-196694.7545742933</v>
      </c>
      <c r="BB48" s="167">
        <f t="shared" si="112"/>
        <v>-101673.13400679386</v>
      </c>
      <c r="BC48" s="167">
        <f t="shared" si="112"/>
        <v>0</v>
      </c>
      <c r="BD48" s="167">
        <f t="shared" si="112"/>
        <v>0</v>
      </c>
      <c r="BE48" s="167">
        <f t="shared" si="112"/>
        <v>0</v>
      </c>
      <c r="BF48" s="167">
        <f t="shared" si="112"/>
        <v>0</v>
      </c>
      <c r="BG48" s="167">
        <f t="shared" si="112"/>
        <v>0</v>
      </c>
      <c r="BH48" s="167">
        <f t="shared" si="112"/>
        <v>0</v>
      </c>
      <c r="BI48" s="167">
        <f t="shared" si="112"/>
        <v>0</v>
      </c>
      <c r="BJ48" s="167">
        <f t="shared" si="112"/>
        <v>0</v>
      </c>
      <c r="BK48" s="167">
        <f t="shared" si="112"/>
        <v>0</v>
      </c>
      <c r="BL48" s="167">
        <f t="shared" si="112"/>
        <v>0</v>
      </c>
      <c r="BM48" s="167">
        <f t="shared" si="112"/>
        <v>0</v>
      </c>
      <c r="BN48" s="167">
        <f t="shared" si="112"/>
        <v>0</v>
      </c>
      <c r="BO48" s="167">
        <f t="shared" si="112"/>
        <v>0</v>
      </c>
      <c r="BP48" s="167">
        <f t="shared" si="112"/>
        <v>0</v>
      </c>
      <c r="BQ48" s="167">
        <f t="shared" si="112"/>
        <v>0</v>
      </c>
      <c r="BR48" s="167">
        <f t="shared" si="112"/>
        <v>0</v>
      </c>
      <c r="BS48" s="167">
        <f t="shared" ref="BS48:BX48" si="113">SUM(BS43:BS47)</f>
        <v>0</v>
      </c>
      <c r="BT48" s="167">
        <f t="shared" si="113"/>
        <v>0</v>
      </c>
      <c r="BU48" s="167">
        <f t="shared" si="113"/>
        <v>0</v>
      </c>
      <c r="BV48" s="167">
        <f t="shared" si="113"/>
        <v>0</v>
      </c>
      <c r="BW48" s="167">
        <f t="shared" si="113"/>
        <v>0</v>
      </c>
      <c r="BX48" s="167">
        <f t="shared" si="113"/>
        <v>0</v>
      </c>
    </row>
    <row r="49" spans="1:68" s="155" customFormat="1"/>
    <row r="50" spans="1:68">
      <c r="B50" s="157" t="s">
        <v>455</v>
      </c>
      <c r="C50" s="255" t="s">
        <v>369</v>
      </c>
      <c r="D50" s="255" t="s">
        <v>453</v>
      </c>
      <c r="E50" s="255" t="s">
        <v>346</v>
      </c>
    </row>
    <row r="51" spans="1:68">
      <c r="B51" s="168" t="s">
        <v>342</v>
      </c>
      <c r="C51" s="156">
        <f>'Pre 2010 RAB'!H7*Input!C140</f>
        <v>555944643.42904186</v>
      </c>
      <c r="D51" s="156">
        <f>SUM(F43:BX43)</f>
        <v>-555944643.42904198</v>
      </c>
      <c r="E51" s="190" t="b">
        <f>ROUND(C51,0)=-ROUND(D51,0)</f>
        <v>1</v>
      </c>
      <c r="F51" s="258" t="s">
        <v>454</v>
      </c>
      <c r="H51" s="156"/>
      <c r="I51" s="156"/>
      <c r="J51" s="156"/>
    </row>
    <row r="52" spans="1:68">
      <c r="B52" s="168" t="s">
        <v>85</v>
      </c>
      <c r="C52" s="156">
        <f>'T2 Capex'!H31*Input!C140</f>
        <v>816517927.23178768</v>
      </c>
      <c r="D52" s="177">
        <f>SUM(F44:BX44)</f>
        <v>-816517927.23178387</v>
      </c>
      <c r="E52" s="190" t="b">
        <f t="shared" ref="E52:E56" si="114">ROUND(C52,0)=-ROUND(D52,0)</f>
        <v>1</v>
      </c>
      <c r="F52" s="6"/>
      <c r="H52" s="156"/>
      <c r="I52" s="156"/>
      <c r="J52" s="156"/>
    </row>
    <row r="53" spans="1:68">
      <c r="B53" s="168" t="s">
        <v>343</v>
      </c>
      <c r="C53" s="156">
        <f>'2010-14 Capex'!H38*Input!C140</f>
        <v>84160743.344879597</v>
      </c>
      <c r="D53" s="156">
        <f>SUM(F45:BX45)</f>
        <v>-84160743.344879597</v>
      </c>
      <c r="E53" s="190" t="b">
        <f t="shared" si="114"/>
        <v>1</v>
      </c>
      <c r="F53" s="6"/>
      <c r="H53" s="156"/>
      <c r="I53" s="156"/>
      <c r="J53" s="156"/>
    </row>
    <row r="54" spans="1:68">
      <c r="B54" s="155" t="s">
        <v>122</v>
      </c>
      <c r="C54" s="156">
        <f>'Pre 2010 RAB'!H13*Input!C140</f>
        <v>53206570.222820163</v>
      </c>
      <c r="D54" s="175">
        <f>SUM(F46:T46)</f>
        <v>-53206570.222820148</v>
      </c>
      <c r="E54" s="190" t="b">
        <f t="shared" si="114"/>
        <v>1</v>
      </c>
      <c r="F54" s="155"/>
      <c r="H54" s="156"/>
      <c r="I54" s="156"/>
      <c r="J54" s="156"/>
    </row>
    <row r="55" spans="1:68">
      <c r="B55" s="155" t="s">
        <v>344</v>
      </c>
      <c r="C55" s="156">
        <f>'2010-14 Triggered Capex'!H21*Input!C140</f>
        <v>8179877.3994365148</v>
      </c>
      <c r="D55" s="175">
        <f>SUM(F47:BX47)</f>
        <v>-8179877.3994365148</v>
      </c>
      <c r="E55" s="190" t="b">
        <f t="shared" si="114"/>
        <v>1</v>
      </c>
      <c r="F55" s="155"/>
      <c r="H55" s="156"/>
      <c r="I55" s="156"/>
      <c r="J55" s="156"/>
    </row>
    <row r="56" spans="1:68">
      <c r="B56" s="167" t="s">
        <v>39</v>
      </c>
      <c r="C56" s="167">
        <f>SUM(C51:C55)</f>
        <v>1518009761.6279659</v>
      </c>
      <c r="D56" s="167">
        <f>SUM(D51:D55)</f>
        <v>-1518009761.6279619</v>
      </c>
      <c r="E56" s="190" t="b">
        <f t="shared" si="114"/>
        <v>1</v>
      </c>
      <c r="H56" s="156"/>
      <c r="I56" s="156"/>
      <c r="J56" s="156"/>
    </row>
    <row r="60" spans="1:68" s="106" customFormat="1" ht="26.25">
      <c r="A60" s="103"/>
      <c r="B60" s="107" t="s">
        <v>431</v>
      </c>
      <c r="C60" s="105"/>
      <c r="D60" s="105"/>
      <c r="E60" s="105"/>
      <c r="F60" s="105"/>
      <c r="G60" s="105"/>
      <c r="H60" s="105"/>
      <c r="I60" s="105"/>
      <c r="J60" s="105"/>
      <c r="K60" s="105"/>
      <c r="L60" s="105"/>
      <c r="M60" s="105"/>
      <c r="N60" s="105"/>
      <c r="O60" s="105"/>
      <c r="P60" s="105"/>
      <c r="Q60" s="105"/>
      <c r="R60" s="105"/>
      <c r="S60" s="105"/>
      <c r="T60" s="105"/>
      <c r="U60" s="105"/>
      <c r="V60" s="105"/>
      <c r="W60" s="105"/>
      <c r="X60" s="105"/>
      <c r="Y60" s="105"/>
      <c r="Z60" s="105"/>
      <c r="AA60" s="105"/>
      <c r="AB60" s="105"/>
      <c r="AC60" s="105"/>
      <c r="AD60" s="105"/>
      <c r="AE60" s="105"/>
      <c r="AF60" s="105"/>
      <c r="AG60" s="105"/>
      <c r="AH60" s="105"/>
      <c r="AI60" s="105"/>
      <c r="AJ60" s="105"/>
      <c r="AK60" s="105"/>
      <c r="AL60" s="105"/>
      <c r="AM60" s="105"/>
    </row>
    <row r="62" spans="1:68" s="157" customFormat="1">
      <c r="C62" s="157">
        <v>2006</v>
      </c>
      <c r="D62" s="157">
        <v>2007</v>
      </c>
      <c r="E62" s="157">
        <v>2008</v>
      </c>
      <c r="F62" s="157">
        <v>2009</v>
      </c>
      <c r="G62" s="157">
        <v>2010</v>
      </c>
      <c r="H62" s="157">
        <v>2011</v>
      </c>
      <c r="I62" s="157">
        <v>2012</v>
      </c>
      <c r="J62" s="157">
        <v>2013</v>
      </c>
      <c r="K62" s="157">
        <v>2014</v>
      </c>
      <c r="L62" s="157">
        <v>2015</v>
      </c>
      <c r="M62" s="157">
        <v>2016</v>
      </c>
      <c r="N62" s="157">
        <v>2017</v>
      </c>
      <c r="O62" s="157">
        <v>2018</v>
      </c>
      <c r="P62" s="157">
        <v>2019</v>
      </c>
      <c r="Q62" s="157">
        <v>2020</v>
      </c>
      <c r="R62" s="157">
        <v>2021</v>
      </c>
      <c r="S62" s="157">
        <v>2022</v>
      </c>
      <c r="T62" s="157">
        <v>2023</v>
      </c>
      <c r="U62" s="157">
        <v>2024</v>
      </c>
      <c r="V62" s="157">
        <v>2025</v>
      </c>
      <c r="W62" s="157">
        <v>2026</v>
      </c>
      <c r="X62" s="157">
        <v>2027</v>
      </c>
      <c r="Y62" s="157">
        <v>2028</v>
      </c>
      <c r="Z62" s="157">
        <v>2029</v>
      </c>
      <c r="AA62" s="157">
        <v>2030</v>
      </c>
      <c r="AB62" s="157">
        <v>2031</v>
      </c>
      <c r="AC62" s="157">
        <v>2032</v>
      </c>
      <c r="AD62" s="157">
        <v>2033</v>
      </c>
      <c r="AE62" s="157">
        <v>2034</v>
      </c>
      <c r="AF62" s="157">
        <v>2035</v>
      </c>
      <c r="AG62" s="157">
        <v>2036</v>
      </c>
      <c r="AH62" s="157">
        <v>2037</v>
      </c>
      <c r="AI62" s="157">
        <v>2038</v>
      </c>
      <c r="AJ62" s="157">
        <v>2039</v>
      </c>
      <c r="AK62" s="157">
        <v>2040</v>
      </c>
      <c r="AL62" s="157">
        <v>2041</v>
      </c>
      <c r="AM62" s="157">
        <v>2042</v>
      </c>
      <c r="AN62" s="157">
        <v>2043</v>
      </c>
      <c r="AO62" s="157">
        <v>2044</v>
      </c>
      <c r="AP62" s="157">
        <v>2045</v>
      </c>
      <c r="AQ62" s="157">
        <v>2046</v>
      </c>
      <c r="AR62" s="157">
        <v>2047</v>
      </c>
      <c r="AS62" s="157">
        <v>2048</v>
      </c>
      <c r="AT62" s="157">
        <v>2049</v>
      </c>
      <c r="AU62" s="157">
        <v>2050</v>
      </c>
      <c r="AV62" s="157">
        <v>2051</v>
      </c>
      <c r="AW62" s="157">
        <v>2052</v>
      </c>
      <c r="AX62" s="157">
        <v>2053</v>
      </c>
      <c r="AY62" s="157">
        <v>2054</v>
      </c>
      <c r="AZ62" s="157">
        <v>2055</v>
      </c>
      <c r="BA62" s="157">
        <v>2056</v>
      </c>
      <c r="BB62" s="157">
        <v>2057</v>
      </c>
      <c r="BC62" s="157">
        <v>2058</v>
      </c>
      <c r="BD62" s="157">
        <v>2059</v>
      </c>
      <c r="BE62" s="157">
        <v>2060</v>
      </c>
      <c r="BF62" s="157">
        <v>2061</v>
      </c>
      <c r="BG62" s="157">
        <v>2062</v>
      </c>
      <c r="BH62" s="157">
        <v>2063</v>
      </c>
      <c r="BI62" s="157">
        <v>2064</v>
      </c>
      <c r="BJ62" s="157">
        <v>2065</v>
      </c>
      <c r="BK62" s="157">
        <v>2066</v>
      </c>
      <c r="BL62" s="157">
        <v>2067</v>
      </c>
      <c r="BM62" s="157">
        <v>2068</v>
      </c>
      <c r="BN62" s="157">
        <v>2069</v>
      </c>
      <c r="BO62" s="157">
        <v>2070</v>
      </c>
      <c r="BP62" s="157">
        <v>2071</v>
      </c>
    </row>
    <row r="63" spans="1:68">
      <c r="B63" s="189" t="s">
        <v>365</v>
      </c>
      <c r="C63">
        <f>C67*1000000*Input!$C$142</f>
        <v>49709850.320741273</v>
      </c>
      <c r="D63" s="189">
        <f>D67*1000000*Input!$C$142</f>
        <v>52667415.786048524</v>
      </c>
      <c r="E63" s="189">
        <f>E67*1000000*Input!$C$142</f>
        <v>55056218.661873616</v>
      </c>
      <c r="F63" s="189">
        <f>F67*1000000*Input!$C$142</f>
        <v>55738733.769252226</v>
      </c>
      <c r="G63" s="189">
        <f>G67*1000000*Input!$C$142</f>
        <v>65980477.765781693</v>
      </c>
      <c r="H63" s="189">
        <f>H67*1000000*Input!$C$142</f>
        <v>21274416.767489813</v>
      </c>
      <c r="I63" s="189">
        <f>I67*1000000*Input!$C$142</f>
        <v>24506962.842071973</v>
      </c>
      <c r="J63" s="189">
        <f>J67*1000000*Input!$C$142</f>
        <v>28731705.906506561</v>
      </c>
      <c r="K63" s="189">
        <f>K67*1000000*Input!$C$142</f>
        <v>33341243.200205803</v>
      </c>
      <c r="L63" s="190">
        <f t="shared" ref="L63:AQ63" si="115">-(F11+F12)</f>
        <v>80336248.428735852</v>
      </c>
      <c r="M63" s="190">
        <f t="shared" si="115"/>
        <v>81906476.03840965</v>
      </c>
      <c r="N63" s="190">
        <f t="shared" si="115"/>
        <v>83717016.581662983</v>
      </c>
      <c r="O63" s="190">
        <f t="shared" si="115"/>
        <v>84445428.187974229</v>
      </c>
      <c r="P63" s="190">
        <f t="shared" si="115"/>
        <v>84377061.04879719</v>
      </c>
      <c r="Q63" s="190">
        <f t="shared" si="115"/>
        <v>68689413.093721166</v>
      </c>
      <c r="R63" s="190">
        <f t="shared" si="115"/>
        <v>63812716.700801551</v>
      </c>
      <c r="S63" s="190">
        <f t="shared" si="115"/>
        <v>58452489.726759866</v>
      </c>
      <c r="T63" s="190">
        <f t="shared" si="115"/>
        <v>54765465.716488555</v>
      </c>
      <c r="U63" s="190">
        <f t="shared" si="115"/>
        <v>50916129.255545899</v>
      </c>
      <c r="V63" s="190">
        <f t="shared" si="115"/>
        <v>49959008.901947275</v>
      </c>
      <c r="W63" s="190">
        <f t="shared" si="115"/>
        <v>48814416.977437556</v>
      </c>
      <c r="X63" s="190">
        <f t="shared" si="115"/>
        <v>48049831.962454446</v>
      </c>
      <c r="Y63" s="190">
        <f t="shared" si="115"/>
        <v>48917813.04528363</v>
      </c>
      <c r="Z63" s="190">
        <f t="shared" si="115"/>
        <v>49469764.185706005</v>
      </c>
      <c r="AA63" s="190">
        <f t="shared" si="115"/>
        <v>44859911.919627748</v>
      </c>
      <c r="AB63" s="190">
        <f t="shared" si="115"/>
        <v>44600988.297711276</v>
      </c>
      <c r="AC63" s="190">
        <f t="shared" si="115"/>
        <v>44382537.765381649</v>
      </c>
      <c r="AD63" s="190">
        <f t="shared" si="115"/>
        <v>43950483.803156652</v>
      </c>
      <c r="AE63" s="190">
        <f t="shared" si="115"/>
        <v>43735387.835301153</v>
      </c>
      <c r="AF63" s="190">
        <f t="shared" si="115"/>
        <v>36431493.064644091</v>
      </c>
      <c r="AG63" s="190">
        <f t="shared" si="115"/>
        <v>28758621.804269958</v>
      </c>
      <c r="AH63" s="190">
        <f t="shared" si="115"/>
        <v>30126588.718148176</v>
      </c>
      <c r="AI63" s="190">
        <f t="shared" si="115"/>
        <v>30935501.53425882</v>
      </c>
      <c r="AJ63" s="190">
        <f t="shared" si="115"/>
        <v>32430555.552590553</v>
      </c>
      <c r="AK63" s="190">
        <f t="shared" si="115"/>
        <v>33257063.496779826</v>
      </c>
      <c r="AL63" s="190">
        <f t="shared" si="115"/>
        <v>34131378.787670135</v>
      </c>
      <c r="AM63" s="190">
        <f t="shared" si="115"/>
        <v>35056266.578844294</v>
      </c>
      <c r="AN63" s="190">
        <f t="shared" si="115"/>
        <v>34895438.726361752</v>
      </c>
      <c r="AO63" s="190">
        <f t="shared" si="115"/>
        <v>35423706.461452909</v>
      </c>
      <c r="AP63" s="190">
        <f t="shared" si="115"/>
        <v>37483530.764067084</v>
      </c>
      <c r="AQ63" s="190">
        <f t="shared" si="115"/>
        <v>39663252.305632323</v>
      </c>
      <c r="AR63" s="190">
        <f t="shared" ref="AR63:BO63" si="116">-(AL11+AL12)</f>
        <v>41969858.516131788</v>
      </c>
      <c r="AS63" s="190">
        <f t="shared" si="116"/>
        <v>44410744.634564452</v>
      </c>
      <c r="AT63" s="190">
        <f t="shared" si="116"/>
        <v>46993737.551149242</v>
      </c>
      <c r="AU63" s="190">
        <f t="shared" si="116"/>
        <v>49488584.899582952</v>
      </c>
      <c r="AV63" s="190">
        <f t="shared" si="116"/>
        <v>52125892.684687093</v>
      </c>
      <c r="AW63" s="190">
        <f t="shared" si="116"/>
        <v>691951.0929381263</v>
      </c>
      <c r="AX63" s="190">
        <f t="shared" si="116"/>
        <v>501851.52272792993</v>
      </c>
      <c r="AY63" s="190">
        <f t="shared" si="116"/>
        <v>298444.98260302009</v>
      </c>
      <c r="AZ63" s="190">
        <f t="shared" si="116"/>
        <v>319336.13138523151</v>
      </c>
      <c r="BA63" s="190">
        <f t="shared" si="116"/>
        <v>341689.66058219771</v>
      </c>
      <c r="BB63" s="190">
        <f t="shared" si="116"/>
        <v>365607.93682295154</v>
      </c>
      <c r="BC63" s="190">
        <f t="shared" si="116"/>
        <v>391200.49240055814</v>
      </c>
      <c r="BD63" s="190">
        <f t="shared" si="116"/>
        <v>418584.5268685972</v>
      </c>
      <c r="BE63" s="190">
        <f t="shared" si="116"/>
        <v>345796.57280900533</v>
      </c>
      <c r="BF63" s="190">
        <f t="shared" si="116"/>
        <v>267913.46196524199</v>
      </c>
      <c r="BG63" s="190">
        <f t="shared" si="116"/>
        <v>184578.53336241521</v>
      </c>
      <c r="BH63" s="190">
        <f t="shared" si="116"/>
        <v>95410.159757188536</v>
      </c>
      <c r="BI63" s="190">
        <f t="shared" si="116"/>
        <v>0</v>
      </c>
      <c r="BJ63" s="190">
        <f t="shared" si="116"/>
        <v>0</v>
      </c>
      <c r="BK63" s="190">
        <f t="shared" si="116"/>
        <v>0</v>
      </c>
      <c r="BL63" s="190">
        <f t="shared" si="116"/>
        <v>0</v>
      </c>
      <c r="BM63" s="190">
        <f t="shared" si="116"/>
        <v>0</v>
      </c>
      <c r="BN63" s="190">
        <f t="shared" si="116"/>
        <v>0</v>
      </c>
      <c r="BO63" s="190">
        <f t="shared" si="116"/>
        <v>0</v>
      </c>
      <c r="BP63" s="190" t="e">
        <f>-#REF!</f>
        <v>#REF!</v>
      </c>
    </row>
    <row r="64" spans="1:68">
      <c r="B64" s="189" t="s">
        <v>366</v>
      </c>
      <c r="C64" s="189">
        <f>C68*1000000*Input!$C$142</f>
        <v>53122425.857634261</v>
      </c>
      <c r="D64" s="189">
        <f>D68*1000000*Input!$C$142</f>
        <v>60971349.592488147</v>
      </c>
      <c r="E64" s="189">
        <f>E68*1000000*Input!$C$142</f>
        <v>67568995.630481258</v>
      </c>
      <c r="F64" s="189">
        <f>F68*1000000*Input!$C$142</f>
        <v>71436581.238959983</v>
      </c>
      <c r="G64" s="189">
        <f>G68*1000000*Input!$C$142</f>
        <v>63958236.715864927</v>
      </c>
      <c r="H64" s="189">
        <f>H68*1000000*Input!$C$142</f>
        <v>103351433.83002855</v>
      </c>
      <c r="I64" s="189">
        <f>I68*1000000*Input!$C$142</f>
        <v>105217622.89798085</v>
      </c>
      <c r="J64" s="189">
        <f>J68*1000000*Input!$C$142</f>
        <v>106093170.04332905</v>
      </c>
      <c r="K64" s="189">
        <f>K68*1000000*Input!$C$142</f>
        <v>106669973.40845044</v>
      </c>
      <c r="L64" s="190">
        <f t="shared" ref="L64:AQ64" si="117">F13</f>
        <v>86225263.003333166</v>
      </c>
      <c r="M64" s="190">
        <f t="shared" si="117"/>
        <v>84900209.816856667</v>
      </c>
      <c r="N64" s="190">
        <f t="shared" si="117"/>
        <v>83334440.48307468</v>
      </c>
      <c r="O64" s="190">
        <f t="shared" si="117"/>
        <v>83034729.766399696</v>
      </c>
      <c r="P64" s="190">
        <f t="shared" si="117"/>
        <v>81723656.466650128</v>
      </c>
      <c r="Q64" s="190">
        <f t="shared" si="117"/>
        <v>77420156.152334273</v>
      </c>
      <c r="R64" s="190">
        <f t="shared" si="117"/>
        <v>73694827.268836766</v>
      </c>
      <c r="S64" s="190">
        <f t="shared" si="117"/>
        <v>70257311.919780016</v>
      </c>
      <c r="T64" s="190">
        <f t="shared" si="117"/>
        <v>67074162.183263831</v>
      </c>
      <c r="U64" s="190">
        <f t="shared" si="117"/>
        <v>64102899.013276048</v>
      </c>
      <c r="V64" s="190">
        <f t="shared" si="117"/>
        <v>61266770.519434705</v>
      </c>
      <c r="W64" s="190">
        <f t="shared" si="117"/>
        <v>58489732.166005284</v>
      </c>
      <c r="X64" s="190">
        <f t="shared" si="117"/>
        <v>55766370.776164517</v>
      </c>
      <c r="Y64" s="190">
        <f t="shared" si="117"/>
        <v>53040102.381292328</v>
      </c>
      <c r="Z64" s="190">
        <f t="shared" si="117"/>
        <v>50273912.254353695</v>
      </c>
      <c r="AA64" s="190">
        <f t="shared" si="117"/>
        <v>47621810.982388392</v>
      </c>
      <c r="AB64" s="190">
        <f t="shared" si="117"/>
        <v>45106596.502136931</v>
      </c>
      <c r="AC64" s="190">
        <f t="shared" si="117"/>
        <v>42604803.509734817</v>
      </c>
      <c r="AD64" s="190">
        <f t="shared" si="117"/>
        <v>40121299.60586407</v>
      </c>
      <c r="AE64" s="190">
        <f t="shared" si="117"/>
        <v>37655990.476146929</v>
      </c>
      <c r="AF64" s="190">
        <f t="shared" si="117"/>
        <v>35402079.558793381</v>
      </c>
      <c r="AG64" s="190">
        <f t="shared" si="117"/>
        <v>33569243.979348041</v>
      </c>
      <c r="AH64" s="190">
        <f t="shared" si="117"/>
        <v>31913672.284687899</v>
      </c>
      <c r="AI64" s="190">
        <f t="shared" si="117"/>
        <v>30196897.098834038</v>
      </c>
      <c r="AJ64" s="190">
        <f t="shared" si="117"/>
        <v>28415345.337627929</v>
      </c>
      <c r="AK64" s="190">
        <f t="shared" si="117"/>
        <v>26568522.30986014</v>
      </c>
      <c r="AL64" s="190">
        <f t="shared" si="117"/>
        <v>24673880.232442424</v>
      </c>
      <c r="AM64" s="190">
        <f t="shared" si="117"/>
        <v>22728653.132585544</v>
      </c>
      <c r="AN64" s="190">
        <f t="shared" si="117"/>
        <v>20761944.305885896</v>
      </c>
      <c r="AO64" s="190">
        <f t="shared" si="117"/>
        <v>18784904.819522485</v>
      </c>
      <c r="AP64" s="190">
        <f t="shared" si="117"/>
        <v>16735100.510162152</v>
      </c>
      <c r="AQ64" s="190">
        <f t="shared" si="117"/>
        <v>14566100.361378517</v>
      </c>
      <c r="AR64" s="190">
        <f t="shared" ref="AR64:BO64" si="118">AL13</f>
        <v>12270966.041155368</v>
      </c>
      <c r="AS64" s="190">
        <f t="shared" si="118"/>
        <v>9842354.8453183696</v>
      </c>
      <c r="AT64" s="190">
        <f t="shared" si="118"/>
        <v>7272496.0959109385</v>
      </c>
      <c r="AU64" s="190">
        <f t="shared" si="118"/>
        <v>4559872.6601215228</v>
      </c>
      <c r="AV64" s="190">
        <f t="shared" si="118"/>
        <v>1702957.4625075436</v>
      </c>
      <c r="AW64" s="190">
        <f t="shared" si="118"/>
        <v>217971.22648267652</v>
      </c>
      <c r="AX64" s="190">
        <f t="shared" si="118"/>
        <v>184407.1820991463</v>
      </c>
      <c r="AY64" s="190">
        <f t="shared" si="118"/>
        <v>161906.65556953612</v>
      </c>
      <c r="AZ64" s="190">
        <f t="shared" si="118"/>
        <v>144537.59266323681</v>
      </c>
      <c r="BA64" s="190">
        <f t="shared" si="118"/>
        <v>125952.69535349651</v>
      </c>
      <c r="BB64" s="190">
        <f t="shared" si="118"/>
        <v>106066.85523207439</v>
      </c>
      <c r="BC64" s="190">
        <f t="shared" si="118"/>
        <v>84789.006302152746</v>
      </c>
      <c r="BD64" s="190">
        <f t="shared" si="118"/>
        <v>62021.70794713658</v>
      </c>
      <c r="BE64" s="190">
        <f t="shared" si="118"/>
        <v>40530.951586884657</v>
      </c>
      <c r="BF64" s="190">
        <f t="shared" si="118"/>
        <v>23276.34804064584</v>
      </c>
      <c r="BG64" s="190">
        <f t="shared" si="118"/>
        <v>10554.428005401052</v>
      </c>
      <c r="BH64" s="190">
        <f t="shared" si="118"/>
        <v>2682.479326925557</v>
      </c>
      <c r="BI64" s="190">
        <f t="shared" si="118"/>
        <v>1.8752499060696898E-7</v>
      </c>
      <c r="BJ64" s="190">
        <f t="shared" si="118"/>
        <v>1.8752499060696898E-7</v>
      </c>
      <c r="BK64" s="190">
        <f t="shared" si="118"/>
        <v>0</v>
      </c>
      <c r="BL64" s="190">
        <f t="shared" si="118"/>
        <v>0</v>
      </c>
      <c r="BM64" s="190">
        <f t="shared" si="118"/>
        <v>0</v>
      </c>
      <c r="BN64" s="190">
        <f t="shared" si="118"/>
        <v>0</v>
      </c>
      <c r="BO64" s="190">
        <f t="shared" si="118"/>
        <v>0</v>
      </c>
      <c r="BP64" s="190" t="e">
        <f>#REF!</f>
        <v>#REF!</v>
      </c>
    </row>
    <row r="65" spans="2:12">
      <c r="K65">
        <f>SUM(K63:K64)</f>
        <v>140011216.60865623</v>
      </c>
      <c r="L65" s="189">
        <f>SUM(L63:L64)</f>
        <v>166561511.432069</v>
      </c>
    </row>
    <row r="67" spans="2:12">
      <c r="B67" s="189" t="s">
        <v>365</v>
      </c>
      <c r="C67" s="189">
        <v>49.611803278688527</v>
      </c>
      <c r="D67" s="189">
        <v>52.563535281539551</v>
      </c>
      <c r="E67" s="189">
        <v>54.947626514611542</v>
      </c>
      <c r="F67" s="189">
        <v>55.628795438346401</v>
      </c>
      <c r="G67" s="189">
        <v>65.850338756381731</v>
      </c>
      <c r="H67" s="189">
        <v>21.232455393194961</v>
      </c>
      <c r="I67" s="189">
        <v>24.458625637255263</v>
      </c>
      <c r="J67" s="189">
        <v>28.675035875132782</v>
      </c>
      <c r="K67" s="189">
        <v>33.2754813792981</v>
      </c>
      <c r="L67" s="257" t="s">
        <v>456</v>
      </c>
    </row>
    <row r="68" spans="2:12">
      <c r="B68" s="189" t="s">
        <v>366</v>
      </c>
      <c r="C68" s="189">
        <v>53.017647897362792</v>
      </c>
      <c r="D68" s="189">
        <v>60.851090520313612</v>
      </c>
      <c r="E68" s="189">
        <v>67.435723449750526</v>
      </c>
      <c r="F68" s="189">
        <v>71.295680684248026</v>
      </c>
      <c r="G68" s="189">
        <v>63.832086347589062</v>
      </c>
      <c r="H68" s="189">
        <v>103.14758484811529</v>
      </c>
      <c r="I68" s="189">
        <v>105.01009306977971</v>
      </c>
      <c r="J68" s="189">
        <v>105.88391329768145</v>
      </c>
      <c r="K68" s="189">
        <v>106.45957898358171</v>
      </c>
      <c r="L68" s="257" t="s">
        <v>456</v>
      </c>
    </row>
    <row r="70" spans="2:12">
      <c r="B70" s="157" t="s">
        <v>490</v>
      </c>
    </row>
    <row r="71" spans="2:12">
      <c r="B71" t="s">
        <v>136</v>
      </c>
      <c r="C71" s="211">
        <f>'Pre 2010 RAB'!C25*Input!C140</f>
        <v>881962834.73785007</v>
      </c>
      <c r="D71" s="211"/>
    </row>
    <row r="72" spans="2:12" s="202" customFormat="1">
      <c r="B72" t="s">
        <v>414</v>
      </c>
      <c r="C72" s="211">
        <f>C71</f>
        <v>881962834.73785007</v>
      </c>
      <c r="D72" s="211">
        <f>'T2 Capex'!C31*Input!C140</f>
        <v>664829158.77549303</v>
      </c>
    </row>
    <row r="73" spans="2:12" s="202" customFormat="1">
      <c r="B73" t="s">
        <v>415</v>
      </c>
      <c r="C73" s="211">
        <f>C72+D72</f>
        <v>1546791993.5133431</v>
      </c>
      <c r="D73" s="211">
        <f>'2010-14 Capex'!C23+'2010-14 Triggered Capex'!E8*Input!C140</f>
        <v>153346734.64031729</v>
      </c>
    </row>
    <row r="74" spans="2:12" s="202" customFormat="1">
      <c r="B74" t="s">
        <v>416</v>
      </c>
      <c r="C74" s="211">
        <f>C73+D73-D74</f>
        <v>1518009761.6279659</v>
      </c>
      <c r="D74" s="211">
        <f>-(('Pre 2010 RAB'!N27)+('Pre 2010 RAB'!N31)-SUM('2010-14 Triggered Capex'!E9:G9))*Input!C140</f>
        <v>182128966.52569428</v>
      </c>
    </row>
    <row r="75" spans="2:12" s="202" customFormat="1">
      <c r="B75" t="s">
        <v>417</v>
      </c>
      <c r="C75" s="211">
        <f>C74</f>
        <v>1518009761.6279659</v>
      </c>
      <c r="D75" s="211"/>
    </row>
    <row r="77" spans="2:12" s="202" customFormat="1">
      <c r="D77" s="190"/>
    </row>
    <row r="81" s="189" customFormat="1"/>
    <row r="82" s="189" customFormat="1"/>
    <row r="83" s="189" customFormat="1"/>
    <row r="84" s="189" customFormat="1"/>
    <row r="85" s="189" customFormat="1"/>
    <row r="86" s="189" customFormat="1"/>
    <row r="90" s="189" customFormat="1"/>
    <row r="91" s="189" customFormat="1"/>
    <row r="92" s="189" customFormat="1"/>
    <row r="99" s="245" customFormat="1"/>
    <row r="100" s="245" customFormat="1"/>
    <row r="101" s="245" customFormat="1"/>
    <row r="102" s="245" customFormat="1"/>
    <row r="103" s="245" customFormat="1"/>
    <row r="104" s="245" customFormat="1"/>
    <row r="105" s="245" customFormat="1"/>
    <row r="106" s="245" customFormat="1"/>
    <row r="107" s="245" customFormat="1"/>
    <row r="108" s="245" customFormat="1"/>
    <row r="121" spans="1:39" s="106" customFormat="1" ht="26.25">
      <c r="A121" s="107" t="s">
        <v>384</v>
      </c>
      <c r="C121" s="105"/>
      <c r="D121" s="105"/>
      <c r="E121" s="105"/>
      <c r="F121" s="105"/>
      <c r="G121" s="105"/>
      <c r="H121" s="105"/>
      <c r="I121" s="105"/>
      <c r="J121" s="105"/>
      <c r="K121" s="105"/>
      <c r="L121" s="105"/>
      <c r="M121" s="105"/>
      <c r="N121" s="105"/>
      <c r="O121" s="105"/>
      <c r="P121" s="105"/>
      <c r="Q121" s="105"/>
      <c r="R121" s="105"/>
      <c r="S121" s="105"/>
      <c r="T121" s="105"/>
      <c r="U121" s="105"/>
      <c r="V121" s="105"/>
      <c r="W121" s="105"/>
      <c r="X121" s="105"/>
      <c r="Y121" s="105"/>
      <c r="Z121" s="105"/>
      <c r="AA121" s="105"/>
      <c r="AB121" s="105"/>
      <c r="AC121" s="105"/>
      <c r="AD121" s="105"/>
      <c r="AE121" s="105"/>
      <c r="AF121" s="105"/>
      <c r="AG121" s="105"/>
      <c r="AH121" s="105"/>
      <c r="AI121" s="105"/>
      <c r="AJ121" s="105"/>
      <c r="AK121" s="105"/>
      <c r="AL121" s="105"/>
      <c r="AM121" s="105"/>
    </row>
  </sheetData>
  <conditionalFormatting sqref="E51:E56">
    <cfRule type="cellIs" dxfId="3" priority="1" operator="equal">
      <formula>FALSE</formula>
    </cfRule>
    <cfRule type="cellIs" dxfId="2" priority="2" operator="equal">
      <formula>TRUE</formula>
    </cfRule>
  </conditionalFormatting>
  <pageMargins left="0.7" right="0.7" top="0.75" bottom="0.75" header="0.3" footer="0.3"/>
  <pageSetup paperSize="9" orientation="landscape"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C00000"/>
  </sheetPr>
  <dimension ref="A1"/>
  <sheetViews>
    <sheetView workbookViewId="0">
      <selection activeCell="E15" sqref="E15"/>
    </sheetView>
  </sheetViews>
  <sheetFormatPr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BR847"/>
  <sheetViews>
    <sheetView zoomScale="90" zoomScaleNormal="90" workbookViewId="0">
      <pane ySplit="5" topLeftCell="A6" activePane="bottomLeft" state="frozen"/>
      <selection activeCell="E15" sqref="E15"/>
      <selection pane="bottomLeft" activeCell="D33" sqref="D33"/>
    </sheetView>
  </sheetViews>
  <sheetFormatPr defaultRowHeight="15"/>
  <cols>
    <col min="1" max="1" width="11.28515625" style="115" customWidth="1"/>
    <col min="2" max="2" width="11.140625" bestFit="1" customWidth="1"/>
    <col min="3" max="3" width="9.140625" style="115"/>
    <col min="4" max="4" width="10.140625" bestFit="1" customWidth="1"/>
    <col min="5" max="5" width="11.85546875" bestFit="1" customWidth="1"/>
    <col min="9" max="9" width="10.140625" customWidth="1"/>
  </cols>
  <sheetData>
    <row r="1" spans="1:66" s="106" customFormat="1" ht="26.25">
      <c r="A1" s="103"/>
      <c r="B1" s="107" t="s">
        <v>363</v>
      </c>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row>
    <row r="2" spans="1:66" s="285" customFormat="1" ht="42.75" customHeight="1">
      <c r="A2" s="426" t="s">
        <v>519</v>
      </c>
      <c r="B2" s="422"/>
      <c r="C2" s="422"/>
      <c r="D2" s="422"/>
      <c r="E2" s="422"/>
      <c r="F2" s="422"/>
      <c r="G2" s="422"/>
      <c r="H2" s="422"/>
      <c r="I2" s="422"/>
      <c r="J2" s="422"/>
      <c r="K2" s="422"/>
      <c r="L2" s="422"/>
      <c r="M2" s="422"/>
      <c r="N2" s="422"/>
      <c r="O2" s="422"/>
      <c r="P2" s="422"/>
      <c r="Q2" s="422"/>
      <c r="R2" s="286"/>
      <c r="S2" s="286"/>
      <c r="T2" s="286"/>
      <c r="U2" s="286"/>
      <c r="V2" s="286"/>
      <c r="W2" s="286"/>
      <c r="X2" s="286"/>
      <c r="Y2" s="286"/>
      <c r="Z2" s="286"/>
      <c r="AA2" s="286"/>
      <c r="AB2" s="286"/>
      <c r="AC2" s="286"/>
      <c r="AD2" s="286"/>
      <c r="AE2" s="286"/>
      <c r="AF2" s="286"/>
      <c r="AG2" s="286"/>
      <c r="AH2" s="286"/>
      <c r="AI2" s="286"/>
      <c r="AJ2" s="286"/>
      <c r="AK2" s="286"/>
      <c r="AL2" s="286"/>
      <c r="AM2" s="286"/>
      <c r="AN2" s="286"/>
      <c r="AO2" s="286"/>
      <c r="AP2" s="286"/>
      <c r="AQ2" s="286"/>
      <c r="AR2" s="286"/>
      <c r="AS2" s="286"/>
      <c r="AT2" s="286"/>
      <c r="AU2" s="286"/>
      <c r="AV2" s="286"/>
      <c r="AW2" s="286"/>
      <c r="AX2" s="286"/>
      <c r="AY2" s="286"/>
      <c r="AZ2" s="286"/>
      <c r="BA2" s="286"/>
      <c r="BB2" s="286"/>
      <c r="BC2" s="286"/>
      <c r="BD2" s="286"/>
      <c r="BE2" s="286"/>
      <c r="BF2" s="286"/>
      <c r="BG2" s="286"/>
      <c r="BH2" s="286"/>
      <c r="BI2" s="286"/>
      <c r="BJ2" s="286"/>
      <c r="BK2" s="286"/>
      <c r="BL2" s="286"/>
      <c r="BM2" s="286"/>
      <c r="BN2" s="286"/>
    </row>
    <row r="3" spans="1:66" s="285" customFormat="1" ht="15.75">
      <c r="C3" s="162"/>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c r="AO3" s="286"/>
      <c r="AP3" s="286"/>
      <c r="AQ3" s="286"/>
      <c r="AR3" s="286"/>
      <c r="AS3" s="286"/>
      <c r="AT3" s="286"/>
      <c r="AU3" s="286"/>
      <c r="AV3" s="286"/>
      <c r="AW3" s="286"/>
      <c r="AX3" s="286"/>
      <c r="AY3" s="286"/>
      <c r="AZ3" s="286"/>
      <c r="BA3" s="286"/>
      <c r="BB3" s="286"/>
      <c r="BC3" s="286"/>
      <c r="BD3" s="286"/>
      <c r="BE3" s="286"/>
      <c r="BF3" s="286"/>
      <c r="BG3" s="286"/>
      <c r="BH3" s="286"/>
      <c r="BI3" s="286"/>
      <c r="BJ3" s="286"/>
      <c r="BK3" s="286"/>
      <c r="BL3" s="286"/>
      <c r="BM3" s="286"/>
      <c r="BN3" s="286"/>
    </row>
    <row r="4" spans="1:66" s="124" customFormat="1">
      <c r="C4" s="121" t="s">
        <v>518</v>
      </c>
    </row>
    <row r="5" spans="1:66" s="125" customFormat="1" ht="15.75">
      <c r="D5" s="125">
        <v>2015</v>
      </c>
      <c r="E5" s="125">
        <v>2016</v>
      </c>
      <c r="F5" s="125">
        <v>2017</v>
      </c>
      <c r="G5" s="125">
        <v>2018</v>
      </c>
      <c r="H5" s="125">
        <v>2019</v>
      </c>
      <c r="I5" s="125">
        <v>2020</v>
      </c>
      <c r="J5" s="125">
        <v>2021</v>
      </c>
      <c r="K5" s="125">
        <v>2022</v>
      </c>
      <c r="L5" s="125">
        <v>2023</v>
      </c>
      <c r="M5" s="125">
        <v>2024</v>
      </c>
      <c r="N5" s="125">
        <v>2025</v>
      </c>
      <c r="O5" s="125">
        <v>2026</v>
      </c>
      <c r="P5" s="125">
        <v>2027</v>
      </c>
      <c r="Q5" s="125">
        <v>2028</v>
      </c>
      <c r="R5" s="125">
        <v>2029</v>
      </c>
      <c r="S5" s="125">
        <v>2030</v>
      </c>
      <c r="T5" s="125">
        <v>2031</v>
      </c>
      <c r="U5" s="125">
        <v>2032</v>
      </c>
      <c r="V5" s="125">
        <v>2033</v>
      </c>
      <c r="W5" s="125">
        <v>2034</v>
      </c>
      <c r="X5" s="125">
        <v>2035</v>
      </c>
      <c r="Y5" s="125">
        <v>2036</v>
      </c>
      <c r="Z5" s="125">
        <v>2037</v>
      </c>
      <c r="AA5" s="125">
        <v>2038</v>
      </c>
      <c r="AB5" s="125">
        <v>2039</v>
      </c>
      <c r="AC5" s="125">
        <v>2040</v>
      </c>
      <c r="AD5" s="125">
        <v>2041</v>
      </c>
      <c r="AE5" s="125">
        <v>2042</v>
      </c>
      <c r="AF5" s="125">
        <v>2043</v>
      </c>
      <c r="AG5" s="125">
        <v>2044</v>
      </c>
      <c r="AH5" s="125">
        <v>2045</v>
      </c>
      <c r="AI5" s="125">
        <v>2046</v>
      </c>
      <c r="AJ5" s="125">
        <v>2047</v>
      </c>
      <c r="AK5" s="125">
        <v>2048</v>
      </c>
      <c r="AL5" s="125">
        <v>2049</v>
      </c>
      <c r="AM5" s="125">
        <v>2050</v>
      </c>
      <c r="AN5" s="125">
        <v>2051</v>
      </c>
      <c r="AO5" s="125">
        <v>2052</v>
      </c>
      <c r="AP5" s="125">
        <v>2053</v>
      </c>
      <c r="AQ5" s="125">
        <v>2054</v>
      </c>
      <c r="AR5" s="125">
        <v>2055</v>
      </c>
      <c r="AS5" s="125">
        <v>2056</v>
      </c>
      <c r="AT5" s="125">
        <v>2057</v>
      </c>
      <c r="AU5" s="125">
        <v>2058</v>
      </c>
      <c r="AV5" s="125">
        <v>2059</v>
      </c>
      <c r="AW5" s="125">
        <v>2060</v>
      </c>
      <c r="AX5" s="125">
        <v>2061</v>
      </c>
      <c r="AY5" s="125">
        <v>2062</v>
      </c>
      <c r="AZ5" s="125">
        <v>2063</v>
      </c>
      <c r="BA5" s="125">
        <v>2064</v>
      </c>
      <c r="BB5" s="125">
        <v>2065</v>
      </c>
      <c r="BC5" s="125">
        <v>2066</v>
      </c>
      <c r="BD5" s="125">
        <v>2067</v>
      </c>
      <c r="BE5" s="125">
        <v>2068</v>
      </c>
      <c r="BF5" s="125">
        <v>2069</v>
      </c>
      <c r="BG5" s="125">
        <v>2070</v>
      </c>
      <c r="BH5" s="125">
        <v>2071</v>
      </c>
      <c r="BI5" s="125">
        <v>2072</v>
      </c>
      <c r="BJ5" s="125">
        <v>2073</v>
      </c>
      <c r="BK5" s="125">
        <v>2074</v>
      </c>
      <c r="BL5" s="125">
        <v>2075</v>
      </c>
      <c r="BM5" s="125">
        <v>2076</v>
      </c>
      <c r="BN5" s="125">
        <v>2077</v>
      </c>
    </row>
    <row r="6" spans="1:66" s="285" customFormat="1" ht="15.75">
      <c r="C6" s="162" t="s">
        <v>303</v>
      </c>
      <c r="D6" s="286">
        <f>IFERROR(D28,0)+IFERROR(D73,0)+IFERROR(D162,0)+IFERROR(D118,0)+IFERROR(D208,0)+IFERROR(D253,0)+IFERROR(D298,0)+IFERROR(D388,0)+IFERROR(D433,0)+IFERROR(D478,0)+IFERROR(D523,0)+IFERROR(D568,0)+IFERROR(D613,0)+IFERROR(D658,0)+IFERROR(D703,0)+IFERROR(D748,0)+IFERROR(D794,0)+IFERROR(D803,0)+IFERROR(D812,0)+IFERROR(D821,0)+IFERROR(D830,0)+IFERROR(D839,0)+IFERROR(D342,0)</f>
        <v>55584181.799999997</v>
      </c>
      <c r="E6" s="286">
        <f t="shared" ref="E6:BM6" si="0">IFERROR(E28,0)+IFERROR(E73,0)+IFERROR(E162,0)+IFERROR(E118,0)+IFERROR(E208,0)+IFERROR(E253,0)+IFERROR(E298,0)+IFERROR(E388,0)+IFERROR(E433,0)+IFERROR(E478,0)+IFERROR(E523,0)+IFERROR(E568,0)+IFERROR(E613,0)+IFERROR(E658,0)+IFERROR(E703,0)+IFERROR(E748,0)+IFERROR(E794,0)+IFERROR(E803,0)+IFERROR(E812,0)+IFERROR(E821,0)+IFERROR(E830,0)+IFERROR(E839,0)+IFERROR(E342,0)</f>
        <v>108406354.04999706</v>
      </c>
      <c r="F6" s="286">
        <f t="shared" si="0"/>
        <v>153615040.49433845</v>
      </c>
      <c r="G6" s="286">
        <f t="shared" si="0"/>
        <v>217658039.91545886</v>
      </c>
      <c r="H6" s="286">
        <f t="shared" si="0"/>
        <v>258479235.54359564</v>
      </c>
      <c r="I6" s="286">
        <f t="shared" si="0"/>
        <v>232898315.11552981</v>
      </c>
      <c r="J6" s="286">
        <f t="shared" si="0"/>
        <v>209327401.77633464</v>
      </c>
      <c r="K6" s="286">
        <f t="shared" si="0"/>
        <v>187882788.79329476</v>
      </c>
      <c r="L6" s="286">
        <f t="shared" si="0"/>
        <v>169289227.04987445</v>
      </c>
      <c r="M6" s="286">
        <f t="shared" si="0"/>
        <v>153521812.02446786</v>
      </c>
      <c r="N6" s="286">
        <f t="shared" si="0"/>
        <v>140744056.49147427</v>
      </c>
      <c r="O6" s="286">
        <f t="shared" si="0"/>
        <v>128776951.26893768</v>
      </c>
      <c r="P6" s="286">
        <f t="shared" si="0"/>
        <v>117899396.87664124</v>
      </c>
      <c r="Q6" s="286">
        <f t="shared" si="0"/>
        <v>107134059.96454486</v>
      </c>
      <c r="R6" s="286">
        <f t="shared" si="0"/>
        <v>96487433.115431532</v>
      </c>
      <c r="S6" s="286">
        <f t="shared" si="0"/>
        <v>85966384.554373845</v>
      </c>
      <c r="T6" s="286">
        <f t="shared" si="0"/>
        <v>76184700.967720136</v>
      </c>
      <c r="U6" s="286">
        <f t="shared" si="0"/>
        <v>67185159.900418013</v>
      </c>
      <c r="V6" s="286">
        <f t="shared" si="0"/>
        <v>59013013.883944288</v>
      </c>
      <c r="W6" s="286">
        <f t="shared" si="0"/>
        <v>51716133.631954029</v>
      </c>
      <c r="X6" s="286">
        <f t="shared" si="0"/>
        <v>45345159.520820908</v>
      </c>
      <c r="Y6" s="286">
        <f t="shared" si="0"/>
        <v>38925503.08784198</v>
      </c>
      <c r="Z6" s="286">
        <f t="shared" si="0"/>
        <v>32528498.603226636</v>
      </c>
      <c r="AA6" s="286">
        <f t="shared" si="0"/>
        <v>26081305.753728278</v>
      </c>
      <c r="AB6" s="286">
        <f t="shared" si="0"/>
        <v>20261701.111053687</v>
      </c>
      <c r="AC6" s="286">
        <f t="shared" si="0"/>
        <v>14425314.80863695</v>
      </c>
      <c r="AD6" s="286">
        <f t="shared" si="0"/>
        <v>9316240.5268106237</v>
      </c>
      <c r="AE6" s="286">
        <f t="shared" si="0"/>
        <v>4976558.4610517267</v>
      </c>
      <c r="AF6" s="286">
        <f t="shared" si="0"/>
        <v>1450783.4467184483</v>
      </c>
      <c r="AG6" s="286">
        <f t="shared" si="0"/>
        <v>5.1222741603851318E-9</v>
      </c>
      <c r="AH6" s="286">
        <f t="shared" si="0"/>
        <v>0</v>
      </c>
      <c r="AI6" s="286">
        <f t="shared" si="0"/>
        <v>0</v>
      </c>
      <c r="AJ6" s="286">
        <f t="shared" si="0"/>
        <v>0</v>
      </c>
      <c r="AK6" s="286">
        <f t="shared" si="0"/>
        <v>0</v>
      </c>
      <c r="AL6" s="286">
        <f t="shared" si="0"/>
        <v>0</v>
      </c>
      <c r="AM6" s="286">
        <f t="shared" si="0"/>
        <v>0</v>
      </c>
      <c r="AN6" s="286">
        <f t="shared" si="0"/>
        <v>0</v>
      </c>
      <c r="AO6" s="286">
        <f t="shared" si="0"/>
        <v>0</v>
      </c>
      <c r="AP6" s="286">
        <f t="shared" si="0"/>
        <v>0</v>
      </c>
      <c r="AQ6" s="286">
        <f t="shared" si="0"/>
        <v>0</v>
      </c>
      <c r="AR6" s="286">
        <f t="shared" si="0"/>
        <v>0</v>
      </c>
      <c r="AS6" s="286">
        <f t="shared" si="0"/>
        <v>0</v>
      </c>
      <c r="AT6" s="286">
        <f t="shared" si="0"/>
        <v>0</v>
      </c>
      <c r="AU6" s="286">
        <f t="shared" si="0"/>
        <v>0</v>
      </c>
      <c r="AV6" s="286">
        <f t="shared" si="0"/>
        <v>0</v>
      </c>
      <c r="AW6" s="286">
        <f t="shared" si="0"/>
        <v>0</v>
      </c>
      <c r="AX6" s="286">
        <f t="shared" si="0"/>
        <v>0</v>
      </c>
      <c r="AY6" s="286">
        <f t="shared" si="0"/>
        <v>0</v>
      </c>
      <c r="AZ6" s="286">
        <f t="shared" si="0"/>
        <v>0</v>
      </c>
      <c r="BA6" s="286">
        <f t="shared" si="0"/>
        <v>0</v>
      </c>
      <c r="BB6" s="286">
        <f t="shared" si="0"/>
        <v>0</v>
      </c>
      <c r="BC6" s="286">
        <f t="shared" si="0"/>
        <v>0</v>
      </c>
      <c r="BD6" s="286">
        <f t="shared" si="0"/>
        <v>0</v>
      </c>
      <c r="BE6" s="286">
        <f t="shared" si="0"/>
        <v>0</v>
      </c>
      <c r="BF6" s="286">
        <f t="shared" si="0"/>
        <v>0</v>
      </c>
      <c r="BG6" s="286">
        <f t="shared" si="0"/>
        <v>0</v>
      </c>
      <c r="BH6" s="286">
        <f t="shared" si="0"/>
        <v>0</v>
      </c>
      <c r="BI6" s="286">
        <f t="shared" si="0"/>
        <v>0</v>
      </c>
      <c r="BJ6" s="286">
        <f t="shared" si="0"/>
        <v>0</v>
      </c>
      <c r="BK6" s="286">
        <f t="shared" si="0"/>
        <v>0</v>
      </c>
      <c r="BL6" s="286">
        <f t="shared" si="0"/>
        <v>0</v>
      </c>
      <c r="BM6" s="286">
        <f t="shared" si="0"/>
        <v>0</v>
      </c>
      <c r="BN6" s="286">
        <f>IFERROR(BN28,0)+IFERROR(BN73,0)+IFERROR(BN162,0)+IFERROR(BN118,0)+IFERROR(BN208,0)+IFERROR(BN253,0)+IFERROR(BN298,0)+IFERROR(BN388,0)+IFERROR(BN433,0)+IFERROR(BN478,0)+IFERROR(BN523,0)+IFERROR(BN568,0)+IFERROR(BN613,0)+IFERROR(BN658,0)+IFERROR(BN703,0)+IFERROR(BN748,0)+IFERROR(BN794,0)+IFERROR(BN803,0)+IFERROR(BN812,0)+IFERROR(BN821,0)+IFERROR(BN830,0)+IFERROR(BN839,0)+IFERROR(BN342,0)</f>
        <v>0</v>
      </c>
    </row>
    <row r="7" spans="1:66" s="285" customFormat="1" ht="15.75">
      <c r="C7" s="162" t="s">
        <v>29</v>
      </c>
      <c r="D7" s="286">
        <f>IFERROR(D29,0)+IFERROR(D74,0)+IFERROR(D119,0)+IFERROR(D209,0)+IFERROR(D254,0)+IFERROR(D299,0)+IFERROR(D389,0)+IFERROR(D434,0)+IFERROR(D479,0)+IFERROR(D524,0)+IFERROR(D569,0)+IFERROR(D614,0)+IFERROR(D659,0)+IFERROR(D704,0)+IFERROR(D749,0)+IFERROR(D795,0)+IFERROR(D804,0)+IFERROR(D813,0)+IFERROR(D822,0)+IFERROR(D831,0)+IFERROR(D840,0)+IFERROR(D163,0)+IFERROR(D343,0)</f>
        <v>4734509.5500029363</v>
      </c>
      <c r="E7" s="286">
        <f t="shared" ref="E7:BN7" si="1">IFERROR(E29,0)+IFERROR(E74,0)+IFERROR(E119,0)+IFERROR(E209,0)+IFERROR(E254,0)+IFERROR(E299,0)+IFERROR(E389,0)+IFERROR(E434,0)+IFERROR(E479,0)+IFERROR(E524,0)+IFERROR(E569,0)+IFERROR(E614,0)+IFERROR(E659,0)+IFERROR(E704,0)+IFERROR(E749,0)+IFERROR(E795,0)+IFERROR(E804,0)+IFERROR(E813,0)+IFERROR(E822,0)+IFERROR(E831,0)+IFERROR(E840,0)+IFERROR(E163,0)+IFERROR(E343,0)</f>
        <v>9757495.3556586001</v>
      </c>
      <c r="F7" s="286">
        <f t="shared" si="1"/>
        <v>14708182.378879603</v>
      </c>
      <c r="G7" s="286">
        <f t="shared" si="1"/>
        <v>20273986.171863236</v>
      </c>
      <c r="H7" s="286">
        <f t="shared" si="1"/>
        <v>25580920.428065784</v>
      </c>
      <c r="I7" s="286">
        <f t="shared" si="1"/>
        <v>23570913.339195184</v>
      </c>
      <c r="J7" s="286">
        <f t="shared" si="1"/>
        <v>21444612.983039938</v>
      </c>
      <c r="K7" s="286">
        <f t="shared" si="1"/>
        <v>18593561.743420254</v>
      </c>
      <c r="L7" s="286">
        <f t="shared" si="1"/>
        <v>15767415.025406608</v>
      </c>
      <c r="M7" s="286">
        <f t="shared" si="1"/>
        <v>12777755.532993594</v>
      </c>
      <c r="N7" s="286">
        <f t="shared" si="1"/>
        <v>11967105.222536584</v>
      </c>
      <c r="O7" s="286">
        <f t="shared" si="1"/>
        <v>10877554.392296433</v>
      </c>
      <c r="P7" s="286">
        <f t="shared" si="1"/>
        <v>10765336.912096385</v>
      </c>
      <c r="Q7" s="286">
        <f t="shared" si="1"/>
        <v>10646626.84911333</v>
      </c>
      <c r="R7" s="286">
        <f t="shared" si="1"/>
        <v>10521048.561057691</v>
      </c>
      <c r="S7" s="286">
        <f t="shared" si="1"/>
        <v>9781683.586653728</v>
      </c>
      <c r="T7" s="286">
        <f t="shared" si="1"/>
        <v>8999541.0673021115</v>
      </c>
      <c r="U7" s="286">
        <f t="shared" si="1"/>
        <v>8172146.0164737208</v>
      </c>
      <c r="V7" s="286">
        <f t="shared" si="1"/>
        <v>7296880.2519902615</v>
      </c>
      <c r="W7" s="286">
        <f t="shared" si="1"/>
        <v>6370974.1111331135</v>
      </c>
      <c r="X7" s="286">
        <f t="shared" si="1"/>
        <v>6419656.432978929</v>
      </c>
      <c r="Y7" s="286">
        <f t="shared" si="1"/>
        <v>6397004.4846153483</v>
      </c>
      <c r="Z7" s="286">
        <f t="shared" si="1"/>
        <v>6447192.8494983502</v>
      </c>
      <c r="AA7" s="286">
        <f t="shared" si="1"/>
        <v>5819604.6426745942</v>
      </c>
      <c r="AB7" s="286">
        <f t="shared" si="1"/>
        <v>5836386.3024167372</v>
      </c>
      <c r="AC7" s="286">
        <f t="shared" si="1"/>
        <v>5109074.2818263248</v>
      </c>
      <c r="AD7" s="286">
        <f t="shared" si="1"/>
        <v>4339682.0657588942</v>
      </c>
      <c r="AE7" s="286">
        <f t="shared" si="1"/>
        <v>3525775.0143332761</v>
      </c>
      <c r="AF7" s="286">
        <f t="shared" si="1"/>
        <v>1450783.4467184416</v>
      </c>
      <c r="AG7" s="286">
        <f t="shared" si="1"/>
        <v>0</v>
      </c>
      <c r="AH7" s="286">
        <f t="shared" si="1"/>
        <v>0</v>
      </c>
      <c r="AI7" s="286">
        <f t="shared" si="1"/>
        <v>0</v>
      </c>
      <c r="AJ7" s="286">
        <f t="shared" si="1"/>
        <v>0</v>
      </c>
      <c r="AK7" s="286">
        <f t="shared" si="1"/>
        <v>0</v>
      </c>
      <c r="AL7" s="286">
        <f t="shared" si="1"/>
        <v>0</v>
      </c>
      <c r="AM7" s="286">
        <f t="shared" si="1"/>
        <v>0</v>
      </c>
      <c r="AN7" s="286">
        <f t="shared" si="1"/>
        <v>0</v>
      </c>
      <c r="AO7" s="286">
        <f t="shared" si="1"/>
        <v>0</v>
      </c>
      <c r="AP7" s="286">
        <f t="shared" si="1"/>
        <v>0</v>
      </c>
      <c r="AQ7" s="286">
        <f t="shared" si="1"/>
        <v>0</v>
      </c>
      <c r="AR7" s="286">
        <f t="shared" si="1"/>
        <v>0</v>
      </c>
      <c r="AS7" s="286">
        <f t="shared" si="1"/>
        <v>0</v>
      </c>
      <c r="AT7" s="286">
        <f t="shared" si="1"/>
        <v>0</v>
      </c>
      <c r="AU7" s="286">
        <f t="shared" si="1"/>
        <v>0</v>
      </c>
      <c r="AV7" s="286">
        <f t="shared" si="1"/>
        <v>0</v>
      </c>
      <c r="AW7" s="286">
        <f t="shared" si="1"/>
        <v>0</v>
      </c>
      <c r="AX7" s="286">
        <f t="shared" si="1"/>
        <v>0</v>
      </c>
      <c r="AY7" s="286">
        <f t="shared" si="1"/>
        <v>0</v>
      </c>
      <c r="AZ7" s="286">
        <f t="shared" si="1"/>
        <v>0</v>
      </c>
      <c r="BA7" s="286">
        <f t="shared" si="1"/>
        <v>0</v>
      </c>
      <c r="BB7" s="286">
        <f t="shared" si="1"/>
        <v>0</v>
      </c>
      <c r="BC7" s="286">
        <f t="shared" si="1"/>
        <v>0</v>
      </c>
      <c r="BD7" s="286">
        <f t="shared" si="1"/>
        <v>0</v>
      </c>
      <c r="BE7" s="286">
        <f t="shared" si="1"/>
        <v>0</v>
      </c>
      <c r="BF7" s="286">
        <f t="shared" si="1"/>
        <v>0</v>
      </c>
      <c r="BG7" s="286">
        <f t="shared" si="1"/>
        <v>0</v>
      </c>
      <c r="BH7" s="286">
        <f t="shared" si="1"/>
        <v>0</v>
      </c>
      <c r="BI7" s="286">
        <f t="shared" si="1"/>
        <v>0</v>
      </c>
      <c r="BJ7" s="286">
        <f t="shared" si="1"/>
        <v>0</v>
      </c>
      <c r="BK7" s="286">
        <f t="shared" si="1"/>
        <v>0</v>
      </c>
      <c r="BL7" s="286">
        <f t="shared" si="1"/>
        <v>0</v>
      </c>
      <c r="BM7" s="286">
        <f t="shared" si="1"/>
        <v>0</v>
      </c>
      <c r="BN7" s="286">
        <f t="shared" si="1"/>
        <v>0</v>
      </c>
    </row>
    <row r="8" spans="1:66" s="285" customFormat="1" ht="15.75">
      <c r="C8" s="162" t="s">
        <v>31</v>
      </c>
      <c r="D8" s="286">
        <f>IFERROR(D30,0)+IFERROR(D75,0)+IFERROR(D120,0)+IFERROR(D210,0)+IFERROR(D255,0)+IFERROR(D300,0)+IFERROR(D390,0)+IFERROR(D435,0)+IFERROR(D480,0)+IFERROR(D525,0)+IFERROR(D570,0)+IFERROR(D615,0)+IFERROR(D660,0)+IFERROR(D705,0)+IFERROR(D750,0)+IFERROR(D796,0)+IFERROR(D805,0)+IFERROR(D814,0)+IFERROR(D823,0)+IFERROR(D832,0)+IFERROR(D841,0)+IFERROR(D164,0)+IFERROR(D344,0)</f>
        <v>2992413.1128253252</v>
      </c>
      <c r="E8" s="286">
        <f t="shared" ref="E8:BN8" si="2">IFERROR(E30,0)+IFERROR(E75,0)+IFERROR(E120,0)+IFERROR(E210,0)+IFERROR(E255,0)+IFERROR(E300,0)+IFERROR(E390,0)+IFERROR(E435,0)+IFERROR(E480,0)+IFERROR(E525,0)+IFERROR(E570,0)+IFERROR(E615,0)+IFERROR(E660,0)+IFERROR(E705,0)+IFERROR(E750,0)+IFERROR(E796,0)+IFERROR(E805,0)+IFERROR(E814,0)+IFERROR(E823,0)+IFERROR(E832,0)+IFERROR(E841,0)+IFERROR(E164,0)+IFERROR(E344,0)</f>
        <v>5821406.5367202973</v>
      </c>
      <c r="F8" s="286">
        <f t="shared" si="2"/>
        <v>8224322.7307856921</v>
      </c>
      <c r="G8" s="286">
        <f t="shared" si="2"/>
        <v>11669007.145568695</v>
      </c>
      <c r="H8" s="286">
        <f t="shared" si="2"/>
        <v>13815196.669000054</v>
      </c>
      <c r="I8" s="286">
        <f t="shared" si="2"/>
        <v>12433281.176064219</v>
      </c>
      <c r="J8" s="286">
        <f t="shared" si="2"/>
        <v>11167658.950413043</v>
      </c>
      <c r="K8" s="286">
        <f t="shared" si="2"/>
        <v>10041976.148315411</v>
      </c>
      <c r="L8" s="286">
        <f t="shared" si="2"/>
        <v>9075909.1166337095</v>
      </c>
      <c r="M8" s="286">
        <f t="shared" si="2"/>
        <v>8273354.8593513723</v>
      </c>
      <c r="N8" s="286">
        <f t="shared" si="2"/>
        <v>7577647.2157561146</v>
      </c>
      <c r="O8" s="286">
        <f t="shared" si="2"/>
        <v>6935364.1790322419</v>
      </c>
      <c r="P8" s="286">
        <f t="shared" si="2"/>
        <v>6326869.1440944374</v>
      </c>
      <c r="Q8" s="286">
        <f t="shared" si="2"/>
        <v>5724866.6919396324</v>
      </c>
      <c r="R8" s="286">
        <f t="shared" si="2"/>
        <v>5129732.4648574218</v>
      </c>
      <c r="S8" s="286">
        <f t="shared" si="2"/>
        <v>4558916.3232522067</v>
      </c>
      <c r="T8" s="286">
        <f t="shared" si="2"/>
        <v>4030877.7265946497</v>
      </c>
      <c r="U8" s="286">
        <f t="shared" si="2"/>
        <v>3548091.6614138642</v>
      </c>
      <c r="V8" s="286">
        <f t="shared" si="2"/>
        <v>3113176.3098881496</v>
      </c>
      <c r="W8" s="286">
        <f t="shared" si="2"/>
        <v>2728901.3347361218</v>
      </c>
      <c r="X8" s="286">
        <f t="shared" si="2"/>
        <v>2369289.7158284248</v>
      </c>
      <c r="Y8" s="286">
        <f t="shared" si="2"/>
        <v>2008946.2467811713</v>
      </c>
      <c r="Z8" s="286">
        <f t="shared" si="2"/>
        <v>1647828.5848362874</v>
      </c>
      <c r="AA8" s="286">
        <f t="shared" si="2"/>
        <v>1302944.6567328484</v>
      </c>
      <c r="AB8" s="286">
        <f t="shared" si="2"/>
        <v>975233.69992882293</v>
      </c>
      <c r="AC8" s="286">
        <f t="shared" si="2"/>
        <v>667499.47315905942</v>
      </c>
      <c r="AD8" s="286">
        <f t="shared" si="2"/>
        <v>401845.44186631311</v>
      </c>
      <c r="AE8" s="286">
        <f t="shared" si="2"/>
        <v>180706.24593175389</v>
      </c>
      <c r="AF8" s="286">
        <f t="shared" si="2"/>
        <v>40789.121549529242</v>
      </c>
      <c r="AG8" s="286">
        <f t="shared" si="2"/>
        <v>0</v>
      </c>
      <c r="AH8" s="286">
        <f t="shared" si="2"/>
        <v>0</v>
      </c>
      <c r="AI8" s="286">
        <f t="shared" si="2"/>
        <v>0</v>
      </c>
      <c r="AJ8" s="286">
        <f t="shared" si="2"/>
        <v>0</v>
      </c>
      <c r="AK8" s="286">
        <f t="shared" si="2"/>
        <v>0</v>
      </c>
      <c r="AL8" s="286">
        <f t="shared" si="2"/>
        <v>0</v>
      </c>
      <c r="AM8" s="286">
        <f t="shared" si="2"/>
        <v>0</v>
      </c>
      <c r="AN8" s="286">
        <f t="shared" si="2"/>
        <v>0</v>
      </c>
      <c r="AO8" s="286">
        <f t="shared" si="2"/>
        <v>0</v>
      </c>
      <c r="AP8" s="286">
        <f t="shared" si="2"/>
        <v>0</v>
      </c>
      <c r="AQ8" s="286">
        <f t="shared" si="2"/>
        <v>0</v>
      </c>
      <c r="AR8" s="286">
        <f t="shared" si="2"/>
        <v>0</v>
      </c>
      <c r="AS8" s="286">
        <f t="shared" si="2"/>
        <v>0</v>
      </c>
      <c r="AT8" s="286">
        <f t="shared" si="2"/>
        <v>0</v>
      </c>
      <c r="AU8" s="286">
        <f t="shared" si="2"/>
        <v>0</v>
      </c>
      <c r="AV8" s="286">
        <f t="shared" si="2"/>
        <v>0</v>
      </c>
      <c r="AW8" s="286">
        <f t="shared" si="2"/>
        <v>0</v>
      </c>
      <c r="AX8" s="286">
        <f t="shared" si="2"/>
        <v>0</v>
      </c>
      <c r="AY8" s="286">
        <f t="shared" si="2"/>
        <v>0</v>
      </c>
      <c r="AZ8" s="286">
        <f t="shared" si="2"/>
        <v>0</v>
      </c>
      <c r="BA8" s="286">
        <f t="shared" si="2"/>
        <v>0</v>
      </c>
      <c r="BB8" s="286">
        <f t="shared" si="2"/>
        <v>0</v>
      </c>
      <c r="BC8" s="286">
        <f t="shared" si="2"/>
        <v>0</v>
      </c>
      <c r="BD8" s="286">
        <f t="shared" si="2"/>
        <v>0</v>
      </c>
      <c r="BE8" s="286">
        <f t="shared" si="2"/>
        <v>0</v>
      </c>
      <c r="BF8" s="286">
        <f t="shared" si="2"/>
        <v>0</v>
      </c>
      <c r="BG8" s="286">
        <f t="shared" si="2"/>
        <v>0</v>
      </c>
      <c r="BH8" s="286">
        <f t="shared" si="2"/>
        <v>0</v>
      </c>
      <c r="BI8" s="286">
        <f t="shared" si="2"/>
        <v>0</v>
      </c>
      <c r="BJ8" s="286">
        <f t="shared" si="2"/>
        <v>0</v>
      </c>
      <c r="BK8" s="286">
        <f t="shared" si="2"/>
        <v>0</v>
      </c>
      <c r="BL8" s="286">
        <f t="shared" si="2"/>
        <v>0</v>
      </c>
      <c r="BM8" s="286">
        <f t="shared" si="2"/>
        <v>0</v>
      </c>
      <c r="BN8" s="286">
        <f t="shared" si="2"/>
        <v>0</v>
      </c>
    </row>
    <row r="9" spans="1:66" s="285" customFormat="1" ht="15.75">
      <c r="C9" s="162" t="s">
        <v>33</v>
      </c>
      <c r="D9" s="286">
        <f>IFERROR(D31,0)+IFERROR(D76,0)+IFERROR(D121,0)+IFERROR(D211,0)+IFERROR(D256,0)+IFERROR(D301,0)+IFERROR(D391,0)+IFERROR(D436,0)+IFERROR(D481,0)+IFERROR(D526,0)+IFERROR(D571,0)+IFERROR(D616,0)+IFERROR(D661,0)+IFERROR(D706,0)+IFERROR(D751,0)+IFERROR(D797,0)+IFERROR(D806,0)+IFERROR(D815,0)+IFERROR(D824,0)+IFERROR(D833,0)+IFERROR(D842,0)+IFERROR(D165,0)+IFERROR(D345,0)</f>
        <v>7726922.662828261</v>
      </c>
      <c r="E9" s="286">
        <f t="shared" ref="E9:BN9" si="3">IFERROR(E31,0)+IFERROR(E76,0)+IFERROR(E121,0)+IFERROR(E211,0)+IFERROR(E256,0)+IFERROR(E301,0)+IFERROR(E391,0)+IFERROR(E436,0)+IFERROR(E481,0)+IFERROR(E526,0)+IFERROR(E571,0)+IFERROR(E616,0)+IFERROR(E661,0)+IFERROR(E706,0)+IFERROR(E751,0)+IFERROR(E797,0)+IFERROR(E806,0)+IFERROR(E815,0)+IFERROR(E824,0)+IFERROR(E833,0)+IFERROR(E842,0)+IFERROR(E165,0)+IFERROR(E345,0)</f>
        <v>15578901.8923789</v>
      </c>
      <c r="F9" s="286">
        <f t="shared" si="3"/>
        <v>22932505.109665293</v>
      </c>
      <c r="G9" s="286">
        <f t="shared" si="3"/>
        <v>31942993.317431927</v>
      </c>
      <c r="H9" s="286">
        <f t="shared" si="3"/>
        <v>39396117.097065844</v>
      </c>
      <c r="I9" s="286">
        <f t="shared" si="3"/>
        <v>36004194.515259407</v>
      </c>
      <c r="J9" s="286">
        <f t="shared" si="3"/>
        <v>32612271.933452975</v>
      </c>
      <c r="K9" s="286">
        <f t="shared" si="3"/>
        <v>28635537.891735669</v>
      </c>
      <c r="L9" s="286">
        <f t="shared" si="3"/>
        <v>24843324.142040316</v>
      </c>
      <c r="M9" s="286">
        <f t="shared" si="3"/>
        <v>21051110.392344967</v>
      </c>
      <c r="N9" s="286">
        <f t="shared" si="3"/>
        <v>19544752.438292693</v>
      </c>
      <c r="O9" s="286">
        <f t="shared" si="3"/>
        <v>17812918.571328677</v>
      </c>
      <c r="P9" s="286">
        <f t="shared" si="3"/>
        <v>17092206.056190822</v>
      </c>
      <c r="Q9" s="286">
        <f t="shared" si="3"/>
        <v>16371493.541052967</v>
      </c>
      <c r="R9" s="286">
        <f t="shared" si="3"/>
        <v>15650781.02591511</v>
      </c>
      <c r="S9" s="286">
        <f t="shared" si="3"/>
        <v>14340599.909905937</v>
      </c>
      <c r="T9" s="286">
        <f t="shared" si="3"/>
        <v>13030418.793896761</v>
      </c>
      <c r="U9" s="286">
        <f t="shared" si="3"/>
        <v>11720237.677887585</v>
      </c>
      <c r="V9" s="286">
        <f t="shared" si="3"/>
        <v>10410056.561878411</v>
      </c>
      <c r="W9" s="286">
        <f t="shared" si="3"/>
        <v>9099875.4458692372</v>
      </c>
      <c r="X9" s="286">
        <f t="shared" si="3"/>
        <v>8788946.1488073543</v>
      </c>
      <c r="Y9" s="286">
        <f t="shared" si="3"/>
        <v>8405950.7313965205</v>
      </c>
      <c r="Z9" s="286">
        <f t="shared" si="3"/>
        <v>8095021.4343346376</v>
      </c>
      <c r="AA9" s="286">
        <f t="shared" si="3"/>
        <v>7122549.299407443</v>
      </c>
      <c r="AB9" s="286">
        <f t="shared" si="3"/>
        <v>6811620.002345561</v>
      </c>
      <c r="AC9" s="286">
        <f t="shared" si="3"/>
        <v>5776573.7549853846</v>
      </c>
      <c r="AD9" s="286">
        <f t="shared" si="3"/>
        <v>4741527.5076252073</v>
      </c>
      <c r="AE9" s="286">
        <f t="shared" si="3"/>
        <v>3706481.2602650309</v>
      </c>
      <c r="AF9" s="286">
        <f t="shared" si="3"/>
        <v>1491572.5682679708</v>
      </c>
      <c r="AG9" s="286">
        <f t="shared" si="3"/>
        <v>0</v>
      </c>
      <c r="AH9" s="286">
        <f t="shared" si="3"/>
        <v>0</v>
      </c>
      <c r="AI9" s="286">
        <f t="shared" si="3"/>
        <v>0</v>
      </c>
      <c r="AJ9" s="286">
        <f t="shared" si="3"/>
        <v>0</v>
      </c>
      <c r="AK9" s="286">
        <f t="shared" si="3"/>
        <v>0</v>
      </c>
      <c r="AL9" s="286">
        <f t="shared" si="3"/>
        <v>0</v>
      </c>
      <c r="AM9" s="286">
        <f t="shared" si="3"/>
        <v>0</v>
      </c>
      <c r="AN9" s="286">
        <f t="shared" si="3"/>
        <v>0</v>
      </c>
      <c r="AO9" s="286">
        <f t="shared" si="3"/>
        <v>0</v>
      </c>
      <c r="AP9" s="286">
        <f t="shared" si="3"/>
        <v>0</v>
      </c>
      <c r="AQ9" s="286">
        <f t="shared" si="3"/>
        <v>0</v>
      </c>
      <c r="AR9" s="286">
        <f t="shared" si="3"/>
        <v>0</v>
      </c>
      <c r="AS9" s="286">
        <f t="shared" si="3"/>
        <v>0</v>
      </c>
      <c r="AT9" s="286">
        <f t="shared" si="3"/>
        <v>0</v>
      </c>
      <c r="AU9" s="286">
        <f t="shared" si="3"/>
        <v>0</v>
      </c>
      <c r="AV9" s="286">
        <f t="shared" si="3"/>
        <v>0</v>
      </c>
      <c r="AW9" s="286">
        <f t="shared" si="3"/>
        <v>0</v>
      </c>
      <c r="AX9" s="286">
        <f t="shared" si="3"/>
        <v>0</v>
      </c>
      <c r="AY9" s="286">
        <f t="shared" si="3"/>
        <v>0</v>
      </c>
      <c r="AZ9" s="286">
        <f t="shared" si="3"/>
        <v>0</v>
      </c>
      <c r="BA9" s="286">
        <f t="shared" si="3"/>
        <v>0</v>
      </c>
      <c r="BB9" s="286">
        <f t="shared" si="3"/>
        <v>0</v>
      </c>
      <c r="BC9" s="286">
        <f t="shared" si="3"/>
        <v>0</v>
      </c>
      <c r="BD9" s="286">
        <f t="shared" si="3"/>
        <v>0</v>
      </c>
      <c r="BE9" s="286">
        <f t="shared" si="3"/>
        <v>0</v>
      </c>
      <c r="BF9" s="286">
        <f t="shared" si="3"/>
        <v>0</v>
      </c>
      <c r="BG9" s="286">
        <f t="shared" si="3"/>
        <v>0</v>
      </c>
      <c r="BH9" s="286">
        <f t="shared" si="3"/>
        <v>0</v>
      </c>
      <c r="BI9" s="286">
        <f t="shared" si="3"/>
        <v>0</v>
      </c>
      <c r="BJ9" s="286">
        <f t="shared" si="3"/>
        <v>0</v>
      </c>
      <c r="BK9" s="286">
        <f t="shared" si="3"/>
        <v>0</v>
      </c>
      <c r="BL9" s="286">
        <f t="shared" si="3"/>
        <v>0</v>
      </c>
      <c r="BM9" s="286">
        <f t="shared" si="3"/>
        <v>0</v>
      </c>
      <c r="BN9" s="286">
        <f t="shared" si="3"/>
        <v>0</v>
      </c>
    </row>
    <row r="10" spans="1:66" s="285" customFormat="1" ht="15.75">
      <c r="C10" s="162" t="s">
        <v>304</v>
      </c>
      <c r="D10" s="286">
        <f>IFERROR(D32,0)+IFERROR(D77,0)+IFERROR(D122,0)+IFERROR(D212,0)+IFERROR(D257,0)+IFERROR(D302,0)+IFERROR(D392,0)+IFERROR(D437,0)+IFERROR(D482,0)+IFERROR(D527,0)+IFERROR(D572,0)+IFERROR(D617,0)+IFERROR(D662,0)+IFERROR(D707,0)+IFERROR(D752,0)+IFERROR(D798,0)+IFERROR(D807,0)+IFERROR(D816,0)+IFERROR(D825,0)+IFERROR(D834,0)+IFERROR(D843,0)+IFERROR(D166,0)+IFERROR(D346,0)</f>
        <v>50849672.249997064</v>
      </c>
      <c r="E10" s="286">
        <f t="shared" ref="E10:BN10" si="4">IFERROR(E32,0)+IFERROR(E77,0)+IFERROR(E122,0)+IFERROR(E212,0)+IFERROR(E257,0)+IFERROR(E302,0)+IFERROR(E392,0)+IFERROR(E437,0)+IFERROR(E482,0)+IFERROR(E527,0)+IFERROR(E572,0)+IFERROR(E617,0)+IFERROR(E662,0)+IFERROR(E707,0)+IFERROR(E752,0)+IFERROR(E798,0)+IFERROR(E807,0)+IFERROR(E816,0)+IFERROR(E825,0)+IFERROR(E834,0)+IFERROR(E843,0)+IFERROR(E166,0)+IFERROR(E346,0)</f>
        <v>98648858.694338456</v>
      </c>
      <c r="F10" s="286">
        <f t="shared" si="4"/>
        <v>138906858.11545885</v>
      </c>
      <c r="G10" s="286">
        <f t="shared" si="4"/>
        <v>197384053.74359563</v>
      </c>
      <c r="H10" s="286">
        <f t="shared" si="4"/>
        <v>232898315.11552981</v>
      </c>
      <c r="I10" s="286">
        <f t="shared" si="4"/>
        <v>209327401.77633464</v>
      </c>
      <c r="J10" s="286">
        <f t="shared" si="4"/>
        <v>187882788.79329476</v>
      </c>
      <c r="K10" s="286">
        <f t="shared" si="4"/>
        <v>169289227.04987445</v>
      </c>
      <c r="L10" s="286">
        <f t="shared" si="4"/>
        <v>153521812.02446786</v>
      </c>
      <c r="M10" s="286">
        <f t="shared" si="4"/>
        <v>140744056.49147427</v>
      </c>
      <c r="N10" s="286">
        <f t="shared" si="4"/>
        <v>128776951.26893768</v>
      </c>
      <c r="O10" s="286">
        <f t="shared" si="4"/>
        <v>117899396.87664124</v>
      </c>
      <c r="P10" s="286">
        <f t="shared" si="4"/>
        <v>107134059.96454486</v>
      </c>
      <c r="Q10" s="286">
        <f t="shared" si="4"/>
        <v>96487433.115431532</v>
      </c>
      <c r="R10" s="286">
        <f t="shared" si="4"/>
        <v>85966384.554373845</v>
      </c>
      <c r="S10" s="286">
        <f t="shared" si="4"/>
        <v>76184700.967720136</v>
      </c>
      <c r="T10" s="286">
        <f t="shared" si="4"/>
        <v>67185159.900418013</v>
      </c>
      <c r="U10" s="286">
        <f t="shared" si="4"/>
        <v>59013013.883944288</v>
      </c>
      <c r="V10" s="286">
        <f t="shared" si="4"/>
        <v>51716133.631954029</v>
      </c>
      <c r="W10" s="286">
        <f t="shared" si="4"/>
        <v>45345159.520820908</v>
      </c>
      <c r="X10" s="286">
        <f t="shared" si="4"/>
        <v>38925503.08784198</v>
      </c>
      <c r="Y10" s="286">
        <f t="shared" si="4"/>
        <v>32528498.603226636</v>
      </c>
      <c r="Z10" s="286">
        <f t="shared" si="4"/>
        <v>26081305.753728278</v>
      </c>
      <c r="AA10" s="286">
        <f t="shared" si="4"/>
        <v>20261701.111053687</v>
      </c>
      <c r="AB10" s="286">
        <f t="shared" si="4"/>
        <v>14425314.80863695</v>
      </c>
      <c r="AC10" s="286">
        <f t="shared" si="4"/>
        <v>9316240.5268106237</v>
      </c>
      <c r="AD10" s="286">
        <f t="shared" si="4"/>
        <v>4976558.4610517267</v>
      </c>
      <c r="AE10" s="286">
        <f t="shared" si="4"/>
        <v>1450783.4467184483</v>
      </c>
      <c r="AF10" s="286">
        <f t="shared" si="4"/>
        <v>5.1222741603851318E-9</v>
      </c>
      <c r="AG10" s="286">
        <f t="shared" si="4"/>
        <v>0</v>
      </c>
      <c r="AH10" s="286">
        <f t="shared" si="4"/>
        <v>0</v>
      </c>
      <c r="AI10" s="286">
        <f t="shared" si="4"/>
        <v>0</v>
      </c>
      <c r="AJ10" s="286">
        <f t="shared" si="4"/>
        <v>0</v>
      </c>
      <c r="AK10" s="286">
        <f t="shared" si="4"/>
        <v>0</v>
      </c>
      <c r="AL10" s="286">
        <f t="shared" si="4"/>
        <v>0</v>
      </c>
      <c r="AM10" s="286">
        <f t="shared" si="4"/>
        <v>0</v>
      </c>
      <c r="AN10" s="286">
        <f t="shared" si="4"/>
        <v>0</v>
      </c>
      <c r="AO10" s="286">
        <f t="shared" si="4"/>
        <v>0</v>
      </c>
      <c r="AP10" s="286">
        <f t="shared" si="4"/>
        <v>0</v>
      </c>
      <c r="AQ10" s="286">
        <f t="shared" si="4"/>
        <v>0</v>
      </c>
      <c r="AR10" s="286">
        <f t="shared" si="4"/>
        <v>0</v>
      </c>
      <c r="AS10" s="286">
        <f t="shared" si="4"/>
        <v>0</v>
      </c>
      <c r="AT10" s="286">
        <f t="shared" si="4"/>
        <v>0</v>
      </c>
      <c r="AU10" s="286">
        <f t="shared" si="4"/>
        <v>0</v>
      </c>
      <c r="AV10" s="286">
        <f t="shared" si="4"/>
        <v>0</v>
      </c>
      <c r="AW10" s="286">
        <f t="shared" si="4"/>
        <v>0</v>
      </c>
      <c r="AX10" s="286">
        <f t="shared" si="4"/>
        <v>0</v>
      </c>
      <c r="AY10" s="286">
        <f t="shared" si="4"/>
        <v>0</v>
      </c>
      <c r="AZ10" s="286">
        <f t="shared" si="4"/>
        <v>0</v>
      </c>
      <c r="BA10" s="286">
        <f t="shared" si="4"/>
        <v>0</v>
      </c>
      <c r="BB10" s="286">
        <f t="shared" si="4"/>
        <v>0</v>
      </c>
      <c r="BC10" s="286">
        <f t="shared" si="4"/>
        <v>0</v>
      </c>
      <c r="BD10" s="286">
        <f t="shared" si="4"/>
        <v>0</v>
      </c>
      <c r="BE10" s="286">
        <f t="shared" si="4"/>
        <v>0</v>
      </c>
      <c r="BF10" s="286">
        <f t="shared" si="4"/>
        <v>0</v>
      </c>
      <c r="BG10" s="286">
        <f t="shared" si="4"/>
        <v>0</v>
      </c>
      <c r="BH10" s="286">
        <f t="shared" si="4"/>
        <v>0</v>
      </c>
      <c r="BI10" s="286">
        <f t="shared" si="4"/>
        <v>0</v>
      </c>
      <c r="BJ10" s="286">
        <f t="shared" si="4"/>
        <v>0</v>
      </c>
      <c r="BK10" s="286">
        <f t="shared" si="4"/>
        <v>0</v>
      </c>
      <c r="BL10" s="286">
        <f t="shared" si="4"/>
        <v>0</v>
      </c>
      <c r="BM10" s="286">
        <f t="shared" si="4"/>
        <v>0</v>
      </c>
      <c r="BN10" s="286">
        <f t="shared" si="4"/>
        <v>0</v>
      </c>
    </row>
    <row r="11" spans="1:66" s="125" customFormat="1" ht="15.75"/>
    <row r="12" spans="1:66" s="125" customFormat="1" ht="15.75">
      <c r="C12" s="285" t="s">
        <v>449</v>
      </c>
      <c r="D12" s="286">
        <f>D6</f>
        <v>55584181.799999997</v>
      </c>
      <c r="E12" s="286">
        <f>E6-D10</f>
        <v>57556681.799999997</v>
      </c>
      <c r="F12" s="286">
        <f t="shared" ref="F12:H12" si="5">F6-E10</f>
        <v>54966181.799999997</v>
      </c>
      <c r="G12" s="286">
        <f t="shared" si="5"/>
        <v>78751181.800000012</v>
      </c>
      <c r="H12" s="286">
        <f t="shared" si="5"/>
        <v>61095181.800000012</v>
      </c>
      <c r="I12" s="152">
        <f>SUM(D12:H12)</f>
        <v>307953409</v>
      </c>
      <c r="J12" s="190" t="b">
        <f>I12=Input!L83</f>
        <v>1</v>
      </c>
    </row>
    <row r="13" spans="1:66" s="125" customFormat="1" ht="15.75"/>
    <row r="14" spans="1:66" s="125" customFormat="1" ht="15.75"/>
    <row r="15" spans="1:66" s="125" customFormat="1" ht="15.75">
      <c r="A15" s="125" t="s">
        <v>313</v>
      </c>
    </row>
    <row r="16" spans="1:66" s="150" customFormat="1">
      <c r="A16" s="149" t="s">
        <v>305</v>
      </c>
    </row>
    <row r="17" spans="1:66" s="150" customFormat="1">
      <c r="A17" s="150" t="s">
        <v>300</v>
      </c>
      <c r="B17" s="150">
        <v>0</v>
      </c>
      <c r="C17" s="151"/>
      <c r="D17" s="150">
        <v>2015</v>
      </c>
      <c r="E17" s="150">
        <v>2016</v>
      </c>
      <c r="F17" s="150">
        <v>2017</v>
      </c>
      <c r="G17" s="150">
        <v>2018</v>
      </c>
      <c r="H17" s="150">
        <v>2019</v>
      </c>
      <c r="I17" s="150">
        <v>2020</v>
      </c>
      <c r="J17" s="150">
        <v>2021</v>
      </c>
      <c r="K17" s="150">
        <v>2022</v>
      </c>
      <c r="L17" s="150">
        <v>2023</v>
      </c>
      <c r="M17" s="150">
        <v>2024</v>
      </c>
      <c r="N17" s="150">
        <v>2025</v>
      </c>
      <c r="O17" s="150">
        <v>2026</v>
      </c>
      <c r="P17" s="150">
        <v>2027</v>
      </c>
      <c r="Q17" s="150">
        <v>2028</v>
      </c>
      <c r="R17" s="150">
        <v>2029</v>
      </c>
      <c r="S17" s="150">
        <v>2030</v>
      </c>
      <c r="T17" s="150">
        <v>2031</v>
      </c>
      <c r="U17" s="150">
        <v>2032</v>
      </c>
      <c r="V17" s="150">
        <v>2033</v>
      </c>
      <c r="W17" s="150">
        <v>2034</v>
      </c>
      <c r="X17" s="150">
        <v>2035</v>
      </c>
      <c r="Y17" s="150">
        <v>2036</v>
      </c>
      <c r="Z17" s="150">
        <v>2037</v>
      </c>
      <c r="AA17" s="150">
        <v>2038</v>
      </c>
      <c r="AB17" s="150">
        <v>2039</v>
      </c>
      <c r="AC17" s="150">
        <v>2040</v>
      </c>
      <c r="AD17" s="150">
        <v>2041</v>
      </c>
      <c r="AE17" s="150">
        <v>2042</v>
      </c>
      <c r="AF17" s="150">
        <v>2043</v>
      </c>
      <c r="AG17" s="150">
        <v>2044</v>
      </c>
      <c r="AH17" s="150">
        <v>2045</v>
      </c>
      <c r="AI17" s="150">
        <v>2046</v>
      </c>
      <c r="AJ17" s="150">
        <v>2047</v>
      </c>
      <c r="AK17" s="150">
        <v>2048</v>
      </c>
      <c r="AL17" s="150">
        <v>2049</v>
      </c>
      <c r="AM17" s="150">
        <v>2050</v>
      </c>
      <c r="AN17" s="150">
        <v>2051</v>
      </c>
      <c r="AO17" s="150">
        <v>2052</v>
      </c>
      <c r="AP17" s="150">
        <v>2053</v>
      </c>
      <c r="AQ17" s="150">
        <v>2054</v>
      </c>
      <c r="AR17" s="150">
        <v>2055</v>
      </c>
      <c r="AS17" s="150">
        <v>2056</v>
      </c>
      <c r="AT17" s="150">
        <v>2057</v>
      </c>
      <c r="AU17" s="150">
        <v>2058</v>
      </c>
      <c r="AV17" s="150">
        <v>2059</v>
      </c>
      <c r="AW17" s="150">
        <v>2060</v>
      </c>
      <c r="AX17" s="150">
        <v>2061</v>
      </c>
      <c r="AY17" s="150">
        <v>2062</v>
      </c>
      <c r="AZ17" s="150">
        <v>2063</v>
      </c>
      <c r="BA17" s="150">
        <v>2064</v>
      </c>
      <c r="BB17" s="150">
        <v>2065</v>
      </c>
      <c r="BC17" s="150">
        <v>2066</v>
      </c>
      <c r="BD17" s="150">
        <v>2067</v>
      </c>
      <c r="BE17" s="150">
        <v>2068</v>
      </c>
      <c r="BF17" s="150">
        <v>2069</v>
      </c>
      <c r="BG17" s="150">
        <v>2070</v>
      </c>
      <c r="BH17" s="150">
        <v>2071</v>
      </c>
      <c r="BI17" s="150">
        <v>2072</v>
      </c>
      <c r="BJ17" s="150">
        <v>2073</v>
      </c>
      <c r="BK17" s="150">
        <v>2074</v>
      </c>
      <c r="BL17" s="150">
        <v>2075</v>
      </c>
      <c r="BM17" s="150">
        <v>2076</v>
      </c>
      <c r="BN17" s="150">
        <v>2077</v>
      </c>
    </row>
    <row r="18" spans="1:66" s="150" customFormat="1">
      <c r="A18" s="150" t="s">
        <v>301</v>
      </c>
      <c r="B18" s="150">
        <v>0</v>
      </c>
      <c r="D18" s="150">
        <f>B18</f>
        <v>0</v>
      </c>
      <c r="E18" s="150">
        <f>IF(D18&gt;0,D18-1,0)</f>
        <v>0</v>
      </c>
      <c r="F18" s="150">
        <f t="shared" ref="F18:BN18" si="6">IF(E18&gt;0,E18-1,0)</f>
        <v>0</v>
      </c>
      <c r="G18" s="150">
        <f t="shared" si="6"/>
        <v>0</v>
      </c>
      <c r="H18" s="150">
        <f t="shared" si="6"/>
        <v>0</v>
      </c>
      <c r="I18" s="150">
        <f t="shared" si="6"/>
        <v>0</v>
      </c>
      <c r="J18" s="150">
        <f t="shared" si="6"/>
        <v>0</v>
      </c>
      <c r="K18" s="150">
        <f t="shared" si="6"/>
        <v>0</v>
      </c>
      <c r="L18" s="150">
        <f t="shared" si="6"/>
        <v>0</v>
      </c>
      <c r="M18" s="150">
        <f t="shared" si="6"/>
        <v>0</v>
      </c>
      <c r="N18" s="150">
        <f t="shared" si="6"/>
        <v>0</v>
      </c>
      <c r="O18" s="150">
        <f t="shared" si="6"/>
        <v>0</v>
      </c>
      <c r="P18" s="150">
        <f t="shared" si="6"/>
        <v>0</v>
      </c>
      <c r="Q18" s="150">
        <f t="shared" si="6"/>
        <v>0</v>
      </c>
      <c r="R18" s="150">
        <f t="shared" si="6"/>
        <v>0</v>
      </c>
      <c r="S18" s="150">
        <f t="shared" si="6"/>
        <v>0</v>
      </c>
      <c r="T18" s="150">
        <f t="shared" si="6"/>
        <v>0</v>
      </c>
      <c r="U18" s="150">
        <f t="shared" si="6"/>
        <v>0</v>
      </c>
      <c r="V18" s="150">
        <f t="shared" si="6"/>
        <v>0</v>
      </c>
      <c r="W18" s="150">
        <f t="shared" si="6"/>
        <v>0</v>
      </c>
      <c r="X18" s="150">
        <f t="shared" si="6"/>
        <v>0</v>
      </c>
      <c r="Y18" s="150">
        <f t="shared" si="6"/>
        <v>0</v>
      </c>
      <c r="Z18" s="150">
        <f t="shared" si="6"/>
        <v>0</v>
      </c>
      <c r="AA18" s="150">
        <f t="shared" si="6"/>
        <v>0</v>
      </c>
      <c r="AB18" s="150">
        <f t="shared" si="6"/>
        <v>0</v>
      </c>
      <c r="AC18" s="150">
        <f t="shared" si="6"/>
        <v>0</v>
      </c>
      <c r="AD18" s="150">
        <f t="shared" si="6"/>
        <v>0</v>
      </c>
      <c r="AE18" s="150">
        <f t="shared" si="6"/>
        <v>0</v>
      </c>
      <c r="AF18" s="150">
        <f t="shared" si="6"/>
        <v>0</v>
      </c>
      <c r="AG18" s="150">
        <f t="shared" si="6"/>
        <v>0</v>
      </c>
      <c r="AH18" s="150">
        <f t="shared" si="6"/>
        <v>0</v>
      </c>
      <c r="AI18" s="150">
        <f t="shared" si="6"/>
        <v>0</v>
      </c>
      <c r="AJ18" s="150">
        <f t="shared" si="6"/>
        <v>0</v>
      </c>
      <c r="AK18" s="150">
        <f t="shared" si="6"/>
        <v>0</v>
      </c>
      <c r="AL18" s="150">
        <f t="shared" si="6"/>
        <v>0</v>
      </c>
      <c r="AM18" s="150">
        <f t="shared" si="6"/>
        <v>0</v>
      </c>
      <c r="AN18" s="150">
        <f t="shared" si="6"/>
        <v>0</v>
      </c>
      <c r="AO18" s="150">
        <f t="shared" si="6"/>
        <v>0</v>
      </c>
      <c r="AP18" s="150">
        <f t="shared" si="6"/>
        <v>0</v>
      </c>
      <c r="AQ18" s="150">
        <f t="shared" si="6"/>
        <v>0</v>
      </c>
      <c r="AR18" s="150">
        <f t="shared" si="6"/>
        <v>0</v>
      </c>
      <c r="AS18" s="150">
        <f t="shared" si="6"/>
        <v>0</v>
      </c>
      <c r="AT18" s="150">
        <f t="shared" si="6"/>
        <v>0</v>
      </c>
      <c r="AU18" s="150">
        <f t="shared" si="6"/>
        <v>0</v>
      </c>
      <c r="AV18" s="150">
        <f t="shared" si="6"/>
        <v>0</v>
      </c>
      <c r="AW18" s="150">
        <f t="shared" si="6"/>
        <v>0</v>
      </c>
      <c r="AX18" s="150">
        <f t="shared" si="6"/>
        <v>0</v>
      </c>
      <c r="AY18" s="150">
        <f t="shared" si="6"/>
        <v>0</v>
      </c>
      <c r="AZ18" s="150">
        <f t="shared" si="6"/>
        <v>0</v>
      </c>
      <c r="BA18" s="150">
        <f t="shared" si="6"/>
        <v>0</v>
      </c>
      <c r="BB18" s="150">
        <f t="shared" si="6"/>
        <v>0</v>
      </c>
      <c r="BC18" s="150">
        <f t="shared" si="6"/>
        <v>0</v>
      </c>
      <c r="BD18" s="150">
        <f t="shared" si="6"/>
        <v>0</v>
      </c>
      <c r="BE18" s="150">
        <f t="shared" si="6"/>
        <v>0</v>
      </c>
      <c r="BF18" s="150">
        <f t="shared" si="6"/>
        <v>0</v>
      </c>
      <c r="BG18" s="150">
        <f t="shared" si="6"/>
        <v>0</v>
      </c>
      <c r="BH18" s="150">
        <f t="shared" si="6"/>
        <v>0</v>
      </c>
      <c r="BI18" s="150">
        <f t="shared" si="6"/>
        <v>0</v>
      </c>
      <c r="BJ18" s="150">
        <f t="shared" si="6"/>
        <v>0</v>
      </c>
      <c r="BK18" s="150">
        <f t="shared" si="6"/>
        <v>0</v>
      </c>
      <c r="BL18" s="150">
        <f t="shared" si="6"/>
        <v>0</v>
      </c>
      <c r="BM18" s="150">
        <f t="shared" si="6"/>
        <v>0</v>
      </c>
      <c r="BN18" s="150">
        <f t="shared" si="6"/>
        <v>0</v>
      </c>
    </row>
    <row r="19" spans="1:66" s="150" customFormat="1">
      <c r="D19" s="150">
        <f>B17</f>
        <v>0</v>
      </c>
      <c r="E19" s="150">
        <f>D23</f>
        <v>0</v>
      </c>
      <c r="F19" s="150">
        <f t="shared" ref="F19:BN19" si="7">E23</f>
        <v>0</v>
      </c>
      <c r="G19" s="150">
        <f t="shared" si="7"/>
        <v>0</v>
      </c>
      <c r="H19" s="150">
        <f t="shared" si="7"/>
        <v>0</v>
      </c>
      <c r="I19" s="150">
        <f t="shared" si="7"/>
        <v>0</v>
      </c>
      <c r="J19" s="150">
        <f t="shared" si="7"/>
        <v>0</v>
      </c>
      <c r="K19" s="150">
        <f t="shared" si="7"/>
        <v>0</v>
      </c>
      <c r="L19" s="150">
        <f t="shared" si="7"/>
        <v>0</v>
      </c>
      <c r="M19" s="150">
        <f t="shared" si="7"/>
        <v>0</v>
      </c>
      <c r="N19" s="150">
        <f t="shared" si="7"/>
        <v>0</v>
      </c>
      <c r="O19" s="150">
        <f t="shared" si="7"/>
        <v>0</v>
      </c>
      <c r="P19" s="150">
        <f t="shared" si="7"/>
        <v>0</v>
      </c>
      <c r="Q19" s="150">
        <f t="shared" si="7"/>
        <v>0</v>
      </c>
      <c r="R19" s="150">
        <f t="shared" si="7"/>
        <v>0</v>
      </c>
      <c r="S19" s="150">
        <f t="shared" si="7"/>
        <v>0</v>
      </c>
      <c r="T19" s="150">
        <f t="shared" si="7"/>
        <v>0</v>
      </c>
      <c r="U19" s="150">
        <f t="shared" si="7"/>
        <v>0</v>
      </c>
      <c r="V19" s="150">
        <f t="shared" si="7"/>
        <v>0</v>
      </c>
      <c r="W19" s="150">
        <f t="shared" si="7"/>
        <v>0</v>
      </c>
      <c r="X19" s="150">
        <f t="shared" si="7"/>
        <v>0</v>
      </c>
      <c r="Y19" s="150">
        <f t="shared" si="7"/>
        <v>0</v>
      </c>
      <c r="Z19" s="150">
        <f t="shared" si="7"/>
        <v>0</v>
      </c>
      <c r="AA19" s="150">
        <f t="shared" si="7"/>
        <v>0</v>
      </c>
      <c r="AB19" s="150">
        <f t="shared" si="7"/>
        <v>0</v>
      </c>
      <c r="AC19" s="150">
        <f t="shared" si="7"/>
        <v>0</v>
      </c>
      <c r="AD19" s="150">
        <f t="shared" si="7"/>
        <v>0</v>
      </c>
      <c r="AE19" s="150">
        <f t="shared" si="7"/>
        <v>0</v>
      </c>
      <c r="AF19" s="150">
        <f t="shared" si="7"/>
        <v>0</v>
      </c>
      <c r="AG19" s="150">
        <f t="shared" si="7"/>
        <v>0</v>
      </c>
      <c r="AH19" s="150">
        <f t="shared" si="7"/>
        <v>0</v>
      </c>
      <c r="AI19" s="150">
        <f t="shared" si="7"/>
        <v>0</v>
      </c>
      <c r="AJ19" s="150">
        <f t="shared" si="7"/>
        <v>0</v>
      </c>
      <c r="AK19" s="150">
        <f t="shared" si="7"/>
        <v>0</v>
      </c>
      <c r="AL19" s="150">
        <f t="shared" si="7"/>
        <v>0</v>
      </c>
      <c r="AM19" s="150">
        <f t="shared" si="7"/>
        <v>0</v>
      </c>
      <c r="AN19" s="150">
        <f t="shared" si="7"/>
        <v>0</v>
      </c>
      <c r="AO19" s="150">
        <f t="shared" si="7"/>
        <v>0</v>
      </c>
      <c r="AP19" s="150">
        <f t="shared" si="7"/>
        <v>0</v>
      </c>
      <c r="AQ19" s="150">
        <f t="shared" si="7"/>
        <v>0</v>
      </c>
      <c r="AR19" s="150">
        <f t="shared" si="7"/>
        <v>0</v>
      </c>
      <c r="AS19" s="150">
        <f t="shared" si="7"/>
        <v>0</v>
      </c>
      <c r="AT19" s="150">
        <f t="shared" si="7"/>
        <v>0</v>
      </c>
      <c r="AU19" s="150">
        <f t="shared" si="7"/>
        <v>0</v>
      </c>
      <c r="AV19" s="150">
        <f t="shared" si="7"/>
        <v>0</v>
      </c>
      <c r="AW19" s="150">
        <f t="shared" si="7"/>
        <v>0</v>
      </c>
      <c r="AX19" s="150">
        <f t="shared" si="7"/>
        <v>0</v>
      </c>
      <c r="AY19" s="150">
        <f t="shared" si="7"/>
        <v>0</v>
      </c>
      <c r="AZ19" s="150">
        <f t="shared" si="7"/>
        <v>0</v>
      </c>
      <c r="BA19" s="150">
        <f t="shared" si="7"/>
        <v>0</v>
      </c>
      <c r="BB19" s="150">
        <f t="shared" si="7"/>
        <v>0</v>
      </c>
      <c r="BC19" s="150">
        <f t="shared" si="7"/>
        <v>0</v>
      </c>
      <c r="BD19" s="150">
        <f t="shared" si="7"/>
        <v>0</v>
      </c>
      <c r="BE19" s="150">
        <f t="shared" si="7"/>
        <v>0</v>
      </c>
      <c r="BF19" s="150">
        <f t="shared" si="7"/>
        <v>0</v>
      </c>
      <c r="BG19" s="150">
        <f t="shared" si="7"/>
        <v>0</v>
      </c>
      <c r="BH19" s="150">
        <f t="shared" si="7"/>
        <v>0</v>
      </c>
      <c r="BI19" s="150">
        <f t="shared" si="7"/>
        <v>0</v>
      </c>
      <c r="BJ19" s="150">
        <f t="shared" si="7"/>
        <v>0</v>
      </c>
      <c r="BK19" s="150">
        <f t="shared" si="7"/>
        <v>0</v>
      </c>
      <c r="BL19" s="150">
        <f t="shared" si="7"/>
        <v>0</v>
      </c>
      <c r="BM19" s="150">
        <f t="shared" si="7"/>
        <v>0</v>
      </c>
      <c r="BN19" s="150">
        <f t="shared" si="7"/>
        <v>0</v>
      </c>
    </row>
    <row r="20" spans="1:66" s="150" customFormat="1">
      <c r="C20" s="150" t="s">
        <v>29</v>
      </c>
      <c r="D20" s="150">
        <f>IF($D18&gt;=1,($B17/HLOOKUP($D18,'Annuity Cal'!$H$7:$BE$11,2,FALSE))*HLOOKUP(D18,'Annuity Cal'!$H$7:$BE$11,3,FALSE),(IF(D18&lt;=(-1),D18,0)))</f>
        <v>0</v>
      </c>
      <c r="E20" s="150">
        <f>IF($D18&gt;=1,($B17/HLOOKUP($D18,'Annuity Cal'!$H$7:$BE$11,2,FALSE))*HLOOKUP(E18,'Annuity Cal'!$H$7:$BE$11,3,FALSE),(IF(E18&lt;=(-1),E18,0)))</f>
        <v>0</v>
      </c>
      <c r="F20" s="150">
        <f>IF($D18&gt;=1,($B17/HLOOKUP($D18,'Annuity Cal'!$H$7:$BE$11,2,FALSE))*HLOOKUP(F18,'Annuity Cal'!$H$7:$BE$11,3,FALSE),(IF(F18&lt;=(-1),F18,0)))</f>
        <v>0</v>
      </c>
      <c r="G20" s="150">
        <f>IF($D18&gt;=1,($B17/HLOOKUP($D18,'Annuity Cal'!$H$7:$BE$11,2,FALSE))*HLOOKUP(G18,'Annuity Cal'!$H$7:$BE$11,3,FALSE),(IF(G18&lt;=(-1),G18,0)))</f>
        <v>0</v>
      </c>
      <c r="H20" s="150">
        <f>IF($D18&gt;=1,($B17/HLOOKUP($D18,'Annuity Cal'!$H$7:$BE$11,2,FALSE))*HLOOKUP(H18,'Annuity Cal'!$H$7:$BE$11,3,FALSE),(IF(H18&lt;=(-1),H18,0)))</f>
        <v>0</v>
      </c>
      <c r="I20" s="150">
        <f>IF($D18&gt;=1,($B17/HLOOKUP($D18,'Annuity Cal'!$H$7:$BE$11,2,FALSE))*HLOOKUP(I18,'Annuity Cal'!$H$7:$BE$11,3,FALSE),(IF(I18&lt;=(-1),I18,0)))</f>
        <v>0</v>
      </c>
      <c r="J20" s="150">
        <f>IF($D18&gt;=1,($B17/HLOOKUP($D18,'Annuity Cal'!$H$7:$BE$11,2,FALSE))*HLOOKUP(J18,'Annuity Cal'!$H$7:$BE$11,3,FALSE),(IF(J18&lt;=(-1),J18,0)))</f>
        <v>0</v>
      </c>
      <c r="K20" s="150">
        <f>IF($D18&gt;=1,($B17/HLOOKUP($D18,'Annuity Cal'!$H$7:$BE$11,2,FALSE))*HLOOKUP(K18,'Annuity Cal'!$H$7:$BE$11,3,FALSE),(IF(K18&lt;=(-1),K18,0)))</f>
        <v>0</v>
      </c>
      <c r="L20" s="150">
        <f>IF($D18&gt;=1,($B17/HLOOKUP($D18,'Annuity Cal'!$H$7:$BE$11,2,FALSE))*HLOOKUP(L18,'Annuity Cal'!$H$7:$BE$11,3,FALSE),(IF(L18&lt;=(-1),L18,0)))</f>
        <v>0</v>
      </c>
      <c r="M20" s="150">
        <f>IF($D18&gt;=1,($B17/HLOOKUP($D18,'Annuity Cal'!$H$7:$BE$11,2,FALSE))*HLOOKUP(M18,'Annuity Cal'!$H$7:$BE$11,3,FALSE),(IF(M18&lt;=(-1),M18,0)))</f>
        <v>0</v>
      </c>
      <c r="N20" s="150">
        <f>IF($D18&gt;=1,($B17/HLOOKUP($D18,'Annuity Cal'!$H$7:$BE$11,2,FALSE))*HLOOKUP(N18,'Annuity Cal'!$H$7:$BE$11,3,FALSE),(IF(N18&lt;=(-1),N18,0)))</f>
        <v>0</v>
      </c>
      <c r="O20" s="150">
        <f>IF($D18&gt;=1,($B17/HLOOKUP($D18,'Annuity Cal'!$H$7:$BE$11,2,FALSE))*HLOOKUP(O18,'Annuity Cal'!$H$7:$BE$11,3,FALSE),(IF(O18&lt;=(-1),O18,0)))</f>
        <v>0</v>
      </c>
      <c r="P20" s="150">
        <f>IF($D18&gt;=1,($B17/HLOOKUP($D18,'Annuity Cal'!$H$7:$BE$11,2,FALSE))*HLOOKUP(P18,'Annuity Cal'!$H$7:$BE$11,3,FALSE),(IF(P18&lt;=(-1),P18,0)))</f>
        <v>0</v>
      </c>
      <c r="Q20" s="150">
        <f>IF($D18&gt;=1,($B17/HLOOKUP($D18,'Annuity Cal'!$H$7:$BE$11,2,FALSE))*HLOOKUP(Q18,'Annuity Cal'!$H$7:$BE$11,3,FALSE),(IF(Q18&lt;=(-1),Q18,0)))</f>
        <v>0</v>
      </c>
      <c r="R20" s="150">
        <f>IF($D18&gt;=1,($B17/HLOOKUP($D18,'Annuity Cal'!$H$7:$BE$11,2,FALSE))*HLOOKUP(R18,'Annuity Cal'!$H$7:$BE$11,3,FALSE),(IF(R18&lt;=(-1),R18,0)))</f>
        <v>0</v>
      </c>
      <c r="S20" s="150">
        <f>IF($D18&gt;=1,($B17/HLOOKUP($D18,'Annuity Cal'!$H$7:$BE$11,2,FALSE))*HLOOKUP(S18,'Annuity Cal'!$H$7:$BE$11,3,FALSE),(IF(S18&lt;=(-1),S18,0)))</f>
        <v>0</v>
      </c>
      <c r="T20" s="150">
        <f>IF($D18&gt;=1,($B17/HLOOKUP($D18,'Annuity Cal'!$H$7:$BE$11,2,FALSE))*HLOOKUP(T18,'Annuity Cal'!$H$7:$BE$11,3,FALSE),(IF(T18&lt;=(-1),T18,0)))</f>
        <v>0</v>
      </c>
      <c r="U20" s="150">
        <f>IF($D18&gt;=1,($B17/HLOOKUP($D18,'Annuity Cal'!$H$7:$BE$11,2,FALSE))*HLOOKUP(U18,'Annuity Cal'!$H$7:$BE$11,3,FALSE),(IF(U18&lt;=(-1),U18,0)))</f>
        <v>0</v>
      </c>
      <c r="V20" s="150">
        <f>IF($D18&gt;=1,($B17/HLOOKUP($D18,'Annuity Cal'!$H$7:$BE$11,2,FALSE))*HLOOKUP(V18,'Annuity Cal'!$H$7:$BE$11,3,FALSE),(IF(V18&lt;=(-1),V18,0)))</f>
        <v>0</v>
      </c>
      <c r="W20" s="150">
        <f>IF($D18&gt;=1,($B17/HLOOKUP($D18,'Annuity Cal'!$H$7:$BE$11,2,FALSE))*HLOOKUP(W18,'Annuity Cal'!$H$7:$BE$11,3,FALSE),(IF(W18&lt;=(-1),W18,0)))</f>
        <v>0</v>
      </c>
      <c r="X20" s="150">
        <f>IF($D18&gt;=1,($B17/HLOOKUP($D18,'Annuity Cal'!$H$7:$BE$11,2,FALSE))*HLOOKUP(X18,'Annuity Cal'!$H$7:$BE$11,3,FALSE),(IF(X18&lt;=(-1),X18,0)))</f>
        <v>0</v>
      </c>
      <c r="Y20" s="150">
        <f>IF($D18&gt;=1,($B17/HLOOKUP($D18,'Annuity Cal'!$H$7:$BE$11,2,FALSE))*HLOOKUP(Y18,'Annuity Cal'!$H$7:$BE$11,3,FALSE),(IF(Y18&lt;=(-1),Y18,0)))</f>
        <v>0</v>
      </c>
      <c r="Z20" s="150">
        <f>IF($D18&gt;=1,($B17/HLOOKUP($D18,'Annuity Cal'!$H$7:$BE$11,2,FALSE))*HLOOKUP(Z18,'Annuity Cal'!$H$7:$BE$11,3,FALSE),(IF(Z18&lt;=(-1),Z18,0)))</f>
        <v>0</v>
      </c>
      <c r="AA20" s="150">
        <f>IF($D18&gt;=1,($B17/HLOOKUP($D18,'Annuity Cal'!$H$7:$BE$11,2,FALSE))*HLOOKUP(AA18,'Annuity Cal'!$H$7:$BE$11,3,FALSE),(IF(AA18&lt;=(-1),AA18,0)))</f>
        <v>0</v>
      </c>
      <c r="AB20" s="150">
        <f>IF($D18&gt;=1,($B17/HLOOKUP($D18,'Annuity Cal'!$H$7:$BE$11,2,FALSE))*HLOOKUP(AB18,'Annuity Cal'!$H$7:$BE$11,3,FALSE),(IF(AB18&lt;=(-1),AB18,0)))</f>
        <v>0</v>
      </c>
      <c r="AC20" s="150">
        <f>IF($D18&gt;=1,($B17/HLOOKUP($D18,'Annuity Cal'!$H$7:$BE$11,2,FALSE))*HLOOKUP(AC18,'Annuity Cal'!$H$7:$BE$11,3,FALSE),(IF(AC18&lt;=(-1),AC18,0)))</f>
        <v>0</v>
      </c>
      <c r="AD20" s="150">
        <f>IF($D18&gt;=1,($B17/HLOOKUP($D18,'Annuity Cal'!$H$7:$BE$11,2,FALSE))*HLOOKUP(AD18,'Annuity Cal'!$H$7:$BE$11,3,FALSE),(IF(AD18&lt;=(-1),AD18,0)))</f>
        <v>0</v>
      </c>
      <c r="AE20" s="150">
        <f>IF($D18&gt;=1,($B17/HLOOKUP($D18,'Annuity Cal'!$H$7:$BE$11,2,FALSE))*HLOOKUP(AE18,'Annuity Cal'!$H$7:$BE$11,3,FALSE),(IF(AE18&lt;=(-1),AE18,0)))</f>
        <v>0</v>
      </c>
      <c r="AF20" s="150">
        <f>IF($D18&gt;=1,($B17/HLOOKUP($D18,'Annuity Cal'!$H$7:$BE$11,2,FALSE))*HLOOKUP(AF18,'Annuity Cal'!$H$7:$BE$11,3,FALSE),(IF(AF18&lt;=(-1),AF18,0)))</f>
        <v>0</v>
      </c>
      <c r="AG20" s="150">
        <f>IF($D18&gt;=1,($B17/HLOOKUP($D18,'Annuity Cal'!$H$7:$BE$11,2,FALSE))*HLOOKUP(AG18,'Annuity Cal'!$H$7:$BE$11,3,FALSE),(IF(AG18&lt;=(-1),AG18,0)))</f>
        <v>0</v>
      </c>
      <c r="AH20" s="150">
        <f>IF($D18&gt;=1,($B17/HLOOKUP($D18,'Annuity Cal'!$H$7:$BE$11,2,FALSE))*HLOOKUP(AH18,'Annuity Cal'!$H$7:$BE$11,3,FALSE),(IF(AH18&lt;=(-1),AH18,0)))</f>
        <v>0</v>
      </c>
      <c r="AI20" s="150">
        <f>IF($D18&gt;=1,($B17/HLOOKUP($D18,'Annuity Cal'!$H$7:$BE$11,2,FALSE))*HLOOKUP(AI18,'Annuity Cal'!$H$7:$BE$11,3,FALSE),(IF(AI18&lt;=(-1),AI18,0)))</f>
        <v>0</v>
      </c>
      <c r="AJ20" s="150">
        <f>IF($D18&gt;=1,($B17/HLOOKUP($D18,'Annuity Cal'!$H$7:$BE$11,2,FALSE))*HLOOKUP(AJ18,'Annuity Cal'!$H$7:$BE$11,3,FALSE),(IF(AJ18&lt;=(-1),AJ18,0)))</f>
        <v>0</v>
      </c>
      <c r="AK20" s="150">
        <f>IF($D18&gt;=1,($B17/HLOOKUP($D18,'Annuity Cal'!$H$7:$BE$11,2,FALSE))*HLOOKUP(AK18,'Annuity Cal'!$H$7:$BE$11,3,FALSE),(IF(AK18&lt;=(-1),AK18,0)))</f>
        <v>0</v>
      </c>
      <c r="AL20" s="150">
        <f>IF($D18&gt;=1,($B17/HLOOKUP($D18,'Annuity Cal'!$H$7:$BE$11,2,FALSE))*HLOOKUP(AL18,'Annuity Cal'!$H$7:$BE$11,3,FALSE),(IF(AL18&lt;=(-1),AL18,0)))</f>
        <v>0</v>
      </c>
      <c r="AM20" s="150">
        <f>IF($D18&gt;=1,($B17/HLOOKUP($D18,'Annuity Cal'!$H$7:$BE$11,2,FALSE))*HLOOKUP(AM18,'Annuity Cal'!$H$7:$BE$11,3,FALSE),(IF(AM18&lt;=(-1),AM18,0)))</f>
        <v>0</v>
      </c>
      <c r="AN20" s="150">
        <f>IF($D18&gt;=1,($B17/HLOOKUP($D18,'Annuity Cal'!$H$7:$BE$11,2,FALSE))*HLOOKUP(AN18,'Annuity Cal'!$H$7:$BE$11,3,FALSE),(IF(AN18&lt;=(-1),AN18,0)))</f>
        <v>0</v>
      </c>
      <c r="AO20" s="150">
        <f>IF($D18&gt;=1,($B17/HLOOKUP($D18,'Annuity Cal'!$H$7:$BE$11,2,FALSE))*HLOOKUP(AO18,'Annuity Cal'!$H$7:$BE$11,3,FALSE),(IF(AO18&lt;=(-1),AO18,0)))</f>
        <v>0</v>
      </c>
      <c r="AP20" s="150">
        <f>IF($D18&gt;=1,($B17/HLOOKUP($D18,'Annuity Cal'!$H$7:$BE$11,2,FALSE))*HLOOKUP(AP18,'Annuity Cal'!$H$7:$BE$11,3,FALSE),(IF(AP18&lt;=(-1),AP18,0)))</f>
        <v>0</v>
      </c>
      <c r="AQ20" s="150">
        <f>IF($D18&gt;=1,($B17/HLOOKUP($D18,'Annuity Cal'!$H$7:$BE$11,2,FALSE))*HLOOKUP(AQ18,'Annuity Cal'!$H$7:$BE$11,3,FALSE),(IF(AQ18&lt;=(-1),AQ18,0)))</f>
        <v>0</v>
      </c>
      <c r="AR20" s="150">
        <f>IF($D18&gt;=1,($B17/HLOOKUP($D18,'Annuity Cal'!$H$7:$BE$11,2,FALSE))*HLOOKUP(AR18,'Annuity Cal'!$H$7:$BE$11,3,FALSE),(IF(AR18&lt;=(-1),AR18,0)))</f>
        <v>0</v>
      </c>
      <c r="AS20" s="150">
        <f>IF($D18&gt;=1,($B17/HLOOKUP($D18,'Annuity Cal'!$H$7:$BE$11,2,FALSE))*HLOOKUP(AS18,'Annuity Cal'!$H$7:$BE$11,3,FALSE),(IF(AS18&lt;=(-1),AS18,0)))</f>
        <v>0</v>
      </c>
      <c r="AT20" s="150">
        <f>IF($D18&gt;=1,($B17/HLOOKUP($D18,'Annuity Cal'!$H$7:$BE$11,2,FALSE))*HLOOKUP(AT18,'Annuity Cal'!$H$7:$BE$11,3,FALSE),(IF(AT18&lt;=(-1),AT18,0)))</f>
        <v>0</v>
      </c>
      <c r="AU20" s="150">
        <f>IF($D18&gt;=1,($B17/HLOOKUP($D18,'Annuity Cal'!$H$7:$BE$11,2,FALSE))*HLOOKUP(AU18,'Annuity Cal'!$H$7:$BE$11,3,FALSE),(IF(AU18&lt;=(-1),AU18,0)))</f>
        <v>0</v>
      </c>
      <c r="AV20" s="150">
        <f>IF($D18&gt;=1,($B17/HLOOKUP($D18,'Annuity Cal'!$H$7:$BE$11,2,FALSE))*HLOOKUP(AV18,'Annuity Cal'!$H$7:$BE$11,3,FALSE),(IF(AV18&lt;=(-1),AV18,0)))</f>
        <v>0</v>
      </c>
      <c r="AW20" s="150">
        <f>IF($D18&gt;=1,($B17/HLOOKUP($D18,'Annuity Cal'!$H$7:$BE$11,2,FALSE))*HLOOKUP(AW18,'Annuity Cal'!$H$7:$BE$11,3,FALSE),(IF(AW18&lt;=(-1),AW18,0)))</f>
        <v>0</v>
      </c>
      <c r="AX20" s="150">
        <f>IF($D18&gt;=1,($B17/HLOOKUP($D18,'Annuity Cal'!$H$7:$BE$11,2,FALSE))*HLOOKUP(AX18,'Annuity Cal'!$H$7:$BE$11,3,FALSE),(IF(AX18&lt;=(-1),AX18,0)))</f>
        <v>0</v>
      </c>
      <c r="AY20" s="150">
        <f>IF($D18&gt;=1,($B17/HLOOKUP($D18,'Annuity Cal'!$H$7:$BE$11,2,FALSE))*HLOOKUP(AY18,'Annuity Cal'!$H$7:$BE$11,3,FALSE),(IF(AY18&lt;=(-1),AY18,0)))</f>
        <v>0</v>
      </c>
      <c r="AZ20" s="150">
        <f>IF($D18&gt;=1,($B17/HLOOKUP($D18,'Annuity Cal'!$H$7:$BE$11,2,FALSE))*HLOOKUP(AZ18,'Annuity Cal'!$H$7:$BE$11,3,FALSE),(IF(AZ18&lt;=(-1),AZ18,0)))</f>
        <v>0</v>
      </c>
      <c r="BA20" s="150">
        <f>IF($D18&gt;=1,($B17/HLOOKUP($D18,'Annuity Cal'!$H$7:$BE$11,2,FALSE))*HLOOKUP(BA18,'Annuity Cal'!$H$7:$BE$11,3,FALSE),(IF(BA18&lt;=(-1),BA18,0)))</f>
        <v>0</v>
      </c>
      <c r="BB20" s="150">
        <f>IF($D18&gt;=1,($B17/HLOOKUP($D18,'Annuity Cal'!$H$7:$BE$11,2,FALSE))*HLOOKUP(BB18,'Annuity Cal'!$H$7:$BE$11,3,FALSE),(IF(BB18&lt;=(-1),BB18,0)))</f>
        <v>0</v>
      </c>
      <c r="BC20" s="150">
        <f>IF($D18&gt;=1,($B17/HLOOKUP($D18,'Annuity Cal'!$H$7:$BE$11,2,FALSE))*HLOOKUP(BC18,'Annuity Cal'!$H$7:$BE$11,3,FALSE),(IF(BC18&lt;=(-1),BC18,0)))</f>
        <v>0</v>
      </c>
      <c r="BD20" s="150">
        <f>IF($D18&gt;=1,($B17/HLOOKUP($D18,'Annuity Cal'!$H$7:$BE$11,2,FALSE))*HLOOKUP(BD18,'Annuity Cal'!$H$7:$BE$11,3,FALSE),(IF(BD18&lt;=(-1),BD18,0)))</f>
        <v>0</v>
      </c>
      <c r="BE20" s="150">
        <f>IF($D18&gt;=1,($B17/HLOOKUP($D18,'Annuity Cal'!$H$7:$BE$11,2,FALSE))*HLOOKUP(BE18,'Annuity Cal'!$H$7:$BE$11,3,FALSE),(IF(BE18&lt;=(-1),BE18,0)))</f>
        <v>0</v>
      </c>
      <c r="BF20" s="150">
        <f>IF($D18&gt;=1,($B17/HLOOKUP($D18,'Annuity Cal'!$H$7:$BE$11,2,FALSE))*HLOOKUP(BF18,'Annuity Cal'!$H$7:$BE$11,3,FALSE),(IF(BF18&lt;=(-1),BF18,0)))</f>
        <v>0</v>
      </c>
      <c r="BG20" s="150">
        <f>IF($D18&gt;=1,($B17/HLOOKUP($D18,'Annuity Cal'!$H$7:$BE$11,2,FALSE))*HLOOKUP(BG18,'Annuity Cal'!$H$7:$BE$11,3,FALSE),(IF(BG18&lt;=(-1),BG18,0)))</f>
        <v>0</v>
      </c>
      <c r="BH20" s="150">
        <f>IF($D18&gt;=1,($B17/HLOOKUP($D18,'Annuity Cal'!$H$7:$BE$11,2,FALSE))*HLOOKUP(BH18,'Annuity Cal'!$H$7:$BE$11,3,FALSE),(IF(BH18&lt;=(-1),BH18,0)))</f>
        <v>0</v>
      </c>
      <c r="BI20" s="150">
        <f>IF($D18&gt;=1,($B17/HLOOKUP($D18,'Annuity Cal'!$H$7:$BE$11,2,FALSE))*HLOOKUP(BI18,'Annuity Cal'!$H$7:$BE$11,3,FALSE),(IF(BI18&lt;=(-1),BI18,0)))</f>
        <v>0</v>
      </c>
      <c r="BJ20" s="150">
        <f>IF($D18&gt;=1,($B17/HLOOKUP($D18,'Annuity Cal'!$H$7:$BE$11,2,FALSE))*HLOOKUP(BJ18,'Annuity Cal'!$H$7:$BE$11,3,FALSE),(IF(BJ18&lt;=(-1),BJ18,0)))</f>
        <v>0</v>
      </c>
      <c r="BK20" s="150">
        <f>IF($D18&gt;=1,($B17/HLOOKUP($D18,'Annuity Cal'!$H$7:$BE$11,2,FALSE))*HLOOKUP(BK18,'Annuity Cal'!$H$7:$BE$11,3,FALSE),(IF(BK18&lt;=(-1),BK18,0)))</f>
        <v>0</v>
      </c>
      <c r="BL20" s="150">
        <f>IF($D18&gt;=1,($B17/HLOOKUP($D18,'Annuity Cal'!$H$7:$BE$11,2,FALSE))*HLOOKUP(BL18,'Annuity Cal'!$H$7:$BE$11,3,FALSE),(IF(BL18&lt;=(-1),BL18,0)))</f>
        <v>0</v>
      </c>
      <c r="BM20" s="150">
        <f>IF($D18&gt;=1,($B17/HLOOKUP($D18,'Annuity Cal'!$H$7:$BE$11,2,FALSE))*HLOOKUP(BM18,'Annuity Cal'!$H$7:$BE$11,3,FALSE),(IF(BM18&lt;=(-1),BM18,0)))</f>
        <v>0</v>
      </c>
      <c r="BN20" s="150">
        <f>IF($D18&gt;=1,($B17/HLOOKUP($D18,'Annuity Cal'!$H$7:$BE$11,2,FALSE))*HLOOKUP(BN18,'Annuity Cal'!$H$7:$BE$11,3,FALSE),(IF(BN18&lt;=(-1),BN18,0)))</f>
        <v>0</v>
      </c>
    </row>
    <row r="21" spans="1:66" s="150" customFormat="1">
      <c r="C21" s="150" t="s">
        <v>31</v>
      </c>
      <c r="D21" s="150">
        <f>IF($D18&gt;=1,($B17/HLOOKUP($D18,'Annuity Cal'!$H$7:$BE$11,2,FALSE))*HLOOKUP(D18,'Annuity Cal'!$H$7:$BE$11,4,FALSE),(IF(D18&lt;=(-1),D18,0)))</f>
        <v>0</v>
      </c>
      <c r="E21" s="150">
        <f>IF($D18&gt;=1,($B17/HLOOKUP($D18,'Annuity Cal'!$H$7:$BE$11,2,FALSE))*HLOOKUP(E18,'Annuity Cal'!$H$7:$BE$11,4,FALSE),(IF(E18&lt;=(-1),E18,0)))</f>
        <v>0</v>
      </c>
      <c r="F21" s="150">
        <f>IF($D18&gt;=1,($B17/HLOOKUP($D18,'Annuity Cal'!$H$7:$BE$11,2,FALSE))*HLOOKUP(F18,'Annuity Cal'!$H$7:$BE$11,4,FALSE),(IF(F18&lt;=(-1),F18,0)))</f>
        <v>0</v>
      </c>
      <c r="G21" s="150">
        <f>IF($D18&gt;=1,($B17/HLOOKUP($D18,'Annuity Cal'!$H$7:$BE$11,2,FALSE))*HLOOKUP(G18,'Annuity Cal'!$H$7:$BE$11,4,FALSE),(IF(G18&lt;=(-1),G18,0)))</f>
        <v>0</v>
      </c>
      <c r="H21" s="150">
        <f>IF($D18&gt;=1,($B17/HLOOKUP($D18,'Annuity Cal'!$H$7:$BE$11,2,FALSE))*HLOOKUP(H18,'Annuity Cal'!$H$7:$BE$11,4,FALSE),(IF(H18&lt;=(-1),H18,0)))</f>
        <v>0</v>
      </c>
      <c r="I21" s="150">
        <f>IF($D18&gt;=1,($B17/HLOOKUP($D18,'Annuity Cal'!$H$7:$BE$11,2,FALSE))*HLOOKUP(I18,'Annuity Cal'!$H$7:$BE$11,4,FALSE),(IF(I18&lt;=(-1),I18,0)))</f>
        <v>0</v>
      </c>
      <c r="J21" s="150">
        <f>IF($D18&gt;=1,($B17/HLOOKUP($D18,'Annuity Cal'!$H$7:$BE$11,2,FALSE))*HLOOKUP(J18,'Annuity Cal'!$H$7:$BE$11,4,FALSE),(IF(J18&lt;=(-1),J18,0)))</f>
        <v>0</v>
      </c>
      <c r="K21" s="150">
        <f>IF($D18&gt;=1,($B17/HLOOKUP($D18,'Annuity Cal'!$H$7:$BE$11,2,FALSE))*HLOOKUP(K18,'Annuity Cal'!$H$7:$BE$11,4,FALSE),(IF(K18&lt;=(-1),K18,0)))</f>
        <v>0</v>
      </c>
      <c r="L21" s="150">
        <f>IF($D18&gt;=1,($B17/HLOOKUP($D18,'Annuity Cal'!$H$7:$BE$11,2,FALSE))*HLOOKUP(L18,'Annuity Cal'!$H$7:$BE$11,4,FALSE),(IF(L18&lt;=(-1),L18,0)))</f>
        <v>0</v>
      </c>
      <c r="M21" s="150">
        <f>IF($D18&gt;=1,($B17/HLOOKUP($D18,'Annuity Cal'!$H$7:$BE$11,2,FALSE))*HLOOKUP(M18,'Annuity Cal'!$H$7:$BE$11,4,FALSE),(IF(M18&lt;=(-1),M18,0)))</f>
        <v>0</v>
      </c>
      <c r="N21" s="150">
        <f>IF($D18&gt;=1,($B17/HLOOKUP($D18,'Annuity Cal'!$H$7:$BE$11,2,FALSE))*HLOOKUP(N18,'Annuity Cal'!$H$7:$BE$11,4,FALSE),(IF(N18&lt;=(-1),N18,0)))</f>
        <v>0</v>
      </c>
      <c r="O21" s="150">
        <f>IF($D18&gt;=1,($B17/HLOOKUP($D18,'Annuity Cal'!$H$7:$BE$11,2,FALSE))*HLOOKUP(O18,'Annuity Cal'!$H$7:$BE$11,4,FALSE),(IF(O18&lt;=(-1),O18,0)))</f>
        <v>0</v>
      </c>
      <c r="P21" s="150">
        <f>IF($D18&gt;=1,($B17/HLOOKUP($D18,'Annuity Cal'!$H$7:$BE$11,2,FALSE))*HLOOKUP(P18,'Annuity Cal'!$H$7:$BE$11,4,FALSE),(IF(P18&lt;=(-1),P18,0)))</f>
        <v>0</v>
      </c>
      <c r="Q21" s="150">
        <f>IF($D18&gt;=1,($B17/HLOOKUP($D18,'Annuity Cal'!$H$7:$BE$11,2,FALSE))*HLOOKUP(Q18,'Annuity Cal'!$H$7:$BE$11,4,FALSE),(IF(Q18&lt;=(-1),Q18,0)))</f>
        <v>0</v>
      </c>
      <c r="R21" s="150">
        <f>IF($D18&gt;=1,($B17/HLOOKUP($D18,'Annuity Cal'!$H$7:$BE$11,2,FALSE))*HLOOKUP(R18,'Annuity Cal'!$H$7:$BE$11,4,FALSE),(IF(R18&lt;=(-1),R18,0)))</f>
        <v>0</v>
      </c>
      <c r="S21" s="150">
        <f>IF($D18&gt;=1,($B17/HLOOKUP($D18,'Annuity Cal'!$H$7:$BE$11,2,FALSE))*HLOOKUP(S18,'Annuity Cal'!$H$7:$BE$11,4,FALSE),(IF(S18&lt;=(-1),S18,0)))</f>
        <v>0</v>
      </c>
      <c r="T21" s="150">
        <f>IF($D18&gt;=1,($B17/HLOOKUP($D18,'Annuity Cal'!$H$7:$BE$11,2,FALSE))*HLOOKUP(T18,'Annuity Cal'!$H$7:$BE$11,4,FALSE),(IF(T18&lt;=(-1),T18,0)))</f>
        <v>0</v>
      </c>
      <c r="U21" s="150">
        <f>IF($D18&gt;=1,($B17/HLOOKUP($D18,'Annuity Cal'!$H$7:$BE$11,2,FALSE))*HLOOKUP(U18,'Annuity Cal'!$H$7:$BE$11,4,FALSE),(IF(U18&lt;=(-1),U18,0)))</f>
        <v>0</v>
      </c>
      <c r="V21" s="150">
        <f>IF($D18&gt;=1,($B17/HLOOKUP($D18,'Annuity Cal'!$H$7:$BE$11,2,FALSE))*HLOOKUP(V18,'Annuity Cal'!$H$7:$BE$11,4,FALSE),(IF(V18&lt;=(-1),V18,0)))</f>
        <v>0</v>
      </c>
      <c r="W21" s="150">
        <f>IF($D18&gt;=1,($B17/HLOOKUP($D18,'Annuity Cal'!$H$7:$BE$11,2,FALSE))*HLOOKUP(W18,'Annuity Cal'!$H$7:$BE$11,4,FALSE),(IF(W18&lt;=(-1),W18,0)))</f>
        <v>0</v>
      </c>
      <c r="X21" s="150">
        <f>IF($D18&gt;=1,($B17/HLOOKUP($D18,'Annuity Cal'!$H$7:$BE$11,2,FALSE))*HLOOKUP(X18,'Annuity Cal'!$H$7:$BE$11,4,FALSE),(IF(X18&lt;=(-1),X18,0)))</f>
        <v>0</v>
      </c>
      <c r="Y21" s="150">
        <f>IF($D18&gt;=1,($B17/HLOOKUP($D18,'Annuity Cal'!$H$7:$BE$11,2,FALSE))*HLOOKUP(Y18,'Annuity Cal'!$H$7:$BE$11,4,FALSE),(IF(Y18&lt;=(-1),Y18,0)))</f>
        <v>0</v>
      </c>
      <c r="Z21" s="150">
        <f>IF($D18&gt;=1,($B17/HLOOKUP($D18,'Annuity Cal'!$H$7:$BE$11,2,FALSE))*HLOOKUP(Z18,'Annuity Cal'!$H$7:$BE$11,4,FALSE),(IF(Z18&lt;=(-1),Z18,0)))</f>
        <v>0</v>
      </c>
      <c r="AA21" s="150">
        <f>IF($D18&gt;=1,($B17/HLOOKUP($D18,'Annuity Cal'!$H$7:$BE$11,2,FALSE))*HLOOKUP(AA18,'Annuity Cal'!$H$7:$BE$11,4,FALSE),(IF(AA18&lt;=(-1),AA18,0)))</f>
        <v>0</v>
      </c>
      <c r="AB21" s="150">
        <f>IF($D18&gt;=1,($B17/HLOOKUP($D18,'Annuity Cal'!$H$7:$BE$11,2,FALSE))*HLOOKUP(AB18,'Annuity Cal'!$H$7:$BE$11,4,FALSE),(IF(AB18&lt;=(-1),AB18,0)))</f>
        <v>0</v>
      </c>
      <c r="AC21" s="150">
        <f>IF($D18&gt;=1,($B17/HLOOKUP($D18,'Annuity Cal'!$H$7:$BE$11,2,FALSE))*HLOOKUP(AC18,'Annuity Cal'!$H$7:$BE$11,4,FALSE),(IF(AC18&lt;=(-1),AC18,0)))</f>
        <v>0</v>
      </c>
      <c r="AD21" s="150">
        <f>IF($D18&gt;=1,($B17/HLOOKUP($D18,'Annuity Cal'!$H$7:$BE$11,2,FALSE))*HLOOKUP(AD18,'Annuity Cal'!$H$7:$BE$11,4,FALSE),(IF(AD18&lt;=(-1),AD18,0)))</f>
        <v>0</v>
      </c>
      <c r="AE21" s="150">
        <f>IF($D18&gt;=1,($B17/HLOOKUP($D18,'Annuity Cal'!$H$7:$BE$11,2,FALSE))*HLOOKUP(AE18,'Annuity Cal'!$H$7:$BE$11,4,FALSE),(IF(AE18&lt;=(-1),AE18,0)))</f>
        <v>0</v>
      </c>
      <c r="AF21" s="150">
        <f>IF($D18&gt;=1,($B17/HLOOKUP($D18,'Annuity Cal'!$H$7:$BE$11,2,FALSE))*HLOOKUP(AF18,'Annuity Cal'!$H$7:$BE$11,4,FALSE),(IF(AF18&lt;=(-1),AF18,0)))</f>
        <v>0</v>
      </c>
      <c r="AG21" s="150">
        <f>IF($D18&gt;=1,($B17/HLOOKUP($D18,'Annuity Cal'!$H$7:$BE$11,2,FALSE))*HLOOKUP(AG18,'Annuity Cal'!$H$7:$BE$11,4,FALSE),(IF(AG18&lt;=(-1),AG18,0)))</f>
        <v>0</v>
      </c>
      <c r="AH21" s="150">
        <f>IF($D18&gt;=1,($B17/HLOOKUP($D18,'Annuity Cal'!$H$7:$BE$11,2,FALSE))*HLOOKUP(AH18,'Annuity Cal'!$H$7:$BE$11,4,FALSE),(IF(AH18&lt;=(-1),AH18,0)))</f>
        <v>0</v>
      </c>
      <c r="AI21" s="150">
        <f>IF($D18&gt;=1,($B17/HLOOKUP($D18,'Annuity Cal'!$H$7:$BE$11,2,FALSE))*HLOOKUP(AI18,'Annuity Cal'!$H$7:$BE$11,4,FALSE),(IF(AI18&lt;=(-1),AI18,0)))</f>
        <v>0</v>
      </c>
      <c r="AJ21" s="150">
        <f>IF($D18&gt;=1,($B17/HLOOKUP($D18,'Annuity Cal'!$H$7:$BE$11,2,FALSE))*HLOOKUP(AJ18,'Annuity Cal'!$H$7:$BE$11,4,FALSE),(IF(AJ18&lt;=(-1),AJ18,0)))</f>
        <v>0</v>
      </c>
      <c r="AK21" s="150">
        <f>IF($D18&gt;=1,($B17/HLOOKUP($D18,'Annuity Cal'!$H$7:$BE$11,2,FALSE))*HLOOKUP(AK18,'Annuity Cal'!$H$7:$BE$11,4,FALSE),(IF(AK18&lt;=(-1),AK18,0)))</f>
        <v>0</v>
      </c>
      <c r="AL21" s="150">
        <f>IF($D18&gt;=1,($B17/HLOOKUP($D18,'Annuity Cal'!$H$7:$BE$11,2,FALSE))*HLOOKUP(AL18,'Annuity Cal'!$H$7:$BE$11,4,FALSE),(IF(AL18&lt;=(-1),AL18,0)))</f>
        <v>0</v>
      </c>
      <c r="AM21" s="150">
        <f>IF($D18&gt;=1,($B17/HLOOKUP($D18,'Annuity Cal'!$H$7:$BE$11,2,FALSE))*HLOOKUP(AM18,'Annuity Cal'!$H$7:$BE$11,4,FALSE),(IF(AM18&lt;=(-1),AM18,0)))</f>
        <v>0</v>
      </c>
      <c r="AN21" s="150">
        <f>IF($D18&gt;=1,($B17/HLOOKUP($D18,'Annuity Cal'!$H$7:$BE$11,2,FALSE))*HLOOKUP(AN18,'Annuity Cal'!$H$7:$BE$11,4,FALSE),(IF(AN18&lt;=(-1),AN18,0)))</f>
        <v>0</v>
      </c>
      <c r="AO21" s="150">
        <f>IF($D18&gt;=1,($B17/HLOOKUP($D18,'Annuity Cal'!$H$7:$BE$11,2,FALSE))*HLOOKUP(AO18,'Annuity Cal'!$H$7:$BE$11,4,FALSE),(IF(AO18&lt;=(-1),AO18,0)))</f>
        <v>0</v>
      </c>
      <c r="AP21" s="150">
        <f>IF($D18&gt;=1,($B17/HLOOKUP($D18,'Annuity Cal'!$H$7:$BE$11,2,FALSE))*HLOOKUP(AP18,'Annuity Cal'!$H$7:$BE$11,4,FALSE),(IF(AP18&lt;=(-1),AP18,0)))</f>
        <v>0</v>
      </c>
      <c r="AQ21" s="150">
        <f>IF($D18&gt;=1,($B17/HLOOKUP($D18,'Annuity Cal'!$H$7:$BE$11,2,FALSE))*HLOOKUP(AQ18,'Annuity Cal'!$H$7:$BE$11,4,FALSE),(IF(AQ18&lt;=(-1),AQ18,0)))</f>
        <v>0</v>
      </c>
      <c r="AR21" s="150">
        <f>IF($D18&gt;=1,($B17/HLOOKUP($D18,'Annuity Cal'!$H$7:$BE$11,2,FALSE))*HLOOKUP(AR18,'Annuity Cal'!$H$7:$BE$11,4,FALSE),(IF(AR18&lt;=(-1),AR18,0)))</f>
        <v>0</v>
      </c>
      <c r="AS21" s="150">
        <f>IF($D18&gt;=1,($B17/HLOOKUP($D18,'Annuity Cal'!$H$7:$BE$11,2,FALSE))*HLOOKUP(AS18,'Annuity Cal'!$H$7:$BE$11,4,FALSE),(IF(AS18&lt;=(-1),AS18,0)))</f>
        <v>0</v>
      </c>
      <c r="AT21" s="150">
        <f>IF($D18&gt;=1,($B17/HLOOKUP($D18,'Annuity Cal'!$H$7:$BE$11,2,FALSE))*HLOOKUP(AT18,'Annuity Cal'!$H$7:$BE$11,4,FALSE),(IF(AT18&lt;=(-1),AT18,0)))</f>
        <v>0</v>
      </c>
      <c r="AU21" s="150">
        <f>IF($D18&gt;=1,($B17/HLOOKUP($D18,'Annuity Cal'!$H$7:$BE$11,2,FALSE))*HLOOKUP(AU18,'Annuity Cal'!$H$7:$BE$11,4,FALSE),(IF(AU18&lt;=(-1),AU18,0)))</f>
        <v>0</v>
      </c>
      <c r="AV21" s="150">
        <f>IF($D18&gt;=1,($B17/HLOOKUP($D18,'Annuity Cal'!$H$7:$BE$11,2,FALSE))*HLOOKUP(AV18,'Annuity Cal'!$H$7:$BE$11,4,FALSE),(IF(AV18&lt;=(-1),AV18,0)))</f>
        <v>0</v>
      </c>
      <c r="AW21" s="150">
        <f>IF($D18&gt;=1,($B17/HLOOKUP($D18,'Annuity Cal'!$H$7:$BE$11,2,FALSE))*HLOOKUP(AW18,'Annuity Cal'!$H$7:$BE$11,4,FALSE),(IF(AW18&lt;=(-1),AW18,0)))</f>
        <v>0</v>
      </c>
      <c r="AX21" s="150">
        <f>IF($D18&gt;=1,($B17/HLOOKUP($D18,'Annuity Cal'!$H$7:$BE$11,2,FALSE))*HLOOKUP(AX18,'Annuity Cal'!$H$7:$BE$11,4,FALSE),(IF(AX18&lt;=(-1),AX18,0)))</f>
        <v>0</v>
      </c>
      <c r="AY21" s="150">
        <f>IF($D18&gt;=1,($B17/HLOOKUP($D18,'Annuity Cal'!$H$7:$BE$11,2,FALSE))*HLOOKUP(AY18,'Annuity Cal'!$H$7:$BE$11,4,FALSE),(IF(AY18&lt;=(-1),AY18,0)))</f>
        <v>0</v>
      </c>
      <c r="AZ21" s="150">
        <f>IF($D18&gt;=1,($B17/HLOOKUP($D18,'Annuity Cal'!$H$7:$BE$11,2,FALSE))*HLOOKUP(AZ18,'Annuity Cal'!$H$7:$BE$11,4,FALSE),(IF(AZ18&lt;=(-1),AZ18,0)))</f>
        <v>0</v>
      </c>
      <c r="BA21" s="150">
        <f>IF($D18&gt;=1,($B17/HLOOKUP($D18,'Annuity Cal'!$H$7:$BE$11,2,FALSE))*HLOOKUP(BA18,'Annuity Cal'!$H$7:$BE$11,4,FALSE),(IF(BA18&lt;=(-1),BA18,0)))</f>
        <v>0</v>
      </c>
      <c r="BB21" s="150">
        <f>IF($D18&gt;=1,($B17/HLOOKUP($D18,'Annuity Cal'!$H$7:$BE$11,2,FALSE))*HLOOKUP(BB18,'Annuity Cal'!$H$7:$BE$11,4,FALSE),(IF(BB18&lt;=(-1),BB18,0)))</f>
        <v>0</v>
      </c>
      <c r="BC21" s="150">
        <f>IF($D18&gt;=1,($B17/HLOOKUP($D18,'Annuity Cal'!$H$7:$BE$11,2,FALSE))*HLOOKUP(BC18,'Annuity Cal'!$H$7:$BE$11,4,FALSE),(IF(BC18&lt;=(-1),BC18,0)))</f>
        <v>0</v>
      </c>
      <c r="BD21" s="150">
        <f>IF($D18&gt;=1,($B17/HLOOKUP($D18,'Annuity Cal'!$H$7:$BE$11,2,FALSE))*HLOOKUP(BD18,'Annuity Cal'!$H$7:$BE$11,4,FALSE),(IF(BD18&lt;=(-1),BD18,0)))</f>
        <v>0</v>
      </c>
      <c r="BE21" s="150">
        <f>IF($D18&gt;=1,($B17/HLOOKUP($D18,'Annuity Cal'!$H$7:$BE$11,2,FALSE))*HLOOKUP(BE18,'Annuity Cal'!$H$7:$BE$11,4,FALSE),(IF(BE18&lt;=(-1),BE18,0)))</f>
        <v>0</v>
      </c>
      <c r="BF21" s="150">
        <f>IF($D18&gt;=1,($B17/HLOOKUP($D18,'Annuity Cal'!$H$7:$BE$11,2,FALSE))*HLOOKUP(BF18,'Annuity Cal'!$H$7:$BE$11,4,FALSE),(IF(BF18&lt;=(-1),BF18,0)))</f>
        <v>0</v>
      </c>
      <c r="BG21" s="150">
        <f>IF($D18&gt;=1,($B17/HLOOKUP($D18,'Annuity Cal'!$H$7:$BE$11,2,FALSE))*HLOOKUP(BG18,'Annuity Cal'!$H$7:$BE$11,4,FALSE),(IF(BG18&lt;=(-1),BG18,0)))</f>
        <v>0</v>
      </c>
      <c r="BH21" s="150">
        <f>IF($D18&gt;=1,($B17/HLOOKUP($D18,'Annuity Cal'!$H$7:$BE$11,2,FALSE))*HLOOKUP(BH18,'Annuity Cal'!$H$7:$BE$11,4,FALSE),(IF(BH18&lt;=(-1),BH18,0)))</f>
        <v>0</v>
      </c>
      <c r="BI21" s="150">
        <f>IF($D18&gt;=1,($B17/HLOOKUP($D18,'Annuity Cal'!$H$7:$BE$11,2,FALSE))*HLOOKUP(BI18,'Annuity Cal'!$H$7:$BE$11,4,FALSE),(IF(BI18&lt;=(-1),BI18,0)))</f>
        <v>0</v>
      </c>
      <c r="BJ21" s="150">
        <f>IF($D18&gt;=1,($B17/HLOOKUP($D18,'Annuity Cal'!$H$7:$BE$11,2,FALSE))*HLOOKUP(BJ18,'Annuity Cal'!$H$7:$BE$11,4,FALSE),(IF(BJ18&lt;=(-1),BJ18,0)))</f>
        <v>0</v>
      </c>
      <c r="BK21" s="150">
        <f>IF($D18&gt;=1,($B17/HLOOKUP($D18,'Annuity Cal'!$H$7:$BE$11,2,FALSE))*HLOOKUP(BK18,'Annuity Cal'!$H$7:$BE$11,4,FALSE),(IF(BK18&lt;=(-1),BK18,0)))</f>
        <v>0</v>
      </c>
      <c r="BL21" s="150">
        <f>IF($D18&gt;=1,($B17/HLOOKUP($D18,'Annuity Cal'!$H$7:$BE$11,2,FALSE))*HLOOKUP(BL18,'Annuity Cal'!$H$7:$BE$11,4,FALSE),(IF(BL18&lt;=(-1),BL18,0)))</f>
        <v>0</v>
      </c>
      <c r="BM21" s="150">
        <f>IF($D18&gt;=1,($B17/HLOOKUP($D18,'Annuity Cal'!$H$7:$BE$11,2,FALSE))*HLOOKUP(BM18,'Annuity Cal'!$H$7:$BE$11,4,FALSE),(IF(BM18&lt;=(-1),BM18,0)))</f>
        <v>0</v>
      </c>
      <c r="BN21" s="150">
        <f>IF($D18&gt;=1,($B17/HLOOKUP($D18,'Annuity Cal'!$H$7:$BE$11,2,FALSE))*HLOOKUP(BN18,'Annuity Cal'!$H$7:$BE$11,4,FALSE),(IF(BN18&lt;=(-1),BN18,0)))</f>
        <v>0</v>
      </c>
    </row>
    <row r="22" spans="1:66" s="150" customFormat="1">
      <c r="C22" s="150" t="s">
        <v>33</v>
      </c>
      <c r="D22" s="150">
        <f>IF($D18&gt;=1,($B17/HLOOKUP($D18,'Annuity Cal'!$H$7:$BE$11,2,FALSE))*HLOOKUP(D18,'Annuity Cal'!$H$7:$BE$11,5,FALSE),(IF(D18&lt;=(-1),D18,0)))</f>
        <v>0</v>
      </c>
      <c r="E22" s="150">
        <f>IF($D18&gt;=1,($B17/HLOOKUP($D18,'Annuity Cal'!$H$7:$BE$11,2,FALSE))*HLOOKUP(E18,'Annuity Cal'!$H$7:$BE$11,5,FALSE),(IF(E18&lt;=(-1),E18,0)))</f>
        <v>0</v>
      </c>
      <c r="F22" s="150">
        <f>IF($D18&gt;=1,($B17/HLOOKUP($D18,'Annuity Cal'!$H$7:$BE$11,2,FALSE))*HLOOKUP(F18,'Annuity Cal'!$H$7:$BE$11,5,FALSE),(IF(F18&lt;=(-1),F18,0)))</f>
        <v>0</v>
      </c>
      <c r="G22" s="150">
        <f>IF($D18&gt;=1,($B17/HLOOKUP($D18,'Annuity Cal'!$H$7:$BE$11,2,FALSE))*HLOOKUP(G18,'Annuity Cal'!$H$7:$BE$11,5,FALSE),(IF(G18&lt;=(-1),G18,0)))</f>
        <v>0</v>
      </c>
      <c r="H22" s="150">
        <f>IF($D18&gt;=1,($B17/HLOOKUP($D18,'Annuity Cal'!$H$7:$BE$11,2,FALSE))*HLOOKUP(H18,'Annuity Cal'!$H$7:$BE$11,5,FALSE),(IF(H18&lt;=(-1),H18,0)))</f>
        <v>0</v>
      </c>
      <c r="I22" s="150">
        <f>IF($D18&gt;=1,($B17/HLOOKUP($D18,'Annuity Cal'!$H$7:$BE$11,2,FALSE))*HLOOKUP(I18,'Annuity Cal'!$H$7:$BE$11,5,FALSE),(IF(I18&lt;=(-1),I18,0)))</f>
        <v>0</v>
      </c>
      <c r="J22" s="150">
        <f>IF($D18&gt;=1,($B17/HLOOKUP($D18,'Annuity Cal'!$H$7:$BE$11,2,FALSE))*HLOOKUP(J18,'Annuity Cal'!$H$7:$BE$11,5,FALSE),(IF(J18&lt;=(-1),J18,0)))</f>
        <v>0</v>
      </c>
      <c r="K22" s="150">
        <f>IF($D18&gt;=1,($B17/HLOOKUP($D18,'Annuity Cal'!$H$7:$BE$11,2,FALSE))*HLOOKUP(K18,'Annuity Cal'!$H$7:$BE$11,5,FALSE),(IF(K18&lt;=(-1),K18,0)))</f>
        <v>0</v>
      </c>
      <c r="L22" s="150">
        <f>IF($D18&gt;=1,($B17/HLOOKUP($D18,'Annuity Cal'!$H$7:$BE$11,2,FALSE))*HLOOKUP(L18,'Annuity Cal'!$H$7:$BE$11,5,FALSE),(IF(L18&lt;=(-1),L18,0)))</f>
        <v>0</v>
      </c>
      <c r="M22" s="150">
        <f>IF($D18&gt;=1,($B17/HLOOKUP($D18,'Annuity Cal'!$H$7:$BE$11,2,FALSE))*HLOOKUP(M18,'Annuity Cal'!$H$7:$BE$11,5,FALSE),(IF(M18&lt;=(-1),M18,0)))</f>
        <v>0</v>
      </c>
      <c r="N22" s="150">
        <f>IF($D18&gt;=1,($B17/HLOOKUP($D18,'Annuity Cal'!$H$7:$BE$11,2,FALSE))*HLOOKUP(N18,'Annuity Cal'!$H$7:$BE$11,5,FALSE),(IF(N18&lt;=(-1),N18,0)))</f>
        <v>0</v>
      </c>
      <c r="O22" s="150">
        <f>IF($D18&gt;=1,($B17/HLOOKUP($D18,'Annuity Cal'!$H$7:$BE$11,2,FALSE))*HLOOKUP(O18,'Annuity Cal'!$H$7:$BE$11,5,FALSE),(IF(O18&lt;=(-1),O18,0)))</f>
        <v>0</v>
      </c>
      <c r="P22" s="150">
        <f>IF($D18&gt;=1,($B17/HLOOKUP($D18,'Annuity Cal'!$H$7:$BE$11,2,FALSE))*HLOOKUP(P18,'Annuity Cal'!$H$7:$BE$11,5,FALSE),(IF(P18&lt;=(-1),P18,0)))</f>
        <v>0</v>
      </c>
      <c r="Q22" s="150">
        <f>IF($D18&gt;=1,($B17/HLOOKUP($D18,'Annuity Cal'!$H$7:$BE$11,2,FALSE))*HLOOKUP(Q18,'Annuity Cal'!$H$7:$BE$11,5,FALSE),(IF(Q18&lt;=(-1),Q18,0)))</f>
        <v>0</v>
      </c>
      <c r="R22" s="150">
        <f>IF($D18&gt;=1,($B17/HLOOKUP($D18,'Annuity Cal'!$H$7:$BE$11,2,FALSE))*HLOOKUP(R18,'Annuity Cal'!$H$7:$BE$11,5,FALSE),(IF(R18&lt;=(-1),R18,0)))</f>
        <v>0</v>
      </c>
      <c r="S22" s="150">
        <f>IF($D18&gt;=1,($B17/HLOOKUP($D18,'Annuity Cal'!$H$7:$BE$11,2,FALSE))*HLOOKUP(S18,'Annuity Cal'!$H$7:$BE$11,5,FALSE),(IF(S18&lt;=(-1),S18,0)))</f>
        <v>0</v>
      </c>
      <c r="T22" s="150">
        <f>IF($D18&gt;=1,($B17/HLOOKUP($D18,'Annuity Cal'!$H$7:$BE$11,2,FALSE))*HLOOKUP(T18,'Annuity Cal'!$H$7:$BE$11,5,FALSE),(IF(T18&lt;=(-1),T18,0)))</f>
        <v>0</v>
      </c>
      <c r="U22" s="150">
        <f>IF($D18&gt;=1,($B17/HLOOKUP($D18,'Annuity Cal'!$H$7:$BE$11,2,FALSE))*HLOOKUP(U18,'Annuity Cal'!$H$7:$BE$11,5,FALSE),(IF(U18&lt;=(-1),U18,0)))</f>
        <v>0</v>
      </c>
      <c r="V22" s="150">
        <f>IF($D18&gt;=1,($B17/HLOOKUP($D18,'Annuity Cal'!$H$7:$BE$11,2,FALSE))*HLOOKUP(V18,'Annuity Cal'!$H$7:$BE$11,5,FALSE),(IF(V18&lt;=(-1),V18,0)))</f>
        <v>0</v>
      </c>
      <c r="W22" s="150">
        <f>IF($D18&gt;=1,($B17/HLOOKUP($D18,'Annuity Cal'!$H$7:$BE$11,2,FALSE))*HLOOKUP(W18,'Annuity Cal'!$H$7:$BE$11,5,FALSE),(IF(W18&lt;=(-1),W18,0)))</f>
        <v>0</v>
      </c>
      <c r="X22" s="150">
        <f>IF($D18&gt;=1,($B17/HLOOKUP($D18,'Annuity Cal'!$H$7:$BE$11,2,FALSE))*HLOOKUP(X18,'Annuity Cal'!$H$7:$BE$11,5,FALSE),(IF(X18&lt;=(-1),X18,0)))</f>
        <v>0</v>
      </c>
      <c r="Y22" s="150">
        <f>IF($D18&gt;=1,($B17/HLOOKUP($D18,'Annuity Cal'!$H$7:$BE$11,2,FALSE))*HLOOKUP(Y18,'Annuity Cal'!$H$7:$BE$11,5,FALSE),(IF(Y18&lt;=(-1),Y18,0)))</f>
        <v>0</v>
      </c>
      <c r="Z22" s="150">
        <f>IF($D18&gt;=1,($B17/HLOOKUP($D18,'Annuity Cal'!$H$7:$BE$11,2,FALSE))*HLOOKUP(Z18,'Annuity Cal'!$H$7:$BE$11,5,FALSE),(IF(Z18&lt;=(-1),Z18,0)))</f>
        <v>0</v>
      </c>
      <c r="AA22" s="150">
        <f>IF($D18&gt;=1,($B17/HLOOKUP($D18,'Annuity Cal'!$H$7:$BE$11,2,FALSE))*HLOOKUP(AA18,'Annuity Cal'!$H$7:$BE$11,5,FALSE),(IF(AA18&lt;=(-1),AA18,0)))</f>
        <v>0</v>
      </c>
      <c r="AB22" s="150">
        <f>IF($D18&gt;=1,($B17/HLOOKUP($D18,'Annuity Cal'!$H$7:$BE$11,2,FALSE))*HLOOKUP(AB18,'Annuity Cal'!$H$7:$BE$11,5,FALSE),(IF(AB18&lt;=(-1),AB18,0)))</f>
        <v>0</v>
      </c>
      <c r="AC22" s="150">
        <f>IF($D18&gt;=1,($B17/HLOOKUP($D18,'Annuity Cal'!$H$7:$BE$11,2,FALSE))*HLOOKUP(AC18,'Annuity Cal'!$H$7:$BE$11,5,FALSE),(IF(AC18&lt;=(-1),AC18,0)))</f>
        <v>0</v>
      </c>
      <c r="AD22" s="150">
        <f>IF($D18&gt;=1,($B17/HLOOKUP($D18,'Annuity Cal'!$H$7:$BE$11,2,FALSE))*HLOOKUP(AD18,'Annuity Cal'!$H$7:$BE$11,5,FALSE),(IF(AD18&lt;=(-1),AD18,0)))</f>
        <v>0</v>
      </c>
      <c r="AE22" s="150">
        <f>IF($D18&gt;=1,($B17/HLOOKUP($D18,'Annuity Cal'!$H$7:$BE$11,2,FALSE))*HLOOKUP(AE18,'Annuity Cal'!$H$7:$BE$11,5,FALSE),(IF(AE18&lt;=(-1),AE18,0)))</f>
        <v>0</v>
      </c>
      <c r="AF22" s="150">
        <f>IF($D18&gt;=1,($B17/HLOOKUP($D18,'Annuity Cal'!$H$7:$BE$11,2,FALSE))*HLOOKUP(AF18,'Annuity Cal'!$H$7:$BE$11,5,FALSE),(IF(AF18&lt;=(-1),AF18,0)))</f>
        <v>0</v>
      </c>
      <c r="AG22" s="150">
        <f>IF($D18&gt;=1,($B17/HLOOKUP($D18,'Annuity Cal'!$H$7:$BE$11,2,FALSE))*HLOOKUP(AG18,'Annuity Cal'!$H$7:$BE$11,5,FALSE),(IF(AG18&lt;=(-1),AG18,0)))</f>
        <v>0</v>
      </c>
      <c r="AH22" s="150">
        <f>IF($D18&gt;=1,($B17/HLOOKUP($D18,'Annuity Cal'!$H$7:$BE$11,2,FALSE))*HLOOKUP(AH18,'Annuity Cal'!$H$7:$BE$11,5,FALSE),(IF(AH18&lt;=(-1),AH18,0)))</f>
        <v>0</v>
      </c>
      <c r="AI22" s="150">
        <f>IF($D18&gt;=1,($B17/HLOOKUP($D18,'Annuity Cal'!$H$7:$BE$11,2,FALSE))*HLOOKUP(AI18,'Annuity Cal'!$H$7:$BE$11,5,FALSE),(IF(AI18&lt;=(-1),AI18,0)))</f>
        <v>0</v>
      </c>
      <c r="AJ22" s="150">
        <f>IF($D18&gt;=1,($B17/HLOOKUP($D18,'Annuity Cal'!$H$7:$BE$11,2,FALSE))*HLOOKUP(AJ18,'Annuity Cal'!$H$7:$BE$11,5,FALSE),(IF(AJ18&lt;=(-1),AJ18,0)))</f>
        <v>0</v>
      </c>
      <c r="AK22" s="150">
        <f>IF($D18&gt;=1,($B17/HLOOKUP($D18,'Annuity Cal'!$H$7:$BE$11,2,FALSE))*HLOOKUP(AK18,'Annuity Cal'!$H$7:$BE$11,5,FALSE),(IF(AK18&lt;=(-1),AK18,0)))</f>
        <v>0</v>
      </c>
      <c r="AL22" s="150">
        <f>IF($D18&gt;=1,($B17/HLOOKUP($D18,'Annuity Cal'!$H$7:$BE$11,2,FALSE))*HLOOKUP(AL18,'Annuity Cal'!$H$7:$BE$11,5,FALSE),(IF(AL18&lt;=(-1),AL18,0)))</f>
        <v>0</v>
      </c>
      <c r="AM22" s="150">
        <f>IF($D18&gt;=1,($B17/HLOOKUP($D18,'Annuity Cal'!$H$7:$BE$11,2,FALSE))*HLOOKUP(AM18,'Annuity Cal'!$H$7:$BE$11,5,FALSE),(IF(AM18&lt;=(-1),AM18,0)))</f>
        <v>0</v>
      </c>
      <c r="AN22" s="150">
        <f>IF($D18&gt;=1,($B17/HLOOKUP($D18,'Annuity Cal'!$H$7:$BE$11,2,FALSE))*HLOOKUP(AN18,'Annuity Cal'!$H$7:$BE$11,5,FALSE),(IF(AN18&lt;=(-1),AN18,0)))</f>
        <v>0</v>
      </c>
      <c r="AO22" s="150">
        <f>IF($D18&gt;=1,($B17/HLOOKUP($D18,'Annuity Cal'!$H$7:$BE$11,2,FALSE))*HLOOKUP(AO18,'Annuity Cal'!$H$7:$BE$11,5,FALSE),(IF(AO18&lt;=(-1),AO18,0)))</f>
        <v>0</v>
      </c>
      <c r="AP22" s="150">
        <f>IF($D18&gt;=1,($B17/HLOOKUP($D18,'Annuity Cal'!$H$7:$BE$11,2,FALSE))*HLOOKUP(AP18,'Annuity Cal'!$H$7:$BE$11,5,FALSE),(IF(AP18&lt;=(-1),AP18,0)))</f>
        <v>0</v>
      </c>
      <c r="AQ22" s="150">
        <f>IF($D18&gt;=1,($B17/HLOOKUP($D18,'Annuity Cal'!$H$7:$BE$11,2,FALSE))*HLOOKUP(AQ18,'Annuity Cal'!$H$7:$BE$11,5,FALSE),(IF(AQ18&lt;=(-1),AQ18,0)))</f>
        <v>0</v>
      </c>
      <c r="AR22" s="150">
        <f>IF($D18&gt;=1,($B17/HLOOKUP($D18,'Annuity Cal'!$H$7:$BE$11,2,FALSE))*HLOOKUP(AR18,'Annuity Cal'!$H$7:$BE$11,5,FALSE),(IF(AR18&lt;=(-1),AR18,0)))</f>
        <v>0</v>
      </c>
      <c r="AS22" s="150">
        <f>IF($D18&gt;=1,($B17/HLOOKUP($D18,'Annuity Cal'!$H$7:$BE$11,2,FALSE))*HLOOKUP(AS18,'Annuity Cal'!$H$7:$BE$11,5,FALSE),(IF(AS18&lt;=(-1),AS18,0)))</f>
        <v>0</v>
      </c>
      <c r="AT22" s="150">
        <f>IF($D18&gt;=1,($B17/HLOOKUP($D18,'Annuity Cal'!$H$7:$BE$11,2,FALSE))*HLOOKUP(AT18,'Annuity Cal'!$H$7:$BE$11,5,FALSE),(IF(AT18&lt;=(-1),AT18,0)))</f>
        <v>0</v>
      </c>
      <c r="AU22" s="150">
        <f>IF($D18&gt;=1,($B17/HLOOKUP($D18,'Annuity Cal'!$H$7:$BE$11,2,FALSE))*HLOOKUP(AU18,'Annuity Cal'!$H$7:$BE$11,5,FALSE),(IF(AU18&lt;=(-1),AU18,0)))</f>
        <v>0</v>
      </c>
      <c r="AV22" s="150">
        <f>IF($D18&gt;=1,($B17/HLOOKUP($D18,'Annuity Cal'!$H$7:$BE$11,2,FALSE))*HLOOKUP(AV18,'Annuity Cal'!$H$7:$BE$11,5,FALSE),(IF(AV18&lt;=(-1),AV18,0)))</f>
        <v>0</v>
      </c>
      <c r="AW22" s="150">
        <f>IF($D18&gt;=1,($B17/HLOOKUP($D18,'Annuity Cal'!$H$7:$BE$11,2,FALSE))*HLOOKUP(AW18,'Annuity Cal'!$H$7:$BE$11,5,FALSE),(IF(AW18&lt;=(-1),AW18,0)))</f>
        <v>0</v>
      </c>
      <c r="AX22" s="150">
        <f>IF($D18&gt;=1,($B17/HLOOKUP($D18,'Annuity Cal'!$H$7:$BE$11,2,FALSE))*HLOOKUP(AX18,'Annuity Cal'!$H$7:$BE$11,5,FALSE),(IF(AX18&lt;=(-1),AX18,0)))</f>
        <v>0</v>
      </c>
      <c r="AY22" s="150">
        <f>IF($D18&gt;=1,($B17/HLOOKUP($D18,'Annuity Cal'!$H$7:$BE$11,2,FALSE))*HLOOKUP(AY18,'Annuity Cal'!$H$7:$BE$11,5,FALSE),(IF(AY18&lt;=(-1),AY18,0)))</f>
        <v>0</v>
      </c>
      <c r="AZ22" s="150">
        <f>IF($D18&gt;=1,($B17/HLOOKUP($D18,'Annuity Cal'!$H$7:$BE$11,2,FALSE))*HLOOKUP(AZ18,'Annuity Cal'!$H$7:$BE$11,5,FALSE),(IF(AZ18&lt;=(-1),AZ18,0)))</f>
        <v>0</v>
      </c>
      <c r="BA22" s="150">
        <f>IF($D18&gt;=1,($B17/HLOOKUP($D18,'Annuity Cal'!$H$7:$BE$11,2,FALSE))*HLOOKUP(BA18,'Annuity Cal'!$H$7:$BE$11,5,FALSE),(IF(BA18&lt;=(-1),BA18,0)))</f>
        <v>0</v>
      </c>
      <c r="BB22" s="150">
        <f>IF($D18&gt;=1,($B17/HLOOKUP($D18,'Annuity Cal'!$H$7:$BE$11,2,FALSE))*HLOOKUP(BB18,'Annuity Cal'!$H$7:$BE$11,5,FALSE),(IF(BB18&lt;=(-1),BB18,0)))</f>
        <v>0</v>
      </c>
      <c r="BC22" s="150">
        <f>IF($D18&gt;=1,($B17/HLOOKUP($D18,'Annuity Cal'!$H$7:$BE$11,2,FALSE))*HLOOKUP(BC18,'Annuity Cal'!$H$7:$BE$11,5,FALSE),(IF(BC18&lt;=(-1),BC18,0)))</f>
        <v>0</v>
      </c>
      <c r="BD22" s="150">
        <f>IF($D18&gt;=1,($B17/HLOOKUP($D18,'Annuity Cal'!$H$7:$BE$11,2,FALSE))*HLOOKUP(BD18,'Annuity Cal'!$H$7:$BE$11,5,FALSE),(IF(BD18&lt;=(-1),BD18,0)))</f>
        <v>0</v>
      </c>
      <c r="BE22" s="150">
        <f>IF($D18&gt;=1,($B17/HLOOKUP($D18,'Annuity Cal'!$H$7:$BE$11,2,FALSE))*HLOOKUP(BE18,'Annuity Cal'!$H$7:$BE$11,5,FALSE),(IF(BE18&lt;=(-1),BE18,0)))</f>
        <v>0</v>
      </c>
      <c r="BF22" s="150">
        <f>IF($D18&gt;=1,($B17/HLOOKUP($D18,'Annuity Cal'!$H$7:$BE$11,2,FALSE))*HLOOKUP(BF18,'Annuity Cal'!$H$7:$BE$11,5,FALSE),(IF(BF18&lt;=(-1),BF18,0)))</f>
        <v>0</v>
      </c>
      <c r="BG22" s="150">
        <f>IF($D18&gt;=1,($B17/HLOOKUP($D18,'Annuity Cal'!$H$7:$BE$11,2,FALSE))*HLOOKUP(BG18,'Annuity Cal'!$H$7:$BE$11,5,FALSE),(IF(BG18&lt;=(-1),BG18,0)))</f>
        <v>0</v>
      </c>
      <c r="BH22" s="150">
        <f>IF($D18&gt;=1,($B17/HLOOKUP($D18,'Annuity Cal'!$H$7:$BE$11,2,FALSE))*HLOOKUP(BH18,'Annuity Cal'!$H$7:$BE$11,5,FALSE),(IF(BH18&lt;=(-1),BH18,0)))</f>
        <v>0</v>
      </c>
      <c r="BI22" s="150">
        <f>IF($D18&gt;=1,($B17/HLOOKUP($D18,'Annuity Cal'!$H$7:$BE$11,2,FALSE))*HLOOKUP(BI18,'Annuity Cal'!$H$7:$BE$11,5,FALSE),(IF(BI18&lt;=(-1),BI18,0)))</f>
        <v>0</v>
      </c>
      <c r="BJ22" s="150">
        <f>IF($D18&gt;=1,($B17/HLOOKUP($D18,'Annuity Cal'!$H$7:$BE$11,2,FALSE))*HLOOKUP(BJ18,'Annuity Cal'!$H$7:$BE$11,5,FALSE),(IF(BJ18&lt;=(-1),BJ18,0)))</f>
        <v>0</v>
      </c>
      <c r="BK22" s="150">
        <f>IF($D18&gt;=1,($B17/HLOOKUP($D18,'Annuity Cal'!$H$7:$BE$11,2,FALSE))*HLOOKUP(BK18,'Annuity Cal'!$H$7:$BE$11,5,FALSE),(IF(BK18&lt;=(-1),BK18,0)))</f>
        <v>0</v>
      </c>
      <c r="BL22" s="150">
        <f>IF($D18&gt;=1,($B17/HLOOKUP($D18,'Annuity Cal'!$H$7:$BE$11,2,FALSE))*HLOOKUP(BL18,'Annuity Cal'!$H$7:$BE$11,5,FALSE),(IF(BL18&lt;=(-1),BL18,0)))</f>
        <v>0</v>
      </c>
      <c r="BM22" s="150">
        <f>IF($D18&gt;=1,($B17/HLOOKUP($D18,'Annuity Cal'!$H$7:$BE$11,2,FALSE))*HLOOKUP(BM18,'Annuity Cal'!$H$7:$BE$11,5,FALSE),(IF(BM18&lt;=(-1),BM18,0)))</f>
        <v>0</v>
      </c>
      <c r="BN22" s="150">
        <f>IF($D18&gt;=1,($B17/HLOOKUP($D18,'Annuity Cal'!$H$7:$BE$11,2,FALSE))*HLOOKUP(BN18,'Annuity Cal'!$H$7:$BE$11,5,FALSE),(IF(BN18&lt;=(-1),BN18,0)))</f>
        <v>0</v>
      </c>
    </row>
    <row r="23" spans="1:66" s="150" customFormat="1">
      <c r="D23" s="150">
        <f>D19-D20</f>
        <v>0</v>
      </c>
      <c r="E23" s="150">
        <f t="shared" ref="E23:BN23" si="8">E19-E20</f>
        <v>0</v>
      </c>
      <c r="F23" s="150">
        <f t="shared" si="8"/>
        <v>0</v>
      </c>
      <c r="G23" s="150">
        <f t="shared" si="8"/>
        <v>0</v>
      </c>
      <c r="H23" s="150">
        <f t="shared" si="8"/>
        <v>0</v>
      </c>
      <c r="I23" s="150">
        <f t="shared" si="8"/>
        <v>0</v>
      </c>
      <c r="J23" s="150">
        <f t="shared" si="8"/>
        <v>0</v>
      </c>
      <c r="K23" s="150">
        <f t="shared" si="8"/>
        <v>0</v>
      </c>
      <c r="L23" s="150">
        <f t="shared" si="8"/>
        <v>0</v>
      </c>
      <c r="M23" s="150">
        <f t="shared" si="8"/>
        <v>0</v>
      </c>
      <c r="N23" s="150">
        <f t="shared" si="8"/>
        <v>0</v>
      </c>
      <c r="O23" s="150">
        <f t="shared" si="8"/>
        <v>0</v>
      </c>
      <c r="P23" s="150">
        <f t="shared" si="8"/>
        <v>0</v>
      </c>
      <c r="Q23" s="150">
        <f t="shared" si="8"/>
        <v>0</v>
      </c>
      <c r="R23" s="150">
        <f t="shared" si="8"/>
        <v>0</v>
      </c>
      <c r="S23" s="150">
        <f t="shared" si="8"/>
        <v>0</v>
      </c>
      <c r="T23" s="150">
        <f t="shared" si="8"/>
        <v>0</v>
      </c>
      <c r="U23" s="150">
        <f t="shared" si="8"/>
        <v>0</v>
      </c>
      <c r="V23" s="150">
        <f t="shared" si="8"/>
        <v>0</v>
      </c>
      <c r="W23" s="150">
        <f t="shared" si="8"/>
        <v>0</v>
      </c>
      <c r="X23" s="150">
        <f t="shared" si="8"/>
        <v>0</v>
      </c>
      <c r="Y23" s="150">
        <f t="shared" si="8"/>
        <v>0</v>
      </c>
      <c r="Z23" s="150">
        <f t="shared" si="8"/>
        <v>0</v>
      </c>
      <c r="AA23" s="150">
        <f t="shared" si="8"/>
        <v>0</v>
      </c>
      <c r="AB23" s="150">
        <f t="shared" si="8"/>
        <v>0</v>
      </c>
      <c r="AC23" s="150">
        <f t="shared" si="8"/>
        <v>0</v>
      </c>
      <c r="AD23" s="150">
        <f t="shared" si="8"/>
        <v>0</v>
      </c>
      <c r="AE23" s="150">
        <f t="shared" si="8"/>
        <v>0</v>
      </c>
      <c r="AF23" s="150">
        <f t="shared" si="8"/>
        <v>0</v>
      </c>
      <c r="AG23" s="150">
        <f t="shared" si="8"/>
        <v>0</v>
      </c>
      <c r="AH23" s="150">
        <f t="shared" si="8"/>
        <v>0</v>
      </c>
      <c r="AI23" s="150">
        <f t="shared" si="8"/>
        <v>0</v>
      </c>
      <c r="AJ23" s="150">
        <f t="shared" si="8"/>
        <v>0</v>
      </c>
      <c r="AK23" s="150">
        <f t="shared" si="8"/>
        <v>0</v>
      </c>
      <c r="AL23" s="150">
        <f t="shared" si="8"/>
        <v>0</v>
      </c>
      <c r="AM23" s="150">
        <f t="shared" si="8"/>
        <v>0</v>
      </c>
      <c r="AN23" s="150">
        <f t="shared" si="8"/>
        <v>0</v>
      </c>
      <c r="AO23" s="150">
        <f t="shared" si="8"/>
        <v>0</v>
      </c>
      <c r="AP23" s="150">
        <f t="shared" si="8"/>
        <v>0</v>
      </c>
      <c r="AQ23" s="150">
        <f t="shared" si="8"/>
        <v>0</v>
      </c>
      <c r="AR23" s="150">
        <f t="shared" si="8"/>
        <v>0</v>
      </c>
      <c r="AS23" s="150">
        <f t="shared" si="8"/>
        <v>0</v>
      </c>
      <c r="AT23" s="150">
        <f t="shared" si="8"/>
        <v>0</v>
      </c>
      <c r="AU23" s="150">
        <f t="shared" si="8"/>
        <v>0</v>
      </c>
      <c r="AV23" s="150">
        <f t="shared" si="8"/>
        <v>0</v>
      </c>
      <c r="AW23" s="150">
        <f t="shared" si="8"/>
        <v>0</v>
      </c>
      <c r="AX23" s="150">
        <f t="shared" si="8"/>
        <v>0</v>
      </c>
      <c r="AY23" s="150">
        <f t="shared" si="8"/>
        <v>0</v>
      </c>
      <c r="AZ23" s="150">
        <f t="shared" si="8"/>
        <v>0</v>
      </c>
      <c r="BA23" s="150">
        <f t="shared" si="8"/>
        <v>0</v>
      </c>
      <c r="BB23" s="150">
        <f t="shared" si="8"/>
        <v>0</v>
      </c>
      <c r="BC23" s="150">
        <f t="shared" si="8"/>
        <v>0</v>
      </c>
      <c r="BD23" s="150">
        <f t="shared" si="8"/>
        <v>0</v>
      </c>
      <c r="BE23" s="150">
        <f t="shared" si="8"/>
        <v>0</v>
      </c>
      <c r="BF23" s="150">
        <f t="shared" si="8"/>
        <v>0</v>
      </c>
      <c r="BG23" s="150">
        <f t="shared" si="8"/>
        <v>0</v>
      </c>
      <c r="BH23" s="150">
        <f t="shared" si="8"/>
        <v>0</v>
      </c>
      <c r="BI23" s="150">
        <f t="shared" si="8"/>
        <v>0</v>
      </c>
      <c r="BJ23" s="150">
        <f t="shared" si="8"/>
        <v>0</v>
      </c>
      <c r="BK23" s="150">
        <f t="shared" si="8"/>
        <v>0</v>
      </c>
      <c r="BL23" s="150">
        <f t="shared" si="8"/>
        <v>0</v>
      </c>
      <c r="BM23" s="150">
        <f t="shared" si="8"/>
        <v>0</v>
      </c>
      <c r="BN23" s="150">
        <f t="shared" si="8"/>
        <v>0</v>
      </c>
    </row>
    <row r="24" spans="1:66" s="150" customFormat="1"/>
    <row r="25" spans="1:66" s="124" customFormat="1" ht="15.75">
      <c r="A25" s="125"/>
      <c r="B25" s="126"/>
    </row>
    <row r="26" spans="1:66">
      <c r="A26" s="121" t="s">
        <v>302</v>
      </c>
      <c r="F26" s="124"/>
      <c r="G26" s="124"/>
      <c r="H26" s="124"/>
      <c r="I26" s="124"/>
      <c r="J26" s="124"/>
      <c r="K26" s="124"/>
      <c r="L26" s="124"/>
      <c r="M26" s="124"/>
      <c r="N26" s="124"/>
      <c r="O26" s="124"/>
      <c r="P26" s="124"/>
      <c r="Q26" s="124"/>
      <c r="R26" s="124"/>
      <c r="S26" s="124"/>
      <c r="T26" s="124"/>
      <c r="U26" s="124"/>
      <c r="V26" s="124"/>
      <c r="W26" s="124"/>
      <c r="X26" s="124"/>
      <c r="Y26" s="124"/>
      <c r="Z26" s="124"/>
      <c r="AA26" s="124"/>
      <c r="AB26" s="124"/>
      <c r="AC26" s="124"/>
      <c r="AD26" s="124"/>
      <c r="AE26" s="124"/>
      <c r="AF26" s="124"/>
      <c r="AG26" s="124"/>
      <c r="AH26" s="124"/>
      <c r="AI26" s="124"/>
      <c r="AJ26" s="124"/>
      <c r="AK26" s="124"/>
      <c r="AL26" s="124"/>
      <c r="AM26" s="124"/>
      <c r="AN26" s="124"/>
      <c r="AO26" s="124"/>
      <c r="AP26" s="124"/>
      <c r="AQ26" s="124"/>
      <c r="AR26" s="124"/>
      <c r="AS26" s="124"/>
      <c r="AT26" s="124"/>
      <c r="AU26" s="124"/>
      <c r="AV26" s="124"/>
      <c r="AW26" s="124"/>
      <c r="AX26" s="124"/>
      <c r="AY26" s="124"/>
      <c r="AZ26" s="124"/>
      <c r="BA26" s="124"/>
      <c r="BB26" s="124"/>
      <c r="BC26" s="124"/>
      <c r="BD26" s="124"/>
      <c r="BE26" s="124"/>
    </row>
    <row r="27" spans="1:66">
      <c r="A27" s="115" t="s">
        <v>39</v>
      </c>
      <c r="B27" s="190">
        <f>Input!L87</f>
        <v>2547560</v>
      </c>
      <c r="D27">
        <f>B28</f>
        <v>3</v>
      </c>
      <c r="E27">
        <f>IF(D27&gt;0,D27-1,0)</f>
        <v>2</v>
      </c>
      <c r="F27" s="115">
        <f t="shared" ref="F27:BN27" si="9">IF(E27&gt;0,E27-1,0)</f>
        <v>1</v>
      </c>
      <c r="G27" s="115">
        <f t="shared" si="9"/>
        <v>0</v>
      </c>
      <c r="H27" s="115">
        <f t="shared" si="9"/>
        <v>0</v>
      </c>
      <c r="I27" s="115">
        <f t="shared" si="9"/>
        <v>0</v>
      </c>
      <c r="J27" s="115">
        <f t="shared" si="9"/>
        <v>0</v>
      </c>
      <c r="K27" s="115">
        <f t="shared" si="9"/>
        <v>0</v>
      </c>
      <c r="L27" s="115">
        <f t="shared" si="9"/>
        <v>0</v>
      </c>
      <c r="M27" s="115">
        <f t="shared" si="9"/>
        <v>0</v>
      </c>
      <c r="N27" s="115">
        <f t="shared" si="9"/>
        <v>0</v>
      </c>
      <c r="O27" s="115">
        <f t="shared" si="9"/>
        <v>0</v>
      </c>
      <c r="P27" s="115">
        <f t="shared" si="9"/>
        <v>0</v>
      </c>
      <c r="Q27" s="115">
        <f t="shared" si="9"/>
        <v>0</v>
      </c>
      <c r="R27" s="115">
        <f t="shared" si="9"/>
        <v>0</v>
      </c>
      <c r="S27" s="115">
        <f t="shared" si="9"/>
        <v>0</v>
      </c>
      <c r="T27" s="115">
        <f t="shared" si="9"/>
        <v>0</v>
      </c>
      <c r="U27" s="115">
        <f t="shared" si="9"/>
        <v>0</v>
      </c>
      <c r="V27" s="115">
        <f t="shared" si="9"/>
        <v>0</v>
      </c>
      <c r="W27" s="115">
        <f t="shared" si="9"/>
        <v>0</v>
      </c>
      <c r="X27" s="115">
        <f t="shared" si="9"/>
        <v>0</v>
      </c>
      <c r="Y27" s="115">
        <f t="shared" si="9"/>
        <v>0</v>
      </c>
      <c r="Z27" s="115">
        <f t="shared" si="9"/>
        <v>0</v>
      </c>
      <c r="AA27" s="115">
        <f t="shared" si="9"/>
        <v>0</v>
      </c>
      <c r="AB27" s="115">
        <f t="shared" si="9"/>
        <v>0</v>
      </c>
      <c r="AC27" s="115">
        <f t="shared" si="9"/>
        <v>0</v>
      </c>
      <c r="AD27" s="115">
        <f t="shared" si="9"/>
        <v>0</v>
      </c>
      <c r="AE27" s="115">
        <f t="shared" si="9"/>
        <v>0</v>
      </c>
      <c r="AF27" s="115">
        <f t="shared" si="9"/>
        <v>0</v>
      </c>
      <c r="AG27" s="115">
        <f t="shared" si="9"/>
        <v>0</v>
      </c>
      <c r="AH27" s="115">
        <f t="shared" si="9"/>
        <v>0</v>
      </c>
      <c r="AI27" s="115">
        <f t="shared" si="9"/>
        <v>0</v>
      </c>
      <c r="AJ27" s="115">
        <f t="shared" si="9"/>
        <v>0</v>
      </c>
      <c r="AK27" s="115">
        <f t="shared" si="9"/>
        <v>0</v>
      </c>
      <c r="AL27" s="115">
        <f t="shared" si="9"/>
        <v>0</v>
      </c>
      <c r="AM27" s="115">
        <f t="shared" si="9"/>
        <v>0</v>
      </c>
      <c r="AN27" s="115">
        <f t="shared" si="9"/>
        <v>0</v>
      </c>
      <c r="AO27" s="115">
        <f t="shared" si="9"/>
        <v>0</v>
      </c>
      <c r="AP27" s="115">
        <f t="shared" si="9"/>
        <v>0</v>
      </c>
      <c r="AQ27" s="115">
        <f t="shared" si="9"/>
        <v>0</v>
      </c>
      <c r="AR27" s="115">
        <f t="shared" si="9"/>
        <v>0</v>
      </c>
      <c r="AS27" s="115">
        <f t="shared" si="9"/>
        <v>0</v>
      </c>
      <c r="AT27" s="115">
        <f t="shared" si="9"/>
        <v>0</v>
      </c>
      <c r="AU27" s="115">
        <f t="shared" si="9"/>
        <v>0</v>
      </c>
      <c r="AV27" s="115">
        <f t="shared" si="9"/>
        <v>0</v>
      </c>
      <c r="AW27" s="115">
        <f t="shared" si="9"/>
        <v>0</v>
      </c>
      <c r="AX27" s="115">
        <f t="shared" si="9"/>
        <v>0</v>
      </c>
      <c r="AY27" s="115">
        <f t="shared" si="9"/>
        <v>0</v>
      </c>
      <c r="AZ27" s="115">
        <f t="shared" si="9"/>
        <v>0</v>
      </c>
      <c r="BA27" s="115">
        <f t="shared" si="9"/>
        <v>0</v>
      </c>
      <c r="BB27" s="115">
        <f t="shared" si="9"/>
        <v>0</v>
      </c>
      <c r="BC27" s="115">
        <f t="shared" si="9"/>
        <v>0</v>
      </c>
      <c r="BD27" s="115">
        <f t="shared" si="9"/>
        <v>0</v>
      </c>
      <c r="BE27" s="115">
        <f t="shared" si="9"/>
        <v>0</v>
      </c>
      <c r="BF27" s="115">
        <f t="shared" si="9"/>
        <v>0</v>
      </c>
      <c r="BG27" s="115">
        <f t="shared" si="9"/>
        <v>0</v>
      </c>
      <c r="BH27" s="115">
        <f t="shared" si="9"/>
        <v>0</v>
      </c>
      <c r="BI27" s="115">
        <f t="shared" si="9"/>
        <v>0</v>
      </c>
      <c r="BJ27" s="115">
        <f t="shared" si="9"/>
        <v>0</v>
      </c>
      <c r="BK27" s="115">
        <f t="shared" si="9"/>
        <v>0</v>
      </c>
      <c r="BL27" s="115">
        <f t="shared" si="9"/>
        <v>0</v>
      </c>
      <c r="BM27" s="115">
        <f t="shared" si="9"/>
        <v>0</v>
      </c>
      <c r="BN27" s="115">
        <f t="shared" si="9"/>
        <v>0</v>
      </c>
    </row>
    <row r="28" spans="1:66" s="115" customFormat="1" ht="18.75">
      <c r="A28" s="127" t="s">
        <v>301</v>
      </c>
      <c r="B28" s="127">
        <v>3</v>
      </c>
      <c r="C28" s="115" t="s">
        <v>303</v>
      </c>
      <c r="D28" s="190">
        <f t="shared" ref="D28:S32" si="10">IFERROR(D40,0)+IFERROR(D46,0)+IFERROR(D52,0)+IFERROR(D58,0)+IFERROR(D64,0)</f>
        <v>509512</v>
      </c>
      <c r="E28" s="190">
        <f t="shared" si="10"/>
        <v>858644.70810169203</v>
      </c>
      <c r="F28" s="190">
        <f t="shared" si="10"/>
        <v>1038119.0367023883</v>
      </c>
      <c r="G28" s="190">
        <f t="shared" si="10"/>
        <v>1038119.0367023883</v>
      </c>
      <c r="H28" s="190">
        <f t="shared" si="10"/>
        <v>1038119.0367023883</v>
      </c>
      <c r="I28" s="190">
        <f t="shared" si="10"/>
        <v>528607.03670238832</v>
      </c>
      <c r="J28" s="190">
        <f t="shared" si="10"/>
        <v>179474.32860069626</v>
      </c>
      <c r="K28" s="190">
        <f t="shared" si="10"/>
        <v>0</v>
      </c>
      <c r="L28" s="190">
        <f t="shared" si="10"/>
        <v>0</v>
      </c>
      <c r="M28" s="190">
        <f t="shared" si="10"/>
        <v>0</v>
      </c>
      <c r="N28" s="190">
        <f t="shared" si="10"/>
        <v>0</v>
      </c>
      <c r="O28" s="190">
        <f t="shared" si="10"/>
        <v>0</v>
      </c>
      <c r="P28" s="190">
        <f t="shared" si="10"/>
        <v>0</v>
      </c>
      <c r="Q28" s="190">
        <f t="shared" si="10"/>
        <v>0</v>
      </c>
      <c r="R28" s="190">
        <f t="shared" si="10"/>
        <v>0</v>
      </c>
      <c r="S28" s="190">
        <f t="shared" si="10"/>
        <v>0</v>
      </c>
      <c r="T28" s="190">
        <f t="shared" ref="T28:BN28" si="11">IFERROR(T40,0)+IFERROR(T46,0)+IFERROR(T52,0)+IFERROR(T58,0)+IFERROR(T64,0)</f>
        <v>0</v>
      </c>
      <c r="U28" s="190">
        <f t="shared" si="11"/>
        <v>0</v>
      </c>
      <c r="V28" s="190">
        <f t="shared" si="11"/>
        <v>0</v>
      </c>
      <c r="W28" s="190">
        <f t="shared" si="11"/>
        <v>0</v>
      </c>
      <c r="X28" s="190">
        <f t="shared" si="11"/>
        <v>0</v>
      </c>
      <c r="Y28" s="190">
        <f t="shared" si="11"/>
        <v>0</v>
      </c>
      <c r="Z28" s="190">
        <f t="shared" si="11"/>
        <v>0</v>
      </c>
      <c r="AA28" s="190">
        <f t="shared" si="11"/>
        <v>0</v>
      </c>
      <c r="AB28" s="190">
        <f t="shared" si="11"/>
        <v>0</v>
      </c>
      <c r="AC28" s="190">
        <f t="shared" si="11"/>
        <v>0</v>
      </c>
      <c r="AD28" s="190">
        <f t="shared" si="11"/>
        <v>0</v>
      </c>
      <c r="AE28" s="190">
        <f t="shared" si="11"/>
        <v>0</v>
      </c>
      <c r="AF28" s="190">
        <f t="shared" si="11"/>
        <v>0</v>
      </c>
      <c r="AG28" s="190">
        <f t="shared" si="11"/>
        <v>0</v>
      </c>
      <c r="AH28" s="190">
        <f t="shared" si="11"/>
        <v>0</v>
      </c>
      <c r="AI28" s="190">
        <f t="shared" si="11"/>
        <v>0</v>
      </c>
      <c r="AJ28" s="190">
        <f t="shared" si="11"/>
        <v>0</v>
      </c>
      <c r="AK28" s="190">
        <f t="shared" si="11"/>
        <v>0</v>
      </c>
      <c r="AL28" s="190">
        <f t="shared" si="11"/>
        <v>0</v>
      </c>
      <c r="AM28" s="190">
        <f t="shared" si="11"/>
        <v>0</v>
      </c>
      <c r="AN28" s="190">
        <f t="shared" si="11"/>
        <v>0</v>
      </c>
      <c r="AO28" s="190">
        <f t="shared" si="11"/>
        <v>0</v>
      </c>
      <c r="AP28" s="190">
        <f t="shared" si="11"/>
        <v>0</v>
      </c>
      <c r="AQ28" s="190">
        <f t="shared" si="11"/>
        <v>0</v>
      </c>
      <c r="AR28" s="190">
        <f t="shared" si="11"/>
        <v>0</v>
      </c>
      <c r="AS28" s="190">
        <f t="shared" si="11"/>
        <v>0</v>
      </c>
      <c r="AT28" s="190">
        <f t="shared" si="11"/>
        <v>0</v>
      </c>
      <c r="AU28" s="190">
        <f t="shared" si="11"/>
        <v>0</v>
      </c>
      <c r="AV28" s="190">
        <f t="shared" si="11"/>
        <v>0</v>
      </c>
      <c r="AW28" s="190">
        <f t="shared" si="11"/>
        <v>0</v>
      </c>
      <c r="AX28" s="190">
        <f t="shared" si="11"/>
        <v>0</v>
      </c>
      <c r="AY28" s="190">
        <f t="shared" si="11"/>
        <v>0</v>
      </c>
      <c r="AZ28" s="190">
        <f t="shared" si="11"/>
        <v>0</v>
      </c>
      <c r="BA28" s="190">
        <f t="shared" si="11"/>
        <v>0</v>
      </c>
      <c r="BB28" s="190">
        <f t="shared" si="11"/>
        <v>0</v>
      </c>
      <c r="BC28" s="190">
        <f t="shared" si="11"/>
        <v>0</v>
      </c>
      <c r="BD28" s="190">
        <f t="shared" si="11"/>
        <v>0</v>
      </c>
      <c r="BE28" s="190">
        <f t="shared" si="11"/>
        <v>0</v>
      </c>
      <c r="BF28" s="190">
        <f t="shared" si="11"/>
        <v>0</v>
      </c>
      <c r="BG28" s="190">
        <f t="shared" si="11"/>
        <v>0</v>
      </c>
      <c r="BH28" s="190">
        <f t="shared" si="11"/>
        <v>0</v>
      </c>
      <c r="BI28" s="190">
        <f t="shared" si="11"/>
        <v>0</v>
      </c>
      <c r="BJ28" s="190">
        <f t="shared" si="11"/>
        <v>0</v>
      </c>
      <c r="BK28" s="190">
        <f t="shared" si="11"/>
        <v>0</v>
      </c>
      <c r="BL28" s="190">
        <f t="shared" si="11"/>
        <v>0</v>
      </c>
      <c r="BM28" s="190">
        <f t="shared" si="11"/>
        <v>0</v>
      </c>
      <c r="BN28" s="190">
        <f t="shared" si="11"/>
        <v>0</v>
      </c>
    </row>
    <row r="29" spans="1:66" s="115" customFormat="1">
      <c r="C29" s="115" t="s">
        <v>29</v>
      </c>
      <c r="D29" s="190">
        <f t="shared" si="10"/>
        <v>160379.29189830797</v>
      </c>
      <c r="E29" s="190">
        <f t="shared" si="10"/>
        <v>330037.67139930371</v>
      </c>
      <c r="F29" s="190">
        <f t="shared" si="10"/>
        <v>509512</v>
      </c>
      <c r="G29" s="190">
        <f t="shared" si="10"/>
        <v>509512</v>
      </c>
      <c r="H29" s="190">
        <f t="shared" si="10"/>
        <v>509512</v>
      </c>
      <c r="I29" s="190">
        <f t="shared" si="10"/>
        <v>349132.70810169203</v>
      </c>
      <c r="J29" s="190">
        <f t="shared" si="10"/>
        <v>179474.32860069623</v>
      </c>
      <c r="K29" s="190">
        <f t="shared" si="10"/>
        <v>0</v>
      </c>
      <c r="L29" s="190">
        <f t="shared" si="10"/>
        <v>0</v>
      </c>
      <c r="M29" s="190">
        <f t="shared" si="10"/>
        <v>0</v>
      </c>
      <c r="N29" s="190">
        <f>IFERROR(N41,0)+IFERROR(N47,0)+IFERROR(N53,0)+IFERROR(N59,0)+IFERROR(N65,0)</f>
        <v>0</v>
      </c>
      <c r="O29" s="190">
        <f t="shared" ref="O29:BN32" si="12">IFERROR(O41,0)+IFERROR(O47,0)+IFERROR(O53,0)+IFERROR(O59,0)+IFERROR(O65,0)</f>
        <v>0</v>
      </c>
      <c r="P29" s="190">
        <f t="shared" si="12"/>
        <v>0</v>
      </c>
      <c r="Q29" s="190">
        <f t="shared" si="12"/>
        <v>0</v>
      </c>
      <c r="R29" s="190">
        <f t="shared" si="12"/>
        <v>0</v>
      </c>
      <c r="S29" s="190">
        <f t="shared" si="12"/>
        <v>0</v>
      </c>
      <c r="T29" s="190">
        <f t="shared" si="12"/>
        <v>0</v>
      </c>
      <c r="U29" s="190">
        <f t="shared" si="12"/>
        <v>0</v>
      </c>
      <c r="V29" s="190">
        <f t="shared" si="12"/>
        <v>0</v>
      </c>
      <c r="W29" s="190">
        <f t="shared" si="12"/>
        <v>0</v>
      </c>
      <c r="X29" s="190">
        <f t="shared" si="12"/>
        <v>0</v>
      </c>
      <c r="Y29" s="190">
        <f t="shared" si="12"/>
        <v>0</v>
      </c>
      <c r="Z29" s="190">
        <f t="shared" si="12"/>
        <v>0</v>
      </c>
      <c r="AA29" s="190">
        <f t="shared" si="12"/>
        <v>0</v>
      </c>
      <c r="AB29" s="190">
        <f t="shared" si="12"/>
        <v>0</v>
      </c>
      <c r="AC29" s="190">
        <f t="shared" si="12"/>
        <v>0</v>
      </c>
      <c r="AD29" s="190">
        <f t="shared" si="12"/>
        <v>0</v>
      </c>
      <c r="AE29" s="190">
        <f t="shared" si="12"/>
        <v>0</v>
      </c>
      <c r="AF29" s="190">
        <f t="shared" si="12"/>
        <v>0</v>
      </c>
      <c r="AG29" s="190">
        <f t="shared" si="12"/>
        <v>0</v>
      </c>
      <c r="AH29" s="190">
        <f t="shared" si="12"/>
        <v>0</v>
      </c>
      <c r="AI29" s="190">
        <f t="shared" si="12"/>
        <v>0</v>
      </c>
      <c r="AJ29" s="190">
        <f t="shared" si="12"/>
        <v>0</v>
      </c>
      <c r="AK29" s="190">
        <f t="shared" si="12"/>
        <v>0</v>
      </c>
      <c r="AL29" s="190">
        <f t="shared" si="12"/>
        <v>0</v>
      </c>
      <c r="AM29" s="190">
        <f t="shared" si="12"/>
        <v>0</v>
      </c>
      <c r="AN29" s="190">
        <f t="shared" si="12"/>
        <v>0</v>
      </c>
      <c r="AO29" s="190">
        <f t="shared" si="12"/>
        <v>0</v>
      </c>
      <c r="AP29" s="190">
        <f t="shared" si="12"/>
        <v>0</v>
      </c>
      <c r="AQ29" s="190">
        <f t="shared" si="12"/>
        <v>0</v>
      </c>
      <c r="AR29" s="190">
        <f t="shared" si="12"/>
        <v>0</v>
      </c>
      <c r="AS29" s="190">
        <f t="shared" si="12"/>
        <v>0</v>
      </c>
      <c r="AT29" s="190">
        <f t="shared" si="12"/>
        <v>0</v>
      </c>
      <c r="AU29" s="190">
        <f t="shared" si="12"/>
        <v>0</v>
      </c>
      <c r="AV29" s="190">
        <f t="shared" si="12"/>
        <v>0</v>
      </c>
      <c r="AW29" s="190">
        <f t="shared" si="12"/>
        <v>0</v>
      </c>
      <c r="AX29" s="190">
        <f t="shared" si="12"/>
        <v>0</v>
      </c>
      <c r="AY29" s="190">
        <f t="shared" si="12"/>
        <v>0</v>
      </c>
      <c r="AZ29" s="190">
        <f t="shared" si="12"/>
        <v>0</v>
      </c>
      <c r="BA29" s="190">
        <f t="shared" si="12"/>
        <v>0</v>
      </c>
      <c r="BB29" s="190">
        <f t="shared" si="12"/>
        <v>0</v>
      </c>
      <c r="BC29" s="190">
        <f t="shared" si="12"/>
        <v>0</v>
      </c>
      <c r="BD29" s="190">
        <f t="shared" si="12"/>
        <v>0</v>
      </c>
      <c r="BE29" s="190">
        <f t="shared" si="12"/>
        <v>0</v>
      </c>
      <c r="BF29" s="190">
        <f t="shared" si="12"/>
        <v>0</v>
      </c>
      <c r="BG29" s="190">
        <f t="shared" si="12"/>
        <v>0</v>
      </c>
      <c r="BH29" s="190">
        <f t="shared" si="12"/>
        <v>0</v>
      </c>
      <c r="BI29" s="190">
        <f t="shared" si="12"/>
        <v>0</v>
      </c>
      <c r="BJ29" s="190">
        <f t="shared" si="12"/>
        <v>0</v>
      </c>
      <c r="BK29" s="190">
        <f t="shared" si="12"/>
        <v>0</v>
      </c>
      <c r="BL29" s="190">
        <f t="shared" si="12"/>
        <v>0</v>
      </c>
      <c r="BM29" s="190">
        <f t="shared" si="12"/>
        <v>0</v>
      </c>
      <c r="BN29" s="190">
        <f t="shared" si="12"/>
        <v>0</v>
      </c>
    </row>
    <row r="30" spans="1:66" s="115" customFormat="1">
      <c r="C30" s="115" t="s">
        <v>31</v>
      </c>
      <c r="D30" s="190">
        <f t="shared" si="10"/>
        <v>24141.000123650461</v>
      </c>
      <c r="E30" s="190">
        <f t="shared" si="10"/>
        <v>39002.912644613127</v>
      </c>
      <c r="F30" s="190">
        <f t="shared" si="10"/>
        <v>44048.876065875331</v>
      </c>
      <c r="G30" s="190">
        <f t="shared" si="10"/>
        <v>44048.876065875331</v>
      </c>
      <c r="H30" s="190">
        <f t="shared" si="10"/>
        <v>44048.876065875331</v>
      </c>
      <c r="I30" s="190">
        <f t="shared" si="10"/>
        <v>19907.87594222487</v>
      </c>
      <c r="J30" s="190">
        <f t="shared" si="10"/>
        <v>5045.9634212621986</v>
      </c>
      <c r="K30" s="190">
        <f t="shared" si="10"/>
        <v>0</v>
      </c>
      <c r="L30" s="190">
        <f t="shared" si="10"/>
        <v>0</v>
      </c>
      <c r="M30" s="190">
        <f t="shared" si="10"/>
        <v>0</v>
      </c>
      <c r="N30" s="190">
        <f t="shared" ref="N30:AC31" si="13">IFERROR(N42,0)+IFERROR(N48,0)+IFERROR(N54,0)+IFERROR(N60,0)+IFERROR(N66,0)</f>
        <v>0</v>
      </c>
      <c r="O30" s="190">
        <f t="shared" si="13"/>
        <v>0</v>
      </c>
      <c r="P30" s="190">
        <f t="shared" si="13"/>
        <v>0</v>
      </c>
      <c r="Q30" s="190">
        <f t="shared" si="13"/>
        <v>0</v>
      </c>
      <c r="R30" s="190">
        <f t="shared" si="13"/>
        <v>0</v>
      </c>
      <c r="S30" s="190">
        <f t="shared" si="13"/>
        <v>0</v>
      </c>
      <c r="T30" s="190">
        <f t="shared" si="13"/>
        <v>0</v>
      </c>
      <c r="U30" s="190">
        <f t="shared" si="13"/>
        <v>0</v>
      </c>
      <c r="V30" s="190">
        <f t="shared" si="13"/>
        <v>0</v>
      </c>
      <c r="W30" s="190">
        <f t="shared" si="13"/>
        <v>0</v>
      </c>
      <c r="X30" s="190">
        <f t="shared" si="13"/>
        <v>0</v>
      </c>
      <c r="Y30" s="190">
        <f t="shared" si="13"/>
        <v>0</v>
      </c>
      <c r="Z30" s="190">
        <f t="shared" si="13"/>
        <v>0</v>
      </c>
      <c r="AA30" s="190">
        <f t="shared" si="13"/>
        <v>0</v>
      </c>
      <c r="AB30" s="190">
        <f t="shared" si="13"/>
        <v>0</v>
      </c>
      <c r="AC30" s="190">
        <f t="shared" si="13"/>
        <v>0</v>
      </c>
      <c r="AD30" s="190">
        <f t="shared" si="12"/>
        <v>0</v>
      </c>
      <c r="AE30" s="190">
        <f t="shared" si="12"/>
        <v>0</v>
      </c>
      <c r="AF30" s="190">
        <f t="shared" si="12"/>
        <v>0</v>
      </c>
      <c r="AG30" s="190">
        <f t="shared" si="12"/>
        <v>0</v>
      </c>
      <c r="AH30" s="190">
        <f t="shared" si="12"/>
        <v>0</v>
      </c>
      <c r="AI30" s="190">
        <f t="shared" si="12"/>
        <v>0</v>
      </c>
      <c r="AJ30" s="190">
        <f t="shared" si="12"/>
        <v>0</v>
      </c>
      <c r="AK30" s="190">
        <f t="shared" si="12"/>
        <v>0</v>
      </c>
      <c r="AL30" s="190">
        <f t="shared" si="12"/>
        <v>0</v>
      </c>
      <c r="AM30" s="190">
        <f t="shared" si="12"/>
        <v>0</v>
      </c>
      <c r="AN30" s="190">
        <f t="shared" si="12"/>
        <v>0</v>
      </c>
      <c r="AO30" s="190">
        <f t="shared" si="12"/>
        <v>0</v>
      </c>
      <c r="AP30" s="190">
        <f t="shared" si="12"/>
        <v>0</v>
      </c>
      <c r="AQ30" s="190">
        <f t="shared" si="12"/>
        <v>0</v>
      </c>
      <c r="AR30" s="190">
        <f t="shared" si="12"/>
        <v>0</v>
      </c>
      <c r="AS30" s="190">
        <f t="shared" si="12"/>
        <v>0</v>
      </c>
      <c r="AT30" s="190">
        <f t="shared" si="12"/>
        <v>0</v>
      </c>
      <c r="AU30" s="190">
        <f t="shared" si="12"/>
        <v>0</v>
      </c>
      <c r="AV30" s="190">
        <f t="shared" si="12"/>
        <v>0</v>
      </c>
      <c r="AW30" s="190">
        <f t="shared" si="12"/>
        <v>0</v>
      </c>
      <c r="AX30" s="190">
        <f t="shared" si="12"/>
        <v>0</v>
      </c>
      <c r="AY30" s="190">
        <f t="shared" si="12"/>
        <v>0</v>
      </c>
      <c r="AZ30" s="190">
        <f t="shared" si="12"/>
        <v>0</v>
      </c>
      <c r="BA30" s="190">
        <f t="shared" si="12"/>
        <v>0</v>
      </c>
      <c r="BB30" s="190">
        <f t="shared" si="12"/>
        <v>0</v>
      </c>
      <c r="BC30" s="190">
        <f t="shared" si="12"/>
        <v>0</v>
      </c>
      <c r="BD30" s="190">
        <f t="shared" si="12"/>
        <v>0</v>
      </c>
      <c r="BE30" s="190">
        <f t="shared" si="12"/>
        <v>0</v>
      </c>
      <c r="BF30" s="190">
        <f t="shared" si="12"/>
        <v>0</v>
      </c>
      <c r="BG30" s="190">
        <f t="shared" si="12"/>
        <v>0</v>
      </c>
      <c r="BH30" s="190">
        <f t="shared" si="12"/>
        <v>0</v>
      </c>
      <c r="BI30" s="190">
        <f t="shared" si="12"/>
        <v>0</v>
      </c>
      <c r="BJ30" s="190">
        <f t="shared" si="12"/>
        <v>0</v>
      </c>
      <c r="BK30" s="190">
        <f t="shared" si="12"/>
        <v>0</v>
      </c>
      <c r="BL30" s="190">
        <f t="shared" si="12"/>
        <v>0</v>
      </c>
      <c r="BM30" s="190">
        <f t="shared" si="12"/>
        <v>0</v>
      </c>
      <c r="BN30" s="190">
        <f t="shared" si="12"/>
        <v>0</v>
      </c>
    </row>
    <row r="31" spans="1:66" s="115" customFormat="1">
      <c r="C31" s="115" t="s">
        <v>33</v>
      </c>
      <c r="D31" s="190">
        <f t="shared" si="10"/>
        <v>184520.29202195842</v>
      </c>
      <c r="E31" s="190">
        <f t="shared" si="10"/>
        <v>369040.58404391684</v>
      </c>
      <c r="F31" s="190">
        <f t="shared" si="10"/>
        <v>553560.87606587529</v>
      </c>
      <c r="G31" s="190">
        <f t="shared" si="10"/>
        <v>553560.87606587529</v>
      </c>
      <c r="H31" s="190">
        <f t="shared" si="10"/>
        <v>553560.87606587529</v>
      </c>
      <c r="I31" s="190">
        <f t="shared" si="10"/>
        <v>369040.58404391684</v>
      </c>
      <c r="J31" s="190">
        <f t="shared" si="10"/>
        <v>184520.29202195842</v>
      </c>
      <c r="K31" s="190">
        <f t="shared" si="10"/>
        <v>0</v>
      </c>
      <c r="L31" s="190">
        <f t="shared" si="10"/>
        <v>0</v>
      </c>
      <c r="M31" s="190">
        <f t="shared" si="10"/>
        <v>0</v>
      </c>
      <c r="N31" s="190">
        <f t="shared" si="13"/>
        <v>0</v>
      </c>
      <c r="O31" s="190">
        <f t="shared" si="12"/>
        <v>0</v>
      </c>
      <c r="P31" s="190">
        <f t="shared" si="12"/>
        <v>0</v>
      </c>
      <c r="Q31" s="190">
        <f t="shared" si="12"/>
        <v>0</v>
      </c>
      <c r="R31" s="190">
        <f t="shared" si="12"/>
        <v>0</v>
      </c>
      <c r="S31" s="190">
        <f t="shared" si="12"/>
        <v>0</v>
      </c>
      <c r="T31" s="190">
        <f t="shared" si="12"/>
        <v>0</v>
      </c>
      <c r="U31" s="190">
        <f t="shared" si="12"/>
        <v>0</v>
      </c>
      <c r="V31" s="190">
        <f t="shared" si="12"/>
        <v>0</v>
      </c>
      <c r="W31" s="190">
        <f t="shared" si="12"/>
        <v>0</v>
      </c>
      <c r="X31" s="190">
        <f t="shared" si="12"/>
        <v>0</v>
      </c>
      <c r="Y31" s="190">
        <f t="shared" si="12"/>
        <v>0</v>
      </c>
      <c r="Z31" s="190">
        <f t="shared" si="12"/>
        <v>0</v>
      </c>
      <c r="AA31" s="190">
        <f t="shared" si="12"/>
        <v>0</v>
      </c>
      <c r="AB31" s="190">
        <f t="shared" si="12"/>
        <v>0</v>
      </c>
      <c r="AC31" s="190">
        <f t="shared" si="12"/>
        <v>0</v>
      </c>
      <c r="AD31" s="190">
        <f t="shared" si="12"/>
        <v>0</v>
      </c>
      <c r="AE31" s="190">
        <f t="shared" si="12"/>
        <v>0</v>
      </c>
      <c r="AF31" s="190">
        <f t="shared" si="12"/>
        <v>0</v>
      </c>
      <c r="AG31" s="190">
        <f t="shared" si="12"/>
        <v>0</v>
      </c>
      <c r="AH31" s="190">
        <f t="shared" si="12"/>
        <v>0</v>
      </c>
      <c r="AI31" s="190">
        <f t="shared" si="12"/>
        <v>0</v>
      </c>
      <c r="AJ31" s="190">
        <f t="shared" si="12"/>
        <v>0</v>
      </c>
      <c r="AK31" s="190">
        <f t="shared" si="12"/>
        <v>0</v>
      </c>
      <c r="AL31" s="190">
        <f t="shared" si="12"/>
        <v>0</v>
      </c>
      <c r="AM31" s="190">
        <f t="shared" si="12"/>
        <v>0</v>
      </c>
      <c r="AN31" s="190">
        <f t="shared" si="12"/>
        <v>0</v>
      </c>
      <c r="AO31" s="190">
        <f t="shared" si="12"/>
        <v>0</v>
      </c>
      <c r="AP31" s="190">
        <f t="shared" si="12"/>
        <v>0</v>
      </c>
      <c r="AQ31" s="190">
        <f t="shared" si="12"/>
        <v>0</v>
      </c>
      <c r="AR31" s="190">
        <f t="shared" si="12"/>
        <v>0</v>
      </c>
      <c r="AS31" s="190">
        <f t="shared" si="12"/>
        <v>0</v>
      </c>
      <c r="AT31" s="190">
        <f t="shared" si="12"/>
        <v>0</v>
      </c>
      <c r="AU31" s="190">
        <f t="shared" si="12"/>
        <v>0</v>
      </c>
      <c r="AV31" s="190">
        <f t="shared" si="12"/>
        <v>0</v>
      </c>
      <c r="AW31" s="190">
        <f t="shared" si="12"/>
        <v>0</v>
      </c>
      <c r="AX31" s="190">
        <f t="shared" si="12"/>
        <v>0</v>
      </c>
      <c r="AY31" s="190">
        <f t="shared" si="12"/>
        <v>0</v>
      </c>
      <c r="AZ31" s="190">
        <f t="shared" si="12"/>
        <v>0</v>
      </c>
      <c r="BA31" s="190">
        <f t="shared" si="12"/>
        <v>0</v>
      </c>
      <c r="BB31" s="190">
        <f t="shared" si="12"/>
        <v>0</v>
      </c>
      <c r="BC31" s="190">
        <f t="shared" si="12"/>
        <v>0</v>
      </c>
      <c r="BD31" s="190">
        <f t="shared" si="12"/>
        <v>0</v>
      </c>
      <c r="BE31" s="190">
        <f t="shared" si="12"/>
        <v>0</v>
      </c>
      <c r="BF31" s="190">
        <f t="shared" si="12"/>
        <v>0</v>
      </c>
      <c r="BG31" s="190">
        <f t="shared" si="12"/>
        <v>0</v>
      </c>
      <c r="BH31" s="190">
        <f t="shared" si="12"/>
        <v>0</v>
      </c>
      <c r="BI31" s="190">
        <f t="shared" si="12"/>
        <v>0</v>
      </c>
      <c r="BJ31" s="190">
        <f t="shared" si="12"/>
        <v>0</v>
      </c>
      <c r="BK31" s="190">
        <f t="shared" si="12"/>
        <v>0</v>
      </c>
      <c r="BL31" s="190">
        <f t="shared" si="12"/>
        <v>0</v>
      </c>
      <c r="BM31" s="190">
        <f t="shared" si="12"/>
        <v>0</v>
      </c>
      <c r="BN31" s="190">
        <f t="shared" si="12"/>
        <v>0</v>
      </c>
    </row>
    <row r="32" spans="1:66" s="115" customFormat="1">
      <c r="C32" s="115" t="s">
        <v>304</v>
      </c>
      <c r="D32" s="190">
        <f t="shared" si="10"/>
        <v>349132.70810169203</v>
      </c>
      <c r="E32" s="190">
        <f t="shared" si="10"/>
        <v>528607.03670238832</v>
      </c>
      <c r="F32" s="190">
        <f t="shared" si="10"/>
        <v>528607.03670238832</v>
      </c>
      <c r="G32" s="190">
        <f t="shared" si="10"/>
        <v>528607.03670238832</v>
      </c>
      <c r="H32" s="190">
        <f t="shared" si="10"/>
        <v>528607.03670238832</v>
      </c>
      <c r="I32" s="190">
        <f t="shared" si="10"/>
        <v>179474.32860069626</v>
      </c>
      <c r="J32" s="190">
        <f t="shared" si="10"/>
        <v>0</v>
      </c>
      <c r="K32" s="190">
        <f t="shared" si="10"/>
        <v>0</v>
      </c>
      <c r="L32" s="190">
        <f t="shared" si="10"/>
        <v>0</v>
      </c>
      <c r="M32" s="190">
        <f t="shared" si="10"/>
        <v>0</v>
      </c>
      <c r="N32" s="190">
        <f t="shared" si="10"/>
        <v>0</v>
      </c>
      <c r="O32" s="190">
        <f t="shared" si="10"/>
        <v>0</v>
      </c>
      <c r="P32" s="190">
        <f t="shared" si="10"/>
        <v>0</v>
      </c>
      <c r="Q32" s="190">
        <f t="shared" si="10"/>
        <v>0</v>
      </c>
      <c r="R32" s="190">
        <f t="shared" si="10"/>
        <v>0</v>
      </c>
      <c r="S32" s="190">
        <f t="shared" si="10"/>
        <v>0</v>
      </c>
      <c r="T32" s="190">
        <f t="shared" si="12"/>
        <v>0</v>
      </c>
      <c r="U32" s="190">
        <f t="shared" si="12"/>
        <v>0</v>
      </c>
      <c r="V32" s="190">
        <f t="shared" si="12"/>
        <v>0</v>
      </c>
      <c r="W32" s="190">
        <f t="shared" si="12"/>
        <v>0</v>
      </c>
      <c r="X32" s="190">
        <f t="shared" si="12"/>
        <v>0</v>
      </c>
      <c r="Y32" s="190">
        <f t="shared" si="12"/>
        <v>0</v>
      </c>
      <c r="Z32" s="190">
        <f t="shared" si="12"/>
        <v>0</v>
      </c>
      <c r="AA32" s="190">
        <f t="shared" si="12"/>
        <v>0</v>
      </c>
      <c r="AB32" s="190">
        <f t="shared" si="12"/>
        <v>0</v>
      </c>
      <c r="AC32" s="190">
        <f t="shared" si="12"/>
        <v>0</v>
      </c>
      <c r="AD32" s="190">
        <f t="shared" si="12"/>
        <v>0</v>
      </c>
      <c r="AE32" s="190">
        <f t="shared" si="12"/>
        <v>0</v>
      </c>
      <c r="AF32" s="190">
        <f t="shared" si="12"/>
        <v>0</v>
      </c>
      <c r="AG32" s="190">
        <f t="shared" si="12"/>
        <v>0</v>
      </c>
      <c r="AH32" s="190">
        <f t="shared" si="12"/>
        <v>0</v>
      </c>
      <c r="AI32" s="190">
        <f t="shared" si="12"/>
        <v>0</v>
      </c>
      <c r="AJ32" s="190">
        <f t="shared" si="12"/>
        <v>0</v>
      </c>
      <c r="AK32" s="190">
        <f t="shared" si="12"/>
        <v>0</v>
      </c>
      <c r="AL32" s="190">
        <f t="shared" si="12"/>
        <v>0</v>
      </c>
      <c r="AM32" s="190">
        <f t="shared" si="12"/>
        <v>0</v>
      </c>
      <c r="AN32" s="190">
        <f t="shared" si="12"/>
        <v>0</v>
      </c>
      <c r="AO32" s="190">
        <f t="shared" si="12"/>
        <v>0</v>
      </c>
      <c r="AP32" s="190">
        <f t="shared" si="12"/>
        <v>0</v>
      </c>
      <c r="AQ32" s="190">
        <f t="shared" si="12"/>
        <v>0</v>
      </c>
      <c r="AR32" s="190">
        <f t="shared" si="12"/>
        <v>0</v>
      </c>
      <c r="AS32" s="190">
        <f t="shared" si="12"/>
        <v>0</v>
      </c>
      <c r="AT32" s="190">
        <f t="shared" si="12"/>
        <v>0</v>
      </c>
      <c r="AU32" s="190">
        <f t="shared" si="12"/>
        <v>0</v>
      </c>
      <c r="AV32" s="190">
        <f t="shared" si="12"/>
        <v>0</v>
      </c>
      <c r="AW32" s="190">
        <f t="shared" si="12"/>
        <v>0</v>
      </c>
      <c r="AX32" s="190">
        <f t="shared" si="12"/>
        <v>0</v>
      </c>
      <c r="AY32" s="190">
        <f t="shared" si="12"/>
        <v>0</v>
      </c>
      <c r="AZ32" s="190">
        <f t="shared" si="12"/>
        <v>0</v>
      </c>
      <c r="BA32" s="190">
        <f t="shared" si="12"/>
        <v>0</v>
      </c>
      <c r="BB32" s="190">
        <f t="shared" si="12"/>
        <v>0</v>
      </c>
      <c r="BC32" s="190">
        <f t="shared" si="12"/>
        <v>0</v>
      </c>
      <c r="BD32" s="190">
        <f t="shared" si="12"/>
        <v>0</v>
      </c>
      <c r="BE32" s="190">
        <f t="shared" si="12"/>
        <v>0</v>
      </c>
      <c r="BF32" s="190">
        <f t="shared" si="12"/>
        <v>0</v>
      </c>
      <c r="BG32" s="190">
        <f t="shared" si="12"/>
        <v>0</v>
      </c>
      <c r="BH32" s="190">
        <f t="shared" si="12"/>
        <v>0</v>
      </c>
      <c r="BI32" s="190">
        <f t="shared" si="12"/>
        <v>0</v>
      </c>
      <c r="BJ32" s="190">
        <f t="shared" si="12"/>
        <v>0</v>
      </c>
      <c r="BK32" s="190">
        <f t="shared" si="12"/>
        <v>0</v>
      </c>
      <c r="BL32" s="190">
        <f t="shared" si="12"/>
        <v>0</v>
      </c>
      <c r="BM32" s="190">
        <f t="shared" si="12"/>
        <v>0</v>
      </c>
      <c r="BN32" s="190">
        <f t="shared" si="12"/>
        <v>0</v>
      </c>
    </row>
    <row r="33" spans="1:66" s="115" customFormat="1"/>
    <row r="34" spans="1:66" s="115" customFormat="1"/>
    <row r="35" spans="1:66" s="115" customFormat="1" hidden="1"/>
    <row r="36" spans="1:66" s="115" customFormat="1" hidden="1"/>
    <row r="37" spans="1:66" s="115" customFormat="1" hidden="1"/>
    <row r="38" spans="1:66" s="124" customFormat="1" hidden="1">
      <c r="A38" s="124" t="s">
        <v>300</v>
      </c>
      <c r="B38" s="124">
        <f>B27/5</f>
        <v>509512</v>
      </c>
      <c r="C38" s="110"/>
      <c r="D38" s="124">
        <v>2015</v>
      </c>
      <c r="E38" s="124">
        <v>2016</v>
      </c>
      <c r="F38" s="124">
        <v>2017</v>
      </c>
      <c r="G38" s="124">
        <v>2018</v>
      </c>
      <c r="H38" s="124">
        <v>2019</v>
      </c>
      <c r="I38" s="124">
        <v>2020</v>
      </c>
      <c r="J38" s="124">
        <v>2021</v>
      </c>
      <c r="K38" s="124">
        <v>2022</v>
      </c>
      <c r="L38" s="124">
        <v>2023</v>
      </c>
      <c r="M38" s="124">
        <v>2024</v>
      </c>
      <c r="N38" s="124">
        <v>2025</v>
      </c>
      <c r="O38" s="124">
        <v>2026</v>
      </c>
      <c r="P38" s="124">
        <v>2027</v>
      </c>
      <c r="Q38" s="124">
        <v>2028</v>
      </c>
      <c r="R38" s="124">
        <v>2029</v>
      </c>
      <c r="S38" s="124">
        <v>2030</v>
      </c>
      <c r="T38" s="124">
        <v>2031</v>
      </c>
      <c r="U38" s="124">
        <v>2032</v>
      </c>
      <c r="V38" s="124">
        <v>2033</v>
      </c>
      <c r="W38" s="124">
        <v>2034</v>
      </c>
      <c r="X38" s="124">
        <v>2035</v>
      </c>
      <c r="Y38" s="124">
        <v>2036</v>
      </c>
      <c r="Z38" s="124">
        <v>2037</v>
      </c>
      <c r="AA38" s="124">
        <v>2038</v>
      </c>
      <c r="AB38" s="124">
        <v>2039</v>
      </c>
      <c r="AC38" s="124">
        <v>2040</v>
      </c>
      <c r="AD38" s="124">
        <v>2041</v>
      </c>
      <c r="AE38" s="124">
        <v>2042</v>
      </c>
      <c r="AF38" s="124">
        <v>2043</v>
      </c>
      <c r="AG38" s="124">
        <v>2044</v>
      </c>
      <c r="AH38" s="124">
        <v>2045</v>
      </c>
      <c r="AI38" s="124">
        <v>2046</v>
      </c>
      <c r="AJ38" s="124">
        <v>2047</v>
      </c>
      <c r="AK38" s="124">
        <v>2048</v>
      </c>
      <c r="AL38" s="124">
        <v>2049</v>
      </c>
      <c r="AM38" s="124">
        <v>2050</v>
      </c>
      <c r="AN38" s="124">
        <v>2051</v>
      </c>
      <c r="AO38" s="124">
        <v>2052</v>
      </c>
      <c r="AP38" s="124">
        <v>2053</v>
      </c>
      <c r="AQ38" s="124">
        <v>2054</v>
      </c>
      <c r="AR38" s="124">
        <v>2055</v>
      </c>
      <c r="AS38" s="124">
        <v>2056</v>
      </c>
      <c r="AT38" s="124">
        <v>2057</v>
      </c>
      <c r="AU38" s="124">
        <v>2058</v>
      </c>
      <c r="AV38" s="124">
        <v>2059</v>
      </c>
      <c r="AW38" s="124">
        <v>2060</v>
      </c>
      <c r="AX38" s="124">
        <v>2061</v>
      </c>
      <c r="AY38" s="124">
        <v>2062</v>
      </c>
      <c r="AZ38" s="124">
        <v>2063</v>
      </c>
      <c r="BA38" s="124">
        <v>2064</v>
      </c>
      <c r="BB38" s="124">
        <v>2065</v>
      </c>
      <c r="BC38" s="124">
        <v>2066</v>
      </c>
      <c r="BD38" s="124">
        <v>2067</v>
      </c>
      <c r="BE38" s="124">
        <v>2068</v>
      </c>
      <c r="BF38" s="124">
        <v>2069</v>
      </c>
      <c r="BG38" s="124">
        <v>2070</v>
      </c>
      <c r="BH38" s="124">
        <v>2071</v>
      </c>
      <c r="BI38" s="124">
        <v>2072</v>
      </c>
      <c r="BJ38" s="124">
        <v>2073</v>
      </c>
      <c r="BK38" s="124">
        <v>2074</v>
      </c>
      <c r="BL38" s="124">
        <v>2075</v>
      </c>
      <c r="BM38" s="124">
        <v>2076</v>
      </c>
      <c r="BN38" s="124">
        <v>2077</v>
      </c>
    </row>
    <row r="39" spans="1:66" s="124" customFormat="1" hidden="1">
      <c r="A39" s="124" t="s">
        <v>301</v>
      </c>
      <c r="B39" s="124">
        <f>B28</f>
        <v>3</v>
      </c>
      <c r="D39" s="124">
        <f>B39</f>
        <v>3</v>
      </c>
      <c r="E39" s="124">
        <f>IF(D39&gt;0,D39-1,0)</f>
        <v>2</v>
      </c>
      <c r="F39" s="124">
        <f t="shared" ref="F39:BN39" si="14">IF(E39&gt;0,E39-1,0)</f>
        <v>1</v>
      </c>
      <c r="G39" s="124">
        <f t="shared" si="14"/>
        <v>0</v>
      </c>
      <c r="H39" s="124">
        <f t="shared" si="14"/>
        <v>0</v>
      </c>
      <c r="I39" s="124">
        <f t="shared" si="14"/>
        <v>0</v>
      </c>
      <c r="J39" s="124">
        <f t="shared" si="14"/>
        <v>0</v>
      </c>
      <c r="K39" s="124">
        <f t="shared" si="14"/>
        <v>0</v>
      </c>
      <c r="L39" s="124">
        <f t="shared" si="14"/>
        <v>0</v>
      </c>
      <c r="M39" s="124">
        <f t="shared" si="14"/>
        <v>0</v>
      </c>
      <c r="N39" s="124">
        <f t="shared" si="14"/>
        <v>0</v>
      </c>
      <c r="O39" s="124">
        <f t="shared" si="14"/>
        <v>0</v>
      </c>
      <c r="P39" s="124">
        <f t="shared" si="14"/>
        <v>0</v>
      </c>
      <c r="Q39" s="124">
        <f t="shared" si="14"/>
        <v>0</v>
      </c>
      <c r="R39" s="124">
        <f t="shared" si="14"/>
        <v>0</v>
      </c>
      <c r="S39" s="124">
        <f t="shared" si="14"/>
        <v>0</v>
      </c>
      <c r="T39" s="124">
        <f t="shared" si="14"/>
        <v>0</v>
      </c>
      <c r="U39" s="124">
        <f t="shared" si="14"/>
        <v>0</v>
      </c>
      <c r="V39" s="124">
        <f t="shared" si="14"/>
        <v>0</v>
      </c>
      <c r="W39" s="124">
        <f t="shared" si="14"/>
        <v>0</v>
      </c>
      <c r="X39" s="124">
        <f t="shared" si="14"/>
        <v>0</v>
      </c>
      <c r="Y39" s="124">
        <f t="shared" si="14"/>
        <v>0</v>
      </c>
      <c r="Z39" s="124">
        <f t="shared" si="14"/>
        <v>0</v>
      </c>
      <c r="AA39" s="124">
        <f t="shared" si="14"/>
        <v>0</v>
      </c>
      <c r="AB39" s="124">
        <f t="shared" si="14"/>
        <v>0</v>
      </c>
      <c r="AC39" s="124">
        <f t="shared" si="14"/>
        <v>0</v>
      </c>
      <c r="AD39" s="124">
        <f t="shared" si="14"/>
        <v>0</v>
      </c>
      <c r="AE39" s="124">
        <f t="shared" si="14"/>
        <v>0</v>
      </c>
      <c r="AF39" s="124">
        <f t="shared" si="14"/>
        <v>0</v>
      </c>
      <c r="AG39" s="124">
        <f t="shared" si="14"/>
        <v>0</v>
      </c>
      <c r="AH39" s="124">
        <f t="shared" si="14"/>
        <v>0</v>
      </c>
      <c r="AI39" s="124">
        <f t="shared" si="14"/>
        <v>0</v>
      </c>
      <c r="AJ39" s="124">
        <f t="shared" si="14"/>
        <v>0</v>
      </c>
      <c r="AK39" s="124">
        <f t="shared" si="14"/>
        <v>0</v>
      </c>
      <c r="AL39" s="124">
        <f t="shared" si="14"/>
        <v>0</v>
      </c>
      <c r="AM39" s="124">
        <f t="shared" si="14"/>
        <v>0</v>
      </c>
      <c r="AN39" s="124">
        <f t="shared" si="14"/>
        <v>0</v>
      </c>
      <c r="AO39" s="124">
        <f t="shared" si="14"/>
        <v>0</v>
      </c>
      <c r="AP39" s="124">
        <f t="shared" si="14"/>
        <v>0</v>
      </c>
      <c r="AQ39" s="124">
        <f t="shared" si="14"/>
        <v>0</v>
      </c>
      <c r="AR39" s="124">
        <f t="shared" si="14"/>
        <v>0</v>
      </c>
      <c r="AS39" s="124">
        <f t="shared" si="14"/>
        <v>0</v>
      </c>
      <c r="AT39" s="124">
        <f t="shared" si="14"/>
        <v>0</v>
      </c>
      <c r="AU39" s="124">
        <f t="shared" si="14"/>
        <v>0</v>
      </c>
      <c r="AV39" s="124">
        <f t="shared" si="14"/>
        <v>0</v>
      </c>
      <c r="AW39" s="124">
        <f t="shared" si="14"/>
        <v>0</v>
      </c>
      <c r="AX39" s="124">
        <f t="shared" si="14"/>
        <v>0</v>
      </c>
      <c r="AY39" s="124">
        <f t="shared" si="14"/>
        <v>0</v>
      </c>
      <c r="AZ39" s="124">
        <f t="shared" si="14"/>
        <v>0</v>
      </c>
      <c r="BA39" s="124">
        <f t="shared" si="14"/>
        <v>0</v>
      </c>
      <c r="BB39" s="124">
        <f t="shared" si="14"/>
        <v>0</v>
      </c>
      <c r="BC39" s="124">
        <f t="shared" si="14"/>
        <v>0</v>
      </c>
      <c r="BD39" s="124">
        <f t="shared" si="14"/>
        <v>0</v>
      </c>
      <c r="BE39" s="124">
        <f t="shared" si="14"/>
        <v>0</v>
      </c>
      <c r="BF39" s="124">
        <f t="shared" si="14"/>
        <v>0</v>
      </c>
      <c r="BG39" s="124">
        <f t="shared" si="14"/>
        <v>0</v>
      </c>
      <c r="BH39" s="124">
        <f t="shared" si="14"/>
        <v>0</v>
      </c>
      <c r="BI39" s="124">
        <f t="shared" si="14"/>
        <v>0</v>
      </c>
      <c r="BJ39" s="124">
        <f t="shared" si="14"/>
        <v>0</v>
      </c>
      <c r="BK39" s="124">
        <f t="shared" si="14"/>
        <v>0</v>
      </c>
      <c r="BL39" s="124">
        <f t="shared" si="14"/>
        <v>0</v>
      </c>
      <c r="BM39" s="124">
        <f t="shared" si="14"/>
        <v>0</v>
      </c>
      <c r="BN39" s="124">
        <f t="shared" si="14"/>
        <v>0</v>
      </c>
    </row>
    <row r="40" spans="1:66" s="124" customFormat="1" hidden="1">
      <c r="D40" s="124">
        <f>B38</f>
        <v>509512</v>
      </c>
      <c r="E40" s="124">
        <f>D44</f>
        <v>349132.70810169203</v>
      </c>
      <c r="F40" s="124">
        <f t="shared" ref="F40:BN40" si="15">E44</f>
        <v>179474.32860069626</v>
      </c>
      <c r="G40" s="124">
        <f t="shared" si="15"/>
        <v>0</v>
      </c>
      <c r="H40" s="124" t="e">
        <f t="shared" si="15"/>
        <v>#N/A</v>
      </c>
      <c r="I40" s="124" t="e">
        <f t="shared" si="15"/>
        <v>#N/A</v>
      </c>
      <c r="J40" s="124" t="e">
        <f t="shared" si="15"/>
        <v>#N/A</v>
      </c>
      <c r="K40" s="124" t="e">
        <f t="shared" si="15"/>
        <v>#N/A</v>
      </c>
      <c r="L40" s="124" t="e">
        <f t="shared" si="15"/>
        <v>#N/A</v>
      </c>
      <c r="M40" s="124" t="e">
        <f t="shared" si="15"/>
        <v>#N/A</v>
      </c>
      <c r="N40" s="124" t="e">
        <f t="shared" si="15"/>
        <v>#N/A</v>
      </c>
      <c r="O40" s="124" t="e">
        <f t="shared" si="15"/>
        <v>#N/A</v>
      </c>
      <c r="P40" s="124" t="e">
        <f t="shared" si="15"/>
        <v>#N/A</v>
      </c>
      <c r="Q40" s="124" t="e">
        <f t="shared" si="15"/>
        <v>#N/A</v>
      </c>
      <c r="R40" s="124" t="e">
        <f t="shared" si="15"/>
        <v>#N/A</v>
      </c>
      <c r="S40" s="124" t="e">
        <f t="shared" si="15"/>
        <v>#N/A</v>
      </c>
      <c r="T40" s="124" t="e">
        <f t="shared" si="15"/>
        <v>#N/A</v>
      </c>
      <c r="U40" s="124" t="e">
        <f t="shared" si="15"/>
        <v>#N/A</v>
      </c>
      <c r="V40" s="124" t="e">
        <f t="shared" si="15"/>
        <v>#N/A</v>
      </c>
      <c r="W40" s="124" t="e">
        <f t="shared" si="15"/>
        <v>#N/A</v>
      </c>
      <c r="X40" s="124" t="e">
        <f t="shared" si="15"/>
        <v>#N/A</v>
      </c>
      <c r="Y40" s="124" t="e">
        <f t="shared" si="15"/>
        <v>#N/A</v>
      </c>
      <c r="Z40" s="124" t="e">
        <f t="shared" si="15"/>
        <v>#N/A</v>
      </c>
      <c r="AA40" s="124" t="e">
        <f t="shared" si="15"/>
        <v>#N/A</v>
      </c>
      <c r="AB40" s="124" t="e">
        <f t="shared" si="15"/>
        <v>#N/A</v>
      </c>
      <c r="AC40" s="124" t="e">
        <f t="shared" si="15"/>
        <v>#N/A</v>
      </c>
      <c r="AD40" s="124" t="e">
        <f t="shared" si="15"/>
        <v>#N/A</v>
      </c>
      <c r="AE40" s="124" t="e">
        <f t="shared" si="15"/>
        <v>#N/A</v>
      </c>
      <c r="AF40" s="124" t="e">
        <f t="shared" si="15"/>
        <v>#N/A</v>
      </c>
      <c r="AG40" s="124" t="e">
        <f t="shared" si="15"/>
        <v>#N/A</v>
      </c>
      <c r="AH40" s="124" t="e">
        <f t="shared" si="15"/>
        <v>#N/A</v>
      </c>
      <c r="AI40" s="124" t="e">
        <f t="shared" si="15"/>
        <v>#N/A</v>
      </c>
      <c r="AJ40" s="124" t="e">
        <f t="shared" si="15"/>
        <v>#N/A</v>
      </c>
      <c r="AK40" s="124" t="e">
        <f t="shared" si="15"/>
        <v>#N/A</v>
      </c>
      <c r="AL40" s="124" t="e">
        <f t="shared" si="15"/>
        <v>#N/A</v>
      </c>
      <c r="AM40" s="124" t="e">
        <f t="shared" si="15"/>
        <v>#N/A</v>
      </c>
      <c r="AN40" s="124" t="e">
        <f t="shared" si="15"/>
        <v>#N/A</v>
      </c>
      <c r="AO40" s="124" t="e">
        <f t="shared" si="15"/>
        <v>#N/A</v>
      </c>
      <c r="AP40" s="124" t="e">
        <f t="shared" si="15"/>
        <v>#N/A</v>
      </c>
      <c r="AQ40" s="124" t="e">
        <f t="shared" si="15"/>
        <v>#N/A</v>
      </c>
      <c r="AR40" s="124" t="e">
        <f t="shared" si="15"/>
        <v>#N/A</v>
      </c>
      <c r="AS40" s="124" t="e">
        <f t="shared" si="15"/>
        <v>#N/A</v>
      </c>
      <c r="AT40" s="124" t="e">
        <f t="shared" si="15"/>
        <v>#N/A</v>
      </c>
      <c r="AU40" s="124" t="e">
        <f t="shared" si="15"/>
        <v>#N/A</v>
      </c>
      <c r="AV40" s="124" t="e">
        <f t="shared" si="15"/>
        <v>#N/A</v>
      </c>
      <c r="AW40" s="124" t="e">
        <f t="shared" si="15"/>
        <v>#N/A</v>
      </c>
      <c r="AX40" s="124" t="e">
        <f t="shared" si="15"/>
        <v>#N/A</v>
      </c>
      <c r="AY40" s="124" t="e">
        <f t="shared" si="15"/>
        <v>#N/A</v>
      </c>
      <c r="AZ40" s="124" t="e">
        <f t="shared" si="15"/>
        <v>#N/A</v>
      </c>
      <c r="BA40" s="124" t="e">
        <f t="shared" si="15"/>
        <v>#N/A</v>
      </c>
      <c r="BB40" s="124" t="e">
        <f t="shared" si="15"/>
        <v>#N/A</v>
      </c>
      <c r="BC40" s="124" t="e">
        <f t="shared" si="15"/>
        <v>#N/A</v>
      </c>
      <c r="BD40" s="124" t="e">
        <f t="shared" si="15"/>
        <v>#N/A</v>
      </c>
      <c r="BE40" s="124" t="e">
        <f t="shared" si="15"/>
        <v>#N/A</v>
      </c>
      <c r="BF40" s="124" t="e">
        <f t="shared" si="15"/>
        <v>#N/A</v>
      </c>
      <c r="BG40" s="124" t="e">
        <f t="shared" si="15"/>
        <v>#N/A</v>
      </c>
      <c r="BH40" s="124" t="e">
        <f t="shared" si="15"/>
        <v>#N/A</v>
      </c>
      <c r="BI40" s="124" t="e">
        <f t="shared" si="15"/>
        <v>#N/A</v>
      </c>
      <c r="BJ40" s="124" t="e">
        <f t="shared" si="15"/>
        <v>#N/A</v>
      </c>
      <c r="BK40" s="124" t="e">
        <f t="shared" si="15"/>
        <v>#N/A</v>
      </c>
      <c r="BL40" s="124" t="e">
        <f t="shared" si="15"/>
        <v>#N/A</v>
      </c>
      <c r="BM40" s="124" t="e">
        <f t="shared" si="15"/>
        <v>#N/A</v>
      </c>
      <c r="BN40" s="124" t="e">
        <f t="shared" si="15"/>
        <v>#N/A</v>
      </c>
    </row>
    <row r="41" spans="1:66" s="124" customFormat="1" hidden="1">
      <c r="C41" s="124" t="s">
        <v>29</v>
      </c>
      <c r="D41" s="124">
        <f>IF($D39&gt;=1,($B38/HLOOKUP($D39,'Annuity Cal'!$H$7:$BE$11,2,FALSE))*HLOOKUP(D39,'Annuity Cal'!$H$7:$BE$11,3,FALSE),(IF(D39&lt;=(-1),D39,0)))</f>
        <v>160379.29189830797</v>
      </c>
      <c r="E41" s="124">
        <f>IF($D39&gt;=1,($B38/HLOOKUP($D39,'Annuity Cal'!$H$7:$BE$11,2,FALSE))*HLOOKUP(E39,'Annuity Cal'!$H$7:$BE$11,3,FALSE),(IF(E39&lt;=(-1),E39,0)))</f>
        <v>169658.37950099577</v>
      </c>
      <c r="F41" s="124">
        <f>IF($D39&gt;=1,($B38/HLOOKUP($D39,'Annuity Cal'!$H$7:$BE$11,2,FALSE))*HLOOKUP(F39,'Annuity Cal'!$H$7:$BE$11,3,FALSE),(IF(F39&lt;=(-1),F39,0)))</f>
        <v>179474.32860069623</v>
      </c>
      <c r="G41" s="124" t="e">
        <f>IF($D39&gt;=1,($B38/HLOOKUP($D39,'Annuity Cal'!$H$7:$BE$11,2,FALSE))*HLOOKUP(G39,'Annuity Cal'!$H$7:$BE$11,3,FALSE),(IF(G39&lt;=(-1),G39,0)))</f>
        <v>#N/A</v>
      </c>
      <c r="H41" s="124" t="e">
        <f>IF($D39&gt;=1,($B38/HLOOKUP($D39,'Annuity Cal'!$H$7:$BE$11,2,FALSE))*HLOOKUP(H39,'Annuity Cal'!$H$7:$BE$11,3,FALSE),(IF(H39&lt;=(-1),H39,0)))</f>
        <v>#N/A</v>
      </c>
      <c r="I41" s="124" t="e">
        <f>IF($D39&gt;=1,($B38/HLOOKUP($D39,'Annuity Cal'!$H$7:$BE$11,2,FALSE))*HLOOKUP(I39,'Annuity Cal'!$H$7:$BE$11,3,FALSE),(IF(I39&lt;=(-1),I39,0)))</f>
        <v>#N/A</v>
      </c>
      <c r="J41" s="124" t="e">
        <f>IF($D39&gt;=1,($B38/HLOOKUP($D39,'Annuity Cal'!$H$7:$BE$11,2,FALSE))*HLOOKUP(J39,'Annuity Cal'!$H$7:$BE$11,3,FALSE),(IF(J39&lt;=(-1),J39,0)))</f>
        <v>#N/A</v>
      </c>
      <c r="K41" s="124" t="e">
        <f>IF($D39&gt;=1,($B38/HLOOKUP($D39,'Annuity Cal'!$H$7:$BE$11,2,FALSE))*HLOOKUP(K39,'Annuity Cal'!$H$7:$BE$11,3,FALSE),(IF(K39&lt;=(-1),K39,0)))</f>
        <v>#N/A</v>
      </c>
      <c r="L41" s="124" t="e">
        <f>IF($D39&gt;=1,($B38/HLOOKUP($D39,'Annuity Cal'!$H$7:$BE$11,2,FALSE))*HLOOKUP(L39,'Annuity Cal'!$H$7:$BE$11,3,FALSE),(IF(L39&lt;=(-1),L39,0)))</f>
        <v>#N/A</v>
      </c>
      <c r="M41" s="124" t="e">
        <f>IF($D39&gt;=1,($B38/HLOOKUP($D39,'Annuity Cal'!$H$7:$BE$11,2,FALSE))*HLOOKUP(M39,'Annuity Cal'!$H$7:$BE$11,3,FALSE),(IF(M39&lt;=(-1),M39,0)))</f>
        <v>#N/A</v>
      </c>
      <c r="N41" s="124" t="e">
        <f>IF($D39&gt;=1,($B38/HLOOKUP($D39,'Annuity Cal'!$H$7:$BE$11,2,FALSE))*HLOOKUP(N39,'Annuity Cal'!$H$7:$BE$11,3,FALSE),(IF(N39&lt;=(-1),N39,0)))</f>
        <v>#N/A</v>
      </c>
      <c r="O41" s="124" t="e">
        <f>IF($D39&gt;=1,($B38/HLOOKUP($D39,'Annuity Cal'!$H$7:$BE$11,2,FALSE))*HLOOKUP(O39,'Annuity Cal'!$H$7:$BE$11,3,FALSE),(IF(O39&lt;=(-1),O39,0)))</f>
        <v>#N/A</v>
      </c>
      <c r="P41" s="124" t="e">
        <f>IF($D39&gt;=1,($B38/HLOOKUP($D39,'Annuity Cal'!$H$7:$BE$11,2,FALSE))*HLOOKUP(P39,'Annuity Cal'!$H$7:$BE$11,3,FALSE),(IF(P39&lt;=(-1),P39,0)))</f>
        <v>#N/A</v>
      </c>
      <c r="Q41" s="124" t="e">
        <f>IF($D39&gt;=1,($B38/HLOOKUP($D39,'Annuity Cal'!$H$7:$BE$11,2,FALSE))*HLOOKUP(Q39,'Annuity Cal'!$H$7:$BE$11,3,FALSE),(IF(Q39&lt;=(-1),Q39,0)))</f>
        <v>#N/A</v>
      </c>
      <c r="R41" s="124" t="e">
        <f>IF($D39&gt;=1,($B38/HLOOKUP($D39,'Annuity Cal'!$H$7:$BE$11,2,FALSE))*HLOOKUP(R39,'Annuity Cal'!$H$7:$BE$11,3,FALSE),(IF(R39&lt;=(-1),R39,0)))</f>
        <v>#N/A</v>
      </c>
      <c r="S41" s="124" t="e">
        <f>IF($D39&gt;=1,($B38/HLOOKUP($D39,'Annuity Cal'!$H$7:$BE$11,2,FALSE))*HLOOKUP(S39,'Annuity Cal'!$H$7:$BE$11,3,FALSE),(IF(S39&lt;=(-1),S39,0)))</f>
        <v>#N/A</v>
      </c>
      <c r="T41" s="124" t="e">
        <f>IF($D39&gt;=1,($B38/HLOOKUP($D39,'Annuity Cal'!$H$7:$BE$11,2,FALSE))*HLOOKUP(T39,'Annuity Cal'!$H$7:$BE$11,3,FALSE),(IF(T39&lt;=(-1),T39,0)))</f>
        <v>#N/A</v>
      </c>
      <c r="U41" s="124" t="e">
        <f>IF($D39&gt;=1,($B38/HLOOKUP($D39,'Annuity Cal'!$H$7:$BE$11,2,FALSE))*HLOOKUP(U39,'Annuity Cal'!$H$7:$BE$11,3,FALSE),(IF(U39&lt;=(-1),U39,0)))</f>
        <v>#N/A</v>
      </c>
      <c r="V41" s="124" t="e">
        <f>IF($D39&gt;=1,($B38/HLOOKUP($D39,'Annuity Cal'!$H$7:$BE$11,2,FALSE))*HLOOKUP(V39,'Annuity Cal'!$H$7:$BE$11,3,FALSE),(IF(V39&lt;=(-1),V39,0)))</f>
        <v>#N/A</v>
      </c>
      <c r="W41" s="124" t="e">
        <f>IF($D39&gt;=1,($B38/HLOOKUP($D39,'Annuity Cal'!$H$7:$BE$11,2,FALSE))*HLOOKUP(W39,'Annuity Cal'!$H$7:$BE$11,3,FALSE),(IF(W39&lt;=(-1),W39,0)))</f>
        <v>#N/A</v>
      </c>
      <c r="X41" s="124" t="e">
        <f>IF($D39&gt;=1,($B38/HLOOKUP($D39,'Annuity Cal'!$H$7:$BE$11,2,FALSE))*HLOOKUP(X39,'Annuity Cal'!$H$7:$BE$11,3,FALSE),(IF(X39&lt;=(-1),X39,0)))</f>
        <v>#N/A</v>
      </c>
      <c r="Y41" s="124" t="e">
        <f>IF($D39&gt;=1,($B38/HLOOKUP($D39,'Annuity Cal'!$H$7:$BE$11,2,FALSE))*HLOOKUP(Y39,'Annuity Cal'!$H$7:$BE$11,3,FALSE),(IF(Y39&lt;=(-1),Y39,0)))</f>
        <v>#N/A</v>
      </c>
      <c r="Z41" s="124" t="e">
        <f>IF($D39&gt;=1,($B38/HLOOKUP($D39,'Annuity Cal'!$H$7:$BE$11,2,FALSE))*HLOOKUP(Z39,'Annuity Cal'!$H$7:$BE$11,3,FALSE),(IF(Z39&lt;=(-1),Z39,0)))</f>
        <v>#N/A</v>
      </c>
      <c r="AA41" s="124" t="e">
        <f>IF($D39&gt;=1,($B38/HLOOKUP($D39,'Annuity Cal'!$H$7:$BE$11,2,FALSE))*HLOOKUP(AA39,'Annuity Cal'!$H$7:$BE$11,3,FALSE),(IF(AA39&lt;=(-1),AA39,0)))</f>
        <v>#N/A</v>
      </c>
      <c r="AB41" s="124" t="e">
        <f>IF($D39&gt;=1,($B38/HLOOKUP($D39,'Annuity Cal'!$H$7:$BE$11,2,FALSE))*HLOOKUP(AB39,'Annuity Cal'!$H$7:$BE$11,3,FALSE),(IF(AB39&lt;=(-1),AB39,0)))</f>
        <v>#N/A</v>
      </c>
      <c r="AC41" s="124" t="e">
        <f>IF($D39&gt;=1,($B38/HLOOKUP($D39,'Annuity Cal'!$H$7:$BE$11,2,FALSE))*HLOOKUP(AC39,'Annuity Cal'!$H$7:$BE$11,3,FALSE),(IF(AC39&lt;=(-1),AC39,0)))</f>
        <v>#N/A</v>
      </c>
      <c r="AD41" s="124" t="e">
        <f>IF($D39&gt;=1,($B38/HLOOKUP($D39,'Annuity Cal'!$H$7:$BE$11,2,FALSE))*HLOOKUP(AD39,'Annuity Cal'!$H$7:$BE$11,3,FALSE),(IF(AD39&lt;=(-1),AD39,0)))</f>
        <v>#N/A</v>
      </c>
      <c r="AE41" s="124" t="e">
        <f>IF($D39&gt;=1,($B38/HLOOKUP($D39,'Annuity Cal'!$H$7:$BE$11,2,FALSE))*HLOOKUP(AE39,'Annuity Cal'!$H$7:$BE$11,3,FALSE),(IF(AE39&lt;=(-1),AE39,0)))</f>
        <v>#N/A</v>
      </c>
      <c r="AF41" s="124" t="e">
        <f>IF($D39&gt;=1,($B38/HLOOKUP($D39,'Annuity Cal'!$H$7:$BE$11,2,FALSE))*HLOOKUP(AF39,'Annuity Cal'!$H$7:$BE$11,3,FALSE),(IF(AF39&lt;=(-1),AF39,0)))</f>
        <v>#N/A</v>
      </c>
      <c r="AG41" s="124" t="e">
        <f>IF($D39&gt;=1,($B38/HLOOKUP($D39,'Annuity Cal'!$H$7:$BE$11,2,FALSE))*HLOOKUP(AG39,'Annuity Cal'!$H$7:$BE$11,3,FALSE),(IF(AG39&lt;=(-1),AG39,0)))</f>
        <v>#N/A</v>
      </c>
      <c r="AH41" s="124" t="e">
        <f>IF($D39&gt;=1,($B38/HLOOKUP($D39,'Annuity Cal'!$H$7:$BE$11,2,FALSE))*HLOOKUP(AH39,'Annuity Cal'!$H$7:$BE$11,3,FALSE),(IF(AH39&lt;=(-1),AH39,0)))</f>
        <v>#N/A</v>
      </c>
      <c r="AI41" s="124" t="e">
        <f>IF($D39&gt;=1,($B38/HLOOKUP($D39,'Annuity Cal'!$H$7:$BE$11,2,FALSE))*HLOOKUP(AI39,'Annuity Cal'!$H$7:$BE$11,3,FALSE),(IF(AI39&lt;=(-1),AI39,0)))</f>
        <v>#N/A</v>
      </c>
      <c r="AJ41" s="124" t="e">
        <f>IF($D39&gt;=1,($B38/HLOOKUP($D39,'Annuity Cal'!$H$7:$BE$11,2,FALSE))*HLOOKUP(AJ39,'Annuity Cal'!$H$7:$BE$11,3,FALSE),(IF(AJ39&lt;=(-1),AJ39,0)))</f>
        <v>#N/A</v>
      </c>
      <c r="AK41" s="124" t="e">
        <f>IF($D39&gt;=1,($B38/HLOOKUP($D39,'Annuity Cal'!$H$7:$BE$11,2,FALSE))*HLOOKUP(AK39,'Annuity Cal'!$H$7:$BE$11,3,FALSE),(IF(AK39&lt;=(-1),AK39,0)))</f>
        <v>#N/A</v>
      </c>
      <c r="AL41" s="124" t="e">
        <f>IF($D39&gt;=1,($B38/HLOOKUP($D39,'Annuity Cal'!$H$7:$BE$11,2,FALSE))*HLOOKUP(AL39,'Annuity Cal'!$H$7:$BE$11,3,FALSE),(IF(AL39&lt;=(-1),AL39,0)))</f>
        <v>#N/A</v>
      </c>
      <c r="AM41" s="124" t="e">
        <f>IF($D39&gt;=1,($B38/HLOOKUP($D39,'Annuity Cal'!$H$7:$BE$11,2,FALSE))*HLOOKUP(AM39,'Annuity Cal'!$H$7:$BE$11,3,FALSE),(IF(AM39&lt;=(-1),AM39,0)))</f>
        <v>#N/A</v>
      </c>
      <c r="AN41" s="124" t="e">
        <f>IF($D39&gt;=1,($B38/HLOOKUP($D39,'Annuity Cal'!$H$7:$BE$11,2,FALSE))*HLOOKUP(AN39,'Annuity Cal'!$H$7:$BE$11,3,FALSE),(IF(AN39&lt;=(-1),AN39,0)))</f>
        <v>#N/A</v>
      </c>
      <c r="AO41" s="124" t="e">
        <f>IF($D39&gt;=1,($B38/HLOOKUP($D39,'Annuity Cal'!$H$7:$BE$11,2,FALSE))*HLOOKUP(AO39,'Annuity Cal'!$H$7:$BE$11,3,FALSE),(IF(AO39&lt;=(-1),AO39,0)))</f>
        <v>#N/A</v>
      </c>
      <c r="AP41" s="124" t="e">
        <f>IF($D39&gt;=1,($B38/HLOOKUP($D39,'Annuity Cal'!$H$7:$BE$11,2,FALSE))*HLOOKUP(AP39,'Annuity Cal'!$H$7:$BE$11,3,FALSE),(IF(AP39&lt;=(-1),AP39,0)))</f>
        <v>#N/A</v>
      </c>
      <c r="AQ41" s="124" t="e">
        <f>IF($D39&gt;=1,($B38/HLOOKUP($D39,'Annuity Cal'!$H$7:$BE$11,2,FALSE))*HLOOKUP(AQ39,'Annuity Cal'!$H$7:$BE$11,3,FALSE),(IF(AQ39&lt;=(-1),AQ39,0)))</f>
        <v>#N/A</v>
      </c>
      <c r="AR41" s="124" t="e">
        <f>IF($D39&gt;=1,($B38/HLOOKUP($D39,'Annuity Cal'!$H$7:$BE$11,2,FALSE))*HLOOKUP(AR39,'Annuity Cal'!$H$7:$BE$11,3,FALSE),(IF(AR39&lt;=(-1),AR39,0)))</f>
        <v>#N/A</v>
      </c>
      <c r="AS41" s="124" t="e">
        <f>IF($D39&gt;=1,($B38/HLOOKUP($D39,'Annuity Cal'!$H$7:$BE$11,2,FALSE))*HLOOKUP(AS39,'Annuity Cal'!$H$7:$BE$11,3,FALSE),(IF(AS39&lt;=(-1),AS39,0)))</f>
        <v>#N/A</v>
      </c>
      <c r="AT41" s="124" t="e">
        <f>IF($D39&gt;=1,($B38/HLOOKUP($D39,'Annuity Cal'!$H$7:$BE$11,2,FALSE))*HLOOKUP(AT39,'Annuity Cal'!$H$7:$BE$11,3,FALSE),(IF(AT39&lt;=(-1),AT39,0)))</f>
        <v>#N/A</v>
      </c>
      <c r="AU41" s="124" t="e">
        <f>IF($D39&gt;=1,($B38/HLOOKUP($D39,'Annuity Cal'!$H$7:$BE$11,2,FALSE))*HLOOKUP(AU39,'Annuity Cal'!$H$7:$BE$11,3,FALSE),(IF(AU39&lt;=(-1),AU39,0)))</f>
        <v>#N/A</v>
      </c>
      <c r="AV41" s="124" t="e">
        <f>IF($D39&gt;=1,($B38/HLOOKUP($D39,'Annuity Cal'!$H$7:$BE$11,2,FALSE))*HLOOKUP(AV39,'Annuity Cal'!$H$7:$BE$11,3,FALSE),(IF(AV39&lt;=(-1),AV39,0)))</f>
        <v>#N/A</v>
      </c>
      <c r="AW41" s="124" t="e">
        <f>IF($D39&gt;=1,($B38/HLOOKUP($D39,'Annuity Cal'!$H$7:$BE$11,2,FALSE))*HLOOKUP(AW39,'Annuity Cal'!$H$7:$BE$11,3,FALSE),(IF(AW39&lt;=(-1),AW39,0)))</f>
        <v>#N/A</v>
      </c>
      <c r="AX41" s="124" t="e">
        <f>IF($D39&gt;=1,($B38/HLOOKUP($D39,'Annuity Cal'!$H$7:$BE$11,2,FALSE))*HLOOKUP(AX39,'Annuity Cal'!$H$7:$BE$11,3,FALSE),(IF(AX39&lt;=(-1),AX39,0)))</f>
        <v>#N/A</v>
      </c>
      <c r="AY41" s="124" t="e">
        <f>IF($D39&gt;=1,($B38/HLOOKUP($D39,'Annuity Cal'!$H$7:$BE$11,2,FALSE))*HLOOKUP(AY39,'Annuity Cal'!$H$7:$BE$11,3,FALSE),(IF(AY39&lt;=(-1),AY39,0)))</f>
        <v>#N/A</v>
      </c>
      <c r="AZ41" s="124" t="e">
        <f>IF($D39&gt;=1,($B38/HLOOKUP($D39,'Annuity Cal'!$H$7:$BE$11,2,FALSE))*HLOOKUP(AZ39,'Annuity Cal'!$H$7:$BE$11,3,FALSE),(IF(AZ39&lt;=(-1),AZ39,0)))</f>
        <v>#N/A</v>
      </c>
      <c r="BA41" s="124" t="e">
        <f>IF($D39&gt;=1,($B38/HLOOKUP($D39,'Annuity Cal'!$H$7:$BE$11,2,FALSE))*HLOOKUP(BA39,'Annuity Cal'!$H$7:$BE$11,3,FALSE),(IF(BA39&lt;=(-1),BA39,0)))</f>
        <v>#N/A</v>
      </c>
      <c r="BB41" s="124" t="e">
        <f>IF($D39&gt;=1,($B38/HLOOKUP($D39,'Annuity Cal'!$H$7:$BE$11,2,FALSE))*HLOOKUP(BB39,'Annuity Cal'!$H$7:$BE$11,3,FALSE),(IF(BB39&lt;=(-1),BB39,0)))</f>
        <v>#N/A</v>
      </c>
      <c r="BC41" s="124" t="e">
        <f>IF($D39&gt;=1,($B38/HLOOKUP($D39,'Annuity Cal'!$H$7:$BE$11,2,FALSE))*HLOOKUP(BC39,'Annuity Cal'!$H$7:$BE$11,3,FALSE),(IF(BC39&lt;=(-1),BC39,0)))</f>
        <v>#N/A</v>
      </c>
      <c r="BD41" s="124" t="e">
        <f>IF($D39&gt;=1,($B38/HLOOKUP($D39,'Annuity Cal'!$H$7:$BE$11,2,FALSE))*HLOOKUP(BD39,'Annuity Cal'!$H$7:$BE$11,3,FALSE),(IF(BD39&lt;=(-1),BD39,0)))</f>
        <v>#N/A</v>
      </c>
      <c r="BE41" s="124" t="e">
        <f>IF($D39&gt;=1,($B38/HLOOKUP($D39,'Annuity Cal'!$H$7:$BE$11,2,FALSE))*HLOOKUP(BE39,'Annuity Cal'!$H$7:$BE$11,3,FALSE),(IF(BE39&lt;=(-1),BE39,0)))</f>
        <v>#N/A</v>
      </c>
      <c r="BF41" s="124" t="e">
        <f>IF($D39&gt;=1,($B38/HLOOKUP($D39,'Annuity Cal'!$H$7:$BE$11,2,FALSE))*HLOOKUP(BF39,'Annuity Cal'!$H$7:$BE$11,3,FALSE),(IF(BF39&lt;=(-1),BF39,0)))</f>
        <v>#N/A</v>
      </c>
      <c r="BG41" s="124" t="e">
        <f>IF($D39&gt;=1,($B38/HLOOKUP($D39,'Annuity Cal'!$H$7:$BE$11,2,FALSE))*HLOOKUP(BG39,'Annuity Cal'!$H$7:$BE$11,3,FALSE),(IF(BG39&lt;=(-1),BG39,0)))</f>
        <v>#N/A</v>
      </c>
      <c r="BH41" s="124" t="e">
        <f>IF($D39&gt;=1,($B38/HLOOKUP($D39,'Annuity Cal'!$H$7:$BE$11,2,FALSE))*HLOOKUP(BH39,'Annuity Cal'!$H$7:$BE$11,3,FALSE),(IF(BH39&lt;=(-1),BH39,0)))</f>
        <v>#N/A</v>
      </c>
      <c r="BI41" s="124" t="e">
        <f>IF($D39&gt;=1,($B38/HLOOKUP($D39,'Annuity Cal'!$H$7:$BE$11,2,FALSE))*HLOOKUP(BI39,'Annuity Cal'!$H$7:$BE$11,3,FALSE),(IF(BI39&lt;=(-1),BI39,0)))</f>
        <v>#N/A</v>
      </c>
      <c r="BJ41" s="124" t="e">
        <f>IF($D39&gt;=1,($B38/HLOOKUP($D39,'Annuity Cal'!$H$7:$BE$11,2,FALSE))*HLOOKUP(BJ39,'Annuity Cal'!$H$7:$BE$11,3,FALSE),(IF(BJ39&lt;=(-1),BJ39,0)))</f>
        <v>#N/A</v>
      </c>
      <c r="BK41" s="124" t="e">
        <f>IF($D39&gt;=1,($B38/HLOOKUP($D39,'Annuity Cal'!$H$7:$BE$11,2,FALSE))*HLOOKUP(BK39,'Annuity Cal'!$H$7:$BE$11,3,FALSE),(IF(BK39&lt;=(-1),BK39,0)))</f>
        <v>#N/A</v>
      </c>
      <c r="BL41" s="124" t="e">
        <f>IF($D39&gt;=1,($B38/HLOOKUP($D39,'Annuity Cal'!$H$7:$BE$11,2,FALSE))*HLOOKUP(BL39,'Annuity Cal'!$H$7:$BE$11,3,FALSE),(IF(BL39&lt;=(-1),BL39,0)))</f>
        <v>#N/A</v>
      </c>
      <c r="BM41" s="124" t="e">
        <f>IF($D39&gt;=1,($B38/HLOOKUP($D39,'Annuity Cal'!$H$7:$BE$11,2,FALSE))*HLOOKUP(BM39,'Annuity Cal'!$H$7:$BE$11,3,FALSE),(IF(BM39&lt;=(-1),BM39,0)))</f>
        <v>#N/A</v>
      </c>
      <c r="BN41" s="124" t="e">
        <f>IF($D39&gt;=1,($B38/HLOOKUP($D39,'Annuity Cal'!$H$7:$BE$11,2,FALSE))*HLOOKUP(BN39,'Annuity Cal'!$H$7:$BE$11,3,FALSE),(IF(BN39&lt;=(-1),BN39,0)))</f>
        <v>#N/A</v>
      </c>
    </row>
    <row r="42" spans="1:66" s="124" customFormat="1" hidden="1">
      <c r="C42" s="124" t="s">
        <v>31</v>
      </c>
      <c r="D42" s="124">
        <f>IF($D39&gt;=1,($B38/HLOOKUP($D39,'Annuity Cal'!$H$7:$BE$11,2,FALSE))*HLOOKUP(D39,'Annuity Cal'!$H$7:$BE$11,4,FALSE),(IF(D39&lt;=(-1),D39,0)))</f>
        <v>24141.000123650461</v>
      </c>
      <c r="E42" s="124">
        <f>IF($D39&gt;=1,($B38/HLOOKUP($D39,'Annuity Cal'!$H$7:$BE$11,2,FALSE))*HLOOKUP(E39,'Annuity Cal'!$H$7:$BE$11,4,FALSE),(IF(E39&lt;=(-1),E39,0)))</f>
        <v>14861.912520962669</v>
      </c>
      <c r="F42" s="124">
        <f>IF($D39&gt;=1,($B38/HLOOKUP($D39,'Annuity Cal'!$H$7:$BE$11,2,FALSE))*HLOOKUP(F39,'Annuity Cal'!$H$7:$BE$11,4,FALSE),(IF(F39&lt;=(-1),F39,0)))</f>
        <v>5045.9634212621986</v>
      </c>
      <c r="G42" s="124" t="e">
        <f>IF($D39&gt;=1,($B38/HLOOKUP($D39,'Annuity Cal'!$H$7:$BE$11,2,FALSE))*HLOOKUP(G39,'Annuity Cal'!$H$7:$BE$11,4,FALSE),(IF(G39&lt;=(-1),G39,0)))</f>
        <v>#N/A</v>
      </c>
      <c r="H42" s="124" t="e">
        <f>IF($D39&gt;=1,($B38/HLOOKUP($D39,'Annuity Cal'!$H$7:$BE$11,2,FALSE))*HLOOKUP(H39,'Annuity Cal'!$H$7:$BE$11,4,FALSE),(IF(H39&lt;=(-1),H39,0)))</f>
        <v>#N/A</v>
      </c>
      <c r="I42" s="124" t="e">
        <f>IF($D39&gt;=1,($B38/HLOOKUP($D39,'Annuity Cal'!$H$7:$BE$11,2,FALSE))*HLOOKUP(I39,'Annuity Cal'!$H$7:$BE$11,4,FALSE),(IF(I39&lt;=(-1),I39,0)))</f>
        <v>#N/A</v>
      </c>
      <c r="J42" s="124" t="e">
        <f>IF($D39&gt;=1,($B38/HLOOKUP($D39,'Annuity Cal'!$H$7:$BE$11,2,FALSE))*HLOOKUP(J39,'Annuity Cal'!$H$7:$BE$11,4,FALSE),(IF(J39&lt;=(-1),J39,0)))</f>
        <v>#N/A</v>
      </c>
      <c r="K42" s="124" t="e">
        <f>IF($D39&gt;=1,($B38/HLOOKUP($D39,'Annuity Cal'!$H$7:$BE$11,2,FALSE))*HLOOKUP(K39,'Annuity Cal'!$H$7:$BE$11,4,FALSE),(IF(K39&lt;=(-1),K39,0)))</f>
        <v>#N/A</v>
      </c>
      <c r="L42" s="124" t="e">
        <f>IF($D39&gt;=1,($B38/HLOOKUP($D39,'Annuity Cal'!$H$7:$BE$11,2,FALSE))*HLOOKUP(L39,'Annuity Cal'!$H$7:$BE$11,4,FALSE),(IF(L39&lt;=(-1),L39,0)))</f>
        <v>#N/A</v>
      </c>
      <c r="M42" s="124" t="e">
        <f>IF($D39&gt;=1,($B38/HLOOKUP($D39,'Annuity Cal'!$H$7:$BE$11,2,FALSE))*HLOOKUP(M39,'Annuity Cal'!$H$7:$BE$11,4,FALSE),(IF(M39&lt;=(-1),M39,0)))</f>
        <v>#N/A</v>
      </c>
      <c r="N42" s="124" t="e">
        <f>IF($D39&gt;=1,($B38/HLOOKUP($D39,'Annuity Cal'!$H$7:$BE$11,2,FALSE))*HLOOKUP(N39,'Annuity Cal'!$H$7:$BE$11,4,FALSE),(IF(N39&lt;=(-1),N39,0)))</f>
        <v>#N/A</v>
      </c>
      <c r="O42" s="124" t="e">
        <f>IF($D39&gt;=1,($B38/HLOOKUP($D39,'Annuity Cal'!$H$7:$BE$11,2,FALSE))*HLOOKUP(O39,'Annuity Cal'!$H$7:$BE$11,4,FALSE),(IF(O39&lt;=(-1),O39,0)))</f>
        <v>#N/A</v>
      </c>
      <c r="P42" s="124" t="e">
        <f>IF($D39&gt;=1,($B38/HLOOKUP($D39,'Annuity Cal'!$H$7:$BE$11,2,FALSE))*HLOOKUP(P39,'Annuity Cal'!$H$7:$BE$11,4,FALSE),(IF(P39&lt;=(-1),P39,0)))</f>
        <v>#N/A</v>
      </c>
      <c r="Q42" s="124" t="e">
        <f>IF($D39&gt;=1,($B38/HLOOKUP($D39,'Annuity Cal'!$H$7:$BE$11,2,FALSE))*HLOOKUP(Q39,'Annuity Cal'!$H$7:$BE$11,4,FALSE),(IF(Q39&lt;=(-1),Q39,0)))</f>
        <v>#N/A</v>
      </c>
      <c r="R42" s="124" t="e">
        <f>IF($D39&gt;=1,($B38/HLOOKUP($D39,'Annuity Cal'!$H$7:$BE$11,2,FALSE))*HLOOKUP(R39,'Annuity Cal'!$H$7:$BE$11,4,FALSE),(IF(R39&lt;=(-1),R39,0)))</f>
        <v>#N/A</v>
      </c>
      <c r="S42" s="124" t="e">
        <f>IF($D39&gt;=1,($B38/HLOOKUP($D39,'Annuity Cal'!$H$7:$BE$11,2,FALSE))*HLOOKUP(S39,'Annuity Cal'!$H$7:$BE$11,4,FALSE),(IF(S39&lt;=(-1),S39,0)))</f>
        <v>#N/A</v>
      </c>
      <c r="T42" s="124" t="e">
        <f>IF($D39&gt;=1,($B38/HLOOKUP($D39,'Annuity Cal'!$H$7:$BE$11,2,FALSE))*HLOOKUP(T39,'Annuity Cal'!$H$7:$BE$11,4,FALSE),(IF(T39&lt;=(-1),T39,0)))</f>
        <v>#N/A</v>
      </c>
      <c r="U42" s="124" t="e">
        <f>IF($D39&gt;=1,($B38/HLOOKUP($D39,'Annuity Cal'!$H$7:$BE$11,2,FALSE))*HLOOKUP(U39,'Annuity Cal'!$H$7:$BE$11,4,FALSE),(IF(U39&lt;=(-1),U39,0)))</f>
        <v>#N/A</v>
      </c>
      <c r="V42" s="124" t="e">
        <f>IF($D39&gt;=1,($B38/HLOOKUP($D39,'Annuity Cal'!$H$7:$BE$11,2,FALSE))*HLOOKUP(V39,'Annuity Cal'!$H$7:$BE$11,4,FALSE),(IF(V39&lt;=(-1),V39,0)))</f>
        <v>#N/A</v>
      </c>
      <c r="W42" s="124" t="e">
        <f>IF($D39&gt;=1,($B38/HLOOKUP($D39,'Annuity Cal'!$H$7:$BE$11,2,FALSE))*HLOOKUP(W39,'Annuity Cal'!$H$7:$BE$11,4,FALSE),(IF(W39&lt;=(-1),W39,0)))</f>
        <v>#N/A</v>
      </c>
      <c r="X42" s="124" t="e">
        <f>IF($D39&gt;=1,($B38/HLOOKUP($D39,'Annuity Cal'!$H$7:$BE$11,2,FALSE))*HLOOKUP(X39,'Annuity Cal'!$H$7:$BE$11,4,FALSE),(IF(X39&lt;=(-1),X39,0)))</f>
        <v>#N/A</v>
      </c>
      <c r="Y42" s="124" t="e">
        <f>IF($D39&gt;=1,($B38/HLOOKUP($D39,'Annuity Cal'!$H$7:$BE$11,2,FALSE))*HLOOKUP(Y39,'Annuity Cal'!$H$7:$BE$11,4,FALSE),(IF(Y39&lt;=(-1),Y39,0)))</f>
        <v>#N/A</v>
      </c>
      <c r="Z42" s="124" t="e">
        <f>IF($D39&gt;=1,($B38/HLOOKUP($D39,'Annuity Cal'!$H$7:$BE$11,2,FALSE))*HLOOKUP(Z39,'Annuity Cal'!$H$7:$BE$11,4,FALSE),(IF(Z39&lt;=(-1),Z39,0)))</f>
        <v>#N/A</v>
      </c>
      <c r="AA42" s="124" t="e">
        <f>IF($D39&gt;=1,($B38/HLOOKUP($D39,'Annuity Cal'!$H$7:$BE$11,2,FALSE))*HLOOKUP(AA39,'Annuity Cal'!$H$7:$BE$11,4,FALSE),(IF(AA39&lt;=(-1),AA39,0)))</f>
        <v>#N/A</v>
      </c>
      <c r="AB42" s="124" t="e">
        <f>IF($D39&gt;=1,($B38/HLOOKUP($D39,'Annuity Cal'!$H$7:$BE$11,2,FALSE))*HLOOKUP(AB39,'Annuity Cal'!$H$7:$BE$11,4,FALSE),(IF(AB39&lt;=(-1),AB39,0)))</f>
        <v>#N/A</v>
      </c>
      <c r="AC42" s="124" t="e">
        <f>IF($D39&gt;=1,($B38/HLOOKUP($D39,'Annuity Cal'!$H$7:$BE$11,2,FALSE))*HLOOKUP(AC39,'Annuity Cal'!$H$7:$BE$11,4,FALSE),(IF(AC39&lt;=(-1),AC39,0)))</f>
        <v>#N/A</v>
      </c>
      <c r="AD42" s="124" t="e">
        <f>IF($D39&gt;=1,($B38/HLOOKUP($D39,'Annuity Cal'!$H$7:$BE$11,2,FALSE))*HLOOKUP(AD39,'Annuity Cal'!$H$7:$BE$11,4,FALSE),(IF(AD39&lt;=(-1),AD39,0)))</f>
        <v>#N/A</v>
      </c>
      <c r="AE42" s="124" t="e">
        <f>IF($D39&gt;=1,($B38/HLOOKUP($D39,'Annuity Cal'!$H$7:$BE$11,2,FALSE))*HLOOKUP(AE39,'Annuity Cal'!$H$7:$BE$11,4,FALSE),(IF(AE39&lt;=(-1),AE39,0)))</f>
        <v>#N/A</v>
      </c>
      <c r="AF42" s="124" t="e">
        <f>IF($D39&gt;=1,($B38/HLOOKUP($D39,'Annuity Cal'!$H$7:$BE$11,2,FALSE))*HLOOKUP(AF39,'Annuity Cal'!$H$7:$BE$11,4,FALSE),(IF(AF39&lt;=(-1),AF39,0)))</f>
        <v>#N/A</v>
      </c>
      <c r="AG42" s="124" t="e">
        <f>IF($D39&gt;=1,($B38/HLOOKUP($D39,'Annuity Cal'!$H$7:$BE$11,2,FALSE))*HLOOKUP(AG39,'Annuity Cal'!$H$7:$BE$11,4,FALSE),(IF(AG39&lt;=(-1),AG39,0)))</f>
        <v>#N/A</v>
      </c>
      <c r="AH42" s="124" t="e">
        <f>IF($D39&gt;=1,($B38/HLOOKUP($D39,'Annuity Cal'!$H$7:$BE$11,2,FALSE))*HLOOKUP(AH39,'Annuity Cal'!$H$7:$BE$11,4,FALSE),(IF(AH39&lt;=(-1),AH39,0)))</f>
        <v>#N/A</v>
      </c>
      <c r="AI42" s="124" t="e">
        <f>IF($D39&gt;=1,($B38/HLOOKUP($D39,'Annuity Cal'!$H$7:$BE$11,2,FALSE))*HLOOKUP(AI39,'Annuity Cal'!$H$7:$BE$11,4,FALSE),(IF(AI39&lt;=(-1),AI39,0)))</f>
        <v>#N/A</v>
      </c>
      <c r="AJ42" s="124" t="e">
        <f>IF($D39&gt;=1,($B38/HLOOKUP($D39,'Annuity Cal'!$H$7:$BE$11,2,FALSE))*HLOOKUP(AJ39,'Annuity Cal'!$H$7:$BE$11,4,FALSE),(IF(AJ39&lt;=(-1),AJ39,0)))</f>
        <v>#N/A</v>
      </c>
      <c r="AK42" s="124" t="e">
        <f>IF($D39&gt;=1,($B38/HLOOKUP($D39,'Annuity Cal'!$H$7:$BE$11,2,FALSE))*HLOOKUP(AK39,'Annuity Cal'!$H$7:$BE$11,4,FALSE),(IF(AK39&lt;=(-1),AK39,0)))</f>
        <v>#N/A</v>
      </c>
      <c r="AL42" s="124" t="e">
        <f>IF($D39&gt;=1,($B38/HLOOKUP($D39,'Annuity Cal'!$H$7:$BE$11,2,FALSE))*HLOOKUP(AL39,'Annuity Cal'!$H$7:$BE$11,4,FALSE),(IF(AL39&lt;=(-1),AL39,0)))</f>
        <v>#N/A</v>
      </c>
      <c r="AM42" s="124" t="e">
        <f>IF($D39&gt;=1,($B38/HLOOKUP($D39,'Annuity Cal'!$H$7:$BE$11,2,FALSE))*HLOOKUP(AM39,'Annuity Cal'!$H$7:$BE$11,4,FALSE),(IF(AM39&lt;=(-1),AM39,0)))</f>
        <v>#N/A</v>
      </c>
      <c r="AN42" s="124" t="e">
        <f>IF($D39&gt;=1,($B38/HLOOKUP($D39,'Annuity Cal'!$H$7:$BE$11,2,FALSE))*HLOOKUP(AN39,'Annuity Cal'!$H$7:$BE$11,4,FALSE),(IF(AN39&lt;=(-1),AN39,0)))</f>
        <v>#N/A</v>
      </c>
      <c r="AO42" s="124" t="e">
        <f>IF($D39&gt;=1,($B38/HLOOKUP($D39,'Annuity Cal'!$H$7:$BE$11,2,FALSE))*HLOOKUP(AO39,'Annuity Cal'!$H$7:$BE$11,4,FALSE),(IF(AO39&lt;=(-1),AO39,0)))</f>
        <v>#N/A</v>
      </c>
      <c r="AP42" s="124" t="e">
        <f>IF($D39&gt;=1,($B38/HLOOKUP($D39,'Annuity Cal'!$H$7:$BE$11,2,FALSE))*HLOOKUP(AP39,'Annuity Cal'!$H$7:$BE$11,4,FALSE),(IF(AP39&lt;=(-1),AP39,0)))</f>
        <v>#N/A</v>
      </c>
      <c r="AQ42" s="124" t="e">
        <f>IF($D39&gt;=1,($B38/HLOOKUP($D39,'Annuity Cal'!$H$7:$BE$11,2,FALSE))*HLOOKUP(AQ39,'Annuity Cal'!$H$7:$BE$11,4,FALSE),(IF(AQ39&lt;=(-1),AQ39,0)))</f>
        <v>#N/A</v>
      </c>
      <c r="AR42" s="124" t="e">
        <f>IF($D39&gt;=1,($B38/HLOOKUP($D39,'Annuity Cal'!$H$7:$BE$11,2,FALSE))*HLOOKUP(AR39,'Annuity Cal'!$H$7:$BE$11,4,FALSE),(IF(AR39&lt;=(-1),AR39,0)))</f>
        <v>#N/A</v>
      </c>
      <c r="AS42" s="124" t="e">
        <f>IF($D39&gt;=1,($B38/HLOOKUP($D39,'Annuity Cal'!$H$7:$BE$11,2,FALSE))*HLOOKUP(AS39,'Annuity Cal'!$H$7:$BE$11,4,FALSE),(IF(AS39&lt;=(-1),AS39,0)))</f>
        <v>#N/A</v>
      </c>
      <c r="AT42" s="124" t="e">
        <f>IF($D39&gt;=1,($B38/HLOOKUP($D39,'Annuity Cal'!$H$7:$BE$11,2,FALSE))*HLOOKUP(AT39,'Annuity Cal'!$H$7:$BE$11,4,FALSE),(IF(AT39&lt;=(-1),AT39,0)))</f>
        <v>#N/A</v>
      </c>
      <c r="AU42" s="124" t="e">
        <f>IF($D39&gt;=1,($B38/HLOOKUP($D39,'Annuity Cal'!$H$7:$BE$11,2,FALSE))*HLOOKUP(AU39,'Annuity Cal'!$H$7:$BE$11,4,FALSE),(IF(AU39&lt;=(-1),AU39,0)))</f>
        <v>#N/A</v>
      </c>
      <c r="AV42" s="124" t="e">
        <f>IF($D39&gt;=1,($B38/HLOOKUP($D39,'Annuity Cal'!$H$7:$BE$11,2,FALSE))*HLOOKUP(AV39,'Annuity Cal'!$H$7:$BE$11,4,FALSE),(IF(AV39&lt;=(-1),AV39,0)))</f>
        <v>#N/A</v>
      </c>
      <c r="AW42" s="124" t="e">
        <f>IF($D39&gt;=1,($B38/HLOOKUP($D39,'Annuity Cal'!$H$7:$BE$11,2,FALSE))*HLOOKUP(AW39,'Annuity Cal'!$H$7:$BE$11,4,FALSE),(IF(AW39&lt;=(-1),AW39,0)))</f>
        <v>#N/A</v>
      </c>
      <c r="AX42" s="124" t="e">
        <f>IF($D39&gt;=1,($B38/HLOOKUP($D39,'Annuity Cal'!$H$7:$BE$11,2,FALSE))*HLOOKUP(AX39,'Annuity Cal'!$H$7:$BE$11,4,FALSE),(IF(AX39&lt;=(-1),AX39,0)))</f>
        <v>#N/A</v>
      </c>
      <c r="AY42" s="124" t="e">
        <f>IF($D39&gt;=1,($B38/HLOOKUP($D39,'Annuity Cal'!$H$7:$BE$11,2,FALSE))*HLOOKUP(AY39,'Annuity Cal'!$H$7:$BE$11,4,FALSE),(IF(AY39&lt;=(-1),AY39,0)))</f>
        <v>#N/A</v>
      </c>
      <c r="AZ42" s="124" t="e">
        <f>IF($D39&gt;=1,($B38/HLOOKUP($D39,'Annuity Cal'!$H$7:$BE$11,2,FALSE))*HLOOKUP(AZ39,'Annuity Cal'!$H$7:$BE$11,4,FALSE),(IF(AZ39&lt;=(-1),AZ39,0)))</f>
        <v>#N/A</v>
      </c>
      <c r="BA42" s="124" t="e">
        <f>IF($D39&gt;=1,($B38/HLOOKUP($D39,'Annuity Cal'!$H$7:$BE$11,2,FALSE))*HLOOKUP(BA39,'Annuity Cal'!$H$7:$BE$11,4,FALSE),(IF(BA39&lt;=(-1),BA39,0)))</f>
        <v>#N/A</v>
      </c>
      <c r="BB42" s="124" t="e">
        <f>IF($D39&gt;=1,($B38/HLOOKUP($D39,'Annuity Cal'!$H$7:$BE$11,2,FALSE))*HLOOKUP(BB39,'Annuity Cal'!$H$7:$BE$11,4,FALSE),(IF(BB39&lt;=(-1),BB39,0)))</f>
        <v>#N/A</v>
      </c>
      <c r="BC42" s="124" t="e">
        <f>IF($D39&gt;=1,($B38/HLOOKUP($D39,'Annuity Cal'!$H$7:$BE$11,2,FALSE))*HLOOKUP(BC39,'Annuity Cal'!$H$7:$BE$11,4,FALSE),(IF(BC39&lt;=(-1),BC39,0)))</f>
        <v>#N/A</v>
      </c>
      <c r="BD42" s="124" t="e">
        <f>IF($D39&gt;=1,($B38/HLOOKUP($D39,'Annuity Cal'!$H$7:$BE$11,2,FALSE))*HLOOKUP(BD39,'Annuity Cal'!$H$7:$BE$11,4,FALSE),(IF(BD39&lt;=(-1),BD39,0)))</f>
        <v>#N/A</v>
      </c>
      <c r="BE42" s="124" t="e">
        <f>IF($D39&gt;=1,($B38/HLOOKUP($D39,'Annuity Cal'!$H$7:$BE$11,2,FALSE))*HLOOKUP(BE39,'Annuity Cal'!$H$7:$BE$11,4,FALSE),(IF(BE39&lt;=(-1),BE39,0)))</f>
        <v>#N/A</v>
      </c>
      <c r="BF42" s="124" t="e">
        <f>IF($D39&gt;=1,($B38/HLOOKUP($D39,'Annuity Cal'!$H$7:$BE$11,2,FALSE))*HLOOKUP(BF39,'Annuity Cal'!$H$7:$BE$11,4,FALSE),(IF(BF39&lt;=(-1),BF39,0)))</f>
        <v>#N/A</v>
      </c>
      <c r="BG42" s="124" t="e">
        <f>IF($D39&gt;=1,($B38/HLOOKUP($D39,'Annuity Cal'!$H$7:$BE$11,2,FALSE))*HLOOKUP(BG39,'Annuity Cal'!$H$7:$BE$11,4,FALSE),(IF(BG39&lt;=(-1),BG39,0)))</f>
        <v>#N/A</v>
      </c>
      <c r="BH42" s="124" t="e">
        <f>IF($D39&gt;=1,($B38/HLOOKUP($D39,'Annuity Cal'!$H$7:$BE$11,2,FALSE))*HLOOKUP(BH39,'Annuity Cal'!$H$7:$BE$11,4,FALSE),(IF(BH39&lt;=(-1),BH39,0)))</f>
        <v>#N/A</v>
      </c>
      <c r="BI42" s="124" t="e">
        <f>IF($D39&gt;=1,($B38/HLOOKUP($D39,'Annuity Cal'!$H$7:$BE$11,2,FALSE))*HLOOKUP(BI39,'Annuity Cal'!$H$7:$BE$11,4,FALSE),(IF(BI39&lt;=(-1),BI39,0)))</f>
        <v>#N/A</v>
      </c>
      <c r="BJ42" s="124" t="e">
        <f>IF($D39&gt;=1,($B38/HLOOKUP($D39,'Annuity Cal'!$H$7:$BE$11,2,FALSE))*HLOOKUP(BJ39,'Annuity Cal'!$H$7:$BE$11,4,FALSE),(IF(BJ39&lt;=(-1),BJ39,0)))</f>
        <v>#N/A</v>
      </c>
      <c r="BK42" s="124" t="e">
        <f>IF($D39&gt;=1,($B38/HLOOKUP($D39,'Annuity Cal'!$H$7:$BE$11,2,FALSE))*HLOOKUP(BK39,'Annuity Cal'!$H$7:$BE$11,4,FALSE),(IF(BK39&lt;=(-1),BK39,0)))</f>
        <v>#N/A</v>
      </c>
      <c r="BL42" s="124" t="e">
        <f>IF($D39&gt;=1,($B38/HLOOKUP($D39,'Annuity Cal'!$H$7:$BE$11,2,FALSE))*HLOOKUP(BL39,'Annuity Cal'!$H$7:$BE$11,4,FALSE),(IF(BL39&lt;=(-1),BL39,0)))</f>
        <v>#N/A</v>
      </c>
      <c r="BM42" s="124" t="e">
        <f>IF($D39&gt;=1,($B38/HLOOKUP($D39,'Annuity Cal'!$H$7:$BE$11,2,FALSE))*HLOOKUP(BM39,'Annuity Cal'!$H$7:$BE$11,4,FALSE),(IF(BM39&lt;=(-1),BM39,0)))</f>
        <v>#N/A</v>
      </c>
      <c r="BN42" s="124" t="e">
        <f>IF($D39&gt;=1,($B38/HLOOKUP($D39,'Annuity Cal'!$H$7:$BE$11,2,FALSE))*HLOOKUP(BN39,'Annuity Cal'!$H$7:$BE$11,4,FALSE),(IF(BN39&lt;=(-1),BN39,0)))</f>
        <v>#N/A</v>
      </c>
    </row>
    <row r="43" spans="1:66" s="124" customFormat="1" hidden="1">
      <c r="C43" s="124" t="s">
        <v>33</v>
      </c>
      <c r="D43" s="124">
        <f>IF($D39&gt;=1,($B38/HLOOKUP($D39,'Annuity Cal'!$H$7:$BE$11,2,FALSE))*HLOOKUP(D39,'Annuity Cal'!$H$7:$BE$11,5,FALSE),(IF(D39&lt;=(-1),D39,0)))</f>
        <v>184520.29202195842</v>
      </c>
      <c r="E43" s="124">
        <f>IF($D39&gt;=1,($B38/HLOOKUP($D39,'Annuity Cal'!$H$7:$BE$11,2,FALSE))*HLOOKUP(E39,'Annuity Cal'!$H$7:$BE$11,5,FALSE),(IF(E39&lt;=(-1),E39,0)))</f>
        <v>184520.29202195842</v>
      </c>
      <c r="F43" s="124">
        <f>IF($D39&gt;=1,($B38/HLOOKUP($D39,'Annuity Cal'!$H$7:$BE$11,2,FALSE))*HLOOKUP(F39,'Annuity Cal'!$H$7:$BE$11,5,FALSE),(IF(F39&lt;=(-1),F39,0)))</f>
        <v>184520.29202195842</v>
      </c>
      <c r="G43" s="124" t="e">
        <f>IF($D39&gt;=1,($B38/HLOOKUP($D39,'Annuity Cal'!$H$7:$BE$11,2,FALSE))*HLOOKUP(G39,'Annuity Cal'!$H$7:$BE$11,5,FALSE),(IF(G39&lt;=(-1),G39,0)))</f>
        <v>#N/A</v>
      </c>
      <c r="H43" s="124" t="e">
        <f>IF($D39&gt;=1,($B38/HLOOKUP($D39,'Annuity Cal'!$H$7:$BE$11,2,FALSE))*HLOOKUP(H39,'Annuity Cal'!$H$7:$BE$11,5,FALSE),(IF(H39&lt;=(-1),H39,0)))</f>
        <v>#N/A</v>
      </c>
      <c r="I43" s="124" t="e">
        <f>IF($D39&gt;=1,($B38/HLOOKUP($D39,'Annuity Cal'!$H$7:$BE$11,2,FALSE))*HLOOKUP(I39,'Annuity Cal'!$H$7:$BE$11,5,FALSE),(IF(I39&lt;=(-1),I39,0)))</f>
        <v>#N/A</v>
      </c>
      <c r="J43" s="124" t="e">
        <f>IF($D39&gt;=1,($B38/HLOOKUP($D39,'Annuity Cal'!$H$7:$BE$11,2,FALSE))*HLOOKUP(J39,'Annuity Cal'!$H$7:$BE$11,5,FALSE),(IF(J39&lt;=(-1),J39,0)))</f>
        <v>#N/A</v>
      </c>
      <c r="K43" s="124" t="e">
        <f>IF($D39&gt;=1,($B38/HLOOKUP($D39,'Annuity Cal'!$H$7:$BE$11,2,FALSE))*HLOOKUP(K39,'Annuity Cal'!$H$7:$BE$11,5,FALSE),(IF(K39&lt;=(-1),K39,0)))</f>
        <v>#N/A</v>
      </c>
      <c r="L43" s="124" t="e">
        <f>IF($D39&gt;=1,($B38/HLOOKUP($D39,'Annuity Cal'!$H$7:$BE$11,2,FALSE))*HLOOKUP(L39,'Annuity Cal'!$H$7:$BE$11,5,FALSE),(IF(L39&lt;=(-1),L39,0)))</f>
        <v>#N/A</v>
      </c>
      <c r="M43" s="124" t="e">
        <f>IF($D39&gt;=1,($B38/HLOOKUP($D39,'Annuity Cal'!$H$7:$BE$11,2,FALSE))*HLOOKUP(M39,'Annuity Cal'!$H$7:$BE$11,5,FALSE),(IF(M39&lt;=(-1),M39,0)))</f>
        <v>#N/A</v>
      </c>
      <c r="N43" s="124" t="e">
        <f>IF($D39&gt;=1,($B38/HLOOKUP($D39,'Annuity Cal'!$H$7:$BE$11,2,FALSE))*HLOOKUP(N39,'Annuity Cal'!$H$7:$BE$11,5,FALSE),(IF(N39&lt;=(-1),N39,0)))</f>
        <v>#N/A</v>
      </c>
      <c r="O43" s="124" t="e">
        <f>IF($D39&gt;=1,($B38/HLOOKUP($D39,'Annuity Cal'!$H$7:$BE$11,2,FALSE))*HLOOKUP(O39,'Annuity Cal'!$H$7:$BE$11,5,FALSE),(IF(O39&lt;=(-1),O39,0)))</f>
        <v>#N/A</v>
      </c>
      <c r="P43" s="124" t="e">
        <f>IF($D39&gt;=1,($B38/HLOOKUP($D39,'Annuity Cal'!$H$7:$BE$11,2,FALSE))*HLOOKUP(P39,'Annuity Cal'!$H$7:$BE$11,5,FALSE),(IF(P39&lt;=(-1),P39,0)))</f>
        <v>#N/A</v>
      </c>
      <c r="Q43" s="124" t="e">
        <f>IF($D39&gt;=1,($B38/HLOOKUP($D39,'Annuity Cal'!$H$7:$BE$11,2,FALSE))*HLOOKUP(Q39,'Annuity Cal'!$H$7:$BE$11,5,FALSE),(IF(Q39&lt;=(-1),Q39,0)))</f>
        <v>#N/A</v>
      </c>
      <c r="R43" s="124" t="e">
        <f>IF($D39&gt;=1,($B38/HLOOKUP($D39,'Annuity Cal'!$H$7:$BE$11,2,FALSE))*HLOOKUP(R39,'Annuity Cal'!$H$7:$BE$11,5,FALSE),(IF(R39&lt;=(-1),R39,0)))</f>
        <v>#N/A</v>
      </c>
      <c r="S43" s="124" t="e">
        <f>IF($D39&gt;=1,($B38/HLOOKUP($D39,'Annuity Cal'!$H$7:$BE$11,2,FALSE))*HLOOKUP(S39,'Annuity Cal'!$H$7:$BE$11,5,FALSE),(IF(S39&lt;=(-1),S39,0)))</f>
        <v>#N/A</v>
      </c>
      <c r="T43" s="124" t="e">
        <f>IF($D39&gt;=1,($B38/HLOOKUP($D39,'Annuity Cal'!$H$7:$BE$11,2,FALSE))*HLOOKUP(T39,'Annuity Cal'!$H$7:$BE$11,5,FALSE),(IF(T39&lt;=(-1),T39,0)))</f>
        <v>#N/A</v>
      </c>
      <c r="U43" s="124" t="e">
        <f>IF($D39&gt;=1,($B38/HLOOKUP($D39,'Annuity Cal'!$H$7:$BE$11,2,FALSE))*HLOOKUP(U39,'Annuity Cal'!$H$7:$BE$11,5,FALSE),(IF(U39&lt;=(-1),U39,0)))</f>
        <v>#N/A</v>
      </c>
      <c r="V43" s="124" t="e">
        <f>IF($D39&gt;=1,($B38/HLOOKUP($D39,'Annuity Cal'!$H$7:$BE$11,2,FALSE))*HLOOKUP(V39,'Annuity Cal'!$H$7:$BE$11,5,FALSE),(IF(V39&lt;=(-1),V39,0)))</f>
        <v>#N/A</v>
      </c>
      <c r="W43" s="124" t="e">
        <f>IF($D39&gt;=1,($B38/HLOOKUP($D39,'Annuity Cal'!$H$7:$BE$11,2,FALSE))*HLOOKUP(W39,'Annuity Cal'!$H$7:$BE$11,5,FALSE),(IF(W39&lt;=(-1),W39,0)))</f>
        <v>#N/A</v>
      </c>
      <c r="X43" s="124" t="e">
        <f>IF($D39&gt;=1,($B38/HLOOKUP($D39,'Annuity Cal'!$H$7:$BE$11,2,FALSE))*HLOOKUP(X39,'Annuity Cal'!$H$7:$BE$11,5,FALSE),(IF(X39&lt;=(-1),X39,0)))</f>
        <v>#N/A</v>
      </c>
      <c r="Y43" s="124" t="e">
        <f>IF($D39&gt;=1,($B38/HLOOKUP($D39,'Annuity Cal'!$H$7:$BE$11,2,FALSE))*HLOOKUP(Y39,'Annuity Cal'!$H$7:$BE$11,5,FALSE),(IF(Y39&lt;=(-1),Y39,0)))</f>
        <v>#N/A</v>
      </c>
      <c r="Z43" s="124" t="e">
        <f>IF($D39&gt;=1,($B38/HLOOKUP($D39,'Annuity Cal'!$H$7:$BE$11,2,FALSE))*HLOOKUP(Z39,'Annuity Cal'!$H$7:$BE$11,5,FALSE),(IF(Z39&lt;=(-1),Z39,0)))</f>
        <v>#N/A</v>
      </c>
      <c r="AA43" s="124" t="e">
        <f>IF($D39&gt;=1,($B38/HLOOKUP($D39,'Annuity Cal'!$H$7:$BE$11,2,FALSE))*HLOOKUP(AA39,'Annuity Cal'!$H$7:$BE$11,5,FALSE),(IF(AA39&lt;=(-1),AA39,0)))</f>
        <v>#N/A</v>
      </c>
      <c r="AB43" s="124" t="e">
        <f>IF($D39&gt;=1,($B38/HLOOKUP($D39,'Annuity Cal'!$H$7:$BE$11,2,FALSE))*HLOOKUP(AB39,'Annuity Cal'!$H$7:$BE$11,5,FALSE),(IF(AB39&lt;=(-1),AB39,0)))</f>
        <v>#N/A</v>
      </c>
      <c r="AC43" s="124" t="e">
        <f>IF($D39&gt;=1,($B38/HLOOKUP($D39,'Annuity Cal'!$H$7:$BE$11,2,FALSE))*HLOOKUP(AC39,'Annuity Cal'!$H$7:$BE$11,5,FALSE),(IF(AC39&lt;=(-1),AC39,0)))</f>
        <v>#N/A</v>
      </c>
      <c r="AD43" s="124" t="e">
        <f>IF($D39&gt;=1,($B38/HLOOKUP($D39,'Annuity Cal'!$H$7:$BE$11,2,FALSE))*HLOOKUP(AD39,'Annuity Cal'!$H$7:$BE$11,5,FALSE),(IF(AD39&lt;=(-1),AD39,0)))</f>
        <v>#N/A</v>
      </c>
      <c r="AE43" s="124" t="e">
        <f>IF($D39&gt;=1,($B38/HLOOKUP($D39,'Annuity Cal'!$H$7:$BE$11,2,FALSE))*HLOOKUP(AE39,'Annuity Cal'!$H$7:$BE$11,5,FALSE),(IF(AE39&lt;=(-1),AE39,0)))</f>
        <v>#N/A</v>
      </c>
      <c r="AF43" s="124" t="e">
        <f>IF($D39&gt;=1,($B38/HLOOKUP($D39,'Annuity Cal'!$H$7:$BE$11,2,FALSE))*HLOOKUP(AF39,'Annuity Cal'!$H$7:$BE$11,5,FALSE),(IF(AF39&lt;=(-1),AF39,0)))</f>
        <v>#N/A</v>
      </c>
      <c r="AG43" s="124" t="e">
        <f>IF($D39&gt;=1,($B38/HLOOKUP($D39,'Annuity Cal'!$H$7:$BE$11,2,FALSE))*HLOOKUP(AG39,'Annuity Cal'!$H$7:$BE$11,5,FALSE),(IF(AG39&lt;=(-1),AG39,0)))</f>
        <v>#N/A</v>
      </c>
      <c r="AH43" s="124" t="e">
        <f>IF($D39&gt;=1,($B38/HLOOKUP($D39,'Annuity Cal'!$H$7:$BE$11,2,FALSE))*HLOOKUP(AH39,'Annuity Cal'!$H$7:$BE$11,5,FALSE),(IF(AH39&lt;=(-1),AH39,0)))</f>
        <v>#N/A</v>
      </c>
      <c r="AI43" s="124" t="e">
        <f>IF($D39&gt;=1,($B38/HLOOKUP($D39,'Annuity Cal'!$H$7:$BE$11,2,FALSE))*HLOOKUP(AI39,'Annuity Cal'!$H$7:$BE$11,5,FALSE),(IF(AI39&lt;=(-1),AI39,0)))</f>
        <v>#N/A</v>
      </c>
      <c r="AJ43" s="124" t="e">
        <f>IF($D39&gt;=1,($B38/HLOOKUP($D39,'Annuity Cal'!$H$7:$BE$11,2,FALSE))*HLOOKUP(AJ39,'Annuity Cal'!$H$7:$BE$11,5,FALSE),(IF(AJ39&lt;=(-1),AJ39,0)))</f>
        <v>#N/A</v>
      </c>
      <c r="AK43" s="124" t="e">
        <f>IF($D39&gt;=1,($B38/HLOOKUP($D39,'Annuity Cal'!$H$7:$BE$11,2,FALSE))*HLOOKUP(AK39,'Annuity Cal'!$H$7:$BE$11,5,FALSE),(IF(AK39&lt;=(-1),AK39,0)))</f>
        <v>#N/A</v>
      </c>
      <c r="AL43" s="124" t="e">
        <f>IF($D39&gt;=1,($B38/HLOOKUP($D39,'Annuity Cal'!$H$7:$BE$11,2,FALSE))*HLOOKUP(AL39,'Annuity Cal'!$H$7:$BE$11,5,FALSE),(IF(AL39&lt;=(-1),AL39,0)))</f>
        <v>#N/A</v>
      </c>
      <c r="AM43" s="124" t="e">
        <f>IF($D39&gt;=1,($B38/HLOOKUP($D39,'Annuity Cal'!$H$7:$BE$11,2,FALSE))*HLOOKUP(AM39,'Annuity Cal'!$H$7:$BE$11,5,FALSE),(IF(AM39&lt;=(-1),AM39,0)))</f>
        <v>#N/A</v>
      </c>
      <c r="AN43" s="124" t="e">
        <f>IF($D39&gt;=1,($B38/HLOOKUP($D39,'Annuity Cal'!$H$7:$BE$11,2,FALSE))*HLOOKUP(AN39,'Annuity Cal'!$H$7:$BE$11,5,FALSE),(IF(AN39&lt;=(-1),AN39,0)))</f>
        <v>#N/A</v>
      </c>
      <c r="AO43" s="124" t="e">
        <f>IF($D39&gt;=1,($B38/HLOOKUP($D39,'Annuity Cal'!$H$7:$BE$11,2,FALSE))*HLOOKUP(AO39,'Annuity Cal'!$H$7:$BE$11,5,FALSE),(IF(AO39&lt;=(-1),AO39,0)))</f>
        <v>#N/A</v>
      </c>
      <c r="AP43" s="124" t="e">
        <f>IF($D39&gt;=1,($B38/HLOOKUP($D39,'Annuity Cal'!$H$7:$BE$11,2,FALSE))*HLOOKUP(AP39,'Annuity Cal'!$H$7:$BE$11,5,FALSE),(IF(AP39&lt;=(-1),AP39,0)))</f>
        <v>#N/A</v>
      </c>
      <c r="AQ43" s="124" t="e">
        <f>IF($D39&gt;=1,($B38/HLOOKUP($D39,'Annuity Cal'!$H$7:$BE$11,2,FALSE))*HLOOKUP(AQ39,'Annuity Cal'!$H$7:$BE$11,5,FALSE),(IF(AQ39&lt;=(-1),AQ39,0)))</f>
        <v>#N/A</v>
      </c>
      <c r="AR43" s="124" t="e">
        <f>IF($D39&gt;=1,($B38/HLOOKUP($D39,'Annuity Cal'!$H$7:$BE$11,2,FALSE))*HLOOKUP(AR39,'Annuity Cal'!$H$7:$BE$11,5,FALSE),(IF(AR39&lt;=(-1),AR39,0)))</f>
        <v>#N/A</v>
      </c>
      <c r="AS43" s="124" t="e">
        <f>IF($D39&gt;=1,($B38/HLOOKUP($D39,'Annuity Cal'!$H$7:$BE$11,2,FALSE))*HLOOKUP(AS39,'Annuity Cal'!$H$7:$BE$11,5,FALSE),(IF(AS39&lt;=(-1),AS39,0)))</f>
        <v>#N/A</v>
      </c>
      <c r="AT43" s="124" t="e">
        <f>IF($D39&gt;=1,($B38/HLOOKUP($D39,'Annuity Cal'!$H$7:$BE$11,2,FALSE))*HLOOKUP(AT39,'Annuity Cal'!$H$7:$BE$11,5,FALSE),(IF(AT39&lt;=(-1),AT39,0)))</f>
        <v>#N/A</v>
      </c>
      <c r="AU43" s="124" t="e">
        <f>IF($D39&gt;=1,($B38/HLOOKUP($D39,'Annuity Cal'!$H$7:$BE$11,2,FALSE))*HLOOKUP(AU39,'Annuity Cal'!$H$7:$BE$11,5,FALSE),(IF(AU39&lt;=(-1),AU39,0)))</f>
        <v>#N/A</v>
      </c>
      <c r="AV43" s="124" t="e">
        <f>IF($D39&gt;=1,($B38/HLOOKUP($D39,'Annuity Cal'!$H$7:$BE$11,2,FALSE))*HLOOKUP(AV39,'Annuity Cal'!$H$7:$BE$11,5,FALSE),(IF(AV39&lt;=(-1),AV39,0)))</f>
        <v>#N/A</v>
      </c>
      <c r="AW43" s="124" t="e">
        <f>IF($D39&gt;=1,($B38/HLOOKUP($D39,'Annuity Cal'!$H$7:$BE$11,2,FALSE))*HLOOKUP(AW39,'Annuity Cal'!$H$7:$BE$11,5,FALSE),(IF(AW39&lt;=(-1),AW39,0)))</f>
        <v>#N/A</v>
      </c>
      <c r="AX43" s="124" t="e">
        <f>IF($D39&gt;=1,($B38/HLOOKUP($D39,'Annuity Cal'!$H$7:$BE$11,2,FALSE))*HLOOKUP(AX39,'Annuity Cal'!$H$7:$BE$11,5,FALSE),(IF(AX39&lt;=(-1),AX39,0)))</f>
        <v>#N/A</v>
      </c>
      <c r="AY43" s="124" t="e">
        <f>IF($D39&gt;=1,($B38/HLOOKUP($D39,'Annuity Cal'!$H$7:$BE$11,2,FALSE))*HLOOKUP(AY39,'Annuity Cal'!$H$7:$BE$11,5,FALSE),(IF(AY39&lt;=(-1),AY39,0)))</f>
        <v>#N/A</v>
      </c>
      <c r="AZ43" s="124" t="e">
        <f>IF($D39&gt;=1,($B38/HLOOKUP($D39,'Annuity Cal'!$H$7:$BE$11,2,FALSE))*HLOOKUP(AZ39,'Annuity Cal'!$H$7:$BE$11,5,FALSE),(IF(AZ39&lt;=(-1),AZ39,0)))</f>
        <v>#N/A</v>
      </c>
      <c r="BA43" s="124" t="e">
        <f>IF($D39&gt;=1,($B38/HLOOKUP($D39,'Annuity Cal'!$H$7:$BE$11,2,FALSE))*HLOOKUP(BA39,'Annuity Cal'!$H$7:$BE$11,5,FALSE),(IF(BA39&lt;=(-1),BA39,0)))</f>
        <v>#N/A</v>
      </c>
      <c r="BB43" s="124" t="e">
        <f>IF($D39&gt;=1,($B38/HLOOKUP($D39,'Annuity Cal'!$H$7:$BE$11,2,FALSE))*HLOOKUP(BB39,'Annuity Cal'!$H$7:$BE$11,5,FALSE),(IF(BB39&lt;=(-1),BB39,0)))</f>
        <v>#N/A</v>
      </c>
      <c r="BC43" s="124" t="e">
        <f>IF($D39&gt;=1,($B38/HLOOKUP($D39,'Annuity Cal'!$H$7:$BE$11,2,FALSE))*HLOOKUP(BC39,'Annuity Cal'!$H$7:$BE$11,5,FALSE),(IF(BC39&lt;=(-1),BC39,0)))</f>
        <v>#N/A</v>
      </c>
      <c r="BD43" s="124" t="e">
        <f>IF($D39&gt;=1,($B38/HLOOKUP($D39,'Annuity Cal'!$H$7:$BE$11,2,FALSE))*HLOOKUP(BD39,'Annuity Cal'!$H$7:$BE$11,5,FALSE),(IF(BD39&lt;=(-1),BD39,0)))</f>
        <v>#N/A</v>
      </c>
      <c r="BE43" s="124" t="e">
        <f>IF($D39&gt;=1,($B38/HLOOKUP($D39,'Annuity Cal'!$H$7:$BE$11,2,FALSE))*HLOOKUP(BE39,'Annuity Cal'!$H$7:$BE$11,5,FALSE),(IF(BE39&lt;=(-1),BE39,0)))</f>
        <v>#N/A</v>
      </c>
      <c r="BF43" s="124" t="e">
        <f>IF($D39&gt;=1,($B38/HLOOKUP($D39,'Annuity Cal'!$H$7:$BE$11,2,FALSE))*HLOOKUP(BF39,'Annuity Cal'!$H$7:$BE$11,5,FALSE),(IF(BF39&lt;=(-1),BF39,0)))</f>
        <v>#N/A</v>
      </c>
      <c r="BG43" s="124" t="e">
        <f>IF($D39&gt;=1,($B38/HLOOKUP($D39,'Annuity Cal'!$H$7:$BE$11,2,FALSE))*HLOOKUP(BG39,'Annuity Cal'!$H$7:$BE$11,5,FALSE),(IF(BG39&lt;=(-1),BG39,0)))</f>
        <v>#N/A</v>
      </c>
      <c r="BH43" s="124" t="e">
        <f>IF($D39&gt;=1,($B38/HLOOKUP($D39,'Annuity Cal'!$H$7:$BE$11,2,FALSE))*HLOOKUP(BH39,'Annuity Cal'!$H$7:$BE$11,5,FALSE),(IF(BH39&lt;=(-1),BH39,0)))</f>
        <v>#N/A</v>
      </c>
      <c r="BI43" s="124" t="e">
        <f>IF($D39&gt;=1,($B38/HLOOKUP($D39,'Annuity Cal'!$H$7:$BE$11,2,FALSE))*HLOOKUP(BI39,'Annuity Cal'!$H$7:$BE$11,5,FALSE),(IF(BI39&lt;=(-1),BI39,0)))</f>
        <v>#N/A</v>
      </c>
      <c r="BJ43" s="124" t="e">
        <f>IF($D39&gt;=1,($B38/HLOOKUP($D39,'Annuity Cal'!$H$7:$BE$11,2,FALSE))*HLOOKUP(BJ39,'Annuity Cal'!$H$7:$BE$11,5,FALSE),(IF(BJ39&lt;=(-1),BJ39,0)))</f>
        <v>#N/A</v>
      </c>
      <c r="BK43" s="124" t="e">
        <f>IF($D39&gt;=1,($B38/HLOOKUP($D39,'Annuity Cal'!$H$7:$BE$11,2,FALSE))*HLOOKUP(BK39,'Annuity Cal'!$H$7:$BE$11,5,FALSE),(IF(BK39&lt;=(-1),BK39,0)))</f>
        <v>#N/A</v>
      </c>
      <c r="BL43" s="124" t="e">
        <f>IF($D39&gt;=1,($B38/HLOOKUP($D39,'Annuity Cal'!$H$7:$BE$11,2,FALSE))*HLOOKUP(BL39,'Annuity Cal'!$H$7:$BE$11,5,FALSE),(IF(BL39&lt;=(-1),BL39,0)))</f>
        <v>#N/A</v>
      </c>
      <c r="BM43" s="124" t="e">
        <f>IF($D39&gt;=1,($B38/HLOOKUP($D39,'Annuity Cal'!$H$7:$BE$11,2,FALSE))*HLOOKUP(BM39,'Annuity Cal'!$H$7:$BE$11,5,FALSE),(IF(BM39&lt;=(-1),BM39,0)))</f>
        <v>#N/A</v>
      </c>
      <c r="BN43" s="124" t="e">
        <f>IF($D39&gt;=1,($B38/HLOOKUP($D39,'Annuity Cal'!$H$7:$BE$11,2,FALSE))*HLOOKUP(BN39,'Annuity Cal'!$H$7:$BE$11,5,FALSE),(IF(BN39&lt;=(-1),BN39,0)))</f>
        <v>#N/A</v>
      </c>
    </row>
    <row r="44" spans="1:66" s="124" customFormat="1" hidden="1">
      <c r="D44" s="124">
        <f>D40-D41</f>
        <v>349132.70810169203</v>
      </c>
      <c r="E44" s="124">
        <f t="shared" ref="E44:BN44" si="16">E40-E41</f>
        <v>179474.32860069626</v>
      </c>
      <c r="F44" s="124">
        <f t="shared" si="16"/>
        <v>0</v>
      </c>
      <c r="G44" s="124" t="e">
        <f t="shared" si="16"/>
        <v>#N/A</v>
      </c>
      <c r="H44" s="124" t="e">
        <f t="shared" si="16"/>
        <v>#N/A</v>
      </c>
      <c r="I44" s="124" t="e">
        <f t="shared" si="16"/>
        <v>#N/A</v>
      </c>
      <c r="J44" s="124" t="e">
        <f t="shared" si="16"/>
        <v>#N/A</v>
      </c>
      <c r="K44" s="124" t="e">
        <f t="shared" si="16"/>
        <v>#N/A</v>
      </c>
      <c r="L44" s="124" t="e">
        <f t="shared" si="16"/>
        <v>#N/A</v>
      </c>
      <c r="M44" s="124" t="e">
        <f t="shared" si="16"/>
        <v>#N/A</v>
      </c>
      <c r="N44" s="124" t="e">
        <f t="shared" si="16"/>
        <v>#N/A</v>
      </c>
      <c r="O44" s="124" t="e">
        <f t="shared" si="16"/>
        <v>#N/A</v>
      </c>
      <c r="P44" s="124" t="e">
        <f t="shared" si="16"/>
        <v>#N/A</v>
      </c>
      <c r="Q44" s="124" t="e">
        <f t="shared" si="16"/>
        <v>#N/A</v>
      </c>
      <c r="R44" s="124" t="e">
        <f t="shared" si="16"/>
        <v>#N/A</v>
      </c>
      <c r="S44" s="124" t="e">
        <f t="shared" si="16"/>
        <v>#N/A</v>
      </c>
      <c r="T44" s="124" t="e">
        <f t="shared" si="16"/>
        <v>#N/A</v>
      </c>
      <c r="U44" s="124" t="e">
        <f t="shared" si="16"/>
        <v>#N/A</v>
      </c>
      <c r="V44" s="124" t="e">
        <f t="shared" si="16"/>
        <v>#N/A</v>
      </c>
      <c r="W44" s="124" t="e">
        <f t="shared" si="16"/>
        <v>#N/A</v>
      </c>
      <c r="X44" s="124" t="e">
        <f t="shared" si="16"/>
        <v>#N/A</v>
      </c>
      <c r="Y44" s="124" t="e">
        <f t="shared" si="16"/>
        <v>#N/A</v>
      </c>
      <c r="Z44" s="124" t="e">
        <f t="shared" si="16"/>
        <v>#N/A</v>
      </c>
      <c r="AA44" s="124" t="e">
        <f t="shared" si="16"/>
        <v>#N/A</v>
      </c>
      <c r="AB44" s="124" t="e">
        <f t="shared" si="16"/>
        <v>#N/A</v>
      </c>
      <c r="AC44" s="124" t="e">
        <f t="shared" si="16"/>
        <v>#N/A</v>
      </c>
      <c r="AD44" s="124" t="e">
        <f t="shared" si="16"/>
        <v>#N/A</v>
      </c>
      <c r="AE44" s="124" t="e">
        <f t="shared" si="16"/>
        <v>#N/A</v>
      </c>
      <c r="AF44" s="124" t="e">
        <f t="shared" si="16"/>
        <v>#N/A</v>
      </c>
      <c r="AG44" s="124" t="e">
        <f t="shared" si="16"/>
        <v>#N/A</v>
      </c>
      <c r="AH44" s="124" t="e">
        <f t="shared" si="16"/>
        <v>#N/A</v>
      </c>
      <c r="AI44" s="124" t="e">
        <f t="shared" si="16"/>
        <v>#N/A</v>
      </c>
      <c r="AJ44" s="124" t="e">
        <f t="shared" si="16"/>
        <v>#N/A</v>
      </c>
      <c r="AK44" s="124" t="e">
        <f t="shared" si="16"/>
        <v>#N/A</v>
      </c>
      <c r="AL44" s="124" t="e">
        <f t="shared" si="16"/>
        <v>#N/A</v>
      </c>
      <c r="AM44" s="124" t="e">
        <f t="shared" si="16"/>
        <v>#N/A</v>
      </c>
      <c r="AN44" s="124" t="e">
        <f t="shared" si="16"/>
        <v>#N/A</v>
      </c>
      <c r="AO44" s="124" t="e">
        <f t="shared" si="16"/>
        <v>#N/A</v>
      </c>
      <c r="AP44" s="124" t="e">
        <f t="shared" si="16"/>
        <v>#N/A</v>
      </c>
      <c r="AQ44" s="124" t="e">
        <f t="shared" si="16"/>
        <v>#N/A</v>
      </c>
      <c r="AR44" s="124" t="e">
        <f t="shared" si="16"/>
        <v>#N/A</v>
      </c>
      <c r="AS44" s="124" t="e">
        <f t="shared" si="16"/>
        <v>#N/A</v>
      </c>
      <c r="AT44" s="124" t="e">
        <f t="shared" si="16"/>
        <v>#N/A</v>
      </c>
      <c r="AU44" s="124" t="e">
        <f t="shared" si="16"/>
        <v>#N/A</v>
      </c>
      <c r="AV44" s="124" t="e">
        <f t="shared" si="16"/>
        <v>#N/A</v>
      </c>
      <c r="AW44" s="124" t="e">
        <f t="shared" si="16"/>
        <v>#N/A</v>
      </c>
      <c r="AX44" s="124" t="e">
        <f t="shared" si="16"/>
        <v>#N/A</v>
      </c>
      <c r="AY44" s="124" t="e">
        <f t="shared" si="16"/>
        <v>#N/A</v>
      </c>
      <c r="AZ44" s="124" t="e">
        <f t="shared" si="16"/>
        <v>#N/A</v>
      </c>
      <c r="BA44" s="124" t="e">
        <f t="shared" si="16"/>
        <v>#N/A</v>
      </c>
      <c r="BB44" s="124" t="e">
        <f t="shared" si="16"/>
        <v>#N/A</v>
      </c>
      <c r="BC44" s="124" t="e">
        <f t="shared" si="16"/>
        <v>#N/A</v>
      </c>
      <c r="BD44" s="124" t="e">
        <f t="shared" si="16"/>
        <v>#N/A</v>
      </c>
      <c r="BE44" s="124" t="e">
        <f t="shared" si="16"/>
        <v>#N/A</v>
      </c>
      <c r="BF44" s="124" t="e">
        <f t="shared" si="16"/>
        <v>#N/A</v>
      </c>
      <c r="BG44" s="124" t="e">
        <f t="shared" si="16"/>
        <v>#N/A</v>
      </c>
      <c r="BH44" s="124" t="e">
        <f t="shared" si="16"/>
        <v>#N/A</v>
      </c>
      <c r="BI44" s="124" t="e">
        <f t="shared" si="16"/>
        <v>#N/A</v>
      </c>
      <c r="BJ44" s="124" t="e">
        <f t="shared" si="16"/>
        <v>#N/A</v>
      </c>
      <c r="BK44" s="124" t="e">
        <f t="shared" si="16"/>
        <v>#N/A</v>
      </c>
      <c r="BL44" s="124" t="e">
        <f t="shared" si="16"/>
        <v>#N/A</v>
      </c>
      <c r="BM44" s="124" t="e">
        <f t="shared" si="16"/>
        <v>#N/A</v>
      </c>
      <c r="BN44" s="124" t="e">
        <f t="shared" si="16"/>
        <v>#N/A</v>
      </c>
    </row>
    <row r="45" spans="1:66" hidden="1"/>
    <row r="46" spans="1:66" hidden="1">
      <c r="C46" s="115" t="s">
        <v>303</v>
      </c>
      <c r="E46">
        <f>D40</f>
        <v>509512</v>
      </c>
      <c r="F46" s="115">
        <f t="shared" ref="F46:BN50" si="17">E40</f>
        <v>349132.70810169203</v>
      </c>
      <c r="G46" s="115">
        <f t="shared" si="17"/>
        <v>179474.32860069626</v>
      </c>
      <c r="H46" s="115">
        <f t="shared" si="17"/>
        <v>0</v>
      </c>
      <c r="I46" s="115" t="e">
        <f t="shared" si="17"/>
        <v>#N/A</v>
      </c>
      <c r="J46" s="115" t="e">
        <f t="shared" si="17"/>
        <v>#N/A</v>
      </c>
      <c r="K46" s="115" t="e">
        <f t="shared" si="17"/>
        <v>#N/A</v>
      </c>
      <c r="L46" s="115" t="e">
        <f t="shared" si="17"/>
        <v>#N/A</v>
      </c>
      <c r="M46" s="115" t="e">
        <f t="shared" si="17"/>
        <v>#N/A</v>
      </c>
      <c r="N46" s="115" t="e">
        <f t="shared" si="17"/>
        <v>#N/A</v>
      </c>
      <c r="O46" s="115" t="e">
        <f t="shared" si="17"/>
        <v>#N/A</v>
      </c>
      <c r="P46" s="115" t="e">
        <f t="shared" si="17"/>
        <v>#N/A</v>
      </c>
      <c r="Q46" s="115" t="e">
        <f t="shared" si="17"/>
        <v>#N/A</v>
      </c>
      <c r="R46" s="115" t="e">
        <f t="shared" si="17"/>
        <v>#N/A</v>
      </c>
      <c r="S46" s="115" t="e">
        <f t="shared" si="17"/>
        <v>#N/A</v>
      </c>
      <c r="T46" s="115" t="e">
        <f t="shared" si="17"/>
        <v>#N/A</v>
      </c>
      <c r="U46" s="115" t="e">
        <f t="shared" si="17"/>
        <v>#N/A</v>
      </c>
      <c r="V46" s="115" t="e">
        <f t="shared" si="17"/>
        <v>#N/A</v>
      </c>
      <c r="W46" s="115" t="e">
        <f t="shared" si="17"/>
        <v>#N/A</v>
      </c>
      <c r="X46" s="115" t="e">
        <f t="shared" si="17"/>
        <v>#N/A</v>
      </c>
      <c r="Y46" s="115" t="e">
        <f t="shared" si="17"/>
        <v>#N/A</v>
      </c>
      <c r="Z46" s="115" t="e">
        <f t="shared" si="17"/>
        <v>#N/A</v>
      </c>
      <c r="AA46" s="115" t="e">
        <f t="shared" si="17"/>
        <v>#N/A</v>
      </c>
      <c r="AB46" s="115" t="e">
        <f t="shared" si="17"/>
        <v>#N/A</v>
      </c>
      <c r="AC46" s="115" t="e">
        <f t="shared" si="17"/>
        <v>#N/A</v>
      </c>
      <c r="AD46" s="115" t="e">
        <f t="shared" si="17"/>
        <v>#N/A</v>
      </c>
      <c r="AE46" s="115" t="e">
        <f t="shared" si="17"/>
        <v>#N/A</v>
      </c>
      <c r="AF46" s="115" t="e">
        <f t="shared" si="17"/>
        <v>#N/A</v>
      </c>
      <c r="AG46" s="115" t="e">
        <f t="shared" si="17"/>
        <v>#N/A</v>
      </c>
      <c r="AH46" s="115" t="e">
        <f t="shared" si="17"/>
        <v>#N/A</v>
      </c>
      <c r="AI46" s="115" t="e">
        <f t="shared" si="17"/>
        <v>#N/A</v>
      </c>
      <c r="AJ46" s="115" t="e">
        <f t="shared" si="17"/>
        <v>#N/A</v>
      </c>
      <c r="AK46" s="115" t="e">
        <f t="shared" si="17"/>
        <v>#N/A</v>
      </c>
      <c r="AL46" s="115" t="e">
        <f t="shared" si="17"/>
        <v>#N/A</v>
      </c>
      <c r="AM46" s="115" t="e">
        <f t="shared" si="17"/>
        <v>#N/A</v>
      </c>
      <c r="AN46" s="115" t="e">
        <f t="shared" si="17"/>
        <v>#N/A</v>
      </c>
      <c r="AO46" s="115" t="e">
        <f t="shared" si="17"/>
        <v>#N/A</v>
      </c>
      <c r="AP46" s="115" t="e">
        <f t="shared" si="17"/>
        <v>#N/A</v>
      </c>
      <c r="AQ46" s="115" t="e">
        <f t="shared" si="17"/>
        <v>#N/A</v>
      </c>
      <c r="AR46" s="115" t="e">
        <f t="shared" si="17"/>
        <v>#N/A</v>
      </c>
      <c r="AS46" s="115" t="e">
        <f t="shared" si="17"/>
        <v>#N/A</v>
      </c>
      <c r="AT46" s="115" t="e">
        <f t="shared" si="17"/>
        <v>#N/A</v>
      </c>
      <c r="AU46" s="115" t="e">
        <f t="shared" si="17"/>
        <v>#N/A</v>
      </c>
      <c r="AV46" s="115" t="e">
        <f t="shared" si="17"/>
        <v>#N/A</v>
      </c>
      <c r="AW46" s="115" t="e">
        <f t="shared" si="17"/>
        <v>#N/A</v>
      </c>
      <c r="AX46" s="115" t="e">
        <f t="shared" si="17"/>
        <v>#N/A</v>
      </c>
      <c r="AY46" s="115" t="e">
        <f t="shared" si="17"/>
        <v>#N/A</v>
      </c>
      <c r="AZ46" s="115" t="e">
        <f t="shared" si="17"/>
        <v>#N/A</v>
      </c>
      <c r="BA46" s="115" t="e">
        <f t="shared" si="17"/>
        <v>#N/A</v>
      </c>
      <c r="BB46" s="115" t="e">
        <f t="shared" si="17"/>
        <v>#N/A</v>
      </c>
      <c r="BC46" s="115" t="e">
        <f t="shared" si="17"/>
        <v>#N/A</v>
      </c>
      <c r="BD46" s="115" t="e">
        <f t="shared" si="17"/>
        <v>#N/A</v>
      </c>
      <c r="BE46" s="115" t="e">
        <f t="shared" si="17"/>
        <v>#N/A</v>
      </c>
      <c r="BF46" s="115" t="e">
        <f t="shared" si="17"/>
        <v>#N/A</v>
      </c>
      <c r="BG46" s="115" t="e">
        <f t="shared" si="17"/>
        <v>#N/A</v>
      </c>
      <c r="BH46" s="115" t="e">
        <f t="shared" si="17"/>
        <v>#N/A</v>
      </c>
      <c r="BI46" s="115" t="e">
        <f t="shared" si="17"/>
        <v>#N/A</v>
      </c>
      <c r="BJ46" s="115" t="e">
        <f t="shared" si="17"/>
        <v>#N/A</v>
      </c>
      <c r="BK46" s="115" t="e">
        <f t="shared" si="17"/>
        <v>#N/A</v>
      </c>
      <c r="BL46" s="115" t="e">
        <f t="shared" si="17"/>
        <v>#N/A</v>
      </c>
      <c r="BM46" s="115" t="e">
        <f t="shared" si="17"/>
        <v>#N/A</v>
      </c>
      <c r="BN46" s="115" t="e">
        <f t="shared" si="17"/>
        <v>#N/A</v>
      </c>
    </row>
    <row r="47" spans="1:66" hidden="1">
      <c r="C47" s="115" t="s">
        <v>29</v>
      </c>
      <c r="E47" s="115">
        <f t="shared" ref="E47:T50" si="18">D41</f>
        <v>160379.29189830797</v>
      </c>
      <c r="F47" s="115">
        <f t="shared" si="18"/>
        <v>169658.37950099577</v>
      </c>
      <c r="G47" s="115">
        <f t="shared" si="18"/>
        <v>179474.32860069623</v>
      </c>
      <c r="H47" s="115" t="e">
        <f t="shared" si="18"/>
        <v>#N/A</v>
      </c>
      <c r="I47" s="115" t="e">
        <f t="shared" si="18"/>
        <v>#N/A</v>
      </c>
      <c r="J47" s="115" t="e">
        <f t="shared" si="18"/>
        <v>#N/A</v>
      </c>
      <c r="K47" s="115" t="e">
        <f t="shared" si="18"/>
        <v>#N/A</v>
      </c>
      <c r="L47" s="115" t="e">
        <f t="shared" si="18"/>
        <v>#N/A</v>
      </c>
      <c r="M47" s="115" t="e">
        <f t="shared" si="18"/>
        <v>#N/A</v>
      </c>
      <c r="N47" s="115" t="e">
        <f t="shared" si="18"/>
        <v>#N/A</v>
      </c>
      <c r="O47" s="115" t="e">
        <f t="shared" si="18"/>
        <v>#N/A</v>
      </c>
      <c r="P47" s="115" t="e">
        <f t="shared" si="18"/>
        <v>#N/A</v>
      </c>
      <c r="Q47" s="115" t="e">
        <f t="shared" si="18"/>
        <v>#N/A</v>
      </c>
      <c r="R47" s="115" t="e">
        <f t="shared" si="18"/>
        <v>#N/A</v>
      </c>
      <c r="S47" s="115" t="e">
        <f t="shared" si="18"/>
        <v>#N/A</v>
      </c>
      <c r="T47" s="115" t="e">
        <f t="shared" si="18"/>
        <v>#N/A</v>
      </c>
      <c r="U47" s="115" t="e">
        <f t="shared" si="17"/>
        <v>#N/A</v>
      </c>
      <c r="V47" s="115" t="e">
        <f t="shared" si="17"/>
        <v>#N/A</v>
      </c>
      <c r="W47" s="115" t="e">
        <f t="shared" si="17"/>
        <v>#N/A</v>
      </c>
      <c r="X47" s="115" t="e">
        <f t="shared" si="17"/>
        <v>#N/A</v>
      </c>
      <c r="Y47" s="115" t="e">
        <f t="shared" si="17"/>
        <v>#N/A</v>
      </c>
      <c r="Z47" s="115" t="e">
        <f t="shared" si="17"/>
        <v>#N/A</v>
      </c>
      <c r="AA47" s="115" t="e">
        <f t="shared" si="17"/>
        <v>#N/A</v>
      </c>
      <c r="AB47" s="115" t="e">
        <f t="shared" si="17"/>
        <v>#N/A</v>
      </c>
      <c r="AC47" s="115" t="e">
        <f t="shared" si="17"/>
        <v>#N/A</v>
      </c>
      <c r="AD47" s="115" t="e">
        <f t="shared" si="17"/>
        <v>#N/A</v>
      </c>
      <c r="AE47" s="115" t="e">
        <f t="shared" si="17"/>
        <v>#N/A</v>
      </c>
      <c r="AF47" s="115" t="e">
        <f t="shared" si="17"/>
        <v>#N/A</v>
      </c>
      <c r="AG47" s="115" t="e">
        <f t="shared" si="17"/>
        <v>#N/A</v>
      </c>
      <c r="AH47" s="115" t="e">
        <f t="shared" si="17"/>
        <v>#N/A</v>
      </c>
      <c r="AI47" s="115" t="e">
        <f t="shared" si="17"/>
        <v>#N/A</v>
      </c>
      <c r="AJ47" s="115" t="e">
        <f t="shared" si="17"/>
        <v>#N/A</v>
      </c>
      <c r="AK47" s="115" t="e">
        <f t="shared" si="17"/>
        <v>#N/A</v>
      </c>
      <c r="AL47" s="115" t="e">
        <f t="shared" si="17"/>
        <v>#N/A</v>
      </c>
      <c r="AM47" s="115" t="e">
        <f t="shared" si="17"/>
        <v>#N/A</v>
      </c>
      <c r="AN47" s="115" t="e">
        <f t="shared" si="17"/>
        <v>#N/A</v>
      </c>
      <c r="AO47" s="115" t="e">
        <f t="shared" si="17"/>
        <v>#N/A</v>
      </c>
      <c r="AP47" s="115" t="e">
        <f t="shared" si="17"/>
        <v>#N/A</v>
      </c>
      <c r="AQ47" s="115" t="e">
        <f t="shared" si="17"/>
        <v>#N/A</v>
      </c>
      <c r="AR47" s="115" t="e">
        <f t="shared" si="17"/>
        <v>#N/A</v>
      </c>
      <c r="AS47" s="115" t="e">
        <f t="shared" si="17"/>
        <v>#N/A</v>
      </c>
      <c r="AT47" s="115" t="e">
        <f t="shared" si="17"/>
        <v>#N/A</v>
      </c>
      <c r="AU47" s="115" t="e">
        <f t="shared" si="17"/>
        <v>#N/A</v>
      </c>
      <c r="AV47" s="115" t="e">
        <f t="shared" si="17"/>
        <v>#N/A</v>
      </c>
      <c r="AW47" s="115" t="e">
        <f t="shared" si="17"/>
        <v>#N/A</v>
      </c>
      <c r="AX47" s="115" t="e">
        <f t="shared" si="17"/>
        <v>#N/A</v>
      </c>
      <c r="AY47" s="115" t="e">
        <f t="shared" si="17"/>
        <v>#N/A</v>
      </c>
      <c r="AZ47" s="115" t="e">
        <f t="shared" si="17"/>
        <v>#N/A</v>
      </c>
      <c r="BA47" s="115" t="e">
        <f t="shared" si="17"/>
        <v>#N/A</v>
      </c>
      <c r="BB47" s="115" t="e">
        <f t="shared" si="17"/>
        <v>#N/A</v>
      </c>
      <c r="BC47" s="115" t="e">
        <f t="shared" si="17"/>
        <v>#N/A</v>
      </c>
      <c r="BD47" s="115" t="e">
        <f t="shared" si="17"/>
        <v>#N/A</v>
      </c>
      <c r="BE47" s="115" t="e">
        <f t="shared" si="17"/>
        <v>#N/A</v>
      </c>
      <c r="BF47" s="115" t="e">
        <f t="shared" si="17"/>
        <v>#N/A</v>
      </c>
      <c r="BG47" s="115" t="e">
        <f t="shared" si="17"/>
        <v>#N/A</v>
      </c>
      <c r="BH47" s="115" t="e">
        <f t="shared" si="17"/>
        <v>#N/A</v>
      </c>
      <c r="BI47" s="115" t="e">
        <f t="shared" si="17"/>
        <v>#N/A</v>
      </c>
      <c r="BJ47" s="115" t="e">
        <f t="shared" si="17"/>
        <v>#N/A</v>
      </c>
      <c r="BK47" s="115" t="e">
        <f t="shared" si="17"/>
        <v>#N/A</v>
      </c>
      <c r="BL47" s="115" t="e">
        <f t="shared" si="17"/>
        <v>#N/A</v>
      </c>
      <c r="BM47" s="115" t="e">
        <f t="shared" si="17"/>
        <v>#N/A</v>
      </c>
      <c r="BN47" s="115" t="e">
        <f t="shared" si="17"/>
        <v>#N/A</v>
      </c>
    </row>
    <row r="48" spans="1:66" hidden="1">
      <c r="C48" s="115" t="s">
        <v>31</v>
      </c>
      <c r="E48" s="115">
        <f t="shared" si="18"/>
        <v>24141.000123650461</v>
      </c>
      <c r="F48" s="115">
        <f t="shared" si="17"/>
        <v>14861.912520962669</v>
      </c>
      <c r="G48" s="115">
        <f t="shared" si="17"/>
        <v>5045.9634212621986</v>
      </c>
      <c r="H48" s="115" t="e">
        <f t="shared" si="17"/>
        <v>#N/A</v>
      </c>
      <c r="I48" s="115" t="e">
        <f t="shared" si="17"/>
        <v>#N/A</v>
      </c>
      <c r="J48" s="115" t="e">
        <f t="shared" si="17"/>
        <v>#N/A</v>
      </c>
      <c r="K48" s="115" t="e">
        <f t="shared" si="17"/>
        <v>#N/A</v>
      </c>
      <c r="L48" s="115" t="e">
        <f t="shared" si="17"/>
        <v>#N/A</v>
      </c>
      <c r="M48" s="115" t="e">
        <f t="shared" si="17"/>
        <v>#N/A</v>
      </c>
      <c r="N48" s="115" t="e">
        <f t="shared" si="17"/>
        <v>#N/A</v>
      </c>
      <c r="O48" s="115" t="e">
        <f t="shared" si="17"/>
        <v>#N/A</v>
      </c>
      <c r="P48" s="115" t="e">
        <f t="shared" si="17"/>
        <v>#N/A</v>
      </c>
      <c r="Q48" s="115" t="e">
        <f t="shared" si="17"/>
        <v>#N/A</v>
      </c>
      <c r="R48" s="115" t="e">
        <f t="shared" si="17"/>
        <v>#N/A</v>
      </c>
      <c r="S48" s="115" t="e">
        <f t="shared" si="17"/>
        <v>#N/A</v>
      </c>
      <c r="T48" s="115" t="e">
        <f t="shared" si="17"/>
        <v>#N/A</v>
      </c>
      <c r="U48" s="115" t="e">
        <f t="shared" si="17"/>
        <v>#N/A</v>
      </c>
      <c r="V48" s="115" t="e">
        <f t="shared" si="17"/>
        <v>#N/A</v>
      </c>
      <c r="W48" s="115" t="e">
        <f t="shared" si="17"/>
        <v>#N/A</v>
      </c>
      <c r="X48" s="115" t="e">
        <f t="shared" si="17"/>
        <v>#N/A</v>
      </c>
      <c r="Y48" s="115" t="e">
        <f t="shared" si="17"/>
        <v>#N/A</v>
      </c>
      <c r="Z48" s="115" t="e">
        <f t="shared" si="17"/>
        <v>#N/A</v>
      </c>
      <c r="AA48" s="115" t="e">
        <f t="shared" si="17"/>
        <v>#N/A</v>
      </c>
      <c r="AB48" s="115" t="e">
        <f t="shared" si="17"/>
        <v>#N/A</v>
      </c>
      <c r="AC48" s="115" t="e">
        <f t="shared" si="17"/>
        <v>#N/A</v>
      </c>
      <c r="AD48" s="115" t="e">
        <f t="shared" si="17"/>
        <v>#N/A</v>
      </c>
      <c r="AE48" s="115" t="e">
        <f t="shared" si="17"/>
        <v>#N/A</v>
      </c>
      <c r="AF48" s="115" t="e">
        <f t="shared" si="17"/>
        <v>#N/A</v>
      </c>
      <c r="AG48" s="115" t="e">
        <f t="shared" si="17"/>
        <v>#N/A</v>
      </c>
      <c r="AH48" s="115" t="e">
        <f t="shared" si="17"/>
        <v>#N/A</v>
      </c>
      <c r="AI48" s="115" t="e">
        <f t="shared" si="17"/>
        <v>#N/A</v>
      </c>
      <c r="AJ48" s="115" t="e">
        <f t="shared" si="17"/>
        <v>#N/A</v>
      </c>
      <c r="AK48" s="115" t="e">
        <f t="shared" si="17"/>
        <v>#N/A</v>
      </c>
      <c r="AL48" s="115" t="e">
        <f t="shared" si="17"/>
        <v>#N/A</v>
      </c>
      <c r="AM48" s="115" t="e">
        <f t="shared" si="17"/>
        <v>#N/A</v>
      </c>
      <c r="AN48" s="115" t="e">
        <f t="shared" si="17"/>
        <v>#N/A</v>
      </c>
      <c r="AO48" s="115" t="e">
        <f t="shared" si="17"/>
        <v>#N/A</v>
      </c>
      <c r="AP48" s="115" t="e">
        <f t="shared" si="17"/>
        <v>#N/A</v>
      </c>
      <c r="AQ48" s="115" t="e">
        <f t="shared" si="17"/>
        <v>#N/A</v>
      </c>
      <c r="AR48" s="115" t="e">
        <f t="shared" si="17"/>
        <v>#N/A</v>
      </c>
      <c r="AS48" s="115" t="e">
        <f t="shared" si="17"/>
        <v>#N/A</v>
      </c>
      <c r="AT48" s="115" t="e">
        <f t="shared" si="17"/>
        <v>#N/A</v>
      </c>
      <c r="AU48" s="115" t="e">
        <f t="shared" si="17"/>
        <v>#N/A</v>
      </c>
      <c r="AV48" s="115" t="e">
        <f t="shared" si="17"/>
        <v>#N/A</v>
      </c>
      <c r="AW48" s="115" t="e">
        <f t="shared" si="17"/>
        <v>#N/A</v>
      </c>
      <c r="AX48" s="115" t="e">
        <f t="shared" si="17"/>
        <v>#N/A</v>
      </c>
      <c r="AY48" s="115" t="e">
        <f t="shared" si="17"/>
        <v>#N/A</v>
      </c>
      <c r="AZ48" s="115" t="e">
        <f t="shared" si="17"/>
        <v>#N/A</v>
      </c>
      <c r="BA48" s="115" t="e">
        <f t="shared" si="17"/>
        <v>#N/A</v>
      </c>
      <c r="BB48" s="115" t="e">
        <f t="shared" si="17"/>
        <v>#N/A</v>
      </c>
      <c r="BC48" s="115" t="e">
        <f t="shared" si="17"/>
        <v>#N/A</v>
      </c>
      <c r="BD48" s="115" t="e">
        <f t="shared" si="17"/>
        <v>#N/A</v>
      </c>
      <c r="BE48" s="115" t="e">
        <f t="shared" si="17"/>
        <v>#N/A</v>
      </c>
      <c r="BF48" s="115" t="e">
        <f t="shared" si="17"/>
        <v>#N/A</v>
      </c>
      <c r="BG48" s="115" t="e">
        <f t="shared" si="17"/>
        <v>#N/A</v>
      </c>
      <c r="BH48" s="115" t="e">
        <f t="shared" si="17"/>
        <v>#N/A</v>
      </c>
      <c r="BI48" s="115" t="e">
        <f t="shared" si="17"/>
        <v>#N/A</v>
      </c>
      <c r="BJ48" s="115" t="e">
        <f t="shared" si="17"/>
        <v>#N/A</v>
      </c>
      <c r="BK48" s="115" t="e">
        <f t="shared" si="17"/>
        <v>#N/A</v>
      </c>
      <c r="BL48" s="115" t="e">
        <f t="shared" si="17"/>
        <v>#N/A</v>
      </c>
      <c r="BM48" s="115" t="e">
        <f t="shared" si="17"/>
        <v>#N/A</v>
      </c>
      <c r="BN48" s="115" t="e">
        <f t="shared" si="17"/>
        <v>#N/A</v>
      </c>
    </row>
    <row r="49" spans="3:66" hidden="1">
      <c r="C49" s="115" t="s">
        <v>33</v>
      </c>
      <c r="E49" s="115">
        <f t="shared" si="18"/>
        <v>184520.29202195842</v>
      </c>
      <c r="F49" s="115">
        <f t="shared" si="17"/>
        <v>184520.29202195842</v>
      </c>
      <c r="G49" s="115">
        <f t="shared" si="17"/>
        <v>184520.29202195842</v>
      </c>
      <c r="H49" s="115" t="e">
        <f t="shared" si="17"/>
        <v>#N/A</v>
      </c>
      <c r="I49" s="115" t="e">
        <f t="shared" si="17"/>
        <v>#N/A</v>
      </c>
      <c r="J49" s="115" t="e">
        <f t="shared" si="17"/>
        <v>#N/A</v>
      </c>
      <c r="K49" s="115" t="e">
        <f t="shared" si="17"/>
        <v>#N/A</v>
      </c>
      <c r="L49" s="115" t="e">
        <f t="shared" si="17"/>
        <v>#N/A</v>
      </c>
      <c r="M49" s="115" t="e">
        <f t="shared" si="17"/>
        <v>#N/A</v>
      </c>
      <c r="N49" s="115" t="e">
        <f t="shared" si="17"/>
        <v>#N/A</v>
      </c>
      <c r="O49" s="115" t="e">
        <f t="shared" si="17"/>
        <v>#N/A</v>
      </c>
      <c r="P49" s="115" t="e">
        <f t="shared" si="17"/>
        <v>#N/A</v>
      </c>
      <c r="Q49" s="115" t="e">
        <f t="shared" si="17"/>
        <v>#N/A</v>
      </c>
      <c r="R49" s="115" t="e">
        <f t="shared" si="17"/>
        <v>#N/A</v>
      </c>
      <c r="S49" s="115" t="e">
        <f t="shared" si="17"/>
        <v>#N/A</v>
      </c>
      <c r="T49" s="115" t="e">
        <f t="shared" si="17"/>
        <v>#N/A</v>
      </c>
      <c r="U49" s="115" t="e">
        <f t="shared" si="17"/>
        <v>#N/A</v>
      </c>
      <c r="V49" s="115" t="e">
        <f t="shared" si="17"/>
        <v>#N/A</v>
      </c>
      <c r="W49" s="115" t="e">
        <f t="shared" si="17"/>
        <v>#N/A</v>
      </c>
      <c r="X49" s="115" t="e">
        <f t="shared" si="17"/>
        <v>#N/A</v>
      </c>
      <c r="Y49" s="115" t="e">
        <f t="shared" si="17"/>
        <v>#N/A</v>
      </c>
      <c r="Z49" s="115" t="e">
        <f t="shared" si="17"/>
        <v>#N/A</v>
      </c>
      <c r="AA49" s="115" t="e">
        <f t="shared" si="17"/>
        <v>#N/A</v>
      </c>
      <c r="AB49" s="115" t="e">
        <f t="shared" si="17"/>
        <v>#N/A</v>
      </c>
      <c r="AC49" s="115" t="e">
        <f t="shared" si="17"/>
        <v>#N/A</v>
      </c>
      <c r="AD49" s="115" t="e">
        <f t="shared" si="17"/>
        <v>#N/A</v>
      </c>
      <c r="AE49" s="115" t="e">
        <f t="shared" si="17"/>
        <v>#N/A</v>
      </c>
      <c r="AF49" s="115" t="e">
        <f t="shared" si="17"/>
        <v>#N/A</v>
      </c>
      <c r="AG49" s="115" t="e">
        <f t="shared" si="17"/>
        <v>#N/A</v>
      </c>
      <c r="AH49" s="115" t="e">
        <f t="shared" si="17"/>
        <v>#N/A</v>
      </c>
      <c r="AI49" s="115" t="e">
        <f t="shared" si="17"/>
        <v>#N/A</v>
      </c>
      <c r="AJ49" s="115" t="e">
        <f t="shared" si="17"/>
        <v>#N/A</v>
      </c>
      <c r="AK49" s="115" t="e">
        <f t="shared" si="17"/>
        <v>#N/A</v>
      </c>
      <c r="AL49" s="115" t="e">
        <f t="shared" si="17"/>
        <v>#N/A</v>
      </c>
      <c r="AM49" s="115" t="e">
        <f t="shared" si="17"/>
        <v>#N/A</v>
      </c>
      <c r="AN49" s="115" t="e">
        <f t="shared" si="17"/>
        <v>#N/A</v>
      </c>
      <c r="AO49" s="115" t="e">
        <f t="shared" si="17"/>
        <v>#N/A</v>
      </c>
      <c r="AP49" s="115" t="e">
        <f t="shared" si="17"/>
        <v>#N/A</v>
      </c>
      <c r="AQ49" s="115" t="e">
        <f t="shared" si="17"/>
        <v>#N/A</v>
      </c>
      <c r="AR49" s="115" t="e">
        <f t="shared" si="17"/>
        <v>#N/A</v>
      </c>
      <c r="AS49" s="115" t="e">
        <f t="shared" si="17"/>
        <v>#N/A</v>
      </c>
      <c r="AT49" s="115" t="e">
        <f t="shared" si="17"/>
        <v>#N/A</v>
      </c>
      <c r="AU49" s="115" t="e">
        <f t="shared" si="17"/>
        <v>#N/A</v>
      </c>
      <c r="AV49" s="115" t="e">
        <f t="shared" si="17"/>
        <v>#N/A</v>
      </c>
      <c r="AW49" s="115" t="e">
        <f t="shared" si="17"/>
        <v>#N/A</v>
      </c>
      <c r="AX49" s="115" t="e">
        <f t="shared" si="17"/>
        <v>#N/A</v>
      </c>
      <c r="AY49" s="115" t="e">
        <f t="shared" si="17"/>
        <v>#N/A</v>
      </c>
      <c r="AZ49" s="115" t="e">
        <f t="shared" si="17"/>
        <v>#N/A</v>
      </c>
      <c r="BA49" s="115" t="e">
        <f t="shared" si="17"/>
        <v>#N/A</v>
      </c>
      <c r="BB49" s="115" t="e">
        <f t="shared" si="17"/>
        <v>#N/A</v>
      </c>
      <c r="BC49" s="115" t="e">
        <f t="shared" si="17"/>
        <v>#N/A</v>
      </c>
      <c r="BD49" s="115" t="e">
        <f t="shared" si="17"/>
        <v>#N/A</v>
      </c>
      <c r="BE49" s="115" t="e">
        <f t="shared" si="17"/>
        <v>#N/A</v>
      </c>
      <c r="BF49" s="115" t="e">
        <f t="shared" si="17"/>
        <v>#N/A</v>
      </c>
      <c r="BG49" s="115" t="e">
        <f t="shared" si="17"/>
        <v>#N/A</v>
      </c>
      <c r="BH49" s="115" t="e">
        <f t="shared" si="17"/>
        <v>#N/A</v>
      </c>
      <c r="BI49" s="115" t="e">
        <f t="shared" si="17"/>
        <v>#N/A</v>
      </c>
      <c r="BJ49" s="115" t="e">
        <f t="shared" si="17"/>
        <v>#N/A</v>
      </c>
      <c r="BK49" s="115" t="e">
        <f t="shared" si="17"/>
        <v>#N/A</v>
      </c>
      <c r="BL49" s="115" t="e">
        <f t="shared" si="17"/>
        <v>#N/A</v>
      </c>
      <c r="BM49" s="115" t="e">
        <f t="shared" si="17"/>
        <v>#N/A</v>
      </c>
      <c r="BN49" s="115" t="e">
        <f t="shared" si="17"/>
        <v>#N/A</v>
      </c>
    </row>
    <row r="50" spans="3:66" hidden="1">
      <c r="C50" s="115" t="s">
        <v>304</v>
      </c>
      <c r="E50" s="115">
        <f t="shared" si="18"/>
        <v>349132.70810169203</v>
      </c>
      <c r="F50" s="115">
        <f t="shared" si="17"/>
        <v>179474.32860069626</v>
      </c>
      <c r="G50" s="115">
        <f t="shared" si="17"/>
        <v>0</v>
      </c>
      <c r="H50" s="115" t="e">
        <f t="shared" si="17"/>
        <v>#N/A</v>
      </c>
      <c r="I50" s="115" t="e">
        <f t="shared" si="17"/>
        <v>#N/A</v>
      </c>
      <c r="J50" s="115" t="e">
        <f t="shared" si="17"/>
        <v>#N/A</v>
      </c>
      <c r="K50" s="115" t="e">
        <f t="shared" si="17"/>
        <v>#N/A</v>
      </c>
      <c r="L50" s="115" t="e">
        <f t="shared" si="17"/>
        <v>#N/A</v>
      </c>
      <c r="M50" s="115" t="e">
        <f t="shared" si="17"/>
        <v>#N/A</v>
      </c>
      <c r="N50" s="115" t="e">
        <f t="shared" si="17"/>
        <v>#N/A</v>
      </c>
      <c r="O50" s="115" t="e">
        <f t="shared" si="17"/>
        <v>#N/A</v>
      </c>
      <c r="P50" s="115" t="e">
        <f t="shared" si="17"/>
        <v>#N/A</v>
      </c>
      <c r="Q50" s="115" t="e">
        <f t="shared" si="17"/>
        <v>#N/A</v>
      </c>
      <c r="R50" s="115" t="e">
        <f t="shared" si="17"/>
        <v>#N/A</v>
      </c>
      <c r="S50" s="115" t="e">
        <f t="shared" si="17"/>
        <v>#N/A</v>
      </c>
      <c r="T50" s="115" t="e">
        <f t="shared" si="17"/>
        <v>#N/A</v>
      </c>
      <c r="U50" s="115" t="e">
        <f t="shared" si="17"/>
        <v>#N/A</v>
      </c>
      <c r="V50" s="115" t="e">
        <f t="shared" si="17"/>
        <v>#N/A</v>
      </c>
      <c r="W50" s="115" t="e">
        <f t="shared" si="17"/>
        <v>#N/A</v>
      </c>
      <c r="X50" s="115" t="e">
        <f t="shared" si="17"/>
        <v>#N/A</v>
      </c>
      <c r="Y50" s="115" t="e">
        <f t="shared" si="17"/>
        <v>#N/A</v>
      </c>
      <c r="Z50" s="115" t="e">
        <f t="shared" si="17"/>
        <v>#N/A</v>
      </c>
      <c r="AA50" s="115" t="e">
        <f t="shared" si="17"/>
        <v>#N/A</v>
      </c>
      <c r="AB50" s="115" t="e">
        <f t="shared" si="17"/>
        <v>#N/A</v>
      </c>
      <c r="AC50" s="115" t="e">
        <f t="shared" si="17"/>
        <v>#N/A</v>
      </c>
      <c r="AD50" s="115" t="e">
        <f t="shared" si="17"/>
        <v>#N/A</v>
      </c>
      <c r="AE50" s="115" t="e">
        <f t="shared" si="17"/>
        <v>#N/A</v>
      </c>
      <c r="AF50" s="115" t="e">
        <f t="shared" ref="AF50:BN50" si="19">AE44</f>
        <v>#N/A</v>
      </c>
      <c r="AG50" s="115" t="e">
        <f t="shared" si="19"/>
        <v>#N/A</v>
      </c>
      <c r="AH50" s="115" t="e">
        <f t="shared" si="19"/>
        <v>#N/A</v>
      </c>
      <c r="AI50" s="115" t="e">
        <f t="shared" si="19"/>
        <v>#N/A</v>
      </c>
      <c r="AJ50" s="115" t="e">
        <f t="shared" si="19"/>
        <v>#N/A</v>
      </c>
      <c r="AK50" s="115" t="e">
        <f t="shared" si="19"/>
        <v>#N/A</v>
      </c>
      <c r="AL50" s="115" t="e">
        <f t="shared" si="19"/>
        <v>#N/A</v>
      </c>
      <c r="AM50" s="115" t="e">
        <f t="shared" si="19"/>
        <v>#N/A</v>
      </c>
      <c r="AN50" s="115" t="e">
        <f t="shared" si="19"/>
        <v>#N/A</v>
      </c>
      <c r="AO50" s="115" t="e">
        <f t="shared" si="19"/>
        <v>#N/A</v>
      </c>
      <c r="AP50" s="115" t="e">
        <f t="shared" si="19"/>
        <v>#N/A</v>
      </c>
      <c r="AQ50" s="115" t="e">
        <f t="shared" si="19"/>
        <v>#N/A</v>
      </c>
      <c r="AR50" s="115" t="e">
        <f t="shared" si="19"/>
        <v>#N/A</v>
      </c>
      <c r="AS50" s="115" t="e">
        <f t="shared" si="19"/>
        <v>#N/A</v>
      </c>
      <c r="AT50" s="115" t="e">
        <f t="shared" si="19"/>
        <v>#N/A</v>
      </c>
      <c r="AU50" s="115" t="e">
        <f t="shared" si="19"/>
        <v>#N/A</v>
      </c>
      <c r="AV50" s="115" t="e">
        <f t="shared" si="19"/>
        <v>#N/A</v>
      </c>
      <c r="AW50" s="115" t="e">
        <f t="shared" si="19"/>
        <v>#N/A</v>
      </c>
      <c r="AX50" s="115" t="e">
        <f t="shared" si="19"/>
        <v>#N/A</v>
      </c>
      <c r="AY50" s="115" t="e">
        <f t="shared" si="19"/>
        <v>#N/A</v>
      </c>
      <c r="AZ50" s="115" t="e">
        <f t="shared" si="19"/>
        <v>#N/A</v>
      </c>
      <c r="BA50" s="115" t="e">
        <f t="shared" si="19"/>
        <v>#N/A</v>
      </c>
      <c r="BB50" s="115" t="e">
        <f t="shared" si="19"/>
        <v>#N/A</v>
      </c>
      <c r="BC50" s="115" t="e">
        <f t="shared" si="19"/>
        <v>#N/A</v>
      </c>
      <c r="BD50" s="115" t="e">
        <f t="shared" si="19"/>
        <v>#N/A</v>
      </c>
      <c r="BE50" s="115" t="e">
        <f t="shared" si="19"/>
        <v>#N/A</v>
      </c>
      <c r="BF50" s="115" t="e">
        <f t="shared" si="19"/>
        <v>#N/A</v>
      </c>
      <c r="BG50" s="115" t="e">
        <f t="shared" si="19"/>
        <v>#N/A</v>
      </c>
      <c r="BH50" s="115" t="e">
        <f t="shared" si="19"/>
        <v>#N/A</v>
      </c>
      <c r="BI50" s="115" t="e">
        <f t="shared" si="19"/>
        <v>#N/A</v>
      </c>
      <c r="BJ50" s="115" t="e">
        <f t="shared" si="19"/>
        <v>#N/A</v>
      </c>
      <c r="BK50" s="115" t="e">
        <f t="shared" si="19"/>
        <v>#N/A</v>
      </c>
      <c r="BL50" s="115" t="e">
        <f t="shared" si="19"/>
        <v>#N/A</v>
      </c>
      <c r="BM50" s="115" t="e">
        <f t="shared" si="19"/>
        <v>#N/A</v>
      </c>
      <c r="BN50" s="115" t="e">
        <f t="shared" si="19"/>
        <v>#N/A</v>
      </c>
    </row>
    <row r="51" spans="3:66" hidden="1"/>
    <row r="52" spans="3:66" hidden="1">
      <c r="C52" s="115" t="s">
        <v>303</v>
      </c>
      <c r="F52">
        <f>E46</f>
        <v>509512</v>
      </c>
      <c r="G52" s="115">
        <f t="shared" ref="G52:BN56" si="20">F46</f>
        <v>349132.70810169203</v>
      </c>
      <c r="H52" s="115">
        <f t="shared" si="20"/>
        <v>179474.32860069626</v>
      </c>
      <c r="I52" s="115">
        <f t="shared" si="20"/>
        <v>0</v>
      </c>
      <c r="J52" s="115" t="e">
        <f t="shared" si="20"/>
        <v>#N/A</v>
      </c>
      <c r="K52" s="115" t="e">
        <f t="shared" si="20"/>
        <v>#N/A</v>
      </c>
      <c r="L52" s="115" t="e">
        <f t="shared" si="20"/>
        <v>#N/A</v>
      </c>
      <c r="M52" s="115" t="e">
        <f t="shared" si="20"/>
        <v>#N/A</v>
      </c>
      <c r="N52" s="115" t="e">
        <f t="shared" si="20"/>
        <v>#N/A</v>
      </c>
      <c r="O52" s="115" t="e">
        <f t="shared" si="20"/>
        <v>#N/A</v>
      </c>
      <c r="P52" s="115" t="e">
        <f t="shared" si="20"/>
        <v>#N/A</v>
      </c>
      <c r="Q52" s="115" t="e">
        <f t="shared" si="20"/>
        <v>#N/A</v>
      </c>
      <c r="R52" s="115" t="e">
        <f t="shared" si="20"/>
        <v>#N/A</v>
      </c>
      <c r="S52" s="115" t="e">
        <f t="shared" si="20"/>
        <v>#N/A</v>
      </c>
      <c r="T52" s="115" t="e">
        <f t="shared" si="20"/>
        <v>#N/A</v>
      </c>
      <c r="U52" s="115" t="e">
        <f t="shared" si="20"/>
        <v>#N/A</v>
      </c>
      <c r="V52" s="115" t="e">
        <f t="shared" si="20"/>
        <v>#N/A</v>
      </c>
      <c r="W52" s="115" t="e">
        <f t="shared" si="20"/>
        <v>#N/A</v>
      </c>
      <c r="X52" s="115" t="e">
        <f t="shared" si="20"/>
        <v>#N/A</v>
      </c>
      <c r="Y52" s="115" t="e">
        <f t="shared" si="20"/>
        <v>#N/A</v>
      </c>
      <c r="Z52" s="115" t="e">
        <f t="shared" si="20"/>
        <v>#N/A</v>
      </c>
      <c r="AA52" s="115" t="e">
        <f t="shared" si="20"/>
        <v>#N/A</v>
      </c>
      <c r="AB52" s="115" t="e">
        <f t="shared" si="20"/>
        <v>#N/A</v>
      </c>
      <c r="AC52" s="115" t="e">
        <f t="shared" si="20"/>
        <v>#N/A</v>
      </c>
      <c r="AD52" s="115" t="e">
        <f t="shared" si="20"/>
        <v>#N/A</v>
      </c>
      <c r="AE52" s="115" t="e">
        <f t="shared" si="20"/>
        <v>#N/A</v>
      </c>
      <c r="AF52" s="115" t="e">
        <f t="shared" si="20"/>
        <v>#N/A</v>
      </c>
      <c r="AG52" s="115" t="e">
        <f t="shared" si="20"/>
        <v>#N/A</v>
      </c>
      <c r="AH52" s="115" t="e">
        <f t="shared" si="20"/>
        <v>#N/A</v>
      </c>
      <c r="AI52" s="115" t="e">
        <f t="shared" si="20"/>
        <v>#N/A</v>
      </c>
      <c r="AJ52" s="115" t="e">
        <f t="shared" si="20"/>
        <v>#N/A</v>
      </c>
      <c r="AK52" s="115" t="e">
        <f t="shared" si="20"/>
        <v>#N/A</v>
      </c>
      <c r="AL52" s="115" t="e">
        <f t="shared" si="20"/>
        <v>#N/A</v>
      </c>
      <c r="AM52" s="115" t="e">
        <f t="shared" si="20"/>
        <v>#N/A</v>
      </c>
      <c r="AN52" s="115" t="e">
        <f t="shared" si="20"/>
        <v>#N/A</v>
      </c>
      <c r="AO52" s="115" t="e">
        <f t="shared" si="20"/>
        <v>#N/A</v>
      </c>
      <c r="AP52" s="115" t="e">
        <f t="shared" si="20"/>
        <v>#N/A</v>
      </c>
      <c r="AQ52" s="115" t="e">
        <f t="shared" si="20"/>
        <v>#N/A</v>
      </c>
      <c r="AR52" s="115" t="e">
        <f t="shared" si="20"/>
        <v>#N/A</v>
      </c>
      <c r="AS52" s="115" t="e">
        <f t="shared" si="20"/>
        <v>#N/A</v>
      </c>
      <c r="AT52" s="115" t="e">
        <f t="shared" si="20"/>
        <v>#N/A</v>
      </c>
      <c r="AU52" s="115" t="e">
        <f t="shared" si="20"/>
        <v>#N/A</v>
      </c>
      <c r="AV52" s="115" t="e">
        <f t="shared" si="20"/>
        <v>#N/A</v>
      </c>
      <c r="AW52" s="115" t="e">
        <f t="shared" si="20"/>
        <v>#N/A</v>
      </c>
      <c r="AX52" s="115" t="e">
        <f t="shared" si="20"/>
        <v>#N/A</v>
      </c>
      <c r="AY52" s="115" t="e">
        <f t="shared" si="20"/>
        <v>#N/A</v>
      </c>
      <c r="AZ52" s="115" t="e">
        <f t="shared" si="20"/>
        <v>#N/A</v>
      </c>
      <c r="BA52" s="115" t="e">
        <f t="shared" si="20"/>
        <v>#N/A</v>
      </c>
      <c r="BB52" s="115" t="e">
        <f t="shared" si="20"/>
        <v>#N/A</v>
      </c>
      <c r="BC52" s="115" t="e">
        <f t="shared" si="20"/>
        <v>#N/A</v>
      </c>
      <c r="BD52" s="115" t="e">
        <f t="shared" si="20"/>
        <v>#N/A</v>
      </c>
      <c r="BE52" s="115" t="e">
        <f t="shared" si="20"/>
        <v>#N/A</v>
      </c>
      <c r="BF52" s="115" t="e">
        <f t="shared" si="20"/>
        <v>#N/A</v>
      </c>
      <c r="BG52" s="115" t="e">
        <f t="shared" si="20"/>
        <v>#N/A</v>
      </c>
      <c r="BH52" s="115" t="e">
        <f t="shared" si="20"/>
        <v>#N/A</v>
      </c>
      <c r="BI52" s="115" t="e">
        <f t="shared" si="20"/>
        <v>#N/A</v>
      </c>
      <c r="BJ52" s="115" t="e">
        <f t="shared" si="20"/>
        <v>#N/A</v>
      </c>
      <c r="BK52" s="115" t="e">
        <f t="shared" si="20"/>
        <v>#N/A</v>
      </c>
      <c r="BL52" s="115" t="e">
        <f t="shared" si="20"/>
        <v>#N/A</v>
      </c>
      <c r="BM52" s="115" t="e">
        <f t="shared" si="20"/>
        <v>#N/A</v>
      </c>
      <c r="BN52" s="115" t="e">
        <f t="shared" si="20"/>
        <v>#N/A</v>
      </c>
    </row>
    <row r="53" spans="3:66" hidden="1">
      <c r="C53" s="115" t="s">
        <v>29</v>
      </c>
      <c r="F53" s="115">
        <f t="shared" ref="F53:U56" si="21">E47</f>
        <v>160379.29189830797</v>
      </c>
      <c r="G53" s="115">
        <f t="shared" si="21"/>
        <v>169658.37950099577</v>
      </c>
      <c r="H53" s="115">
        <f t="shared" si="21"/>
        <v>179474.32860069623</v>
      </c>
      <c r="I53" s="115" t="e">
        <f t="shared" si="21"/>
        <v>#N/A</v>
      </c>
      <c r="J53" s="115" t="e">
        <f t="shared" si="21"/>
        <v>#N/A</v>
      </c>
      <c r="K53" s="115" t="e">
        <f t="shared" si="21"/>
        <v>#N/A</v>
      </c>
      <c r="L53" s="115" t="e">
        <f t="shared" si="21"/>
        <v>#N/A</v>
      </c>
      <c r="M53" s="115" t="e">
        <f t="shared" si="21"/>
        <v>#N/A</v>
      </c>
      <c r="N53" s="115" t="e">
        <f t="shared" si="21"/>
        <v>#N/A</v>
      </c>
      <c r="O53" s="115" t="e">
        <f t="shared" si="21"/>
        <v>#N/A</v>
      </c>
      <c r="P53" s="115" t="e">
        <f t="shared" si="21"/>
        <v>#N/A</v>
      </c>
      <c r="Q53" s="115" t="e">
        <f t="shared" si="21"/>
        <v>#N/A</v>
      </c>
      <c r="R53" s="115" t="e">
        <f t="shared" si="21"/>
        <v>#N/A</v>
      </c>
      <c r="S53" s="115" t="e">
        <f t="shared" si="21"/>
        <v>#N/A</v>
      </c>
      <c r="T53" s="115" t="e">
        <f t="shared" si="21"/>
        <v>#N/A</v>
      </c>
      <c r="U53" s="115" t="e">
        <f t="shared" si="21"/>
        <v>#N/A</v>
      </c>
      <c r="V53" s="115" t="e">
        <f t="shared" si="20"/>
        <v>#N/A</v>
      </c>
      <c r="W53" s="115" t="e">
        <f t="shared" si="20"/>
        <v>#N/A</v>
      </c>
      <c r="X53" s="115" t="e">
        <f t="shared" si="20"/>
        <v>#N/A</v>
      </c>
      <c r="Y53" s="115" t="e">
        <f t="shared" si="20"/>
        <v>#N/A</v>
      </c>
      <c r="Z53" s="115" t="e">
        <f t="shared" si="20"/>
        <v>#N/A</v>
      </c>
      <c r="AA53" s="115" t="e">
        <f t="shared" si="20"/>
        <v>#N/A</v>
      </c>
      <c r="AB53" s="115" t="e">
        <f t="shared" si="20"/>
        <v>#N/A</v>
      </c>
      <c r="AC53" s="115" t="e">
        <f t="shared" si="20"/>
        <v>#N/A</v>
      </c>
      <c r="AD53" s="115" t="e">
        <f t="shared" si="20"/>
        <v>#N/A</v>
      </c>
      <c r="AE53" s="115" t="e">
        <f t="shared" si="20"/>
        <v>#N/A</v>
      </c>
      <c r="AF53" s="115" t="e">
        <f t="shared" si="20"/>
        <v>#N/A</v>
      </c>
      <c r="AG53" s="115" t="e">
        <f t="shared" si="20"/>
        <v>#N/A</v>
      </c>
      <c r="AH53" s="115" t="e">
        <f t="shared" si="20"/>
        <v>#N/A</v>
      </c>
      <c r="AI53" s="115" t="e">
        <f t="shared" si="20"/>
        <v>#N/A</v>
      </c>
      <c r="AJ53" s="115" t="e">
        <f t="shared" si="20"/>
        <v>#N/A</v>
      </c>
      <c r="AK53" s="115" t="e">
        <f t="shared" si="20"/>
        <v>#N/A</v>
      </c>
      <c r="AL53" s="115" t="e">
        <f t="shared" si="20"/>
        <v>#N/A</v>
      </c>
      <c r="AM53" s="115" t="e">
        <f t="shared" si="20"/>
        <v>#N/A</v>
      </c>
      <c r="AN53" s="115" t="e">
        <f t="shared" si="20"/>
        <v>#N/A</v>
      </c>
      <c r="AO53" s="115" t="e">
        <f t="shared" si="20"/>
        <v>#N/A</v>
      </c>
      <c r="AP53" s="115" t="e">
        <f t="shared" si="20"/>
        <v>#N/A</v>
      </c>
      <c r="AQ53" s="115" t="e">
        <f t="shared" si="20"/>
        <v>#N/A</v>
      </c>
      <c r="AR53" s="115" t="e">
        <f t="shared" si="20"/>
        <v>#N/A</v>
      </c>
      <c r="AS53" s="115" t="e">
        <f t="shared" si="20"/>
        <v>#N/A</v>
      </c>
      <c r="AT53" s="115" t="e">
        <f t="shared" si="20"/>
        <v>#N/A</v>
      </c>
      <c r="AU53" s="115" t="e">
        <f t="shared" si="20"/>
        <v>#N/A</v>
      </c>
      <c r="AV53" s="115" t="e">
        <f t="shared" si="20"/>
        <v>#N/A</v>
      </c>
      <c r="AW53" s="115" t="e">
        <f t="shared" si="20"/>
        <v>#N/A</v>
      </c>
      <c r="AX53" s="115" t="e">
        <f t="shared" si="20"/>
        <v>#N/A</v>
      </c>
      <c r="AY53" s="115" t="e">
        <f t="shared" si="20"/>
        <v>#N/A</v>
      </c>
      <c r="AZ53" s="115" t="e">
        <f t="shared" si="20"/>
        <v>#N/A</v>
      </c>
      <c r="BA53" s="115" t="e">
        <f t="shared" si="20"/>
        <v>#N/A</v>
      </c>
      <c r="BB53" s="115" t="e">
        <f t="shared" si="20"/>
        <v>#N/A</v>
      </c>
      <c r="BC53" s="115" t="e">
        <f t="shared" si="20"/>
        <v>#N/A</v>
      </c>
      <c r="BD53" s="115" t="e">
        <f t="shared" si="20"/>
        <v>#N/A</v>
      </c>
      <c r="BE53" s="115" t="e">
        <f t="shared" si="20"/>
        <v>#N/A</v>
      </c>
      <c r="BF53" s="115" t="e">
        <f t="shared" si="20"/>
        <v>#N/A</v>
      </c>
      <c r="BG53" s="115" t="e">
        <f t="shared" si="20"/>
        <v>#N/A</v>
      </c>
      <c r="BH53" s="115" t="e">
        <f t="shared" si="20"/>
        <v>#N/A</v>
      </c>
      <c r="BI53" s="115" t="e">
        <f t="shared" si="20"/>
        <v>#N/A</v>
      </c>
      <c r="BJ53" s="115" t="e">
        <f t="shared" si="20"/>
        <v>#N/A</v>
      </c>
      <c r="BK53" s="115" t="e">
        <f t="shared" si="20"/>
        <v>#N/A</v>
      </c>
      <c r="BL53" s="115" t="e">
        <f t="shared" si="20"/>
        <v>#N/A</v>
      </c>
      <c r="BM53" s="115" t="e">
        <f t="shared" si="20"/>
        <v>#N/A</v>
      </c>
      <c r="BN53" s="115" t="e">
        <f t="shared" si="20"/>
        <v>#N/A</v>
      </c>
    </row>
    <row r="54" spans="3:66" hidden="1">
      <c r="C54" s="115" t="s">
        <v>31</v>
      </c>
      <c r="F54" s="115">
        <f t="shared" si="21"/>
        <v>24141.000123650461</v>
      </c>
      <c r="G54" s="115">
        <f t="shared" si="20"/>
        <v>14861.912520962669</v>
      </c>
      <c r="H54" s="115">
        <f t="shared" si="20"/>
        <v>5045.9634212621986</v>
      </c>
      <c r="I54" s="115" t="e">
        <f t="shared" si="20"/>
        <v>#N/A</v>
      </c>
      <c r="J54" s="115" t="e">
        <f t="shared" si="20"/>
        <v>#N/A</v>
      </c>
      <c r="K54" s="115" t="e">
        <f t="shared" si="20"/>
        <v>#N/A</v>
      </c>
      <c r="L54" s="115" t="e">
        <f t="shared" si="20"/>
        <v>#N/A</v>
      </c>
      <c r="M54" s="115" t="e">
        <f t="shared" si="20"/>
        <v>#N/A</v>
      </c>
      <c r="N54" s="115" t="e">
        <f t="shared" si="20"/>
        <v>#N/A</v>
      </c>
      <c r="O54" s="115" t="e">
        <f t="shared" si="20"/>
        <v>#N/A</v>
      </c>
      <c r="P54" s="115" t="e">
        <f t="shared" si="20"/>
        <v>#N/A</v>
      </c>
      <c r="Q54" s="115" t="e">
        <f t="shared" si="20"/>
        <v>#N/A</v>
      </c>
      <c r="R54" s="115" t="e">
        <f t="shared" si="20"/>
        <v>#N/A</v>
      </c>
      <c r="S54" s="115" t="e">
        <f t="shared" si="20"/>
        <v>#N/A</v>
      </c>
      <c r="T54" s="115" t="e">
        <f t="shared" si="20"/>
        <v>#N/A</v>
      </c>
      <c r="U54" s="115" t="e">
        <f t="shared" si="20"/>
        <v>#N/A</v>
      </c>
      <c r="V54" s="115" t="e">
        <f t="shared" si="20"/>
        <v>#N/A</v>
      </c>
      <c r="W54" s="115" t="e">
        <f t="shared" si="20"/>
        <v>#N/A</v>
      </c>
      <c r="X54" s="115" t="e">
        <f t="shared" si="20"/>
        <v>#N/A</v>
      </c>
      <c r="Y54" s="115" t="e">
        <f t="shared" si="20"/>
        <v>#N/A</v>
      </c>
      <c r="Z54" s="115" t="e">
        <f t="shared" si="20"/>
        <v>#N/A</v>
      </c>
      <c r="AA54" s="115" t="e">
        <f t="shared" si="20"/>
        <v>#N/A</v>
      </c>
      <c r="AB54" s="115" t="e">
        <f t="shared" si="20"/>
        <v>#N/A</v>
      </c>
      <c r="AC54" s="115" t="e">
        <f t="shared" si="20"/>
        <v>#N/A</v>
      </c>
      <c r="AD54" s="115" t="e">
        <f t="shared" si="20"/>
        <v>#N/A</v>
      </c>
      <c r="AE54" s="115" t="e">
        <f t="shared" si="20"/>
        <v>#N/A</v>
      </c>
      <c r="AF54" s="115" t="e">
        <f t="shared" si="20"/>
        <v>#N/A</v>
      </c>
      <c r="AG54" s="115" t="e">
        <f t="shared" si="20"/>
        <v>#N/A</v>
      </c>
      <c r="AH54" s="115" t="e">
        <f t="shared" si="20"/>
        <v>#N/A</v>
      </c>
      <c r="AI54" s="115" t="e">
        <f t="shared" si="20"/>
        <v>#N/A</v>
      </c>
      <c r="AJ54" s="115" t="e">
        <f t="shared" si="20"/>
        <v>#N/A</v>
      </c>
      <c r="AK54" s="115" t="e">
        <f t="shared" si="20"/>
        <v>#N/A</v>
      </c>
      <c r="AL54" s="115" t="e">
        <f t="shared" si="20"/>
        <v>#N/A</v>
      </c>
      <c r="AM54" s="115" t="e">
        <f t="shared" si="20"/>
        <v>#N/A</v>
      </c>
      <c r="AN54" s="115" t="e">
        <f t="shared" si="20"/>
        <v>#N/A</v>
      </c>
      <c r="AO54" s="115" t="e">
        <f t="shared" si="20"/>
        <v>#N/A</v>
      </c>
      <c r="AP54" s="115" t="e">
        <f t="shared" si="20"/>
        <v>#N/A</v>
      </c>
      <c r="AQ54" s="115" t="e">
        <f t="shared" si="20"/>
        <v>#N/A</v>
      </c>
      <c r="AR54" s="115" t="e">
        <f t="shared" si="20"/>
        <v>#N/A</v>
      </c>
      <c r="AS54" s="115" t="e">
        <f t="shared" si="20"/>
        <v>#N/A</v>
      </c>
      <c r="AT54" s="115" t="e">
        <f t="shared" si="20"/>
        <v>#N/A</v>
      </c>
      <c r="AU54" s="115" t="e">
        <f t="shared" si="20"/>
        <v>#N/A</v>
      </c>
      <c r="AV54" s="115" t="e">
        <f t="shared" si="20"/>
        <v>#N/A</v>
      </c>
      <c r="AW54" s="115" t="e">
        <f t="shared" si="20"/>
        <v>#N/A</v>
      </c>
      <c r="AX54" s="115" t="e">
        <f t="shared" si="20"/>
        <v>#N/A</v>
      </c>
      <c r="AY54" s="115" t="e">
        <f t="shared" si="20"/>
        <v>#N/A</v>
      </c>
      <c r="AZ54" s="115" t="e">
        <f t="shared" si="20"/>
        <v>#N/A</v>
      </c>
      <c r="BA54" s="115" t="e">
        <f t="shared" si="20"/>
        <v>#N/A</v>
      </c>
      <c r="BB54" s="115" t="e">
        <f t="shared" si="20"/>
        <v>#N/A</v>
      </c>
      <c r="BC54" s="115" t="e">
        <f t="shared" si="20"/>
        <v>#N/A</v>
      </c>
      <c r="BD54" s="115" t="e">
        <f t="shared" si="20"/>
        <v>#N/A</v>
      </c>
      <c r="BE54" s="115" t="e">
        <f t="shared" si="20"/>
        <v>#N/A</v>
      </c>
      <c r="BF54" s="115" t="e">
        <f t="shared" si="20"/>
        <v>#N/A</v>
      </c>
      <c r="BG54" s="115" t="e">
        <f t="shared" si="20"/>
        <v>#N/A</v>
      </c>
      <c r="BH54" s="115" t="e">
        <f t="shared" si="20"/>
        <v>#N/A</v>
      </c>
      <c r="BI54" s="115" t="e">
        <f t="shared" si="20"/>
        <v>#N/A</v>
      </c>
      <c r="BJ54" s="115" t="e">
        <f t="shared" si="20"/>
        <v>#N/A</v>
      </c>
      <c r="BK54" s="115" t="e">
        <f t="shared" si="20"/>
        <v>#N/A</v>
      </c>
      <c r="BL54" s="115" t="e">
        <f t="shared" si="20"/>
        <v>#N/A</v>
      </c>
      <c r="BM54" s="115" t="e">
        <f t="shared" si="20"/>
        <v>#N/A</v>
      </c>
      <c r="BN54" s="115" t="e">
        <f t="shared" si="20"/>
        <v>#N/A</v>
      </c>
    </row>
    <row r="55" spans="3:66" hidden="1">
      <c r="C55" s="115" t="s">
        <v>33</v>
      </c>
      <c r="F55" s="115">
        <f t="shared" si="21"/>
        <v>184520.29202195842</v>
      </c>
      <c r="G55" s="115">
        <f t="shared" si="20"/>
        <v>184520.29202195842</v>
      </c>
      <c r="H55" s="115">
        <f t="shared" si="20"/>
        <v>184520.29202195842</v>
      </c>
      <c r="I55" s="115" t="e">
        <f t="shared" si="20"/>
        <v>#N/A</v>
      </c>
      <c r="J55" s="115" t="e">
        <f t="shared" si="20"/>
        <v>#N/A</v>
      </c>
      <c r="K55" s="115" t="e">
        <f t="shared" si="20"/>
        <v>#N/A</v>
      </c>
      <c r="L55" s="115" t="e">
        <f t="shared" si="20"/>
        <v>#N/A</v>
      </c>
      <c r="M55" s="115" t="e">
        <f t="shared" si="20"/>
        <v>#N/A</v>
      </c>
      <c r="N55" s="115" t="e">
        <f t="shared" si="20"/>
        <v>#N/A</v>
      </c>
      <c r="O55" s="115" t="e">
        <f t="shared" si="20"/>
        <v>#N/A</v>
      </c>
      <c r="P55" s="115" t="e">
        <f t="shared" si="20"/>
        <v>#N/A</v>
      </c>
      <c r="Q55" s="115" t="e">
        <f t="shared" si="20"/>
        <v>#N/A</v>
      </c>
      <c r="R55" s="115" t="e">
        <f t="shared" si="20"/>
        <v>#N/A</v>
      </c>
      <c r="S55" s="115" t="e">
        <f t="shared" si="20"/>
        <v>#N/A</v>
      </c>
      <c r="T55" s="115" t="e">
        <f t="shared" si="20"/>
        <v>#N/A</v>
      </c>
      <c r="U55" s="115" t="e">
        <f t="shared" si="20"/>
        <v>#N/A</v>
      </c>
      <c r="V55" s="115" t="e">
        <f t="shared" si="20"/>
        <v>#N/A</v>
      </c>
      <c r="W55" s="115" t="e">
        <f t="shared" si="20"/>
        <v>#N/A</v>
      </c>
      <c r="X55" s="115" t="e">
        <f t="shared" si="20"/>
        <v>#N/A</v>
      </c>
      <c r="Y55" s="115" t="e">
        <f t="shared" si="20"/>
        <v>#N/A</v>
      </c>
      <c r="Z55" s="115" t="e">
        <f t="shared" si="20"/>
        <v>#N/A</v>
      </c>
      <c r="AA55" s="115" t="e">
        <f t="shared" si="20"/>
        <v>#N/A</v>
      </c>
      <c r="AB55" s="115" t="e">
        <f t="shared" si="20"/>
        <v>#N/A</v>
      </c>
      <c r="AC55" s="115" t="e">
        <f t="shared" si="20"/>
        <v>#N/A</v>
      </c>
      <c r="AD55" s="115" t="e">
        <f t="shared" si="20"/>
        <v>#N/A</v>
      </c>
      <c r="AE55" s="115" t="e">
        <f t="shared" si="20"/>
        <v>#N/A</v>
      </c>
      <c r="AF55" s="115" t="e">
        <f t="shared" si="20"/>
        <v>#N/A</v>
      </c>
      <c r="AG55" s="115" t="e">
        <f t="shared" si="20"/>
        <v>#N/A</v>
      </c>
      <c r="AH55" s="115" t="e">
        <f t="shared" si="20"/>
        <v>#N/A</v>
      </c>
      <c r="AI55" s="115" t="e">
        <f t="shared" si="20"/>
        <v>#N/A</v>
      </c>
      <c r="AJ55" s="115" t="e">
        <f t="shared" si="20"/>
        <v>#N/A</v>
      </c>
      <c r="AK55" s="115" t="e">
        <f t="shared" si="20"/>
        <v>#N/A</v>
      </c>
      <c r="AL55" s="115" t="e">
        <f t="shared" si="20"/>
        <v>#N/A</v>
      </c>
      <c r="AM55" s="115" t="e">
        <f t="shared" si="20"/>
        <v>#N/A</v>
      </c>
      <c r="AN55" s="115" t="e">
        <f t="shared" si="20"/>
        <v>#N/A</v>
      </c>
      <c r="AO55" s="115" t="e">
        <f t="shared" si="20"/>
        <v>#N/A</v>
      </c>
      <c r="AP55" s="115" t="e">
        <f t="shared" si="20"/>
        <v>#N/A</v>
      </c>
      <c r="AQ55" s="115" t="e">
        <f t="shared" si="20"/>
        <v>#N/A</v>
      </c>
      <c r="AR55" s="115" t="e">
        <f t="shared" si="20"/>
        <v>#N/A</v>
      </c>
      <c r="AS55" s="115" t="e">
        <f t="shared" si="20"/>
        <v>#N/A</v>
      </c>
      <c r="AT55" s="115" t="e">
        <f t="shared" si="20"/>
        <v>#N/A</v>
      </c>
      <c r="AU55" s="115" t="e">
        <f t="shared" si="20"/>
        <v>#N/A</v>
      </c>
      <c r="AV55" s="115" t="e">
        <f t="shared" si="20"/>
        <v>#N/A</v>
      </c>
      <c r="AW55" s="115" t="e">
        <f t="shared" si="20"/>
        <v>#N/A</v>
      </c>
      <c r="AX55" s="115" t="e">
        <f t="shared" si="20"/>
        <v>#N/A</v>
      </c>
      <c r="AY55" s="115" t="e">
        <f t="shared" si="20"/>
        <v>#N/A</v>
      </c>
      <c r="AZ55" s="115" t="e">
        <f t="shared" si="20"/>
        <v>#N/A</v>
      </c>
      <c r="BA55" s="115" t="e">
        <f t="shared" si="20"/>
        <v>#N/A</v>
      </c>
      <c r="BB55" s="115" t="e">
        <f t="shared" si="20"/>
        <v>#N/A</v>
      </c>
      <c r="BC55" s="115" t="e">
        <f t="shared" si="20"/>
        <v>#N/A</v>
      </c>
      <c r="BD55" s="115" t="e">
        <f t="shared" si="20"/>
        <v>#N/A</v>
      </c>
      <c r="BE55" s="115" t="e">
        <f t="shared" si="20"/>
        <v>#N/A</v>
      </c>
      <c r="BF55" s="115" t="e">
        <f t="shared" si="20"/>
        <v>#N/A</v>
      </c>
      <c r="BG55" s="115" t="e">
        <f t="shared" si="20"/>
        <v>#N/A</v>
      </c>
      <c r="BH55" s="115" t="e">
        <f t="shared" si="20"/>
        <v>#N/A</v>
      </c>
      <c r="BI55" s="115" t="e">
        <f t="shared" si="20"/>
        <v>#N/A</v>
      </c>
      <c r="BJ55" s="115" t="e">
        <f t="shared" si="20"/>
        <v>#N/A</v>
      </c>
      <c r="BK55" s="115" t="e">
        <f t="shared" si="20"/>
        <v>#N/A</v>
      </c>
      <c r="BL55" s="115" t="e">
        <f t="shared" si="20"/>
        <v>#N/A</v>
      </c>
      <c r="BM55" s="115" t="e">
        <f t="shared" si="20"/>
        <v>#N/A</v>
      </c>
      <c r="BN55" s="115" t="e">
        <f t="shared" si="20"/>
        <v>#N/A</v>
      </c>
    </row>
    <row r="56" spans="3:66" hidden="1">
      <c r="C56" s="115" t="s">
        <v>304</v>
      </c>
      <c r="F56" s="115">
        <f t="shared" si="21"/>
        <v>349132.70810169203</v>
      </c>
      <c r="G56" s="115">
        <f t="shared" si="20"/>
        <v>179474.32860069626</v>
      </c>
      <c r="H56" s="115">
        <f t="shared" si="20"/>
        <v>0</v>
      </c>
      <c r="I56" s="115" t="e">
        <f t="shared" si="20"/>
        <v>#N/A</v>
      </c>
      <c r="J56" s="115" t="e">
        <f t="shared" si="20"/>
        <v>#N/A</v>
      </c>
      <c r="K56" s="115" t="e">
        <f t="shared" si="20"/>
        <v>#N/A</v>
      </c>
      <c r="L56" s="115" t="e">
        <f t="shared" si="20"/>
        <v>#N/A</v>
      </c>
      <c r="M56" s="115" t="e">
        <f t="shared" si="20"/>
        <v>#N/A</v>
      </c>
      <c r="N56" s="115" t="e">
        <f t="shared" si="20"/>
        <v>#N/A</v>
      </c>
      <c r="O56" s="115" t="e">
        <f t="shared" si="20"/>
        <v>#N/A</v>
      </c>
      <c r="P56" s="115" t="e">
        <f t="shared" si="20"/>
        <v>#N/A</v>
      </c>
      <c r="Q56" s="115" t="e">
        <f t="shared" si="20"/>
        <v>#N/A</v>
      </c>
      <c r="R56" s="115" t="e">
        <f t="shared" si="20"/>
        <v>#N/A</v>
      </c>
      <c r="S56" s="115" t="e">
        <f t="shared" si="20"/>
        <v>#N/A</v>
      </c>
      <c r="T56" s="115" t="e">
        <f t="shared" si="20"/>
        <v>#N/A</v>
      </c>
      <c r="U56" s="115" t="e">
        <f t="shared" si="20"/>
        <v>#N/A</v>
      </c>
      <c r="V56" s="115" t="e">
        <f t="shared" si="20"/>
        <v>#N/A</v>
      </c>
      <c r="W56" s="115" t="e">
        <f t="shared" si="20"/>
        <v>#N/A</v>
      </c>
      <c r="X56" s="115" t="e">
        <f t="shared" si="20"/>
        <v>#N/A</v>
      </c>
      <c r="Y56" s="115" t="e">
        <f t="shared" si="20"/>
        <v>#N/A</v>
      </c>
      <c r="Z56" s="115" t="e">
        <f t="shared" si="20"/>
        <v>#N/A</v>
      </c>
      <c r="AA56" s="115" t="e">
        <f t="shared" si="20"/>
        <v>#N/A</v>
      </c>
      <c r="AB56" s="115" t="e">
        <f t="shared" si="20"/>
        <v>#N/A</v>
      </c>
      <c r="AC56" s="115" t="e">
        <f t="shared" si="20"/>
        <v>#N/A</v>
      </c>
      <c r="AD56" s="115" t="e">
        <f t="shared" si="20"/>
        <v>#N/A</v>
      </c>
      <c r="AE56" s="115" t="e">
        <f t="shared" si="20"/>
        <v>#N/A</v>
      </c>
      <c r="AF56" s="115" t="e">
        <f t="shared" si="20"/>
        <v>#N/A</v>
      </c>
      <c r="AG56" s="115" t="e">
        <f t="shared" si="20"/>
        <v>#N/A</v>
      </c>
      <c r="AH56" s="115" t="e">
        <f t="shared" si="20"/>
        <v>#N/A</v>
      </c>
      <c r="AI56" s="115" t="e">
        <f t="shared" si="20"/>
        <v>#N/A</v>
      </c>
      <c r="AJ56" s="115" t="e">
        <f t="shared" si="20"/>
        <v>#N/A</v>
      </c>
      <c r="AK56" s="115" t="e">
        <f t="shared" ref="AK56:BN56" si="22">AJ50</f>
        <v>#N/A</v>
      </c>
      <c r="AL56" s="115" t="e">
        <f t="shared" si="22"/>
        <v>#N/A</v>
      </c>
      <c r="AM56" s="115" t="e">
        <f t="shared" si="22"/>
        <v>#N/A</v>
      </c>
      <c r="AN56" s="115" t="e">
        <f t="shared" si="22"/>
        <v>#N/A</v>
      </c>
      <c r="AO56" s="115" t="e">
        <f t="shared" si="22"/>
        <v>#N/A</v>
      </c>
      <c r="AP56" s="115" t="e">
        <f t="shared" si="22"/>
        <v>#N/A</v>
      </c>
      <c r="AQ56" s="115" t="e">
        <f t="shared" si="22"/>
        <v>#N/A</v>
      </c>
      <c r="AR56" s="115" t="e">
        <f t="shared" si="22"/>
        <v>#N/A</v>
      </c>
      <c r="AS56" s="115" t="e">
        <f t="shared" si="22"/>
        <v>#N/A</v>
      </c>
      <c r="AT56" s="115" t="e">
        <f t="shared" si="22"/>
        <v>#N/A</v>
      </c>
      <c r="AU56" s="115" t="e">
        <f t="shared" si="22"/>
        <v>#N/A</v>
      </c>
      <c r="AV56" s="115" t="e">
        <f t="shared" si="22"/>
        <v>#N/A</v>
      </c>
      <c r="AW56" s="115" t="e">
        <f t="shared" si="22"/>
        <v>#N/A</v>
      </c>
      <c r="AX56" s="115" t="e">
        <f t="shared" si="22"/>
        <v>#N/A</v>
      </c>
      <c r="AY56" s="115" t="e">
        <f t="shared" si="22"/>
        <v>#N/A</v>
      </c>
      <c r="AZ56" s="115" t="e">
        <f t="shared" si="22"/>
        <v>#N/A</v>
      </c>
      <c r="BA56" s="115" t="e">
        <f t="shared" si="22"/>
        <v>#N/A</v>
      </c>
      <c r="BB56" s="115" t="e">
        <f t="shared" si="22"/>
        <v>#N/A</v>
      </c>
      <c r="BC56" s="115" t="e">
        <f t="shared" si="22"/>
        <v>#N/A</v>
      </c>
      <c r="BD56" s="115" t="e">
        <f t="shared" si="22"/>
        <v>#N/A</v>
      </c>
      <c r="BE56" s="115" t="e">
        <f t="shared" si="22"/>
        <v>#N/A</v>
      </c>
      <c r="BF56" s="115" t="e">
        <f t="shared" si="22"/>
        <v>#N/A</v>
      </c>
      <c r="BG56" s="115" t="e">
        <f t="shared" si="22"/>
        <v>#N/A</v>
      </c>
      <c r="BH56" s="115" t="e">
        <f t="shared" si="22"/>
        <v>#N/A</v>
      </c>
      <c r="BI56" s="115" t="e">
        <f t="shared" si="22"/>
        <v>#N/A</v>
      </c>
      <c r="BJ56" s="115" t="e">
        <f t="shared" si="22"/>
        <v>#N/A</v>
      </c>
      <c r="BK56" s="115" t="e">
        <f t="shared" si="22"/>
        <v>#N/A</v>
      </c>
      <c r="BL56" s="115" t="e">
        <f t="shared" si="22"/>
        <v>#N/A</v>
      </c>
      <c r="BM56" s="115" t="e">
        <f t="shared" si="22"/>
        <v>#N/A</v>
      </c>
      <c r="BN56" s="115" t="e">
        <f t="shared" si="22"/>
        <v>#N/A</v>
      </c>
    </row>
    <row r="57" spans="3:66" hidden="1"/>
    <row r="58" spans="3:66" hidden="1">
      <c r="C58" s="115" t="s">
        <v>303</v>
      </c>
      <c r="G58">
        <f>F52</f>
        <v>509512</v>
      </c>
      <c r="H58" s="115">
        <f t="shared" ref="H58:BN62" si="23">G52</f>
        <v>349132.70810169203</v>
      </c>
      <c r="I58" s="115">
        <f t="shared" si="23"/>
        <v>179474.32860069626</v>
      </c>
      <c r="J58" s="115">
        <f t="shared" si="23"/>
        <v>0</v>
      </c>
      <c r="K58" s="115" t="e">
        <f t="shared" si="23"/>
        <v>#N/A</v>
      </c>
      <c r="L58" s="115" t="e">
        <f t="shared" si="23"/>
        <v>#N/A</v>
      </c>
      <c r="M58" s="115" t="e">
        <f t="shared" si="23"/>
        <v>#N/A</v>
      </c>
      <c r="N58" s="115" t="e">
        <f t="shared" si="23"/>
        <v>#N/A</v>
      </c>
      <c r="O58" s="115" t="e">
        <f t="shared" si="23"/>
        <v>#N/A</v>
      </c>
      <c r="P58" s="115" t="e">
        <f t="shared" si="23"/>
        <v>#N/A</v>
      </c>
      <c r="Q58" s="115" t="e">
        <f t="shared" si="23"/>
        <v>#N/A</v>
      </c>
      <c r="R58" s="115" t="e">
        <f t="shared" si="23"/>
        <v>#N/A</v>
      </c>
      <c r="S58" s="115" t="e">
        <f t="shared" si="23"/>
        <v>#N/A</v>
      </c>
      <c r="T58" s="115" t="e">
        <f t="shared" si="23"/>
        <v>#N/A</v>
      </c>
      <c r="U58" s="115" t="e">
        <f t="shared" si="23"/>
        <v>#N/A</v>
      </c>
      <c r="V58" s="115" t="e">
        <f t="shared" si="23"/>
        <v>#N/A</v>
      </c>
      <c r="W58" s="115" t="e">
        <f t="shared" si="23"/>
        <v>#N/A</v>
      </c>
      <c r="X58" s="115" t="e">
        <f t="shared" si="23"/>
        <v>#N/A</v>
      </c>
      <c r="Y58" s="115" t="e">
        <f t="shared" si="23"/>
        <v>#N/A</v>
      </c>
      <c r="Z58" s="115" t="e">
        <f t="shared" si="23"/>
        <v>#N/A</v>
      </c>
      <c r="AA58" s="115" t="e">
        <f t="shared" si="23"/>
        <v>#N/A</v>
      </c>
      <c r="AB58" s="115" t="e">
        <f t="shared" si="23"/>
        <v>#N/A</v>
      </c>
      <c r="AC58" s="115" t="e">
        <f t="shared" si="23"/>
        <v>#N/A</v>
      </c>
      <c r="AD58" s="115" t="e">
        <f t="shared" si="23"/>
        <v>#N/A</v>
      </c>
      <c r="AE58" s="115" t="e">
        <f t="shared" si="23"/>
        <v>#N/A</v>
      </c>
      <c r="AF58" s="115" t="e">
        <f t="shared" si="23"/>
        <v>#N/A</v>
      </c>
      <c r="AG58" s="115" t="e">
        <f t="shared" si="23"/>
        <v>#N/A</v>
      </c>
      <c r="AH58" s="115" t="e">
        <f t="shared" si="23"/>
        <v>#N/A</v>
      </c>
      <c r="AI58" s="115" t="e">
        <f t="shared" si="23"/>
        <v>#N/A</v>
      </c>
      <c r="AJ58" s="115" t="e">
        <f t="shared" si="23"/>
        <v>#N/A</v>
      </c>
      <c r="AK58" s="115" t="e">
        <f t="shared" si="23"/>
        <v>#N/A</v>
      </c>
      <c r="AL58" s="115" t="e">
        <f t="shared" si="23"/>
        <v>#N/A</v>
      </c>
      <c r="AM58" s="115" t="e">
        <f t="shared" si="23"/>
        <v>#N/A</v>
      </c>
      <c r="AN58" s="115" t="e">
        <f t="shared" si="23"/>
        <v>#N/A</v>
      </c>
      <c r="AO58" s="115" t="e">
        <f t="shared" si="23"/>
        <v>#N/A</v>
      </c>
      <c r="AP58" s="115" t="e">
        <f t="shared" si="23"/>
        <v>#N/A</v>
      </c>
      <c r="AQ58" s="115" t="e">
        <f t="shared" si="23"/>
        <v>#N/A</v>
      </c>
      <c r="AR58" s="115" t="e">
        <f t="shared" si="23"/>
        <v>#N/A</v>
      </c>
      <c r="AS58" s="115" t="e">
        <f t="shared" si="23"/>
        <v>#N/A</v>
      </c>
      <c r="AT58" s="115" t="e">
        <f t="shared" si="23"/>
        <v>#N/A</v>
      </c>
      <c r="AU58" s="115" t="e">
        <f t="shared" si="23"/>
        <v>#N/A</v>
      </c>
      <c r="AV58" s="115" t="e">
        <f t="shared" si="23"/>
        <v>#N/A</v>
      </c>
      <c r="AW58" s="115" t="e">
        <f t="shared" si="23"/>
        <v>#N/A</v>
      </c>
      <c r="AX58" s="115" t="e">
        <f t="shared" si="23"/>
        <v>#N/A</v>
      </c>
      <c r="AY58" s="115" t="e">
        <f t="shared" si="23"/>
        <v>#N/A</v>
      </c>
      <c r="AZ58" s="115" t="e">
        <f t="shared" si="23"/>
        <v>#N/A</v>
      </c>
      <c r="BA58" s="115" t="e">
        <f t="shared" si="23"/>
        <v>#N/A</v>
      </c>
      <c r="BB58" s="115" t="e">
        <f t="shared" si="23"/>
        <v>#N/A</v>
      </c>
      <c r="BC58" s="115" t="e">
        <f t="shared" si="23"/>
        <v>#N/A</v>
      </c>
      <c r="BD58" s="115" t="e">
        <f t="shared" si="23"/>
        <v>#N/A</v>
      </c>
      <c r="BE58" s="115" t="e">
        <f t="shared" si="23"/>
        <v>#N/A</v>
      </c>
      <c r="BF58" s="115" t="e">
        <f t="shared" si="23"/>
        <v>#N/A</v>
      </c>
      <c r="BG58" s="115" t="e">
        <f t="shared" si="23"/>
        <v>#N/A</v>
      </c>
      <c r="BH58" s="115" t="e">
        <f t="shared" si="23"/>
        <v>#N/A</v>
      </c>
      <c r="BI58" s="115" t="e">
        <f t="shared" si="23"/>
        <v>#N/A</v>
      </c>
      <c r="BJ58" s="115" t="e">
        <f t="shared" si="23"/>
        <v>#N/A</v>
      </c>
      <c r="BK58" s="115" t="e">
        <f t="shared" si="23"/>
        <v>#N/A</v>
      </c>
      <c r="BL58" s="115" t="e">
        <f t="shared" si="23"/>
        <v>#N/A</v>
      </c>
      <c r="BM58" s="115" t="e">
        <f t="shared" si="23"/>
        <v>#N/A</v>
      </c>
      <c r="BN58" s="115" t="e">
        <f t="shared" si="23"/>
        <v>#N/A</v>
      </c>
    </row>
    <row r="59" spans="3:66" hidden="1">
      <c r="C59" s="115" t="s">
        <v>29</v>
      </c>
      <c r="G59" s="115">
        <f t="shared" ref="G59:V62" si="24">F53</f>
        <v>160379.29189830797</v>
      </c>
      <c r="H59" s="115">
        <f t="shared" si="24"/>
        <v>169658.37950099577</v>
      </c>
      <c r="I59" s="115">
        <f t="shared" si="24"/>
        <v>179474.32860069623</v>
      </c>
      <c r="J59" s="115" t="e">
        <f t="shared" si="24"/>
        <v>#N/A</v>
      </c>
      <c r="K59" s="115" t="e">
        <f t="shared" si="24"/>
        <v>#N/A</v>
      </c>
      <c r="L59" s="115" t="e">
        <f t="shared" si="24"/>
        <v>#N/A</v>
      </c>
      <c r="M59" s="115" t="e">
        <f t="shared" si="24"/>
        <v>#N/A</v>
      </c>
      <c r="N59" s="115" t="e">
        <f t="shared" si="24"/>
        <v>#N/A</v>
      </c>
      <c r="O59" s="115" t="e">
        <f t="shared" si="24"/>
        <v>#N/A</v>
      </c>
      <c r="P59" s="115" t="e">
        <f t="shared" si="24"/>
        <v>#N/A</v>
      </c>
      <c r="Q59" s="115" t="e">
        <f t="shared" si="24"/>
        <v>#N/A</v>
      </c>
      <c r="R59" s="115" t="e">
        <f t="shared" si="24"/>
        <v>#N/A</v>
      </c>
      <c r="S59" s="115" t="e">
        <f t="shared" si="24"/>
        <v>#N/A</v>
      </c>
      <c r="T59" s="115" t="e">
        <f t="shared" si="24"/>
        <v>#N/A</v>
      </c>
      <c r="U59" s="115" t="e">
        <f t="shared" si="24"/>
        <v>#N/A</v>
      </c>
      <c r="V59" s="115" t="e">
        <f t="shared" si="24"/>
        <v>#N/A</v>
      </c>
      <c r="W59" s="115" t="e">
        <f t="shared" si="23"/>
        <v>#N/A</v>
      </c>
      <c r="X59" s="115" t="e">
        <f t="shared" si="23"/>
        <v>#N/A</v>
      </c>
      <c r="Y59" s="115" t="e">
        <f t="shared" si="23"/>
        <v>#N/A</v>
      </c>
      <c r="Z59" s="115" t="e">
        <f t="shared" si="23"/>
        <v>#N/A</v>
      </c>
      <c r="AA59" s="115" t="e">
        <f t="shared" si="23"/>
        <v>#N/A</v>
      </c>
      <c r="AB59" s="115" t="e">
        <f t="shared" si="23"/>
        <v>#N/A</v>
      </c>
      <c r="AC59" s="115" t="e">
        <f t="shared" si="23"/>
        <v>#N/A</v>
      </c>
      <c r="AD59" s="115" t="e">
        <f t="shared" si="23"/>
        <v>#N/A</v>
      </c>
      <c r="AE59" s="115" t="e">
        <f t="shared" si="23"/>
        <v>#N/A</v>
      </c>
      <c r="AF59" s="115" t="e">
        <f t="shared" si="23"/>
        <v>#N/A</v>
      </c>
      <c r="AG59" s="115" t="e">
        <f t="shared" si="23"/>
        <v>#N/A</v>
      </c>
      <c r="AH59" s="115" t="e">
        <f t="shared" si="23"/>
        <v>#N/A</v>
      </c>
      <c r="AI59" s="115" t="e">
        <f t="shared" si="23"/>
        <v>#N/A</v>
      </c>
      <c r="AJ59" s="115" t="e">
        <f t="shared" si="23"/>
        <v>#N/A</v>
      </c>
      <c r="AK59" s="115" t="e">
        <f t="shared" si="23"/>
        <v>#N/A</v>
      </c>
      <c r="AL59" s="115" t="e">
        <f t="shared" si="23"/>
        <v>#N/A</v>
      </c>
      <c r="AM59" s="115" t="e">
        <f t="shared" si="23"/>
        <v>#N/A</v>
      </c>
      <c r="AN59" s="115" t="e">
        <f t="shared" si="23"/>
        <v>#N/A</v>
      </c>
      <c r="AO59" s="115" t="e">
        <f t="shared" si="23"/>
        <v>#N/A</v>
      </c>
      <c r="AP59" s="115" t="e">
        <f t="shared" si="23"/>
        <v>#N/A</v>
      </c>
      <c r="AQ59" s="115" t="e">
        <f t="shared" si="23"/>
        <v>#N/A</v>
      </c>
      <c r="AR59" s="115" t="e">
        <f t="shared" si="23"/>
        <v>#N/A</v>
      </c>
      <c r="AS59" s="115" t="e">
        <f t="shared" si="23"/>
        <v>#N/A</v>
      </c>
      <c r="AT59" s="115" t="e">
        <f t="shared" si="23"/>
        <v>#N/A</v>
      </c>
      <c r="AU59" s="115" t="e">
        <f t="shared" si="23"/>
        <v>#N/A</v>
      </c>
      <c r="AV59" s="115" t="e">
        <f t="shared" si="23"/>
        <v>#N/A</v>
      </c>
      <c r="AW59" s="115" t="e">
        <f t="shared" si="23"/>
        <v>#N/A</v>
      </c>
      <c r="AX59" s="115" t="e">
        <f t="shared" si="23"/>
        <v>#N/A</v>
      </c>
      <c r="AY59" s="115" t="e">
        <f t="shared" si="23"/>
        <v>#N/A</v>
      </c>
      <c r="AZ59" s="115" t="e">
        <f t="shared" si="23"/>
        <v>#N/A</v>
      </c>
      <c r="BA59" s="115" t="e">
        <f t="shared" si="23"/>
        <v>#N/A</v>
      </c>
      <c r="BB59" s="115" t="e">
        <f t="shared" si="23"/>
        <v>#N/A</v>
      </c>
      <c r="BC59" s="115" t="e">
        <f t="shared" si="23"/>
        <v>#N/A</v>
      </c>
      <c r="BD59" s="115" t="e">
        <f t="shared" si="23"/>
        <v>#N/A</v>
      </c>
      <c r="BE59" s="115" t="e">
        <f t="shared" si="23"/>
        <v>#N/A</v>
      </c>
      <c r="BF59" s="115" t="e">
        <f t="shared" si="23"/>
        <v>#N/A</v>
      </c>
      <c r="BG59" s="115" t="e">
        <f t="shared" si="23"/>
        <v>#N/A</v>
      </c>
      <c r="BH59" s="115" t="e">
        <f t="shared" si="23"/>
        <v>#N/A</v>
      </c>
      <c r="BI59" s="115" t="e">
        <f t="shared" si="23"/>
        <v>#N/A</v>
      </c>
      <c r="BJ59" s="115" t="e">
        <f t="shared" si="23"/>
        <v>#N/A</v>
      </c>
      <c r="BK59" s="115" t="e">
        <f t="shared" si="23"/>
        <v>#N/A</v>
      </c>
      <c r="BL59" s="115" t="e">
        <f t="shared" si="23"/>
        <v>#N/A</v>
      </c>
      <c r="BM59" s="115" t="e">
        <f t="shared" si="23"/>
        <v>#N/A</v>
      </c>
      <c r="BN59" s="115" t="e">
        <f t="shared" si="23"/>
        <v>#N/A</v>
      </c>
    </row>
    <row r="60" spans="3:66" hidden="1">
      <c r="C60" s="115" t="s">
        <v>31</v>
      </c>
      <c r="G60" s="115">
        <f t="shared" si="24"/>
        <v>24141.000123650461</v>
      </c>
      <c r="H60" s="115">
        <f t="shared" si="23"/>
        <v>14861.912520962669</v>
      </c>
      <c r="I60" s="115">
        <f t="shared" si="23"/>
        <v>5045.9634212621986</v>
      </c>
      <c r="J60" s="115" t="e">
        <f t="shared" si="23"/>
        <v>#N/A</v>
      </c>
      <c r="K60" s="115" t="e">
        <f t="shared" si="23"/>
        <v>#N/A</v>
      </c>
      <c r="L60" s="115" t="e">
        <f t="shared" si="23"/>
        <v>#N/A</v>
      </c>
      <c r="M60" s="115" t="e">
        <f t="shared" si="23"/>
        <v>#N/A</v>
      </c>
      <c r="N60" s="115" t="e">
        <f t="shared" si="23"/>
        <v>#N/A</v>
      </c>
      <c r="O60" s="115" t="e">
        <f t="shared" si="23"/>
        <v>#N/A</v>
      </c>
      <c r="P60" s="115" t="e">
        <f t="shared" si="23"/>
        <v>#N/A</v>
      </c>
      <c r="Q60" s="115" t="e">
        <f t="shared" si="23"/>
        <v>#N/A</v>
      </c>
      <c r="R60" s="115" t="e">
        <f t="shared" si="23"/>
        <v>#N/A</v>
      </c>
      <c r="S60" s="115" t="e">
        <f t="shared" si="23"/>
        <v>#N/A</v>
      </c>
      <c r="T60" s="115" t="e">
        <f t="shared" si="23"/>
        <v>#N/A</v>
      </c>
      <c r="U60" s="115" t="e">
        <f t="shared" si="23"/>
        <v>#N/A</v>
      </c>
      <c r="V60" s="115" t="e">
        <f t="shared" si="23"/>
        <v>#N/A</v>
      </c>
      <c r="W60" s="115" t="e">
        <f t="shared" si="23"/>
        <v>#N/A</v>
      </c>
      <c r="X60" s="115" t="e">
        <f t="shared" si="23"/>
        <v>#N/A</v>
      </c>
      <c r="Y60" s="115" t="e">
        <f t="shared" si="23"/>
        <v>#N/A</v>
      </c>
      <c r="Z60" s="115" t="e">
        <f t="shared" si="23"/>
        <v>#N/A</v>
      </c>
      <c r="AA60" s="115" t="e">
        <f t="shared" si="23"/>
        <v>#N/A</v>
      </c>
      <c r="AB60" s="115" t="e">
        <f t="shared" si="23"/>
        <v>#N/A</v>
      </c>
      <c r="AC60" s="115" t="e">
        <f t="shared" si="23"/>
        <v>#N/A</v>
      </c>
      <c r="AD60" s="115" t="e">
        <f t="shared" si="23"/>
        <v>#N/A</v>
      </c>
      <c r="AE60" s="115" t="e">
        <f t="shared" si="23"/>
        <v>#N/A</v>
      </c>
      <c r="AF60" s="115" t="e">
        <f t="shared" si="23"/>
        <v>#N/A</v>
      </c>
      <c r="AG60" s="115" t="e">
        <f t="shared" si="23"/>
        <v>#N/A</v>
      </c>
      <c r="AH60" s="115" t="e">
        <f t="shared" si="23"/>
        <v>#N/A</v>
      </c>
      <c r="AI60" s="115" t="e">
        <f t="shared" si="23"/>
        <v>#N/A</v>
      </c>
      <c r="AJ60" s="115" t="e">
        <f t="shared" si="23"/>
        <v>#N/A</v>
      </c>
      <c r="AK60" s="115" t="e">
        <f t="shared" si="23"/>
        <v>#N/A</v>
      </c>
      <c r="AL60" s="115" t="e">
        <f t="shared" si="23"/>
        <v>#N/A</v>
      </c>
      <c r="AM60" s="115" t="e">
        <f t="shared" si="23"/>
        <v>#N/A</v>
      </c>
      <c r="AN60" s="115" t="e">
        <f t="shared" si="23"/>
        <v>#N/A</v>
      </c>
      <c r="AO60" s="115" t="e">
        <f t="shared" si="23"/>
        <v>#N/A</v>
      </c>
      <c r="AP60" s="115" t="e">
        <f t="shared" si="23"/>
        <v>#N/A</v>
      </c>
      <c r="AQ60" s="115" t="e">
        <f t="shared" si="23"/>
        <v>#N/A</v>
      </c>
      <c r="AR60" s="115" t="e">
        <f t="shared" si="23"/>
        <v>#N/A</v>
      </c>
      <c r="AS60" s="115" t="e">
        <f t="shared" si="23"/>
        <v>#N/A</v>
      </c>
      <c r="AT60" s="115" t="e">
        <f t="shared" si="23"/>
        <v>#N/A</v>
      </c>
      <c r="AU60" s="115" t="e">
        <f t="shared" si="23"/>
        <v>#N/A</v>
      </c>
      <c r="AV60" s="115" t="e">
        <f t="shared" si="23"/>
        <v>#N/A</v>
      </c>
      <c r="AW60" s="115" t="e">
        <f t="shared" si="23"/>
        <v>#N/A</v>
      </c>
      <c r="AX60" s="115" t="e">
        <f t="shared" si="23"/>
        <v>#N/A</v>
      </c>
      <c r="AY60" s="115" t="e">
        <f t="shared" si="23"/>
        <v>#N/A</v>
      </c>
      <c r="AZ60" s="115" t="e">
        <f t="shared" si="23"/>
        <v>#N/A</v>
      </c>
      <c r="BA60" s="115" t="e">
        <f t="shared" si="23"/>
        <v>#N/A</v>
      </c>
      <c r="BB60" s="115" t="e">
        <f t="shared" si="23"/>
        <v>#N/A</v>
      </c>
      <c r="BC60" s="115" t="e">
        <f t="shared" si="23"/>
        <v>#N/A</v>
      </c>
      <c r="BD60" s="115" t="e">
        <f t="shared" si="23"/>
        <v>#N/A</v>
      </c>
      <c r="BE60" s="115" t="e">
        <f t="shared" si="23"/>
        <v>#N/A</v>
      </c>
      <c r="BF60" s="115" t="e">
        <f t="shared" si="23"/>
        <v>#N/A</v>
      </c>
      <c r="BG60" s="115" t="e">
        <f t="shared" si="23"/>
        <v>#N/A</v>
      </c>
      <c r="BH60" s="115" t="e">
        <f t="shared" si="23"/>
        <v>#N/A</v>
      </c>
      <c r="BI60" s="115" t="e">
        <f t="shared" si="23"/>
        <v>#N/A</v>
      </c>
      <c r="BJ60" s="115" t="e">
        <f t="shared" si="23"/>
        <v>#N/A</v>
      </c>
      <c r="BK60" s="115" t="e">
        <f t="shared" si="23"/>
        <v>#N/A</v>
      </c>
      <c r="BL60" s="115" t="e">
        <f t="shared" si="23"/>
        <v>#N/A</v>
      </c>
      <c r="BM60" s="115" t="e">
        <f t="shared" si="23"/>
        <v>#N/A</v>
      </c>
      <c r="BN60" s="115" t="e">
        <f t="shared" si="23"/>
        <v>#N/A</v>
      </c>
    </row>
    <row r="61" spans="3:66" hidden="1">
      <c r="C61" s="115" t="s">
        <v>33</v>
      </c>
      <c r="G61" s="115">
        <f t="shared" si="24"/>
        <v>184520.29202195842</v>
      </c>
      <c r="H61" s="115">
        <f t="shared" si="23"/>
        <v>184520.29202195842</v>
      </c>
      <c r="I61" s="115">
        <f t="shared" si="23"/>
        <v>184520.29202195842</v>
      </c>
      <c r="J61" s="115" t="e">
        <f t="shared" si="23"/>
        <v>#N/A</v>
      </c>
      <c r="K61" s="115" t="e">
        <f t="shared" si="23"/>
        <v>#N/A</v>
      </c>
      <c r="L61" s="115" t="e">
        <f t="shared" si="23"/>
        <v>#N/A</v>
      </c>
      <c r="M61" s="115" t="e">
        <f t="shared" si="23"/>
        <v>#N/A</v>
      </c>
      <c r="N61" s="115" t="e">
        <f t="shared" si="23"/>
        <v>#N/A</v>
      </c>
      <c r="O61" s="115" t="e">
        <f t="shared" si="23"/>
        <v>#N/A</v>
      </c>
      <c r="P61" s="115" t="e">
        <f t="shared" si="23"/>
        <v>#N/A</v>
      </c>
      <c r="Q61" s="115" t="e">
        <f t="shared" si="23"/>
        <v>#N/A</v>
      </c>
      <c r="R61" s="115" t="e">
        <f t="shared" si="23"/>
        <v>#N/A</v>
      </c>
      <c r="S61" s="115" t="e">
        <f t="shared" si="23"/>
        <v>#N/A</v>
      </c>
      <c r="T61" s="115" t="e">
        <f t="shared" si="23"/>
        <v>#N/A</v>
      </c>
      <c r="U61" s="115" t="e">
        <f t="shared" si="23"/>
        <v>#N/A</v>
      </c>
      <c r="V61" s="115" t="e">
        <f t="shared" si="23"/>
        <v>#N/A</v>
      </c>
      <c r="W61" s="115" t="e">
        <f t="shared" si="23"/>
        <v>#N/A</v>
      </c>
      <c r="X61" s="115" t="e">
        <f t="shared" si="23"/>
        <v>#N/A</v>
      </c>
      <c r="Y61" s="115" t="e">
        <f t="shared" si="23"/>
        <v>#N/A</v>
      </c>
      <c r="Z61" s="115" t="e">
        <f t="shared" si="23"/>
        <v>#N/A</v>
      </c>
      <c r="AA61" s="115" t="e">
        <f t="shared" si="23"/>
        <v>#N/A</v>
      </c>
      <c r="AB61" s="115" t="e">
        <f t="shared" si="23"/>
        <v>#N/A</v>
      </c>
      <c r="AC61" s="115" t="e">
        <f t="shared" si="23"/>
        <v>#N/A</v>
      </c>
      <c r="AD61" s="115" t="e">
        <f t="shared" si="23"/>
        <v>#N/A</v>
      </c>
      <c r="AE61" s="115" t="e">
        <f t="shared" si="23"/>
        <v>#N/A</v>
      </c>
      <c r="AF61" s="115" t="e">
        <f t="shared" si="23"/>
        <v>#N/A</v>
      </c>
      <c r="AG61" s="115" t="e">
        <f t="shared" si="23"/>
        <v>#N/A</v>
      </c>
      <c r="AH61" s="115" t="e">
        <f t="shared" si="23"/>
        <v>#N/A</v>
      </c>
      <c r="AI61" s="115" t="e">
        <f t="shared" si="23"/>
        <v>#N/A</v>
      </c>
      <c r="AJ61" s="115" t="e">
        <f t="shared" si="23"/>
        <v>#N/A</v>
      </c>
      <c r="AK61" s="115" t="e">
        <f t="shared" si="23"/>
        <v>#N/A</v>
      </c>
      <c r="AL61" s="115" t="e">
        <f t="shared" si="23"/>
        <v>#N/A</v>
      </c>
      <c r="AM61" s="115" t="e">
        <f t="shared" si="23"/>
        <v>#N/A</v>
      </c>
      <c r="AN61" s="115" t="e">
        <f t="shared" si="23"/>
        <v>#N/A</v>
      </c>
      <c r="AO61" s="115" t="e">
        <f t="shared" si="23"/>
        <v>#N/A</v>
      </c>
      <c r="AP61" s="115" t="e">
        <f t="shared" si="23"/>
        <v>#N/A</v>
      </c>
      <c r="AQ61" s="115" t="e">
        <f t="shared" si="23"/>
        <v>#N/A</v>
      </c>
      <c r="AR61" s="115" t="e">
        <f t="shared" si="23"/>
        <v>#N/A</v>
      </c>
      <c r="AS61" s="115" t="e">
        <f t="shared" si="23"/>
        <v>#N/A</v>
      </c>
      <c r="AT61" s="115" t="e">
        <f t="shared" si="23"/>
        <v>#N/A</v>
      </c>
      <c r="AU61" s="115" t="e">
        <f t="shared" si="23"/>
        <v>#N/A</v>
      </c>
      <c r="AV61" s="115" t="e">
        <f t="shared" si="23"/>
        <v>#N/A</v>
      </c>
      <c r="AW61" s="115" t="e">
        <f t="shared" si="23"/>
        <v>#N/A</v>
      </c>
      <c r="AX61" s="115" t="e">
        <f t="shared" si="23"/>
        <v>#N/A</v>
      </c>
      <c r="AY61" s="115" t="e">
        <f t="shared" si="23"/>
        <v>#N/A</v>
      </c>
      <c r="AZ61" s="115" t="e">
        <f t="shared" si="23"/>
        <v>#N/A</v>
      </c>
      <c r="BA61" s="115" t="e">
        <f t="shared" si="23"/>
        <v>#N/A</v>
      </c>
      <c r="BB61" s="115" t="e">
        <f t="shared" si="23"/>
        <v>#N/A</v>
      </c>
      <c r="BC61" s="115" t="e">
        <f t="shared" si="23"/>
        <v>#N/A</v>
      </c>
      <c r="BD61" s="115" t="e">
        <f t="shared" si="23"/>
        <v>#N/A</v>
      </c>
      <c r="BE61" s="115" t="e">
        <f t="shared" si="23"/>
        <v>#N/A</v>
      </c>
      <c r="BF61" s="115" t="e">
        <f t="shared" si="23"/>
        <v>#N/A</v>
      </c>
      <c r="BG61" s="115" t="e">
        <f t="shared" si="23"/>
        <v>#N/A</v>
      </c>
      <c r="BH61" s="115" t="e">
        <f t="shared" si="23"/>
        <v>#N/A</v>
      </c>
      <c r="BI61" s="115" t="e">
        <f t="shared" si="23"/>
        <v>#N/A</v>
      </c>
      <c r="BJ61" s="115" t="e">
        <f t="shared" si="23"/>
        <v>#N/A</v>
      </c>
      <c r="BK61" s="115" t="e">
        <f t="shared" si="23"/>
        <v>#N/A</v>
      </c>
      <c r="BL61" s="115" t="e">
        <f t="shared" si="23"/>
        <v>#N/A</v>
      </c>
      <c r="BM61" s="115" t="e">
        <f t="shared" si="23"/>
        <v>#N/A</v>
      </c>
      <c r="BN61" s="115" t="e">
        <f t="shared" si="23"/>
        <v>#N/A</v>
      </c>
    </row>
    <row r="62" spans="3:66" hidden="1">
      <c r="C62" s="115" t="s">
        <v>304</v>
      </c>
      <c r="G62" s="115">
        <f t="shared" si="24"/>
        <v>349132.70810169203</v>
      </c>
      <c r="H62" s="115">
        <f t="shared" si="23"/>
        <v>179474.32860069626</v>
      </c>
      <c r="I62" s="115">
        <f t="shared" si="23"/>
        <v>0</v>
      </c>
      <c r="J62" s="115" t="e">
        <f t="shared" si="23"/>
        <v>#N/A</v>
      </c>
      <c r="K62" s="115" t="e">
        <f t="shared" si="23"/>
        <v>#N/A</v>
      </c>
      <c r="L62" s="115" t="e">
        <f t="shared" si="23"/>
        <v>#N/A</v>
      </c>
      <c r="M62" s="115" t="e">
        <f t="shared" si="23"/>
        <v>#N/A</v>
      </c>
      <c r="N62" s="115" t="e">
        <f t="shared" si="23"/>
        <v>#N/A</v>
      </c>
      <c r="O62" s="115" t="e">
        <f t="shared" si="23"/>
        <v>#N/A</v>
      </c>
      <c r="P62" s="115" t="e">
        <f t="shared" si="23"/>
        <v>#N/A</v>
      </c>
      <c r="Q62" s="115" t="e">
        <f t="shared" si="23"/>
        <v>#N/A</v>
      </c>
      <c r="R62" s="115" t="e">
        <f t="shared" si="23"/>
        <v>#N/A</v>
      </c>
      <c r="S62" s="115" t="e">
        <f t="shared" si="23"/>
        <v>#N/A</v>
      </c>
      <c r="T62" s="115" t="e">
        <f t="shared" si="23"/>
        <v>#N/A</v>
      </c>
      <c r="U62" s="115" t="e">
        <f t="shared" si="23"/>
        <v>#N/A</v>
      </c>
      <c r="V62" s="115" t="e">
        <f t="shared" si="23"/>
        <v>#N/A</v>
      </c>
      <c r="W62" s="115" t="e">
        <f t="shared" si="23"/>
        <v>#N/A</v>
      </c>
      <c r="X62" s="115" t="e">
        <f t="shared" si="23"/>
        <v>#N/A</v>
      </c>
      <c r="Y62" s="115" t="e">
        <f t="shared" si="23"/>
        <v>#N/A</v>
      </c>
      <c r="Z62" s="115" t="e">
        <f t="shared" si="23"/>
        <v>#N/A</v>
      </c>
      <c r="AA62" s="115" t="e">
        <f t="shared" si="23"/>
        <v>#N/A</v>
      </c>
      <c r="AB62" s="115" t="e">
        <f t="shared" si="23"/>
        <v>#N/A</v>
      </c>
      <c r="AC62" s="115" t="e">
        <f t="shared" si="23"/>
        <v>#N/A</v>
      </c>
      <c r="AD62" s="115" t="e">
        <f t="shared" si="23"/>
        <v>#N/A</v>
      </c>
      <c r="AE62" s="115" t="e">
        <f t="shared" si="23"/>
        <v>#N/A</v>
      </c>
      <c r="AF62" s="115" t="e">
        <f t="shared" si="23"/>
        <v>#N/A</v>
      </c>
      <c r="AG62" s="115" t="e">
        <f t="shared" si="23"/>
        <v>#N/A</v>
      </c>
      <c r="AH62" s="115" t="e">
        <f t="shared" si="23"/>
        <v>#N/A</v>
      </c>
      <c r="AI62" s="115" t="e">
        <f t="shared" si="23"/>
        <v>#N/A</v>
      </c>
      <c r="AJ62" s="115" t="e">
        <f t="shared" si="23"/>
        <v>#N/A</v>
      </c>
      <c r="AK62" s="115" t="e">
        <f t="shared" si="23"/>
        <v>#N/A</v>
      </c>
      <c r="AL62" s="115" t="e">
        <f t="shared" si="23"/>
        <v>#N/A</v>
      </c>
      <c r="AM62" s="115" t="e">
        <f t="shared" si="23"/>
        <v>#N/A</v>
      </c>
      <c r="AN62" s="115" t="e">
        <f t="shared" si="23"/>
        <v>#N/A</v>
      </c>
      <c r="AO62" s="115" t="e">
        <f t="shared" si="23"/>
        <v>#N/A</v>
      </c>
      <c r="AP62" s="115" t="e">
        <f t="shared" ref="AP62:BN62" si="25">AO56</f>
        <v>#N/A</v>
      </c>
      <c r="AQ62" s="115" t="e">
        <f t="shared" si="25"/>
        <v>#N/A</v>
      </c>
      <c r="AR62" s="115" t="e">
        <f t="shared" si="25"/>
        <v>#N/A</v>
      </c>
      <c r="AS62" s="115" t="e">
        <f t="shared" si="25"/>
        <v>#N/A</v>
      </c>
      <c r="AT62" s="115" t="e">
        <f t="shared" si="25"/>
        <v>#N/A</v>
      </c>
      <c r="AU62" s="115" t="e">
        <f t="shared" si="25"/>
        <v>#N/A</v>
      </c>
      <c r="AV62" s="115" t="e">
        <f t="shared" si="25"/>
        <v>#N/A</v>
      </c>
      <c r="AW62" s="115" t="e">
        <f t="shared" si="25"/>
        <v>#N/A</v>
      </c>
      <c r="AX62" s="115" t="e">
        <f t="shared" si="25"/>
        <v>#N/A</v>
      </c>
      <c r="AY62" s="115" t="e">
        <f t="shared" si="25"/>
        <v>#N/A</v>
      </c>
      <c r="AZ62" s="115" t="e">
        <f t="shared" si="25"/>
        <v>#N/A</v>
      </c>
      <c r="BA62" s="115" t="e">
        <f t="shared" si="25"/>
        <v>#N/A</v>
      </c>
      <c r="BB62" s="115" t="e">
        <f t="shared" si="25"/>
        <v>#N/A</v>
      </c>
      <c r="BC62" s="115" t="e">
        <f t="shared" si="25"/>
        <v>#N/A</v>
      </c>
      <c r="BD62" s="115" t="e">
        <f t="shared" si="25"/>
        <v>#N/A</v>
      </c>
      <c r="BE62" s="115" t="e">
        <f t="shared" si="25"/>
        <v>#N/A</v>
      </c>
      <c r="BF62" s="115" t="e">
        <f t="shared" si="25"/>
        <v>#N/A</v>
      </c>
      <c r="BG62" s="115" t="e">
        <f t="shared" si="25"/>
        <v>#N/A</v>
      </c>
      <c r="BH62" s="115" t="e">
        <f t="shared" si="25"/>
        <v>#N/A</v>
      </c>
      <c r="BI62" s="115" t="e">
        <f t="shared" si="25"/>
        <v>#N/A</v>
      </c>
      <c r="BJ62" s="115" t="e">
        <f t="shared" si="25"/>
        <v>#N/A</v>
      </c>
      <c r="BK62" s="115" t="e">
        <f t="shared" si="25"/>
        <v>#N/A</v>
      </c>
      <c r="BL62" s="115" t="e">
        <f t="shared" si="25"/>
        <v>#N/A</v>
      </c>
      <c r="BM62" s="115" t="e">
        <f t="shared" si="25"/>
        <v>#N/A</v>
      </c>
      <c r="BN62" s="115" t="e">
        <f t="shared" si="25"/>
        <v>#N/A</v>
      </c>
    </row>
    <row r="63" spans="3:66" hidden="1"/>
    <row r="64" spans="3:66" hidden="1">
      <c r="C64" s="115" t="s">
        <v>303</v>
      </c>
      <c r="H64">
        <f>G58</f>
        <v>509512</v>
      </c>
      <c r="I64" s="115">
        <f t="shared" ref="I64:BN68" si="26">H58</f>
        <v>349132.70810169203</v>
      </c>
      <c r="J64" s="115">
        <f t="shared" si="26"/>
        <v>179474.32860069626</v>
      </c>
      <c r="K64" s="115">
        <f t="shared" si="26"/>
        <v>0</v>
      </c>
      <c r="L64" s="115" t="e">
        <f t="shared" si="26"/>
        <v>#N/A</v>
      </c>
      <c r="M64" s="115" t="e">
        <f t="shared" si="26"/>
        <v>#N/A</v>
      </c>
      <c r="N64" s="115" t="e">
        <f t="shared" si="26"/>
        <v>#N/A</v>
      </c>
      <c r="O64" s="115" t="e">
        <f t="shared" si="26"/>
        <v>#N/A</v>
      </c>
      <c r="P64" s="115" t="e">
        <f t="shared" si="26"/>
        <v>#N/A</v>
      </c>
      <c r="Q64" s="115" t="e">
        <f t="shared" si="26"/>
        <v>#N/A</v>
      </c>
      <c r="R64" s="115" t="e">
        <f t="shared" si="26"/>
        <v>#N/A</v>
      </c>
      <c r="S64" s="115" t="e">
        <f t="shared" si="26"/>
        <v>#N/A</v>
      </c>
      <c r="T64" s="115" t="e">
        <f t="shared" si="26"/>
        <v>#N/A</v>
      </c>
      <c r="U64" s="115" t="e">
        <f t="shared" si="26"/>
        <v>#N/A</v>
      </c>
      <c r="V64" s="115" t="e">
        <f t="shared" si="26"/>
        <v>#N/A</v>
      </c>
      <c r="W64" s="115" t="e">
        <f t="shared" si="26"/>
        <v>#N/A</v>
      </c>
      <c r="X64" s="115" t="e">
        <f t="shared" si="26"/>
        <v>#N/A</v>
      </c>
      <c r="Y64" s="115" t="e">
        <f t="shared" si="26"/>
        <v>#N/A</v>
      </c>
      <c r="Z64" s="115" t="e">
        <f t="shared" si="26"/>
        <v>#N/A</v>
      </c>
      <c r="AA64" s="115" t="e">
        <f t="shared" si="26"/>
        <v>#N/A</v>
      </c>
      <c r="AB64" s="115" t="e">
        <f t="shared" si="26"/>
        <v>#N/A</v>
      </c>
      <c r="AC64" s="115" t="e">
        <f t="shared" si="26"/>
        <v>#N/A</v>
      </c>
      <c r="AD64" s="115" t="e">
        <f t="shared" si="26"/>
        <v>#N/A</v>
      </c>
      <c r="AE64" s="115" t="e">
        <f t="shared" si="26"/>
        <v>#N/A</v>
      </c>
      <c r="AF64" s="115" t="e">
        <f t="shared" si="26"/>
        <v>#N/A</v>
      </c>
      <c r="AG64" s="115" t="e">
        <f t="shared" si="26"/>
        <v>#N/A</v>
      </c>
      <c r="AH64" s="115" t="e">
        <f t="shared" si="26"/>
        <v>#N/A</v>
      </c>
      <c r="AI64" s="115" t="e">
        <f t="shared" si="26"/>
        <v>#N/A</v>
      </c>
      <c r="AJ64" s="115" t="e">
        <f t="shared" si="26"/>
        <v>#N/A</v>
      </c>
      <c r="AK64" s="115" t="e">
        <f t="shared" si="26"/>
        <v>#N/A</v>
      </c>
      <c r="AL64" s="115" t="e">
        <f t="shared" si="26"/>
        <v>#N/A</v>
      </c>
      <c r="AM64" s="115" t="e">
        <f t="shared" si="26"/>
        <v>#N/A</v>
      </c>
      <c r="AN64" s="115" t="e">
        <f t="shared" si="26"/>
        <v>#N/A</v>
      </c>
      <c r="AO64" s="115" t="e">
        <f t="shared" si="26"/>
        <v>#N/A</v>
      </c>
      <c r="AP64" s="115" t="e">
        <f t="shared" si="26"/>
        <v>#N/A</v>
      </c>
      <c r="AQ64" s="115" t="e">
        <f t="shared" si="26"/>
        <v>#N/A</v>
      </c>
      <c r="AR64" s="115" t="e">
        <f t="shared" si="26"/>
        <v>#N/A</v>
      </c>
      <c r="AS64" s="115" t="e">
        <f t="shared" si="26"/>
        <v>#N/A</v>
      </c>
      <c r="AT64" s="115" t="e">
        <f t="shared" si="26"/>
        <v>#N/A</v>
      </c>
      <c r="AU64" s="115" t="e">
        <f t="shared" si="26"/>
        <v>#N/A</v>
      </c>
      <c r="AV64" s="115" t="e">
        <f t="shared" si="26"/>
        <v>#N/A</v>
      </c>
      <c r="AW64" s="115" t="e">
        <f t="shared" si="26"/>
        <v>#N/A</v>
      </c>
      <c r="AX64" s="115" t="e">
        <f t="shared" si="26"/>
        <v>#N/A</v>
      </c>
      <c r="AY64" s="115" t="e">
        <f t="shared" si="26"/>
        <v>#N/A</v>
      </c>
      <c r="AZ64" s="115" t="e">
        <f t="shared" si="26"/>
        <v>#N/A</v>
      </c>
      <c r="BA64" s="115" t="e">
        <f t="shared" si="26"/>
        <v>#N/A</v>
      </c>
      <c r="BB64" s="115" t="e">
        <f t="shared" si="26"/>
        <v>#N/A</v>
      </c>
      <c r="BC64" s="115" t="e">
        <f t="shared" si="26"/>
        <v>#N/A</v>
      </c>
      <c r="BD64" s="115" t="e">
        <f t="shared" si="26"/>
        <v>#N/A</v>
      </c>
      <c r="BE64" s="115" t="e">
        <f t="shared" si="26"/>
        <v>#N/A</v>
      </c>
      <c r="BF64" s="115" t="e">
        <f t="shared" si="26"/>
        <v>#N/A</v>
      </c>
      <c r="BG64" s="115" t="e">
        <f t="shared" si="26"/>
        <v>#N/A</v>
      </c>
      <c r="BH64" s="115" t="e">
        <f t="shared" si="26"/>
        <v>#N/A</v>
      </c>
      <c r="BI64" s="115" t="e">
        <f t="shared" si="26"/>
        <v>#N/A</v>
      </c>
      <c r="BJ64" s="115" t="e">
        <f t="shared" si="26"/>
        <v>#N/A</v>
      </c>
      <c r="BK64" s="115" t="e">
        <f t="shared" si="26"/>
        <v>#N/A</v>
      </c>
      <c r="BL64" s="115" t="e">
        <f t="shared" si="26"/>
        <v>#N/A</v>
      </c>
      <c r="BM64" s="115" t="e">
        <f t="shared" si="26"/>
        <v>#N/A</v>
      </c>
      <c r="BN64" s="115" t="e">
        <f t="shared" si="26"/>
        <v>#N/A</v>
      </c>
    </row>
    <row r="65" spans="1:66" hidden="1">
      <c r="C65" s="115" t="s">
        <v>29</v>
      </c>
      <c r="H65" s="115">
        <f t="shared" ref="H65:W68" si="27">G59</f>
        <v>160379.29189830797</v>
      </c>
      <c r="I65" s="115">
        <f t="shared" si="27"/>
        <v>169658.37950099577</v>
      </c>
      <c r="J65" s="115">
        <f t="shared" si="27"/>
        <v>179474.32860069623</v>
      </c>
      <c r="K65" s="115" t="e">
        <f t="shared" si="27"/>
        <v>#N/A</v>
      </c>
      <c r="L65" s="115" t="e">
        <f t="shared" si="27"/>
        <v>#N/A</v>
      </c>
      <c r="M65" s="115" t="e">
        <f t="shared" si="27"/>
        <v>#N/A</v>
      </c>
      <c r="N65" s="115" t="e">
        <f t="shared" si="27"/>
        <v>#N/A</v>
      </c>
      <c r="O65" s="115" t="e">
        <f t="shared" si="27"/>
        <v>#N/A</v>
      </c>
      <c r="P65" s="115" t="e">
        <f t="shared" si="27"/>
        <v>#N/A</v>
      </c>
      <c r="Q65" s="115" t="e">
        <f t="shared" si="27"/>
        <v>#N/A</v>
      </c>
      <c r="R65" s="115" t="e">
        <f t="shared" si="27"/>
        <v>#N/A</v>
      </c>
      <c r="S65" s="115" t="e">
        <f t="shared" si="27"/>
        <v>#N/A</v>
      </c>
      <c r="T65" s="115" t="e">
        <f t="shared" si="27"/>
        <v>#N/A</v>
      </c>
      <c r="U65" s="115" t="e">
        <f t="shared" si="27"/>
        <v>#N/A</v>
      </c>
      <c r="V65" s="115" t="e">
        <f t="shared" si="27"/>
        <v>#N/A</v>
      </c>
      <c r="W65" s="115" t="e">
        <f t="shared" si="27"/>
        <v>#N/A</v>
      </c>
      <c r="X65" s="115" t="e">
        <f t="shared" si="26"/>
        <v>#N/A</v>
      </c>
      <c r="Y65" s="115" t="e">
        <f t="shared" si="26"/>
        <v>#N/A</v>
      </c>
      <c r="Z65" s="115" t="e">
        <f t="shared" si="26"/>
        <v>#N/A</v>
      </c>
      <c r="AA65" s="115" t="e">
        <f t="shared" si="26"/>
        <v>#N/A</v>
      </c>
      <c r="AB65" s="115" t="e">
        <f t="shared" si="26"/>
        <v>#N/A</v>
      </c>
      <c r="AC65" s="115" t="e">
        <f t="shared" si="26"/>
        <v>#N/A</v>
      </c>
      <c r="AD65" s="115" t="e">
        <f t="shared" si="26"/>
        <v>#N/A</v>
      </c>
      <c r="AE65" s="115" t="e">
        <f t="shared" si="26"/>
        <v>#N/A</v>
      </c>
      <c r="AF65" s="115" t="e">
        <f t="shared" si="26"/>
        <v>#N/A</v>
      </c>
      <c r="AG65" s="115" t="e">
        <f t="shared" si="26"/>
        <v>#N/A</v>
      </c>
      <c r="AH65" s="115" t="e">
        <f t="shared" si="26"/>
        <v>#N/A</v>
      </c>
      <c r="AI65" s="115" t="e">
        <f t="shared" si="26"/>
        <v>#N/A</v>
      </c>
      <c r="AJ65" s="115" t="e">
        <f t="shared" si="26"/>
        <v>#N/A</v>
      </c>
      <c r="AK65" s="115" t="e">
        <f t="shared" si="26"/>
        <v>#N/A</v>
      </c>
      <c r="AL65" s="115" t="e">
        <f t="shared" si="26"/>
        <v>#N/A</v>
      </c>
      <c r="AM65" s="115" t="e">
        <f t="shared" si="26"/>
        <v>#N/A</v>
      </c>
      <c r="AN65" s="115" t="e">
        <f t="shared" si="26"/>
        <v>#N/A</v>
      </c>
      <c r="AO65" s="115" t="e">
        <f t="shared" si="26"/>
        <v>#N/A</v>
      </c>
      <c r="AP65" s="115" t="e">
        <f t="shared" si="26"/>
        <v>#N/A</v>
      </c>
      <c r="AQ65" s="115" t="e">
        <f t="shared" si="26"/>
        <v>#N/A</v>
      </c>
      <c r="AR65" s="115" t="e">
        <f t="shared" si="26"/>
        <v>#N/A</v>
      </c>
      <c r="AS65" s="115" t="e">
        <f t="shared" si="26"/>
        <v>#N/A</v>
      </c>
      <c r="AT65" s="115" t="e">
        <f t="shared" si="26"/>
        <v>#N/A</v>
      </c>
      <c r="AU65" s="115" t="e">
        <f t="shared" si="26"/>
        <v>#N/A</v>
      </c>
      <c r="AV65" s="115" t="e">
        <f t="shared" si="26"/>
        <v>#N/A</v>
      </c>
      <c r="AW65" s="115" t="e">
        <f t="shared" si="26"/>
        <v>#N/A</v>
      </c>
      <c r="AX65" s="115" t="e">
        <f t="shared" si="26"/>
        <v>#N/A</v>
      </c>
      <c r="AY65" s="115" t="e">
        <f t="shared" si="26"/>
        <v>#N/A</v>
      </c>
      <c r="AZ65" s="115" t="e">
        <f t="shared" si="26"/>
        <v>#N/A</v>
      </c>
      <c r="BA65" s="115" t="e">
        <f t="shared" si="26"/>
        <v>#N/A</v>
      </c>
      <c r="BB65" s="115" t="e">
        <f t="shared" si="26"/>
        <v>#N/A</v>
      </c>
      <c r="BC65" s="115" t="e">
        <f t="shared" si="26"/>
        <v>#N/A</v>
      </c>
      <c r="BD65" s="115" t="e">
        <f t="shared" si="26"/>
        <v>#N/A</v>
      </c>
      <c r="BE65" s="115" t="e">
        <f t="shared" si="26"/>
        <v>#N/A</v>
      </c>
      <c r="BF65" s="115" t="e">
        <f t="shared" si="26"/>
        <v>#N/A</v>
      </c>
      <c r="BG65" s="115" t="e">
        <f t="shared" si="26"/>
        <v>#N/A</v>
      </c>
      <c r="BH65" s="115" t="e">
        <f t="shared" si="26"/>
        <v>#N/A</v>
      </c>
      <c r="BI65" s="115" t="e">
        <f t="shared" si="26"/>
        <v>#N/A</v>
      </c>
      <c r="BJ65" s="115" t="e">
        <f t="shared" si="26"/>
        <v>#N/A</v>
      </c>
      <c r="BK65" s="115" t="e">
        <f t="shared" si="26"/>
        <v>#N/A</v>
      </c>
      <c r="BL65" s="115" t="e">
        <f t="shared" si="26"/>
        <v>#N/A</v>
      </c>
      <c r="BM65" s="115" t="e">
        <f t="shared" si="26"/>
        <v>#N/A</v>
      </c>
      <c r="BN65" s="115" t="e">
        <f t="shared" si="26"/>
        <v>#N/A</v>
      </c>
    </row>
    <row r="66" spans="1:66" hidden="1">
      <c r="C66" s="115" t="s">
        <v>31</v>
      </c>
      <c r="H66" s="115">
        <f t="shared" si="27"/>
        <v>24141.000123650461</v>
      </c>
      <c r="I66" s="115">
        <f t="shared" si="26"/>
        <v>14861.912520962669</v>
      </c>
      <c r="J66" s="115">
        <f t="shared" si="26"/>
        <v>5045.9634212621986</v>
      </c>
      <c r="K66" s="115" t="e">
        <f t="shared" si="26"/>
        <v>#N/A</v>
      </c>
      <c r="L66" s="115" t="e">
        <f t="shared" si="26"/>
        <v>#N/A</v>
      </c>
      <c r="M66" s="115" t="e">
        <f t="shared" si="26"/>
        <v>#N/A</v>
      </c>
      <c r="N66" s="115" t="e">
        <f t="shared" si="26"/>
        <v>#N/A</v>
      </c>
      <c r="O66" s="115" t="e">
        <f t="shared" si="26"/>
        <v>#N/A</v>
      </c>
      <c r="P66" s="115" t="e">
        <f t="shared" si="26"/>
        <v>#N/A</v>
      </c>
      <c r="Q66" s="115" t="e">
        <f t="shared" si="26"/>
        <v>#N/A</v>
      </c>
      <c r="R66" s="115" t="e">
        <f t="shared" si="26"/>
        <v>#N/A</v>
      </c>
      <c r="S66" s="115" t="e">
        <f t="shared" si="26"/>
        <v>#N/A</v>
      </c>
      <c r="T66" s="115" t="e">
        <f t="shared" si="26"/>
        <v>#N/A</v>
      </c>
      <c r="U66" s="115" t="e">
        <f t="shared" si="26"/>
        <v>#N/A</v>
      </c>
      <c r="V66" s="115" t="e">
        <f t="shared" si="26"/>
        <v>#N/A</v>
      </c>
      <c r="W66" s="115" t="e">
        <f t="shared" si="26"/>
        <v>#N/A</v>
      </c>
      <c r="X66" s="115" t="e">
        <f t="shared" si="26"/>
        <v>#N/A</v>
      </c>
      <c r="Y66" s="115" t="e">
        <f t="shared" si="26"/>
        <v>#N/A</v>
      </c>
      <c r="Z66" s="115" t="e">
        <f t="shared" si="26"/>
        <v>#N/A</v>
      </c>
      <c r="AA66" s="115" t="e">
        <f t="shared" si="26"/>
        <v>#N/A</v>
      </c>
      <c r="AB66" s="115" t="e">
        <f t="shared" si="26"/>
        <v>#N/A</v>
      </c>
      <c r="AC66" s="115" t="e">
        <f t="shared" si="26"/>
        <v>#N/A</v>
      </c>
      <c r="AD66" s="115" t="e">
        <f t="shared" si="26"/>
        <v>#N/A</v>
      </c>
      <c r="AE66" s="115" t="e">
        <f t="shared" si="26"/>
        <v>#N/A</v>
      </c>
      <c r="AF66" s="115" t="e">
        <f t="shared" si="26"/>
        <v>#N/A</v>
      </c>
      <c r="AG66" s="115" t="e">
        <f t="shared" si="26"/>
        <v>#N/A</v>
      </c>
      <c r="AH66" s="115" t="e">
        <f t="shared" si="26"/>
        <v>#N/A</v>
      </c>
      <c r="AI66" s="115" t="e">
        <f t="shared" si="26"/>
        <v>#N/A</v>
      </c>
      <c r="AJ66" s="115" t="e">
        <f t="shared" si="26"/>
        <v>#N/A</v>
      </c>
      <c r="AK66" s="115" t="e">
        <f t="shared" si="26"/>
        <v>#N/A</v>
      </c>
      <c r="AL66" s="115" t="e">
        <f t="shared" si="26"/>
        <v>#N/A</v>
      </c>
      <c r="AM66" s="115" t="e">
        <f t="shared" si="26"/>
        <v>#N/A</v>
      </c>
      <c r="AN66" s="115" t="e">
        <f t="shared" si="26"/>
        <v>#N/A</v>
      </c>
      <c r="AO66" s="115" t="e">
        <f t="shared" si="26"/>
        <v>#N/A</v>
      </c>
      <c r="AP66" s="115" t="e">
        <f t="shared" si="26"/>
        <v>#N/A</v>
      </c>
      <c r="AQ66" s="115" t="e">
        <f t="shared" si="26"/>
        <v>#N/A</v>
      </c>
      <c r="AR66" s="115" t="e">
        <f t="shared" si="26"/>
        <v>#N/A</v>
      </c>
      <c r="AS66" s="115" t="e">
        <f t="shared" si="26"/>
        <v>#N/A</v>
      </c>
      <c r="AT66" s="115" t="e">
        <f t="shared" si="26"/>
        <v>#N/A</v>
      </c>
      <c r="AU66" s="115" t="e">
        <f t="shared" si="26"/>
        <v>#N/A</v>
      </c>
      <c r="AV66" s="115" t="e">
        <f t="shared" si="26"/>
        <v>#N/A</v>
      </c>
      <c r="AW66" s="115" t="e">
        <f t="shared" si="26"/>
        <v>#N/A</v>
      </c>
      <c r="AX66" s="115" t="e">
        <f t="shared" si="26"/>
        <v>#N/A</v>
      </c>
      <c r="AY66" s="115" t="e">
        <f t="shared" si="26"/>
        <v>#N/A</v>
      </c>
      <c r="AZ66" s="115" t="e">
        <f t="shared" si="26"/>
        <v>#N/A</v>
      </c>
      <c r="BA66" s="115" t="e">
        <f t="shared" si="26"/>
        <v>#N/A</v>
      </c>
      <c r="BB66" s="115" t="e">
        <f t="shared" si="26"/>
        <v>#N/A</v>
      </c>
      <c r="BC66" s="115" t="e">
        <f t="shared" si="26"/>
        <v>#N/A</v>
      </c>
      <c r="BD66" s="115" t="e">
        <f t="shared" si="26"/>
        <v>#N/A</v>
      </c>
      <c r="BE66" s="115" t="e">
        <f t="shared" si="26"/>
        <v>#N/A</v>
      </c>
      <c r="BF66" s="115" t="e">
        <f t="shared" si="26"/>
        <v>#N/A</v>
      </c>
      <c r="BG66" s="115" t="e">
        <f t="shared" si="26"/>
        <v>#N/A</v>
      </c>
      <c r="BH66" s="115" t="e">
        <f t="shared" si="26"/>
        <v>#N/A</v>
      </c>
      <c r="BI66" s="115" t="e">
        <f t="shared" si="26"/>
        <v>#N/A</v>
      </c>
      <c r="BJ66" s="115" t="e">
        <f t="shared" si="26"/>
        <v>#N/A</v>
      </c>
      <c r="BK66" s="115" t="e">
        <f t="shared" si="26"/>
        <v>#N/A</v>
      </c>
      <c r="BL66" s="115" t="e">
        <f t="shared" si="26"/>
        <v>#N/A</v>
      </c>
      <c r="BM66" s="115" t="e">
        <f t="shared" si="26"/>
        <v>#N/A</v>
      </c>
      <c r="BN66" s="115" t="e">
        <f t="shared" si="26"/>
        <v>#N/A</v>
      </c>
    </row>
    <row r="67" spans="1:66" hidden="1">
      <c r="C67" s="115" t="s">
        <v>33</v>
      </c>
      <c r="H67" s="115">
        <f t="shared" si="27"/>
        <v>184520.29202195842</v>
      </c>
      <c r="I67" s="115">
        <f t="shared" si="26"/>
        <v>184520.29202195842</v>
      </c>
      <c r="J67" s="115">
        <f t="shared" si="26"/>
        <v>184520.29202195842</v>
      </c>
      <c r="K67" s="115" t="e">
        <f t="shared" si="26"/>
        <v>#N/A</v>
      </c>
      <c r="L67" s="115" t="e">
        <f t="shared" si="26"/>
        <v>#N/A</v>
      </c>
      <c r="M67" s="115" t="e">
        <f t="shared" si="26"/>
        <v>#N/A</v>
      </c>
      <c r="N67" s="115" t="e">
        <f t="shared" si="26"/>
        <v>#N/A</v>
      </c>
      <c r="O67" s="115" t="e">
        <f t="shared" si="26"/>
        <v>#N/A</v>
      </c>
      <c r="P67" s="115" t="e">
        <f t="shared" si="26"/>
        <v>#N/A</v>
      </c>
      <c r="Q67" s="115" t="e">
        <f t="shared" si="26"/>
        <v>#N/A</v>
      </c>
      <c r="R67" s="115" t="e">
        <f t="shared" si="26"/>
        <v>#N/A</v>
      </c>
      <c r="S67" s="115" t="e">
        <f t="shared" si="26"/>
        <v>#N/A</v>
      </c>
      <c r="T67" s="115" t="e">
        <f t="shared" si="26"/>
        <v>#N/A</v>
      </c>
      <c r="U67" s="115" t="e">
        <f t="shared" si="26"/>
        <v>#N/A</v>
      </c>
      <c r="V67" s="115" t="e">
        <f t="shared" si="26"/>
        <v>#N/A</v>
      </c>
      <c r="W67" s="115" t="e">
        <f t="shared" si="26"/>
        <v>#N/A</v>
      </c>
      <c r="X67" s="115" t="e">
        <f t="shared" si="26"/>
        <v>#N/A</v>
      </c>
      <c r="Y67" s="115" t="e">
        <f t="shared" si="26"/>
        <v>#N/A</v>
      </c>
      <c r="Z67" s="115" t="e">
        <f t="shared" si="26"/>
        <v>#N/A</v>
      </c>
      <c r="AA67" s="115" t="e">
        <f t="shared" si="26"/>
        <v>#N/A</v>
      </c>
      <c r="AB67" s="115" t="e">
        <f t="shared" si="26"/>
        <v>#N/A</v>
      </c>
      <c r="AC67" s="115" t="e">
        <f t="shared" si="26"/>
        <v>#N/A</v>
      </c>
      <c r="AD67" s="115" t="e">
        <f t="shared" si="26"/>
        <v>#N/A</v>
      </c>
      <c r="AE67" s="115" t="e">
        <f t="shared" si="26"/>
        <v>#N/A</v>
      </c>
      <c r="AF67" s="115" t="e">
        <f t="shared" si="26"/>
        <v>#N/A</v>
      </c>
      <c r="AG67" s="115" t="e">
        <f t="shared" si="26"/>
        <v>#N/A</v>
      </c>
      <c r="AH67" s="115" t="e">
        <f t="shared" si="26"/>
        <v>#N/A</v>
      </c>
      <c r="AI67" s="115" t="e">
        <f t="shared" si="26"/>
        <v>#N/A</v>
      </c>
      <c r="AJ67" s="115" t="e">
        <f t="shared" si="26"/>
        <v>#N/A</v>
      </c>
      <c r="AK67" s="115" t="e">
        <f t="shared" si="26"/>
        <v>#N/A</v>
      </c>
      <c r="AL67" s="115" t="e">
        <f t="shared" si="26"/>
        <v>#N/A</v>
      </c>
      <c r="AM67" s="115" t="e">
        <f t="shared" si="26"/>
        <v>#N/A</v>
      </c>
      <c r="AN67" s="115" t="e">
        <f t="shared" si="26"/>
        <v>#N/A</v>
      </c>
      <c r="AO67" s="115" t="e">
        <f t="shared" si="26"/>
        <v>#N/A</v>
      </c>
      <c r="AP67" s="115" t="e">
        <f t="shared" si="26"/>
        <v>#N/A</v>
      </c>
      <c r="AQ67" s="115" t="e">
        <f t="shared" si="26"/>
        <v>#N/A</v>
      </c>
      <c r="AR67" s="115" t="e">
        <f t="shared" si="26"/>
        <v>#N/A</v>
      </c>
      <c r="AS67" s="115" t="e">
        <f t="shared" si="26"/>
        <v>#N/A</v>
      </c>
      <c r="AT67" s="115" t="e">
        <f t="shared" si="26"/>
        <v>#N/A</v>
      </c>
      <c r="AU67" s="115" t="e">
        <f t="shared" si="26"/>
        <v>#N/A</v>
      </c>
      <c r="AV67" s="115" t="e">
        <f t="shared" si="26"/>
        <v>#N/A</v>
      </c>
      <c r="AW67" s="115" t="e">
        <f t="shared" si="26"/>
        <v>#N/A</v>
      </c>
      <c r="AX67" s="115" t="e">
        <f t="shared" si="26"/>
        <v>#N/A</v>
      </c>
      <c r="AY67" s="115" t="e">
        <f t="shared" si="26"/>
        <v>#N/A</v>
      </c>
      <c r="AZ67" s="115" t="e">
        <f t="shared" si="26"/>
        <v>#N/A</v>
      </c>
      <c r="BA67" s="115" t="e">
        <f t="shared" si="26"/>
        <v>#N/A</v>
      </c>
      <c r="BB67" s="115" t="e">
        <f t="shared" si="26"/>
        <v>#N/A</v>
      </c>
      <c r="BC67" s="115" t="e">
        <f t="shared" si="26"/>
        <v>#N/A</v>
      </c>
      <c r="BD67" s="115" t="e">
        <f t="shared" si="26"/>
        <v>#N/A</v>
      </c>
      <c r="BE67" s="115" t="e">
        <f t="shared" si="26"/>
        <v>#N/A</v>
      </c>
      <c r="BF67" s="115" t="e">
        <f t="shared" si="26"/>
        <v>#N/A</v>
      </c>
      <c r="BG67" s="115" t="e">
        <f t="shared" si="26"/>
        <v>#N/A</v>
      </c>
      <c r="BH67" s="115" t="e">
        <f t="shared" si="26"/>
        <v>#N/A</v>
      </c>
      <c r="BI67" s="115" t="e">
        <f t="shared" si="26"/>
        <v>#N/A</v>
      </c>
      <c r="BJ67" s="115" t="e">
        <f t="shared" si="26"/>
        <v>#N/A</v>
      </c>
      <c r="BK67" s="115" t="e">
        <f t="shared" si="26"/>
        <v>#N/A</v>
      </c>
      <c r="BL67" s="115" t="e">
        <f t="shared" si="26"/>
        <v>#N/A</v>
      </c>
      <c r="BM67" s="115" t="e">
        <f t="shared" si="26"/>
        <v>#N/A</v>
      </c>
      <c r="BN67" s="115" t="e">
        <f t="shared" si="26"/>
        <v>#N/A</v>
      </c>
    </row>
    <row r="68" spans="1:66" hidden="1">
      <c r="C68" s="115" t="s">
        <v>304</v>
      </c>
      <c r="H68" s="115">
        <f t="shared" si="27"/>
        <v>349132.70810169203</v>
      </c>
      <c r="I68" s="115">
        <f t="shared" si="26"/>
        <v>179474.32860069626</v>
      </c>
      <c r="J68" s="115">
        <f t="shared" si="26"/>
        <v>0</v>
      </c>
      <c r="K68" s="115" t="e">
        <f t="shared" si="26"/>
        <v>#N/A</v>
      </c>
      <c r="L68" s="115" t="e">
        <f t="shared" si="26"/>
        <v>#N/A</v>
      </c>
      <c r="M68" s="115" t="e">
        <f t="shared" si="26"/>
        <v>#N/A</v>
      </c>
      <c r="N68" s="115" t="e">
        <f t="shared" si="26"/>
        <v>#N/A</v>
      </c>
      <c r="O68" s="115" t="e">
        <f t="shared" si="26"/>
        <v>#N/A</v>
      </c>
      <c r="P68" s="115" t="e">
        <f t="shared" si="26"/>
        <v>#N/A</v>
      </c>
      <c r="Q68" s="115" t="e">
        <f t="shared" si="26"/>
        <v>#N/A</v>
      </c>
      <c r="R68" s="115" t="e">
        <f t="shared" si="26"/>
        <v>#N/A</v>
      </c>
      <c r="S68" s="115" t="e">
        <f t="shared" si="26"/>
        <v>#N/A</v>
      </c>
      <c r="T68" s="115" t="e">
        <f t="shared" si="26"/>
        <v>#N/A</v>
      </c>
      <c r="U68" s="115" t="e">
        <f t="shared" si="26"/>
        <v>#N/A</v>
      </c>
      <c r="V68" s="115" t="e">
        <f t="shared" si="26"/>
        <v>#N/A</v>
      </c>
      <c r="W68" s="115" t="e">
        <f t="shared" si="26"/>
        <v>#N/A</v>
      </c>
      <c r="X68" s="115" t="e">
        <f t="shared" si="26"/>
        <v>#N/A</v>
      </c>
      <c r="Y68" s="115" t="e">
        <f t="shared" si="26"/>
        <v>#N/A</v>
      </c>
      <c r="Z68" s="115" t="e">
        <f t="shared" si="26"/>
        <v>#N/A</v>
      </c>
      <c r="AA68" s="115" t="e">
        <f t="shared" si="26"/>
        <v>#N/A</v>
      </c>
      <c r="AB68" s="115" t="e">
        <f t="shared" si="26"/>
        <v>#N/A</v>
      </c>
      <c r="AC68" s="115" t="e">
        <f t="shared" si="26"/>
        <v>#N/A</v>
      </c>
      <c r="AD68" s="115" t="e">
        <f t="shared" si="26"/>
        <v>#N/A</v>
      </c>
      <c r="AE68" s="115" t="e">
        <f t="shared" si="26"/>
        <v>#N/A</v>
      </c>
      <c r="AF68" s="115" t="e">
        <f t="shared" si="26"/>
        <v>#N/A</v>
      </c>
      <c r="AG68" s="115" t="e">
        <f t="shared" si="26"/>
        <v>#N/A</v>
      </c>
      <c r="AH68" s="115" t="e">
        <f t="shared" si="26"/>
        <v>#N/A</v>
      </c>
      <c r="AI68" s="115" t="e">
        <f t="shared" si="26"/>
        <v>#N/A</v>
      </c>
      <c r="AJ68" s="115" t="e">
        <f t="shared" si="26"/>
        <v>#N/A</v>
      </c>
      <c r="AK68" s="115" t="e">
        <f t="shared" si="26"/>
        <v>#N/A</v>
      </c>
      <c r="AL68" s="115" t="e">
        <f t="shared" si="26"/>
        <v>#N/A</v>
      </c>
      <c r="AM68" s="115" t="e">
        <f t="shared" si="26"/>
        <v>#N/A</v>
      </c>
      <c r="AN68" s="115" t="e">
        <f t="shared" si="26"/>
        <v>#N/A</v>
      </c>
      <c r="AO68" s="115" t="e">
        <f t="shared" si="26"/>
        <v>#N/A</v>
      </c>
      <c r="AP68" s="115" t="e">
        <f t="shared" si="26"/>
        <v>#N/A</v>
      </c>
      <c r="AQ68" s="115" t="e">
        <f t="shared" si="26"/>
        <v>#N/A</v>
      </c>
      <c r="AR68" s="115" t="e">
        <f t="shared" si="26"/>
        <v>#N/A</v>
      </c>
      <c r="AS68" s="115" t="e">
        <f t="shared" si="26"/>
        <v>#N/A</v>
      </c>
      <c r="AT68" s="115" t="e">
        <f t="shared" si="26"/>
        <v>#N/A</v>
      </c>
      <c r="AU68" s="115" t="e">
        <f t="shared" ref="AU68:BN68" si="28">AT62</f>
        <v>#N/A</v>
      </c>
      <c r="AV68" s="115" t="e">
        <f t="shared" si="28"/>
        <v>#N/A</v>
      </c>
      <c r="AW68" s="115" t="e">
        <f t="shared" si="28"/>
        <v>#N/A</v>
      </c>
      <c r="AX68" s="115" t="e">
        <f t="shared" si="28"/>
        <v>#N/A</v>
      </c>
      <c r="AY68" s="115" t="e">
        <f t="shared" si="28"/>
        <v>#N/A</v>
      </c>
      <c r="AZ68" s="115" t="e">
        <f t="shared" si="28"/>
        <v>#N/A</v>
      </c>
      <c r="BA68" s="115" t="e">
        <f t="shared" si="28"/>
        <v>#N/A</v>
      </c>
      <c r="BB68" s="115" t="e">
        <f t="shared" si="28"/>
        <v>#N/A</v>
      </c>
      <c r="BC68" s="115" t="e">
        <f t="shared" si="28"/>
        <v>#N/A</v>
      </c>
      <c r="BD68" s="115" t="e">
        <f t="shared" si="28"/>
        <v>#N/A</v>
      </c>
      <c r="BE68" s="115" t="e">
        <f t="shared" si="28"/>
        <v>#N/A</v>
      </c>
      <c r="BF68" s="115" t="e">
        <f t="shared" si="28"/>
        <v>#N/A</v>
      </c>
      <c r="BG68" s="115" t="e">
        <f t="shared" si="28"/>
        <v>#N/A</v>
      </c>
      <c r="BH68" s="115" t="e">
        <f t="shared" si="28"/>
        <v>#N/A</v>
      </c>
      <c r="BI68" s="115" t="e">
        <f t="shared" si="28"/>
        <v>#N/A</v>
      </c>
      <c r="BJ68" s="115" t="e">
        <f t="shared" si="28"/>
        <v>#N/A</v>
      </c>
      <c r="BK68" s="115" t="e">
        <f t="shared" si="28"/>
        <v>#N/A</v>
      </c>
      <c r="BL68" s="115" t="e">
        <f t="shared" si="28"/>
        <v>#N/A</v>
      </c>
      <c r="BM68" s="115" t="e">
        <f t="shared" si="28"/>
        <v>#N/A</v>
      </c>
      <c r="BN68" s="115" t="e">
        <f t="shared" si="28"/>
        <v>#N/A</v>
      </c>
    </row>
    <row r="69" spans="1:66" hidden="1"/>
    <row r="70" spans="1:66" hidden="1"/>
    <row r="71" spans="1:66" hidden="1"/>
    <row r="72" spans="1:66" s="124" customFormat="1">
      <c r="A72" s="124" t="s">
        <v>39</v>
      </c>
      <c r="B72" s="190">
        <f>Input!L88</f>
        <v>0</v>
      </c>
      <c r="D72" s="124">
        <f>B73</f>
        <v>4</v>
      </c>
      <c r="E72" s="124">
        <f>IF(D72&gt;0,D72-1,0)</f>
        <v>3</v>
      </c>
      <c r="F72" s="124">
        <f t="shared" ref="F72" si="29">IF(E72&gt;0,E72-1,0)</f>
        <v>2</v>
      </c>
      <c r="G72" s="124">
        <f t="shared" ref="G72" si="30">IF(F72&gt;0,F72-1,0)</f>
        <v>1</v>
      </c>
      <c r="H72" s="124">
        <f t="shared" ref="H72" si="31">IF(G72&gt;0,G72-1,0)</f>
        <v>0</v>
      </c>
      <c r="I72" s="124">
        <f t="shared" ref="I72" si="32">IF(H72&gt;0,H72-1,0)</f>
        <v>0</v>
      </c>
      <c r="J72" s="124">
        <f t="shared" ref="J72" si="33">IF(I72&gt;0,I72-1,0)</f>
        <v>0</v>
      </c>
      <c r="K72" s="124">
        <f t="shared" ref="K72" si="34">IF(J72&gt;0,J72-1,0)</f>
        <v>0</v>
      </c>
      <c r="L72" s="124">
        <f t="shared" ref="L72" si="35">IF(K72&gt;0,K72-1,0)</f>
        <v>0</v>
      </c>
      <c r="M72" s="124">
        <f t="shared" ref="M72" si="36">IF(L72&gt;0,L72-1,0)</f>
        <v>0</v>
      </c>
      <c r="N72" s="124">
        <f t="shared" ref="N72" si="37">IF(M72&gt;0,M72-1,0)</f>
        <v>0</v>
      </c>
      <c r="O72" s="124">
        <f t="shared" ref="O72" si="38">IF(N72&gt;0,N72-1,0)</f>
        <v>0</v>
      </c>
      <c r="P72" s="124">
        <f t="shared" ref="P72" si="39">IF(O72&gt;0,O72-1,0)</f>
        <v>0</v>
      </c>
      <c r="Q72" s="124">
        <f t="shared" ref="Q72" si="40">IF(P72&gt;0,P72-1,0)</f>
        <v>0</v>
      </c>
      <c r="R72" s="124">
        <f t="shared" ref="R72" si="41">IF(Q72&gt;0,Q72-1,0)</f>
        <v>0</v>
      </c>
      <c r="S72" s="124">
        <f t="shared" ref="S72" si="42">IF(R72&gt;0,R72-1,0)</f>
        <v>0</v>
      </c>
      <c r="T72" s="124">
        <f t="shared" ref="T72" si="43">IF(S72&gt;0,S72-1,0)</f>
        <v>0</v>
      </c>
      <c r="U72" s="124">
        <f t="shared" ref="U72" si="44">IF(T72&gt;0,T72-1,0)</f>
        <v>0</v>
      </c>
      <c r="V72" s="124">
        <f t="shared" ref="V72" si="45">IF(U72&gt;0,U72-1,0)</f>
        <v>0</v>
      </c>
      <c r="W72" s="124">
        <f t="shared" ref="W72" si="46">IF(V72&gt;0,V72-1,0)</f>
        <v>0</v>
      </c>
      <c r="X72" s="124">
        <f t="shared" ref="X72" si="47">IF(W72&gt;0,W72-1,0)</f>
        <v>0</v>
      </c>
      <c r="Y72" s="124">
        <f t="shared" ref="Y72" si="48">IF(X72&gt;0,X72-1,0)</f>
        <v>0</v>
      </c>
      <c r="Z72" s="124">
        <f t="shared" ref="Z72" si="49">IF(Y72&gt;0,Y72-1,0)</f>
        <v>0</v>
      </c>
      <c r="AA72" s="124">
        <f t="shared" ref="AA72" si="50">IF(Z72&gt;0,Z72-1,0)</f>
        <v>0</v>
      </c>
      <c r="AB72" s="124">
        <f t="shared" ref="AB72" si="51">IF(AA72&gt;0,AA72-1,0)</f>
        <v>0</v>
      </c>
      <c r="AC72" s="124">
        <f t="shared" ref="AC72" si="52">IF(AB72&gt;0,AB72-1,0)</f>
        <v>0</v>
      </c>
      <c r="AD72" s="124">
        <f t="shared" ref="AD72" si="53">IF(AC72&gt;0,AC72-1,0)</f>
        <v>0</v>
      </c>
      <c r="AE72" s="124">
        <f t="shared" ref="AE72" si="54">IF(AD72&gt;0,AD72-1,0)</f>
        <v>0</v>
      </c>
      <c r="AF72" s="124">
        <f t="shared" ref="AF72" si="55">IF(AE72&gt;0,AE72-1,0)</f>
        <v>0</v>
      </c>
      <c r="AG72" s="124">
        <f t="shared" ref="AG72" si="56">IF(AF72&gt;0,AF72-1,0)</f>
        <v>0</v>
      </c>
      <c r="AH72" s="124">
        <f t="shared" ref="AH72" si="57">IF(AG72&gt;0,AG72-1,0)</f>
        <v>0</v>
      </c>
      <c r="AI72" s="124">
        <f t="shared" ref="AI72" si="58">IF(AH72&gt;0,AH72-1,0)</f>
        <v>0</v>
      </c>
      <c r="AJ72" s="124">
        <f t="shared" ref="AJ72" si="59">IF(AI72&gt;0,AI72-1,0)</f>
        <v>0</v>
      </c>
      <c r="AK72" s="124">
        <f t="shared" ref="AK72" si="60">IF(AJ72&gt;0,AJ72-1,0)</f>
        <v>0</v>
      </c>
      <c r="AL72" s="124">
        <f t="shared" ref="AL72" si="61">IF(AK72&gt;0,AK72-1,0)</f>
        <v>0</v>
      </c>
      <c r="AM72" s="124">
        <f t="shared" ref="AM72" si="62">IF(AL72&gt;0,AL72-1,0)</f>
        <v>0</v>
      </c>
      <c r="AN72" s="124">
        <f t="shared" ref="AN72" si="63">IF(AM72&gt;0,AM72-1,0)</f>
        <v>0</v>
      </c>
      <c r="AO72" s="124">
        <f t="shared" ref="AO72" si="64">IF(AN72&gt;0,AN72-1,0)</f>
        <v>0</v>
      </c>
      <c r="AP72" s="124">
        <f t="shared" ref="AP72" si="65">IF(AO72&gt;0,AO72-1,0)</f>
        <v>0</v>
      </c>
      <c r="AQ72" s="124">
        <f t="shared" ref="AQ72" si="66">IF(AP72&gt;0,AP72-1,0)</f>
        <v>0</v>
      </c>
      <c r="AR72" s="124">
        <f t="shared" ref="AR72" si="67">IF(AQ72&gt;0,AQ72-1,0)</f>
        <v>0</v>
      </c>
      <c r="AS72" s="124">
        <f t="shared" ref="AS72" si="68">IF(AR72&gt;0,AR72-1,0)</f>
        <v>0</v>
      </c>
      <c r="AT72" s="124">
        <f t="shared" ref="AT72" si="69">IF(AS72&gt;0,AS72-1,0)</f>
        <v>0</v>
      </c>
      <c r="AU72" s="124">
        <f t="shared" ref="AU72" si="70">IF(AT72&gt;0,AT72-1,0)</f>
        <v>0</v>
      </c>
      <c r="AV72" s="124">
        <f t="shared" ref="AV72" si="71">IF(AU72&gt;0,AU72-1,0)</f>
        <v>0</v>
      </c>
      <c r="AW72" s="124">
        <f t="shared" ref="AW72" si="72">IF(AV72&gt;0,AV72-1,0)</f>
        <v>0</v>
      </c>
      <c r="AX72" s="124">
        <f t="shared" ref="AX72" si="73">IF(AW72&gt;0,AW72-1,0)</f>
        <v>0</v>
      </c>
      <c r="AY72" s="124">
        <f t="shared" ref="AY72" si="74">IF(AX72&gt;0,AX72-1,0)</f>
        <v>0</v>
      </c>
      <c r="AZ72" s="124">
        <f t="shared" ref="AZ72" si="75">IF(AY72&gt;0,AY72-1,0)</f>
        <v>0</v>
      </c>
      <c r="BA72" s="124">
        <f t="shared" ref="BA72" si="76">IF(AZ72&gt;0,AZ72-1,0)</f>
        <v>0</v>
      </c>
      <c r="BB72" s="124">
        <f t="shared" ref="BB72" si="77">IF(BA72&gt;0,BA72-1,0)</f>
        <v>0</v>
      </c>
      <c r="BC72" s="124">
        <f t="shared" ref="BC72" si="78">IF(BB72&gt;0,BB72-1,0)</f>
        <v>0</v>
      </c>
      <c r="BD72" s="124">
        <f t="shared" ref="BD72" si="79">IF(BC72&gt;0,BC72-1,0)</f>
        <v>0</v>
      </c>
      <c r="BE72" s="124">
        <f t="shared" ref="BE72" si="80">IF(BD72&gt;0,BD72-1,0)</f>
        <v>0</v>
      </c>
      <c r="BF72" s="124">
        <f t="shared" ref="BF72" si="81">IF(BE72&gt;0,BE72-1,0)</f>
        <v>0</v>
      </c>
      <c r="BG72" s="124">
        <f t="shared" ref="BG72" si="82">IF(BF72&gt;0,BF72-1,0)</f>
        <v>0</v>
      </c>
      <c r="BH72" s="124">
        <f t="shared" ref="BH72" si="83">IF(BG72&gt;0,BG72-1,0)</f>
        <v>0</v>
      </c>
      <c r="BI72" s="124">
        <f t="shared" ref="BI72" si="84">IF(BH72&gt;0,BH72-1,0)</f>
        <v>0</v>
      </c>
      <c r="BJ72" s="124">
        <f t="shared" ref="BJ72" si="85">IF(BI72&gt;0,BI72-1,0)</f>
        <v>0</v>
      </c>
      <c r="BK72" s="124">
        <f t="shared" ref="BK72" si="86">IF(BJ72&gt;0,BJ72-1,0)</f>
        <v>0</v>
      </c>
      <c r="BL72" s="124">
        <f t="shared" ref="BL72" si="87">IF(BK72&gt;0,BK72-1,0)</f>
        <v>0</v>
      </c>
      <c r="BM72" s="124">
        <f t="shared" ref="BM72" si="88">IF(BL72&gt;0,BL72-1,0)</f>
        <v>0</v>
      </c>
      <c r="BN72" s="124">
        <f t="shared" ref="BN72" si="89">IF(BM72&gt;0,BM72-1,0)</f>
        <v>0</v>
      </c>
    </row>
    <row r="73" spans="1:66" s="124" customFormat="1" ht="18.75">
      <c r="A73" s="127" t="s">
        <v>301</v>
      </c>
      <c r="B73" s="127">
        <v>4</v>
      </c>
      <c r="C73" s="124" t="s">
        <v>303</v>
      </c>
      <c r="D73" s="190">
        <f>B72</f>
        <v>0</v>
      </c>
      <c r="E73" s="190">
        <f>IF(D77&gt;0.000000001,D77,0)</f>
        <v>0</v>
      </c>
      <c r="F73" s="190">
        <f t="shared" ref="F73" si="90">IF(E77&gt;0.000000001,E77,0)</f>
        <v>0</v>
      </c>
      <c r="G73" s="190">
        <f t="shared" ref="G73" si="91">IF(F77&gt;0.000000001,F77,0)</f>
        <v>0</v>
      </c>
      <c r="H73" s="190">
        <f t="shared" ref="H73" si="92">IF(G77&gt;0.000000001,G77,0)</f>
        <v>0</v>
      </c>
      <c r="I73" s="190">
        <f t="shared" ref="I73" si="93">IF(H77&gt;0.000000001,H77,0)</f>
        <v>0</v>
      </c>
      <c r="J73" s="190">
        <f t="shared" ref="J73" si="94">IF(I77&gt;0.000000001,I77,0)</f>
        <v>0</v>
      </c>
      <c r="K73" s="190">
        <f t="shared" ref="K73" si="95">IF(J77&gt;0.000000001,J77,0)</f>
        <v>0</v>
      </c>
      <c r="L73" s="190">
        <f t="shared" ref="L73" si="96">IF(K77&gt;0.000000001,K77,0)</f>
        <v>0</v>
      </c>
      <c r="M73" s="190">
        <f t="shared" ref="M73" si="97">IF(L77&gt;0.000000001,L77,0)</f>
        <v>0</v>
      </c>
      <c r="N73" s="190">
        <f t="shared" ref="N73" si="98">IF(M77&gt;0.000000001,M77,0)</f>
        <v>0</v>
      </c>
      <c r="O73" s="190">
        <f t="shared" ref="O73" si="99">IF(N77&gt;0.000000001,N77,0)</f>
        <v>0</v>
      </c>
      <c r="P73" s="190">
        <f t="shared" ref="P73" si="100">IF(O77&gt;0.000000001,O77,0)</f>
        <v>0</v>
      </c>
      <c r="Q73" s="190">
        <f t="shared" ref="Q73" si="101">IF(P77&gt;0.000000001,P77,0)</f>
        <v>0</v>
      </c>
      <c r="R73" s="190">
        <f t="shared" ref="R73" si="102">IF(Q77&gt;0.000000001,Q77,0)</f>
        <v>0</v>
      </c>
      <c r="S73" s="190">
        <f t="shared" ref="S73" si="103">IF(R77&gt;0.000000001,R77,0)</f>
        <v>0</v>
      </c>
      <c r="T73" s="190">
        <f t="shared" ref="T73" si="104">IF(S77&gt;0.000000001,S77,0)</f>
        <v>0</v>
      </c>
      <c r="U73" s="190">
        <f t="shared" ref="U73" si="105">IF(T77&gt;0.000000001,T77,0)</f>
        <v>0</v>
      </c>
      <c r="V73" s="190">
        <f t="shared" ref="V73" si="106">IF(U77&gt;0.000000001,U77,0)</f>
        <v>0</v>
      </c>
      <c r="W73" s="190">
        <f t="shared" ref="W73" si="107">IF(V77&gt;0.000000001,V77,0)</f>
        <v>0</v>
      </c>
      <c r="X73" s="190">
        <f t="shared" ref="X73" si="108">IF(W77&gt;0.000000001,W77,0)</f>
        <v>0</v>
      </c>
      <c r="Y73" s="190">
        <f t="shared" ref="Y73" si="109">IF(X77&gt;0.000000001,X77,0)</f>
        <v>0</v>
      </c>
      <c r="Z73" s="190">
        <f t="shared" ref="Z73" si="110">IF(Y77&gt;0.000000001,Y77,0)</f>
        <v>0</v>
      </c>
      <c r="AA73" s="190">
        <f t="shared" ref="AA73" si="111">IF(Z77&gt;0.000000001,Z77,0)</f>
        <v>0</v>
      </c>
      <c r="AB73" s="190">
        <f t="shared" ref="AB73" si="112">IF(AA77&gt;0.000000001,AA77,0)</f>
        <v>0</v>
      </c>
      <c r="AC73" s="190">
        <f t="shared" ref="AC73" si="113">IF(AB77&gt;0.000000001,AB77,0)</f>
        <v>0</v>
      </c>
      <c r="AD73" s="190">
        <f t="shared" ref="AD73" si="114">IF(AC77&gt;0.000000001,AC77,0)</f>
        <v>0</v>
      </c>
      <c r="AE73" s="190">
        <f t="shared" ref="AE73" si="115">IF(AD77&gt;0.000000001,AD77,0)</f>
        <v>0</v>
      </c>
      <c r="AF73" s="190">
        <f t="shared" ref="AF73" si="116">IF(AE77&gt;0.000000001,AE77,0)</f>
        <v>0</v>
      </c>
      <c r="AG73" s="190">
        <f t="shared" ref="AG73" si="117">IF(AF77&gt;0.000000001,AF77,0)</f>
        <v>0</v>
      </c>
      <c r="AH73" s="190">
        <f t="shared" ref="AH73" si="118">IF(AG77&gt;0.000000001,AG77,0)</f>
        <v>0</v>
      </c>
      <c r="AI73" s="190">
        <f t="shared" ref="AI73" si="119">IF(AH77&gt;0.000000001,AH77,0)</f>
        <v>0</v>
      </c>
      <c r="AJ73" s="190">
        <f t="shared" ref="AJ73" si="120">IF(AI77&gt;0.000000001,AI77,0)</f>
        <v>0</v>
      </c>
      <c r="AK73" s="190">
        <f t="shared" ref="AK73" si="121">IF(AJ77&gt;0.000000001,AJ77,0)</f>
        <v>0</v>
      </c>
      <c r="AL73" s="190">
        <f t="shared" ref="AL73" si="122">IF(AK77&gt;0.000000001,AK77,0)</f>
        <v>0</v>
      </c>
      <c r="AM73" s="190">
        <f t="shared" ref="AM73" si="123">IF(AL77&gt;0.000000001,AL77,0)</f>
        <v>0</v>
      </c>
      <c r="AN73" s="190">
        <f t="shared" ref="AN73" si="124">IF(AM77&gt;0.000000001,AM77,0)</f>
        <v>0</v>
      </c>
      <c r="AO73" s="190">
        <f t="shared" ref="AO73" si="125">IF(AN77&gt;0.000000001,AN77,0)</f>
        <v>0</v>
      </c>
      <c r="AP73" s="190">
        <f t="shared" ref="AP73" si="126">IF(AO77&gt;0.000000001,AO77,0)</f>
        <v>0</v>
      </c>
      <c r="AQ73" s="190">
        <f t="shared" ref="AQ73" si="127">IF(AP77&gt;0.000000001,AP77,0)</f>
        <v>0</v>
      </c>
      <c r="AR73" s="190">
        <f t="shared" ref="AR73" si="128">IF(AQ77&gt;0.000000001,AQ77,0)</f>
        <v>0</v>
      </c>
      <c r="AS73" s="190">
        <f t="shared" ref="AS73" si="129">IF(AR77&gt;0.000000001,AR77,0)</f>
        <v>0</v>
      </c>
      <c r="AT73" s="190">
        <f t="shared" ref="AT73" si="130">IF(AS77&gt;0.000000001,AS77,0)</f>
        <v>0</v>
      </c>
      <c r="AU73" s="190">
        <f t="shared" ref="AU73" si="131">IF(AT77&gt;0.000000001,AT77,0)</f>
        <v>0</v>
      </c>
      <c r="AV73" s="190">
        <f t="shared" ref="AV73" si="132">IF(AU77&gt;0.000000001,AU77,0)</f>
        <v>0</v>
      </c>
      <c r="AW73" s="190">
        <f t="shared" ref="AW73" si="133">IF(AV77&gt;0.000000001,AV77,0)</f>
        <v>0</v>
      </c>
      <c r="AX73" s="190">
        <f t="shared" ref="AX73" si="134">IF(AW77&gt;0.000000001,AW77,0)</f>
        <v>0</v>
      </c>
      <c r="AY73" s="190">
        <f t="shared" ref="AY73" si="135">IF(AX77&gt;0.000000001,AX77,0)</f>
        <v>0</v>
      </c>
      <c r="AZ73" s="190">
        <f t="shared" ref="AZ73" si="136">IF(AY77&gt;0.000000001,AY77,0)</f>
        <v>0</v>
      </c>
      <c r="BA73" s="190">
        <f t="shared" ref="BA73" si="137">IF(AZ77&gt;0.000000001,AZ77,0)</f>
        <v>0</v>
      </c>
      <c r="BB73" s="190">
        <f t="shared" ref="BB73" si="138">IF(BA77&gt;0.000000001,BA77,0)</f>
        <v>0</v>
      </c>
      <c r="BC73" s="190">
        <f t="shared" ref="BC73" si="139">IF(BB77&gt;0.000000001,BB77,0)</f>
        <v>0</v>
      </c>
      <c r="BD73" s="190">
        <f t="shared" ref="BD73" si="140">IF(BC77&gt;0.000000001,BC77,0)</f>
        <v>0</v>
      </c>
      <c r="BE73" s="190">
        <f t="shared" ref="BE73" si="141">IF(BD77&gt;0.000000001,BD77,0)</f>
        <v>0</v>
      </c>
      <c r="BF73" s="190">
        <f t="shared" ref="BF73" si="142">IF(BE77&gt;0.000000001,BE77,0)</f>
        <v>0</v>
      </c>
      <c r="BG73" s="190">
        <f t="shared" ref="BG73" si="143">IF(BF77&gt;0.000000001,BF77,0)</f>
        <v>0</v>
      </c>
      <c r="BH73" s="190">
        <f t="shared" ref="BH73" si="144">IF(BG77&gt;0.000000001,BG77,0)</f>
        <v>0</v>
      </c>
      <c r="BI73" s="190">
        <f t="shared" ref="BI73" si="145">IF(BH77&gt;0.000000001,BH77,0)</f>
        <v>0</v>
      </c>
      <c r="BJ73" s="190">
        <f t="shared" ref="BJ73" si="146">IF(BI77&gt;0.000000001,BI77,0)</f>
        <v>0</v>
      </c>
      <c r="BK73" s="190">
        <f t="shared" ref="BK73" si="147">IF(BJ77&gt;0.000000001,BJ77,0)</f>
        <v>0</v>
      </c>
      <c r="BL73" s="190">
        <f t="shared" ref="BL73" si="148">IF(BK77&gt;0.000000001,BK77,0)</f>
        <v>0</v>
      </c>
      <c r="BM73" s="190">
        <f t="shared" ref="BM73" si="149">IF(BL77&gt;0.000000001,BL77,0)</f>
        <v>0</v>
      </c>
      <c r="BN73" s="190">
        <f t="shared" ref="BN73" si="150">IF(BM77&gt;0.000000001,BM77,0)</f>
        <v>0</v>
      </c>
    </row>
    <row r="74" spans="1:66" s="124" customFormat="1">
      <c r="C74" s="124" t="s">
        <v>29</v>
      </c>
      <c r="D74" s="190">
        <f t="shared" ref="D74:M74" si="151">IFERROR(D86,0)+IFERROR(D92,0)+IFERROR(D98,0)+IFERROR(D104,0)+IFERROR(D110,0)</f>
        <v>0</v>
      </c>
      <c r="E74" s="190">
        <f t="shared" si="151"/>
        <v>0</v>
      </c>
      <c r="F74" s="190">
        <f t="shared" si="151"/>
        <v>0</v>
      </c>
      <c r="G74" s="190">
        <f t="shared" si="151"/>
        <v>0</v>
      </c>
      <c r="H74" s="190">
        <f t="shared" si="151"/>
        <v>0</v>
      </c>
      <c r="I74" s="190">
        <f t="shared" si="151"/>
        <v>0</v>
      </c>
      <c r="J74" s="190">
        <f t="shared" si="151"/>
        <v>0</v>
      </c>
      <c r="K74" s="190">
        <f t="shared" si="151"/>
        <v>0</v>
      </c>
      <c r="L74" s="190">
        <f t="shared" si="151"/>
        <v>0</v>
      </c>
      <c r="M74" s="190">
        <f t="shared" si="151"/>
        <v>0</v>
      </c>
      <c r="N74" s="190">
        <f>IFERROR(N86,0)+IFERROR(N92,0)+IFERROR(N98,0)+IFERROR(N104,0)+IFERROR(N110,0)</f>
        <v>0</v>
      </c>
      <c r="O74" s="190">
        <f t="shared" ref="O74:BN74" si="152">IFERROR(O86,0)+IFERROR(O92,0)+IFERROR(O98,0)+IFERROR(O104,0)+IFERROR(O110,0)</f>
        <v>0</v>
      </c>
      <c r="P74" s="190">
        <f t="shared" si="152"/>
        <v>0</v>
      </c>
      <c r="Q74" s="190">
        <f t="shared" si="152"/>
        <v>0</v>
      </c>
      <c r="R74" s="190">
        <f t="shared" si="152"/>
        <v>0</v>
      </c>
      <c r="S74" s="190">
        <f t="shared" si="152"/>
        <v>0</v>
      </c>
      <c r="T74" s="190">
        <f t="shared" si="152"/>
        <v>0</v>
      </c>
      <c r="U74" s="190">
        <f t="shared" si="152"/>
        <v>0</v>
      </c>
      <c r="V74" s="190">
        <f t="shared" si="152"/>
        <v>0</v>
      </c>
      <c r="W74" s="190">
        <f t="shared" si="152"/>
        <v>0</v>
      </c>
      <c r="X74" s="190">
        <f t="shared" si="152"/>
        <v>0</v>
      </c>
      <c r="Y74" s="190">
        <f t="shared" si="152"/>
        <v>0</v>
      </c>
      <c r="Z74" s="190">
        <f t="shared" si="152"/>
        <v>0</v>
      </c>
      <c r="AA74" s="190">
        <f t="shared" si="152"/>
        <v>0</v>
      </c>
      <c r="AB74" s="190">
        <f t="shared" si="152"/>
        <v>0</v>
      </c>
      <c r="AC74" s="190">
        <f t="shared" si="152"/>
        <v>0</v>
      </c>
      <c r="AD74" s="190">
        <f t="shared" si="152"/>
        <v>0</v>
      </c>
      <c r="AE74" s="190">
        <f t="shared" si="152"/>
        <v>0</v>
      </c>
      <c r="AF74" s="190">
        <f t="shared" si="152"/>
        <v>0</v>
      </c>
      <c r="AG74" s="190">
        <f t="shared" si="152"/>
        <v>0</v>
      </c>
      <c r="AH74" s="190">
        <f t="shared" si="152"/>
        <v>0</v>
      </c>
      <c r="AI74" s="190">
        <f t="shared" si="152"/>
        <v>0</v>
      </c>
      <c r="AJ74" s="190">
        <f t="shared" si="152"/>
        <v>0</v>
      </c>
      <c r="AK74" s="190">
        <f t="shared" si="152"/>
        <v>0</v>
      </c>
      <c r="AL74" s="190">
        <f t="shared" si="152"/>
        <v>0</v>
      </c>
      <c r="AM74" s="190">
        <f t="shared" si="152"/>
        <v>0</v>
      </c>
      <c r="AN74" s="190">
        <f t="shared" si="152"/>
        <v>0</v>
      </c>
      <c r="AO74" s="190">
        <f t="shared" si="152"/>
        <v>0</v>
      </c>
      <c r="AP74" s="190">
        <f t="shared" si="152"/>
        <v>0</v>
      </c>
      <c r="AQ74" s="190">
        <f t="shared" si="152"/>
        <v>0</v>
      </c>
      <c r="AR74" s="190">
        <f t="shared" si="152"/>
        <v>0</v>
      </c>
      <c r="AS74" s="190">
        <f t="shared" si="152"/>
        <v>0</v>
      </c>
      <c r="AT74" s="190">
        <f t="shared" si="152"/>
        <v>0</v>
      </c>
      <c r="AU74" s="190">
        <f t="shared" si="152"/>
        <v>0</v>
      </c>
      <c r="AV74" s="190">
        <f t="shared" si="152"/>
        <v>0</v>
      </c>
      <c r="AW74" s="190">
        <f t="shared" si="152"/>
        <v>0</v>
      </c>
      <c r="AX74" s="190">
        <f t="shared" si="152"/>
        <v>0</v>
      </c>
      <c r="AY74" s="190">
        <f t="shared" si="152"/>
        <v>0</v>
      </c>
      <c r="AZ74" s="190">
        <f t="shared" si="152"/>
        <v>0</v>
      </c>
      <c r="BA74" s="190">
        <f t="shared" si="152"/>
        <v>0</v>
      </c>
      <c r="BB74" s="190">
        <f t="shared" si="152"/>
        <v>0</v>
      </c>
      <c r="BC74" s="190">
        <f t="shared" si="152"/>
        <v>0</v>
      </c>
      <c r="BD74" s="190">
        <f t="shared" si="152"/>
        <v>0</v>
      </c>
      <c r="BE74" s="190">
        <f t="shared" si="152"/>
        <v>0</v>
      </c>
      <c r="BF74" s="190">
        <f t="shared" si="152"/>
        <v>0</v>
      </c>
      <c r="BG74" s="190">
        <f t="shared" si="152"/>
        <v>0</v>
      </c>
      <c r="BH74" s="190">
        <f t="shared" si="152"/>
        <v>0</v>
      </c>
      <c r="BI74" s="190">
        <f t="shared" si="152"/>
        <v>0</v>
      </c>
      <c r="BJ74" s="190">
        <f t="shared" si="152"/>
        <v>0</v>
      </c>
      <c r="BK74" s="190">
        <f t="shared" si="152"/>
        <v>0</v>
      </c>
      <c r="BL74" s="190">
        <f t="shared" si="152"/>
        <v>0</v>
      </c>
      <c r="BM74" s="190">
        <f t="shared" si="152"/>
        <v>0</v>
      </c>
      <c r="BN74" s="190">
        <f t="shared" si="152"/>
        <v>0</v>
      </c>
    </row>
    <row r="75" spans="1:66" s="124" customFormat="1">
      <c r="C75" s="124" t="s">
        <v>31</v>
      </c>
      <c r="D75" s="190">
        <f t="shared" ref="D75:BN75" si="153">IFERROR(D87,0)+IFERROR(D93,0)+IFERROR(D99,0)+IFERROR(D105,0)+IFERROR(D111,0)</f>
        <v>0</v>
      </c>
      <c r="E75" s="190">
        <f t="shared" si="153"/>
        <v>0</v>
      </c>
      <c r="F75" s="190">
        <f t="shared" si="153"/>
        <v>0</v>
      </c>
      <c r="G75" s="190">
        <f t="shared" si="153"/>
        <v>0</v>
      </c>
      <c r="H75" s="190">
        <f t="shared" si="153"/>
        <v>0</v>
      </c>
      <c r="I75" s="190">
        <f t="shared" si="153"/>
        <v>0</v>
      </c>
      <c r="J75" s="190">
        <f t="shared" si="153"/>
        <v>0</v>
      </c>
      <c r="K75" s="190">
        <f t="shared" si="153"/>
        <v>0</v>
      </c>
      <c r="L75" s="190">
        <f t="shared" si="153"/>
        <v>0</v>
      </c>
      <c r="M75" s="190">
        <f t="shared" si="153"/>
        <v>0</v>
      </c>
      <c r="N75" s="190">
        <f t="shared" si="153"/>
        <v>0</v>
      </c>
      <c r="O75" s="190">
        <f t="shared" si="153"/>
        <v>0</v>
      </c>
      <c r="P75" s="190">
        <f t="shared" si="153"/>
        <v>0</v>
      </c>
      <c r="Q75" s="190">
        <f t="shared" si="153"/>
        <v>0</v>
      </c>
      <c r="R75" s="190">
        <f t="shared" si="153"/>
        <v>0</v>
      </c>
      <c r="S75" s="190">
        <f t="shared" si="153"/>
        <v>0</v>
      </c>
      <c r="T75" s="190">
        <f t="shared" si="153"/>
        <v>0</v>
      </c>
      <c r="U75" s="190">
        <f t="shared" si="153"/>
        <v>0</v>
      </c>
      <c r="V75" s="190">
        <f t="shared" si="153"/>
        <v>0</v>
      </c>
      <c r="W75" s="190">
        <f t="shared" si="153"/>
        <v>0</v>
      </c>
      <c r="X75" s="190">
        <f t="shared" si="153"/>
        <v>0</v>
      </c>
      <c r="Y75" s="190">
        <f t="shared" si="153"/>
        <v>0</v>
      </c>
      <c r="Z75" s="190">
        <f t="shared" si="153"/>
        <v>0</v>
      </c>
      <c r="AA75" s="190">
        <f t="shared" si="153"/>
        <v>0</v>
      </c>
      <c r="AB75" s="190">
        <f t="shared" si="153"/>
        <v>0</v>
      </c>
      <c r="AC75" s="190">
        <f t="shared" si="153"/>
        <v>0</v>
      </c>
      <c r="AD75" s="190">
        <f t="shared" si="153"/>
        <v>0</v>
      </c>
      <c r="AE75" s="190">
        <f t="shared" si="153"/>
        <v>0</v>
      </c>
      <c r="AF75" s="190">
        <f t="shared" si="153"/>
        <v>0</v>
      </c>
      <c r="AG75" s="190">
        <f t="shared" si="153"/>
        <v>0</v>
      </c>
      <c r="AH75" s="190">
        <f t="shared" si="153"/>
        <v>0</v>
      </c>
      <c r="AI75" s="190">
        <f t="shared" si="153"/>
        <v>0</v>
      </c>
      <c r="AJ75" s="190">
        <f t="shared" si="153"/>
        <v>0</v>
      </c>
      <c r="AK75" s="190">
        <f t="shared" si="153"/>
        <v>0</v>
      </c>
      <c r="AL75" s="190">
        <f t="shared" si="153"/>
        <v>0</v>
      </c>
      <c r="AM75" s="190">
        <f t="shared" si="153"/>
        <v>0</v>
      </c>
      <c r="AN75" s="190">
        <f t="shared" si="153"/>
        <v>0</v>
      </c>
      <c r="AO75" s="190">
        <f t="shared" si="153"/>
        <v>0</v>
      </c>
      <c r="AP75" s="190">
        <f t="shared" si="153"/>
        <v>0</v>
      </c>
      <c r="AQ75" s="190">
        <f t="shared" si="153"/>
        <v>0</v>
      </c>
      <c r="AR75" s="190">
        <f t="shared" si="153"/>
        <v>0</v>
      </c>
      <c r="AS75" s="190">
        <f t="shared" si="153"/>
        <v>0</v>
      </c>
      <c r="AT75" s="190">
        <f t="shared" si="153"/>
        <v>0</v>
      </c>
      <c r="AU75" s="190">
        <f t="shared" si="153"/>
        <v>0</v>
      </c>
      <c r="AV75" s="190">
        <f t="shared" si="153"/>
        <v>0</v>
      </c>
      <c r="AW75" s="190">
        <f t="shared" si="153"/>
        <v>0</v>
      </c>
      <c r="AX75" s="190">
        <f t="shared" si="153"/>
        <v>0</v>
      </c>
      <c r="AY75" s="190">
        <f t="shared" si="153"/>
        <v>0</v>
      </c>
      <c r="AZ75" s="190">
        <f t="shared" si="153"/>
        <v>0</v>
      </c>
      <c r="BA75" s="190">
        <f t="shared" si="153"/>
        <v>0</v>
      </c>
      <c r="BB75" s="190">
        <f t="shared" si="153"/>
        <v>0</v>
      </c>
      <c r="BC75" s="190">
        <f t="shared" si="153"/>
        <v>0</v>
      </c>
      <c r="BD75" s="190">
        <f t="shared" si="153"/>
        <v>0</v>
      </c>
      <c r="BE75" s="190">
        <f t="shared" si="153"/>
        <v>0</v>
      </c>
      <c r="BF75" s="190">
        <f t="shared" si="153"/>
        <v>0</v>
      </c>
      <c r="BG75" s="190">
        <f t="shared" si="153"/>
        <v>0</v>
      </c>
      <c r="BH75" s="190">
        <f t="shared" si="153"/>
        <v>0</v>
      </c>
      <c r="BI75" s="190">
        <f t="shared" si="153"/>
        <v>0</v>
      </c>
      <c r="BJ75" s="190">
        <f t="shared" si="153"/>
        <v>0</v>
      </c>
      <c r="BK75" s="190">
        <f t="shared" si="153"/>
        <v>0</v>
      </c>
      <c r="BL75" s="190">
        <f t="shared" si="153"/>
        <v>0</v>
      </c>
      <c r="BM75" s="190">
        <f t="shared" si="153"/>
        <v>0</v>
      </c>
      <c r="BN75" s="190">
        <f t="shared" si="153"/>
        <v>0</v>
      </c>
    </row>
    <row r="76" spans="1:66" s="124" customFormat="1">
      <c r="C76" s="124" t="s">
        <v>33</v>
      </c>
      <c r="D76" s="190">
        <f t="shared" ref="D76:BN76" si="154">IFERROR(D88,0)+IFERROR(D94,0)+IFERROR(D100,0)+IFERROR(D106,0)+IFERROR(D112,0)</f>
        <v>0</v>
      </c>
      <c r="E76" s="190">
        <f t="shared" si="154"/>
        <v>0</v>
      </c>
      <c r="F76" s="190">
        <f t="shared" si="154"/>
        <v>0</v>
      </c>
      <c r="G76" s="190">
        <f t="shared" si="154"/>
        <v>0</v>
      </c>
      <c r="H76" s="190">
        <f t="shared" si="154"/>
        <v>0</v>
      </c>
      <c r="I76" s="190">
        <f t="shared" si="154"/>
        <v>0</v>
      </c>
      <c r="J76" s="190">
        <f t="shared" si="154"/>
        <v>0</v>
      </c>
      <c r="K76" s="190">
        <f t="shared" si="154"/>
        <v>0</v>
      </c>
      <c r="L76" s="190">
        <f t="shared" si="154"/>
        <v>0</v>
      </c>
      <c r="M76" s="190">
        <f t="shared" si="154"/>
        <v>0</v>
      </c>
      <c r="N76" s="190">
        <f t="shared" si="154"/>
        <v>0</v>
      </c>
      <c r="O76" s="190">
        <f t="shared" si="154"/>
        <v>0</v>
      </c>
      <c r="P76" s="190">
        <f t="shared" si="154"/>
        <v>0</v>
      </c>
      <c r="Q76" s="190">
        <f t="shared" si="154"/>
        <v>0</v>
      </c>
      <c r="R76" s="190">
        <f t="shared" si="154"/>
        <v>0</v>
      </c>
      <c r="S76" s="190">
        <f t="shared" si="154"/>
        <v>0</v>
      </c>
      <c r="T76" s="190">
        <f t="shared" si="154"/>
        <v>0</v>
      </c>
      <c r="U76" s="190">
        <f t="shared" si="154"/>
        <v>0</v>
      </c>
      <c r="V76" s="190">
        <f t="shared" si="154"/>
        <v>0</v>
      </c>
      <c r="W76" s="190">
        <f t="shared" si="154"/>
        <v>0</v>
      </c>
      <c r="X76" s="190">
        <f t="shared" si="154"/>
        <v>0</v>
      </c>
      <c r="Y76" s="190">
        <f t="shared" si="154"/>
        <v>0</v>
      </c>
      <c r="Z76" s="190">
        <f t="shared" si="154"/>
        <v>0</v>
      </c>
      <c r="AA76" s="190">
        <f t="shared" si="154"/>
        <v>0</v>
      </c>
      <c r="AB76" s="190">
        <f t="shared" si="154"/>
        <v>0</v>
      </c>
      <c r="AC76" s="190">
        <f t="shared" si="154"/>
        <v>0</v>
      </c>
      <c r="AD76" s="190">
        <f t="shared" si="154"/>
        <v>0</v>
      </c>
      <c r="AE76" s="190">
        <f t="shared" si="154"/>
        <v>0</v>
      </c>
      <c r="AF76" s="190">
        <f t="shared" si="154"/>
        <v>0</v>
      </c>
      <c r="AG76" s="190">
        <f t="shared" si="154"/>
        <v>0</v>
      </c>
      <c r="AH76" s="190">
        <f t="shared" si="154"/>
        <v>0</v>
      </c>
      <c r="AI76" s="190">
        <f t="shared" si="154"/>
        <v>0</v>
      </c>
      <c r="AJ76" s="190">
        <f t="shared" si="154"/>
        <v>0</v>
      </c>
      <c r="AK76" s="190">
        <f t="shared" si="154"/>
        <v>0</v>
      </c>
      <c r="AL76" s="190">
        <f t="shared" si="154"/>
        <v>0</v>
      </c>
      <c r="AM76" s="190">
        <f t="shared" si="154"/>
        <v>0</v>
      </c>
      <c r="AN76" s="190">
        <f t="shared" si="154"/>
        <v>0</v>
      </c>
      <c r="AO76" s="190">
        <f t="shared" si="154"/>
        <v>0</v>
      </c>
      <c r="AP76" s="190">
        <f t="shared" si="154"/>
        <v>0</v>
      </c>
      <c r="AQ76" s="190">
        <f t="shared" si="154"/>
        <v>0</v>
      </c>
      <c r="AR76" s="190">
        <f t="shared" si="154"/>
        <v>0</v>
      </c>
      <c r="AS76" s="190">
        <f t="shared" si="154"/>
        <v>0</v>
      </c>
      <c r="AT76" s="190">
        <f t="shared" si="154"/>
        <v>0</v>
      </c>
      <c r="AU76" s="190">
        <f t="shared" si="154"/>
        <v>0</v>
      </c>
      <c r="AV76" s="190">
        <f t="shared" si="154"/>
        <v>0</v>
      </c>
      <c r="AW76" s="190">
        <f t="shared" si="154"/>
        <v>0</v>
      </c>
      <c r="AX76" s="190">
        <f t="shared" si="154"/>
        <v>0</v>
      </c>
      <c r="AY76" s="190">
        <f t="shared" si="154"/>
        <v>0</v>
      </c>
      <c r="AZ76" s="190">
        <f t="shared" si="154"/>
        <v>0</v>
      </c>
      <c r="BA76" s="190">
        <f t="shared" si="154"/>
        <v>0</v>
      </c>
      <c r="BB76" s="190">
        <f t="shared" si="154"/>
        <v>0</v>
      </c>
      <c r="BC76" s="190">
        <f t="shared" si="154"/>
        <v>0</v>
      </c>
      <c r="BD76" s="190">
        <f t="shared" si="154"/>
        <v>0</v>
      </c>
      <c r="BE76" s="190">
        <f t="shared" si="154"/>
        <v>0</v>
      </c>
      <c r="BF76" s="190">
        <f t="shared" si="154"/>
        <v>0</v>
      </c>
      <c r="BG76" s="190">
        <f t="shared" si="154"/>
        <v>0</v>
      </c>
      <c r="BH76" s="190">
        <f t="shared" si="154"/>
        <v>0</v>
      </c>
      <c r="BI76" s="190">
        <f t="shared" si="154"/>
        <v>0</v>
      </c>
      <c r="BJ76" s="190">
        <f t="shared" si="154"/>
        <v>0</v>
      </c>
      <c r="BK76" s="190">
        <f t="shared" si="154"/>
        <v>0</v>
      </c>
      <c r="BL76" s="190">
        <f t="shared" si="154"/>
        <v>0</v>
      </c>
      <c r="BM76" s="190">
        <f t="shared" si="154"/>
        <v>0</v>
      </c>
      <c r="BN76" s="190">
        <f t="shared" si="154"/>
        <v>0</v>
      </c>
    </row>
    <row r="77" spans="1:66" s="124" customFormat="1">
      <c r="C77" s="124" t="s">
        <v>304</v>
      </c>
      <c r="D77" s="190">
        <f>D73-D74</f>
        <v>0</v>
      </c>
      <c r="E77" s="190">
        <f t="shared" ref="E77:BN77" si="155">E73-E74</f>
        <v>0</v>
      </c>
      <c r="F77" s="190">
        <f t="shared" si="155"/>
        <v>0</v>
      </c>
      <c r="G77" s="190">
        <f t="shared" si="155"/>
        <v>0</v>
      </c>
      <c r="H77" s="190">
        <f t="shared" si="155"/>
        <v>0</v>
      </c>
      <c r="I77" s="190">
        <f t="shared" si="155"/>
        <v>0</v>
      </c>
      <c r="J77" s="190">
        <f t="shared" si="155"/>
        <v>0</v>
      </c>
      <c r="K77" s="190">
        <f t="shared" si="155"/>
        <v>0</v>
      </c>
      <c r="L77" s="190">
        <f t="shared" si="155"/>
        <v>0</v>
      </c>
      <c r="M77" s="190">
        <f t="shared" si="155"/>
        <v>0</v>
      </c>
      <c r="N77" s="190">
        <f t="shared" si="155"/>
        <v>0</v>
      </c>
      <c r="O77" s="190">
        <f t="shared" si="155"/>
        <v>0</v>
      </c>
      <c r="P77" s="190">
        <f t="shared" si="155"/>
        <v>0</v>
      </c>
      <c r="Q77" s="190">
        <f t="shared" si="155"/>
        <v>0</v>
      </c>
      <c r="R77" s="190">
        <f t="shared" si="155"/>
        <v>0</v>
      </c>
      <c r="S77" s="190">
        <f t="shared" si="155"/>
        <v>0</v>
      </c>
      <c r="T77" s="190">
        <f t="shared" si="155"/>
        <v>0</v>
      </c>
      <c r="U77" s="190">
        <f t="shared" si="155"/>
        <v>0</v>
      </c>
      <c r="V77" s="190">
        <f t="shared" si="155"/>
        <v>0</v>
      </c>
      <c r="W77" s="190">
        <f t="shared" si="155"/>
        <v>0</v>
      </c>
      <c r="X77" s="190">
        <f t="shared" si="155"/>
        <v>0</v>
      </c>
      <c r="Y77" s="190">
        <f t="shared" si="155"/>
        <v>0</v>
      </c>
      <c r="Z77" s="190">
        <f t="shared" si="155"/>
        <v>0</v>
      </c>
      <c r="AA77" s="190">
        <f t="shared" si="155"/>
        <v>0</v>
      </c>
      <c r="AB77" s="190">
        <f t="shared" si="155"/>
        <v>0</v>
      </c>
      <c r="AC77" s="190">
        <f t="shared" si="155"/>
        <v>0</v>
      </c>
      <c r="AD77" s="190">
        <f t="shared" si="155"/>
        <v>0</v>
      </c>
      <c r="AE77" s="190">
        <f t="shared" si="155"/>
        <v>0</v>
      </c>
      <c r="AF77" s="190">
        <f t="shared" si="155"/>
        <v>0</v>
      </c>
      <c r="AG77" s="190">
        <f t="shared" si="155"/>
        <v>0</v>
      </c>
      <c r="AH77" s="190">
        <f t="shared" si="155"/>
        <v>0</v>
      </c>
      <c r="AI77" s="190">
        <f t="shared" si="155"/>
        <v>0</v>
      </c>
      <c r="AJ77" s="190">
        <f t="shared" si="155"/>
        <v>0</v>
      </c>
      <c r="AK77" s="190">
        <f t="shared" si="155"/>
        <v>0</v>
      </c>
      <c r="AL77" s="190">
        <f t="shared" si="155"/>
        <v>0</v>
      </c>
      <c r="AM77" s="190">
        <f t="shared" si="155"/>
        <v>0</v>
      </c>
      <c r="AN77" s="190">
        <f t="shared" si="155"/>
        <v>0</v>
      </c>
      <c r="AO77" s="190">
        <f t="shared" si="155"/>
        <v>0</v>
      </c>
      <c r="AP77" s="190">
        <f t="shared" si="155"/>
        <v>0</v>
      </c>
      <c r="AQ77" s="190">
        <f t="shared" si="155"/>
        <v>0</v>
      </c>
      <c r="AR77" s="190">
        <f t="shared" si="155"/>
        <v>0</v>
      </c>
      <c r="AS77" s="190">
        <f t="shared" si="155"/>
        <v>0</v>
      </c>
      <c r="AT77" s="190">
        <f t="shared" si="155"/>
        <v>0</v>
      </c>
      <c r="AU77" s="190">
        <f t="shared" si="155"/>
        <v>0</v>
      </c>
      <c r="AV77" s="190">
        <f t="shared" si="155"/>
        <v>0</v>
      </c>
      <c r="AW77" s="190">
        <f t="shared" si="155"/>
        <v>0</v>
      </c>
      <c r="AX77" s="190">
        <f t="shared" si="155"/>
        <v>0</v>
      </c>
      <c r="AY77" s="190">
        <f t="shared" si="155"/>
        <v>0</v>
      </c>
      <c r="AZ77" s="190">
        <f t="shared" si="155"/>
        <v>0</v>
      </c>
      <c r="BA77" s="190">
        <f t="shared" si="155"/>
        <v>0</v>
      </c>
      <c r="BB77" s="190">
        <f t="shared" si="155"/>
        <v>0</v>
      </c>
      <c r="BC77" s="190">
        <f t="shared" si="155"/>
        <v>0</v>
      </c>
      <c r="BD77" s="190">
        <f t="shared" si="155"/>
        <v>0</v>
      </c>
      <c r="BE77" s="190">
        <f t="shared" si="155"/>
        <v>0</v>
      </c>
      <c r="BF77" s="190">
        <f t="shared" si="155"/>
        <v>0</v>
      </c>
      <c r="BG77" s="190">
        <f t="shared" si="155"/>
        <v>0</v>
      </c>
      <c r="BH77" s="190">
        <f t="shared" si="155"/>
        <v>0</v>
      </c>
      <c r="BI77" s="190">
        <f t="shared" si="155"/>
        <v>0</v>
      </c>
      <c r="BJ77" s="190">
        <f t="shared" si="155"/>
        <v>0</v>
      </c>
      <c r="BK77" s="190">
        <f t="shared" si="155"/>
        <v>0</v>
      </c>
      <c r="BL77" s="190">
        <f t="shared" si="155"/>
        <v>0</v>
      </c>
      <c r="BM77" s="190">
        <f t="shared" si="155"/>
        <v>0</v>
      </c>
      <c r="BN77" s="190">
        <f t="shared" si="155"/>
        <v>0</v>
      </c>
    </row>
    <row r="78" spans="1:66" s="124" customFormat="1"/>
    <row r="79" spans="1:66" s="124" customFormat="1"/>
    <row r="80" spans="1:66" s="124" customFormat="1" hidden="1"/>
    <row r="81" spans="1:66" s="124" customFormat="1" hidden="1"/>
    <row r="82" spans="1:66" s="124" customFormat="1" hidden="1"/>
    <row r="83" spans="1:66" s="124" customFormat="1" hidden="1">
      <c r="A83" s="124" t="s">
        <v>300</v>
      </c>
      <c r="B83" s="124">
        <f>B72/5</f>
        <v>0</v>
      </c>
      <c r="C83" s="110"/>
      <c r="D83" s="124">
        <v>2015</v>
      </c>
      <c r="E83" s="124">
        <v>2016</v>
      </c>
      <c r="F83" s="124">
        <v>2017</v>
      </c>
      <c r="G83" s="124">
        <v>2018</v>
      </c>
      <c r="H83" s="124">
        <v>2019</v>
      </c>
      <c r="I83" s="124">
        <v>2020</v>
      </c>
      <c r="J83" s="124">
        <v>2021</v>
      </c>
      <c r="K83" s="124">
        <v>2022</v>
      </c>
      <c r="L83" s="124">
        <v>2023</v>
      </c>
      <c r="M83" s="124">
        <v>2024</v>
      </c>
      <c r="N83" s="124">
        <v>2025</v>
      </c>
      <c r="O83" s="124">
        <v>2026</v>
      </c>
      <c r="P83" s="124">
        <v>2027</v>
      </c>
      <c r="Q83" s="124">
        <v>2028</v>
      </c>
      <c r="R83" s="124">
        <v>2029</v>
      </c>
      <c r="S83" s="124">
        <v>2030</v>
      </c>
      <c r="T83" s="124">
        <v>2031</v>
      </c>
      <c r="U83" s="124">
        <v>2032</v>
      </c>
      <c r="V83" s="124">
        <v>2033</v>
      </c>
      <c r="W83" s="124">
        <v>2034</v>
      </c>
      <c r="X83" s="124">
        <v>2035</v>
      </c>
      <c r="Y83" s="124">
        <v>2036</v>
      </c>
      <c r="Z83" s="124">
        <v>2037</v>
      </c>
      <c r="AA83" s="124">
        <v>2038</v>
      </c>
      <c r="AB83" s="124">
        <v>2039</v>
      </c>
      <c r="AC83" s="124">
        <v>2040</v>
      </c>
      <c r="AD83" s="124">
        <v>2041</v>
      </c>
      <c r="AE83" s="124">
        <v>2042</v>
      </c>
      <c r="AF83" s="124">
        <v>2043</v>
      </c>
      <c r="AG83" s="124">
        <v>2044</v>
      </c>
      <c r="AH83" s="124">
        <v>2045</v>
      </c>
      <c r="AI83" s="124">
        <v>2046</v>
      </c>
      <c r="AJ83" s="124">
        <v>2047</v>
      </c>
      <c r="AK83" s="124">
        <v>2048</v>
      </c>
      <c r="AL83" s="124">
        <v>2049</v>
      </c>
      <c r="AM83" s="124">
        <v>2050</v>
      </c>
      <c r="AN83" s="124">
        <v>2051</v>
      </c>
      <c r="AO83" s="124">
        <v>2052</v>
      </c>
      <c r="AP83" s="124">
        <v>2053</v>
      </c>
      <c r="AQ83" s="124">
        <v>2054</v>
      </c>
      <c r="AR83" s="124">
        <v>2055</v>
      </c>
      <c r="AS83" s="124">
        <v>2056</v>
      </c>
      <c r="AT83" s="124">
        <v>2057</v>
      </c>
      <c r="AU83" s="124">
        <v>2058</v>
      </c>
      <c r="AV83" s="124">
        <v>2059</v>
      </c>
      <c r="AW83" s="124">
        <v>2060</v>
      </c>
      <c r="AX83" s="124">
        <v>2061</v>
      </c>
      <c r="AY83" s="124">
        <v>2062</v>
      </c>
      <c r="AZ83" s="124">
        <v>2063</v>
      </c>
      <c r="BA83" s="124">
        <v>2064</v>
      </c>
      <c r="BB83" s="124">
        <v>2065</v>
      </c>
      <c r="BC83" s="124">
        <v>2066</v>
      </c>
      <c r="BD83" s="124">
        <v>2067</v>
      </c>
      <c r="BE83" s="124">
        <v>2068</v>
      </c>
      <c r="BF83" s="124">
        <v>2069</v>
      </c>
      <c r="BG83" s="124">
        <v>2070</v>
      </c>
      <c r="BH83" s="124">
        <v>2071</v>
      </c>
      <c r="BI83" s="124">
        <v>2072</v>
      </c>
      <c r="BJ83" s="124">
        <v>2073</v>
      </c>
      <c r="BK83" s="124">
        <v>2074</v>
      </c>
      <c r="BL83" s="124">
        <v>2075</v>
      </c>
      <c r="BM83" s="124">
        <v>2076</v>
      </c>
      <c r="BN83" s="124">
        <v>2077</v>
      </c>
    </row>
    <row r="84" spans="1:66" s="124" customFormat="1" hidden="1">
      <c r="A84" s="124" t="s">
        <v>301</v>
      </c>
      <c r="B84" s="124">
        <f>B73</f>
        <v>4</v>
      </c>
      <c r="D84" s="124">
        <f>B84</f>
        <v>4</v>
      </c>
      <c r="E84" s="124">
        <f>IF(D84&gt;0,D84-1,0)</f>
        <v>3</v>
      </c>
      <c r="F84" s="124">
        <f t="shared" ref="F84" si="156">IF(E84&gt;0,E84-1,0)</f>
        <v>2</v>
      </c>
      <c r="G84" s="124">
        <f t="shared" ref="G84" si="157">IF(F84&gt;0,F84-1,0)</f>
        <v>1</v>
      </c>
      <c r="H84" s="124">
        <f t="shared" ref="H84" si="158">IF(G84&gt;0,G84-1,0)</f>
        <v>0</v>
      </c>
      <c r="I84" s="124">
        <f t="shared" ref="I84" si="159">IF(H84&gt;0,H84-1,0)</f>
        <v>0</v>
      </c>
      <c r="J84" s="124">
        <f t="shared" ref="J84" si="160">IF(I84&gt;0,I84-1,0)</f>
        <v>0</v>
      </c>
      <c r="K84" s="124">
        <f t="shared" ref="K84" si="161">IF(J84&gt;0,J84-1,0)</f>
        <v>0</v>
      </c>
      <c r="L84" s="124">
        <f t="shared" ref="L84" si="162">IF(K84&gt;0,K84-1,0)</f>
        <v>0</v>
      </c>
      <c r="M84" s="124">
        <f t="shared" ref="M84" si="163">IF(L84&gt;0,L84-1,0)</f>
        <v>0</v>
      </c>
      <c r="N84" s="124">
        <f t="shared" ref="N84" si="164">IF(M84&gt;0,M84-1,0)</f>
        <v>0</v>
      </c>
      <c r="O84" s="124">
        <f t="shared" ref="O84" si="165">IF(N84&gt;0,N84-1,0)</f>
        <v>0</v>
      </c>
      <c r="P84" s="124">
        <f t="shared" ref="P84" si="166">IF(O84&gt;0,O84-1,0)</f>
        <v>0</v>
      </c>
      <c r="Q84" s="124">
        <f t="shared" ref="Q84" si="167">IF(P84&gt;0,P84-1,0)</f>
        <v>0</v>
      </c>
      <c r="R84" s="124">
        <f t="shared" ref="R84" si="168">IF(Q84&gt;0,Q84-1,0)</f>
        <v>0</v>
      </c>
      <c r="S84" s="124">
        <f t="shared" ref="S84" si="169">IF(R84&gt;0,R84-1,0)</f>
        <v>0</v>
      </c>
      <c r="T84" s="124">
        <f t="shared" ref="T84" si="170">IF(S84&gt;0,S84-1,0)</f>
        <v>0</v>
      </c>
      <c r="U84" s="124">
        <f t="shared" ref="U84" si="171">IF(T84&gt;0,T84-1,0)</f>
        <v>0</v>
      </c>
      <c r="V84" s="124">
        <f t="shared" ref="V84" si="172">IF(U84&gt;0,U84-1,0)</f>
        <v>0</v>
      </c>
      <c r="W84" s="124">
        <f t="shared" ref="W84" si="173">IF(V84&gt;0,V84-1,0)</f>
        <v>0</v>
      </c>
      <c r="X84" s="124">
        <f t="shared" ref="X84" si="174">IF(W84&gt;0,W84-1,0)</f>
        <v>0</v>
      </c>
      <c r="Y84" s="124">
        <f t="shared" ref="Y84" si="175">IF(X84&gt;0,X84-1,0)</f>
        <v>0</v>
      </c>
      <c r="Z84" s="124">
        <f t="shared" ref="Z84" si="176">IF(Y84&gt;0,Y84-1,0)</f>
        <v>0</v>
      </c>
      <c r="AA84" s="124">
        <f t="shared" ref="AA84" si="177">IF(Z84&gt;0,Z84-1,0)</f>
        <v>0</v>
      </c>
      <c r="AB84" s="124">
        <f t="shared" ref="AB84" si="178">IF(AA84&gt;0,AA84-1,0)</f>
        <v>0</v>
      </c>
      <c r="AC84" s="124">
        <f t="shared" ref="AC84" si="179">IF(AB84&gt;0,AB84-1,0)</f>
        <v>0</v>
      </c>
      <c r="AD84" s="124">
        <f t="shared" ref="AD84" si="180">IF(AC84&gt;0,AC84-1,0)</f>
        <v>0</v>
      </c>
      <c r="AE84" s="124">
        <f t="shared" ref="AE84" si="181">IF(AD84&gt;0,AD84-1,0)</f>
        <v>0</v>
      </c>
      <c r="AF84" s="124">
        <f t="shared" ref="AF84" si="182">IF(AE84&gt;0,AE84-1,0)</f>
        <v>0</v>
      </c>
      <c r="AG84" s="124">
        <f t="shared" ref="AG84" si="183">IF(AF84&gt;0,AF84-1,0)</f>
        <v>0</v>
      </c>
      <c r="AH84" s="124">
        <f t="shared" ref="AH84" si="184">IF(AG84&gt;0,AG84-1,0)</f>
        <v>0</v>
      </c>
      <c r="AI84" s="124">
        <f t="shared" ref="AI84" si="185">IF(AH84&gt;0,AH84-1,0)</f>
        <v>0</v>
      </c>
      <c r="AJ84" s="124">
        <f t="shared" ref="AJ84" si="186">IF(AI84&gt;0,AI84-1,0)</f>
        <v>0</v>
      </c>
      <c r="AK84" s="124">
        <f t="shared" ref="AK84" si="187">IF(AJ84&gt;0,AJ84-1,0)</f>
        <v>0</v>
      </c>
      <c r="AL84" s="124">
        <f t="shared" ref="AL84" si="188">IF(AK84&gt;0,AK84-1,0)</f>
        <v>0</v>
      </c>
      <c r="AM84" s="124">
        <f t="shared" ref="AM84" si="189">IF(AL84&gt;0,AL84-1,0)</f>
        <v>0</v>
      </c>
      <c r="AN84" s="124">
        <f t="shared" ref="AN84" si="190">IF(AM84&gt;0,AM84-1,0)</f>
        <v>0</v>
      </c>
      <c r="AO84" s="124">
        <f t="shared" ref="AO84" si="191">IF(AN84&gt;0,AN84-1,0)</f>
        <v>0</v>
      </c>
      <c r="AP84" s="124">
        <f t="shared" ref="AP84" si="192">IF(AO84&gt;0,AO84-1,0)</f>
        <v>0</v>
      </c>
      <c r="AQ84" s="124">
        <f t="shared" ref="AQ84" si="193">IF(AP84&gt;0,AP84-1,0)</f>
        <v>0</v>
      </c>
      <c r="AR84" s="124">
        <f t="shared" ref="AR84" si="194">IF(AQ84&gt;0,AQ84-1,0)</f>
        <v>0</v>
      </c>
      <c r="AS84" s="124">
        <f t="shared" ref="AS84" si="195">IF(AR84&gt;0,AR84-1,0)</f>
        <v>0</v>
      </c>
      <c r="AT84" s="124">
        <f t="shared" ref="AT84" si="196">IF(AS84&gt;0,AS84-1,0)</f>
        <v>0</v>
      </c>
      <c r="AU84" s="124">
        <f t="shared" ref="AU84" si="197">IF(AT84&gt;0,AT84-1,0)</f>
        <v>0</v>
      </c>
      <c r="AV84" s="124">
        <f t="shared" ref="AV84" si="198">IF(AU84&gt;0,AU84-1,0)</f>
        <v>0</v>
      </c>
      <c r="AW84" s="124">
        <f t="shared" ref="AW84" si="199">IF(AV84&gt;0,AV84-1,0)</f>
        <v>0</v>
      </c>
      <c r="AX84" s="124">
        <f t="shared" ref="AX84" si="200">IF(AW84&gt;0,AW84-1,0)</f>
        <v>0</v>
      </c>
      <c r="AY84" s="124">
        <f t="shared" ref="AY84" si="201">IF(AX84&gt;0,AX84-1,0)</f>
        <v>0</v>
      </c>
      <c r="AZ84" s="124">
        <f t="shared" ref="AZ84" si="202">IF(AY84&gt;0,AY84-1,0)</f>
        <v>0</v>
      </c>
      <c r="BA84" s="124">
        <f t="shared" ref="BA84" si="203">IF(AZ84&gt;0,AZ84-1,0)</f>
        <v>0</v>
      </c>
      <c r="BB84" s="124">
        <f t="shared" ref="BB84" si="204">IF(BA84&gt;0,BA84-1,0)</f>
        <v>0</v>
      </c>
      <c r="BC84" s="124">
        <f t="shared" ref="BC84" si="205">IF(BB84&gt;0,BB84-1,0)</f>
        <v>0</v>
      </c>
      <c r="BD84" s="124">
        <f t="shared" ref="BD84" si="206">IF(BC84&gt;0,BC84-1,0)</f>
        <v>0</v>
      </c>
      <c r="BE84" s="124">
        <f t="shared" ref="BE84" si="207">IF(BD84&gt;0,BD84-1,0)</f>
        <v>0</v>
      </c>
      <c r="BF84" s="124">
        <f t="shared" ref="BF84" si="208">IF(BE84&gt;0,BE84-1,0)</f>
        <v>0</v>
      </c>
      <c r="BG84" s="124">
        <f t="shared" ref="BG84" si="209">IF(BF84&gt;0,BF84-1,0)</f>
        <v>0</v>
      </c>
      <c r="BH84" s="124">
        <f t="shared" ref="BH84" si="210">IF(BG84&gt;0,BG84-1,0)</f>
        <v>0</v>
      </c>
      <c r="BI84" s="124">
        <f t="shared" ref="BI84" si="211">IF(BH84&gt;0,BH84-1,0)</f>
        <v>0</v>
      </c>
      <c r="BJ84" s="124">
        <f t="shared" ref="BJ84" si="212">IF(BI84&gt;0,BI84-1,0)</f>
        <v>0</v>
      </c>
      <c r="BK84" s="124">
        <f t="shared" ref="BK84" si="213">IF(BJ84&gt;0,BJ84-1,0)</f>
        <v>0</v>
      </c>
      <c r="BL84" s="124">
        <f t="shared" ref="BL84" si="214">IF(BK84&gt;0,BK84-1,0)</f>
        <v>0</v>
      </c>
      <c r="BM84" s="124">
        <f t="shared" ref="BM84" si="215">IF(BL84&gt;0,BL84-1,0)</f>
        <v>0</v>
      </c>
      <c r="BN84" s="124">
        <f t="shared" ref="BN84" si="216">IF(BM84&gt;0,BM84-1,0)</f>
        <v>0</v>
      </c>
    </row>
    <row r="85" spans="1:66" s="124" customFormat="1" hidden="1">
      <c r="D85" s="124">
        <f>B83</f>
        <v>0</v>
      </c>
      <c r="E85" s="124">
        <f>D89</f>
        <v>0</v>
      </c>
      <c r="F85" s="124">
        <f t="shared" ref="F85" si="217">E89</f>
        <v>0</v>
      </c>
      <c r="G85" s="124">
        <f t="shared" ref="G85" si="218">F89</f>
        <v>0</v>
      </c>
      <c r="H85" s="124">
        <f t="shared" ref="H85" si="219">G89</f>
        <v>0</v>
      </c>
      <c r="I85" s="124" t="e">
        <f t="shared" ref="I85" si="220">H89</f>
        <v>#N/A</v>
      </c>
      <c r="J85" s="124" t="e">
        <f t="shared" ref="J85" si="221">I89</f>
        <v>#N/A</v>
      </c>
      <c r="K85" s="124" t="e">
        <f t="shared" ref="K85" si="222">J89</f>
        <v>#N/A</v>
      </c>
      <c r="L85" s="124" t="e">
        <f t="shared" ref="L85" si="223">K89</f>
        <v>#N/A</v>
      </c>
      <c r="M85" s="124" t="e">
        <f t="shared" ref="M85" si="224">L89</f>
        <v>#N/A</v>
      </c>
      <c r="N85" s="124" t="e">
        <f t="shared" ref="N85" si="225">M89</f>
        <v>#N/A</v>
      </c>
      <c r="O85" s="124" t="e">
        <f t="shared" ref="O85" si="226">N89</f>
        <v>#N/A</v>
      </c>
      <c r="P85" s="124" t="e">
        <f t="shared" ref="P85" si="227">O89</f>
        <v>#N/A</v>
      </c>
      <c r="Q85" s="124" t="e">
        <f t="shared" ref="Q85" si="228">P89</f>
        <v>#N/A</v>
      </c>
      <c r="R85" s="124" t="e">
        <f t="shared" ref="R85" si="229">Q89</f>
        <v>#N/A</v>
      </c>
      <c r="S85" s="124" t="e">
        <f t="shared" ref="S85" si="230">R89</f>
        <v>#N/A</v>
      </c>
      <c r="T85" s="124" t="e">
        <f t="shared" ref="T85" si="231">S89</f>
        <v>#N/A</v>
      </c>
      <c r="U85" s="124" t="e">
        <f t="shared" ref="U85" si="232">T89</f>
        <v>#N/A</v>
      </c>
      <c r="V85" s="124" t="e">
        <f t="shared" ref="V85" si="233">U89</f>
        <v>#N/A</v>
      </c>
      <c r="W85" s="124" t="e">
        <f t="shared" ref="W85" si="234">V89</f>
        <v>#N/A</v>
      </c>
      <c r="X85" s="124" t="e">
        <f t="shared" ref="X85" si="235">W89</f>
        <v>#N/A</v>
      </c>
      <c r="Y85" s="124" t="e">
        <f t="shared" ref="Y85" si="236">X89</f>
        <v>#N/A</v>
      </c>
      <c r="Z85" s="124" t="e">
        <f t="shared" ref="Z85" si="237">Y89</f>
        <v>#N/A</v>
      </c>
      <c r="AA85" s="124" t="e">
        <f t="shared" ref="AA85" si="238">Z89</f>
        <v>#N/A</v>
      </c>
      <c r="AB85" s="124" t="e">
        <f t="shared" ref="AB85" si="239">AA89</f>
        <v>#N/A</v>
      </c>
      <c r="AC85" s="124" t="e">
        <f t="shared" ref="AC85" si="240">AB89</f>
        <v>#N/A</v>
      </c>
      <c r="AD85" s="124" t="e">
        <f t="shared" ref="AD85" si="241">AC89</f>
        <v>#N/A</v>
      </c>
      <c r="AE85" s="124" t="e">
        <f t="shared" ref="AE85" si="242">AD89</f>
        <v>#N/A</v>
      </c>
      <c r="AF85" s="124" t="e">
        <f t="shared" ref="AF85" si="243">AE89</f>
        <v>#N/A</v>
      </c>
      <c r="AG85" s="124" t="e">
        <f t="shared" ref="AG85" si="244">AF89</f>
        <v>#N/A</v>
      </c>
      <c r="AH85" s="124" t="e">
        <f t="shared" ref="AH85" si="245">AG89</f>
        <v>#N/A</v>
      </c>
      <c r="AI85" s="124" t="e">
        <f t="shared" ref="AI85" si="246">AH89</f>
        <v>#N/A</v>
      </c>
      <c r="AJ85" s="124" t="e">
        <f t="shared" ref="AJ85" si="247">AI89</f>
        <v>#N/A</v>
      </c>
      <c r="AK85" s="124" t="e">
        <f t="shared" ref="AK85" si="248">AJ89</f>
        <v>#N/A</v>
      </c>
      <c r="AL85" s="124" t="e">
        <f t="shared" ref="AL85" si="249">AK89</f>
        <v>#N/A</v>
      </c>
      <c r="AM85" s="124" t="e">
        <f t="shared" ref="AM85" si="250">AL89</f>
        <v>#N/A</v>
      </c>
      <c r="AN85" s="124" t="e">
        <f t="shared" ref="AN85" si="251">AM89</f>
        <v>#N/A</v>
      </c>
      <c r="AO85" s="124" t="e">
        <f t="shared" ref="AO85" si="252">AN89</f>
        <v>#N/A</v>
      </c>
      <c r="AP85" s="124" t="e">
        <f t="shared" ref="AP85" si="253">AO89</f>
        <v>#N/A</v>
      </c>
      <c r="AQ85" s="124" t="e">
        <f t="shared" ref="AQ85" si="254">AP89</f>
        <v>#N/A</v>
      </c>
      <c r="AR85" s="124" t="e">
        <f t="shared" ref="AR85" si="255">AQ89</f>
        <v>#N/A</v>
      </c>
      <c r="AS85" s="124" t="e">
        <f t="shared" ref="AS85" si="256">AR89</f>
        <v>#N/A</v>
      </c>
      <c r="AT85" s="124" t="e">
        <f t="shared" ref="AT85" si="257">AS89</f>
        <v>#N/A</v>
      </c>
      <c r="AU85" s="124" t="e">
        <f t="shared" ref="AU85" si="258">AT89</f>
        <v>#N/A</v>
      </c>
      <c r="AV85" s="124" t="e">
        <f t="shared" ref="AV85" si="259">AU89</f>
        <v>#N/A</v>
      </c>
      <c r="AW85" s="124" t="e">
        <f t="shared" ref="AW85" si="260">AV89</f>
        <v>#N/A</v>
      </c>
      <c r="AX85" s="124" t="e">
        <f t="shared" ref="AX85" si="261">AW89</f>
        <v>#N/A</v>
      </c>
      <c r="AY85" s="124" t="e">
        <f t="shared" ref="AY85" si="262">AX89</f>
        <v>#N/A</v>
      </c>
      <c r="AZ85" s="124" t="e">
        <f t="shared" ref="AZ85" si="263">AY89</f>
        <v>#N/A</v>
      </c>
      <c r="BA85" s="124" t="e">
        <f t="shared" ref="BA85" si="264">AZ89</f>
        <v>#N/A</v>
      </c>
      <c r="BB85" s="124" t="e">
        <f t="shared" ref="BB85" si="265">BA89</f>
        <v>#N/A</v>
      </c>
      <c r="BC85" s="124" t="e">
        <f t="shared" ref="BC85" si="266">BB89</f>
        <v>#N/A</v>
      </c>
      <c r="BD85" s="124" t="e">
        <f t="shared" ref="BD85" si="267">BC89</f>
        <v>#N/A</v>
      </c>
      <c r="BE85" s="124" t="e">
        <f t="shared" ref="BE85" si="268">BD89</f>
        <v>#N/A</v>
      </c>
      <c r="BF85" s="124" t="e">
        <f t="shared" ref="BF85" si="269">BE89</f>
        <v>#N/A</v>
      </c>
      <c r="BG85" s="124" t="e">
        <f t="shared" ref="BG85" si="270">BF89</f>
        <v>#N/A</v>
      </c>
      <c r="BH85" s="124" t="e">
        <f t="shared" ref="BH85" si="271">BG89</f>
        <v>#N/A</v>
      </c>
      <c r="BI85" s="124" t="e">
        <f t="shared" ref="BI85" si="272">BH89</f>
        <v>#N/A</v>
      </c>
      <c r="BJ85" s="124" t="e">
        <f t="shared" ref="BJ85" si="273">BI89</f>
        <v>#N/A</v>
      </c>
      <c r="BK85" s="124" t="e">
        <f t="shared" ref="BK85" si="274">BJ89</f>
        <v>#N/A</v>
      </c>
      <c r="BL85" s="124" t="e">
        <f t="shared" ref="BL85" si="275">BK89</f>
        <v>#N/A</v>
      </c>
      <c r="BM85" s="124" t="e">
        <f t="shared" ref="BM85" si="276">BL89</f>
        <v>#N/A</v>
      </c>
      <c r="BN85" s="124" t="e">
        <f t="shared" ref="BN85" si="277">BM89</f>
        <v>#N/A</v>
      </c>
    </row>
    <row r="86" spans="1:66" s="124" customFormat="1" hidden="1">
      <c r="C86" s="124" t="s">
        <v>29</v>
      </c>
      <c r="D86" s="124">
        <f>IF($D84&gt;=1,($B83/HLOOKUP($D84,'Annuity Cal'!$H$7:$BE$11,2,FALSE))*HLOOKUP(D84,'Annuity Cal'!$H$7:$BE$11,3,FALSE),(IF(D84&lt;=(-1),D84,0)))</f>
        <v>0</v>
      </c>
      <c r="E86" s="124">
        <f>IF($D84&gt;=1,($B83/HLOOKUP($D84,'Annuity Cal'!$H$7:$BE$11,2,FALSE))*HLOOKUP(E84,'Annuity Cal'!$H$7:$BE$11,3,FALSE),(IF(E84&lt;=(-1),E84,0)))</f>
        <v>0</v>
      </c>
      <c r="F86" s="124">
        <f>IF($D84&gt;=1,($B83/HLOOKUP($D84,'Annuity Cal'!$H$7:$BE$11,2,FALSE))*HLOOKUP(F84,'Annuity Cal'!$H$7:$BE$11,3,FALSE),(IF(F84&lt;=(-1),F84,0)))</f>
        <v>0</v>
      </c>
      <c r="G86" s="124">
        <f>IF($D84&gt;=1,($B83/HLOOKUP($D84,'Annuity Cal'!$H$7:$BE$11,2,FALSE))*HLOOKUP(G84,'Annuity Cal'!$H$7:$BE$11,3,FALSE),(IF(G84&lt;=(-1),G84,0)))</f>
        <v>0</v>
      </c>
      <c r="H86" s="124" t="e">
        <f>IF($D84&gt;=1,($B83/HLOOKUP($D84,'Annuity Cal'!$H$7:$BE$11,2,FALSE))*HLOOKUP(H84,'Annuity Cal'!$H$7:$BE$11,3,FALSE),(IF(H84&lt;=(-1),H84,0)))</f>
        <v>#N/A</v>
      </c>
      <c r="I86" s="124" t="e">
        <f>IF($D84&gt;=1,($B83/HLOOKUP($D84,'Annuity Cal'!$H$7:$BE$11,2,FALSE))*HLOOKUP(I84,'Annuity Cal'!$H$7:$BE$11,3,FALSE),(IF(I84&lt;=(-1),I84,0)))</f>
        <v>#N/A</v>
      </c>
      <c r="J86" s="124" t="e">
        <f>IF($D84&gt;=1,($B83/HLOOKUP($D84,'Annuity Cal'!$H$7:$BE$11,2,FALSE))*HLOOKUP(J84,'Annuity Cal'!$H$7:$BE$11,3,FALSE),(IF(J84&lt;=(-1),J84,0)))</f>
        <v>#N/A</v>
      </c>
      <c r="K86" s="124" t="e">
        <f>IF($D84&gt;=1,($B83/HLOOKUP($D84,'Annuity Cal'!$H$7:$BE$11,2,FALSE))*HLOOKUP(K84,'Annuity Cal'!$H$7:$BE$11,3,FALSE),(IF(K84&lt;=(-1),K84,0)))</f>
        <v>#N/A</v>
      </c>
      <c r="L86" s="124" t="e">
        <f>IF($D84&gt;=1,($B83/HLOOKUP($D84,'Annuity Cal'!$H$7:$BE$11,2,FALSE))*HLOOKUP(L84,'Annuity Cal'!$H$7:$BE$11,3,FALSE),(IF(L84&lt;=(-1),L84,0)))</f>
        <v>#N/A</v>
      </c>
      <c r="M86" s="124" t="e">
        <f>IF($D84&gt;=1,($B83/HLOOKUP($D84,'Annuity Cal'!$H$7:$BE$11,2,FALSE))*HLOOKUP(M84,'Annuity Cal'!$H$7:$BE$11,3,FALSE),(IF(M84&lt;=(-1),M84,0)))</f>
        <v>#N/A</v>
      </c>
      <c r="N86" s="124" t="e">
        <f>IF($D84&gt;=1,($B83/HLOOKUP($D84,'Annuity Cal'!$H$7:$BE$11,2,FALSE))*HLOOKUP(N84,'Annuity Cal'!$H$7:$BE$11,3,FALSE),(IF(N84&lt;=(-1),N84,0)))</f>
        <v>#N/A</v>
      </c>
      <c r="O86" s="124" t="e">
        <f>IF($D84&gt;=1,($B83/HLOOKUP($D84,'Annuity Cal'!$H$7:$BE$11,2,FALSE))*HLOOKUP(O84,'Annuity Cal'!$H$7:$BE$11,3,FALSE),(IF(O84&lt;=(-1),O84,0)))</f>
        <v>#N/A</v>
      </c>
      <c r="P86" s="124" t="e">
        <f>IF($D84&gt;=1,($B83/HLOOKUP($D84,'Annuity Cal'!$H$7:$BE$11,2,FALSE))*HLOOKUP(P84,'Annuity Cal'!$H$7:$BE$11,3,FALSE),(IF(P84&lt;=(-1),P84,0)))</f>
        <v>#N/A</v>
      </c>
      <c r="Q86" s="124" t="e">
        <f>IF($D84&gt;=1,($B83/HLOOKUP($D84,'Annuity Cal'!$H$7:$BE$11,2,FALSE))*HLOOKUP(Q84,'Annuity Cal'!$H$7:$BE$11,3,FALSE),(IF(Q84&lt;=(-1),Q84,0)))</f>
        <v>#N/A</v>
      </c>
      <c r="R86" s="124" t="e">
        <f>IF($D84&gt;=1,($B83/HLOOKUP($D84,'Annuity Cal'!$H$7:$BE$11,2,FALSE))*HLOOKUP(R84,'Annuity Cal'!$H$7:$BE$11,3,FALSE),(IF(R84&lt;=(-1),R84,0)))</f>
        <v>#N/A</v>
      </c>
      <c r="S86" s="124" t="e">
        <f>IF($D84&gt;=1,($B83/HLOOKUP($D84,'Annuity Cal'!$H$7:$BE$11,2,FALSE))*HLOOKUP(S84,'Annuity Cal'!$H$7:$BE$11,3,FALSE),(IF(S84&lt;=(-1),S84,0)))</f>
        <v>#N/A</v>
      </c>
      <c r="T86" s="124" t="e">
        <f>IF($D84&gt;=1,($B83/HLOOKUP($D84,'Annuity Cal'!$H$7:$BE$11,2,FALSE))*HLOOKUP(T84,'Annuity Cal'!$H$7:$BE$11,3,FALSE),(IF(T84&lt;=(-1),T84,0)))</f>
        <v>#N/A</v>
      </c>
      <c r="U86" s="124" t="e">
        <f>IF($D84&gt;=1,($B83/HLOOKUP($D84,'Annuity Cal'!$H$7:$BE$11,2,FALSE))*HLOOKUP(U84,'Annuity Cal'!$H$7:$BE$11,3,FALSE),(IF(U84&lt;=(-1),U84,0)))</f>
        <v>#N/A</v>
      </c>
      <c r="V86" s="124" t="e">
        <f>IF($D84&gt;=1,($B83/HLOOKUP($D84,'Annuity Cal'!$H$7:$BE$11,2,FALSE))*HLOOKUP(V84,'Annuity Cal'!$H$7:$BE$11,3,FALSE),(IF(V84&lt;=(-1),V84,0)))</f>
        <v>#N/A</v>
      </c>
      <c r="W86" s="124" t="e">
        <f>IF($D84&gt;=1,($B83/HLOOKUP($D84,'Annuity Cal'!$H$7:$BE$11,2,FALSE))*HLOOKUP(W84,'Annuity Cal'!$H$7:$BE$11,3,FALSE),(IF(W84&lt;=(-1),W84,0)))</f>
        <v>#N/A</v>
      </c>
      <c r="X86" s="124" t="e">
        <f>IF($D84&gt;=1,($B83/HLOOKUP($D84,'Annuity Cal'!$H$7:$BE$11,2,FALSE))*HLOOKUP(X84,'Annuity Cal'!$H$7:$BE$11,3,FALSE),(IF(X84&lt;=(-1),X84,0)))</f>
        <v>#N/A</v>
      </c>
      <c r="Y86" s="124" t="e">
        <f>IF($D84&gt;=1,($B83/HLOOKUP($D84,'Annuity Cal'!$H$7:$BE$11,2,FALSE))*HLOOKUP(Y84,'Annuity Cal'!$H$7:$BE$11,3,FALSE),(IF(Y84&lt;=(-1),Y84,0)))</f>
        <v>#N/A</v>
      </c>
      <c r="Z86" s="124" t="e">
        <f>IF($D84&gt;=1,($B83/HLOOKUP($D84,'Annuity Cal'!$H$7:$BE$11,2,FALSE))*HLOOKUP(Z84,'Annuity Cal'!$H$7:$BE$11,3,FALSE),(IF(Z84&lt;=(-1),Z84,0)))</f>
        <v>#N/A</v>
      </c>
      <c r="AA86" s="124" t="e">
        <f>IF($D84&gt;=1,($B83/HLOOKUP($D84,'Annuity Cal'!$H$7:$BE$11,2,FALSE))*HLOOKUP(AA84,'Annuity Cal'!$H$7:$BE$11,3,FALSE),(IF(AA84&lt;=(-1),AA84,0)))</f>
        <v>#N/A</v>
      </c>
      <c r="AB86" s="124" t="e">
        <f>IF($D84&gt;=1,($B83/HLOOKUP($D84,'Annuity Cal'!$H$7:$BE$11,2,FALSE))*HLOOKUP(AB84,'Annuity Cal'!$H$7:$BE$11,3,FALSE),(IF(AB84&lt;=(-1),AB84,0)))</f>
        <v>#N/A</v>
      </c>
      <c r="AC86" s="124" t="e">
        <f>IF($D84&gt;=1,($B83/HLOOKUP($D84,'Annuity Cal'!$H$7:$BE$11,2,FALSE))*HLOOKUP(AC84,'Annuity Cal'!$H$7:$BE$11,3,FALSE),(IF(AC84&lt;=(-1),AC84,0)))</f>
        <v>#N/A</v>
      </c>
      <c r="AD86" s="124" t="e">
        <f>IF($D84&gt;=1,($B83/HLOOKUP($D84,'Annuity Cal'!$H$7:$BE$11,2,FALSE))*HLOOKUP(AD84,'Annuity Cal'!$H$7:$BE$11,3,FALSE),(IF(AD84&lt;=(-1),AD84,0)))</f>
        <v>#N/A</v>
      </c>
      <c r="AE86" s="124" t="e">
        <f>IF($D84&gt;=1,($B83/HLOOKUP($D84,'Annuity Cal'!$H$7:$BE$11,2,FALSE))*HLOOKUP(AE84,'Annuity Cal'!$H$7:$BE$11,3,FALSE),(IF(AE84&lt;=(-1),AE84,0)))</f>
        <v>#N/A</v>
      </c>
      <c r="AF86" s="124" t="e">
        <f>IF($D84&gt;=1,($B83/HLOOKUP($D84,'Annuity Cal'!$H$7:$BE$11,2,FALSE))*HLOOKUP(AF84,'Annuity Cal'!$H$7:$BE$11,3,FALSE),(IF(AF84&lt;=(-1),AF84,0)))</f>
        <v>#N/A</v>
      </c>
      <c r="AG86" s="124" t="e">
        <f>IF($D84&gt;=1,($B83/HLOOKUP($D84,'Annuity Cal'!$H$7:$BE$11,2,FALSE))*HLOOKUP(AG84,'Annuity Cal'!$H$7:$BE$11,3,FALSE),(IF(AG84&lt;=(-1),AG84,0)))</f>
        <v>#N/A</v>
      </c>
      <c r="AH86" s="124" t="e">
        <f>IF($D84&gt;=1,($B83/HLOOKUP($D84,'Annuity Cal'!$H$7:$BE$11,2,FALSE))*HLOOKUP(AH84,'Annuity Cal'!$H$7:$BE$11,3,FALSE),(IF(AH84&lt;=(-1),AH84,0)))</f>
        <v>#N/A</v>
      </c>
      <c r="AI86" s="124" t="e">
        <f>IF($D84&gt;=1,($B83/HLOOKUP($D84,'Annuity Cal'!$H$7:$BE$11,2,FALSE))*HLOOKUP(AI84,'Annuity Cal'!$H$7:$BE$11,3,FALSE),(IF(AI84&lt;=(-1),AI84,0)))</f>
        <v>#N/A</v>
      </c>
      <c r="AJ86" s="124" t="e">
        <f>IF($D84&gt;=1,($B83/HLOOKUP($D84,'Annuity Cal'!$H$7:$BE$11,2,FALSE))*HLOOKUP(AJ84,'Annuity Cal'!$H$7:$BE$11,3,FALSE),(IF(AJ84&lt;=(-1),AJ84,0)))</f>
        <v>#N/A</v>
      </c>
      <c r="AK86" s="124" t="e">
        <f>IF($D84&gt;=1,($B83/HLOOKUP($D84,'Annuity Cal'!$H$7:$BE$11,2,FALSE))*HLOOKUP(AK84,'Annuity Cal'!$H$7:$BE$11,3,FALSE),(IF(AK84&lt;=(-1),AK84,0)))</f>
        <v>#N/A</v>
      </c>
      <c r="AL86" s="124" t="e">
        <f>IF($D84&gt;=1,($B83/HLOOKUP($D84,'Annuity Cal'!$H$7:$BE$11,2,FALSE))*HLOOKUP(AL84,'Annuity Cal'!$H$7:$BE$11,3,FALSE),(IF(AL84&lt;=(-1),AL84,0)))</f>
        <v>#N/A</v>
      </c>
      <c r="AM86" s="124" t="e">
        <f>IF($D84&gt;=1,($B83/HLOOKUP($D84,'Annuity Cal'!$H$7:$BE$11,2,FALSE))*HLOOKUP(AM84,'Annuity Cal'!$H$7:$BE$11,3,FALSE),(IF(AM84&lt;=(-1),AM84,0)))</f>
        <v>#N/A</v>
      </c>
      <c r="AN86" s="124" t="e">
        <f>IF($D84&gt;=1,($B83/HLOOKUP($D84,'Annuity Cal'!$H$7:$BE$11,2,FALSE))*HLOOKUP(AN84,'Annuity Cal'!$H$7:$BE$11,3,FALSE),(IF(AN84&lt;=(-1),AN84,0)))</f>
        <v>#N/A</v>
      </c>
      <c r="AO86" s="124" t="e">
        <f>IF($D84&gt;=1,($B83/HLOOKUP($D84,'Annuity Cal'!$H$7:$BE$11,2,FALSE))*HLOOKUP(AO84,'Annuity Cal'!$H$7:$BE$11,3,FALSE),(IF(AO84&lt;=(-1),AO84,0)))</f>
        <v>#N/A</v>
      </c>
      <c r="AP86" s="124" t="e">
        <f>IF($D84&gt;=1,($B83/HLOOKUP($D84,'Annuity Cal'!$H$7:$BE$11,2,FALSE))*HLOOKUP(AP84,'Annuity Cal'!$H$7:$BE$11,3,FALSE),(IF(AP84&lt;=(-1),AP84,0)))</f>
        <v>#N/A</v>
      </c>
      <c r="AQ86" s="124" t="e">
        <f>IF($D84&gt;=1,($B83/HLOOKUP($D84,'Annuity Cal'!$H$7:$BE$11,2,FALSE))*HLOOKUP(AQ84,'Annuity Cal'!$H$7:$BE$11,3,FALSE),(IF(AQ84&lt;=(-1),AQ84,0)))</f>
        <v>#N/A</v>
      </c>
      <c r="AR86" s="124" t="e">
        <f>IF($D84&gt;=1,($B83/HLOOKUP($D84,'Annuity Cal'!$H$7:$BE$11,2,FALSE))*HLOOKUP(AR84,'Annuity Cal'!$H$7:$BE$11,3,FALSE),(IF(AR84&lt;=(-1),AR84,0)))</f>
        <v>#N/A</v>
      </c>
      <c r="AS86" s="124" t="e">
        <f>IF($D84&gt;=1,($B83/HLOOKUP($D84,'Annuity Cal'!$H$7:$BE$11,2,FALSE))*HLOOKUP(AS84,'Annuity Cal'!$H$7:$BE$11,3,FALSE),(IF(AS84&lt;=(-1),AS84,0)))</f>
        <v>#N/A</v>
      </c>
      <c r="AT86" s="124" t="e">
        <f>IF($D84&gt;=1,($B83/HLOOKUP($D84,'Annuity Cal'!$H$7:$BE$11,2,FALSE))*HLOOKUP(AT84,'Annuity Cal'!$H$7:$BE$11,3,FALSE),(IF(AT84&lt;=(-1),AT84,0)))</f>
        <v>#N/A</v>
      </c>
      <c r="AU86" s="124" t="e">
        <f>IF($D84&gt;=1,($B83/HLOOKUP($D84,'Annuity Cal'!$H$7:$BE$11,2,FALSE))*HLOOKUP(AU84,'Annuity Cal'!$H$7:$BE$11,3,FALSE),(IF(AU84&lt;=(-1),AU84,0)))</f>
        <v>#N/A</v>
      </c>
      <c r="AV86" s="124" t="e">
        <f>IF($D84&gt;=1,($B83/HLOOKUP($D84,'Annuity Cal'!$H$7:$BE$11,2,FALSE))*HLOOKUP(AV84,'Annuity Cal'!$H$7:$BE$11,3,FALSE),(IF(AV84&lt;=(-1),AV84,0)))</f>
        <v>#N/A</v>
      </c>
      <c r="AW86" s="124" t="e">
        <f>IF($D84&gt;=1,($B83/HLOOKUP($D84,'Annuity Cal'!$H$7:$BE$11,2,FALSE))*HLOOKUP(AW84,'Annuity Cal'!$H$7:$BE$11,3,FALSE),(IF(AW84&lt;=(-1),AW84,0)))</f>
        <v>#N/A</v>
      </c>
      <c r="AX86" s="124" t="e">
        <f>IF($D84&gt;=1,($B83/HLOOKUP($D84,'Annuity Cal'!$H$7:$BE$11,2,FALSE))*HLOOKUP(AX84,'Annuity Cal'!$H$7:$BE$11,3,FALSE),(IF(AX84&lt;=(-1),AX84,0)))</f>
        <v>#N/A</v>
      </c>
      <c r="AY86" s="124" t="e">
        <f>IF($D84&gt;=1,($B83/HLOOKUP($D84,'Annuity Cal'!$H$7:$BE$11,2,FALSE))*HLOOKUP(AY84,'Annuity Cal'!$H$7:$BE$11,3,FALSE),(IF(AY84&lt;=(-1),AY84,0)))</f>
        <v>#N/A</v>
      </c>
      <c r="AZ86" s="124" t="e">
        <f>IF($D84&gt;=1,($B83/HLOOKUP($D84,'Annuity Cal'!$H$7:$BE$11,2,FALSE))*HLOOKUP(AZ84,'Annuity Cal'!$H$7:$BE$11,3,FALSE),(IF(AZ84&lt;=(-1),AZ84,0)))</f>
        <v>#N/A</v>
      </c>
      <c r="BA86" s="124" t="e">
        <f>IF($D84&gt;=1,($B83/HLOOKUP($D84,'Annuity Cal'!$H$7:$BE$11,2,FALSE))*HLOOKUP(BA84,'Annuity Cal'!$H$7:$BE$11,3,FALSE),(IF(BA84&lt;=(-1),BA84,0)))</f>
        <v>#N/A</v>
      </c>
      <c r="BB86" s="124" t="e">
        <f>IF($D84&gt;=1,($B83/HLOOKUP($D84,'Annuity Cal'!$H$7:$BE$11,2,FALSE))*HLOOKUP(BB84,'Annuity Cal'!$H$7:$BE$11,3,FALSE),(IF(BB84&lt;=(-1),BB84,0)))</f>
        <v>#N/A</v>
      </c>
      <c r="BC86" s="124" t="e">
        <f>IF($D84&gt;=1,($B83/HLOOKUP($D84,'Annuity Cal'!$H$7:$BE$11,2,FALSE))*HLOOKUP(BC84,'Annuity Cal'!$H$7:$BE$11,3,FALSE),(IF(BC84&lt;=(-1),BC84,0)))</f>
        <v>#N/A</v>
      </c>
      <c r="BD86" s="124" t="e">
        <f>IF($D84&gt;=1,($B83/HLOOKUP($D84,'Annuity Cal'!$H$7:$BE$11,2,FALSE))*HLOOKUP(BD84,'Annuity Cal'!$H$7:$BE$11,3,FALSE),(IF(BD84&lt;=(-1),BD84,0)))</f>
        <v>#N/A</v>
      </c>
      <c r="BE86" s="124" t="e">
        <f>IF($D84&gt;=1,($B83/HLOOKUP($D84,'Annuity Cal'!$H$7:$BE$11,2,FALSE))*HLOOKUP(BE84,'Annuity Cal'!$H$7:$BE$11,3,FALSE),(IF(BE84&lt;=(-1),BE84,0)))</f>
        <v>#N/A</v>
      </c>
      <c r="BF86" s="124" t="e">
        <f>IF($D84&gt;=1,($B83/HLOOKUP($D84,'Annuity Cal'!$H$7:$BE$11,2,FALSE))*HLOOKUP(BF84,'Annuity Cal'!$H$7:$BE$11,3,FALSE),(IF(BF84&lt;=(-1),BF84,0)))</f>
        <v>#N/A</v>
      </c>
      <c r="BG86" s="124" t="e">
        <f>IF($D84&gt;=1,($B83/HLOOKUP($D84,'Annuity Cal'!$H$7:$BE$11,2,FALSE))*HLOOKUP(BG84,'Annuity Cal'!$H$7:$BE$11,3,FALSE),(IF(BG84&lt;=(-1),BG84,0)))</f>
        <v>#N/A</v>
      </c>
      <c r="BH86" s="124" t="e">
        <f>IF($D84&gt;=1,($B83/HLOOKUP($D84,'Annuity Cal'!$H$7:$BE$11,2,FALSE))*HLOOKUP(BH84,'Annuity Cal'!$H$7:$BE$11,3,FALSE),(IF(BH84&lt;=(-1),BH84,0)))</f>
        <v>#N/A</v>
      </c>
      <c r="BI86" s="124" t="e">
        <f>IF($D84&gt;=1,($B83/HLOOKUP($D84,'Annuity Cal'!$H$7:$BE$11,2,FALSE))*HLOOKUP(BI84,'Annuity Cal'!$H$7:$BE$11,3,FALSE),(IF(BI84&lt;=(-1),BI84,0)))</f>
        <v>#N/A</v>
      </c>
      <c r="BJ86" s="124" t="e">
        <f>IF($D84&gt;=1,($B83/HLOOKUP($D84,'Annuity Cal'!$H$7:$BE$11,2,FALSE))*HLOOKUP(BJ84,'Annuity Cal'!$H$7:$BE$11,3,FALSE),(IF(BJ84&lt;=(-1),BJ84,0)))</f>
        <v>#N/A</v>
      </c>
      <c r="BK86" s="124" t="e">
        <f>IF($D84&gt;=1,($B83/HLOOKUP($D84,'Annuity Cal'!$H$7:$BE$11,2,FALSE))*HLOOKUP(BK84,'Annuity Cal'!$H$7:$BE$11,3,FALSE),(IF(BK84&lt;=(-1),BK84,0)))</f>
        <v>#N/A</v>
      </c>
      <c r="BL86" s="124" t="e">
        <f>IF($D84&gt;=1,($B83/HLOOKUP($D84,'Annuity Cal'!$H$7:$BE$11,2,FALSE))*HLOOKUP(BL84,'Annuity Cal'!$H$7:$BE$11,3,FALSE),(IF(BL84&lt;=(-1),BL84,0)))</f>
        <v>#N/A</v>
      </c>
      <c r="BM86" s="124" t="e">
        <f>IF($D84&gt;=1,($B83/HLOOKUP($D84,'Annuity Cal'!$H$7:$BE$11,2,FALSE))*HLOOKUP(BM84,'Annuity Cal'!$H$7:$BE$11,3,FALSE),(IF(BM84&lt;=(-1),BM84,0)))</f>
        <v>#N/A</v>
      </c>
      <c r="BN86" s="124" t="e">
        <f>IF($D84&gt;=1,($B83/HLOOKUP($D84,'Annuity Cal'!$H$7:$BE$11,2,FALSE))*HLOOKUP(BN84,'Annuity Cal'!$H$7:$BE$11,3,FALSE),(IF(BN84&lt;=(-1),BN84,0)))</f>
        <v>#N/A</v>
      </c>
    </row>
    <row r="87" spans="1:66" s="124" customFormat="1" hidden="1">
      <c r="C87" s="124" t="s">
        <v>31</v>
      </c>
      <c r="D87" s="124">
        <f>IF($D84&gt;=1,($B83/HLOOKUP($D84,'Annuity Cal'!$H$7:$BE$11,2,FALSE))*HLOOKUP(D84,'Annuity Cal'!$H$7:$BE$11,4,FALSE),(IF(D84&lt;=(-1),D84,0)))</f>
        <v>0</v>
      </c>
      <c r="E87" s="124">
        <f>IF($D84&gt;=1,($B83/HLOOKUP($D84,'Annuity Cal'!$H$7:$BE$11,2,FALSE))*HLOOKUP(E84,'Annuity Cal'!$H$7:$BE$11,4,FALSE),(IF(E84&lt;=(-1),E84,0)))</f>
        <v>0</v>
      </c>
      <c r="F87" s="124">
        <f>IF($D84&gt;=1,($B83/HLOOKUP($D84,'Annuity Cal'!$H$7:$BE$11,2,FALSE))*HLOOKUP(F84,'Annuity Cal'!$H$7:$BE$11,4,FALSE),(IF(F84&lt;=(-1),F84,0)))</f>
        <v>0</v>
      </c>
      <c r="G87" s="124">
        <f>IF($D84&gt;=1,($B83/HLOOKUP($D84,'Annuity Cal'!$H$7:$BE$11,2,FALSE))*HLOOKUP(G84,'Annuity Cal'!$H$7:$BE$11,4,FALSE),(IF(G84&lt;=(-1),G84,0)))</f>
        <v>0</v>
      </c>
      <c r="H87" s="124" t="e">
        <f>IF($D84&gt;=1,($B83/HLOOKUP($D84,'Annuity Cal'!$H$7:$BE$11,2,FALSE))*HLOOKUP(H84,'Annuity Cal'!$H$7:$BE$11,4,FALSE),(IF(H84&lt;=(-1),H84,0)))</f>
        <v>#N/A</v>
      </c>
      <c r="I87" s="124" t="e">
        <f>IF($D84&gt;=1,($B83/HLOOKUP($D84,'Annuity Cal'!$H$7:$BE$11,2,FALSE))*HLOOKUP(I84,'Annuity Cal'!$H$7:$BE$11,4,FALSE),(IF(I84&lt;=(-1),I84,0)))</f>
        <v>#N/A</v>
      </c>
      <c r="J87" s="124" t="e">
        <f>IF($D84&gt;=1,($B83/HLOOKUP($D84,'Annuity Cal'!$H$7:$BE$11,2,FALSE))*HLOOKUP(J84,'Annuity Cal'!$H$7:$BE$11,4,FALSE),(IF(J84&lt;=(-1),J84,0)))</f>
        <v>#N/A</v>
      </c>
      <c r="K87" s="124" t="e">
        <f>IF($D84&gt;=1,($B83/HLOOKUP($D84,'Annuity Cal'!$H$7:$BE$11,2,FALSE))*HLOOKUP(K84,'Annuity Cal'!$H$7:$BE$11,4,FALSE),(IF(K84&lt;=(-1),K84,0)))</f>
        <v>#N/A</v>
      </c>
      <c r="L87" s="124" t="e">
        <f>IF($D84&gt;=1,($B83/HLOOKUP($D84,'Annuity Cal'!$H$7:$BE$11,2,FALSE))*HLOOKUP(L84,'Annuity Cal'!$H$7:$BE$11,4,FALSE),(IF(L84&lt;=(-1),L84,0)))</f>
        <v>#N/A</v>
      </c>
      <c r="M87" s="124" t="e">
        <f>IF($D84&gt;=1,($B83/HLOOKUP($D84,'Annuity Cal'!$H$7:$BE$11,2,FALSE))*HLOOKUP(M84,'Annuity Cal'!$H$7:$BE$11,4,FALSE),(IF(M84&lt;=(-1),M84,0)))</f>
        <v>#N/A</v>
      </c>
      <c r="N87" s="124" t="e">
        <f>IF($D84&gt;=1,($B83/HLOOKUP($D84,'Annuity Cal'!$H$7:$BE$11,2,FALSE))*HLOOKUP(N84,'Annuity Cal'!$H$7:$BE$11,4,FALSE),(IF(N84&lt;=(-1),N84,0)))</f>
        <v>#N/A</v>
      </c>
      <c r="O87" s="124" t="e">
        <f>IF($D84&gt;=1,($B83/HLOOKUP($D84,'Annuity Cal'!$H$7:$BE$11,2,FALSE))*HLOOKUP(O84,'Annuity Cal'!$H$7:$BE$11,4,FALSE),(IF(O84&lt;=(-1),O84,0)))</f>
        <v>#N/A</v>
      </c>
      <c r="P87" s="124" t="e">
        <f>IF($D84&gt;=1,($B83/HLOOKUP($D84,'Annuity Cal'!$H$7:$BE$11,2,FALSE))*HLOOKUP(P84,'Annuity Cal'!$H$7:$BE$11,4,FALSE),(IF(P84&lt;=(-1),P84,0)))</f>
        <v>#N/A</v>
      </c>
      <c r="Q87" s="124" t="e">
        <f>IF($D84&gt;=1,($B83/HLOOKUP($D84,'Annuity Cal'!$H$7:$BE$11,2,FALSE))*HLOOKUP(Q84,'Annuity Cal'!$H$7:$BE$11,4,FALSE),(IF(Q84&lt;=(-1),Q84,0)))</f>
        <v>#N/A</v>
      </c>
      <c r="R87" s="124" t="e">
        <f>IF($D84&gt;=1,($B83/HLOOKUP($D84,'Annuity Cal'!$H$7:$BE$11,2,FALSE))*HLOOKUP(R84,'Annuity Cal'!$H$7:$BE$11,4,FALSE),(IF(R84&lt;=(-1),R84,0)))</f>
        <v>#N/A</v>
      </c>
      <c r="S87" s="124" t="e">
        <f>IF($D84&gt;=1,($B83/HLOOKUP($D84,'Annuity Cal'!$H$7:$BE$11,2,FALSE))*HLOOKUP(S84,'Annuity Cal'!$H$7:$BE$11,4,FALSE),(IF(S84&lt;=(-1),S84,0)))</f>
        <v>#N/A</v>
      </c>
      <c r="T87" s="124" t="e">
        <f>IF($D84&gt;=1,($B83/HLOOKUP($D84,'Annuity Cal'!$H$7:$BE$11,2,FALSE))*HLOOKUP(T84,'Annuity Cal'!$H$7:$BE$11,4,FALSE),(IF(T84&lt;=(-1),T84,0)))</f>
        <v>#N/A</v>
      </c>
      <c r="U87" s="124" t="e">
        <f>IF($D84&gt;=1,($B83/HLOOKUP($D84,'Annuity Cal'!$H$7:$BE$11,2,FALSE))*HLOOKUP(U84,'Annuity Cal'!$H$7:$BE$11,4,FALSE),(IF(U84&lt;=(-1),U84,0)))</f>
        <v>#N/A</v>
      </c>
      <c r="V87" s="124" t="e">
        <f>IF($D84&gt;=1,($B83/HLOOKUP($D84,'Annuity Cal'!$H$7:$BE$11,2,FALSE))*HLOOKUP(V84,'Annuity Cal'!$H$7:$BE$11,4,FALSE),(IF(V84&lt;=(-1),V84,0)))</f>
        <v>#N/A</v>
      </c>
      <c r="W87" s="124" t="e">
        <f>IF($D84&gt;=1,($B83/HLOOKUP($D84,'Annuity Cal'!$H$7:$BE$11,2,FALSE))*HLOOKUP(W84,'Annuity Cal'!$H$7:$BE$11,4,FALSE),(IF(W84&lt;=(-1),W84,0)))</f>
        <v>#N/A</v>
      </c>
      <c r="X87" s="124" t="e">
        <f>IF($D84&gt;=1,($B83/HLOOKUP($D84,'Annuity Cal'!$H$7:$BE$11,2,FALSE))*HLOOKUP(X84,'Annuity Cal'!$H$7:$BE$11,4,FALSE),(IF(X84&lt;=(-1),X84,0)))</f>
        <v>#N/A</v>
      </c>
      <c r="Y87" s="124" t="e">
        <f>IF($D84&gt;=1,($B83/HLOOKUP($D84,'Annuity Cal'!$H$7:$BE$11,2,FALSE))*HLOOKUP(Y84,'Annuity Cal'!$H$7:$BE$11,4,FALSE),(IF(Y84&lt;=(-1),Y84,0)))</f>
        <v>#N/A</v>
      </c>
      <c r="Z87" s="124" t="e">
        <f>IF($D84&gt;=1,($B83/HLOOKUP($D84,'Annuity Cal'!$H$7:$BE$11,2,FALSE))*HLOOKUP(Z84,'Annuity Cal'!$H$7:$BE$11,4,FALSE),(IF(Z84&lt;=(-1),Z84,0)))</f>
        <v>#N/A</v>
      </c>
      <c r="AA87" s="124" t="e">
        <f>IF($D84&gt;=1,($B83/HLOOKUP($D84,'Annuity Cal'!$H$7:$BE$11,2,FALSE))*HLOOKUP(AA84,'Annuity Cal'!$H$7:$BE$11,4,FALSE),(IF(AA84&lt;=(-1),AA84,0)))</f>
        <v>#N/A</v>
      </c>
      <c r="AB87" s="124" t="e">
        <f>IF($D84&gt;=1,($B83/HLOOKUP($D84,'Annuity Cal'!$H$7:$BE$11,2,FALSE))*HLOOKUP(AB84,'Annuity Cal'!$H$7:$BE$11,4,FALSE),(IF(AB84&lt;=(-1),AB84,0)))</f>
        <v>#N/A</v>
      </c>
      <c r="AC87" s="124" t="e">
        <f>IF($D84&gt;=1,($B83/HLOOKUP($D84,'Annuity Cal'!$H$7:$BE$11,2,FALSE))*HLOOKUP(AC84,'Annuity Cal'!$H$7:$BE$11,4,FALSE),(IF(AC84&lt;=(-1),AC84,0)))</f>
        <v>#N/A</v>
      </c>
      <c r="AD87" s="124" t="e">
        <f>IF($D84&gt;=1,($B83/HLOOKUP($D84,'Annuity Cal'!$H$7:$BE$11,2,FALSE))*HLOOKUP(AD84,'Annuity Cal'!$H$7:$BE$11,4,FALSE),(IF(AD84&lt;=(-1),AD84,0)))</f>
        <v>#N/A</v>
      </c>
      <c r="AE87" s="124" t="e">
        <f>IF($D84&gt;=1,($B83/HLOOKUP($D84,'Annuity Cal'!$H$7:$BE$11,2,FALSE))*HLOOKUP(AE84,'Annuity Cal'!$H$7:$BE$11,4,FALSE),(IF(AE84&lt;=(-1),AE84,0)))</f>
        <v>#N/A</v>
      </c>
      <c r="AF87" s="124" t="e">
        <f>IF($D84&gt;=1,($B83/HLOOKUP($D84,'Annuity Cal'!$H$7:$BE$11,2,FALSE))*HLOOKUP(AF84,'Annuity Cal'!$H$7:$BE$11,4,FALSE),(IF(AF84&lt;=(-1),AF84,0)))</f>
        <v>#N/A</v>
      </c>
      <c r="AG87" s="124" t="e">
        <f>IF($D84&gt;=1,($B83/HLOOKUP($D84,'Annuity Cal'!$H$7:$BE$11,2,FALSE))*HLOOKUP(AG84,'Annuity Cal'!$H$7:$BE$11,4,FALSE),(IF(AG84&lt;=(-1),AG84,0)))</f>
        <v>#N/A</v>
      </c>
      <c r="AH87" s="124" t="e">
        <f>IF($D84&gt;=1,($B83/HLOOKUP($D84,'Annuity Cal'!$H$7:$BE$11,2,FALSE))*HLOOKUP(AH84,'Annuity Cal'!$H$7:$BE$11,4,FALSE),(IF(AH84&lt;=(-1),AH84,0)))</f>
        <v>#N/A</v>
      </c>
      <c r="AI87" s="124" t="e">
        <f>IF($D84&gt;=1,($B83/HLOOKUP($D84,'Annuity Cal'!$H$7:$BE$11,2,FALSE))*HLOOKUP(AI84,'Annuity Cal'!$H$7:$BE$11,4,FALSE),(IF(AI84&lt;=(-1),AI84,0)))</f>
        <v>#N/A</v>
      </c>
      <c r="AJ87" s="124" t="e">
        <f>IF($D84&gt;=1,($B83/HLOOKUP($D84,'Annuity Cal'!$H$7:$BE$11,2,FALSE))*HLOOKUP(AJ84,'Annuity Cal'!$H$7:$BE$11,4,FALSE),(IF(AJ84&lt;=(-1),AJ84,0)))</f>
        <v>#N/A</v>
      </c>
      <c r="AK87" s="124" t="e">
        <f>IF($D84&gt;=1,($B83/HLOOKUP($D84,'Annuity Cal'!$H$7:$BE$11,2,FALSE))*HLOOKUP(AK84,'Annuity Cal'!$H$7:$BE$11,4,FALSE),(IF(AK84&lt;=(-1),AK84,0)))</f>
        <v>#N/A</v>
      </c>
      <c r="AL87" s="124" t="e">
        <f>IF($D84&gt;=1,($B83/HLOOKUP($D84,'Annuity Cal'!$H$7:$BE$11,2,FALSE))*HLOOKUP(AL84,'Annuity Cal'!$H$7:$BE$11,4,FALSE),(IF(AL84&lt;=(-1),AL84,0)))</f>
        <v>#N/A</v>
      </c>
      <c r="AM87" s="124" t="e">
        <f>IF($D84&gt;=1,($B83/HLOOKUP($D84,'Annuity Cal'!$H$7:$BE$11,2,FALSE))*HLOOKUP(AM84,'Annuity Cal'!$H$7:$BE$11,4,FALSE),(IF(AM84&lt;=(-1),AM84,0)))</f>
        <v>#N/A</v>
      </c>
      <c r="AN87" s="124" t="e">
        <f>IF($D84&gt;=1,($B83/HLOOKUP($D84,'Annuity Cal'!$H$7:$BE$11,2,FALSE))*HLOOKUP(AN84,'Annuity Cal'!$H$7:$BE$11,4,FALSE),(IF(AN84&lt;=(-1),AN84,0)))</f>
        <v>#N/A</v>
      </c>
      <c r="AO87" s="124" t="e">
        <f>IF($D84&gt;=1,($B83/HLOOKUP($D84,'Annuity Cal'!$H$7:$BE$11,2,FALSE))*HLOOKUP(AO84,'Annuity Cal'!$H$7:$BE$11,4,FALSE),(IF(AO84&lt;=(-1),AO84,0)))</f>
        <v>#N/A</v>
      </c>
      <c r="AP87" s="124" t="e">
        <f>IF($D84&gt;=1,($B83/HLOOKUP($D84,'Annuity Cal'!$H$7:$BE$11,2,FALSE))*HLOOKUP(AP84,'Annuity Cal'!$H$7:$BE$11,4,FALSE),(IF(AP84&lt;=(-1),AP84,0)))</f>
        <v>#N/A</v>
      </c>
      <c r="AQ87" s="124" t="e">
        <f>IF($D84&gt;=1,($B83/HLOOKUP($D84,'Annuity Cal'!$H$7:$BE$11,2,FALSE))*HLOOKUP(AQ84,'Annuity Cal'!$H$7:$BE$11,4,FALSE),(IF(AQ84&lt;=(-1),AQ84,0)))</f>
        <v>#N/A</v>
      </c>
      <c r="AR87" s="124" t="e">
        <f>IF($D84&gt;=1,($B83/HLOOKUP($D84,'Annuity Cal'!$H$7:$BE$11,2,FALSE))*HLOOKUP(AR84,'Annuity Cal'!$H$7:$BE$11,4,FALSE),(IF(AR84&lt;=(-1),AR84,0)))</f>
        <v>#N/A</v>
      </c>
      <c r="AS87" s="124" t="e">
        <f>IF($D84&gt;=1,($B83/HLOOKUP($D84,'Annuity Cal'!$H$7:$BE$11,2,FALSE))*HLOOKUP(AS84,'Annuity Cal'!$H$7:$BE$11,4,FALSE),(IF(AS84&lt;=(-1),AS84,0)))</f>
        <v>#N/A</v>
      </c>
      <c r="AT87" s="124" t="e">
        <f>IF($D84&gt;=1,($B83/HLOOKUP($D84,'Annuity Cal'!$H$7:$BE$11,2,FALSE))*HLOOKUP(AT84,'Annuity Cal'!$H$7:$BE$11,4,FALSE),(IF(AT84&lt;=(-1),AT84,0)))</f>
        <v>#N/A</v>
      </c>
      <c r="AU87" s="124" t="e">
        <f>IF($D84&gt;=1,($B83/HLOOKUP($D84,'Annuity Cal'!$H$7:$BE$11,2,FALSE))*HLOOKUP(AU84,'Annuity Cal'!$H$7:$BE$11,4,FALSE),(IF(AU84&lt;=(-1),AU84,0)))</f>
        <v>#N/A</v>
      </c>
      <c r="AV87" s="124" t="e">
        <f>IF($D84&gt;=1,($B83/HLOOKUP($D84,'Annuity Cal'!$H$7:$BE$11,2,FALSE))*HLOOKUP(AV84,'Annuity Cal'!$H$7:$BE$11,4,FALSE),(IF(AV84&lt;=(-1),AV84,0)))</f>
        <v>#N/A</v>
      </c>
      <c r="AW87" s="124" t="e">
        <f>IF($D84&gt;=1,($B83/HLOOKUP($D84,'Annuity Cal'!$H$7:$BE$11,2,FALSE))*HLOOKUP(AW84,'Annuity Cal'!$H$7:$BE$11,4,FALSE),(IF(AW84&lt;=(-1),AW84,0)))</f>
        <v>#N/A</v>
      </c>
      <c r="AX87" s="124" t="e">
        <f>IF($D84&gt;=1,($B83/HLOOKUP($D84,'Annuity Cal'!$H$7:$BE$11,2,FALSE))*HLOOKUP(AX84,'Annuity Cal'!$H$7:$BE$11,4,FALSE),(IF(AX84&lt;=(-1),AX84,0)))</f>
        <v>#N/A</v>
      </c>
      <c r="AY87" s="124" t="e">
        <f>IF($D84&gt;=1,($B83/HLOOKUP($D84,'Annuity Cal'!$H$7:$BE$11,2,FALSE))*HLOOKUP(AY84,'Annuity Cal'!$H$7:$BE$11,4,FALSE),(IF(AY84&lt;=(-1),AY84,0)))</f>
        <v>#N/A</v>
      </c>
      <c r="AZ87" s="124" t="e">
        <f>IF($D84&gt;=1,($B83/HLOOKUP($D84,'Annuity Cal'!$H$7:$BE$11,2,FALSE))*HLOOKUP(AZ84,'Annuity Cal'!$H$7:$BE$11,4,FALSE),(IF(AZ84&lt;=(-1),AZ84,0)))</f>
        <v>#N/A</v>
      </c>
      <c r="BA87" s="124" t="e">
        <f>IF($D84&gt;=1,($B83/HLOOKUP($D84,'Annuity Cal'!$H$7:$BE$11,2,FALSE))*HLOOKUP(BA84,'Annuity Cal'!$H$7:$BE$11,4,FALSE),(IF(BA84&lt;=(-1),BA84,0)))</f>
        <v>#N/A</v>
      </c>
      <c r="BB87" s="124" t="e">
        <f>IF($D84&gt;=1,($B83/HLOOKUP($D84,'Annuity Cal'!$H$7:$BE$11,2,FALSE))*HLOOKUP(BB84,'Annuity Cal'!$H$7:$BE$11,4,FALSE),(IF(BB84&lt;=(-1),BB84,0)))</f>
        <v>#N/A</v>
      </c>
      <c r="BC87" s="124" t="e">
        <f>IF($D84&gt;=1,($B83/HLOOKUP($D84,'Annuity Cal'!$H$7:$BE$11,2,FALSE))*HLOOKUP(BC84,'Annuity Cal'!$H$7:$BE$11,4,FALSE),(IF(BC84&lt;=(-1),BC84,0)))</f>
        <v>#N/A</v>
      </c>
      <c r="BD87" s="124" t="e">
        <f>IF($D84&gt;=1,($B83/HLOOKUP($D84,'Annuity Cal'!$H$7:$BE$11,2,FALSE))*HLOOKUP(BD84,'Annuity Cal'!$H$7:$BE$11,4,FALSE),(IF(BD84&lt;=(-1),BD84,0)))</f>
        <v>#N/A</v>
      </c>
      <c r="BE87" s="124" t="e">
        <f>IF($D84&gt;=1,($B83/HLOOKUP($D84,'Annuity Cal'!$H$7:$BE$11,2,FALSE))*HLOOKUP(BE84,'Annuity Cal'!$H$7:$BE$11,4,FALSE),(IF(BE84&lt;=(-1),BE84,0)))</f>
        <v>#N/A</v>
      </c>
      <c r="BF87" s="124" t="e">
        <f>IF($D84&gt;=1,($B83/HLOOKUP($D84,'Annuity Cal'!$H$7:$BE$11,2,FALSE))*HLOOKUP(BF84,'Annuity Cal'!$H$7:$BE$11,4,FALSE),(IF(BF84&lt;=(-1),BF84,0)))</f>
        <v>#N/A</v>
      </c>
      <c r="BG87" s="124" t="e">
        <f>IF($D84&gt;=1,($B83/HLOOKUP($D84,'Annuity Cal'!$H$7:$BE$11,2,FALSE))*HLOOKUP(BG84,'Annuity Cal'!$H$7:$BE$11,4,FALSE),(IF(BG84&lt;=(-1),BG84,0)))</f>
        <v>#N/A</v>
      </c>
      <c r="BH87" s="124" t="e">
        <f>IF($D84&gt;=1,($B83/HLOOKUP($D84,'Annuity Cal'!$H$7:$BE$11,2,FALSE))*HLOOKUP(BH84,'Annuity Cal'!$H$7:$BE$11,4,FALSE),(IF(BH84&lt;=(-1),BH84,0)))</f>
        <v>#N/A</v>
      </c>
      <c r="BI87" s="124" t="e">
        <f>IF($D84&gt;=1,($B83/HLOOKUP($D84,'Annuity Cal'!$H$7:$BE$11,2,FALSE))*HLOOKUP(BI84,'Annuity Cal'!$H$7:$BE$11,4,FALSE),(IF(BI84&lt;=(-1),BI84,0)))</f>
        <v>#N/A</v>
      </c>
      <c r="BJ87" s="124" t="e">
        <f>IF($D84&gt;=1,($B83/HLOOKUP($D84,'Annuity Cal'!$H$7:$BE$11,2,FALSE))*HLOOKUP(BJ84,'Annuity Cal'!$H$7:$BE$11,4,FALSE),(IF(BJ84&lt;=(-1),BJ84,0)))</f>
        <v>#N/A</v>
      </c>
      <c r="BK87" s="124" t="e">
        <f>IF($D84&gt;=1,($B83/HLOOKUP($D84,'Annuity Cal'!$H$7:$BE$11,2,FALSE))*HLOOKUP(BK84,'Annuity Cal'!$H$7:$BE$11,4,FALSE),(IF(BK84&lt;=(-1),BK84,0)))</f>
        <v>#N/A</v>
      </c>
      <c r="BL87" s="124" t="e">
        <f>IF($D84&gt;=1,($B83/HLOOKUP($D84,'Annuity Cal'!$H$7:$BE$11,2,FALSE))*HLOOKUP(BL84,'Annuity Cal'!$H$7:$BE$11,4,FALSE),(IF(BL84&lt;=(-1),BL84,0)))</f>
        <v>#N/A</v>
      </c>
      <c r="BM87" s="124" t="e">
        <f>IF($D84&gt;=1,($B83/HLOOKUP($D84,'Annuity Cal'!$H$7:$BE$11,2,FALSE))*HLOOKUP(BM84,'Annuity Cal'!$H$7:$BE$11,4,FALSE),(IF(BM84&lt;=(-1),BM84,0)))</f>
        <v>#N/A</v>
      </c>
      <c r="BN87" s="124" t="e">
        <f>IF($D84&gt;=1,($B83/HLOOKUP($D84,'Annuity Cal'!$H$7:$BE$11,2,FALSE))*HLOOKUP(BN84,'Annuity Cal'!$H$7:$BE$11,4,FALSE),(IF(BN84&lt;=(-1),BN84,0)))</f>
        <v>#N/A</v>
      </c>
    </row>
    <row r="88" spans="1:66" s="124" customFormat="1" hidden="1">
      <c r="C88" s="124" t="s">
        <v>33</v>
      </c>
      <c r="D88" s="124">
        <f>IF($D84&gt;=1,($B83/HLOOKUP($D84,'Annuity Cal'!$H$7:$BE$11,2,FALSE))*HLOOKUP(D84,'Annuity Cal'!$H$7:$BE$11,5,FALSE),(IF(D84&lt;=(-1),D84,0)))</f>
        <v>0</v>
      </c>
      <c r="E88" s="124">
        <f>IF($D84&gt;=1,($B83/HLOOKUP($D84,'Annuity Cal'!$H$7:$BE$11,2,FALSE))*HLOOKUP(E84,'Annuity Cal'!$H$7:$BE$11,5,FALSE),(IF(E84&lt;=(-1),E84,0)))</f>
        <v>0</v>
      </c>
      <c r="F88" s="124">
        <f>IF($D84&gt;=1,($B83/HLOOKUP($D84,'Annuity Cal'!$H$7:$BE$11,2,FALSE))*HLOOKUP(F84,'Annuity Cal'!$H$7:$BE$11,5,FALSE),(IF(F84&lt;=(-1),F84,0)))</f>
        <v>0</v>
      </c>
      <c r="G88" s="124">
        <f>IF($D84&gt;=1,($B83/HLOOKUP($D84,'Annuity Cal'!$H$7:$BE$11,2,FALSE))*HLOOKUP(G84,'Annuity Cal'!$H$7:$BE$11,5,FALSE),(IF(G84&lt;=(-1),G84,0)))</f>
        <v>0</v>
      </c>
      <c r="H88" s="124" t="e">
        <f>IF($D84&gt;=1,($B83/HLOOKUP($D84,'Annuity Cal'!$H$7:$BE$11,2,FALSE))*HLOOKUP(H84,'Annuity Cal'!$H$7:$BE$11,5,FALSE),(IF(H84&lt;=(-1),H84,0)))</f>
        <v>#N/A</v>
      </c>
      <c r="I88" s="124" t="e">
        <f>IF($D84&gt;=1,($B83/HLOOKUP($D84,'Annuity Cal'!$H$7:$BE$11,2,FALSE))*HLOOKUP(I84,'Annuity Cal'!$H$7:$BE$11,5,FALSE),(IF(I84&lt;=(-1),I84,0)))</f>
        <v>#N/A</v>
      </c>
      <c r="J88" s="124" t="e">
        <f>IF($D84&gt;=1,($B83/HLOOKUP($D84,'Annuity Cal'!$H$7:$BE$11,2,FALSE))*HLOOKUP(J84,'Annuity Cal'!$H$7:$BE$11,5,FALSE),(IF(J84&lt;=(-1),J84,0)))</f>
        <v>#N/A</v>
      </c>
      <c r="K88" s="124" t="e">
        <f>IF($D84&gt;=1,($B83/HLOOKUP($D84,'Annuity Cal'!$H$7:$BE$11,2,FALSE))*HLOOKUP(K84,'Annuity Cal'!$H$7:$BE$11,5,FALSE),(IF(K84&lt;=(-1),K84,0)))</f>
        <v>#N/A</v>
      </c>
      <c r="L88" s="124" t="e">
        <f>IF($D84&gt;=1,($B83/HLOOKUP($D84,'Annuity Cal'!$H$7:$BE$11,2,FALSE))*HLOOKUP(L84,'Annuity Cal'!$H$7:$BE$11,5,FALSE),(IF(L84&lt;=(-1),L84,0)))</f>
        <v>#N/A</v>
      </c>
      <c r="M88" s="124" t="e">
        <f>IF($D84&gt;=1,($B83/HLOOKUP($D84,'Annuity Cal'!$H$7:$BE$11,2,FALSE))*HLOOKUP(M84,'Annuity Cal'!$H$7:$BE$11,5,FALSE),(IF(M84&lt;=(-1),M84,0)))</f>
        <v>#N/A</v>
      </c>
      <c r="N88" s="124" t="e">
        <f>IF($D84&gt;=1,($B83/HLOOKUP($D84,'Annuity Cal'!$H$7:$BE$11,2,FALSE))*HLOOKUP(N84,'Annuity Cal'!$H$7:$BE$11,5,FALSE),(IF(N84&lt;=(-1),N84,0)))</f>
        <v>#N/A</v>
      </c>
      <c r="O88" s="124" t="e">
        <f>IF($D84&gt;=1,($B83/HLOOKUP($D84,'Annuity Cal'!$H$7:$BE$11,2,FALSE))*HLOOKUP(O84,'Annuity Cal'!$H$7:$BE$11,5,FALSE),(IF(O84&lt;=(-1),O84,0)))</f>
        <v>#N/A</v>
      </c>
      <c r="P88" s="124" t="e">
        <f>IF($D84&gt;=1,($B83/HLOOKUP($D84,'Annuity Cal'!$H$7:$BE$11,2,FALSE))*HLOOKUP(P84,'Annuity Cal'!$H$7:$BE$11,5,FALSE),(IF(P84&lt;=(-1),P84,0)))</f>
        <v>#N/A</v>
      </c>
      <c r="Q88" s="124" t="e">
        <f>IF($D84&gt;=1,($B83/HLOOKUP($D84,'Annuity Cal'!$H$7:$BE$11,2,FALSE))*HLOOKUP(Q84,'Annuity Cal'!$H$7:$BE$11,5,FALSE),(IF(Q84&lt;=(-1),Q84,0)))</f>
        <v>#N/A</v>
      </c>
      <c r="R88" s="124" t="e">
        <f>IF($D84&gt;=1,($B83/HLOOKUP($D84,'Annuity Cal'!$H$7:$BE$11,2,FALSE))*HLOOKUP(R84,'Annuity Cal'!$H$7:$BE$11,5,FALSE),(IF(R84&lt;=(-1),R84,0)))</f>
        <v>#N/A</v>
      </c>
      <c r="S88" s="124" t="e">
        <f>IF($D84&gt;=1,($B83/HLOOKUP($D84,'Annuity Cal'!$H$7:$BE$11,2,FALSE))*HLOOKUP(S84,'Annuity Cal'!$H$7:$BE$11,5,FALSE),(IF(S84&lt;=(-1),S84,0)))</f>
        <v>#N/A</v>
      </c>
      <c r="T88" s="124" t="e">
        <f>IF($D84&gt;=1,($B83/HLOOKUP($D84,'Annuity Cal'!$H$7:$BE$11,2,FALSE))*HLOOKUP(T84,'Annuity Cal'!$H$7:$BE$11,5,FALSE),(IF(T84&lt;=(-1),T84,0)))</f>
        <v>#N/A</v>
      </c>
      <c r="U88" s="124" t="e">
        <f>IF($D84&gt;=1,($B83/HLOOKUP($D84,'Annuity Cal'!$H$7:$BE$11,2,FALSE))*HLOOKUP(U84,'Annuity Cal'!$H$7:$BE$11,5,FALSE),(IF(U84&lt;=(-1),U84,0)))</f>
        <v>#N/A</v>
      </c>
      <c r="V88" s="124" t="e">
        <f>IF($D84&gt;=1,($B83/HLOOKUP($D84,'Annuity Cal'!$H$7:$BE$11,2,FALSE))*HLOOKUP(V84,'Annuity Cal'!$H$7:$BE$11,5,FALSE),(IF(V84&lt;=(-1),V84,0)))</f>
        <v>#N/A</v>
      </c>
      <c r="W88" s="124" t="e">
        <f>IF($D84&gt;=1,($B83/HLOOKUP($D84,'Annuity Cal'!$H$7:$BE$11,2,FALSE))*HLOOKUP(W84,'Annuity Cal'!$H$7:$BE$11,5,FALSE),(IF(W84&lt;=(-1),W84,0)))</f>
        <v>#N/A</v>
      </c>
      <c r="X88" s="124" t="e">
        <f>IF($D84&gt;=1,($B83/HLOOKUP($D84,'Annuity Cal'!$H$7:$BE$11,2,FALSE))*HLOOKUP(X84,'Annuity Cal'!$H$7:$BE$11,5,FALSE),(IF(X84&lt;=(-1),X84,0)))</f>
        <v>#N/A</v>
      </c>
      <c r="Y88" s="124" t="e">
        <f>IF($D84&gt;=1,($B83/HLOOKUP($D84,'Annuity Cal'!$H$7:$BE$11,2,FALSE))*HLOOKUP(Y84,'Annuity Cal'!$H$7:$BE$11,5,FALSE),(IF(Y84&lt;=(-1),Y84,0)))</f>
        <v>#N/A</v>
      </c>
      <c r="Z88" s="124" t="e">
        <f>IF($D84&gt;=1,($B83/HLOOKUP($D84,'Annuity Cal'!$H$7:$BE$11,2,FALSE))*HLOOKUP(Z84,'Annuity Cal'!$H$7:$BE$11,5,FALSE),(IF(Z84&lt;=(-1),Z84,0)))</f>
        <v>#N/A</v>
      </c>
      <c r="AA88" s="124" t="e">
        <f>IF($D84&gt;=1,($B83/HLOOKUP($D84,'Annuity Cal'!$H$7:$BE$11,2,FALSE))*HLOOKUP(AA84,'Annuity Cal'!$H$7:$BE$11,5,FALSE),(IF(AA84&lt;=(-1),AA84,0)))</f>
        <v>#N/A</v>
      </c>
      <c r="AB88" s="124" t="e">
        <f>IF($D84&gt;=1,($B83/HLOOKUP($D84,'Annuity Cal'!$H$7:$BE$11,2,FALSE))*HLOOKUP(AB84,'Annuity Cal'!$H$7:$BE$11,5,FALSE),(IF(AB84&lt;=(-1),AB84,0)))</f>
        <v>#N/A</v>
      </c>
      <c r="AC88" s="124" t="e">
        <f>IF($D84&gt;=1,($B83/HLOOKUP($D84,'Annuity Cal'!$H$7:$BE$11,2,FALSE))*HLOOKUP(AC84,'Annuity Cal'!$H$7:$BE$11,5,FALSE),(IF(AC84&lt;=(-1),AC84,0)))</f>
        <v>#N/A</v>
      </c>
      <c r="AD88" s="124" t="e">
        <f>IF($D84&gt;=1,($B83/HLOOKUP($D84,'Annuity Cal'!$H$7:$BE$11,2,FALSE))*HLOOKUP(AD84,'Annuity Cal'!$H$7:$BE$11,5,FALSE),(IF(AD84&lt;=(-1),AD84,0)))</f>
        <v>#N/A</v>
      </c>
      <c r="AE88" s="124" t="e">
        <f>IF($D84&gt;=1,($B83/HLOOKUP($D84,'Annuity Cal'!$H$7:$BE$11,2,FALSE))*HLOOKUP(AE84,'Annuity Cal'!$H$7:$BE$11,5,FALSE),(IF(AE84&lt;=(-1),AE84,0)))</f>
        <v>#N/A</v>
      </c>
      <c r="AF88" s="124" t="e">
        <f>IF($D84&gt;=1,($B83/HLOOKUP($D84,'Annuity Cal'!$H$7:$BE$11,2,FALSE))*HLOOKUP(AF84,'Annuity Cal'!$H$7:$BE$11,5,FALSE),(IF(AF84&lt;=(-1),AF84,0)))</f>
        <v>#N/A</v>
      </c>
      <c r="AG88" s="124" t="e">
        <f>IF($D84&gt;=1,($B83/HLOOKUP($D84,'Annuity Cal'!$H$7:$BE$11,2,FALSE))*HLOOKUP(AG84,'Annuity Cal'!$H$7:$BE$11,5,FALSE),(IF(AG84&lt;=(-1),AG84,0)))</f>
        <v>#N/A</v>
      </c>
      <c r="AH88" s="124" t="e">
        <f>IF($D84&gt;=1,($B83/HLOOKUP($D84,'Annuity Cal'!$H$7:$BE$11,2,FALSE))*HLOOKUP(AH84,'Annuity Cal'!$H$7:$BE$11,5,FALSE),(IF(AH84&lt;=(-1),AH84,0)))</f>
        <v>#N/A</v>
      </c>
      <c r="AI88" s="124" t="e">
        <f>IF($D84&gt;=1,($B83/HLOOKUP($D84,'Annuity Cal'!$H$7:$BE$11,2,FALSE))*HLOOKUP(AI84,'Annuity Cal'!$H$7:$BE$11,5,FALSE),(IF(AI84&lt;=(-1),AI84,0)))</f>
        <v>#N/A</v>
      </c>
      <c r="AJ88" s="124" t="e">
        <f>IF($D84&gt;=1,($B83/HLOOKUP($D84,'Annuity Cal'!$H$7:$BE$11,2,FALSE))*HLOOKUP(AJ84,'Annuity Cal'!$H$7:$BE$11,5,FALSE),(IF(AJ84&lt;=(-1),AJ84,0)))</f>
        <v>#N/A</v>
      </c>
      <c r="AK88" s="124" t="e">
        <f>IF($D84&gt;=1,($B83/HLOOKUP($D84,'Annuity Cal'!$H$7:$BE$11,2,FALSE))*HLOOKUP(AK84,'Annuity Cal'!$H$7:$BE$11,5,FALSE),(IF(AK84&lt;=(-1),AK84,0)))</f>
        <v>#N/A</v>
      </c>
      <c r="AL88" s="124" t="e">
        <f>IF($D84&gt;=1,($B83/HLOOKUP($D84,'Annuity Cal'!$H$7:$BE$11,2,FALSE))*HLOOKUP(AL84,'Annuity Cal'!$H$7:$BE$11,5,FALSE),(IF(AL84&lt;=(-1),AL84,0)))</f>
        <v>#N/A</v>
      </c>
      <c r="AM88" s="124" t="e">
        <f>IF($D84&gt;=1,($B83/HLOOKUP($D84,'Annuity Cal'!$H$7:$BE$11,2,FALSE))*HLOOKUP(AM84,'Annuity Cal'!$H$7:$BE$11,5,FALSE),(IF(AM84&lt;=(-1),AM84,0)))</f>
        <v>#N/A</v>
      </c>
      <c r="AN88" s="124" t="e">
        <f>IF($D84&gt;=1,($B83/HLOOKUP($D84,'Annuity Cal'!$H$7:$BE$11,2,FALSE))*HLOOKUP(AN84,'Annuity Cal'!$H$7:$BE$11,5,FALSE),(IF(AN84&lt;=(-1),AN84,0)))</f>
        <v>#N/A</v>
      </c>
      <c r="AO88" s="124" t="e">
        <f>IF($D84&gt;=1,($B83/HLOOKUP($D84,'Annuity Cal'!$H$7:$BE$11,2,FALSE))*HLOOKUP(AO84,'Annuity Cal'!$H$7:$BE$11,5,FALSE),(IF(AO84&lt;=(-1),AO84,0)))</f>
        <v>#N/A</v>
      </c>
      <c r="AP88" s="124" t="e">
        <f>IF($D84&gt;=1,($B83/HLOOKUP($D84,'Annuity Cal'!$H$7:$BE$11,2,FALSE))*HLOOKUP(AP84,'Annuity Cal'!$H$7:$BE$11,5,FALSE),(IF(AP84&lt;=(-1),AP84,0)))</f>
        <v>#N/A</v>
      </c>
      <c r="AQ88" s="124" t="e">
        <f>IF($D84&gt;=1,($B83/HLOOKUP($D84,'Annuity Cal'!$H$7:$BE$11,2,FALSE))*HLOOKUP(AQ84,'Annuity Cal'!$H$7:$BE$11,5,FALSE),(IF(AQ84&lt;=(-1),AQ84,0)))</f>
        <v>#N/A</v>
      </c>
      <c r="AR88" s="124" t="e">
        <f>IF($D84&gt;=1,($B83/HLOOKUP($D84,'Annuity Cal'!$H$7:$BE$11,2,FALSE))*HLOOKUP(AR84,'Annuity Cal'!$H$7:$BE$11,5,FALSE),(IF(AR84&lt;=(-1),AR84,0)))</f>
        <v>#N/A</v>
      </c>
      <c r="AS88" s="124" t="e">
        <f>IF($D84&gt;=1,($B83/HLOOKUP($D84,'Annuity Cal'!$H$7:$BE$11,2,FALSE))*HLOOKUP(AS84,'Annuity Cal'!$H$7:$BE$11,5,FALSE),(IF(AS84&lt;=(-1),AS84,0)))</f>
        <v>#N/A</v>
      </c>
      <c r="AT88" s="124" t="e">
        <f>IF($D84&gt;=1,($B83/HLOOKUP($D84,'Annuity Cal'!$H$7:$BE$11,2,FALSE))*HLOOKUP(AT84,'Annuity Cal'!$H$7:$BE$11,5,FALSE),(IF(AT84&lt;=(-1),AT84,0)))</f>
        <v>#N/A</v>
      </c>
      <c r="AU88" s="124" t="e">
        <f>IF($D84&gt;=1,($B83/HLOOKUP($D84,'Annuity Cal'!$H$7:$BE$11,2,FALSE))*HLOOKUP(AU84,'Annuity Cal'!$H$7:$BE$11,5,FALSE),(IF(AU84&lt;=(-1),AU84,0)))</f>
        <v>#N/A</v>
      </c>
      <c r="AV88" s="124" t="e">
        <f>IF($D84&gt;=1,($B83/HLOOKUP($D84,'Annuity Cal'!$H$7:$BE$11,2,FALSE))*HLOOKUP(AV84,'Annuity Cal'!$H$7:$BE$11,5,FALSE),(IF(AV84&lt;=(-1),AV84,0)))</f>
        <v>#N/A</v>
      </c>
      <c r="AW88" s="124" t="e">
        <f>IF($D84&gt;=1,($B83/HLOOKUP($D84,'Annuity Cal'!$H$7:$BE$11,2,FALSE))*HLOOKUP(AW84,'Annuity Cal'!$H$7:$BE$11,5,FALSE),(IF(AW84&lt;=(-1),AW84,0)))</f>
        <v>#N/A</v>
      </c>
      <c r="AX88" s="124" t="e">
        <f>IF($D84&gt;=1,($B83/HLOOKUP($D84,'Annuity Cal'!$H$7:$BE$11,2,FALSE))*HLOOKUP(AX84,'Annuity Cal'!$H$7:$BE$11,5,FALSE),(IF(AX84&lt;=(-1),AX84,0)))</f>
        <v>#N/A</v>
      </c>
      <c r="AY88" s="124" t="e">
        <f>IF($D84&gt;=1,($B83/HLOOKUP($D84,'Annuity Cal'!$H$7:$BE$11,2,FALSE))*HLOOKUP(AY84,'Annuity Cal'!$H$7:$BE$11,5,FALSE),(IF(AY84&lt;=(-1),AY84,0)))</f>
        <v>#N/A</v>
      </c>
      <c r="AZ88" s="124" t="e">
        <f>IF($D84&gt;=1,($B83/HLOOKUP($D84,'Annuity Cal'!$H$7:$BE$11,2,FALSE))*HLOOKUP(AZ84,'Annuity Cal'!$H$7:$BE$11,5,FALSE),(IF(AZ84&lt;=(-1),AZ84,0)))</f>
        <v>#N/A</v>
      </c>
      <c r="BA88" s="124" t="e">
        <f>IF($D84&gt;=1,($B83/HLOOKUP($D84,'Annuity Cal'!$H$7:$BE$11,2,FALSE))*HLOOKUP(BA84,'Annuity Cal'!$H$7:$BE$11,5,FALSE),(IF(BA84&lt;=(-1),BA84,0)))</f>
        <v>#N/A</v>
      </c>
      <c r="BB88" s="124" t="e">
        <f>IF($D84&gt;=1,($B83/HLOOKUP($D84,'Annuity Cal'!$H$7:$BE$11,2,FALSE))*HLOOKUP(BB84,'Annuity Cal'!$H$7:$BE$11,5,FALSE),(IF(BB84&lt;=(-1),BB84,0)))</f>
        <v>#N/A</v>
      </c>
      <c r="BC88" s="124" t="e">
        <f>IF($D84&gt;=1,($B83/HLOOKUP($D84,'Annuity Cal'!$H$7:$BE$11,2,FALSE))*HLOOKUP(BC84,'Annuity Cal'!$H$7:$BE$11,5,FALSE),(IF(BC84&lt;=(-1),BC84,0)))</f>
        <v>#N/A</v>
      </c>
      <c r="BD88" s="124" t="e">
        <f>IF($D84&gt;=1,($B83/HLOOKUP($D84,'Annuity Cal'!$H$7:$BE$11,2,FALSE))*HLOOKUP(BD84,'Annuity Cal'!$H$7:$BE$11,5,FALSE),(IF(BD84&lt;=(-1),BD84,0)))</f>
        <v>#N/A</v>
      </c>
      <c r="BE88" s="124" t="e">
        <f>IF($D84&gt;=1,($B83/HLOOKUP($D84,'Annuity Cal'!$H$7:$BE$11,2,FALSE))*HLOOKUP(BE84,'Annuity Cal'!$H$7:$BE$11,5,FALSE),(IF(BE84&lt;=(-1),BE84,0)))</f>
        <v>#N/A</v>
      </c>
      <c r="BF88" s="124" t="e">
        <f>IF($D84&gt;=1,($B83/HLOOKUP($D84,'Annuity Cal'!$H$7:$BE$11,2,FALSE))*HLOOKUP(BF84,'Annuity Cal'!$H$7:$BE$11,5,FALSE),(IF(BF84&lt;=(-1),BF84,0)))</f>
        <v>#N/A</v>
      </c>
      <c r="BG88" s="124" t="e">
        <f>IF($D84&gt;=1,($B83/HLOOKUP($D84,'Annuity Cal'!$H$7:$BE$11,2,FALSE))*HLOOKUP(BG84,'Annuity Cal'!$H$7:$BE$11,5,FALSE),(IF(BG84&lt;=(-1),BG84,0)))</f>
        <v>#N/A</v>
      </c>
      <c r="BH88" s="124" t="e">
        <f>IF($D84&gt;=1,($B83/HLOOKUP($D84,'Annuity Cal'!$H$7:$BE$11,2,FALSE))*HLOOKUP(BH84,'Annuity Cal'!$H$7:$BE$11,5,FALSE),(IF(BH84&lt;=(-1),BH84,0)))</f>
        <v>#N/A</v>
      </c>
      <c r="BI88" s="124" t="e">
        <f>IF($D84&gt;=1,($B83/HLOOKUP($D84,'Annuity Cal'!$H$7:$BE$11,2,FALSE))*HLOOKUP(BI84,'Annuity Cal'!$H$7:$BE$11,5,FALSE),(IF(BI84&lt;=(-1),BI84,0)))</f>
        <v>#N/A</v>
      </c>
      <c r="BJ88" s="124" t="e">
        <f>IF($D84&gt;=1,($B83/HLOOKUP($D84,'Annuity Cal'!$H$7:$BE$11,2,FALSE))*HLOOKUP(BJ84,'Annuity Cal'!$H$7:$BE$11,5,FALSE),(IF(BJ84&lt;=(-1),BJ84,0)))</f>
        <v>#N/A</v>
      </c>
      <c r="BK88" s="124" t="e">
        <f>IF($D84&gt;=1,($B83/HLOOKUP($D84,'Annuity Cal'!$H$7:$BE$11,2,FALSE))*HLOOKUP(BK84,'Annuity Cal'!$H$7:$BE$11,5,FALSE),(IF(BK84&lt;=(-1),BK84,0)))</f>
        <v>#N/A</v>
      </c>
      <c r="BL88" s="124" t="e">
        <f>IF($D84&gt;=1,($B83/HLOOKUP($D84,'Annuity Cal'!$H$7:$BE$11,2,FALSE))*HLOOKUP(BL84,'Annuity Cal'!$H$7:$BE$11,5,FALSE),(IF(BL84&lt;=(-1),BL84,0)))</f>
        <v>#N/A</v>
      </c>
      <c r="BM88" s="124" t="e">
        <f>IF($D84&gt;=1,($B83/HLOOKUP($D84,'Annuity Cal'!$H$7:$BE$11,2,FALSE))*HLOOKUP(BM84,'Annuity Cal'!$H$7:$BE$11,5,FALSE),(IF(BM84&lt;=(-1),BM84,0)))</f>
        <v>#N/A</v>
      </c>
      <c r="BN88" s="124" t="e">
        <f>IF($D84&gt;=1,($B83/HLOOKUP($D84,'Annuity Cal'!$H$7:$BE$11,2,FALSE))*HLOOKUP(BN84,'Annuity Cal'!$H$7:$BE$11,5,FALSE),(IF(BN84&lt;=(-1),BN84,0)))</f>
        <v>#N/A</v>
      </c>
    </row>
    <row r="89" spans="1:66" s="124" customFormat="1" hidden="1">
      <c r="D89" s="124">
        <f>D85-D86</f>
        <v>0</v>
      </c>
      <c r="E89" s="124">
        <f t="shared" ref="E89:BN89" si="278">E85-E86</f>
        <v>0</v>
      </c>
      <c r="F89" s="124">
        <f t="shared" si="278"/>
        <v>0</v>
      </c>
      <c r="G89" s="124">
        <f t="shared" si="278"/>
        <v>0</v>
      </c>
      <c r="H89" s="124" t="e">
        <f t="shared" si="278"/>
        <v>#N/A</v>
      </c>
      <c r="I89" s="124" t="e">
        <f t="shared" si="278"/>
        <v>#N/A</v>
      </c>
      <c r="J89" s="124" t="e">
        <f t="shared" si="278"/>
        <v>#N/A</v>
      </c>
      <c r="K89" s="124" t="e">
        <f t="shared" si="278"/>
        <v>#N/A</v>
      </c>
      <c r="L89" s="124" t="e">
        <f t="shared" si="278"/>
        <v>#N/A</v>
      </c>
      <c r="M89" s="124" t="e">
        <f t="shared" si="278"/>
        <v>#N/A</v>
      </c>
      <c r="N89" s="124" t="e">
        <f t="shared" si="278"/>
        <v>#N/A</v>
      </c>
      <c r="O89" s="124" t="e">
        <f t="shared" si="278"/>
        <v>#N/A</v>
      </c>
      <c r="P89" s="124" t="e">
        <f t="shared" si="278"/>
        <v>#N/A</v>
      </c>
      <c r="Q89" s="124" t="e">
        <f t="shared" si="278"/>
        <v>#N/A</v>
      </c>
      <c r="R89" s="124" t="e">
        <f t="shared" si="278"/>
        <v>#N/A</v>
      </c>
      <c r="S89" s="124" t="e">
        <f t="shared" si="278"/>
        <v>#N/A</v>
      </c>
      <c r="T89" s="124" t="e">
        <f t="shared" si="278"/>
        <v>#N/A</v>
      </c>
      <c r="U89" s="124" t="e">
        <f t="shared" si="278"/>
        <v>#N/A</v>
      </c>
      <c r="V89" s="124" t="e">
        <f t="shared" si="278"/>
        <v>#N/A</v>
      </c>
      <c r="W89" s="124" t="e">
        <f t="shared" si="278"/>
        <v>#N/A</v>
      </c>
      <c r="X89" s="124" t="e">
        <f t="shared" si="278"/>
        <v>#N/A</v>
      </c>
      <c r="Y89" s="124" t="e">
        <f t="shared" si="278"/>
        <v>#N/A</v>
      </c>
      <c r="Z89" s="124" t="e">
        <f t="shared" si="278"/>
        <v>#N/A</v>
      </c>
      <c r="AA89" s="124" t="e">
        <f t="shared" si="278"/>
        <v>#N/A</v>
      </c>
      <c r="AB89" s="124" t="e">
        <f t="shared" si="278"/>
        <v>#N/A</v>
      </c>
      <c r="AC89" s="124" t="e">
        <f t="shared" si="278"/>
        <v>#N/A</v>
      </c>
      <c r="AD89" s="124" t="e">
        <f t="shared" si="278"/>
        <v>#N/A</v>
      </c>
      <c r="AE89" s="124" t="e">
        <f t="shared" si="278"/>
        <v>#N/A</v>
      </c>
      <c r="AF89" s="124" t="e">
        <f t="shared" si="278"/>
        <v>#N/A</v>
      </c>
      <c r="AG89" s="124" t="e">
        <f t="shared" si="278"/>
        <v>#N/A</v>
      </c>
      <c r="AH89" s="124" t="e">
        <f t="shared" si="278"/>
        <v>#N/A</v>
      </c>
      <c r="AI89" s="124" t="e">
        <f t="shared" si="278"/>
        <v>#N/A</v>
      </c>
      <c r="AJ89" s="124" t="e">
        <f t="shared" si="278"/>
        <v>#N/A</v>
      </c>
      <c r="AK89" s="124" t="e">
        <f t="shared" si="278"/>
        <v>#N/A</v>
      </c>
      <c r="AL89" s="124" t="e">
        <f t="shared" si="278"/>
        <v>#N/A</v>
      </c>
      <c r="AM89" s="124" t="e">
        <f t="shared" si="278"/>
        <v>#N/A</v>
      </c>
      <c r="AN89" s="124" t="e">
        <f t="shared" si="278"/>
        <v>#N/A</v>
      </c>
      <c r="AO89" s="124" t="e">
        <f t="shared" si="278"/>
        <v>#N/A</v>
      </c>
      <c r="AP89" s="124" t="e">
        <f t="shared" si="278"/>
        <v>#N/A</v>
      </c>
      <c r="AQ89" s="124" t="e">
        <f t="shared" si="278"/>
        <v>#N/A</v>
      </c>
      <c r="AR89" s="124" t="e">
        <f t="shared" si="278"/>
        <v>#N/A</v>
      </c>
      <c r="AS89" s="124" t="e">
        <f t="shared" si="278"/>
        <v>#N/A</v>
      </c>
      <c r="AT89" s="124" t="e">
        <f t="shared" si="278"/>
        <v>#N/A</v>
      </c>
      <c r="AU89" s="124" t="e">
        <f t="shared" si="278"/>
        <v>#N/A</v>
      </c>
      <c r="AV89" s="124" t="e">
        <f t="shared" si="278"/>
        <v>#N/A</v>
      </c>
      <c r="AW89" s="124" t="e">
        <f t="shared" si="278"/>
        <v>#N/A</v>
      </c>
      <c r="AX89" s="124" t="e">
        <f t="shared" si="278"/>
        <v>#N/A</v>
      </c>
      <c r="AY89" s="124" t="e">
        <f t="shared" si="278"/>
        <v>#N/A</v>
      </c>
      <c r="AZ89" s="124" t="e">
        <f t="shared" si="278"/>
        <v>#N/A</v>
      </c>
      <c r="BA89" s="124" t="e">
        <f t="shared" si="278"/>
        <v>#N/A</v>
      </c>
      <c r="BB89" s="124" t="e">
        <f t="shared" si="278"/>
        <v>#N/A</v>
      </c>
      <c r="BC89" s="124" t="e">
        <f t="shared" si="278"/>
        <v>#N/A</v>
      </c>
      <c r="BD89" s="124" t="e">
        <f t="shared" si="278"/>
        <v>#N/A</v>
      </c>
      <c r="BE89" s="124" t="e">
        <f t="shared" si="278"/>
        <v>#N/A</v>
      </c>
      <c r="BF89" s="124" t="e">
        <f t="shared" si="278"/>
        <v>#N/A</v>
      </c>
      <c r="BG89" s="124" t="e">
        <f t="shared" si="278"/>
        <v>#N/A</v>
      </c>
      <c r="BH89" s="124" t="e">
        <f t="shared" si="278"/>
        <v>#N/A</v>
      </c>
      <c r="BI89" s="124" t="e">
        <f t="shared" si="278"/>
        <v>#N/A</v>
      </c>
      <c r="BJ89" s="124" t="e">
        <f t="shared" si="278"/>
        <v>#N/A</v>
      </c>
      <c r="BK89" s="124" t="e">
        <f t="shared" si="278"/>
        <v>#N/A</v>
      </c>
      <c r="BL89" s="124" t="e">
        <f t="shared" si="278"/>
        <v>#N/A</v>
      </c>
      <c r="BM89" s="124" t="e">
        <f t="shared" si="278"/>
        <v>#N/A</v>
      </c>
      <c r="BN89" s="124" t="e">
        <f t="shared" si="278"/>
        <v>#N/A</v>
      </c>
    </row>
    <row r="90" spans="1:66" s="124" customFormat="1" hidden="1"/>
    <row r="91" spans="1:66" s="124" customFormat="1" hidden="1">
      <c r="C91" s="124" t="s">
        <v>303</v>
      </c>
      <c r="E91" s="124">
        <f>D85</f>
        <v>0</v>
      </c>
      <c r="F91" s="124">
        <f t="shared" ref="F91:U95" si="279">E85</f>
        <v>0</v>
      </c>
      <c r="G91" s="124">
        <f t="shared" si="279"/>
        <v>0</v>
      </c>
      <c r="H91" s="124">
        <f t="shared" si="279"/>
        <v>0</v>
      </c>
      <c r="I91" s="124">
        <f t="shared" si="279"/>
        <v>0</v>
      </c>
      <c r="J91" s="124" t="e">
        <f t="shared" si="279"/>
        <v>#N/A</v>
      </c>
      <c r="K91" s="124" t="e">
        <f t="shared" si="279"/>
        <v>#N/A</v>
      </c>
      <c r="L91" s="124" t="e">
        <f t="shared" si="279"/>
        <v>#N/A</v>
      </c>
      <c r="M91" s="124" t="e">
        <f t="shared" si="279"/>
        <v>#N/A</v>
      </c>
      <c r="N91" s="124" t="e">
        <f t="shared" si="279"/>
        <v>#N/A</v>
      </c>
      <c r="O91" s="124" t="e">
        <f t="shared" si="279"/>
        <v>#N/A</v>
      </c>
      <c r="P91" s="124" t="e">
        <f t="shared" si="279"/>
        <v>#N/A</v>
      </c>
      <c r="Q91" s="124" t="e">
        <f t="shared" si="279"/>
        <v>#N/A</v>
      </c>
      <c r="R91" s="124" t="e">
        <f t="shared" si="279"/>
        <v>#N/A</v>
      </c>
      <c r="S91" s="124" t="e">
        <f t="shared" si="279"/>
        <v>#N/A</v>
      </c>
      <c r="T91" s="124" t="e">
        <f t="shared" si="279"/>
        <v>#N/A</v>
      </c>
      <c r="U91" s="124" t="e">
        <f t="shared" si="279"/>
        <v>#N/A</v>
      </c>
      <c r="V91" s="124" t="e">
        <f t="shared" ref="V91:AK95" si="280">U85</f>
        <v>#N/A</v>
      </c>
      <c r="W91" s="124" t="e">
        <f t="shared" si="280"/>
        <v>#N/A</v>
      </c>
      <c r="X91" s="124" t="e">
        <f t="shared" si="280"/>
        <v>#N/A</v>
      </c>
      <c r="Y91" s="124" t="e">
        <f t="shared" si="280"/>
        <v>#N/A</v>
      </c>
      <c r="Z91" s="124" t="e">
        <f t="shared" si="280"/>
        <v>#N/A</v>
      </c>
      <c r="AA91" s="124" t="e">
        <f t="shared" si="280"/>
        <v>#N/A</v>
      </c>
      <c r="AB91" s="124" t="e">
        <f t="shared" si="280"/>
        <v>#N/A</v>
      </c>
      <c r="AC91" s="124" t="e">
        <f t="shared" si="280"/>
        <v>#N/A</v>
      </c>
      <c r="AD91" s="124" t="e">
        <f t="shared" si="280"/>
        <v>#N/A</v>
      </c>
      <c r="AE91" s="124" t="e">
        <f t="shared" si="280"/>
        <v>#N/A</v>
      </c>
      <c r="AF91" s="124" t="e">
        <f t="shared" si="280"/>
        <v>#N/A</v>
      </c>
      <c r="AG91" s="124" t="e">
        <f t="shared" si="280"/>
        <v>#N/A</v>
      </c>
      <c r="AH91" s="124" t="e">
        <f t="shared" si="280"/>
        <v>#N/A</v>
      </c>
      <c r="AI91" s="124" t="e">
        <f t="shared" si="280"/>
        <v>#N/A</v>
      </c>
      <c r="AJ91" s="124" t="e">
        <f t="shared" si="280"/>
        <v>#N/A</v>
      </c>
      <c r="AK91" s="124" t="e">
        <f t="shared" si="280"/>
        <v>#N/A</v>
      </c>
      <c r="AL91" s="124" t="e">
        <f t="shared" ref="AL91:BA95" si="281">AK85</f>
        <v>#N/A</v>
      </c>
      <c r="AM91" s="124" t="e">
        <f t="shared" si="281"/>
        <v>#N/A</v>
      </c>
      <c r="AN91" s="124" t="e">
        <f t="shared" si="281"/>
        <v>#N/A</v>
      </c>
      <c r="AO91" s="124" t="e">
        <f t="shared" si="281"/>
        <v>#N/A</v>
      </c>
      <c r="AP91" s="124" t="e">
        <f t="shared" si="281"/>
        <v>#N/A</v>
      </c>
      <c r="AQ91" s="124" t="e">
        <f t="shared" si="281"/>
        <v>#N/A</v>
      </c>
      <c r="AR91" s="124" t="e">
        <f t="shared" si="281"/>
        <v>#N/A</v>
      </c>
      <c r="AS91" s="124" t="e">
        <f t="shared" si="281"/>
        <v>#N/A</v>
      </c>
      <c r="AT91" s="124" t="e">
        <f t="shared" si="281"/>
        <v>#N/A</v>
      </c>
      <c r="AU91" s="124" t="e">
        <f t="shared" si="281"/>
        <v>#N/A</v>
      </c>
      <c r="AV91" s="124" t="e">
        <f t="shared" si="281"/>
        <v>#N/A</v>
      </c>
      <c r="AW91" s="124" t="e">
        <f t="shared" si="281"/>
        <v>#N/A</v>
      </c>
      <c r="AX91" s="124" t="e">
        <f t="shared" si="281"/>
        <v>#N/A</v>
      </c>
      <c r="AY91" s="124" t="e">
        <f t="shared" si="281"/>
        <v>#N/A</v>
      </c>
      <c r="AZ91" s="124" t="e">
        <f t="shared" si="281"/>
        <v>#N/A</v>
      </c>
      <c r="BA91" s="124" t="e">
        <f t="shared" si="281"/>
        <v>#N/A</v>
      </c>
      <c r="BB91" s="124" t="e">
        <f t="shared" ref="BB91:BN95" si="282">BA85</f>
        <v>#N/A</v>
      </c>
      <c r="BC91" s="124" t="e">
        <f t="shared" si="282"/>
        <v>#N/A</v>
      </c>
      <c r="BD91" s="124" t="e">
        <f t="shared" si="282"/>
        <v>#N/A</v>
      </c>
      <c r="BE91" s="124" t="e">
        <f t="shared" si="282"/>
        <v>#N/A</v>
      </c>
      <c r="BF91" s="124" t="e">
        <f t="shared" si="282"/>
        <v>#N/A</v>
      </c>
      <c r="BG91" s="124" t="e">
        <f t="shared" si="282"/>
        <v>#N/A</v>
      </c>
      <c r="BH91" s="124" t="e">
        <f t="shared" si="282"/>
        <v>#N/A</v>
      </c>
      <c r="BI91" s="124" t="e">
        <f t="shared" si="282"/>
        <v>#N/A</v>
      </c>
      <c r="BJ91" s="124" t="e">
        <f t="shared" si="282"/>
        <v>#N/A</v>
      </c>
      <c r="BK91" s="124" t="e">
        <f t="shared" si="282"/>
        <v>#N/A</v>
      </c>
      <c r="BL91" s="124" t="e">
        <f t="shared" si="282"/>
        <v>#N/A</v>
      </c>
      <c r="BM91" s="124" t="e">
        <f t="shared" si="282"/>
        <v>#N/A</v>
      </c>
      <c r="BN91" s="124" t="e">
        <f t="shared" si="282"/>
        <v>#N/A</v>
      </c>
    </row>
    <row r="92" spans="1:66" s="124" customFormat="1" hidden="1">
      <c r="C92" s="124" t="s">
        <v>29</v>
      </c>
      <c r="E92" s="124">
        <f t="shared" ref="E92:E95" si="283">D86</f>
        <v>0</v>
      </c>
      <c r="F92" s="124">
        <f t="shared" si="279"/>
        <v>0</v>
      </c>
      <c r="G92" s="124">
        <f t="shared" si="279"/>
        <v>0</v>
      </c>
      <c r="H92" s="124">
        <f t="shared" si="279"/>
        <v>0</v>
      </c>
      <c r="I92" s="124" t="e">
        <f t="shared" si="279"/>
        <v>#N/A</v>
      </c>
      <c r="J92" s="124" t="e">
        <f t="shared" si="279"/>
        <v>#N/A</v>
      </c>
      <c r="K92" s="124" t="e">
        <f t="shared" si="279"/>
        <v>#N/A</v>
      </c>
      <c r="L92" s="124" t="e">
        <f t="shared" si="279"/>
        <v>#N/A</v>
      </c>
      <c r="M92" s="124" t="e">
        <f t="shared" si="279"/>
        <v>#N/A</v>
      </c>
      <c r="N92" s="124" t="e">
        <f t="shared" si="279"/>
        <v>#N/A</v>
      </c>
      <c r="O92" s="124" t="e">
        <f t="shared" si="279"/>
        <v>#N/A</v>
      </c>
      <c r="P92" s="124" t="e">
        <f t="shared" si="279"/>
        <v>#N/A</v>
      </c>
      <c r="Q92" s="124" t="e">
        <f t="shared" si="279"/>
        <v>#N/A</v>
      </c>
      <c r="R92" s="124" t="e">
        <f t="shared" si="279"/>
        <v>#N/A</v>
      </c>
      <c r="S92" s="124" t="e">
        <f t="shared" si="279"/>
        <v>#N/A</v>
      </c>
      <c r="T92" s="124" t="e">
        <f t="shared" si="279"/>
        <v>#N/A</v>
      </c>
      <c r="U92" s="124" t="e">
        <f t="shared" si="279"/>
        <v>#N/A</v>
      </c>
      <c r="V92" s="124" t="e">
        <f t="shared" si="280"/>
        <v>#N/A</v>
      </c>
      <c r="W92" s="124" t="e">
        <f t="shared" si="280"/>
        <v>#N/A</v>
      </c>
      <c r="X92" s="124" t="e">
        <f t="shared" si="280"/>
        <v>#N/A</v>
      </c>
      <c r="Y92" s="124" t="e">
        <f t="shared" si="280"/>
        <v>#N/A</v>
      </c>
      <c r="Z92" s="124" t="e">
        <f t="shared" si="280"/>
        <v>#N/A</v>
      </c>
      <c r="AA92" s="124" t="e">
        <f t="shared" si="280"/>
        <v>#N/A</v>
      </c>
      <c r="AB92" s="124" t="e">
        <f t="shared" si="280"/>
        <v>#N/A</v>
      </c>
      <c r="AC92" s="124" t="e">
        <f t="shared" si="280"/>
        <v>#N/A</v>
      </c>
      <c r="AD92" s="124" t="e">
        <f t="shared" si="280"/>
        <v>#N/A</v>
      </c>
      <c r="AE92" s="124" t="e">
        <f t="shared" si="280"/>
        <v>#N/A</v>
      </c>
      <c r="AF92" s="124" t="e">
        <f t="shared" si="280"/>
        <v>#N/A</v>
      </c>
      <c r="AG92" s="124" t="e">
        <f t="shared" si="280"/>
        <v>#N/A</v>
      </c>
      <c r="AH92" s="124" t="e">
        <f t="shared" si="280"/>
        <v>#N/A</v>
      </c>
      <c r="AI92" s="124" t="e">
        <f t="shared" si="280"/>
        <v>#N/A</v>
      </c>
      <c r="AJ92" s="124" t="e">
        <f t="shared" si="280"/>
        <v>#N/A</v>
      </c>
      <c r="AK92" s="124" t="e">
        <f t="shared" si="280"/>
        <v>#N/A</v>
      </c>
      <c r="AL92" s="124" t="e">
        <f t="shared" si="281"/>
        <v>#N/A</v>
      </c>
      <c r="AM92" s="124" t="e">
        <f t="shared" si="281"/>
        <v>#N/A</v>
      </c>
      <c r="AN92" s="124" t="e">
        <f t="shared" si="281"/>
        <v>#N/A</v>
      </c>
      <c r="AO92" s="124" t="e">
        <f t="shared" si="281"/>
        <v>#N/A</v>
      </c>
      <c r="AP92" s="124" t="e">
        <f t="shared" si="281"/>
        <v>#N/A</v>
      </c>
      <c r="AQ92" s="124" t="e">
        <f t="shared" si="281"/>
        <v>#N/A</v>
      </c>
      <c r="AR92" s="124" t="e">
        <f t="shared" si="281"/>
        <v>#N/A</v>
      </c>
      <c r="AS92" s="124" t="e">
        <f t="shared" si="281"/>
        <v>#N/A</v>
      </c>
      <c r="AT92" s="124" t="e">
        <f t="shared" si="281"/>
        <v>#N/A</v>
      </c>
      <c r="AU92" s="124" t="e">
        <f t="shared" si="281"/>
        <v>#N/A</v>
      </c>
      <c r="AV92" s="124" t="e">
        <f t="shared" si="281"/>
        <v>#N/A</v>
      </c>
      <c r="AW92" s="124" t="e">
        <f t="shared" si="281"/>
        <v>#N/A</v>
      </c>
      <c r="AX92" s="124" t="e">
        <f t="shared" si="281"/>
        <v>#N/A</v>
      </c>
      <c r="AY92" s="124" t="e">
        <f t="shared" si="281"/>
        <v>#N/A</v>
      </c>
      <c r="AZ92" s="124" t="e">
        <f t="shared" si="281"/>
        <v>#N/A</v>
      </c>
      <c r="BA92" s="124" t="e">
        <f t="shared" si="281"/>
        <v>#N/A</v>
      </c>
      <c r="BB92" s="124" t="e">
        <f t="shared" si="282"/>
        <v>#N/A</v>
      </c>
      <c r="BC92" s="124" t="e">
        <f t="shared" si="282"/>
        <v>#N/A</v>
      </c>
      <c r="BD92" s="124" t="e">
        <f t="shared" si="282"/>
        <v>#N/A</v>
      </c>
      <c r="BE92" s="124" t="e">
        <f t="shared" si="282"/>
        <v>#N/A</v>
      </c>
      <c r="BF92" s="124" t="e">
        <f t="shared" si="282"/>
        <v>#N/A</v>
      </c>
      <c r="BG92" s="124" t="e">
        <f t="shared" si="282"/>
        <v>#N/A</v>
      </c>
      <c r="BH92" s="124" t="e">
        <f t="shared" si="282"/>
        <v>#N/A</v>
      </c>
      <c r="BI92" s="124" t="e">
        <f t="shared" si="282"/>
        <v>#N/A</v>
      </c>
      <c r="BJ92" s="124" t="e">
        <f t="shared" si="282"/>
        <v>#N/A</v>
      </c>
      <c r="BK92" s="124" t="e">
        <f t="shared" si="282"/>
        <v>#N/A</v>
      </c>
      <c r="BL92" s="124" t="e">
        <f t="shared" si="282"/>
        <v>#N/A</v>
      </c>
      <c r="BM92" s="124" t="e">
        <f t="shared" si="282"/>
        <v>#N/A</v>
      </c>
      <c r="BN92" s="124" t="e">
        <f t="shared" si="282"/>
        <v>#N/A</v>
      </c>
    </row>
    <row r="93" spans="1:66" s="124" customFormat="1" hidden="1">
      <c r="C93" s="124" t="s">
        <v>31</v>
      </c>
      <c r="E93" s="124">
        <f t="shared" si="283"/>
        <v>0</v>
      </c>
      <c r="F93" s="124">
        <f t="shared" si="279"/>
        <v>0</v>
      </c>
      <c r="G93" s="124">
        <f t="shared" si="279"/>
        <v>0</v>
      </c>
      <c r="H93" s="124">
        <f t="shared" si="279"/>
        <v>0</v>
      </c>
      <c r="I93" s="124" t="e">
        <f t="shared" si="279"/>
        <v>#N/A</v>
      </c>
      <c r="J93" s="124" t="e">
        <f t="shared" si="279"/>
        <v>#N/A</v>
      </c>
      <c r="K93" s="124" t="e">
        <f t="shared" si="279"/>
        <v>#N/A</v>
      </c>
      <c r="L93" s="124" t="e">
        <f t="shared" si="279"/>
        <v>#N/A</v>
      </c>
      <c r="M93" s="124" t="e">
        <f t="shared" si="279"/>
        <v>#N/A</v>
      </c>
      <c r="N93" s="124" t="e">
        <f t="shared" si="279"/>
        <v>#N/A</v>
      </c>
      <c r="O93" s="124" t="e">
        <f t="shared" si="279"/>
        <v>#N/A</v>
      </c>
      <c r="P93" s="124" t="e">
        <f t="shared" si="279"/>
        <v>#N/A</v>
      </c>
      <c r="Q93" s="124" t="e">
        <f t="shared" si="279"/>
        <v>#N/A</v>
      </c>
      <c r="R93" s="124" t="e">
        <f t="shared" si="279"/>
        <v>#N/A</v>
      </c>
      <c r="S93" s="124" t="e">
        <f t="shared" si="279"/>
        <v>#N/A</v>
      </c>
      <c r="T93" s="124" t="e">
        <f t="shared" si="279"/>
        <v>#N/A</v>
      </c>
      <c r="U93" s="124" t="e">
        <f t="shared" si="279"/>
        <v>#N/A</v>
      </c>
      <c r="V93" s="124" t="e">
        <f t="shared" si="280"/>
        <v>#N/A</v>
      </c>
      <c r="W93" s="124" t="e">
        <f t="shared" si="280"/>
        <v>#N/A</v>
      </c>
      <c r="X93" s="124" t="e">
        <f t="shared" si="280"/>
        <v>#N/A</v>
      </c>
      <c r="Y93" s="124" t="e">
        <f t="shared" si="280"/>
        <v>#N/A</v>
      </c>
      <c r="Z93" s="124" t="e">
        <f t="shared" si="280"/>
        <v>#N/A</v>
      </c>
      <c r="AA93" s="124" t="e">
        <f t="shared" si="280"/>
        <v>#N/A</v>
      </c>
      <c r="AB93" s="124" t="e">
        <f t="shared" si="280"/>
        <v>#N/A</v>
      </c>
      <c r="AC93" s="124" t="e">
        <f t="shared" si="280"/>
        <v>#N/A</v>
      </c>
      <c r="AD93" s="124" t="e">
        <f t="shared" si="280"/>
        <v>#N/A</v>
      </c>
      <c r="AE93" s="124" t="e">
        <f t="shared" si="280"/>
        <v>#N/A</v>
      </c>
      <c r="AF93" s="124" t="e">
        <f t="shared" si="280"/>
        <v>#N/A</v>
      </c>
      <c r="AG93" s="124" t="e">
        <f t="shared" si="280"/>
        <v>#N/A</v>
      </c>
      <c r="AH93" s="124" t="e">
        <f t="shared" si="280"/>
        <v>#N/A</v>
      </c>
      <c r="AI93" s="124" t="e">
        <f t="shared" si="280"/>
        <v>#N/A</v>
      </c>
      <c r="AJ93" s="124" t="e">
        <f t="shared" si="280"/>
        <v>#N/A</v>
      </c>
      <c r="AK93" s="124" t="e">
        <f t="shared" si="280"/>
        <v>#N/A</v>
      </c>
      <c r="AL93" s="124" t="e">
        <f t="shared" si="281"/>
        <v>#N/A</v>
      </c>
      <c r="AM93" s="124" t="e">
        <f t="shared" si="281"/>
        <v>#N/A</v>
      </c>
      <c r="AN93" s="124" t="e">
        <f t="shared" si="281"/>
        <v>#N/A</v>
      </c>
      <c r="AO93" s="124" t="e">
        <f t="shared" si="281"/>
        <v>#N/A</v>
      </c>
      <c r="AP93" s="124" t="e">
        <f t="shared" si="281"/>
        <v>#N/A</v>
      </c>
      <c r="AQ93" s="124" t="e">
        <f t="shared" si="281"/>
        <v>#N/A</v>
      </c>
      <c r="AR93" s="124" t="e">
        <f t="shared" si="281"/>
        <v>#N/A</v>
      </c>
      <c r="AS93" s="124" t="e">
        <f t="shared" si="281"/>
        <v>#N/A</v>
      </c>
      <c r="AT93" s="124" t="e">
        <f t="shared" si="281"/>
        <v>#N/A</v>
      </c>
      <c r="AU93" s="124" t="e">
        <f t="shared" si="281"/>
        <v>#N/A</v>
      </c>
      <c r="AV93" s="124" t="e">
        <f t="shared" si="281"/>
        <v>#N/A</v>
      </c>
      <c r="AW93" s="124" t="e">
        <f t="shared" si="281"/>
        <v>#N/A</v>
      </c>
      <c r="AX93" s="124" t="e">
        <f t="shared" si="281"/>
        <v>#N/A</v>
      </c>
      <c r="AY93" s="124" t="e">
        <f t="shared" si="281"/>
        <v>#N/A</v>
      </c>
      <c r="AZ93" s="124" t="e">
        <f t="shared" si="281"/>
        <v>#N/A</v>
      </c>
      <c r="BA93" s="124" t="e">
        <f t="shared" si="281"/>
        <v>#N/A</v>
      </c>
      <c r="BB93" s="124" t="e">
        <f t="shared" si="282"/>
        <v>#N/A</v>
      </c>
      <c r="BC93" s="124" t="e">
        <f t="shared" si="282"/>
        <v>#N/A</v>
      </c>
      <c r="BD93" s="124" t="e">
        <f t="shared" si="282"/>
        <v>#N/A</v>
      </c>
      <c r="BE93" s="124" t="e">
        <f t="shared" si="282"/>
        <v>#N/A</v>
      </c>
      <c r="BF93" s="124" t="e">
        <f t="shared" si="282"/>
        <v>#N/A</v>
      </c>
      <c r="BG93" s="124" t="e">
        <f t="shared" si="282"/>
        <v>#N/A</v>
      </c>
      <c r="BH93" s="124" t="e">
        <f t="shared" si="282"/>
        <v>#N/A</v>
      </c>
      <c r="BI93" s="124" t="e">
        <f t="shared" si="282"/>
        <v>#N/A</v>
      </c>
      <c r="BJ93" s="124" t="e">
        <f t="shared" si="282"/>
        <v>#N/A</v>
      </c>
      <c r="BK93" s="124" t="e">
        <f t="shared" si="282"/>
        <v>#N/A</v>
      </c>
      <c r="BL93" s="124" t="e">
        <f t="shared" si="282"/>
        <v>#N/A</v>
      </c>
      <c r="BM93" s="124" t="e">
        <f t="shared" si="282"/>
        <v>#N/A</v>
      </c>
      <c r="BN93" s="124" t="e">
        <f t="shared" si="282"/>
        <v>#N/A</v>
      </c>
    </row>
    <row r="94" spans="1:66" s="124" customFormat="1" hidden="1">
      <c r="C94" s="124" t="s">
        <v>33</v>
      </c>
      <c r="E94" s="124">
        <f t="shared" si="283"/>
        <v>0</v>
      </c>
      <c r="F94" s="124">
        <f t="shared" si="279"/>
        <v>0</v>
      </c>
      <c r="G94" s="124">
        <f t="shared" si="279"/>
        <v>0</v>
      </c>
      <c r="H94" s="124">
        <f t="shared" si="279"/>
        <v>0</v>
      </c>
      <c r="I94" s="124" t="e">
        <f t="shared" si="279"/>
        <v>#N/A</v>
      </c>
      <c r="J94" s="124" t="e">
        <f t="shared" si="279"/>
        <v>#N/A</v>
      </c>
      <c r="K94" s="124" t="e">
        <f t="shared" si="279"/>
        <v>#N/A</v>
      </c>
      <c r="L94" s="124" t="e">
        <f t="shared" si="279"/>
        <v>#N/A</v>
      </c>
      <c r="M94" s="124" t="e">
        <f t="shared" si="279"/>
        <v>#N/A</v>
      </c>
      <c r="N94" s="124" t="e">
        <f t="shared" si="279"/>
        <v>#N/A</v>
      </c>
      <c r="O94" s="124" t="e">
        <f t="shared" si="279"/>
        <v>#N/A</v>
      </c>
      <c r="P94" s="124" t="e">
        <f t="shared" si="279"/>
        <v>#N/A</v>
      </c>
      <c r="Q94" s="124" t="e">
        <f t="shared" si="279"/>
        <v>#N/A</v>
      </c>
      <c r="R94" s="124" t="e">
        <f t="shared" si="279"/>
        <v>#N/A</v>
      </c>
      <c r="S94" s="124" t="e">
        <f t="shared" si="279"/>
        <v>#N/A</v>
      </c>
      <c r="T94" s="124" t="e">
        <f t="shared" si="279"/>
        <v>#N/A</v>
      </c>
      <c r="U94" s="124" t="e">
        <f t="shared" si="279"/>
        <v>#N/A</v>
      </c>
      <c r="V94" s="124" t="e">
        <f t="shared" si="280"/>
        <v>#N/A</v>
      </c>
      <c r="W94" s="124" t="e">
        <f t="shared" si="280"/>
        <v>#N/A</v>
      </c>
      <c r="X94" s="124" t="e">
        <f t="shared" si="280"/>
        <v>#N/A</v>
      </c>
      <c r="Y94" s="124" t="e">
        <f t="shared" si="280"/>
        <v>#N/A</v>
      </c>
      <c r="Z94" s="124" t="e">
        <f t="shared" si="280"/>
        <v>#N/A</v>
      </c>
      <c r="AA94" s="124" t="e">
        <f t="shared" si="280"/>
        <v>#N/A</v>
      </c>
      <c r="AB94" s="124" t="e">
        <f t="shared" si="280"/>
        <v>#N/A</v>
      </c>
      <c r="AC94" s="124" t="e">
        <f t="shared" si="280"/>
        <v>#N/A</v>
      </c>
      <c r="AD94" s="124" t="e">
        <f t="shared" si="280"/>
        <v>#N/A</v>
      </c>
      <c r="AE94" s="124" t="e">
        <f t="shared" si="280"/>
        <v>#N/A</v>
      </c>
      <c r="AF94" s="124" t="e">
        <f t="shared" si="280"/>
        <v>#N/A</v>
      </c>
      <c r="AG94" s="124" t="e">
        <f t="shared" si="280"/>
        <v>#N/A</v>
      </c>
      <c r="AH94" s="124" t="e">
        <f t="shared" si="280"/>
        <v>#N/A</v>
      </c>
      <c r="AI94" s="124" t="e">
        <f t="shared" si="280"/>
        <v>#N/A</v>
      </c>
      <c r="AJ94" s="124" t="e">
        <f t="shared" si="280"/>
        <v>#N/A</v>
      </c>
      <c r="AK94" s="124" t="e">
        <f t="shared" si="280"/>
        <v>#N/A</v>
      </c>
      <c r="AL94" s="124" t="e">
        <f t="shared" si="281"/>
        <v>#N/A</v>
      </c>
      <c r="AM94" s="124" t="e">
        <f t="shared" si="281"/>
        <v>#N/A</v>
      </c>
      <c r="AN94" s="124" t="e">
        <f t="shared" si="281"/>
        <v>#N/A</v>
      </c>
      <c r="AO94" s="124" t="e">
        <f t="shared" si="281"/>
        <v>#N/A</v>
      </c>
      <c r="AP94" s="124" t="e">
        <f t="shared" si="281"/>
        <v>#N/A</v>
      </c>
      <c r="AQ94" s="124" t="e">
        <f t="shared" si="281"/>
        <v>#N/A</v>
      </c>
      <c r="AR94" s="124" t="e">
        <f t="shared" si="281"/>
        <v>#N/A</v>
      </c>
      <c r="AS94" s="124" t="e">
        <f t="shared" si="281"/>
        <v>#N/A</v>
      </c>
      <c r="AT94" s="124" t="e">
        <f t="shared" si="281"/>
        <v>#N/A</v>
      </c>
      <c r="AU94" s="124" t="e">
        <f t="shared" si="281"/>
        <v>#N/A</v>
      </c>
      <c r="AV94" s="124" t="e">
        <f t="shared" si="281"/>
        <v>#N/A</v>
      </c>
      <c r="AW94" s="124" t="e">
        <f t="shared" si="281"/>
        <v>#N/A</v>
      </c>
      <c r="AX94" s="124" t="e">
        <f t="shared" si="281"/>
        <v>#N/A</v>
      </c>
      <c r="AY94" s="124" t="e">
        <f t="shared" si="281"/>
        <v>#N/A</v>
      </c>
      <c r="AZ94" s="124" t="e">
        <f t="shared" si="281"/>
        <v>#N/A</v>
      </c>
      <c r="BA94" s="124" t="e">
        <f t="shared" si="281"/>
        <v>#N/A</v>
      </c>
      <c r="BB94" s="124" t="e">
        <f t="shared" si="282"/>
        <v>#N/A</v>
      </c>
      <c r="BC94" s="124" t="e">
        <f t="shared" si="282"/>
        <v>#N/A</v>
      </c>
      <c r="BD94" s="124" t="e">
        <f t="shared" si="282"/>
        <v>#N/A</v>
      </c>
      <c r="BE94" s="124" t="e">
        <f t="shared" si="282"/>
        <v>#N/A</v>
      </c>
      <c r="BF94" s="124" t="e">
        <f t="shared" si="282"/>
        <v>#N/A</v>
      </c>
      <c r="BG94" s="124" t="e">
        <f t="shared" si="282"/>
        <v>#N/A</v>
      </c>
      <c r="BH94" s="124" t="e">
        <f t="shared" si="282"/>
        <v>#N/A</v>
      </c>
      <c r="BI94" s="124" t="e">
        <f t="shared" si="282"/>
        <v>#N/A</v>
      </c>
      <c r="BJ94" s="124" t="e">
        <f t="shared" si="282"/>
        <v>#N/A</v>
      </c>
      <c r="BK94" s="124" t="e">
        <f t="shared" si="282"/>
        <v>#N/A</v>
      </c>
      <c r="BL94" s="124" t="e">
        <f t="shared" si="282"/>
        <v>#N/A</v>
      </c>
      <c r="BM94" s="124" t="e">
        <f t="shared" si="282"/>
        <v>#N/A</v>
      </c>
      <c r="BN94" s="124" t="e">
        <f t="shared" si="282"/>
        <v>#N/A</v>
      </c>
    </row>
    <row r="95" spans="1:66" s="124" customFormat="1" hidden="1">
      <c r="C95" s="124" t="s">
        <v>304</v>
      </c>
      <c r="E95" s="124">
        <f t="shared" si="283"/>
        <v>0</v>
      </c>
      <c r="F95" s="124">
        <f t="shared" si="279"/>
        <v>0</v>
      </c>
      <c r="G95" s="124">
        <f t="shared" si="279"/>
        <v>0</v>
      </c>
      <c r="H95" s="124">
        <f t="shared" si="279"/>
        <v>0</v>
      </c>
      <c r="I95" s="124" t="e">
        <f t="shared" si="279"/>
        <v>#N/A</v>
      </c>
      <c r="J95" s="124" t="e">
        <f t="shared" si="279"/>
        <v>#N/A</v>
      </c>
      <c r="K95" s="124" t="e">
        <f t="shared" si="279"/>
        <v>#N/A</v>
      </c>
      <c r="L95" s="124" t="e">
        <f t="shared" si="279"/>
        <v>#N/A</v>
      </c>
      <c r="M95" s="124" t="e">
        <f t="shared" si="279"/>
        <v>#N/A</v>
      </c>
      <c r="N95" s="124" t="e">
        <f t="shared" si="279"/>
        <v>#N/A</v>
      </c>
      <c r="O95" s="124" t="e">
        <f t="shared" si="279"/>
        <v>#N/A</v>
      </c>
      <c r="P95" s="124" t="e">
        <f t="shared" si="279"/>
        <v>#N/A</v>
      </c>
      <c r="Q95" s="124" t="e">
        <f t="shared" si="279"/>
        <v>#N/A</v>
      </c>
      <c r="R95" s="124" t="e">
        <f t="shared" si="279"/>
        <v>#N/A</v>
      </c>
      <c r="S95" s="124" t="e">
        <f t="shared" si="279"/>
        <v>#N/A</v>
      </c>
      <c r="T95" s="124" t="e">
        <f t="shared" si="279"/>
        <v>#N/A</v>
      </c>
      <c r="U95" s="124" t="e">
        <f t="shared" si="279"/>
        <v>#N/A</v>
      </c>
      <c r="V95" s="124" t="e">
        <f t="shared" si="280"/>
        <v>#N/A</v>
      </c>
      <c r="W95" s="124" t="e">
        <f t="shared" si="280"/>
        <v>#N/A</v>
      </c>
      <c r="X95" s="124" t="e">
        <f t="shared" si="280"/>
        <v>#N/A</v>
      </c>
      <c r="Y95" s="124" t="e">
        <f t="shared" si="280"/>
        <v>#N/A</v>
      </c>
      <c r="Z95" s="124" t="e">
        <f t="shared" si="280"/>
        <v>#N/A</v>
      </c>
      <c r="AA95" s="124" t="e">
        <f t="shared" si="280"/>
        <v>#N/A</v>
      </c>
      <c r="AB95" s="124" t="e">
        <f t="shared" si="280"/>
        <v>#N/A</v>
      </c>
      <c r="AC95" s="124" t="e">
        <f t="shared" si="280"/>
        <v>#N/A</v>
      </c>
      <c r="AD95" s="124" t="e">
        <f t="shared" si="280"/>
        <v>#N/A</v>
      </c>
      <c r="AE95" s="124" t="e">
        <f t="shared" si="280"/>
        <v>#N/A</v>
      </c>
      <c r="AF95" s="124" t="e">
        <f t="shared" si="280"/>
        <v>#N/A</v>
      </c>
      <c r="AG95" s="124" t="e">
        <f t="shared" si="280"/>
        <v>#N/A</v>
      </c>
      <c r="AH95" s="124" t="e">
        <f t="shared" si="280"/>
        <v>#N/A</v>
      </c>
      <c r="AI95" s="124" t="e">
        <f t="shared" si="280"/>
        <v>#N/A</v>
      </c>
      <c r="AJ95" s="124" t="e">
        <f t="shared" si="280"/>
        <v>#N/A</v>
      </c>
      <c r="AK95" s="124" t="e">
        <f t="shared" si="280"/>
        <v>#N/A</v>
      </c>
      <c r="AL95" s="124" t="e">
        <f t="shared" si="281"/>
        <v>#N/A</v>
      </c>
      <c r="AM95" s="124" t="e">
        <f t="shared" si="281"/>
        <v>#N/A</v>
      </c>
      <c r="AN95" s="124" t="e">
        <f t="shared" si="281"/>
        <v>#N/A</v>
      </c>
      <c r="AO95" s="124" t="e">
        <f t="shared" si="281"/>
        <v>#N/A</v>
      </c>
      <c r="AP95" s="124" t="e">
        <f t="shared" si="281"/>
        <v>#N/A</v>
      </c>
      <c r="AQ95" s="124" t="e">
        <f t="shared" si="281"/>
        <v>#N/A</v>
      </c>
      <c r="AR95" s="124" t="e">
        <f t="shared" si="281"/>
        <v>#N/A</v>
      </c>
      <c r="AS95" s="124" t="e">
        <f t="shared" si="281"/>
        <v>#N/A</v>
      </c>
      <c r="AT95" s="124" t="e">
        <f t="shared" si="281"/>
        <v>#N/A</v>
      </c>
      <c r="AU95" s="124" t="e">
        <f t="shared" si="281"/>
        <v>#N/A</v>
      </c>
      <c r="AV95" s="124" t="e">
        <f t="shared" si="281"/>
        <v>#N/A</v>
      </c>
      <c r="AW95" s="124" t="e">
        <f t="shared" si="281"/>
        <v>#N/A</v>
      </c>
      <c r="AX95" s="124" t="e">
        <f t="shared" si="281"/>
        <v>#N/A</v>
      </c>
      <c r="AY95" s="124" t="e">
        <f t="shared" si="281"/>
        <v>#N/A</v>
      </c>
      <c r="AZ95" s="124" t="e">
        <f t="shared" si="281"/>
        <v>#N/A</v>
      </c>
      <c r="BA95" s="124" t="e">
        <f t="shared" si="281"/>
        <v>#N/A</v>
      </c>
      <c r="BB95" s="124" t="e">
        <f t="shared" si="282"/>
        <v>#N/A</v>
      </c>
      <c r="BC95" s="124" t="e">
        <f t="shared" si="282"/>
        <v>#N/A</v>
      </c>
      <c r="BD95" s="124" t="e">
        <f t="shared" si="282"/>
        <v>#N/A</v>
      </c>
      <c r="BE95" s="124" t="e">
        <f t="shared" si="282"/>
        <v>#N/A</v>
      </c>
      <c r="BF95" s="124" t="e">
        <f t="shared" si="282"/>
        <v>#N/A</v>
      </c>
      <c r="BG95" s="124" t="e">
        <f t="shared" si="282"/>
        <v>#N/A</v>
      </c>
      <c r="BH95" s="124" t="e">
        <f t="shared" si="282"/>
        <v>#N/A</v>
      </c>
      <c r="BI95" s="124" t="e">
        <f t="shared" si="282"/>
        <v>#N/A</v>
      </c>
      <c r="BJ95" s="124" t="e">
        <f t="shared" si="282"/>
        <v>#N/A</v>
      </c>
      <c r="BK95" s="124" t="e">
        <f t="shared" si="282"/>
        <v>#N/A</v>
      </c>
      <c r="BL95" s="124" t="e">
        <f t="shared" si="282"/>
        <v>#N/A</v>
      </c>
      <c r="BM95" s="124" t="e">
        <f t="shared" si="282"/>
        <v>#N/A</v>
      </c>
      <c r="BN95" s="124" t="e">
        <f t="shared" si="282"/>
        <v>#N/A</v>
      </c>
    </row>
    <row r="96" spans="1:66" s="124" customFormat="1" hidden="1"/>
    <row r="97" spans="3:66" s="124" customFormat="1" hidden="1">
      <c r="C97" s="124" t="s">
        <v>303</v>
      </c>
      <c r="F97" s="124">
        <f>E91</f>
        <v>0</v>
      </c>
      <c r="G97" s="124">
        <f t="shared" ref="G97:V101" si="284">F91</f>
        <v>0</v>
      </c>
      <c r="H97" s="124">
        <f t="shared" si="284"/>
        <v>0</v>
      </c>
      <c r="I97" s="124">
        <f t="shared" si="284"/>
        <v>0</v>
      </c>
      <c r="J97" s="124">
        <f t="shared" si="284"/>
        <v>0</v>
      </c>
      <c r="K97" s="124" t="e">
        <f t="shared" si="284"/>
        <v>#N/A</v>
      </c>
      <c r="L97" s="124" t="e">
        <f t="shared" si="284"/>
        <v>#N/A</v>
      </c>
      <c r="M97" s="124" t="e">
        <f t="shared" si="284"/>
        <v>#N/A</v>
      </c>
      <c r="N97" s="124" t="e">
        <f t="shared" si="284"/>
        <v>#N/A</v>
      </c>
      <c r="O97" s="124" t="e">
        <f t="shared" si="284"/>
        <v>#N/A</v>
      </c>
      <c r="P97" s="124" t="e">
        <f t="shared" si="284"/>
        <v>#N/A</v>
      </c>
      <c r="Q97" s="124" t="e">
        <f t="shared" si="284"/>
        <v>#N/A</v>
      </c>
      <c r="R97" s="124" t="e">
        <f t="shared" si="284"/>
        <v>#N/A</v>
      </c>
      <c r="S97" s="124" t="e">
        <f t="shared" si="284"/>
        <v>#N/A</v>
      </c>
      <c r="T97" s="124" t="e">
        <f t="shared" si="284"/>
        <v>#N/A</v>
      </c>
      <c r="U97" s="124" t="e">
        <f t="shared" si="284"/>
        <v>#N/A</v>
      </c>
      <c r="V97" s="124" t="e">
        <f t="shared" si="284"/>
        <v>#N/A</v>
      </c>
      <c r="W97" s="124" t="e">
        <f t="shared" ref="W97:AL101" si="285">V91</f>
        <v>#N/A</v>
      </c>
      <c r="X97" s="124" t="e">
        <f t="shared" si="285"/>
        <v>#N/A</v>
      </c>
      <c r="Y97" s="124" t="e">
        <f t="shared" si="285"/>
        <v>#N/A</v>
      </c>
      <c r="Z97" s="124" t="e">
        <f t="shared" si="285"/>
        <v>#N/A</v>
      </c>
      <c r="AA97" s="124" t="e">
        <f t="shared" si="285"/>
        <v>#N/A</v>
      </c>
      <c r="AB97" s="124" t="e">
        <f t="shared" si="285"/>
        <v>#N/A</v>
      </c>
      <c r="AC97" s="124" t="e">
        <f t="shared" si="285"/>
        <v>#N/A</v>
      </c>
      <c r="AD97" s="124" t="e">
        <f t="shared" si="285"/>
        <v>#N/A</v>
      </c>
      <c r="AE97" s="124" t="e">
        <f t="shared" si="285"/>
        <v>#N/A</v>
      </c>
      <c r="AF97" s="124" t="e">
        <f t="shared" si="285"/>
        <v>#N/A</v>
      </c>
      <c r="AG97" s="124" t="e">
        <f t="shared" si="285"/>
        <v>#N/A</v>
      </c>
      <c r="AH97" s="124" t="e">
        <f t="shared" si="285"/>
        <v>#N/A</v>
      </c>
      <c r="AI97" s="124" t="e">
        <f t="shared" si="285"/>
        <v>#N/A</v>
      </c>
      <c r="AJ97" s="124" t="e">
        <f t="shared" si="285"/>
        <v>#N/A</v>
      </c>
      <c r="AK97" s="124" t="e">
        <f t="shared" si="285"/>
        <v>#N/A</v>
      </c>
      <c r="AL97" s="124" t="e">
        <f t="shared" si="285"/>
        <v>#N/A</v>
      </c>
      <c r="AM97" s="124" t="e">
        <f t="shared" ref="AM97:BB101" si="286">AL91</f>
        <v>#N/A</v>
      </c>
      <c r="AN97" s="124" t="e">
        <f t="shared" si="286"/>
        <v>#N/A</v>
      </c>
      <c r="AO97" s="124" t="e">
        <f t="shared" si="286"/>
        <v>#N/A</v>
      </c>
      <c r="AP97" s="124" t="e">
        <f t="shared" si="286"/>
        <v>#N/A</v>
      </c>
      <c r="AQ97" s="124" t="e">
        <f t="shared" si="286"/>
        <v>#N/A</v>
      </c>
      <c r="AR97" s="124" t="e">
        <f t="shared" si="286"/>
        <v>#N/A</v>
      </c>
      <c r="AS97" s="124" t="e">
        <f t="shared" si="286"/>
        <v>#N/A</v>
      </c>
      <c r="AT97" s="124" t="e">
        <f t="shared" si="286"/>
        <v>#N/A</v>
      </c>
      <c r="AU97" s="124" t="e">
        <f t="shared" si="286"/>
        <v>#N/A</v>
      </c>
      <c r="AV97" s="124" t="e">
        <f t="shared" si="286"/>
        <v>#N/A</v>
      </c>
      <c r="AW97" s="124" t="e">
        <f t="shared" si="286"/>
        <v>#N/A</v>
      </c>
      <c r="AX97" s="124" t="e">
        <f t="shared" si="286"/>
        <v>#N/A</v>
      </c>
      <c r="AY97" s="124" t="e">
        <f t="shared" si="286"/>
        <v>#N/A</v>
      </c>
      <c r="AZ97" s="124" t="e">
        <f t="shared" si="286"/>
        <v>#N/A</v>
      </c>
      <c r="BA97" s="124" t="e">
        <f t="shared" si="286"/>
        <v>#N/A</v>
      </c>
      <c r="BB97" s="124" t="e">
        <f t="shared" si="286"/>
        <v>#N/A</v>
      </c>
      <c r="BC97" s="124" t="e">
        <f t="shared" ref="BC97:BN101" si="287">BB91</f>
        <v>#N/A</v>
      </c>
      <c r="BD97" s="124" t="e">
        <f t="shared" si="287"/>
        <v>#N/A</v>
      </c>
      <c r="BE97" s="124" t="e">
        <f t="shared" si="287"/>
        <v>#N/A</v>
      </c>
      <c r="BF97" s="124" t="e">
        <f t="shared" si="287"/>
        <v>#N/A</v>
      </c>
      <c r="BG97" s="124" t="e">
        <f t="shared" si="287"/>
        <v>#N/A</v>
      </c>
      <c r="BH97" s="124" t="e">
        <f t="shared" si="287"/>
        <v>#N/A</v>
      </c>
      <c r="BI97" s="124" t="e">
        <f t="shared" si="287"/>
        <v>#N/A</v>
      </c>
      <c r="BJ97" s="124" t="e">
        <f t="shared" si="287"/>
        <v>#N/A</v>
      </c>
      <c r="BK97" s="124" t="e">
        <f t="shared" si="287"/>
        <v>#N/A</v>
      </c>
      <c r="BL97" s="124" t="e">
        <f t="shared" si="287"/>
        <v>#N/A</v>
      </c>
      <c r="BM97" s="124" t="e">
        <f t="shared" si="287"/>
        <v>#N/A</v>
      </c>
      <c r="BN97" s="124" t="e">
        <f t="shared" si="287"/>
        <v>#N/A</v>
      </c>
    </row>
    <row r="98" spans="3:66" s="124" customFormat="1" hidden="1">
      <c r="C98" s="124" t="s">
        <v>29</v>
      </c>
      <c r="F98" s="124">
        <f t="shared" ref="F98:F101" si="288">E92</f>
        <v>0</v>
      </c>
      <c r="G98" s="124">
        <f t="shared" si="284"/>
        <v>0</v>
      </c>
      <c r="H98" s="124">
        <f t="shared" si="284"/>
        <v>0</v>
      </c>
      <c r="I98" s="124">
        <f t="shared" si="284"/>
        <v>0</v>
      </c>
      <c r="J98" s="124" t="e">
        <f t="shared" si="284"/>
        <v>#N/A</v>
      </c>
      <c r="K98" s="124" t="e">
        <f t="shared" si="284"/>
        <v>#N/A</v>
      </c>
      <c r="L98" s="124" t="e">
        <f t="shared" si="284"/>
        <v>#N/A</v>
      </c>
      <c r="M98" s="124" t="e">
        <f t="shared" si="284"/>
        <v>#N/A</v>
      </c>
      <c r="N98" s="124" t="e">
        <f t="shared" si="284"/>
        <v>#N/A</v>
      </c>
      <c r="O98" s="124" t="e">
        <f t="shared" si="284"/>
        <v>#N/A</v>
      </c>
      <c r="P98" s="124" t="e">
        <f t="shared" si="284"/>
        <v>#N/A</v>
      </c>
      <c r="Q98" s="124" t="e">
        <f t="shared" si="284"/>
        <v>#N/A</v>
      </c>
      <c r="R98" s="124" t="e">
        <f t="shared" si="284"/>
        <v>#N/A</v>
      </c>
      <c r="S98" s="124" t="e">
        <f t="shared" si="284"/>
        <v>#N/A</v>
      </c>
      <c r="T98" s="124" t="e">
        <f t="shared" si="284"/>
        <v>#N/A</v>
      </c>
      <c r="U98" s="124" t="e">
        <f t="shared" si="284"/>
        <v>#N/A</v>
      </c>
      <c r="V98" s="124" t="e">
        <f t="shared" si="284"/>
        <v>#N/A</v>
      </c>
      <c r="W98" s="124" t="e">
        <f t="shared" si="285"/>
        <v>#N/A</v>
      </c>
      <c r="X98" s="124" t="e">
        <f t="shared" si="285"/>
        <v>#N/A</v>
      </c>
      <c r="Y98" s="124" t="e">
        <f t="shared" si="285"/>
        <v>#N/A</v>
      </c>
      <c r="Z98" s="124" t="e">
        <f t="shared" si="285"/>
        <v>#N/A</v>
      </c>
      <c r="AA98" s="124" t="e">
        <f t="shared" si="285"/>
        <v>#N/A</v>
      </c>
      <c r="AB98" s="124" t="e">
        <f t="shared" si="285"/>
        <v>#N/A</v>
      </c>
      <c r="AC98" s="124" t="e">
        <f t="shared" si="285"/>
        <v>#N/A</v>
      </c>
      <c r="AD98" s="124" t="e">
        <f t="shared" si="285"/>
        <v>#N/A</v>
      </c>
      <c r="AE98" s="124" t="e">
        <f t="shared" si="285"/>
        <v>#N/A</v>
      </c>
      <c r="AF98" s="124" t="e">
        <f t="shared" si="285"/>
        <v>#N/A</v>
      </c>
      <c r="AG98" s="124" t="e">
        <f t="shared" si="285"/>
        <v>#N/A</v>
      </c>
      <c r="AH98" s="124" t="e">
        <f t="shared" si="285"/>
        <v>#N/A</v>
      </c>
      <c r="AI98" s="124" t="e">
        <f t="shared" si="285"/>
        <v>#N/A</v>
      </c>
      <c r="AJ98" s="124" t="e">
        <f t="shared" si="285"/>
        <v>#N/A</v>
      </c>
      <c r="AK98" s="124" t="e">
        <f t="shared" si="285"/>
        <v>#N/A</v>
      </c>
      <c r="AL98" s="124" t="e">
        <f t="shared" si="285"/>
        <v>#N/A</v>
      </c>
      <c r="AM98" s="124" t="e">
        <f t="shared" si="286"/>
        <v>#N/A</v>
      </c>
      <c r="AN98" s="124" t="e">
        <f t="shared" si="286"/>
        <v>#N/A</v>
      </c>
      <c r="AO98" s="124" t="e">
        <f t="shared" si="286"/>
        <v>#N/A</v>
      </c>
      <c r="AP98" s="124" t="e">
        <f t="shared" si="286"/>
        <v>#N/A</v>
      </c>
      <c r="AQ98" s="124" t="e">
        <f t="shared" si="286"/>
        <v>#N/A</v>
      </c>
      <c r="AR98" s="124" t="e">
        <f t="shared" si="286"/>
        <v>#N/A</v>
      </c>
      <c r="AS98" s="124" t="e">
        <f t="shared" si="286"/>
        <v>#N/A</v>
      </c>
      <c r="AT98" s="124" t="e">
        <f t="shared" si="286"/>
        <v>#N/A</v>
      </c>
      <c r="AU98" s="124" t="e">
        <f t="shared" si="286"/>
        <v>#N/A</v>
      </c>
      <c r="AV98" s="124" t="e">
        <f t="shared" si="286"/>
        <v>#N/A</v>
      </c>
      <c r="AW98" s="124" t="e">
        <f t="shared" si="286"/>
        <v>#N/A</v>
      </c>
      <c r="AX98" s="124" t="e">
        <f t="shared" si="286"/>
        <v>#N/A</v>
      </c>
      <c r="AY98" s="124" t="e">
        <f t="shared" si="286"/>
        <v>#N/A</v>
      </c>
      <c r="AZ98" s="124" t="e">
        <f t="shared" si="286"/>
        <v>#N/A</v>
      </c>
      <c r="BA98" s="124" t="e">
        <f t="shared" si="286"/>
        <v>#N/A</v>
      </c>
      <c r="BB98" s="124" t="e">
        <f t="shared" si="286"/>
        <v>#N/A</v>
      </c>
      <c r="BC98" s="124" t="e">
        <f t="shared" si="287"/>
        <v>#N/A</v>
      </c>
      <c r="BD98" s="124" t="e">
        <f t="shared" si="287"/>
        <v>#N/A</v>
      </c>
      <c r="BE98" s="124" t="e">
        <f t="shared" si="287"/>
        <v>#N/A</v>
      </c>
      <c r="BF98" s="124" t="e">
        <f t="shared" si="287"/>
        <v>#N/A</v>
      </c>
      <c r="BG98" s="124" t="e">
        <f t="shared" si="287"/>
        <v>#N/A</v>
      </c>
      <c r="BH98" s="124" t="e">
        <f t="shared" si="287"/>
        <v>#N/A</v>
      </c>
      <c r="BI98" s="124" t="e">
        <f t="shared" si="287"/>
        <v>#N/A</v>
      </c>
      <c r="BJ98" s="124" t="e">
        <f t="shared" si="287"/>
        <v>#N/A</v>
      </c>
      <c r="BK98" s="124" t="e">
        <f t="shared" si="287"/>
        <v>#N/A</v>
      </c>
      <c r="BL98" s="124" t="e">
        <f t="shared" si="287"/>
        <v>#N/A</v>
      </c>
      <c r="BM98" s="124" t="e">
        <f t="shared" si="287"/>
        <v>#N/A</v>
      </c>
      <c r="BN98" s="124" t="e">
        <f t="shared" si="287"/>
        <v>#N/A</v>
      </c>
    </row>
    <row r="99" spans="3:66" s="124" customFormat="1" hidden="1">
      <c r="C99" s="124" t="s">
        <v>31</v>
      </c>
      <c r="F99" s="124">
        <f t="shared" si="288"/>
        <v>0</v>
      </c>
      <c r="G99" s="124">
        <f t="shared" si="284"/>
        <v>0</v>
      </c>
      <c r="H99" s="124">
        <f t="shared" si="284"/>
        <v>0</v>
      </c>
      <c r="I99" s="124">
        <f t="shared" si="284"/>
        <v>0</v>
      </c>
      <c r="J99" s="124" t="e">
        <f t="shared" si="284"/>
        <v>#N/A</v>
      </c>
      <c r="K99" s="124" t="e">
        <f t="shared" si="284"/>
        <v>#N/A</v>
      </c>
      <c r="L99" s="124" t="e">
        <f t="shared" si="284"/>
        <v>#N/A</v>
      </c>
      <c r="M99" s="124" t="e">
        <f t="shared" si="284"/>
        <v>#N/A</v>
      </c>
      <c r="N99" s="124" t="e">
        <f t="shared" si="284"/>
        <v>#N/A</v>
      </c>
      <c r="O99" s="124" t="e">
        <f t="shared" si="284"/>
        <v>#N/A</v>
      </c>
      <c r="P99" s="124" t="e">
        <f t="shared" si="284"/>
        <v>#N/A</v>
      </c>
      <c r="Q99" s="124" t="e">
        <f t="shared" si="284"/>
        <v>#N/A</v>
      </c>
      <c r="R99" s="124" t="e">
        <f t="shared" si="284"/>
        <v>#N/A</v>
      </c>
      <c r="S99" s="124" t="e">
        <f t="shared" si="284"/>
        <v>#N/A</v>
      </c>
      <c r="T99" s="124" t="e">
        <f t="shared" si="284"/>
        <v>#N/A</v>
      </c>
      <c r="U99" s="124" t="e">
        <f t="shared" si="284"/>
        <v>#N/A</v>
      </c>
      <c r="V99" s="124" t="e">
        <f t="shared" si="284"/>
        <v>#N/A</v>
      </c>
      <c r="W99" s="124" t="e">
        <f t="shared" si="285"/>
        <v>#N/A</v>
      </c>
      <c r="X99" s="124" t="e">
        <f t="shared" si="285"/>
        <v>#N/A</v>
      </c>
      <c r="Y99" s="124" t="e">
        <f t="shared" si="285"/>
        <v>#N/A</v>
      </c>
      <c r="Z99" s="124" t="e">
        <f t="shared" si="285"/>
        <v>#N/A</v>
      </c>
      <c r="AA99" s="124" t="e">
        <f t="shared" si="285"/>
        <v>#N/A</v>
      </c>
      <c r="AB99" s="124" t="e">
        <f t="shared" si="285"/>
        <v>#N/A</v>
      </c>
      <c r="AC99" s="124" t="e">
        <f t="shared" si="285"/>
        <v>#N/A</v>
      </c>
      <c r="AD99" s="124" t="e">
        <f t="shared" si="285"/>
        <v>#N/A</v>
      </c>
      <c r="AE99" s="124" t="e">
        <f t="shared" si="285"/>
        <v>#N/A</v>
      </c>
      <c r="AF99" s="124" t="e">
        <f t="shared" si="285"/>
        <v>#N/A</v>
      </c>
      <c r="AG99" s="124" t="e">
        <f t="shared" si="285"/>
        <v>#N/A</v>
      </c>
      <c r="AH99" s="124" t="e">
        <f t="shared" si="285"/>
        <v>#N/A</v>
      </c>
      <c r="AI99" s="124" t="e">
        <f t="shared" si="285"/>
        <v>#N/A</v>
      </c>
      <c r="AJ99" s="124" t="e">
        <f t="shared" si="285"/>
        <v>#N/A</v>
      </c>
      <c r="AK99" s="124" t="e">
        <f t="shared" si="285"/>
        <v>#N/A</v>
      </c>
      <c r="AL99" s="124" t="e">
        <f t="shared" si="285"/>
        <v>#N/A</v>
      </c>
      <c r="AM99" s="124" t="e">
        <f t="shared" si="286"/>
        <v>#N/A</v>
      </c>
      <c r="AN99" s="124" t="e">
        <f t="shared" si="286"/>
        <v>#N/A</v>
      </c>
      <c r="AO99" s="124" t="e">
        <f t="shared" si="286"/>
        <v>#N/A</v>
      </c>
      <c r="AP99" s="124" t="e">
        <f t="shared" si="286"/>
        <v>#N/A</v>
      </c>
      <c r="AQ99" s="124" t="e">
        <f t="shared" si="286"/>
        <v>#N/A</v>
      </c>
      <c r="AR99" s="124" t="e">
        <f t="shared" si="286"/>
        <v>#N/A</v>
      </c>
      <c r="AS99" s="124" t="e">
        <f t="shared" si="286"/>
        <v>#N/A</v>
      </c>
      <c r="AT99" s="124" t="e">
        <f t="shared" si="286"/>
        <v>#N/A</v>
      </c>
      <c r="AU99" s="124" t="e">
        <f t="shared" si="286"/>
        <v>#N/A</v>
      </c>
      <c r="AV99" s="124" t="e">
        <f t="shared" si="286"/>
        <v>#N/A</v>
      </c>
      <c r="AW99" s="124" t="e">
        <f t="shared" si="286"/>
        <v>#N/A</v>
      </c>
      <c r="AX99" s="124" t="e">
        <f t="shared" si="286"/>
        <v>#N/A</v>
      </c>
      <c r="AY99" s="124" t="e">
        <f t="shared" si="286"/>
        <v>#N/A</v>
      </c>
      <c r="AZ99" s="124" t="e">
        <f t="shared" si="286"/>
        <v>#N/A</v>
      </c>
      <c r="BA99" s="124" t="e">
        <f t="shared" si="286"/>
        <v>#N/A</v>
      </c>
      <c r="BB99" s="124" t="e">
        <f t="shared" si="286"/>
        <v>#N/A</v>
      </c>
      <c r="BC99" s="124" t="e">
        <f t="shared" si="287"/>
        <v>#N/A</v>
      </c>
      <c r="BD99" s="124" t="e">
        <f t="shared" si="287"/>
        <v>#N/A</v>
      </c>
      <c r="BE99" s="124" t="e">
        <f t="shared" si="287"/>
        <v>#N/A</v>
      </c>
      <c r="BF99" s="124" t="e">
        <f t="shared" si="287"/>
        <v>#N/A</v>
      </c>
      <c r="BG99" s="124" t="e">
        <f t="shared" si="287"/>
        <v>#N/A</v>
      </c>
      <c r="BH99" s="124" t="e">
        <f t="shared" si="287"/>
        <v>#N/A</v>
      </c>
      <c r="BI99" s="124" t="e">
        <f t="shared" si="287"/>
        <v>#N/A</v>
      </c>
      <c r="BJ99" s="124" t="e">
        <f t="shared" si="287"/>
        <v>#N/A</v>
      </c>
      <c r="BK99" s="124" t="e">
        <f t="shared" si="287"/>
        <v>#N/A</v>
      </c>
      <c r="BL99" s="124" t="e">
        <f t="shared" si="287"/>
        <v>#N/A</v>
      </c>
      <c r="BM99" s="124" t="e">
        <f t="shared" si="287"/>
        <v>#N/A</v>
      </c>
      <c r="BN99" s="124" t="e">
        <f t="shared" si="287"/>
        <v>#N/A</v>
      </c>
    </row>
    <row r="100" spans="3:66" s="124" customFormat="1" hidden="1">
      <c r="C100" s="124" t="s">
        <v>33</v>
      </c>
      <c r="F100" s="124">
        <f t="shared" si="288"/>
        <v>0</v>
      </c>
      <c r="G100" s="124">
        <f t="shared" si="284"/>
        <v>0</v>
      </c>
      <c r="H100" s="124">
        <f t="shared" si="284"/>
        <v>0</v>
      </c>
      <c r="I100" s="124">
        <f t="shared" si="284"/>
        <v>0</v>
      </c>
      <c r="J100" s="124" t="e">
        <f t="shared" si="284"/>
        <v>#N/A</v>
      </c>
      <c r="K100" s="124" t="e">
        <f t="shared" si="284"/>
        <v>#N/A</v>
      </c>
      <c r="L100" s="124" t="e">
        <f t="shared" si="284"/>
        <v>#N/A</v>
      </c>
      <c r="M100" s="124" t="e">
        <f t="shared" si="284"/>
        <v>#N/A</v>
      </c>
      <c r="N100" s="124" t="e">
        <f t="shared" si="284"/>
        <v>#N/A</v>
      </c>
      <c r="O100" s="124" t="e">
        <f t="shared" si="284"/>
        <v>#N/A</v>
      </c>
      <c r="P100" s="124" t="e">
        <f t="shared" si="284"/>
        <v>#N/A</v>
      </c>
      <c r="Q100" s="124" t="e">
        <f t="shared" si="284"/>
        <v>#N/A</v>
      </c>
      <c r="R100" s="124" t="e">
        <f t="shared" si="284"/>
        <v>#N/A</v>
      </c>
      <c r="S100" s="124" t="e">
        <f t="shared" si="284"/>
        <v>#N/A</v>
      </c>
      <c r="T100" s="124" t="e">
        <f t="shared" si="284"/>
        <v>#N/A</v>
      </c>
      <c r="U100" s="124" t="e">
        <f t="shared" si="284"/>
        <v>#N/A</v>
      </c>
      <c r="V100" s="124" t="e">
        <f t="shared" si="284"/>
        <v>#N/A</v>
      </c>
      <c r="W100" s="124" t="e">
        <f t="shared" si="285"/>
        <v>#N/A</v>
      </c>
      <c r="X100" s="124" t="e">
        <f t="shared" si="285"/>
        <v>#N/A</v>
      </c>
      <c r="Y100" s="124" t="e">
        <f t="shared" si="285"/>
        <v>#N/A</v>
      </c>
      <c r="Z100" s="124" t="e">
        <f t="shared" si="285"/>
        <v>#N/A</v>
      </c>
      <c r="AA100" s="124" t="e">
        <f t="shared" si="285"/>
        <v>#N/A</v>
      </c>
      <c r="AB100" s="124" t="e">
        <f t="shared" si="285"/>
        <v>#N/A</v>
      </c>
      <c r="AC100" s="124" t="e">
        <f t="shared" si="285"/>
        <v>#N/A</v>
      </c>
      <c r="AD100" s="124" t="e">
        <f t="shared" si="285"/>
        <v>#N/A</v>
      </c>
      <c r="AE100" s="124" t="e">
        <f t="shared" si="285"/>
        <v>#N/A</v>
      </c>
      <c r="AF100" s="124" t="e">
        <f t="shared" si="285"/>
        <v>#N/A</v>
      </c>
      <c r="AG100" s="124" t="e">
        <f t="shared" si="285"/>
        <v>#N/A</v>
      </c>
      <c r="AH100" s="124" t="e">
        <f t="shared" si="285"/>
        <v>#N/A</v>
      </c>
      <c r="AI100" s="124" t="e">
        <f t="shared" si="285"/>
        <v>#N/A</v>
      </c>
      <c r="AJ100" s="124" t="e">
        <f t="shared" si="285"/>
        <v>#N/A</v>
      </c>
      <c r="AK100" s="124" t="e">
        <f t="shared" si="285"/>
        <v>#N/A</v>
      </c>
      <c r="AL100" s="124" t="e">
        <f t="shared" si="285"/>
        <v>#N/A</v>
      </c>
      <c r="AM100" s="124" t="e">
        <f t="shared" si="286"/>
        <v>#N/A</v>
      </c>
      <c r="AN100" s="124" t="e">
        <f t="shared" si="286"/>
        <v>#N/A</v>
      </c>
      <c r="AO100" s="124" t="e">
        <f t="shared" si="286"/>
        <v>#N/A</v>
      </c>
      <c r="AP100" s="124" t="e">
        <f t="shared" si="286"/>
        <v>#N/A</v>
      </c>
      <c r="AQ100" s="124" t="e">
        <f t="shared" si="286"/>
        <v>#N/A</v>
      </c>
      <c r="AR100" s="124" t="e">
        <f t="shared" si="286"/>
        <v>#N/A</v>
      </c>
      <c r="AS100" s="124" t="e">
        <f t="shared" si="286"/>
        <v>#N/A</v>
      </c>
      <c r="AT100" s="124" t="e">
        <f t="shared" si="286"/>
        <v>#N/A</v>
      </c>
      <c r="AU100" s="124" t="e">
        <f t="shared" si="286"/>
        <v>#N/A</v>
      </c>
      <c r="AV100" s="124" t="e">
        <f t="shared" si="286"/>
        <v>#N/A</v>
      </c>
      <c r="AW100" s="124" t="e">
        <f t="shared" si="286"/>
        <v>#N/A</v>
      </c>
      <c r="AX100" s="124" t="e">
        <f t="shared" si="286"/>
        <v>#N/A</v>
      </c>
      <c r="AY100" s="124" t="e">
        <f t="shared" si="286"/>
        <v>#N/A</v>
      </c>
      <c r="AZ100" s="124" t="e">
        <f t="shared" si="286"/>
        <v>#N/A</v>
      </c>
      <c r="BA100" s="124" t="e">
        <f t="shared" si="286"/>
        <v>#N/A</v>
      </c>
      <c r="BB100" s="124" t="e">
        <f t="shared" si="286"/>
        <v>#N/A</v>
      </c>
      <c r="BC100" s="124" t="e">
        <f t="shared" si="287"/>
        <v>#N/A</v>
      </c>
      <c r="BD100" s="124" t="e">
        <f t="shared" si="287"/>
        <v>#N/A</v>
      </c>
      <c r="BE100" s="124" t="e">
        <f t="shared" si="287"/>
        <v>#N/A</v>
      </c>
      <c r="BF100" s="124" t="e">
        <f t="shared" si="287"/>
        <v>#N/A</v>
      </c>
      <c r="BG100" s="124" t="e">
        <f t="shared" si="287"/>
        <v>#N/A</v>
      </c>
      <c r="BH100" s="124" t="e">
        <f t="shared" si="287"/>
        <v>#N/A</v>
      </c>
      <c r="BI100" s="124" t="e">
        <f t="shared" si="287"/>
        <v>#N/A</v>
      </c>
      <c r="BJ100" s="124" t="e">
        <f t="shared" si="287"/>
        <v>#N/A</v>
      </c>
      <c r="BK100" s="124" t="e">
        <f t="shared" si="287"/>
        <v>#N/A</v>
      </c>
      <c r="BL100" s="124" t="e">
        <f t="shared" si="287"/>
        <v>#N/A</v>
      </c>
      <c r="BM100" s="124" t="e">
        <f t="shared" si="287"/>
        <v>#N/A</v>
      </c>
      <c r="BN100" s="124" t="e">
        <f t="shared" si="287"/>
        <v>#N/A</v>
      </c>
    </row>
    <row r="101" spans="3:66" s="124" customFormat="1" hidden="1">
      <c r="C101" s="124" t="s">
        <v>304</v>
      </c>
      <c r="F101" s="124">
        <f t="shared" si="288"/>
        <v>0</v>
      </c>
      <c r="G101" s="124">
        <f t="shared" si="284"/>
        <v>0</v>
      </c>
      <c r="H101" s="124">
        <f t="shared" si="284"/>
        <v>0</v>
      </c>
      <c r="I101" s="124">
        <f t="shared" si="284"/>
        <v>0</v>
      </c>
      <c r="J101" s="124" t="e">
        <f t="shared" si="284"/>
        <v>#N/A</v>
      </c>
      <c r="K101" s="124" t="e">
        <f t="shared" si="284"/>
        <v>#N/A</v>
      </c>
      <c r="L101" s="124" t="e">
        <f t="shared" si="284"/>
        <v>#N/A</v>
      </c>
      <c r="M101" s="124" t="e">
        <f t="shared" si="284"/>
        <v>#N/A</v>
      </c>
      <c r="N101" s="124" t="e">
        <f t="shared" si="284"/>
        <v>#N/A</v>
      </c>
      <c r="O101" s="124" t="e">
        <f t="shared" si="284"/>
        <v>#N/A</v>
      </c>
      <c r="P101" s="124" t="e">
        <f t="shared" si="284"/>
        <v>#N/A</v>
      </c>
      <c r="Q101" s="124" t="e">
        <f t="shared" si="284"/>
        <v>#N/A</v>
      </c>
      <c r="R101" s="124" t="e">
        <f t="shared" si="284"/>
        <v>#N/A</v>
      </c>
      <c r="S101" s="124" t="e">
        <f t="shared" si="284"/>
        <v>#N/A</v>
      </c>
      <c r="T101" s="124" t="e">
        <f t="shared" si="284"/>
        <v>#N/A</v>
      </c>
      <c r="U101" s="124" t="e">
        <f t="shared" si="284"/>
        <v>#N/A</v>
      </c>
      <c r="V101" s="124" t="e">
        <f t="shared" si="284"/>
        <v>#N/A</v>
      </c>
      <c r="W101" s="124" t="e">
        <f t="shared" si="285"/>
        <v>#N/A</v>
      </c>
      <c r="X101" s="124" t="e">
        <f t="shared" si="285"/>
        <v>#N/A</v>
      </c>
      <c r="Y101" s="124" t="e">
        <f t="shared" si="285"/>
        <v>#N/A</v>
      </c>
      <c r="Z101" s="124" t="e">
        <f t="shared" si="285"/>
        <v>#N/A</v>
      </c>
      <c r="AA101" s="124" t="e">
        <f t="shared" si="285"/>
        <v>#N/A</v>
      </c>
      <c r="AB101" s="124" t="e">
        <f t="shared" si="285"/>
        <v>#N/A</v>
      </c>
      <c r="AC101" s="124" t="e">
        <f t="shared" si="285"/>
        <v>#N/A</v>
      </c>
      <c r="AD101" s="124" t="e">
        <f t="shared" si="285"/>
        <v>#N/A</v>
      </c>
      <c r="AE101" s="124" t="e">
        <f t="shared" si="285"/>
        <v>#N/A</v>
      </c>
      <c r="AF101" s="124" t="e">
        <f t="shared" si="285"/>
        <v>#N/A</v>
      </c>
      <c r="AG101" s="124" t="e">
        <f t="shared" si="285"/>
        <v>#N/A</v>
      </c>
      <c r="AH101" s="124" t="e">
        <f t="shared" si="285"/>
        <v>#N/A</v>
      </c>
      <c r="AI101" s="124" t="e">
        <f t="shared" si="285"/>
        <v>#N/A</v>
      </c>
      <c r="AJ101" s="124" t="e">
        <f t="shared" si="285"/>
        <v>#N/A</v>
      </c>
      <c r="AK101" s="124" t="e">
        <f t="shared" si="285"/>
        <v>#N/A</v>
      </c>
      <c r="AL101" s="124" t="e">
        <f t="shared" si="285"/>
        <v>#N/A</v>
      </c>
      <c r="AM101" s="124" t="e">
        <f t="shared" si="286"/>
        <v>#N/A</v>
      </c>
      <c r="AN101" s="124" t="e">
        <f t="shared" si="286"/>
        <v>#N/A</v>
      </c>
      <c r="AO101" s="124" t="e">
        <f t="shared" si="286"/>
        <v>#N/A</v>
      </c>
      <c r="AP101" s="124" t="e">
        <f t="shared" si="286"/>
        <v>#N/A</v>
      </c>
      <c r="AQ101" s="124" t="e">
        <f t="shared" si="286"/>
        <v>#N/A</v>
      </c>
      <c r="AR101" s="124" t="e">
        <f t="shared" si="286"/>
        <v>#N/A</v>
      </c>
      <c r="AS101" s="124" t="e">
        <f t="shared" si="286"/>
        <v>#N/A</v>
      </c>
      <c r="AT101" s="124" t="e">
        <f t="shared" si="286"/>
        <v>#N/A</v>
      </c>
      <c r="AU101" s="124" t="e">
        <f t="shared" si="286"/>
        <v>#N/A</v>
      </c>
      <c r="AV101" s="124" t="e">
        <f t="shared" si="286"/>
        <v>#N/A</v>
      </c>
      <c r="AW101" s="124" t="e">
        <f t="shared" si="286"/>
        <v>#N/A</v>
      </c>
      <c r="AX101" s="124" t="e">
        <f t="shared" si="286"/>
        <v>#N/A</v>
      </c>
      <c r="AY101" s="124" t="e">
        <f t="shared" si="286"/>
        <v>#N/A</v>
      </c>
      <c r="AZ101" s="124" t="e">
        <f t="shared" si="286"/>
        <v>#N/A</v>
      </c>
      <c r="BA101" s="124" t="e">
        <f t="shared" si="286"/>
        <v>#N/A</v>
      </c>
      <c r="BB101" s="124" t="e">
        <f t="shared" si="286"/>
        <v>#N/A</v>
      </c>
      <c r="BC101" s="124" t="e">
        <f t="shared" si="287"/>
        <v>#N/A</v>
      </c>
      <c r="BD101" s="124" t="e">
        <f t="shared" si="287"/>
        <v>#N/A</v>
      </c>
      <c r="BE101" s="124" t="e">
        <f t="shared" si="287"/>
        <v>#N/A</v>
      </c>
      <c r="BF101" s="124" t="e">
        <f t="shared" si="287"/>
        <v>#N/A</v>
      </c>
      <c r="BG101" s="124" t="e">
        <f t="shared" si="287"/>
        <v>#N/A</v>
      </c>
      <c r="BH101" s="124" t="e">
        <f t="shared" si="287"/>
        <v>#N/A</v>
      </c>
      <c r="BI101" s="124" t="e">
        <f t="shared" si="287"/>
        <v>#N/A</v>
      </c>
      <c r="BJ101" s="124" t="e">
        <f t="shared" si="287"/>
        <v>#N/A</v>
      </c>
      <c r="BK101" s="124" t="e">
        <f t="shared" si="287"/>
        <v>#N/A</v>
      </c>
      <c r="BL101" s="124" t="e">
        <f t="shared" si="287"/>
        <v>#N/A</v>
      </c>
      <c r="BM101" s="124" t="e">
        <f t="shared" si="287"/>
        <v>#N/A</v>
      </c>
      <c r="BN101" s="124" t="e">
        <f t="shared" si="287"/>
        <v>#N/A</v>
      </c>
    </row>
    <row r="102" spans="3:66" s="124" customFormat="1" hidden="1"/>
    <row r="103" spans="3:66" s="124" customFormat="1" hidden="1">
      <c r="C103" s="124" t="s">
        <v>303</v>
      </c>
      <c r="G103" s="124">
        <f>F97</f>
        <v>0</v>
      </c>
      <c r="H103" s="124">
        <f t="shared" ref="H103:W107" si="289">G97</f>
        <v>0</v>
      </c>
      <c r="I103" s="124">
        <f t="shared" si="289"/>
        <v>0</v>
      </c>
      <c r="J103" s="124">
        <f t="shared" si="289"/>
        <v>0</v>
      </c>
      <c r="K103" s="124">
        <f t="shared" si="289"/>
        <v>0</v>
      </c>
      <c r="L103" s="124" t="e">
        <f t="shared" si="289"/>
        <v>#N/A</v>
      </c>
      <c r="M103" s="124" t="e">
        <f t="shared" si="289"/>
        <v>#N/A</v>
      </c>
      <c r="N103" s="124" t="e">
        <f t="shared" si="289"/>
        <v>#N/A</v>
      </c>
      <c r="O103" s="124" t="e">
        <f t="shared" si="289"/>
        <v>#N/A</v>
      </c>
      <c r="P103" s="124" t="e">
        <f t="shared" si="289"/>
        <v>#N/A</v>
      </c>
      <c r="Q103" s="124" t="e">
        <f t="shared" si="289"/>
        <v>#N/A</v>
      </c>
      <c r="R103" s="124" t="e">
        <f t="shared" si="289"/>
        <v>#N/A</v>
      </c>
      <c r="S103" s="124" t="e">
        <f t="shared" si="289"/>
        <v>#N/A</v>
      </c>
      <c r="T103" s="124" t="e">
        <f t="shared" si="289"/>
        <v>#N/A</v>
      </c>
      <c r="U103" s="124" t="e">
        <f t="shared" si="289"/>
        <v>#N/A</v>
      </c>
      <c r="V103" s="124" t="e">
        <f t="shared" si="289"/>
        <v>#N/A</v>
      </c>
      <c r="W103" s="124" t="e">
        <f t="shared" si="289"/>
        <v>#N/A</v>
      </c>
      <c r="X103" s="124" t="e">
        <f t="shared" ref="X103:AM107" si="290">W97</f>
        <v>#N/A</v>
      </c>
      <c r="Y103" s="124" t="e">
        <f t="shared" si="290"/>
        <v>#N/A</v>
      </c>
      <c r="Z103" s="124" t="e">
        <f t="shared" si="290"/>
        <v>#N/A</v>
      </c>
      <c r="AA103" s="124" t="e">
        <f t="shared" si="290"/>
        <v>#N/A</v>
      </c>
      <c r="AB103" s="124" t="e">
        <f t="shared" si="290"/>
        <v>#N/A</v>
      </c>
      <c r="AC103" s="124" t="e">
        <f t="shared" si="290"/>
        <v>#N/A</v>
      </c>
      <c r="AD103" s="124" t="e">
        <f t="shared" si="290"/>
        <v>#N/A</v>
      </c>
      <c r="AE103" s="124" t="e">
        <f t="shared" si="290"/>
        <v>#N/A</v>
      </c>
      <c r="AF103" s="124" t="e">
        <f t="shared" si="290"/>
        <v>#N/A</v>
      </c>
      <c r="AG103" s="124" t="e">
        <f t="shared" si="290"/>
        <v>#N/A</v>
      </c>
      <c r="AH103" s="124" t="e">
        <f t="shared" si="290"/>
        <v>#N/A</v>
      </c>
      <c r="AI103" s="124" t="e">
        <f t="shared" si="290"/>
        <v>#N/A</v>
      </c>
      <c r="AJ103" s="124" t="e">
        <f t="shared" si="290"/>
        <v>#N/A</v>
      </c>
      <c r="AK103" s="124" t="e">
        <f t="shared" si="290"/>
        <v>#N/A</v>
      </c>
      <c r="AL103" s="124" t="e">
        <f t="shared" si="290"/>
        <v>#N/A</v>
      </c>
      <c r="AM103" s="124" t="e">
        <f t="shared" si="290"/>
        <v>#N/A</v>
      </c>
      <c r="AN103" s="124" t="e">
        <f t="shared" ref="AN103:BC107" si="291">AM97</f>
        <v>#N/A</v>
      </c>
      <c r="AO103" s="124" t="e">
        <f t="shared" si="291"/>
        <v>#N/A</v>
      </c>
      <c r="AP103" s="124" t="e">
        <f t="shared" si="291"/>
        <v>#N/A</v>
      </c>
      <c r="AQ103" s="124" t="e">
        <f t="shared" si="291"/>
        <v>#N/A</v>
      </c>
      <c r="AR103" s="124" t="e">
        <f t="shared" si="291"/>
        <v>#N/A</v>
      </c>
      <c r="AS103" s="124" t="e">
        <f t="shared" si="291"/>
        <v>#N/A</v>
      </c>
      <c r="AT103" s="124" t="e">
        <f t="shared" si="291"/>
        <v>#N/A</v>
      </c>
      <c r="AU103" s="124" t="e">
        <f t="shared" si="291"/>
        <v>#N/A</v>
      </c>
      <c r="AV103" s="124" t="e">
        <f t="shared" si="291"/>
        <v>#N/A</v>
      </c>
      <c r="AW103" s="124" t="e">
        <f t="shared" si="291"/>
        <v>#N/A</v>
      </c>
      <c r="AX103" s="124" t="e">
        <f t="shared" si="291"/>
        <v>#N/A</v>
      </c>
      <c r="AY103" s="124" t="e">
        <f t="shared" si="291"/>
        <v>#N/A</v>
      </c>
      <c r="AZ103" s="124" t="e">
        <f t="shared" si="291"/>
        <v>#N/A</v>
      </c>
      <c r="BA103" s="124" t="e">
        <f t="shared" si="291"/>
        <v>#N/A</v>
      </c>
      <c r="BB103" s="124" t="e">
        <f t="shared" si="291"/>
        <v>#N/A</v>
      </c>
      <c r="BC103" s="124" t="e">
        <f t="shared" si="291"/>
        <v>#N/A</v>
      </c>
      <c r="BD103" s="124" t="e">
        <f t="shared" ref="BD103:BN107" si="292">BC97</f>
        <v>#N/A</v>
      </c>
      <c r="BE103" s="124" t="e">
        <f t="shared" si="292"/>
        <v>#N/A</v>
      </c>
      <c r="BF103" s="124" t="e">
        <f t="shared" si="292"/>
        <v>#N/A</v>
      </c>
      <c r="BG103" s="124" t="e">
        <f t="shared" si="292"/>
        <v>#N/A</v>
      </c>
      <c r="BH103" s="124" t="e">
        <f t="shared" si="292"/>
        <v>#N/A</v>
      </c>
      <c r="BI103" s="124" t="e">
        <f t="shared" si="292"/>
        <v>#N/A</v>
      </c>
      <c r="BJ103" s="124" t="e">
        <f t="shared" si="292"/>
        <v>#N/A</v>
      </c>
      <c r="BK103" s="124" t="e">
        <f t="shared" si="292"/>
        <v>#N/A</v>
      </c>
      <c r="BL103" s="124" t="e">
        <f t="shared" si="292"/>
        <v>#N/A</v>
      </c>
      <c r="BM103" s="124" t="e">
        <f t="shared" si="292"/>
        <v>#N/A</v>
      </c>
      <c r="BN103" s="124" t="e">
        <f t="shared" si="292"/>
        <v>#N/A</v>
      </c>
    </row>
    <row r="104" spans="3:66" s="124" customFormat="1" hidden="1">
      <c r="C104" s="124" t="s">
        <v>29</v>
      </c>
      <c r="G104" s="124">
        <f t="shared" ref="G104:G107" si="293">F98</f>
        <v>0</v>
      </c>
      <c r="H104" s="124">
        <f t="shared" si="289"/>
        <v>0</v>
      </c>
      <c r="I104" s="124">
        <f t="shared" si="289"/>
        <v>0</v>
      </c>
      <c r="J104" s="124">
        <f t="shared" si="289"/>
        <v>0</v>
      </c>
      <c r="K104" s="124" t="e">
        <f t="shared" si="289"/>
        <v>#N/A</v>
      </c>
      <c r="L104" s="124" t="e">
        <f t="shared" si="289"/>
        <v>#N/A</v>
      </c>
      <c r="M104" s="124" t="e">
        <f t="shared" si="289"/>
        <v>#N/A</v>
      </c>
      <c r="N104" s="124" t="e">
        <f t="shared" si="289"/>
        <v>#N/A</v>
      </c>
      <c r="O104" s="124" t="e">
        <f t="shared" si="289"/>
        <v>#N/A</v>
      </c>
      <c r="P104" s="124" t="e">
        <f t="shared" si="289"/>
        <v>#N/A</v>
      </c>
      <c r="Q104" s="124" t="e">
        <f t="shared" si="289"/>
        <v>#N/A</v>
      </c>
      <c r="R104" s="124" t="e">
        <f t="shared" si="289"/>
        <v>#N/A</v>
      </c>
      <c r="S104" s="124" t="e">
        <f t="shared" si="289"/>
        <v>#N/A</v>
      </c>
      <c r="T104" s="124" t="e">
        <f t="shared" si="289"/>
        <v>#N/A</v>
      </c>
      <c r="U104" s="124" t="e">
        <f t="shared" si="289"/>
        <v>#N/A</v>
      </c>
      <c r="V104" s="124" t="e">
        <f t="shared" si="289"/>
        <v>#N/A</v>
      </c>
      <c r="W104" s="124" t="e">
        <f t="shared" si="289"/>
        <v>#N/A</v>
      </c>
      <c r="X104" s="124" t="e">
        <f t="shared" si="290"/>
        <v>#N/A</v>
      </c>
      <c r="Y104" s="124" t="e">
        <f t="shared" si="290"/>
        <v>#N/A</v>
      </c>
      <c r="Z104" s="124" t="e">
        <f t="shared" si="290"/>
        <v>#N/A</v>
      </c>
      <c r="AA104" s="124" t="e">
        <f t="shared" si="290"/>
        <v>#N/A</v>
      </c>
      <c r="AB104" s="124" t="e">
        <f t="shared" si="290"/>
        <v>#N/A</v>
      </c>
      <c r="AC104" s="124" t="e">
        <f t="shared" si="290"/>
        <v>#N/A</v>
      </c>
      <c r="AD104" s="124" t="e">
        <f t="shared" si="290"/>
        <v>#N/A</v>
      </c>
      <c r="AE104" s="124" t="e">
        <f t="shared" si="290"/>
        <v>#N/A</v>
      </c>
      <c r="AF104" s="124" t="e">
        <f t="shared" si="290"/>
        <v>#N/A</v>
      </c>
      <c r="AG104" s="124" t="e">
        <f t="shared" si="290"/>
        <v>#N/A</v>
      </c>
      <c r="AH104" s="124" t="e">
        <f t="shared" si="290"/>
        <v>#N/A</v>
      </c>
      <c r="AI104" s="124" t="e">
        <f t="shared" si="290"/>
        <v>#N/A</v>
      </c>
      <c r="AJ104" s="124" t="e">
        <f t="shared" si="290"/>
        <v>#N/A</v>
      </c>
      <c r="AK104" s="124" t="e">
        <f t="shared" si="290"/>
        <v>#N/A</v>
      </c>
      <c r="AL104" s="124" t="e">
        <f t="shared" si="290"/>
        <v>#N/A</v>
      </c>
      <c r="AM104" s="124" t="e">
        <f t="shared" si="290"/>
        <v>#N/A</v>
      </c>
      <c r="AN104" s="124" t="e">
        <f t="shared" si="291"/>
        <v>#N/A</v>
      </c>
      <c r="AO104" s="124" t="e">
        <f t="shared" si="291"/>
        <v>#N/A</v>
      </c>
      <c r="AP104" s="124" t="e">
        <f t="shared" si="291"/>
        <v>#N/A</v>
      </c>
      <c r="AQ104" s="124" t="e">
        <f t="shared" si="291"/>
        <v>#N/A</v>
      </c>
      <c r="AR104" s="124" t="e">
        <f t="shared" si="291"/>
        <v>#N/A</v>
      </c>
      <c r="AS104" s="124" t="e">
        <f t="shared" si="291"/>
        <v>#N/A</v>
      </c>
      <c r="AT104" s="124" t="e">
        <f t="shared" si="291"/>
        <v>#N/A</v>
      </c>
      <c r="AU104" s="124" t="e">
        <f t="shared" si="291"/>
        <v>#N/A</v>
      </c>
      <c r="AV104" s="124" t="e">
        <f t="shared" si="291"/>
        <v>#N/A</v>
      </c>
      <c r="AW104" s="124" t="e">
        <f t="shared" si="291"/>
        <v>#N/A</v>
      </c>
      <c r="AX104" s="124" t="e">
        <f t="shared" si="291"/>
        <v>#N/A</v>
      </c>
      <c r="AY104" s="124" t="e">
        <f t="shared" si="291"/>
        <v>#N/A</v>
      </c>
      <c r="AZ104" s="124" t="e">
        <f t="shared" si="291"/>
        <v>#N/A</v>
      </c>
      <c r="BA104" s="124" t="e">
        <f t="shared" si="291"/>
        <v>#N/A</v>
      </c>
      <c r="BB104" s="124" t="e">
        <f t="shared" si="291"/>
        <v>#N/A</v>
      </c>
      <c r="BC104" s="124" t="e">
        <f t="shared" si="291"/>
        <v>#N/A</v>
      </c>
      <c r="BD104" s="124" t="e">
        <f t="shared" si="292"/>
        <v>#N/A</v>
      </c>
      <c r="BE104" s="124" t="e">
        <f t="shared" si="292"/>
        <v>#N/A</v>
      </c>
      <c r="BF104" s="124" t="e">
        <f t="shared" si="292"/>
        <v>#N/A</v>
      </c>
      <c r="BG104" s="124" t="e">
        <f t="shared" si="292"/>
        <v>#N/A</v>
      </c>
      <c r="BH104" s="124" t="e">
        <f t="shared" si="292"/>
        <v>#N/A</v>
      </c>
      <c r="BI104" s="124" t="e">
        <f t="shared" si="292"/>
        <v>#N/A</v>
      </c>
      <c r="BJ104" s="124" t="e">
        <f t="shared" si="292"/>
        <v>#N/A</v>
      </c>
      <c r="BK104" s="124" t="e">
        <f t="shared" si="292"/>
        <v>#N/A</v>
      </c>
      <c r="BL104" s="124" t="e">
        <f t="shared" si="292"/>
        <v>#N/A</v>
      </c>
      <c r="BM104" s="124" t="e">
        <f t="shared" si="292"/>
        <v>#N/A</v>
      </c>
      <c r="BN104" s="124" t="e">
        <f t="shared" si="292"/>
        <v>#N/A</v>
      </c>
    </row>
    <row r="105" spans="3:66" s="124" customFormat="1" hidden="1">
      <c r="C105" s="124" t="s">
        <v>31</v>
      </c>
      <c r="G105" s="124">
        <f t="shared" si="293"/>
        <v>0</v>
      </c>
      <c r="H105" s="124">
        <f t="shared" si="289"/>
        <v>0</v>
      </c>
      <c r="I105" s="124">
        <f t="shared" si="289"/>
        <v>0</v>
      </c>
      <c r="J105" s="124">
        <f t="shared" si="289"/>
        <v>0</v>
      </c>
      <c r="K105" s="124" t="e">
        <f t="shared" si="289"/>
        <v>#N/A</v>
      </c>
      <c r="L105" s="124" t="e">
        <f t="shared" si="289"/>
        <v>#N/A</v>
      </c>
      <c r="M105" s="124" t="e">
        <f t="shared" si="289"/>
        <v>#N/A</v>
      </c>
      <c r="N105" s="124" t="e">
        <f t="shared" si="289"/>
        <v>#N/A</v>
      </c>
      <c r="O105" s="124" t="e">
        <f t="shared" si="289"/>
        <v>#N/A</v>
      </c>
      <c r="P105" s="124" t="e">
        <f t="shared" si="289"/>
        <v>#N/A</v>
      </c>
      <c r="Q105" s="124" t="e">
        <f t="shared" si="289"/>
        <v>#N/A</v>
      </c>
      <c r="R105" s="124" t="e">
        <f t="shared" si="289"/>
        <v>#N/A</v>
      </c>
      <c r="S105" s="124" t="e">
        <f t="shared" si="289"/>
        <v>#N/A</v>
      </c>
      <c r="T105" s="124" t="e">
        <f t="shared" si="289"/>
        <v>#N/A</v>
      </c>
      <c r="U105" s="124" t="e">
        <f t="shared" si="289"/>
        <v>#N/A</v>
      </c>
      <c r="V105" s="124" t="e">
        <f t="shared" si="289"/>
        <v>#N/A</v>
      </c>
      <c r="W105" s="124" t="e">
        <f t="shared" si="289"/>
        <v>#N/A</v>
      </c>
      <c r="X105" s="124" t="e">
        <f t="shared" si="290"/>
        <v>#N/A</v>
      </c>
      <c r="Y105" s="124" t="e">
        <f t="shared" si="290"/>
        <v>#N/A</v>
      </c>
      <c r="Z105" s="124" t="e">
        <f t="shared" si="290"/>
        <v>#N/A</v>
      </c>
      <c r="AA105" s="124" t="e">
        <f t="shared" si="290"/>
        <v>#N/A</v>
      </c>
      <c r="AB105" s="124" t="e">
        <f t="shared" si="290"/>
        <v>#N/A</v>
      </c>
      <c r="AC105" s="124" t="e">
        <f t="shared" si="290"/>
        <v>#N/A</v>
      </c>
      <c r="AD105" s="124" t="e">
        <f t="shared" si="290"/>
        <v>#N/A</v>
      </c>
      <c r="AE105" s="124" t="e">
        <f t="shared" si="290"/>
        <v>#N/A</v>
      </c>
      <c r="AF105" s="124" t="e">
        <f t="shared" si="290"/>
        <v>#N/A</v>
      </c>
      <c r="AG105" s="124" t="e">
        <f t="shared" si="290"/>
        <v>#N/A</v>
      </c>
      <c r="AH105" s="124" t="e">
        <f t="shared" si="290"/>
        <v>#N/A</v>
      </c>
      <c r="AI105" s="124" t="e">
        <f t="shared" si="290"/>
        <v>#N/A</v>
      </c>
      <c r="AJ105" s="124" t="e">
        <f t="shared" si="290"/>
        <v>#N/A</v>
      </c>
      <c r="AK105" s="124" t="e">
        <f t="shared" si="290"/>
        <v>#N/A</v>
      </c>
      <c r="AL105" s="124" t="e">
        <f t="shared" si="290"/>
        <v>#N/A</v>
      </c>
      <c r="AM105" s="124" t="e">
        <f t="shared" si="290"/>
        <v>#N/A</v>
      </c>
      <c r="AN105" s="124" t="e">
        <f t="shared" si="291"/>
        <v>#N/A</v>
      </c>
      <c r="AO105" s="124" t="e">
        <f t="shared" si="291"/>
        <v>#N/A</v>
      </c>
      <c r="AP105" s="124" t="e">
        <f t="shared" si="291"/>
        <v>#N/A</v>
      </c>
      <c r="AQ105" s="124" t="e">
        <f t="shared" si="291"/>
        <v>#N/A</v>
      </c>
      <c r="AR105" s="124" t="e">
        <f t="shared" si="291"/>
        <v>#N/A</v>
      </c>
      <c r="AS105" s="124" t="e">
        <f t="shared" si="291"/>
        <v>#N/A</v>
      </c>
      <c r="AT105" s="124" t="e">
        <f t="shared" si="291"/>
        <v>#N/A</v>
      </c>
      <c r="AU105" s="124" t="e">
        <f t="shared" si="291"/>
        <v>#N/A</v>
      </c>
      <c r="AV105" s="124" t="e">
        <f t="shared" si="291"/>
        <v>#N/A</v>
      </c>
      <c r="AW105" s="124" t="e">
        <f t="shared" si="291"/>
        <v>#N/A</v>
      </c>
      <c r="AX105" s="124" t="e">
        <f t="shared" si="291"/>
        <v>#N/A</v>
      </c>
      <c r="AY105" s="124" t="e">
        <f t="shared" si="291"/>
        <v>#N/A</v>
      </c>
      <c r="AZ105" s="124" t="e">
        <f t="shared" si="291"/>
        <v>#N/A</v>
      </c>
      <c r="BA105" s="124" t="e">
        <f t="shared" si="291"/>
        <v>#N/A</v>
      </c>
      <c r="BB105" s="124" t="e">
        <f t="shared" si="291"/>
        <v>#N/A</v>
      </c>
      <c r="BC105" s="124" t="e">
        <f t="shared" si="291"/>
        <v>#N/A</v>
      </c>
      <c r="BD105" s="124" t="e">
        <f t="shared" si="292"/>
        <v>#N/A</v>
      </c>
      <c r="BE105" s="124" t="e">
        <f t="shared" si="292"/>
        <v>#N/A</v>
      </c>
      <c r="BF105" s="124" t="e">
        <f t="shared" si="292"/>
        <v>#N/A</v>
      </c>
      <c r="BG105" s="124" t="e">
        <f t="shared" si="292"/>
        <v>#N/A</v>
      </c>
      <c r="BH105" s="124" t="e">
        <f t="shared" si="292"/>
        <v>#N/A</v>
      </c>
      <c r="BI105" s="124" t="e">
        <f t="shared" si="292"/>
        <v>#N/A</v>
      </c>
      <c r="BJ105" s="124" t="e">
        <f t="shared" si="292"/>
        <v>#N/A</v>
      </c>
      <c r="BK105" s="124" t="e">
        <f t="shared" si="292"/>
        <v>#N/A</v>
      </c>
      <c r="BL105" s="124" t="e">
        <f t="shared" si="292"/>
        <v>#N/A</v>
      </c>
      <c r="BM105" s="124" t="e">
        <f t="shared" si="292"/>
        <v>#N/A</v>
      </c>
      <c r="BN105" s="124" t="e">
        <f t="shared" si="292"/>
        <v>#N/A</v>
      </c>
    </row>
    <row r="106" spans="3:66" s="124" customFormat="1" hidden="1">
      <c r="C106" s="124" t="s">
        <v>33</v>
      </c>
      <c r="G106" s="124">
        <f t="shared" si="293"/>
        <v>0</v>
      </c>
      <c r="H106" s="124">
        <f t="shared" si="289"/>
        <v>0</v>
      </c>
      <c r="I106" s="124">
        <f t="shared" si="289"/>
        <v>0</v>
      </c>
      <c r="J106" s="124">
        <f t="shared" si="289"/>
        <v>0</v>
      </c>
      <c r="K106" s="124" t="e">
        <f t="shared" si="289"/>
        <v>#N/A</v>
      </c>
      <c r="L106" s="124" t="e">
        <f t="shared" si="289"/>
        <v>#N/A</v>
      </c>
      <c r="M106" s="124" t="e">
        <f t="shared" si="289"/>
        <v>#N/A</v>
      </c>
      <c r="N106" s="124" t="e">
        <f t="shared" si="289"/>
        <v>#N/A</v>
      </c>
      <c r="O106" s="124" t="e">
        <f t="shared" si="289"/>
        <v>#N/A</v>
      </c>
      <c r="P106" s="124" t="e">
        <f t="shared" si="289"/>
        <v>#N/A</v>
      </c>
      <c r="Q106" s="124" t="e">
        <f t="shared" si="289"/>
        <v>#N/A</v>
      </c>
      <c r="R106" s="124" t="e">
        <f t="shared" si="289"/>
        <v>#N/A</v>
      </c>
      <c r="S106" s="124" t="e">
        <f t="shared" si="289"/>
        <v>#N/A</v>
      </c>
      <c r="T106" s="124" t="e">
        <f t="shared" si="289"/>
        <v>#N/A</v>
      </c>
      <c r="U106" s="124" t="e">
        <f t="shared" si="289"/>
        <v>#N/A</v>
      </c>
      <c r="V106" s="124" t="e">
        <f t="shared" si="289"/>
        <v>#N/A</v>
      </c>
      <c r="W106" s="124" t="e">
        <f t="shared" si="289"/>
        <v>#N/A</v>
      </c>
      <c r="X106" s="124" t="e">
        <f t="shared" si="290"/>
        <v>#N/A</v>
      </c>
      <c r="Y106" s="124" t="e">
        <f t="shared" si="290"/>
        <v>#N/A</v>
      </c>
      <c r="Z106" s="124" t="e">
        <f t="shared" si="290"/>
        <v>#N/A</v>
      </c>
      <c r="AA106" s="124" t="e">
        <f t="shared" si="290"/>
        <v>#N/A</v>
      </c>
      <c r="AB106" s="124" t="e">
        <f t="shared" si="290"/>
        <v>#N/A</v>
      </c>
      <c r="AC106" s="124" t="e">
        <f t="shared" si="290"/>
        <v>#N/A</v>
      </c>
      <c r="AD106" s="124" t="e">
        <f t="shared" si="290"/>
        <v>#N/A</v>
      </c>
      <c r="AE106" s="124" t="e">
        <f t="shared" si="290"/>
        <v>#N/A</v>
      </c>
      <c r="AF106" s="124" t="e">
        <f t="shared" si="290"/>
        <v>#N/A</v>
      </c>
      <c r="AG106" s="124" t="e">
        <f t="shared" si="290"/>
        <v>#N/A</v>
      </c>
      <c r="AH106" s="124" t="e">
        <f t="shared" si="290"/>
        <v>#N/A</v>
      </c>
      <c r="AI106" s="124" t="e">
        <f t="shared" si="290"/>
        <v>#N/A</v>
      </c>
      <c r="AJ106" s="124" t="e">
        <f t="shared" si="290"/>
        <v>#N/A</v>
      </c>
      <c r="AK106" s="124" t="e">
        <f t="shared" si="290"/>
        <v>#N/A</v>
      </c>
      <c r="AL106" s="124" t="e">
        <f t="shared" si="290"/>
        <v>#N/A</v>
      </c>
      <c r="AM106" s="124" t="e">
        <f t="shared" si="290"/>
        <v>#N/A</v>
      </c>
      <c r="AN106" s="124" t="e">
        <f t="shared" si="291"/>
        <v>#N/A</v>
      </c>
      <c r="AO106" s="124" t="e">
        <f t="shared" si="291"/>
        <v>#N/A</v>
      </c>
      <c r="AP106" s="124" t="e">
        <f t="shared" si="291"/>
        <v>#N/A</v>
      </c>
      <c r="AQ106" s="124" t="e">
        <f t="shared" si="291"/>
        <v>#N/A</v>
      </c>
      <c r="AR106" s="124" t="e">
        <f t="shared" si="291"/>
        <v>#N/A</v>
      </c>
      <c r="AS106" s="124" t="e">
        <f t="shared" si="291"/>
        <v>#N/A</v>
      </c>
      <c r="AT106" s="124" t="e">
        <f t="shared" si="291"/>
        <v>#N/A</v>
      </c>
      <c r="AU106" s="124" t="e">
        <f t="shared" si="291"/>
        <v>#N/A</v>
      </c>
      <c r="AV106" s="124" t="e">
        <f t="shared" si="291"/>
        <v>#N/A</v>
      </c>
      <c r="AW106" s="124" t="e">
        <f t="shared" si="291"/>
        <v>#N/A</v>
      </c>
      <c r="AX106" s="124" t="e">
        <f t="shared" si="291"/>
        <v>#N/A</v>
      </c>
      <c r="AY106" s="124" t="e">
        <f t="shared" si="291"/>
        <v>#N/A</v>
      </c>
      <c r="AZ106" s="124" t="e">
        <f t="shared" si="291"/>
        <v>#N/A</v>
      </c>
      <c r="BA106" s="124" t="e">
        <f t="shared" si="291"/>
        <v>#N/A</v>
      </c>
      <c r="BB106" s="124" t="e">
        <f t="shared" si="291"/>
        <v>#N/A</v>
      </c>
      <c r="BC106" s="124" t="e">
        <f t="shared" si="291"/>
        <v>#N/A</v>
      </c>
      <c r="BD106" s="124" t="e">
        <f t="shared" si="292"/>
        <v>#N/A</v>
      </c>
      <c r="BE106" s="124" t="e">
        <f t="shared" si="292"/>
        <v>#N/A</v>
      </c>
      <c r="BF106" s="124" t="e">
        <f t="shared" si="292"/>
        <v>#N/A</v>
      </c>
      <c r="BG106" s="124" t="e">
        <f t="shared" si="292"/>
        <v>#N/A</v>
      </c>
      <c r="BH106" s="124" t="e">
        <f t="shared" si="292"/>
        <v>#N/A</v>
      </c>
      <c r="BI106" s="124" t="e">
        <f t="shared" si="292"/>
        <v>#N/A</v>
      </c>
      <c r="BJ106" s="124" t="e">
        <f t="shared" si="292"/>
        <v>#N/A</v>
      </c>
      <c r="BK106" s="124" t="e">
        <f t="shared" si="292"/>
        <v>#N/A</v>
      </c>
      <c r="BL106" s="124" t="e">
        <f t="shared" si="292"/>
        <v>#N/A</v>
      </c>
      <c r="BM106" s="124" t="e">
        <f t="shared" si="292"/>
        <v>#N/A</v>
      </c>
      <c r="BN106" s="124" t="e">
        <f t="shared" si="292"/>
        <v>#N/A</v>
      </c>
    </row>
    <row r="107" spans="3:66" s="124" customFormat="1" hidden="1">
      <c r="C107" s="124" t="s">
        <v>304</v>
      </c>
      <c r="G107" s="124">
        <f t="shared" si="293"/>
        <v>0</v>
      </c>
      <c r="H107" s="124">
        <f t="shared" si="289"/>
        <v>0</v>
      </c>
      <c r="I107" s="124">
        <f t="shared" si="289"/>
        <v>0</v>
      </c>
      <c r="J107" s="124">
        <f t="shared" si="289"/>
        <v>0</v>
      </c>
      <c r="K107" s="124" t="e">
        <f t="shared" si="289"/>
        <v>#N/A</v>
      </c>
      <c r="L107" s="124" t="e">
        <f t="shared" si="289"/>
        <v>#N/A</v>
      </c>
      <c r="M107" s="124" t="e">
        <f t="shared" si="289"/>
        <v>#N/A</v>
      </c>
      <c r="N107" s="124" t="e">
        <f t="shared" si="289"/>
        <v>#N/A</v>
      </c>
      <c r="O107" s="124" t="e">
        <f t="shared" si="289"/>
        <v>#N/A</v>
      </c>
      <c r="P107" s="124" t="e">
        <f t="shared" si="289"/>
        <v>#N/A</v>
      </c>
      <c r="Q107" s="124" t="e">
        <f t="shared" si="289"/>
        <v>#N/A</v>
      </c>
      <c r="R107" s="124" t="e">
        <f t="shared" si="289"/>
        <v>#N/A</v>
      </c>
      <c r="S107" s="124" t="e">
        <f t="shared" si="289"/>
        <v>#N/A</v>
      </c>
      <c r="T107" s="124" t="e">
        <f t="shared" si="289"/>
        <v>#N/A</v>
      </c>
      <c r="U107" s="124" t="e">
        <f t="shared" si="289"/>
        <v>#N/A</v>
      </c>
      <c r="V107" s="124" t="e">
        <f t="shared" si="289"/>
        <v>#N/A</v>
      </c>
      <c r="W107" s="124" t="e">
        <f t="shared" si="289"/>
        <v>#N/A</v>
      </c>
      <c r="X107" s="124" t="e">
        <f t="shared" si="290"/>
        <v>#N/A</v>
      </c>
      <c r="Y107" s="124" t="e">
        <f t="shared" si="290"/>
        <v>#N/A</v>
      </c>
      <c r="Z107" s="124" t="e">
        <f t="shared" si="290"/>
        <v>#N/A</v>
      </c>
      <c r="AA107" s="124" t="e">
        <f t="shared" si="290"/>
        <v>#N/A</v>
      </c>
      <c r="AB107" s="124" t="e">
        <f t="shared" si="290"/>
        <v>#N/A</v>
      </c>
      <c r="AC107" s="124" t="e">
        <f t="shared" si="290"/>
        <v>#N/A</v>
      </c>
      <c r="AD107" s="124" t="e">
        <f t="shared" si="290"/>
        <v>#N/A</v>
      </c>
      <c r="AE107" s="124" t="e">
        <f t="shared" si="290"/>
        <v>#N/A</v>
      </c>
      <c r="AF107" s="124" t="e">
        <f t="shared" si="290"/>
        <v>#N/A</v>
      </c>
      <c r="AG107" s="124" t="e">
        <f t="shared" si="290"/>
        <v>#N/A</v>
      </c>
      <c r="AH107" s="124" t="e">
        <f t="shared" si="290"/>
        <v>#N/A</v>
      </c>
      <c r="AI107" s="124" t="e">
        <f t="shared" si="290"/>
        <v>#N/A</v>
      </c>
      <c r="AJ107" s="124" t="e">
        <f t="shared" si="290"/>
        <v>#N/A</v>
      </c>
      <c r="AK107" s="124" t="e">
        <f t="shared" si="290"/>
        <v>#N/A</v>
      </c>
      <c r="AL107" s="124" t="e">
        <f t="shared" si="290"/>
        <v>#N/A</v>
      </c>
      <c r="AM107" s="124" t="e">
        <f t="shared" si="290"/>
        <v>#N/A</v>
      </c>
      <c r="AN107" s="124" t="e">
        <f t="shared" si="291"/>
        <v>#N/A</v>
      </c>
      <c r="AO107" s="124" t="e">
        <f t="shared" si="291"/>
        <v>#N/A</v>
      </c>
      <c r="AP107" s="124" t="e">
        <f t="shared" si="291"/>
        <v>#N/A</v>
      </c>
      <c r="AQ107" s="124" t="e">
        <f t="shared" si="291"/>
        <v>#N/A</v>
      </c>
      <c r="AR107" s="124" t="e">
        <f t="shared" si="291"/>
        <v>#N/A</v>
      </c>
      <c r="AS107" s="124" t="e">
        <f t="shared" si="291"/>
        <v>#N/A</v>
      </c>
      <c r="AT107" s="124" t="e">
        <f t="shared" si="291"/>
        <v>#N/A</v>
      </c>
      <c r="AU107" s="124" t="e">
        <f t="shared" si="291"/>
        <v>#N/A</v>
      </c>
      <c r="AV107" s="124" t="e">
        <f t="shared" si="291"/>
        <v>#N/A</v>
      </c>
      <c r="AW107" s="124" t="e">
        <f t="shared" si="291"/>
        <v>#N/A</v>
      </c>
      <c r="AX107" s="124" t="e">
        <f t="shared" si="291"/>
        <v>#N/A</v>
      </c>
      <c r="AY107" s="124" t="e">
        <f t="shared" si="291"/>
        <v>#N/A</v>
      </c>
      <c r="AZ107" s="124" t="e">
        <f t="shared" si="291"/>
        <v>#N/A</v>
      </c>
      <c r="BA107" s="124" t="e">
        <f t="shared" si="291"/>
        <v>#N/A</v>
      </c>
      <c r="BB107" s="124" t="e">
        <f t="shared" si="291"/>
        <v>#N/A</v>
      </c>
      <c r="BC107" s="124" t="e">
        <f t="shared" si="291"/>
        <v>#N/A</v>
      </c>
      <c r="BD107" s="124" t="e">
        <f t="shared" si="292"/>
        <v>#N/A</v>
      </c>
      <c r="BE107" s="124" t="e">
        <f t="shared" si="292"/>
        <v>#N/A</v>
      </c>
      <c r="BF107" s="124" t="e">
        <f t="shared" si="292"/>
        <v>#N/A</v>
      </c>
      <c r="BG107" s="124" t="e">
        <f t="shared" si="292"/>
        <v>#N/A</v>
      </c>
      <c r="BH107" s="124" t="e">
        <f t="shared" si="292"/>
        <v>#N/A</v>
      </c>
      <c r="BI107" s="124" t="e">
        <f t="shared" si="292"/>
        <v>#N/A</v>
      </c>
      <c r="BJ107" s="124" t="e">
        <f t="shared" si="292"/>
        <v>#N/A</v>
      </c>
      <c r="BK107" s="124" t="e">
        <f t="shared" si="292"/>
        <v>#N/A</v>
      </c>
      <c r="BL107" s="124" t="e">
        <f t="shared" si="292"/>
        <v>#N/A</v>
      </c>
      <c r="BM107" s="124" t="e">
        <f t="shared" si="292"/>
        <v>#N/A</v>
      </c>
      <c r="BN107" s="124" t="e">
        <f t="shared" si="292"/>
        <v>#N/A</v>
      </c>
    </row>
    <row r="108" spans="3:66" s="124" customFormat="1" hidden="1"/>
    <row r="109" spans="3:66" s="124" customFormat="1" hidden="1">
      <c r="C109" s="124" t="s">
        <v>303</v>
      </c>
      <c r="H109" s="124">
        <f>G103</f>
        <v>0</v>
      </c>
      <c r="I109" s="124">
        <f t="shared" ref="I109:X113" si="294">H103</f>
        <v>0</v>
      </c>
      <c r="J109" s="124">
        <f t="shared" si="294"/>
        <v>0</v>
      </c>
      <c r="K109" s="124">
        <f t="shared" si="294"/>
        <v>0</v>
      </c>
      <c r="L109" s="124">
        <f t="shared" si="294"/>
        <v>0</v>
      </c>
      <c r="M109" s="124" t="e">
        <f t="shared" si="294"/>
        <v>#N/A</v>
      </c>
      <c r="N109" s="124" t="e">
        <f t="shared" si="294"/>
        <v>#N/A</v>
      </c>
      <c r="O109" s="124" t="e">
        <f t="shared" si="294"/>
        <v>#N/A</v>
      </c>
      <c r="P109" s="124" t="e">
        <f t="shared" si="294"/>
        <v>#N/A</v>
      </c>
      <c r="Q109" s="124" t="e">
        <f t="shared" si="294"/>
        <v>#N/A</v>
      </c>
      <c r="R109" s="124" t="e">
        <f t="shared" si="294"/>
        <v>#N/A</v>
      </c>
      <c r="S109" s="124" t="e">
        <f t="shared" si="294"/>
        <v>#N/A</v>
      </c>
      <c r="T109" s="124" t="e">
        <f t="shared" si="294"/>
        <v>#N/A</v>
      </c>
      <c r="U109" s="124" t="e">
        <f t="shared" si="294"/>
        <v>#N/A</v>
      </c>
      <c r="V109" s="124" t="e">
        <f t="shared" si="294"/>
        <v>#N/A</v>
      </c>
      <c r="W109" s="124" t="e">
        <f t="shared" si="294"/>
        <v>#N/A</v>
      </c>
      <c r="X109" s="124" t="e">
        <f t="shared" si="294"/>
        <v>#N/A</v>
      </c>
      <c r="Y109" s="124" t="e">
        <f t="shared" ref="Y109:AN113" si="295">X103</f>
        <v>#N/A</v>
      </c>
      <c r="Z109" s="124" t="e">
        <f t="shared" si="295"/>
        <v>#N/A</v>
      </c>
      <c r="AA109" s="124" t="e">
        <f t="shared" si="295"/>
        <v>#N/A</v>
      </c>
      <c r="AB109" s="124" t="e">
        <f t="shared" si="295"/>
        <v>#N/A</v>
      </c>
      <c r="AC109" s="124" t="e">
        <f t="shared" si="295"/>
        <v>#N/A</v>
      </c>
      <c r="AD109" s="124" t="e">
        <f t="shared" si="295"/>
        <v>#N/A</v>
      </c>
      <c r="AE109" s="124" t="e">
        <f t="shared" si="295"/>
        <v>#N/A</v>
      </c>
      <c r="AF109" s="124" t="e">
        <f t="shared" si="295"/>
        <v>#N/A</v>
      </c>
      <c r="AG109" s="124" t="e">
        <f t="shared" si="295"/>
        <v>#N/A</v>
      </c>
      <c r="AH109" s="124" t="e">
        <f t="shared" si="295"/>
        <v>#N/A</v>
      </c>
      <c r="AI109" s="124" t="e">
        <f t="shared" si="295"/>
        <v>#N/A</v>
      </c>
      <c r="AJ109" s="124" t="e">
        <f t="shared" si="295"/>
        <v>#N/A</v>
      </c>
      <c r="AK109" s="124" t="e">
        <f t="shared" si="295"/>
        <v>#N/A</v>
      </c>
      <c r="AL109" s="124" t="e">
        <f t="shared" si="295"/>
        <v>#N/A</v>
      </c>
      <c r="AM109" s="124" t="e">
        <f t="shared" si="295"/>
        <v>#N/A</v>
      </c>
      <c r="AN109" s="124" t="e">
        <f t="shared" si="295"/>
        <v>#N/A</v>
      </c>
      <c r="AO109" s="124" t="e">
        <f t="shared" ref="AO109:BD113" si="296">AN103</f>
        <v>#N/A</v>
      </c>
      <c r="AP109" s="124" t="e">
        <f t="shared" si="296"/>
        <v>#N/A</v>
      </c>
      <c r="AQ109" s="124" t="e">
        <f t="shared" si="296"/>
        <v>#N/A</v>
      </c>
      <c r="AR109" s="124" t="e">
        <f t="shared" si="296"/>
        <v>#N/A</v>
      </c>
      <c r="AS109" s="124" t="e">
        <f t="shared" si="296"/>
        <v>#N/A</v>
      </c>
      <c r="AT109" s="124" t="e">
        <f t="shared" si="296"/>
        <v>#N/A</v>
      </c>
      <c r="AU109" s="124" t="e">
        <f t="shared" si="296"/>
        <v>#N/A</v>
      </c>
      <c r="AV109" s="124" t="e">
        <f t="shared" si="296"/>
        <v>#N/A</v>
      </c>
      <c r="AW109" s="124" t="e">
        <f t="shared" si="296"/>
        <v>#N/A</v>
      </c>
      <c r="AX109" s="124" t="e">
        <f t="shared" si="296"/>
        <v>#N/A</v>
      </c>
      <c r="AY109" s="124" t="e">
        <f t="shared" si="296"/>
        <v>#N/A</v>
      </c>
      <c r="AZ109" s="124" t="e">
        <f t="shared" si="296"/>
        <v>#N/A</v>
      </c>
      <c r="BA109" s="124" t="e">
        <f t="shared" si="296"/>
        <v>#N/A</v>
      </c>
      <c r="BB109" s="124" t="e">
        <f t="shared" si="296"/>
        <v>#N/A</v>
      </c>
      <c r="BC109" s="124" t="e">
        <f t="shared" si="296"/>
        <v>#N/A</v>
      </c>
      <c r="BD109" s="124" t="e">
        <f t="shared" si="296"/>
        <v>#N/A</v>
      </c>
      <c r="BE109" s="124" t="e">
        <f t="shared" ref="BE109:BN113" si="297">BD103</f>
        <v>#N/A</v>
      </c>
      <c r="BF109" s="124" t="e">
        <f t="shared" si="297"/>
        <v>#N/A</v>
      </c>
      <c r="BG109" s="124" t="e">
        <f t="shared" si="297"/>
        <v>#N/A</v>
      </c>
      <c r="BH109" s="124" t="e">
        <f t="shared" si="297"/>
        <v>#N/A</v>
      </c>
      <c r="BI109" s="124" t="e">
        <f t="shared" si="297"/>
        <v>#N/A</v>
      </c>
      <c r="BJ109" s="124" t="e">
        <f t="shared" si="297"/>
        <v>#N/A</v>
      </c>
      <c r="BK109" s="124" t="e">
        <f t="shared" si="297"/>
        <v>#N/A</v>
      </c>
      <c r="BL109" s="124" t="e">
        <f t="shared" si="297"/>
        <v>#N/A</v>
      </c>
      <c r="BM109" s="124" t="e">
        <f t="shared" si="297"/>
        <v>#N/A</v>
      </c>
      <c r="BN109" s="124" t="e">
        <f t="shared" si="297"/>
        <v>#N/A</v>
      </c>
    </row>
    <row r="110" spans="3:66" s="124" customFormat="1" hidden="1">
      <c r="C110" s="124" t="s">
        <v>29</v>
      </c>
      <c r="H110" s="124">
        <f t="shared" ref="H110:H113" si="298">G104</f>
        <v>0</v>
      </c>
      <c r="I110" s="124">
        <f t="shared" si="294"/>
        <v>0</v>
      </c>
      <c r="J110" s="124">
        <f t="shared" si="294"/>
        <v>0</v>
      </c>
      <c r="K110" s="124">
        <f t="shared" si="294"/>
        <v>0</v>
      </c>
      <c r="L110" s="124" t="e">
        <f t="shared" si="294"/>
        <v>#N/A</v>
      </c>
      <c r="M110" s="124" t="e">
        <f t="shared" si="294"/>
        <v>#N/A</v>
      </c>
      <c r="N110" s="124" t="e">
        <f t="shared" si="294"/>
        <v>#N/A</v>
      </c>
      <c r="O110" s="124" t="e">
        <f t="shared" si="294"/>
        <v>#N/A</v>
      </c>
      <c r="P110" s="124" t="e">
        <f t="shared" si="294"/>
        <v>#N/A</v>
      </c>
      <c r="Q110" s="124" t="e">
        <f t="shared" si="294"/>
        <v>#N/A</v>
      </c>
      <c r="R110" s="124" t="e">
        <f t="shared" si="294"/>
        <v>#N/A</v>
      </c>
      <c r="S110" s="124" t="e">
        <f t="shared" si="294"/>
        <v>#N/A</v>
      </c>
      <c r="T110" s="124" t="e">
        <f t="shared" si="294"/>
        <v>#N/A</v>
      </c>
      <c r="U110" s="124" t="e">
        <f t="shared" si="294"/>
        <v>#N/A</v>
      </c>
      <c r="V110" s="124" t="e">
        <f t="shared" si="294"/>
        <v>#N/A</v>
      </c>
      <c r="W110" s="124" t="e">
        <f t="shared" si="294"/>
        <v>#N/A</v>
      </c>
      <c r="X110" s="124" t="e">
        <f t="shared" si="294"/>
        <v>#N/A</v>
      </c>
      <c r="Y110" s="124" t="e">
        <f t="shared" si="295"/>
        <v>#N/A</v>
      </c>
      <c r="Z110" s="124" t="e">
        <f t="shared" si="295"/>
        <v>#N/A</v>
      </c>
      <c r="AA110" s="124" t="e">
        <f t="shared" si="295"/>
        <v>#N/A</v>
      </c>
      <c r="AB110" s="124" t="e">
        <f t="shared" si="295"/>
        <v>#N/A</v>
      </c>
      <c r="AC110" s="124" t="e">
        <f t="shared" si="295"/>
        <v>#N/A</v>
      </c>
      <c r="AD110" s="124" t="e">
        <f t="shared" si="295"/>
        <v>#N/A</v>
      </c>
      <c r="AE110" s="124" t="e">
        <f t="shared" si="295"/>
        <v>#N/A</v>
      </c>
      <c r="AF110" s="124" t="e">
        <f t="shared" si="295"/>
        <v>#N/A</v>
      </c>
      <c r="AG110" s="124" t="e">
        <f t="shared" si="295"/>
        <v>#N/A</v>
      </c>
      <c r="AH110" s="124" t="e">
        <f t="shared" si="295"/>
        <v>#N/A</v>
      </c>
      <c r="AI110" s="124" t="e">
        <f t="shared" si="295"/>
        <v>#N/A</v>
      </c>
      <c r="AJ110" s="124" t="e">
        <f t="shared" si="295"/>
        <v>#N/A</v>
      </c>
      <c r="AK110" s="124" t="e">
        <f t="shared" si="295"/>
        <v>#N/A</v>
      </c>
      <c r="AL110" s="124" t="e">
        <f t="shared" si="295"/>
        <v>#N/A</v>
      </c>
      <c r="AM110" s="124" t="e">
        <f t="shared" si="295"/>
        <v>#N/A</v>
      </c>
      <c r="AN110" s="124" t="e">
        <f t="shared" si="295"/>
        <v>#N/A</v>
      </c>
      <c r="AO110" s="124" t="e">
        <f t="shared" si="296"/>
        <v>#N/A</v>
      </c>
      <c r="AP110" s="124" t="e">
        <f t="shared" si="296"/>
        <v>#N/A</v>
      </c>
      <c r="AQ110" s="124" t="e">
        <f t="shared" si="296"/>
        <v>#N/A</v>
      </c>
      <c r="AR110" s="124" t="e">
        <f t="shared" si="296"/>
        <v>#N/A</v>
      </c>
      <c r="AS110" s="124" t="e">
        <f t="shared" si="296"/>
        <v>#N/A</v>
      </c>
      <c r="AT110" s="124" t="e">
        <f t="shared" si="296"/>
        <v>#N/A</v>
      </c>
      <c r="AU110" s="124" t="e">
        <f t="shared" si="296"/>
        <v>#N/A</v>
      </c>
      <c r="AV110" s="124" t="e">
        <f t="shared" si="296"/>
        <v>#N/A</v>
      </c>
      <c r="AW110" s="124" t="e">
        <f t="shared" si="296"/>
        <v>#N/A</v>
      </c>
      <c r="AX110" s="124" t="e">
        <f t="shared" si="296"/>
        <v>#N/A</v>
      </c>
      <c r="AY110" s="124" t="e">
        <f t="shared" si="296"/>
        <v>#N/A</v>
      </c>
      <c r="AZ110" s="124" t="e">
        <f t="shared" si="296"/>
        <v>#N/A</v>
      </c>
      <c r="BA110" s="124" t="e">
        <f t="shared" si="296"/>
        <v>#N/A</v>
      </c>
      <c r="BB110" s="124" t="e">
        <f t="shared" si="296"/>
        <v>#N/A</v>
      </c>
      <c r="BC110" s="124" t="e">
        <f t="shared" si="296"/>
        <v>#N/A</v>
      </c>
      <c r="BD110" s="124" t="e">
        <f t="shared" si="296"/>
        <v>#N/A</v>
      </c>
      <c r="BE110" s="124" t="e">
        <f t="shared" si="297"/>
        <v>#N/A</v>
      </c>
      <c r="BF110" s="124" t="e">
        <f t="shared" si="297"/>
        <v>#N/A</v>
      </c>
      <c r="BG110" s="124" t="e">
        <f t="shared" si="297"/>
        <v>#N/A</v>
      </c>
      <c r="BH110" s="124" t="e">
        <f t="shared" si="297"/>
        <v>#N/A</v>
      </c>
      <c r="BI110" s="124" t="e">
        <f t="shared" si="297"/>
        <v>#N/A</v>
      </c>
      <c r="BJ110" s="124" t="e">
        <f t="shared" si="297"/>
        <v>#N/A</v>
      </c>
      <c r="BK110" s="124" t="e">
        <f t="shared" si="297"/>
        <v>#N/A</v>
      </c>
      <c r="BL110" s="124" t="e">
        <f t="shared" si="297"/>
        <v>#N/A</v>
      </c>
      <c r="BM110" s="124" t="e">
        <f t="shared" si="297"/>
        <v>#N/A</v>
      </c>
      <c r="BN110" s="124" t="e">
        <f t="shared" si="297"/>
        <v>#N/A</v>
      </c>
    </row>
    <row r="111" spans="3:66" s="124" customFormat="1" hidden="1">
      <c r="C111" s="124" t="s">
        <v>31</v>
      </c>
      <c r="H111" s="124">
        <f t="shared" si="298"/>
        <v>0</v>
      </c>
      <c r="I111" s="124">
        <f t="shared" si="294"/>
        <v>0</v>
      </c>
      <c r="J111" s="124">
        <f t="shared" si="294"/>
        <v>0</v>
      </c>
      <c r="K111" s="124">
        <f t="shared" si="294"/>
        <v>0</v>
      </c>
      <c r="L111" s="124" t="e">
        <f t="shared" si="294"/>
        <v>#N/A</v>
      </c>
      <c r="M111" s="124" t="e">
        <f t="shared" si="294"/>
        <v>#N/A</v>
      </c>
      <c r="N111" s="124" t="e">
        <f t="shared" si="294"/>
        <v>#N/A</v>
      </c>
      <c r="O111" s="124" t="e">
        <f t="shared" si="294"/>
        <v>#N/A</v>
      </c>
      <c r="P111" s="124" t="e">
        <f t="shared" si="294"/>
        <v>#N/A</v>
      </c>
      <c r="Q111" s="124" t="e">
        <f t="shared" si="294"/>
        <v>#N/A</v>
      </c>
      <c r="R111" s="124" t="e">
        <f t="shared" si="294"/>
        <v>#N/A</v>
      </c>
      <c r="S111" s="124" t="e">
        <f t="shared" si="294"/>
        <v>#N/A</v>
      </c>
      <c r="T111" s="124" t="e">
        <f t="shared" si="294"/>
        <v>#N/A</v>
      </c>
      <c r="U111" s="124" t="e">
        <f t="shared" si="294"/>
        <v>#N/A</v>
      </c>
      <c r="V111" s="124" t="e">
        <f t="shared" si="294"/>
        <v>#N/A</v>
      </c>
      <c r="W111" s="124" t="e">
        <f t="shared" si="294"/>
        <v>#N/A</v>
      </c>
      <c r="X111" s="124" t="e">
        <f t="shared" si="294"/>
        <v>#N/A</v>
      </c>
      <c r="Y111" s="124" t="e">
        <f t="shared" si="295"/>
        <v>#N/A</v>
      </c>
      <c r="Z111" s="124" t="e">
        <f t="shared" si="295"/>
        <v>#N/A</v>
      </c>
      <c r="AA111" s="124" t="e">
        <f t="shared" si="295"/>
        <v>#N/A</v>
      </c>
      <c r="AB111" s="124" t="e">
        <f t="shared" si="295"/>
        <v>#N/A</v>
      </c>
      <c r="AC111" s="124" t="e">
        <f t="shared" si="295"/>
        <v>#N/A</v>
      </c>
      <c r="AD111" s="124" t="e">
        <f t="shared" si="295"/>
        <v>#N/A</v>
      </c>
      <c r="AE111" s="124" t="e">
        <f t="shared" si="295"/>
        <v>#N/A</v>
      </c>
      <c r="AF111" s="124" t="e">
        <f t="shared" si="295"/>
        <v>#N/A</v>
      </c>
      <c r="AG111" s="124" t="e">
        <f t="shared" si="295"/>
        <v>#N/A</v>
      </c>
      <c r="AH111" s="124" t="e">
        <f t="shared" si="295"/>
        <v>#N/A</v>
      </c>
      <c r="AI111" s="124" t="e">
        <f t="shared" si="295"/>
        <v>#N/A</v>
      </c>
      <c r="AJ111" s="124" t="e">
        <f t="shared" si="295"/>
        <v>#N/A</v>
      </c>
      <c r="AK111" s="124" t="e">
        <f t="shared" si="295"/>
        <v>#N/A</v>
      </c>
      <c r="AL111" s="124" t="e">
        <f t="shared" si="295"/>
        <v>#N/A</v>
      </c>
      <c r="AM111" s="124" t="e">
        <f t="shared" si="295"/>
        <v>#N/A</v>
      </c>
      <c r="AN111" s="124" t="e">
        <f t="shared" si="295"/>
        <v>#N/A</v>
      </c>
      <c r="AO111" s="124" t="e">
        <f t="shared" si="296"/>
        <v>#N/A</v>
      </c>
      <c r="AP111" s="124" t="e">
        <f t="shared" si="296"/>
        <v>#N/A</v>
      </c>
      <c r="AQ111" s="124" t="e">
        <f t="shared" si="296"/>
        <v>#N/A</v>
      </c>
      <c r="AR111" s="124" t="e">
        <f t="shared" si="296"/>
        <v>#N/A</v>
      </c>
      <c r="AS111" s="124" t="e">
        <f t="shared" si="296"/>
        <v>#N/A</v>
      </c>
      <c r="AT111" s="124" t="e">
        <f t="shared" si="296"/>
        <v>#N/A</v>
      </c>
      <c r="AU111" s="124" t="e">
        <f t="shared" si="296"/>
        <v>#N/A</v>
      </c>
      <c r="AV111" s="124" t="e">
        <f t="shared" si="296"/>
        <v>#N/A</v>
      </c>
      <c r="AW111" s="124" t="e">
        <f t="shared" si="296"/>
        <v>#N/A</v>
      </c>
      <c r="AX111" s="124" t="e">
        <f t="shared" si="296"/>
        <v>#N/A</v>
      </c>
      <c r="AY111" s="124" t="e">
        <f t="shared" si="296"/>
        <v>#N/A</v>
      </c>
      <c r="AZ111" s="124" t="e">
        <f t="shared" si="296"/>
        <v>#N/A</v>
      </c>
      <c r="BA111" s="124" t="e">
        <f t="shared" si="296"/>
        <v>#N/A</v>
      </c>
      <c r="BB111" s="124" t="e">
        <f t="shared" si="296"/>
        <v>#N/A</v>
      </c>
      <c r="BC111" s="124" t="e">
        <f t="shared" si="296"/>
        <v>#N/A</v>
      </c>
      <c r="BD111" s="124" t="e">
        <f t="shared" si="296"/>
        <v>#N/A</v>
      </c>
      <c r="BE111" s="124" t="e">
        <f t="shared" si="297"/>
        <v>#N/A</v>
      </c>
      <c r="BF111" s="124" t="e">
        <f t="shared" si="297"/>
        <v>#N/A</v>
      </c>
      <c r="BG111" s="124" t="e">
        <f t="shared" si="297"/>
        <v>#N/A</v>
      </c>
      <c r="BH111" s="124" t="e">
        <f t="shared" si="297"/>
        <v>#N/A</v>
      </c>
      <c r="BI111" s="124" t="e">
        <f t="shared" si="297"/>
        <v>#N/A</v>
      </c>
      <c r="BJ111" s="124" t="e">
        <f t="shared" si="297"/>
        <v>#N/A</v>
      </c>
      <c r="BK111" s="124" t="e">
        <f t="shared" si="297"/>
        <v>#N/A</v>
      </c>
      <c r="BL111" s="124" t="e">
        <f t="shared" si="297"/>
        <v>#N/A</v>
      </c>
      <c r="BM111" s="124" t="e">
        <f t="shared" si="297"/>
        <v>#N/A</v>
      </c>
      <c r="BN111" s="124" t="e">
        <f t="shared" si="297"/>
        <v>#N/A</v>
      </c>
    </row>
    <row r="112" spans="3:66" s="124" customFormat="1" hidden="1">
      <c r="C112" s="124" t="s">
        <v>33</v>
      </c>
      <c r="H112" s="124">
        <f t="shared" si="298"/>
        <v>0</v>
      </c>
      <c r="I112" s="124">
        <f t="shared" si="294"/>
        <v>0</v>
      </c>
      <c r="J112" s="124">
        <f t="shared" si="294"/>
        <v>0</v>
      </c>
      <c r="K112" s="124">
        <f t="shared" si="294"/>
        <v>0</v>
      </c>
      <c r="L112" s="124" t="e">
        <f t="shared" si="294"/>
        <v>#N/A</v>
      </c>
      <c r="M112" s="124" t="e">
        <f t="shared" si="294"/>
        <v>#N/A</v>
      </c>
      <c r="N112" s="124" t="e">
        <f t="shared" si="294"/>
        <v>#N/A</v>
      </c>
      <c r="O112" s="124" t="e">
        <f t="shared" si="294"/>
        <v>#N/A</v>
      </c>
      <c r="P112" s="124" t="e">
        <f t="shared" si="294"/>
        <v>#N/A</v>
      </c>
      <c r="Q112" s="124" t="e">
        <f t="shared" si="294"/>
        <v>#N/A</v>
      </c>
      <c r="R112" s="124" t="e">
        <f t="shared" si="294"/>
        <v>#N/A</v>
      </c>
      <c r="S112" s="124" t="e">
        <f t="shared" si="294"/>
        <v>#N/A</v>
      </c>
      <c r="T112" s="124" t="e">
        <f t="shared" si="294"/>
        <v>#N/A</v>
      </c>
      <c r="U112" s="124" t="e">
        <f t="shared" si="294"/>
        <v>#N/A</v>
      </c>
      <c r="V112" s="124" t="e">
        <f t="shared" si="294"/>
        <v>#N/A</v>
      </c>
      <c r="W112" s="124" t="e">
        <f t="shared" si="294"/>
        <v>#N/A</v>
      </c>
      <c r="X112" s="124" t="e">
        <f t="shared" si="294"/>
        <v>#N/A</v>
      </c>
      <c r="Y112" s="124" t="e">
        <f t="shared" si="295"/>
        <v>#N/A</v>
      </c>
      <c r="Z112" s="124" t="e">
        <f t="shared" si="295"/>
        <v>#N/A</v>
      </c>
      <c r="AA112" s="124" t="e">
        <f t="shared" si="295"/>
        <v>#N/A</v>
      </c>
      <c r="AB112" s="124" t="e">
        <f t="shared" si="295"/>
        <v>#N/A</v>
      </c>
      <c r="AC112" s="124" t="e">
        <f t="shared" si="295"/>
        <v>#N/A</v>
      </c>
      <c r="AD112" s="124" t="e">
        <f t="shared" si="295"/>
        <v>#N/A</v>
      </c>
      <c r="AE112" s="124" t="e">
        <f t="shared" si="295"/>
        <v>#N/A</v>
      </c>
      <c r="AF112" s="124" t="e">
        <f t="shared" si="295"/>
        <v>#N/A</v>
      </c>
      <c r="AG112" s="124" t="e">
        <f t="shared" si="295"/>
        <v>#N/A</v>
      </c>
      <c r="AH112" s="124" t="e">
        <f t="shared" si="295"/>
        <v>#N/A</v>
      </c>
      <c r="AI112" s="124" t="e">
        <f t="shared" si="295"/>
        <v>#N/A</v>
      </c>
      <c r="AJ112" s="124" t="e">
        <f t="shared" si="295"/>
        <v>#N/A</v>
      </c>
      <c r="AK112" s="124" t="e">
        <f t="shared" si="295"/>
        <v>#N/A</v>
      </c>
      <c r="AL112" s="124" t="e">
        <f t="shared" si="295"/>
        <v>#N/A</v>
      </c>
      <c r="AM112" s="124" t="e">
        <f t="shared" si="295"/>
        <v>#N/A</v>
      </c>
      <c r="AN112" s="124" t="e">
        <f t="shared" si="295"/>
        <v>#N/A</v>
      </c>
      <c r="AO112" s="124" t="e">
        <f t="shared" si="296"/>
        <v>#N/A</v>
      </c>
      <c r="AP112" s="124" t="e">
        <f t="shared" si="296"/>
        <v>#N/A</v>
      </c>
      <c r="AQ112" s="124" t="e">
        <f t="shared" si="296"/>
        <v>#N/A</v>
      </c>
      <c r="AR112" s="124" t="e">
        <f t="shared" si="296"/>
        <v>#N/A</v>
      </c>
      <c r="AS112" s="124" t="e">
        <f t="shared" si="296"/>
        <v>#N/A</v>
      </c>
      <c r="AT112" s="124" t="e">
        <f t="shared" si="296"/>
        <v>#N/A</v>
      </c>
      <c r="AU112" s="124" t="e">
        <f t="shared" si="296"/>
        <v>#N/A</v>
      </c>
      <c r="AV112" s="124" t="e">
        <f t="shared" si="296"/>
        <v>#N/A</v>
      </c>
      <c r="AW112" s="124" t="e">
        <f t="shared" si="296"/>
        <v>#N/A</v>
      </c>
      <c r="AX112" s="124" t="e">
        <f t="shared" si="296"/>
        <v>#N/A</v>
      </c>
      <c r="AY112" s="124" t="e">
        <f t="shared" si="296"/>
        <v>#N/A</v>
      </c>
      <c r="AZ112" s="124" t="e">
        <f t="shared" si="296"/>
        <v>#N/A</v>
      </c>
      <c r="BA112" s="124" t="e">
        <f t="shared" si="296"/>
        <v>#N/A</v>
      </c>
      <c r="BB112" s="124" t="e">
        <f t="shared" si="296"/>
        <v>#N/A</v>
      </c>
      <c r="BC112" s="124" t="e">
        <f t="shared" si="296"/>
        <v>#N/A</v>
      </c>
      <c r="BD112" s="124" t="e">
        <f t="shared" si="296"/>
        <v>#N/A</v>
      </c>
      <c r="BE112" s="124" t="e">
        <f t="shared" si="297"/>
        <v>#N/A</v>
      </c>
      <c r="BF112" s="124" t="e">
        <f t="shared" si="297"/>
        <v>#N/A</v>
      </c>
      <c r="BG112" s="124" t="e">
        <f t="shared" si="297"/>
        <v>#N/A</v>
      </c>
      <c r="BH112" s="124" t="e">
        <f t="shared" si="297"/>
        <v>#N/A</v>
      </c>
      <c r="BI112" s="124" t="e">
        <f t="shared" si="297"/>
        <v>#N/A</v>
      </c>
      <c r="BJ112" s="124" t="e">
        <f t="shared" si="297"/>
        <v>#N/A</v>
      </c>
      <c r="BK112" s="124" t="e">
        <f t="shared" si="297"/>
        <v>#N/A</v>
      </c>
      <c r="BL112" s="124" t="e">
        <f t="shared" si="297"/>
        <v>#N/A</v>
      </c>
      <c r="BM112" s="124" t="e">
        <f t="shared" si="297"/>
        <v>#N/A</v>
      </c>
      <c r="BN112" s="124" t="e">
        <f t="shared" si="297"/>
        <v>#N/A</v>
      </c>
    </row>
    <row r="113" spans="1:66" s="124" customFormat="1" hidden="1">
      <c r="C113" s="124" t="s">
        <v>304</v>
      </c>
      <c r="H113" s="124">
        <f t="shared" si="298"/>
        <v>0</v>
      </c>
      <c r="I113" s="124">
        <f t="shared" si="294"/>
        <v>0</v>
      </c>
      <c r="J113" s="124">
        <f t="shared" si="294"/>
        <v>0</v>
      </c>
      <c r="K113" s="124">
        <f t="shared" si="294"/>
        <v>0</v>
      </c>
      <c r="L113" s="124" t="e">
        <f t="shared" si="294"/>
        <v>#N/A</v>
      </c>
      <c r="M113" s="124" t="e">
        <f t="shared" si="294"/>
        <v>#N/A</v>
      </c>
      <c r="N113" s="124" t="e">
        <f t="shared" si="294"/>
        <v>#N/A</v>
      </c>
      <c r="O113" s="124" t="e">
        <f t="shared" si="294"/>
        <v>#N/A</v>
      </c>
      <c r="P113" s="124" t="e">
        <f t="shared" si="294"/>
        <v>#N/A</v>
      </c>
      <c r="Q113" s="124" t="e">
        <f t="shared" si="294"/>
        <v>#N/A</v>
      </c>
      <c r="R113" s="124" t="e">
        <f t="shared" si="294"/>
        <v>#N/A</v>
      </c>
      <c r="S113" s="124" t="e">
        <f t="shared" si="294"/>
        <v>#N/A</v>
      </c>
      <c r="T113" s="124" t="e">
        <f t="shared" si="294"/>
        <v>#N/A</v>
      </c>
      <c r="U113" s="124" t="e">
        <f t="shared" si="294"/>
        <v>#N/A</v>
      </c>
      <c r="V113" s="124" t="e">
        <f t="shared" si="294"/>
        <v>#N/A</v>
      </c>
      <c r="W113" s="124" t="e">
        <f t="shared" si="294"/>
        <v>#N/A</v>
      </c>
      <c r="X113" s="124" t="e">
        <f t="shared" si="294"/>
        <v>#N/A</v>
      </c>
      <c r="Y113" s="124" t="e">
        <f t="shared" si="295"/>
        <v>#N/A</v>
      </c>
      <c r="Z113" s="124" t="e">
        <f t="shared" si="295"/>
        <v>#N/A</v>
      </c>
      <c r="AA113" s="124" t="e">
        <f t="shared" si="295"/>
        <v>#N/A</v>
      </c>
      <c r="AB113" s="124" t="e">
        <f t="shared" si="295"/>
        <v>#N/A</v>
      </c>
      <c r="AC113" s="124" t="e">
        <f t="shared" si="295"/>
        <v>#N/A</v>
      </c>
      <c r="AD113" s="124" t="e">
        <f t="shared" si="295"/>
        <v>#N/A</v>
      </c>
      <c r="AE113" s="124" t="e">
        <f t="shared" si="295"/>
        <v>#N/A</v>
      </c>
      <c r="AF113" s="124" t="e">
        <f t="shared" si="295"/>
        <v>#N/A</v>
      </c>
      <c r="AG113" s="124" t="e">
        <f t="shared" si="295"/>
        <v>#N/A</v>
      </c>
      <c r="AH113" s="124" t="e">
        <f t="shared" si="295"/>
        <v>#N/A</v>
      </c>
      <c r="AI113" s="124" t="e">
        <f t="shared" si="295"/>
        <v>#N/A</v>
      </c>
      <c r="AJ113" s="124" t="e">
        <f t="shared" si="295"/>
        <v>#N/A</v>
      </c>
      <c r="AK113" s="124" t="e">
        <f t="shared" si="295"/>
        <v>#N/A</v>
      </c>
      <c r="AL113" s="124" t="e">
        <f t="shared" si="295"/>
        <v>#N/A</v>
      </c>
      <c r="AM113" s="124" t="e">
        <f t="shared" si="295"/>
        <v>#N/A</v>
      </c>
      <c r="AN113" s="124" t="e">
        <f t="shared" si="295"/>
        <v>#N/A</v>
      </c>
      <c r="AO113" s="124" t="e">
        <f t="shared" si="296"/>
        <v>#N/A</v>
      </c>
      <c r="AP113" s="124" t="e">
        <f t="shared" si="296"/>
        <v>#N/A</v>
      </c>
      <c r="AQ113" s="124" t="e">
        <f t="shared" si="296"/>
        <v>#N/A</v>
      </c>
      <c r="AR113" s="124" t="e">
        <f t="shared" si="296"/>
        <v>#N/A</v>
      </c>
      <c r="AS113" s="124" t="e">
        <f t="shared" si="296"/>
        <v>#N/A</v>
      </c>
      <c r="AT113" s="124" t="e">
        <f t="shared" si="296"/>
        <v>#N/A</v>
      </c>
      <c r="AU113" s="124" t="e">
        <f t="shared" si="296"/>
        <v>#N/A</v>
      </c>
      <c r="AV113" s="124" t="e">
        <f t="shared" si="296"/>
        <v>#N/A</v>
      </c>
      <c r="AW113" s="124" t="e">
        <f t="shared" si="296"/>
        <v>#N/A</v>
      </c>
      <c r="AX113" s="124" t="e">
        <f t="shared" si="296"/>
        <v>#N/A</v>
      </c>
      <c r="AY113" s="124" t="e">
        <f t="shared" si="296"/>
        <v>#N/A</v>
      </c>
      <c r="AZ113" s="124" t="e">
        <f t="shared" si="296"/>
        <v>#N/A</v>
      </c>
      <c r="BA113" s="124" t="e">
        <f t="shared" si="296"/>
        <v>#N/A</v>
      </c>
      <c r="BB113" s="124" t="e">
        <f t="shared" si="296"/>
        <v>#N/A</v>
      </c>
      <c r="BC113" s="124" t="e">
        <f t="shared" si="296"/>
        <v>#N/A</v>
      </c>
      <c r="BD113" s="124" t="e">
        <f t="shared" si="296"/>
        <v>#N/A</v>
      </c>
      <c r="BE113" s="124" t="e">
        <f t="shared" si="297"/>
        <v>#N/A</v>
      </c>
      <c r="BF113" s="124" t="e">
        <f t="shared" si="297"/>
        <v>#N/A</v>
      </c>
      <c r="BG113" s="124" t="e">
        <f t="shared" si="297"/>
        <v>#N/A</v>
      </c>
      <c r="BH113" s="124" t="e">
        <f t="shared" si="297"/>
        <v>#N/A</v>
      </c>
      <c r="BI113" s="124" t="e">
        <f t="shared" si="297"/>
        <v>#N/A</v>
      </c>
      <c r="BJ113" s="124" t="e">
        <f t="shared" si="297"/>
        <v>#N/A</v>
      </c>
      <c r="BK113" s="124" t="e">
        <f t="shared" si="297"/>
        <v>#N/A</v>
      </c>
      <c r="BL113" s="124" t="e">
        <f t="shared" si="297"/>
        <v>#N/A</v>
      </c>
      <c r="BM113" s="124" t="e">
        <f t="shared" si="297"/>
        <v>#N/A</v>
      </c>
      <c r="BN113" s="124" t="e">
        <f t="shared" si="297"/>
        <v>#N/A</v>
      </c>
    </row>
    <row r="114" spans="1:66" s="124" customFormat="1" hidden="1"/>
    <row r="115" spans="1:66" s="124" customFormat="1" hidden="1"/>
    <row r="116" spans="1:66" s="124" customFormat="1" hidden="1"/>
    <row r="117" spans="1:66" s="124" customFormat="1">
      <c r="A117" s="124" t="s">
        <v>39</v>
      </c>
      <c r="B117" s="190">
        <f>Input!L89</f>
        <v>65537249</v>
      </c>
      <c r="D117" s="124">
        <f>B118</f>
        <v>5</v>
      </c>
      <c r="E117" s="124">
        <f>IF(D117&gt;0,D117-1,0)</f>
        <v>4</v>
      </c>
      <c r="F117" s="124">
        <f t="shared" ref="F117" si="299">IF(E117&gt;0,E117-1,0)</f>
        <v>3</v>
      </c>
      <c r="G117" s="124">
        <f t="shared" ref="G117" si="300">IF(F117&gt;0,F117-1,0)</f>
        <v>2</v>
      </c>
      <c r="H117" s="124">
        <f t="shared" ref="H117" si="301">IF(G117&gt;0,G117-1,0)</f>
        <v>1</v>
      </c>
      <c r="I117" s="124">
        <f t="shared" ref="I117" si="302">IF(H117&gt;0,H117-1,0)</f>
        <v>0</v>
      </c>
      <c r="J117" s="124">
        <f t="shared" ref="J117" si="303">IF(I117&gt;0,I117-1,0)</f>
        <v>0</v>
      </c>
      <c r="K117" s="124">
        <f t="shared" ref="K117" si="304">IF(J117&gt;0,J117-1,0)</f>
        <v>0</v>
      </c>
      <c r="L117" s="124">
        <f t="shared" ref="L117" si="305">IF(K117&gt;0,K117-1,0)</f>
        <v>0</v>
      </c>
      <c r="M117" s="124">
        <f t="shared" ref="M117" si="306">IF(L117&gt;0,L117-1,0)</f>
        <v>0</v>
      </c>
      <c r="N117" s="124">
        <f t="shared" ref="N117" si="307">IF(M117&gt;0,M117-1,0)</f>
        <v>0</v>
      </c>
      <c r="O117" s="124">
        <f t="shared" ref="O117" si="308">IF(N117&gt;0,N117-1,0)</f>
        <v>0</v>
      </c>
      <c r="P117" s="124">
        <f t="shared" ref="P117" si="309">IF(O117&gt;0,O117-1,0)</f>
        <v>0</v>
      </c>
      <c r="Q117" s="124">
        <f t="shared" ref="Q117" si="310">IF(P117&gt;0,P117-1,0)</f>
        <v>0</v>
      </c>
      <c r="R117" s="124">
        <f t="shared" ref="R117" si="311">IF(Q117&gt;0,Q117-1,0)</f>
        <v>0</v>
      </c>
      <c r="S117" s="124">
        <f t="shared" ref="S117" si="312">IF(R117&gt;0,R117-1,0)</f>
        <v>0</v>
      </c>
      <c r="T117" s="124">
        <f t="shared" ref="T117" si="313">IF(S117&gt;0,S117-1,0)</f>
        <v>0</v>
      </c>
      <c r="U117" s="124">
        <f t="shared" ref="U117" si="314">IF(T117&gt;0,T117-1,0)</f>
        <v>0</v>
      </c>
      <c r="V117" s="124">
        <f t="shared" ref="V117" si="315">IF(U117&gt;0,U117-1,0)</f>
        <v>0</v>
      </c>
      <c r="W117" s="124">
        <f t="shared" ref="W117" si="316">IF(V117&gt;0,V117-1,0)</f>
        <v>0</v>
      </c>
      <c r="X117" s="124">
        <f t="shared" ref="X117" si="317">IF(W117&gt;0,W117-1,0)</f>
        <v>0</v>
      </c>
      <c r="Y117" s="124">
        <f t="shared" ref="Y117" si="318">IF(X117&gt;0,X117-1,0)</f>
        <v>0</v>
      </c>
      <c r="Z117" s="124">
        <f t="shared" ref="Z117" si="319">IF(Y117&gt;0,Y117-1,0)</f>
        <v>0</v>
      </c>
      <c r="AA117" s="124">
        <f t="shared" ref="AA117" si="320">IF(Z117&gt;0,Z117-1,0)</f>
        <v>0</v>
      </c>
      <c r="AB117" s="124">
        <f t="shared" ref="AB117" si="321">IF(AA117&gt;0,AA117-1,0)</f>
        <v>0</v>
      </c>
      <c r="AC117" s="124">
        <f t="shared" ref="AC117" si="322">IF(AB117&gt;0,AB117-1,0)</f>
        <v>0</v>
      </c>
      <c r="AD117" s="124">
        <f t="shared" ref="AD117" si="323">IF(AC117&gt;0,AC117-1,0)</f>
        <v>0</v>
      </c>
      <c r="AE117" s="124">
        <f t="shared" ref="AE117" si="324">IF(AD117&gt;0,AD117-1,0)</f>
        <v>0</v>
      </c>
      <c r="AF117" s="124">
        <f t="shared" ref="AF117" si="325">IF(AE117&gt;0,AE117-1,0)</f>
        <v>0</v>
      </c>
      <c r="AG117" s="124">
        <f t="shared" ref="AG117" si="326">IF(AF117&gt;0,AF117-1,0)</f>
        <v>0</v>
      </c>
      <c r="AH117" s="124">
        <f t="shared" ref="AH117" si="327">IF(AG117&gt;0,AG117-1,0)</f>
        <v>0</v>
      </c>
      <c r="AI117" s="124">
        <f t="shared" ref="AI117" si="328">IF(AH117&gt;0,AH117-1,0)</f>
        <v>0</v>
      </c>
      <c r="AJ117" s="124">
        <f t="shared" ref="AJ117" si="329">IF(AI117&gt;0,AI117-1,0)</f>
        <v>0</v>
      </c>
      <c r="AK117" s="124">
        <f t="shared" ref="AK117" si="330">IF(AJ117&gt;0,AJ117-1,0)</f>
        <v>0</v>
      </c>
      <c r="AL117" s="124">
        <f t="shared" ref="AL117" si="331">IF(AK117&gt;0,AK117-1,0)</f>
        <v>0</v>
      </c>
      <c r="AM117" s="124">
        <f t="shared" ref="AM117" si="332">IF(AL117&gt;0,AL117-1,0)</f>
        <v>0</v>
      </c>
      <c r="AN117" s="124">
        <f t="shared" ref="AN117" si="333">IF(AM117&gt;0,AM117-1,0)</f>
        <v>0</v>
      </c>
      <c r="AO117" s="124">
        <f t="shared" ref="AO117" si="334">IF(AN117&gt;0,AN117-1,0)</f>
        <v>0</v>
      </c>
      <c r="AP117" s="124">
        <f t="shared" ref="AP117" si="335">IF(AO117&gt;0,AO117-1,0)</f>
        <v>0</v>
      </c>
      <c r="AQ117" s="124">
        <f t="shared" ref="AQ117" si="336">IF(AP117&gt;0,AP117-1,0)</f>
        <v>0</v>
      </c>
      <c r="AR117" s="124">
        <f t="shared" ref="AR117" si="337">IF(AQ117&gt;0,AQ117-1,0)</f>
        <v>0</v>
      </c>
      <c r="AS117" s="124">
        <f t="shared" ref="AS117" si="338">IF(AR117&gt;0,AR117-1,0)</f>
        <v>0</v>
      </c>
      <c r="AT117" s="124">
        <f t="shared" ref="AT117" si="339">IF(AS117&gt;0,AS117-1,0)</f>
        <v>0</v>
      </c>
      <c r="AU117" s="124">
        <f t="shared" ref="AU117" si="340">IF(AT117&gt;0,AT117-1,0)</f>
        <v>0</v>
      </c>
      <c r="AV117" s="124">
        <f t="shared" ref="AV117" si="341">IF(AU117&gt;0,AU117-1,0)</f>
        <v>0</v>
      </c>
      <c r="AW117" s="124">
        <f t="shared" ref="AW117" si="342">IF(AV117&gt;0,AV117-1,0)</f>
        <v>0</v>
      </c>
      <c r="AX117" s="124">
        <f t="shared" ref="AX117" si="343">IF(AW117&gt;0,AW117-1,0)</f>
        <v>0</v>
      </c>
      <c r="AY117" s="124">
        <f t="shared" ref="AY117" si="344">IF(AX117&gt;0,AX117-1,0)</f>
        <v>0</v>
      </c>
      <c r="AZ117" s="124">
        <f t="shared" ref="AZ117" si="345">IF(AY117&gt;0,AY117-1,0)</f>
        <v>0</v>
      </c>
      <c r="BA117" s="124">
        <f t="shared" ref="BA117" si="346">IF(AZ117&gt;0,AZ117-1,0)</f>
        <v>0</v>
      </c>
      <c r="BB117" s="124">
        <f t="shared" ref="BB117" si="347">IF(BA117&gt;0,BA117-1,0)</f>
        <v>0</v>
      </c>
      <c r="BC117" s="124">
        <f t="shared" ref="BC117" si="348">IF(BB117&gt;0,BB117-1,0)</f>
        <v>0</v>
      </c>
      <c r="BD117" s="124">
        <f t="shared" ref="BD117" si="349">IF(BC117&gt;0,BC117-1,0)</f>
        <v>0</v>
      </c>
      <c r="BE117" s="124">
        <f t="shared" ref="BE117" si="350">IF(BD117&gt;0,BD117-1,0)</f>
        <v>0</v>
      </c>
      <c r="BF117" s="124">
        <f t="shared" ref="BF117" si="351">IF(BE117&gt;0,BE117-1,0)</f>
        <v>0</v>
      </c>
      <c r="BG117" s="124">
        <f t="shared" ref="BG117" si="352">IF(BF117&gt;0,BF117-1,0)</f>
        <v>0</v>
      </c>
      <c r="BH117" s="124">
        <f t="shared" ref="BH117" si="353">IF(BG117&gt;0,BG117-1,0)</f>
        <v>0</v>
      </c>
      <c r="BI117" s="124">
        <f t="shared" ref="BI117" si="354">IF(BH117&gt;0,BH117-1,0)</f>
        <v>0</v>
      </c>
      <c r="BJ117" s="124">
        <f t="shared" ref="BJ117" si="355">IF(BI117&gt;0,BI117-1,0)</f>
        <v>0</v>
      </c>
      <c r="BK117" s="124">
        <f t="shared" ref="BK117" si="356">IF(BJ117&gt;0,BJ117-1,0)</f>
        <v>0</v>
      </c>
      <c r="BL117" s="124">
        <f t="shared" ref="BL117" si="357">IF(BK117&gt;0,BK117-1,0)</f>
        <v>0</v>
      </c>
      <c r="BM117" s="124">
        <f t="shared" ref="BM117" si="358">IF(BL117&gt;0,BL117-1,0)</f>
        <v>0</v>
      </c>
      <c r="BN117" s="124">
        <f t="shared" ref="BN117" si="359">IF(BM117&gt;0,BM117-1,0)</f>
        <v>0</v>
      </c>
    </row>
    <row r="118" spans="1:66" s="124" customFormat="1" ht="18.75">
      <c r="A118" s="127" t="s">
        <v>301</v>
      </c>
      <c r="B118" s="127">
        <v>5</v>
      </c>
      <c r="C118" s="124" t="s">
        <v>303</v>
      </c>
      <c r="D118" s="190">
        <f>IFERROR(D130,0)+IFERROR(D136,0)+IFERROR(D142,0)+IFERROR(D148,0)+IFERROR(D154,0)</f>
        <v>13107449.800000001</v>
      </c>
      <c r="E118" s="190">
        <f t="shared" ref="D118:S119" si="360">IFERROR(E130,0)+IFERROR(E136,0)+IFERROR(E142,0)+IFERROR(E148,0)+IFERROR(E154,0)</f>
        <v>23879715.158657193</v>
      </c>
      <c r="F118" s="190">
        <f t="shared" si="360"/>
        <v>32181688.976151023</v>
      </c>
      <c r="G118" s="190">
        <f t="shared" si="360"/>
        <v>37870447.241885617</v>
      </c>
      <c r="H118" s="190">
        <f t="shared" si="360"/>
        <v>40794796.770366326</v>
      </c>
      <c r="I118" s="190">
        <f t="shared" si="360"/>
        <v>27687346.970366329</v>
      </c>
      <c r="J118" s="190">
        <f t="shared" si="360"/>
        <v>16915081.611709137</v>
      </c>
      <c r="K118" s="190">
        <f t="shared" si="360"/>
        <v>8613107.7942153048</v>
      </c>
      <c r="L118" s="190">
        <f t="shared" si="360"/>
        <v>2924349.5284807123</v>
      </c>
      <c r="M118" s="190">
        <f t="shared" si="360"/>
        <v>0</v>
      </c>
      <c r="N118" s="190">
        <f t="shared" si="360"/>
        <v>0</v>
      </c>
      <c r="O118" s="190">
        <f t="shared" si="360"/>
        <v>0</v>
      </c>
      <c r="P118" s="190">
        <f t="shared" si="360"/>
        <v>0</v>
      </c>
      <c r="Q118" s="190">
        <f t="shared" si="360"/>
        <v>0</v>
      </c>
      <c r="R118" s="190">
        <f t="shared" si="360"/>
        <v>0</v>
      </c>
      <c r="S118" s="190">
        <f t="shared" si="360"/>
        <v>0</v>
      </c>
      <c r="T118" s="190">
        <f t="shared" ref="T118:BN118" si="361">IFERROR(T130,0)+IFERROR(T136,0)+IFERROR(T142,0)+IFERROR(T148,0)+IFERROR(T154,0)</f>
        <v>0</v>
      </c>
      <c r="U118" s="190">
        <f t="shared" si="361"/>
        <v>0</v>
      </c>
      <c r="V118" s="190">
        <f t="shared" si="361"/>
        <v>0</v>
      </c>
      <c r="W118" s="190">
        <f t="shared" si="361"/>
        <v>0</v>
      </c>
      <c r="X118" s="190">
        <f t="shared" si="361"/>
        <v>0</v>
      </c>
      <c r="Y118" s="190">
        <f t="shared" si="361"/>
        <v>0</v>
      </c>
      <c r="Z118" s="190">
        <f t="shared" si="361"/>
        <v>0</v>
      </c>
      <c r="AA118" s="190">
        <f t="shared" si="361"/>
        <v>0</v>
      </c>
      <c r="AB118" s="190">
        <f t="shared" si="361"/>
        <v>0</v>
      </c>
      <c r="AC118" s="190">
        <f t="shared" si="361"/>
        <v>0</v>
      </c>
      <c r="AD118" s="190">
        <f t="shared" si="361"/>
        <v>0</v>
      </c>
      <c r="AE118" s="190">
        <f t="shared" si="361"/>
        <v>0</v>
      </c>
      <c r="AF118" s="190">
        <f t="shared" si="361"/>
        <v>0</v>
      </c>
      <c r="AG118" s="190">
        <f t="shared" si="361"/>
        <v>0</v>
      </c>
      <c r="AH118" s="190">
        <f t="shared" si="361"/>
        <v>0</v>
      </c>
      <c r="AI118" s="190">
        <f t="shared" si="361"/>
        <v>0</v>
      </c>
      <c r="AJ118" s="190">
        <f t="shared" si="361"/>
        <v>0</v>
      </c>
      <c r="AK118" s="190">
        <f t="shared" si="361"/>
        <v>0</v>
      </c>
      <c r="AL118" s="190">
        <f t="shared" si="361"/>
        <v>0</v>
      </c>
      <c r="AM118" s="190">
        <f t="shared" si="361"/>
        <v>0</v>
      </c>
      <c r="AN118" s="190">
        <f t="shared" si="361"/>
        <v>0</v>
      </c>
      <c r="AO118" s="190">
        <f t="shared" si="361"/>
        <v>0</v>
      </c>
      <c r="AP118" s="190">
        <f t="shared" si="361"/>
        <v>0</v>
      </c>
      <c r="AQ118" s="190">
        <f t="shared" si="361"/>
        <v>0</v>
      </c>
      <c r="AR118" s="190">
        <f t="shared" si="361"/>
        <v>0</v>
      </c>
      <c r="AS118" s="190">
        <f t="shared" si="361"/>
        <v>0</v>
      </c>
      <c r="AT118" s="190">
        <f t="shared" si="361"/>
        <v>0</v>
      </c>
      <c r="AU118" s="190">
        <f t="shared" si="361"/>
        <v>0</v>
      </c>
      <c r="AV118" s="190">
        <f t="shared" si="361"/>
        <v>0</v>
      </c>
      <c r="AW118" s="190">
        <f t="shared" si="361"/>
        <v>0</v>
      </c>
      <c r="AX118" s="190">
        <f t="shared" si="361"/>
        <v>0</v>
      </c>
      <c r="AY118" s="190">
        <f t="shared" si="361"/>
        <v>0</v>
      </c>
      <c r="AZ118" s="190">
        <f t="shared" si="361"/>
        <v>0</v>
      </c>
      <c r="BA118" s="190">
        <f t="shared" si="361"/>
        <v>0</v>
      </c>
      <c r="BB118" s="190">
        <f t="shared" si="361"/>
        <v>0</v>
      </c>
      <c r="BC118" s="190">
        <f t="shared" si="361"/>
        <v>0</v>
      </c>
      <c r="BD118" s="190">
        <f t="shared" si="361"/>
        <v>0</v>
      </c>
      <c r="BE118" s="190">
        <f t="shared" si="361"/>
        <v>0</v>
      </c>
      <c r="BF118" s="190">
        <f t="shared" si="361"/>
        <v>0</v>
      </c>
      <c r="BG118" s="190">
        <f t="shared" si="361"/>
        <v>0</v>
      </c>
      <c r="BH118" s="190">
        <f t="shared" si="361"/>
        <v>0</v>
      </c>
      <c r="BI118" s="190">
        <f t="shared" si="361"/>
        <v>0</v>
      </c>
      <c r="BJ118" s="190">
        <f t="shared" si="361"/>
        <v>0</v>
      </c>
      <c r="BK118" s="190">
        <f t="shared" si="361"/>
        <v>0</v>
      </c>
      <c r="BL118" s="190">
        <f t="shared" si="361"/>
        <v>0</v>
      </c>
      <c r="BM118" s="190">
        <f t="shared" si="361"/>
        <v>0</v>
      </c>
      <c r="BN118" s="190">
        <f t="shared" si="361"/>
        <v>0</v>
      </c>
    </row>
    <row r="119" spans="1:66" s="124" customFormat="1">
      <c r="C119" s="124" t="s">
        <v>29</v>
      </c>
      <c r="D119" s="190">
        <f t="shared" si="360"/>
        <v>2335184.4413428102</v>
      </c>
      <c r="E119" s="190">
        <f t="shared" si="360"/>
        <v>4805475.982506169</v>
      </c>
      <c r="F119" s="190">
        <f t="shared" si="360"/>
        <v>7418691.5342654083</v>
      </c>
      <c r="G119" s="190">
        <f t="shared" si="360"/>
        <v>10183100.271519288</v>
      </c>
      <c r="H119" s="190">
        <f t="shared" si="360"/>
        <v>13107449.800000001</v>
      </c>
      <c r="I119" s="190">
        <f t="shared" si="360"/>
        <v>10772265.358657191</v>
      </c>
      <c r="J119" s="190">
        <f t="shared" si="360"/>
        <v>8301973.8174938317</v>
      </c>
      <c r="K119" s="190">
        <f t="shared" si="360"/>
        <v>5688758.2657345925</v>
      </c>
      <c r="L119" s="190">
        <f t="shared" si="360"/>
        <v>2924349.5284807119</v>
      </c>
      <c r="M119" s="190">
        <f t="shared" si="360"/>
        <v>0</v>
      </c>
      <c r="N119" s="190">
        <f>IFERROR(N131,0)+IFERROR(N137,0)+IFERROR(N143,0)+IFERROR(N149,0)+IFERROR(N155,0)</f>
        <v>0</v>
      </c>
      <c r="O119" s="190">
        <f t="shared" ref="O119:BN119" si="362">IFERROR(O131,0)+IFERROR(O137,0)+IFERROR(O143,0)+IFERROR(O149,0)+IFERROR(O155,0)</f>
        <v>0</v>
      </c>
      <c r="P119" s="190">
        <f t="shared" si="362"/>
        <v>0</v>
      </c>
      <c r="Q119" s="190">
        <f t="shared" si="362"/>
        <v>0</v>
      </c>
      <c r="R119" s="190">
        <f t="shared" si="362"/>
        <v>0</v>
      </c>
      <c r="S119" s="190">
        <f t="shared" si="362"/>
        <v>0</v>
      </c>
      <c r="T119" s="190">
        <f t="shared" si="362"/>
        <v>0</v>
      </c>
      <c r="U119" s="190">
        <f t="shared" si="362"/>
        <v>0</v>
      </c>
      <c r="V119" s="190">
        <f t="shared" si="362"/>
        <v>0</v>
      </c>
      <c r="W119" s="190">
        <f t="shared" si="362"/>
        <v>0</v>
      </c>
      <c r="X119" s="190">
        <f t="shared" si="362"/>
        <v>0</v>
      </c>
      <c r="Y119" s="190">
        <f t="shared" si="362"/>
        <v>0</v>
      </c>
      <c r="Z119" s="190">
        <f t="shared" si="362"/>
        <v>0</v>
      </c>
      <c r="AA119" s="190">
        <f t="shared" si="362"/>
        <v>0</v>
      </c>
      <c r="AB119" s="190">
        <f t="shared" si="362"/>
        <v>0</v>
      </c>
      <c r="AC119" s="190">
        <f t="shared" si="362"/>
        <v>0</v>
      </c>
      <c r="AD119" s="190">
        <f t="shared" si="362"/>
        <v>0</v>
      </c>
      <c r="AE119" s="190">
        <f t="shared" si="362"/>
        <v>0</v>
      </c>
      <c r="AF119" s="190">
        <f t="shared" si="362"/>
        <v>0</v>
      </c>
      <c r="AG119" s="190">
        <f t="shared" si="362"/>
        <v>0</v>
      </c>
      <c r="AH119" s="190">
        <f t="shared" si="362"/>
        <v>0</v>
      </c>
      <c r="AI119" s="190">
        <f t="shared" si="362"/>
        <v>0</v>
      </c>
      <c r="AJ119" s="190">
        <f t="shared" si="362"/>
        <v>0</v>
      </c>
      <c r="AK119" s="190">
        <f t="shared" si="362"/>
        <v>0</v>
      </c>
      <c r="AL119" s="190">
        <f t="shared" si="362"/>
        <v>0</v>
      </c>
      <c r="AM119" s="190">
        <f t="shared" si="362"/>
        <v>0</v>
      </c>
      <c r="AN119" s="190">
        <f t="shared" si="362"/>
        <v>0</v>
      </c>
      <c r="AO119" s="190">
        <f t="shared" si="362"/>
        <v>0</v>
      </c>
      <c r="AP119" s="190">
        <f t="shared" si="362"/>
        <v>0</v>
      </c>
      <c r="AQ119" s="190">
        <f t="shared" si="362"/>
        <v>0</v>
      </c>
      <c r="AR119" s="190">
        <f t="shared" si="362"/>
        <v>0</v>
      </c>
      <c r="AS119" s="190">
        <f t="shared" si="362"/>
        <v>0</v>
      </c>
      <c r="AT119" s="190">
        <f t="shared" si="362"/>
        <v>0</v>
      </c>
      <c r="AU119" s="190">
        <f t="shared" si="362"/>
        <v>0</v>
      </c>
      <c r="AV119" s="190">
        <f t="shared" si="362"/>
        <v>0</v>
      </c>
      <c r="AW119" s="190">
        <f t="shared" si="362"/>
        <v>0</v>
      </c>
      <c r="AX119" s="190">
        <f t="shared" si="362"/>
        <v>0</v>
      </c>
      <c r="AY119" s="190">
        <f t="shared" si="362"/>
        <v>0</v>
      </c>
      <c r="AZ119" s="190">
        <f t="shared" si="362"/>
        <v>0</v>
      </c>
      <c r="BA119" s="190">
        <f t="shared" si="362"/>
        <v>0</v>
      </c>
      <c r="BB119" s="190">
        <f t="shared" si="362"/>
        <v>0</v>
      </c>
      <c r="BC119" s="190">
        <f t="shared" si="362"/>
        <v>0</v>
      </c>
      <c r="BD119" s="190">
        <f t="shared" si="362"/>
        <v>0</v>
      </c>
      <c r="BE119" s="190">
        <f t="shared" si="362"/>
        <v>0</v>
      </c>
      <c r="BF119" s="190">
        <f t="shared" si="362"/>
        <v>0</v>
      </c>
      <c r="BG119" s="190">
        <f t="shared" si="362"/>
        <v>0</v>
      </c>
      <c r="BH119" s="190">
        <f t="shared" si="362"/>
        <v>0</v>
      </c>
      <c r="BI119" s="190">
        <f t="shared" si="362"/>
        <v>0</v>
      </c>
      <c r="BJ119" s="190">
        <f t="shared" si="362"/>
        <v>0</v>
      </c>
      <c r="BK119" s="190">
        <f t="shared" si="362"/>
        <v>0</v>
      </c>
      <c r="BL119" s="190">
        <f t="shared" si="362"/>
        <v>0</v>
      </c>
      <c r="BM119" s="190">
        <f t="shared" si="362"/>
        <v>0</v>
      </c>
      <c r="BN119" s="190">
        <f t="shared" si="362"/>
        <v>0</v>
      </c>
    </row>
    <row r="120" spans="1:66" s="124" customFormat="1">
      <c r="C120" s="124" t="s">
        <v>31</v>
      </c>
      <c r="D120" s="190">
        <f t="shared" ref="D120:BN120" si="363">IFERROR(D132,0)+IFERROR(D138,0)+IFERROR(D144,0)+IFERROR(D150,0)+IFERROR(D156,0)</f>
        <v>671383.86943812307</v>
      </c>
      <c r="E120" s="190">
        <f t="shared" si="363"/>
        <v>1207660.6390556977</v>
      </c>
      <c r="F120" s="190">
        <f t="shared" si="363"/>
        <v>1601013.398077392</v>
      </c>
      <c r="G120" s="190">
        <f t="shared" si="363"/>
        <v>1843172.971604445</v>
      </c>
      <c r="H120" s="190">
        <f t="shared" si="363"/>
        <v>1925391.7539046663</v>
      </c>
      <c r="I120" s="190">
        <f t="shared" si="363"/>
        <v>1254007.8844665433</v>
      </c>
      <c r="J120" s="190">
        <f t="shared" si="363"/>
        <v>717731.11484896857</v>
      </c>
      <c r="K120" s="190">
        <f t="shared" si="363"/>
        <v>324378.35582727432</v>
      </c>
      <c r="L120" s="190">
        <f t="shared" si="363"/>
        <v>82218.782300221341</v>
      </c>
      <c r="M120" s="190">
        <f t="shared" si="363"/>
        <v>0</v>
      </c>
      <c r="N120" s="190">
        <f t="shared" si="363"/>
        <v>0</v>
      </c>
      <c r="O120" s="190">
        <f t="shared" si="363"/>
        <v>0</v>
      </c>
      <c r="P120" s="190">
        <f t="shared" si="363"/>
        <v>0</v>
      </c>
      <c r="Q120" s="190">
        <f t="shared" si="363"/>
        <v>0</v>
      </c>
      <c r="R120" s="190">
        <f t="shared" si="363"/>
        <v>0</v>
      </c>
      <c r="S120" s="190">
        <f t="shared" si="363"/>
        <v>0</v>
      </c>
      <c r="T120" s="190">
        <f t="shared" si="363"/>
        <v>0</v>
      </c>
      <c r="U120" s="190">
        <f t="shared" si="363"/>
        <v>0</v>
      </c>
      <c r="V120" s="190">
        <f t="shared" si="363"/>
        <v>0</v>
      </c>
      <c r="W120" s="190">
        <f t="shared" si="363"/>
        <v>0</v>
      </c>
      <c r="X120" s="190">
        <f t="shared" si="363"/>
        <v>0</v>
      </c>
      <c r="Y120" s="190">
        <f t="shared" si="363"/>
        <v>0</v>
      </c>
      <c r="Z120" s="190">
        <f t="shared" si="363"/>
        <v>0</v>
      </c>
      <c r="AA120" s="190">
        <f t="shared" si="363"/>
        <v>0</v>
      </c>
      <c r="AB120" s="190">
        <f t="shared" si="363"/>
        <v>0</v>
      </c>
      <c r="AC120" s="190">
        <f t="shared" si="363"/>
        <v>0</v>
      </c>
      <c r="AD120" s="190">
        <f t="shared" si="363"/>
        <v>0</v>
      </c>
      <c r="AE120" s="190">
        <f t="shared" si="363"/>
        <v>0</v>
      </c>
      <c r="AF120" s="190">
        <f t="shared" si="363"/>
        <v>0</v>
      </c>
      <c r="AG120" s="190">
        <f t="shared" si="363"/>
        <v>0</v>
      </c>
      <c r="AH120" s="190">
        <f t="shared" si="363"/>
        <v>0</v>
      </c>
      <c r="AI120" s="190">
        <f t="shared" si="363"/>
        <v>0</v>
      </c>
      <c r="AJ120" s="190">
        <f t="shared" si="363"/>
        <v>0</v>
      </c>
      <c r="AK120" s="190">
        <f t="shared" si="363"/>
        <v>0</v>
      </c>
      <c r="AL120" s="190">
        <f t="shared" si="363"/>
        <v>0</v>
      </c>
      <c r="AM120" s="190">
        <f t="shared" si="363"/>
        <v>0</v>
      </c>
      <c r="AN120" s="190">
        <f t="shared" si="363"/>
        <v>0</v>
      </c>
      <c r="AO120" s="190">
        <f t="shared" si="363"/>
        <v>0</v>
      </c>
      <c r="AP120" s="190">
        <f t="shared" si="363"/>
        <v>0</v>
      </c>
      <c r="AQ120" s="190">
        <f t="shared" si="363"/>
        <v>0</v>
      </c>
      <c r="AR120" s="190">
        <f t="shared" si="363"/>
        <v>0</v>
      </c>
      <c r="AS120" s="190">
        <f t="shared" si="363"/>
        <v>0</v>
      </c>
      <c r="AT120" s="190">
        <f t="shared" si="363"/>
        <v>0</v>
      </c>
      <c r="AU120" s="190">
        <f t="shared" si="363"/>
        <v>0</v>
      </c>
      <c r="AV120" s="190">
        <f t="shared" si="363"/>
        <v>0</v>
      </c>
      <c r="AW120" s="190">
        <f t="shared" si="363"/>
        <v>0</v>
      </c>
      <c r="AX120" s="190">
        <f t="shared" si="363"/>
        <v>0</v>
      </c>
      <c r="AY120" s="190">
        <f t="shared" si="363"/>
        <v>0</v>
      </c>
      <c r="AZ120" s="190">
        <f t="shared" si="363"/>
        <v>0</v>
      </c>
      <c r="BA120" s="190">
        <f t="shared" si="363"/>
        <v>0</v>
      </c>
      <c r="BB120" s="190">
        <f t="shared" si="363"/>
        <v>0</v>
      </c>
      <c r="BC120" s="190">
        <f t="shared" si="363"/>
        <v>0</v>
      </c>
      <c r="BD120" s="190">
        <f t="shared" si="363"/>
        <v>0</v>
      </c>
      <c r="BE120" s="190">
        <f t="shared" si="363"/>
        <v>0</v>
      </c>
      <c r="BF120" s="190">
        <f t="shared" si="363"/>
        <v>0</v>
      </c>
      <c r="BG120" s="190">
        <f t="shared" si="363"/>
        <v>0</v>
      </c>
      <c r="BH120" s="190">
        <f t="shared" si="363"/>
        <v>0</v>
      </c>
      <c r="BI120" s="190">
        <f t="shared" si="363"/>
        <v>0</v>
      </c>
      <c r="BJ120" s="190">
        <f t="shared" si="363"/>
        <v>0</v>
      </c>
      <c r="BK120" s="190">
        <f t="shared" si="363"/>
        <v>0</v>
      </c>
      <c r="BL120" s="190">
        <f t="shared" si="363"/>
        <v>0</v>
      </c>
      <c r="BM120" s="190">
        <f t="shared" si="363"/>
        <v>0</v>
      </c>
      <c r="BN120" s="190">
        <f t="shared" si="363"/>
        <v>0</v>
      </c>
    </row>
    <row r="121" spans="1:66" s="124" customFormat="1">
      <c r="C121" s="124" t="s">
        <v>33</v>
      </c>
      <c r="D121" s="190">
        <f t="shared" ref="D121:BN122" si="364">IFERROR(D133,0)+IFERROR(D139,0)+IFERROR(D145,0)+IFERROR(D151,0)+IFERROR(D157,0)</f>
        <v>3006568.3107809336</v>
      </c>
      <c r="E121" s="190">
        <f t="shared" si="364"/>
        <v>6013136.6215618672</v>
      </c>
      <c r="F121" s="190">
        <f t="shared" si="364"/>
        <v>9019704.9323428012</v>
      </c>
      <c r="G121" s="190">
        <f t="shared" si="364"/>
        <v>12026273.243123734</v>
      </c>
      <c r="H121" s="190">
        <f t="shared" si="364"/>
        <v>15032841.553904667</v>
      </c>
      <c r="I121" s="190">
        <f t="shared" si="364"/>
        <v>12026273.243123734</v>
      </c>
      <c r="J121" s="190">
        <f t="shared" si="364"/>
        <v>9019704.9323428012</v>
      </c>
      <c r="K121" s="190">
        <f t="shared" si="364"/>
        <v>6013136.6215618672</v>
      </c>
      <c r="L121" s="190">
        <f t="shared" si="364"/>
        <v>3006568.3107809336</v>
      </c>
      <c r="M121" s="190">
        <f t="shared" si="364"/>
        <v>0</v>
      </c>
      <c r="N121" s="190">
        <f t="shared" si="364"/>
        <v>0</v>
      </c>
      <c r="O121" s="190">
        <f t="shared" si="364"/>
        <v>0</v>
      </c>
      <c r="P121" s="190">
        <f t="shared" si="364"/>
        <v>0</v>
      </c>
      <c r="Q121" s="190">
        <f t="shared" si="364"/>
        <v>0</v>
      </c>
      <c r="R121" s="190">
        <f t="shared" si="364"/>
        <v>0</v>
      </c>
      <c r="S121" s="190">
        <f t="shared" si="364"/>
        <v>0</v>
      </c>
      <c r="T121" s="190">
        <f t="shared" si="364"/>
        <v>0</v>
      </c>
      <c r="U121" s="190">
        <f t="shared" si="364"/>
        <v>0</v>
      </c>
      <c r="V121" s="190">
        <f t="shared" si="364"/>
        <v>0</v>
      </c>
      <c r="W121" s="190">
        <f t="shared" si="364"/>
        <v>0</v>
      </c>
      <c r="X121" s="190">
        <f t="shared" si="364"/>
        <v>0</v>
      </c>
      <c r="Y121" s="190">
        <f t="shared" si="364"/>
        <v>0</v>
      </c>
      <c r="Z121" s="190">
        <f t="shared" si="364"/>
        <v>0</v>
      </c>
      <c r="AA121" s="190">
        <f t="shared" si="364"/>
        <v>0</v>
      </c>
      <c r="AB121" s="190">
        <f t="shared" si="364"/>
        <v>0</v>
      </c>
      <c r="AC121" s="190">
        <f t="shared" si="364"/>
        <v>0</v>
      </c>
      <c r="AD121" s="190">
        <f t="shared" si="364"/>
        <v>0</v>
      </c>
      <c r="AE121" s="190">
        <f t="shared" si="364"/>
        <v>0</v>
      </c>
      <c r="AF121" s="190">
        <f t="shared" si="364"/>
        <v>0</v>
      </c>
      <c r="AG121" s="190">
        <f t="shared" si="364"/>
        <v>0</v>
      </c>
      <c r="AH121" s="190">
        <f t="shared" si="364"/>
        <v>0</v>
      </c>
      <c r="AI121" s="190">
        <f t="shared" si="364"/>
        <v>0</v>
      </c>
      <c r="AJ121" s="190">
        <f t="shared" si="364"/>
        <v>0</v>
      </c>
      <c r="AK121" s="190">
        <f t="shared" si="364"/>
        <v>0</v>
      </c>
      <c r="AL121" s="190">
        <f t="shared" si="364"/>
        <v>0</v>
      </c>
      <c r="AM121" s="190">
        <f t="shared" si="364"/>
        <v>0</v>
      </c>
      <c r="AN121" s="190">
        <f t="shared" si="364"/>
        <v>0</v>
      </c>
      <c r="AO121" s="190">
        <f t="shared" si="364"/>
        <v>0</v>
      </c>
      <c r="AP121" s="190">
        <f t="shared" si="364"/>
        <v>0</v>
      </c>
      <c r="AQ121" s="190">
        <f t="shared" si="364"/>
        <v>0</v>
      </c>
      <c r="AR121" s="190">
        <f t="shared" si="364"/>
        <v>0</v>
      </c>
      <c r="AS121" s="190">
        <f t="shared" si="364"/>
        <v>0</v>
      </c>
      <c r="AT121" s="190">
        <f t="shared" si="364"/>
        <v>0</v>
      </c>
      <c r="AU121" s="190">
        <f t="shared" si="364"/>
        <v>0</v>
      </c>
      <c r="AV121" s="190">
        <f t="shared" si="364"/>
        <v>0</v>
      </c>
      <c r="AW121" s="190">
        <f t="shared" si="364"/>
        <v>0</v>
      </c>
      <c r="AX121" s="190">
        <f t="shared" si="364"/>
        <v>0</v>
      </c>
      <c r="AY121" s="190">
        <f t="shared" si="364"/>
        <v>0</v>
      </c>
      <c r="AZ121" s="190">
        <f t="shared" si="364"/>
        <v>0</v>
      </c>
      <c r="BA121" s="190">
        <f t="shared" si="364"/>
        <v>0</v>
      </c>
      <c r="BB121" s="190">
        <f t="shared" si="364"/>
        <v>0</v>
      </c>
      <c r="BC121" s="190">
        <f t="shared" si="364"/>
        <v>0</v>
      </c>
      <c r="BD121" s="190">
        <f t="shared" si="364"/>
        <v>0</v>
      </c>
      <c r="BE121" s="190">
        <f t="shared" si="364"/>
        <v>0</v>
      </c>
      <c r="BF121" s="190">
        <f t="shared" si="364"/>
        <v>0</v>
      </c>
      <c r="BG121" s="190">
        <f t="shared" si="364"/>
        <v>0</v>
      </c>
      <c r="BH121" s="190">
        <f t="shared" si="364"/>
        <v>0</v>
      </c>
      <c r="BI121" s="190">
        <f t="shared" si="364"/>
        <v>0</v>
      </c>
      <c r="BJ121" s="190">
        <f t="shared" si="364"/>
        <v>0</v>
      </c>
      <c r="BK121" s="190">
        <f t="shared" si="364"/>
        <v>0</v>
      </c>
      <c r="BL121" s="190">
        <f t="shared" si="364"/>
        <v>0</v>
      </c>
      <c r="BM121" s="190">
        <f t="shared" si="364"/>
        <v>0</v>
      </c>
      <c r="BN121" s="190">
        <f t="shared" si="364"/>
        <v>0</v>
      </c>
    </row>
    <row r="122" spans="1:66" s="124" customFormat="1">
      <c r="C122" s="124" t="s">
        <v>304</v>
      </c>
      <c r="D122" s="190">
        <f t="shared" si="364"/>
        <v>10772265.358657191</v>
      </c>
      <c r="E122" s="190">
        <f t="shared" si="364"/>
        <v>19074239.176151022</v>
      </c>
      <c r="F122" s="190">
        <f t="shared" si="364"/>
        <v>24762997.441885613</v>
      </c>
      <c r="G122" s="190">
        <f t="shared" si="364"/>
        <v>27687346.970366329</v>
      </c>
      <c r="H122" s="190">
        <f t="shared" si="364"/>
        <v>27687346.970366329</v>
      </c>
      <c r="I122" s="190">
        <f t="shared" si="364"/>
        <v>16915081.611709137</v>
      </c>
      <c r="J122" s="190">
        <f t="shared" si="364"/>
        <v>8613107.7942153048</v>
      </c>
      <c r="K122" s="190">
        <f t="shared" si="364"/>
        <v>2924349.5284807123</v>
      </c>
      <c r="L122" s="190">
        <f t="shared" si="364"/>
        <v>0</v>
      </c>
      <c r="M122" s="190">
        <f t="shared" si="364"/>
        <v>0</v>
      </c>
      <c r="N122" s="190">
        <f t="shared" si="364"/>
        <v>0</v>
      </c>
      <c r="O122" s="190">
        <f t="shared" si="364"/>
        <v>0</v>
      </c>
      <c r="P122" s="190">
        <f t="shared" si="364"/>
        <v>0</v>
      </c>
      <c r="Q122" s="190">
        <f t="shared" si="364"/>
        <v>0</v>
      </c>
      <c r="R122" s="190">
        <f t="shared" si="364"/>
        <v>0</v>
      </c>
      <c r="S122" s="190">
        <f t="shared" si="364"/>
        <v>0</v>
      </c>
      <c r="T122" s="190">
        <f t="shared" si="364"/>
        <v>0</v>
      </c>
      <c r="U122" s="190">
        <f t="shared" si="364"/>
        <v>0</v>
      </c>
      <c r="V122" s="190">
        <f t="shared" si="364"/>
        <v>0</v>
      </c>
      <c r="W122" s="190">
        <f t="shared" si="364"/>
        <v>0</v>
      </c>
      <c r="X122" s="190">
        <f t="shared" si="364"/>
        <v>0</v>
      </c>
      <c r="Y122" s="190">
        <f t="shared" si="364"/>
        <v>0</v>
      </c>
      <c r="Z122" s="190">
        <f t="shared" si="364"/>
        <v>0</v>
      </c>
      <c r="AA122" s="190">
        <f t="shared" si="364"/>
        <v>0</v>
      </c>
      <c r="AB122" s="190">
        <f t="shared" si="364"/>
        <v>0</v>
      </c>
      <c r="AC122" s="190">
        <f t="shared" si="364"/>
        <v>0</v>
      </c>
      <c r="AD122" s="190">
        <f t="shared" si="364"/>
        <v>0</v>
      </c>
      <c r="AE122" s="190">
        <f t="shared" si="364"/>
        <v>0</v>
      </c>
      <c r="AF122" s="190">
        <f t="shared" si="364"/>
        <v>0</v>
      </c>
      <c r="AG122" s="190">
        <f t="shared" si="364"/>
        <v>0</v>
      </c>
      <c r="AH122" s="190">
        <f t="shared" si="364"/>
        <v>0</v>
      </c>
      <c r="AI122" s="190">
        <f t="shared" si="364"/>
        <v>0</v>
      </c>
      <c r="AJ122" s="190">
        <f t="shared" si="364"/>
        <v>0</v>
      </c>
      <c r="AK122" s="190">
        <f t="shared" si="364"/>
        <v>0</v>
      </c>
      <c r="AL122" s="190">
        <f t="shared" si="364"/>
        <v>0</v>
      </c>
      <c r="AM122" s="190">
        <f t="shared" si="364"/>
        <v>0</v>
      </c>
      <c r="AN122" s="190">
        <f t="shared" si="364"/>
        <v>0</v>
      </c>
      <c r="AO122" s="190">
        <f t="shared" si="364"/>
        <v>0</v>
      </c>
      <c r="AP122" s="190">
        <f t="shared" si="364"/>
        <v>0</v>
      </c>
      <c r="AQ122" s="190">
        <f t="shared" si="364"/>
        <v>0</v>
      </c>
      <c r="AR122" s="190">
        <f t="shared" si="364"/>
        <v>0</v>
      </c>
      <c r="AS122" s="190">
        <f t="shared" si="364"/>
        <v>0</v>
      </c>
      <c r="AT122" s="190">
        <f t="shared" si="364"/>
        <v>0</v>
      </c>
      <c r="AU122" s="190">
        <f t="shared" si="364"/>
        <v>0</v>
      </c>
      <c r="AV122" s="190">
        <f t="shared" si="364"/>
        <v>0</v>
      </c>
      <c r="AW122" s="190">
        <f t="shared" si="364"/>
        <v>0</v>
      </c>
      <c r="AX122" s="190">
        <f t="shared" si="364"/>
        <v>0</v>
      </c>
      <c r="AY122" s="190">
        <f t="shared" si="364"/>
        <v>0</v>
      </c>
      <c r="AZ122" s="190">
        <f t="shared" si="364"/>
        <v>0</v>
      </c>
      <c r="BA122" s="190">
        <f t="shared" si="364"/>
        <v>0</v>
      </c>
      <c r="BB122" s="190">
        <f t="shared" si="364"/>
        <v>0</v>
      </c>
      <c r="BC122" s="190">
        <f t="shared" si="364"/>
        <v>0</v>
      </c>
      <c r="BD122" s="190">
        <f t="shared" si="364"/>
        <v>0</v>
      </c>
      <c r="BE122" s="190">
        <f t="shared" si="364"/>
        <v>0</v>
      </c>
      <c r="BF122" s="190">
        <f t="shared" si="364"/>
        <v>0</v>
      </c>
      <c r="BG122" s="190">
        <f t="shared" si="364"/>
        <v>0</v>
      </c>
      <c r="BH122" s="190">
        <f t="shared" si="364"/>
        <v>0</v>
      </c>
      <c r="BI122" s="190">
        <f t="shared" si="364"/>
        <v>0</v>
      </c>
      <c r="BJ122" s="190">
        <f t="shared" si="364"/>
        <v>0</v>
      </c>
      <c r="BK122" s="190">
        <f t="shared" si="364"/>
        <v>0</v>
      </c>
      <c r="BL122" s="190">
        <f t="shared" si="364"/>
        <v>0</v>
      </c>
      <c r="BM122" s="190">
        <f t="shared" si="364"/>
        <v>0</v>
      </c>
      <c r="BN122" s="190">
        <f t="shared" si="364"/>
        <v>0</v>
      </c>
    </row>
    <row r="123" spans="1:66" s="124" customFormat="1"/>
    <row r="124" spans="1:66" s="124" customFormat="1"/>
    <row r="125" spans="1:66" s="124" customFormat="1" hidden="1"/>
    <row r="126" spans="1:66" s="124" customFormat="1" hidden="1"/>
    <row r="127" spans="1:66" s="124" customFormat="1" hidden="1"/>
    <row r="128" spans="1:66" s="124" customFormat="1" hidden="1">
      <c r="A128" s="124" t="s">
        <v>300</v>
      </c>
      <c r="B128" s="124">
        <f>B117/5</f>
        <v>13107449.800000001</v>
      </c>
      <c r="C128" s="110"/>
      <c r="D128" s="124">
        <v>2015</v>
      </c>
      <c r="E128" s="124">
        <v>2016</v>
      </c>
      <c r="F128" s="124">
        <v>2017</v>
      </c>
      <c r="G128" s="124">
        <v>2018</v>
      </c>
      <c r="H128" s="124">
        <v>2019</v>
      </c>
      <c r="I128" s="124">
        <v>2020</v>
      </c>
      <c r="J128" s="124">
        <v>2021</v>
      </c>
      <c r="K128" s="124">
        <v>2022</v>
      </c>
      <c r="L128" s="124">
        <v>2023</v>
      </c>
      <c r="M128" s="124">
        <v>2024</v>
      </c>
      <c r="N128" s="124">
        <v>2025</v>
      </c>
      <c r="O128" s="124">
        <v>2026</v>
      </c>
      <c r="P128" s="124">
        <v>2027</v>
      </c>
      <c r="Q128" s="124">
        <v>2028</v>
      </c>
      <c r="R128" s="124">
        <v>2029</v>
      </c>
      <c r="S128" s="124">
        <v>2030</v>
      </c>
      <c r="T128" s="124">
        <v>2031</v>
      </c>
      <c r="U128" s="124">
        <v>2032</v>
      </c>
      <c r="V128" s="124">
        <v>2033</v>
      </c>
      <c r="W128" s="124">
        <v>2034</v>
      </c>
      <c r="X128" s="124">
        <v>2035</v>
      </c>
      <c r="Y128" s="124">
        <v>2036</v>
      </c>
      <c r="Z128" s="124">
        <v>2037</v>
      </c>
      <c r="AA128" s="124">
        <v>2038</v>
      </c>
      <c r="AB128" s="124">
        <v>2039</v>
      </c>
      <c r="AC128" s="124">
        <v>2040</v>
      </c>
      <c r="AD128" s="124">
        <v>2041</v>
      </c>
      <c r="AE128" s="124">
        <v>2042</v>
      </c>
      <c r="AF128" s="124">
        <v>2043</v>
      </c>
      <c r="AG128" s="124">
        <v>2044</v>
      </c>
      <c r="AH128" s="124">
        <v>2045</v>
      </c>
      <c r="AI128" s="124">
        <v>2046</v>
      </c>
      <c r="AJ128" s="124">
        <v>2047</v>
      </c>
      <c r="AK128" s="124">
        <v>2048</v>
      </c>
      <c r="AL128" s="124">
        <v>2049</v>
      </c>
      <c r="AM128" s="124">
        <v>2050</v>
      </c>
      <c r="AN128" s="124">
        <v>2051</v>
      </c>
      <c r="AO128" s="124">
        <v>2052</v>
      </c>
      <c r="AP128" s="124">
        <v>2053</v>
      </c>
      <c r="AQ128" s="124">
        <v>2054</v>
      </c>
      <c r="AR128" s="124">
        <v>2055</v>
      </c>
      <c r="AS128" s="124">
        <v>2056</v>
      </c>
      <c r="AT128" s="124">
        <v>2057</v>
      </c>
      <c r="AU128" s="124">
        <v>2058</v>
      </c>
      <c r="AV128" s="124">
        <v>2059</v>
      </c>
      <c r="AW128" s="124">
        <v>2060</v>
      </c>
      <c r="AX128" s="124">
        <v>2061</v>
      </c>
      <c r="AY128" s="124">
        <v>2062</v>
      </c>
      <c r="AZ128" s="124">
        <v>2063</v>
      </c>
      <c r="BA128" s="124">
        <v>2064</v>
      </c>
      <c r="BB128" s="124">
        <v>2065</v>
      </c>
      <c r="BC128" s="124">
        <v>2066</v>
      </c>
      <c r="BD128" s="124">
        <v>2067</v>
      </c>
      <c r="BE128" s="124">
        <v>2068</v>
      </c>
      <c r="BF128" s="124">
        <v>2069</v>
      </c>
      <c r="BG128" s="124">
        <v>2070</v>
      </c>
      <c r="BH128" s="124">
        <v>2071</v>
      </c>
      <c r="BI128" s="124">
        <v>2072</v>
      </c>
      <c r="BJ128" s="124">
        <v>2073</v>
      </c>
      <c r="BK128" s="124">
        <v>2074</v>
      </c>
      <c r="BL128" s="124">
        <v>2075</v>
      </c>
      <c r="BM128" s="124">
        <v>2076</v>
      </c>
      <c r="BN128" s="124">
        <v>2077</v>
      </c>
    </row>
    <row r="129" spans="1:66" s="124" customFormat="1" hidden="1">
      <c r="A129" s="124" t="s">
        <v>301</v>
      </c>
      <c r="B129" s="124">
        <f>B118</f>
        <v>5</v>
      </c>
      <c r="D129" s="124">
        <f>B129</f>
        <v>5</v>
      </c>
      <c r="E129" s="124">
        <f>IF(D129&gt;0,D129-1,0)</f>
        <v>4</v>
      </c>
      <c r="F129" s="124">
        <f t="shared" ref="F129" si="365">IF(E129&gt;0,E129-1,0)</f>
        <v>3</v>
      </c>
      <c r="G129" s="124">
        <f t="shared" ref="G129" si="366">IF(F129&gt;0,F129-1,0)</f>
        <v>2</v>
      </c>
      <c r="H129" s="124">
        <f t="shared" ref="H129" si="367">IF(G129&gt;0,G129-1,0)</f>
        <v>1</v>
      </c>
      <c r="I129" s="124">
        <f t="shared" ref="I129" si="368">IF(H129&gt;0,H129-1,0)</f>
        <v>0</v>
      </c>
      <c r="J129" s="124">
        <f t="shared" ref="J129" si="369">IF(I129&gt;0,I129-1,0)</f>
        <v>0</v>
      </c>
      <c r="K129" s="124">
        <f t="shared" ref="K129" si="370">IF(J129&gt;0,J129-1,0)</f>
        <v>0</v>
      </c>
      <c r="L129" s="124">
        <f t="shared" ref="L129" si="371">IF(K129&gt;0,K129-1,0)</f>
        <v>0</v>
      </c>
      <c r="M129" s="124">
        <f t="shared" ref="M129" si="372">IF(L129&gt;0,L129-1,0)</f>
        <v>0</v>
      </c>
      <c r="N129" s="124">
        <f t="shared" ref="N129" si="373">IF(M129&gt;0,M129-1,0)</f>
        <v>0</v>
      </c>
      <c r="O129" s="124">
        <f t="shared" ref="O129" si="374">IF(N129&gt;0,N129-1,0)</f>
        <v>0</v>
      </c>
      <c r="P129" s="124">
        <f t="shared" ref="P129" si="375">IF(O129&gt;0,O129-1,0)</f>
        <v>0</v>
      </c>
      <c r="Q129" s="124">
        <f t="shared" ref="Q129" si="376">IF(P129&gt;0,P129-1,0)</f>
        <v>0</v>
      </c>
      <c r="R129" s="124">
        <f t="shared" ref="R129" si="377">IF(Q129&gt;0,Q129-1,0)</f>
        <v>0</v>
      </c>
      <c r="S129" s="124">
        <f t="shared" ref="S129" si="378">IF(R129&gt;0,R129-1,0)</f>
        <v>0</v>
      </c>
      <c r="T129" s="124">
        <f t="shared" ref="T129" si="379">IF(S129&gt;0,S129-1,0)</f>
        <v>0</v>
      </c>
      <c r="U129" s="124">
        <f t="shared" ref="U129" si="380">IF(T129&gt;0,T129-1,0)</f>
        <v>0</v>
      </c>
      <c r="V129" s="124">
        <f t="shared" ref="V129" si="381">IF(U129&gt;0,U129-1,0)</f>
        <v>0</v>
      </c>
      <c r="W129" s="124">
        <f t="shared" ref="W129" si="382">IF(V129&gt;0,V129-1,0)</f>
        <v>0</v>
      </c>
      <c r="X129" s="124">
        <f t="shared" ref="X129" si="383">IF(W129&gt;0,W129-1,0)</f>
        <v>0</v>
      </c>
      <c r="Y129" s="124">
        <f t="shared" ref="Y129" si="384">IF(X129&gt;0,X129-1,0)</f>
        <v>0</v>
      </c>
      <c r="Z129" s="124">
        <f t="shared" ref="Z129" si="385">IF(Y129&gt;0,Y129-1,0)</f>
        <v>0</v>
      </c>
      <c r="AA129" s="124">
        <f t="shared" ref="AA129" si="386">IF(Z129&gt;0,Z129-1,0)</f>
        <v>0</v>
      </c>
      <c r="AB129" s="124">
        <f t="shared" ref="AB129" si="387">IF(AA129&gt;0,AA129-1,0)</f>
        <v>0</v>
      </c>
      <c r="AC129" s="124">
        <f t="shared" ref="AC129" si="388">IF(AB129&gt;0,AB129-1,0)</f>
        <v>0</v>
      </c>
      <c r="AD129" s="124">
        <f t="shared" ref="AD129" si="389">IF(AC129&gt;0,AC129-1,0)</f>
        <v>0</v>
      </c>
      <c r="AE129" s="124">
        <f t="shared" ref="AE129" si="390">IF(AD129&gt;0,AD129-1,0)</f>
        <v>0</v>
      </c>
      <c r="AF129" s="124">
        <f t="shared" ref="AF129" si="391">IF(AE129&gt;0,AE129-1,0)</f>
        <v>0</v>
      </c>
      <c r="AG129" s="124">
        <f t="shared" ref="AG129" si="392">IF(AF129&gt;0,AF129-1,0)</f>
        <v>0</v>
      </c>
      <c r="AH129" s="124">
        <f t="shared" ref="AH129" si="393">IF(AG129&gt;0,AG129-1,0)</f>
        <v>0</v>
      </c>
      <c r="AI129" s="124">
        <f t="shared" ref="AI129" si="394">IF(AH129&gt;0,AH129-1,0)</f>
        <v>0</v>
      </c>
      <c r="AJ129" s="124">
        <f t="shared" ref="AJ129" si="395">IF(AI129&gt;0,AI129-1,0)</f>
        <v>0</v>
      </c>
      <c r="AK129" s="124">
        <f t="shared" ref="AK129" si="396">IF(AJ129&gt;0,AJ129-1,0)</f>
        <v>0</v>
      </c>
      <c r="AL129" s="124">
        <f t="shared" ref="AL129" si="397">IF(AK129&gt;0,AK129-1,0)</f>
        <v>0</v>
      </c>
      <c r="AM129" s="124">
        <f t="shared" ref="AM129" si="398">IF(AL129&gt;0,AL129-1,0)</f>
        <v>0</v>
      </c>
      <c r="AN129" s="124">
        <f t="shared" ref="AN129" si="399">IF(AM129&gt;0,AM129-1,0)</f>
        <v>0</v>
      </c>
      <c r="AO129" s="124">
        <f t="shared" ref="AO129" si="400">IF(AN129&gt;0,AN129-1,0)</f>
        <v>0</v>
      </c>
      <c r="AP129" s="124">
        <f t="shared" ref="AP129" si="401">IF(AO129&gt;0,AO129-1,0)</f>
        <v>0</v>
      </c>
      <c r="AQ129" s="124">
        <f t="shared" ref="AQ129" si="402">IF(AP129&gt;0,AP129-1,0)</f>
        <v>0</v>
      </c>
      <c r="AR129" s="124">
        <f t="shared" ref="AR129" si="403">IF(AQ129&gt;0,AQ129-1,0)</f>
        <v>0</v>
      </c>
      <c r="AS129" s="124">
        <f t="shared" ref="AS129" si="404">IF(AR129&gt;0,AR129-1,0)</f>
        <v>0</v>
      </c>
      <c r="AT129" s="124">
        <f t="shared" ref="AT129" si="405">IF(AS129&gt;0,AS129-1,0)</f>
        <v>0</v>
      </c>
      <c r="AU129" s="124">
        <f t="shared" ref="AU129" si="406">IF(AT129&gt;0,AT129-1,0)</f>
        <v>0</v>
      </c>
      <c r="AV129" s="124">
        <f t="shared" ref="AV129" si="407">IF(AU129&gt;0,AU129-1,0)</f>
        <v>0</v>
      </c>
      <c r="AW129" s="124">
        <f t="shared" ref="AW129" si="408">IF(AV129&gt;0,AV129-1,0)</f>
        <v>0</v>
      </c>
      <c r="AX129" s="124">
        <f t="shared" ref="AX129" si="409">IF(AW129&gt;0,AW129-1,0)</f>
        <v>0</v>
      </c>
      <c r="AY129" s="124">
        <f t="shared" ref="AY129" si="410">IF(AX129&gt;0,AX129-1,0)</f>
        <v>0</v>
      </c>
      <c r="AZ129" s="124">
        <f t="shared" ref="AZ129" si="411">IF(AY129&gt;0,AY129-1,0)</f>
        <v>0</v>
      </c>
      <c r="BA129" s="124">
        <f t="shared" ref="BA129" si="412">IF(AZ129&gt;0,AZ129-1,0)</f>
        <v>0</v>
      </c>
      <c r="BB129" s="124">
        <f t="shared" ref="BB129" si="413">IF(BA129&gt;0,BA129-1,0)</f>
        <v>0</v>
      </c>
      <c r="BC129" s="124">
        <f t="shared" ref="BC129" si="414">IF(BB129&gt;0,BB129-1,0)</f>
        <v>0</v>
      </c>
      <c r="BD129" s="124">
        <f t="shared" ref="BD129" si="415">IF(BC129&gt;0,BC129-1,0)</f>
        <v>0</v>
      </c>
      <c r="BE129" s="124">
        <f t="shared" ref="BE129" si="416">IF(BD129&gt;0,BD129-1,0)</f>
        <v>0</v>
      </c>
      <c r="BF129" s="124">
        <f t="shared" ref="BF129" si="417">IF(BE129&gt;0,BE129-1,0)</f>
        <v>0</v>
      </c>
      <c r="BG129" s="124">
        <f t="shared" ref="BG129" si="418">IF(BF129&gt;0,BF129-1,0)</f>
        <v>0</v>
      </c>
      <c r="BH129" s="124">
        <f t="shared" ref="BH129" si="419">IF(BG129&gt;0,BG129-1,0)</f>
        <v>0</v>
      </c>
      <c r="BI129" s="124">
        <f t="shared" ref="BI129" si="420">IF(BH129&gt;0,BH129-1,0)</f>
        <v>0</v>
      </c>
      <c r="BJ129" s="124">
        <f t="shared" ref="BJ129" si="421">IF(BI129&gt;0,BI129-1,0)</f>
        <v>0</v>
      </c>
      <c r="BK129" s="124">
        <f t="shared" ref="BK129" si="422">IF(BJ129&gt;0,BJ129-1,0)</f>
        <v>0</v>
      </c>
      <c r="BL129" s="124">
        <f t="shared" ref="BL129" si="423">IF(BK129&gt;0,BK129-1,0)</f>
        <v>0</v>
      </c>
      <c r="BM129" s="124">
        <f t="shared" ref="BM129" si="424">IF(BL129&gt;0,BL129-1,0)</f>
        <v>0</v>
      </c>
      <c r="BN129" s="124">
        <f t="shared" ref="BN129" si="425">IF(BM129&gt;0,BM129-1,0)</f>
        <v>0</v>
      </c>
    </row>
    <row r="130" spans="1:66" s="124" customFormat="1" hidden="1">
      <c r="D130" s="124">
        <f>B128</f>
        <v>13107449.800000001</v>
      </c>
      <c r="E130" s="124">
        <f>D134</f>
        <v>10772265.358657191</v>
      </c>
      <c r="F130" s="124">
        <f t="shared" ref="F130" si="426">E134</f>
        <v>8301973.8174938317</v>
      </c>
      <c r="G130" s="124">
        <f t="shared" ref="G130" si="427">F134</f>
        <v>5688758.2657345925</v>
      </c>
      <c r="H130" s="124">
        <f t="shared" ref="H130" si="428">G134</f>
        <v>2924349.5284807123</v>
      </c>
      <c r="I130" s="124">
        <f t="shared" ref="I130" si="429">H134</f>
        <v>0</v>
      </c>
      <c r="J130" s="124" t="e">
        <f t="shared" ref="J130" si="430">I134</f>
        <v>#N/A</v>
      </c>
      <c r="K130" s="124" t="e">
        <f t="shared" ref="K130" si="431">J134</f>
        <v>#N/A</v>
      </c>
      <c r="L130" s="124" t="e">
        <f t="shared" ref="L130" si="432">K134</f>
        <v>#N/A</v>
      </c>
      <c r="M130" s="124" t="e">
        <f t="shared" ref="M130" si="433">L134</f>
        <v>#N/A</v>
      </c>
      <c r="N130" s="124" t="e">
        <f t="shared" ref="N130" si="434">M134</f>
        <v>#N/A</v>
      </c>
      <c r="O130" s="124" t="e">
        <f t="shared" ref="O130" si="435">N134</f>
        <v>#N/A</v>
      </c>
      <c r="P130" s="124" t="e">
        <f t="shared" ref="P130" si="436">O134</f>
        <v>#N/A</v>
      </c>
      <c r="Q130" s="124" t="e">
        <f t="shared" ref="Q130" si="437">P134</f>
        <v>#N/A</v>
      </c>
      <c r="R130" s="124" t="e">
        <f t="shared" ref="R130" si="438">Q134</f>
        <v>#N/A</v>
      </c>
      <c r="S130" s="124" t="e">
        <f t="shared" ref="S130" si="439">R134</f>
        <v>#N/A</v>
      </c>
      <c r="T130" s="124" t="e">
        <f t="shared" ref="T130" si="440">S134</f>
        <v>#N/A</v>
      </c>
      <c r="U130" s="124" t="e">
        <f t="shared" ref="U130" si="441">T134</f>
        <v>#N/A</v>
      </c>
      <c r="V130" s="124" t="e">
        <f t="shared" ref="V130" si="442">U134</f>
        <v>#N/A</v>
      </c>
      <c r="W130" s="124" t="e">
        <f t="shared" ref="W130" si="443">V134</f>
        <v>#N/A</v>
      </c>
      <c r="X130" s="124" t="e">
        <f t="shared" ref="X130" si="444">W134</f>
        <v>#N/A</v>
      </c>
      <c r="Y130" s="124" t="e">
        <f t="shared" ref="Y130" si="445">X134</f>
        <v>#N/A</v>
      </c>
      <c r="Z130" s="124" t="e">
        <f t="shared" ref="Z130" si="446">Y134</f>
        <v>#N/A</v>
      </c>
      <c r="AA130" s="124" t="e">
        <f t="shared" ref="AA130" si="447">Z134</f>
        <v>#N/A</v>
      </c>
      <c r="AB130" s="124" t="e">
        <f t="shared" ref="AB130" si="448">AA134</f>
        <v>#N/A</v>
      </c>
      <c r="AC130" s="124" t="e">
        <f t="shared" ref="AC130" si="449">AB134</f>
        <v>#N/A</v>
      </c>
      <c r="AD130" s="124" t="e">
        <f t="shared" ref="AD130" si="450">AC134</f>
        <v>#N/A</v>
      </c>
      <c r="AE130" s="124" t="e">
        <f t="shared" ref="AE130" si="451">AD134</f>
        <v>#N/A</v>
      </c>
      <c r="AF130" s="124" t="e">
        <f t="shared" ref="AF130" si="452">AE134</f>
        <v>#N/A</v>
      </c>
      <c r="AG130" s="124" t="e">
        <f t="shared" ref="AG130" si="453">AF134</f>
        <v>#N/A</v>
      </c>
      <c r="AH130" s="124" t="e">
        <f t="shared" ref="AH130" si="454">AG134</f>
        <v>#N/A</v>
      </c>
      <c r="AI130" s="124" t="e">
        <f t="shared" ref="AI130" si="455">AH134</f>
        <v>#N/A</v>
      </c>
      <c r="AJ130" s="124" t="e">
        <f t="shared" ref="AJ130" si="456">AI134</f>
        <v>#N/A</v>
      </c>
      <c r="AK130" s="124" t="e">
        <f t="shared" ref="AK130" si="457">AJ134</f>
        <v>#N/A</v>
      </c>
      <c r="AL130" s="124" t="e">
        <f t="shared" ref="AL130" si="458">AK134</f>
        <v>#N/A</v>
      </c>
      <c r="AM130" s="124" t="e">
        <f t="shared" ref="AM130" si="459">AL134</f>
        <v>#N/A</v>
      </c>
      <c r="AN130" s="124" t="e">
        <f t="shared" ref="AN130" si="460">AM134</f>
        <v>#N/A</v>
      </c>
      <c r="AO130" s="124" t="e">
        <f t="shared" ref="AO130" si="461">AN134</f>
        <v>#N/A</v>
      </c>
      <c r="AP130" s="124" t="e">
        <f t="shared" ref="AP130" si="462">AO134</f>
        <v>#N/A</v>
      </c>
      <c r="AQ130" s="124" t="e">
        <f t="shared" ref="AQ130" si="463">AP134</f>
        <v>#N/A</v>
      </c>
      <c r="AR130" s="124" t="e">
        <f t="shared" ref="AR130" si="464">AQ134</f>
        <v>#N/A</v>
      </c>
      <c r="AS130" s="124" t="e">
        <f t="shared" ref="AS130" si="465">AR134</f>
        <v>#N/A</v>
      </c>
      <c r="AT130" s="124" t="e">
        <f t="shared" ref="AT130" si="466">AS134</f>
        <v>#N/A</v>
      </c>
      <c r="AU130" s="124" t="e">
        <f t="shared" ref="AU130" si="467">AT134</f>
        <v>#N/A</v>
      </c>
      <c r="AV130" s="124" t="e">
        <f t="shared" ref="AV130" si="468">AU134</f>
        <v>#N/A</v>
      </c>
      <c r="AW130" s="124" t="e">
        <f t="shared" ref="AW130" si="469">AV134</f>
        <v>#N/A</v>
      </c>
      <c r="AX130" s="124" t="e">
        <f t="shared" ref="AX130" si="470">AW134</f>
        <v>#N/A</v>
      </c>
      <c r="AY130" s="124" t="e">
        <f t="shared" ref="AY130" si="471">AX134</f>
        <v>#N/A</v>
      </c>
      <c r="AZ130" s="124" t="e">
        <f t="shared" ref="AZ130" si="472">AY134</f>
        <v>#N/A</v>
      </c>
      <c r="BA130" s="124" t="e">
        <f t="shared" ref="BA130" si="473">AZ134</f>
        <v>#N/A</v>
      </c>
      <c r="BB130" s="124" t="e">
        <f t="shared" ref="BB130" si="474">BA134</f>
        <v>#N/A</v>
      </c>
      <c r="BC130" s="124" t="e">
        <f t="shared" ref="BC130" si="475">BB134</f>
        <v>#N/A</v>
      </c>
      <c r="BD130" s="124" t="e">
        <f t="shared" ref="BD130" si="476">BC134</f>
        <v>#N/A</v>
      </c>
      <c r="BE130" s="124" t="e">
        <f t="shared" ref="BE130" si="477">BD134</f>
        <v>#N/A</v>
      </c>
      <c r="BF130" s="124" t="e">
        <f t="shared" ref="BF130" si="478">BE134</f>
        <v>#N/A</v>
      </c>
      <c r="BG130" s="124" t="e">
        <f t="shared" ref="BG130" si="479">BF134</f>
        <v>#N/A</v>
      </c>
      <c r="BH130" s="124" t="e">
        <f t="shared" ref="BH130" si="480">BG134</f>
        <v>#N/A</v>
      </c>
      <c r="BI130" s="124" t="e">
        <f t="shared" ref="BI130" si="481">BH134</f>
        <v>#N/A</v>
      </c>
      <c r="BJ130" s="124" t="e">
        <f t="shared" ref="BJ130" si="482">BI134</f>
        <v>#N/A</v>
      </c>
      <c r="BK130" s="124" t="e">
        <f t="shared" ref="BK130" si="483">BJ134</f>
        <v>#N/A</v>
      </c>
      <c r="BL130" s="124" t="e">
        <f t="shared" ref="BL130" si="484">BK134</f>
        <v>#N/A</v>
      </c>
      <c r="BM130" s="124" t="e">
        <f t="shared" ref="BM130" si="485">BL134</f>
        <v>#N/A</v>
      </c>
      <c r="BN130" s="124" t="e">
        <f t="shared" ref="BN130" si="486">BM134</f>
        <v>#N/A</v>
      </c>
    </row>
    <row r="131" spans="1:66" s="124" customFormat="1" hidden="1">
      <c r="C131" s="124" t="s">
        <v>29</v>
      </c>
      <c r="D131" s="124">
        <f>IF($D129&gt;=1,($B128/HLOOKUP($D129,'Annuity Cal'!$H$7:$BE$11,2,FALSE))*HLOOKUP(D129,'Annuity Cal'!$H$7:$BE$11,3,FALSE),(IF(D129&lt;=(-1),D129,0)))</f>
        <v>2335184.4413428102</v>
      </c>
      <c r="E131" s="124">
        <f>IF($D129&gt;=1,($B128/HLOOKUP($D129,'Annuity Cal'!$H$7:$BE$11,2,FALSE))*HLOOKUP(E129,'Annuity Cal'!$H$7:$BE$11,3,FALSE),(IF(E129&lt;=(-1),E129,0)))</f>
        <v>2470291.5411633588</v>
      </c>
      <c r="F131" s="124">
        <f>IF($D129&gt;=1,($B128/HLOOKUP($D129,'Annuity Cal'!$H$7:$BE$11,2,FALSE))*HLOOKUP(F129,'Annuity Cal'!$H$7:$BE$11,3,FALSE),(IF(F129&lt;=(-1),F129,0)))</f>
        <v>2613215.5517592393</v>
      </c>
      <c r="G131" s="124">
        <f>IF($D129&gt;=1,($B128/HLOOKUP($D129,'Annuity Cal'!$H$7:$BE$11,2,FALSE))*HLOOKUP(G129,'Annuity Cal'!$H$7:$BE$11,3,FALSE),(IF(G129&lt;=(-1),G129,0)))</f>
        <v>2764408.7372538801</v>
      </c>
      <c r="H131" s="124">
        <f>IF($D129&gt;=1,($B128/HLOOKUP($D129,'Annuity Cal'!$H$7:$BE$11,2,FALSE))*HLOOKUP(H129,'Annuity Cal'!$H$7:$BE$11,3,FALSE),(IF(H129&lt;=(-1),H129,0)))</f>
        <v>2924349.5284807119</v>
      </c>
      <c r="I131" s="124" t="e">
        <f>IF($D129&gt;=1,($B128/HLOOKUP($D129,'Annuity Cal'!$H$7:$BE$11,2,FALSE))*HLOOKUP(I129,'Annuity Cal'!$H$7:$BE$11,3,FALSE),(IF(I129&lt;=(-1),I129,0)))</f>
        <v>#N/A</v>
      </c>
      <c r="J131" s="124" t="e">
        <f>IF($D129&gt;=1,($B128/HLOOKUP($D129,'Annuity Cal'!$H$7:$BE$11,2,FALSE))*HLOOKUP(J129,'Annuity Cal'!$H$7:$BE$11,3,FALSE),(IF(J129&lt;=(-1),J129,0)))</f>
        <v>#N/A</v>
      </c>
      <c r="K131" s="124" t="e">
        <f>IF($D129&gt;=1,($B128/HLOOKUP($D129,'Annuity Cal'!$H$7:$BE$11,2,FALSE))*HLOOKUP(K129,'Annuity Cal'!$H$7:$BE$11,3,FALSE),(IF(K129&lt;=(-1),K129,0)))</f>
        <v>#N/A</v>
      </c>
      <c r="L131" s="124" t="e">
        <f>IF($D129&gt;=1,($B128/HLOOKUP($D129,'Annuity Cal'!$H$7:$BE$11,2,FALSE))*HLOOKUP(L129,'Annuity Cal'!$H$7:$BE$11,3,FALSE),(IF(L129&lt;=(-1),L129,0)))</f>
        <v>#N/A</v>
      </c>
      <c r="M131" s="124" t="e">
        <f>IF($D129&gt;=1,($B128/HLOOKUP($D129,'Annuity Cal'!$H$7:$BE$11,2,FALSE))*HLOOKUP(M129,'Annuity Cal'!$H$7:$BE$11,3,FALSE),(IF(M129&lt;=(-1),M129,0)))</f>
        <v>#N/A</v>
      </c>
      <c r="N131" s="124" t="e">
        <f>IF($D129&gt;=1,($B128/HLOOKUP($D129,'Annuity Cal'!$H$7:$BE$11,2,FALSE))*HLOOKUP(N129,'Annuity Cal'!$H$7:$BE$11,3,FALSE),(IF(N129&lt;=(-1),N129,0)))</f>
        <v>#N/A</v>
      </c>
      <c r="O131" s="124" t="e">
        <f>IF($D129&gt;=1,($B128/HLOOKUP($D129,'Annuity Cal'!$H$7:$BE$11,2,FALSE))*HLOOKUP(O129,'Annuity Cal'!$H$7:$BE$11,3,FALSE),(IF(O129&lt;=(-1),O129,0)))</f>
        <v>#N/A</v>
      </c>
      <c r="P131" s="124" t="e">
        <f>IF($D129&gt;=1,($B128/HLOOKUP($D129,'Annuity Cal'!$H$7:$BE$11,2,FALSE))*HLOOKUP(P129,'Annuity Cal'!$H$7:$BE$11,3,FALSE),(IF(P129&lt;=(-1),P129,0)))</f>
        <v>#N/A</v>
      </c>
      <c r="Q131" s="124" t="e">
        <f>IF($D129&gt;=1,($B128/HLOOKUP($D129,'Annuity Cal'!$H$7:$BE$11,2,FALSE))*HLOOKUP(Q129,'Annuity Cal'!$H$7:$BE$11,3,FALSE),(IF(Q129&lt;=(-1),Q129,0)))</f>
        <v>#N/A</v>
      </c>
      <c r="R131" s="124" t="e">
        <f>IF($D129&gt;=1,($B128/HLOOKUP($D129,'Annuity Cal'!$H$7:$BE$11,2,FALSE))*HLOOKUP(R129,'Annuity Cal'!$H$7:$BE$11,3,FALSE),(IF(R129&lt;=(-1),R129,0)))</f>
        <v>#N/A</v>
      </c>
      <c r="S131" s="124" t="e">
        <f>IF($D129&gt;=1,($B128/HLOOKUP($D129,'Annuity Cal'!$H$7:$BE$11,2,FALSE))*HLOOKUP(S129,'Annuity Cal'!$H$7:$BE$11,3,FALSE),(IF(S129&lt;=(-1),S129,0)))</f>
        <v>#N/A</v>
      </c>
      <c r="T131" s="124" t="e">
        <f>IF($D129&gt;=1,($B128/HLOOKUP($D129,'Annuity Cal'!$H$7:$BE$11,2,FALSE))*HLOOKUP(T129,'Annuity Cal'!$H$7:$BE$11,3,FALSE),(IF(T129&lt;=(-1),T129,0)))</f>
        <v>#N/A</v>
      </c>
      <c r="U131" s="124" t="e">
        <f>IF($D129&gt;=1,($B128/HLOOKUP($D129,'Annuity Cal'!$H$7:$BE$11,2,FALSE))*HLOOKUP(U129,'Annuity Cal'!$H$7:$BE$11,3,FALSE),(IF(U129&lt;=(-1),U129,0)))</f>
        <v>#N/A</v>
      </c>
      <c r="V131" s="124" t="e">
        <f>IF($D129&gt;=1,($B128/HLOOKUP($D129,'Annuity Cal'!$H$7:$BE$11,2,FALSE))*HLOOKUP(V129,'Annuity Cal'!$H$7:$BE$11,3,FALSE),(IF(V129&lt;=(-1),V129,0)))</f>
        <v>#N/A</v>
      </c>
      <c r="W131" s="124" t="e">
        <f>IF($D129&gt;=1,($B128/HLOOKUP($D129,'Annuity Cal'!$H$7:$BE$11,2,FALSE))*HLOOKUP(W129,'Annuity Cal'!$H$7:$BE$11,3,FALSE),(IF(W129&lt;=(-1),W129,0)))</f>
        <v>#N/A</v>
      </c>
      <c r="X131" s="124" t="e">
        <f>IF($D129&gt;=1,($B128/HLOOKUP($D129,'Annuity Cal'!$H$7:$BE$11,2,FALSE))*HLOOKUP(X129,'Annuity Cal'!$H$7:$BE$11,3,FALSE),(IF(X129&lt;=(-1),X129,0)))</f>
        <v>#N/A</v>
      </c>
      <c r="Y131" s="124" t="e">
        <f>IF($D129&gt;=1,($B128/HLOOKUP($D129,'Annuity Cal'!$H$7:$BE$11,2,FALSE))*HLOOKUP(Y129,'Annuity Cal'!$H$7:$BE$11,3,FALSE),(IF(Y129&lt;=(-1),Y129,0)))</f>
        <v>#N/A</v>
      </c>
      <c r="Z131" s="124" t="e">
        <f>IF($D129&gt;=1,($B128/HLOOKUP($D129,'Annuity Cal'!$H$7:$BE$11,2,FALSE))*HLOOKUP(Z129,'Annuity Cal'!$H$7:$BE$11,3,FALSE),(IF(Z129&lt;=(-1),Z129,0)))</f>
        <v>#N/A</v>
      </c>
      <c r="AA131" s="124" t="e">
        <f>IF($D129&gt;=1,($B128/HLOOKUP($D129,'Annuity Cal'!$H$7:$BE$11,2,FALSE))*HLOOKUP(AA129,'Annuity Cal'!$H$7:$BE$11,3,FALSE),(IF(AA129&lt;=(-1),AA129,0)))</f>
        <v>#N/A</v>
      </c>
      <c r="AB131" s="124" t="e">
        <f>IF($D129&gt;=1,($B128/HLOOKUP($D129,'Annuity Cal'!$H$7:$BE$11,2,FALSE))*HLOOKUP(AB129,'Annuity Cal'!$H$7:$BE$11,3,FALSE),(IF(AB129&lt;=(-1),AB129,0)))</f>
        <v>#N/A</v>
      </c>
      <c r="AC131" s="124" t="e">
        <f>IF($D129&gt;=1,($B128/HLOOKUP($D129,'Annuity Cal'!$H$7:$BE$11,2,FALSE))*HLOOKUP(AC129,'Annuity Cal'!$H$7:$BE$11,3,FALSE),(IF(AC129&lt;=(-1),AC129,0)))</f>
        <v>#N/A</v>
      </c>
      <c r="AD131" s="124" t="e">
        <f>IF($D129&gt;=1,($B128/HLOOKUP($D129,'Annuity Cal'!$H$7:$BE$11,2,FALSE))*HLOOKUP(AD129,'Annuity Cal'!$H$7:$BE$11,3,FALSE),(IF(AD129&lt;=(-1),AD129,0)))</f>
        <v>#N/A</v>
      </c>
      <c r="AE131" s="124" t="e">
        <f>IF($D129&gt;=1,($B128/HLOOKUP($D129,'Annuity Cal'!$H$7:$BE$11,2,FALSE))*HLOOKUP(AE129,'Annuity Cal'!$H$7:$BE$11,3,FALSE),(IF(AE129&lt;=(-1),AE129,0)))</f>
        <v>#N/A</v>
      </c>
      <c r="AF131" s="124" t="e">
        <f>IF($D129&gt;=1,($B128/HLOOKUP($D129,'Annuity Cal'!$H$7:$BE$11,2,FALSE))*HLOOKUP(AF129,'Annuity Cal'!$H$7:$BE$11,3,FALSE),(IF(AF129&lt;=(-1),AF129,0)))</f>
        <v>#N/A</v>
      </c>
      <c r="AG131" s="124" t="e">
        <f>IF($D129&gt;=1,($B128/HLOOKUP($D129,'Annuity Cal'!$H$7:$BE$11,2,FALSE))*HLOOKUP(AG129,'Annuity Cal'!$H$7:$BE$11,3,FALSE),(IF(AG129&lt;=(-1),AG129,0)))</f>
        <v>#N/A</v>
      </c>
      <c r="AH131" s="124" t="e">
        <f>IF($D129&gt;=1,($B128/HLOOKUP($D129,'Annuity Cal'!$H$7:$BE$11,2,FALSE))*HLOOKUP(AH129,'Annuity Cal'!$H$7:$BE$11,3,FALSE),(IF(AH129&lt;=(-1),AH129,0)))</f>
        <v>#N/A</v>
      </c>
      <c r="AI131" s="124" t="e">
        <f>IF($D129&gt;=1,($B128/HLOOKUP($D129,'Annuity Cal'!$H$7:$BE$11,2,FALSE))*HLOOKUP(AI129,'Annuity Cal'!$H$7:$BE$11,3,FALSE),(IF(AI129&lt;=(-1),AI129,0)))</f>
        <v>#N/A</v>
      </c>
      <c r="AJ131" s="124" t="e">
        <f>IF($D129&gt;=1,($B128/HLOOKUP($D129,'Annuity Cal'!$H$7:$BE$11,2,FALSE))*HLOOKUP(AJ129,'Annuity Cal'!$H$7:$BE$11,3,FALSE),(IF(AJ129&lt;=(-1),AJ129,0)))</f>
        <v>#N/A</v>
      </c>
      <c r="AK131" s="124" t="e">
        <f>IF($D129&gt;=1,($B128/HLOOKUP($D129,'Annuity Cal'!$H$7:$BE$11,2,FALSE))*HLOOKUP(AK129,'Annuity Cal'!$H$7:$BE$11,3,FALSE),(IF(AK129&lt;=(-1),AK129,0)))</f>
        <v>#N/A</v>
      </c>
      <c r="AL131" s="124" t="e">
        <f>IF($D129&gt;=1,($B128/HLOOKUP($D129,'Annuity Cal'!$H$7:$BE$11,2,FALSE))*HLOOKUP(AL129,'Annuity Cal'!$H$7:$BE$11,3,FALSE),(IF(AL129&lt;=(-1),AL129,0)))</f>
        <v>#N/A</v>
      </c>
      <c r="AM131" s="124" t="e">
        <f>IF($D129&gt;=1,($B128/HLOOKUP($D129,'Annuity Cal'!$H$7:$BE$11,2,FALSE))*HLOOKUP(AM129,'Annuity Cal'!$H$7:$BE$11,3,FALSE),(IF(AM129&lt;=(-1),AM129,0)))</f>
        <v>#N/A</v>
      </c>
      <c r="AN131" s="124" t="e">
        <f>IF($D129&gt;=1,($B128/HLOOKUP($D129,'Annuity Cal'!$H$7:$BE$11,2,FALSE))*HLOOKUP(AN129,'Annuity Cal'!$H$7:$BE$11,3,FALSE),(IF(AN129&lt;=(-1),AN129,0)))</f>
        <v>#N/A</v>
      </c>
      <c r="AO131" s="124" t="e">
        <f>IF($D129&gt;=1,($B128/HLOOKUP($D129,'Annuity Cal'!$H$7:$BE$11,2,FALSE))*HLOOKUP(AO129,'Annuity Cal'!$H$7:$BE$11,3,FALSE),(IF(AO129&lt;=(-1),AO129,0)))</f>
        <v>#N/A</v>
      </c>
      <c r="AP131" s="124" t="e">
        <f>IF($D129&gt;=1,($B128/HLOOKUP($D129,'Annuity Cal'!$H$7:$BE$11,2,FALSE))*HLOOKUP(AP129,'Annuity Cal'!$H$7:$BE$11,3,FALSE),(IF(AP129&lt;=(-1),AP129,0)))</f>
        <v>#N/A</v>
      </c>
      <c r="AQ131" s="124" t="e">
        <f>IF($D129&gt;=1,($B128/HLOOKUP($D129,'Annuity Cal'!$H$7:$BE$11,2,FALSE))*HLOOKUP(AQ129,'Annuity Cal'!$H$7:$BE$11,3,FALSE),(IF(AQ129&lt;=(-1),AQ129,0)))</f>
        <v>#N/A</v>
      </c>
      <c r="AR131" s="124" t="e">
        <f>IF($D129&gt;=1,($B128/HLOOKUP($D129,'Annuity Cal'!$H$7:$BE$11,2,FALSE))*HLOOKUP(AR129,'Annuity Cal'!$H$7:$BE$11,3,FALSE),(IF(AR129&lt;=(-1),AR129,0)))</f>
        <v>#N/A</v>
      </c>
      <c r="AS131" s="124" t="e">
        <f>IF($D129&gt;=1,($B128/HLOOKUP($D129,'Annuity Cal'!$H$7:$BE$11,2,FALSE))*HLOOKUP(AS129,'Annuity Cal'!$H$7:$BE$11,3,FALSE),(IF(AS129&lt;=(-1),AS129,0)))</f>
        <v>#N/A</v>
      </c>
      <c r="AT131" s="124" t="e">
        <f>IF($D129&gt;=1,($B128/HLOOKUP($D129,'Annuity Cal'!$H$7:$BE$11,2,FALSE))*HLOOKUP(AT129,'Annuity Cal'!$H$7:$BE$11,3,FALSE),(IF(AT129&lt;=(-1),AT129,0)))</f>
        <v>#N/A</v>
      </c>
      <c r="AU131" s="124" t="e">
        <f>IF($D129&gt;=1,($B128/HLOOKUP($D129,'Annuity Cal'!$H$7:$BE$11,2,FALSE))*HLOOKUP(AU129,'Annuity Cal'!$H$7:$BE$11,3,FALSE),(IF(AU129&lt;=(-1),AU129,0)))</f>
        <v>#N/A</v>
      </c>
      <c r="AV131" s="124" t="e">
        <f>IF($D129&gt;=1,($B128/HLOOKUP($D129,'Annuity Cal'!$H$7:$BE$11,2,FALSE))*HLOOKUP(AV129,'Annuity Cal'!$H$7:$BE$11,3,FALSE),(IF(AV129&lt;=(-1),AV129,0)))</f>
        <v>#N/A</v>
      </c>
      <c r="AW131" s="124" t="e">
        <f>IF($D129&gt;=1,($B128/HLOOKUP($D129,'Annuity Cal'!$H$7:$BE$11,2,FALSE))*HLOOKUP(AW129,'Annuity Cal'!$H$7:$BE$11,3,FALSE),(IF(AW129&lt;=(-1),AW129,0)))</f>
        <v>#N/A</v>
      </c>
      <c r="AX131" s="124" t="e">
        <f>IF($D129&gt;=1,($B128/HLOOKUP($D129,'Annuity Cal'!$H$7:$BE$11,2,FALSE))*HLOOKUP(AX129,'Annuity Cal'!$H$7:$BE$11,3,FALSE),(IF(AX129&lt;=(-1),AX129,0)))</f>
        <v>#N/A</v>
      </c>
      <c r="AY131" s="124" t="e">
        <f>IF($D129&gt;=1,($B128/HLOOKUP($D129,'Annuity Cal'!$H$7:$BE$11,2,FALSE))*HLOOKUP(AY129,'Annuity Cal'!$H$7:$BE$11,3,FALSE),(IF(AY129&lt;=(-1),AY129,0)))</f>
        <v>#N/A</v>
      </c>
      <c r="AZ131" s="124" t="e">
        <f>IF($D129&gt;=1,($B128/HLOOKUP($D129,'Annuity Cal'!$H$7:$BE$11,2,FALSE))*HLOOKUP(AZ129,'Annuity Cal'!$H$7:$BE$11,3,FALSE),(IF(AZ129&lt;=(-1),AZ129,0)))</f>
        <v>#N/A</v>
      </c>
      <c r="BA131" s="124" t="e">
        <f>IF($D129&gt;=1,($B128/HLOOKUP($D129,'Annuity Cal'!$H$7:$BE$11,2,FALSE))*HLOOKUP(BA129,'Annuity Cal'!$H$7:$BE$11,3,FALSE),(IF(BA129&lt;=(-1),BA129,0)))</f>
        <v>#N/A</v>
      </c>
      <c r="BB131" s="124" t="e">
        <f>IF($D129&gt;=1,($B128/HLOOKUP($D129,'Annuity Cal'!$H$7:$BE$11,2,FALSE))*HLOOKUP(BB129,'Annuity Cal'!$H$7:$BE$11,3,FALSE),(IF(BB129&lt;=(-1),BB129,0)))</f>
        <v>#N/A</v>
      </c>
      <c r="BC131" s="124" t="e">
        <f>IF($D129&gt;=1,($B128/HLOOKUP($D129,'Annuity Cal'!$H$7:$BE$11,2,FALSE))*HLOOKUP(BC129,'Annuity Cal'!$H$7:$BE$11,3,FALSE),(IF(BC129&lt;=(-1),BC129,0)))</f>
        <v>#N/A</v>
      </c>
      <c r="BD131" s="124" t="e">
        <f>IF($D129&gt;=1,($B128/HLOOKUP($D129,'Annuity Cal'!$H$7:$BE$11,2,FALSE))*HLOOKUP(BD129,'Annuity Cal'!$H$7:$BE$11,3,FALSE),(IF(BD129&lt;=(-1),BD129,0)))</f>
        <v>#N/A</v>
      </c>
      <c r="BE131" s="124" t="e">
        <f>IF($D129&gt;=1,($B128/HLOOKUP($D129,'Annuity Cal'!$H$7:$BE$11,2,FALSE))*HLOOKUP(BE129,'Annuity Cal'!$H$7:$BE$11,3,FALSE),(IF(BE129&lt;=(-1),BE129,0)))</f>
        <v>#N/A</v>
      </c>
      <c r="BF131" s="124" t="e">
        <f>IF($D129&gt;=1,($B128/HLOOKUP($D129,'Annuity Cal'!$H$7:$BE$11,2,FALSE))*HLOOKUP(BF129,'Annuity Cal'!$H$7:$BE$11,3,FALSE),(IF(BF129&lt;=(-1),BF129,0)))</f>
        <v>#N/A</v>
      </c>
      <c r="BG131" s="124" t="e">
        <f>IF($D129&gt;=1,($B128/HLOOKUP($D129,'Annuity Cal'!$H$7:$BE$11,2,FALSE))*HLOOKUP(BG129,'Annuity Cal'!$H$7:$BE$11,3,FALSE),(IF(BG129&lt;=(-1),BG129,0)))</f>
        <v>#N/A</v>
      </c>
      <c r="BH131" s="124" t="e">
        <f>IF($D129&gt;=1,($B128/HLOOKUP($D129,'Annuity Cal'!$H$7:$BE$11,2,FALSE))*HLOOKUP(BH129,'Annuity Cal'!$H$7:$BE$11,3,FALSE),(IF(BH129&lt;=(-1),BH129,0)))</f>
        <v>#N/A</v>
      </c>
      <c r="BI131" s="124" t="e">
        <f>IF($D129&gt;=1,($B128/HLOOKUP($D129,'Annuity Cal'!$H$7:$BE$11,2,FALSE))*HLOOKUP(BI129,'Annuity Cal'!$H$7:$BE$11,3,FALSE),(IF(BI129&lt;=(-1),BI129,0)))</f>
        <v>#N/A</v>
      </c>
      <c r="BJ131" s="124" t="e">
        <f>IF($D129&gt;=1,($B128/HLOOKUP($D129,'Annuity Cal'!$H$7:$BE$11,2,FALSE))*HLOOKUP(BJ129,'Annuity Cal'!$H$7:$BE$11,3,FALSE),(IF(BJ129&lt;=(-1),BJ129,0)))</f>
        <v>#N/A</v>
      </c>
      <c r="BK131" s="124" t="e">
        <f>IF($D129&gt;=1,($B128/HLOOKUP($D129,'Annuity Cal'!$H$7:$BE$11,2,FALSE))*HLOOKUP(BK129,'Annuity Cal'!$H$7:$BE$11,3,FALSE),(IF(BK129&lt;=(-1),BK129,0)))</f>
        <v>#N/A</v>
      </c>
      <c r="BL131" s="124" t="e">
        <f>IF($D129&gt;=1,($B128/HLOOKUP($D129,'Annuity Cal'!$H$7:$BE$11,2,FALSE))*HLOOKUP(BL129,'Annuity Cal'!$H$7:$BE$11,3,FALSE),(IF(BL129&lt;=(-1),BL129,0)))</f>
        <v>#N/A</v>
      </c>
      <c r="BM131" s="124" t="e">
        <f>IF($D129&gt;=1,($B128/HLOOKUP($D129,'Annuity Cal'!$H$7:$BE$11,2,FALSE))*HLOOKUP(BM129,'Annuity Cal'!$H$7:$BE$11,3,FALSE),(IF(BM129&lt;=(-1),BM129,0)))</f>
        <v>#N/A</v>
      </c>
      <c r="BN131" s="124" t="e">
        <f>IF($D129&gt;=1,($B128/HLOOKUP($D129,'Annuity Cal'!$H$7:$BE$11,2,FALSE))*HLOOKUP(BN129,'Annuity Cal'!$H$7:$BE$11,3,FALSE),(IF(BN129&lt;=(-1),BN129,0)))</f>
        <v>#N/A</v>
      </c>
    </row>
    <row r="132" spans="1:66" s="124" customFormat="1" hidden="1">
      <c r="C132" s="124" t="s">
        <v>31</v>
      </c>
      <c r="D132" s="124">
        <f>IF($D129&gt;=1,($B128/HLOOKUP($D129,'Annuity Cal'!$H$7:$BE$11,2,FALSE))*HLOOKUP(D129,'Annuity Cal'!$H$7:$BE$11,4,FALSE),(IF(D129&lt;=(-1),D129,0)))</f>
        <v>671383.86943812307</v>
      </c>
      <c r="E132" s="124">
        <f>IF($D129&gt;=1,($B128/HLOOKUP($D129,'Annuity Cal'!$H$7:$BE$11,2,FALSE))*HLOOKUP(E129,'Annuity Cal'!$H$7:$BE$11,4,FALSE),(IF(E129&lt;=(-1),E129,0)))</f>
        <v>536276.76961757464</v>
      </c>
      <c r="F132" s="124">
        <f>IF($D129&gt;=1,($B128/HLOOKUP($D129,'Annuity Cal'!$H$7:$BE$11,2,FALSE))*HLOOKUP(F129,'Annuity Cal'!$H$7:$BE$11,4,FALSE),(IF(F129&lt;=(-1),F129,0)))</f>
        <v>393352.75902169425</v>
      </c>
      <c r="G132" s="124">
        <f>IF($D129&gt;=1,($B128/HLOOKUP($D129,'Annuity Cal'!$H$7:$BE$11,2,FALSE))*HLOOKUP(G129,'Annuity Cal'!$H$7:$BE$11,4,FALSE),(IF(G129&lt;=(-1),G129,0)))</f>
        <v>242159.573527053</v>
      </c>
      <c r="H132" s="124">
        <f>IF($D129&gt;=1,($B128/HLOOKUP($D129,'Annuity Cal'!$H$7:$BE$11,2,FALSE))*HLOOKUP(H129,'Annuity Cal'!$H$7:$BE$11,4,FALSE),(IF(H129&lt;=(-1),H129,0)))</f>
        <v>82218.782300221341</v>
      </c>
      <c r="I132" s="124" t="e">
        <f>IF($D129&gt;=1,($B128/HLOOKUP($D129,'Annuity Cal'!$H$7:$BE$11,2,FALSE))*HLOOKUP(I129,'Annuity Cal'!$H$7:$BE$11,4,FALSE),(IF(I129&lt;=(-1),I129,0)))</f>
        <v>#N/A</v>
      </c>
      <c r="J132" s="124" t="e">
        <f>IF($D129&gt;=1,($B128/HLOOKUP($D129,'Annuity Cal'!$H$7:$BE$11,2,FALSE))*HLOOKUP(J129,'Annuity Cal'!$H$7:$BE$11,4,FALSE),(IF(J129&lt;=(-1),J129,0)))</f>
        <v>#N/A</v>
      </c>
      <c r="K132" s="124" t="e">
        <f>IF($D129&gt;=1,($B128/HLOOKUP($D129,'Annuity Cal'!$H$7:$BE$11,2,FALSE))*HLOOKUP(K129,'Annuity Cal'!$H$7:$BE$11,4,FALSE),(IF(K129&lt;=(-1),K129,0)))</f>
        <v>#N/A</v>
      </c>
      <c r="L132" s="124" t="e">
        <f>IF($D129&gt;=1,($B128/HLOOKUP($D129,'Annuity Cal'!$H$7:$BE$11,2,FALSE))*HLOOKUP(L129,'Annuity Cal'!$H$7:$BE$11,4,FALSE),(IF(L129&lt;=(-1),L129,0)))</f>
        <v>#N/A</v>
      </c>
      <c r="M132" s="124" t="e">
        <f>IF($D129&gt;=1,($B128/HLOOKUP($D129,'Annuity Cal'!$H$7:$BE$11,2,FALSE))*HLOOKUP(M129,'Annuity Cal'!$H$7:$BE$11,4,FALSE),(IF(M129&lt;=(-1),M129,0)))</f>
        <v>#N/A</v>
      </c>
      <c r="N132" s="124" t="e">
        <f>IF($D129&gt;=1,($B128/HLOOKUP($D129,'Annuity Cal'!$H$7:$BE$11,2,FALSE))*HLOOKUP(N129,'Annuity Cal'!$H$7:$BE$11,4,FALSE),(IF(N129&lt;=(-1),N129,0)))</f>
        <v>#N/A</v>
      </c>
      <c r="O132" s="124" t="e">
        <f>IF($D129&gt;=1,($B128/HLOOKUP($D129,'Annuity Cal'!$H$7:$BE$11,2,FALSE))*HLOOKUP(O129,'Annuity Cal'!$H$7:$BE$11,4,FALSE),(IF(O129&lt;=(-1),O129,0)))</f>
        <v>#N/A</v>
      </c>
      <c r="P132" s="124" t="e">
        <f>IF($D129&gt;=1,($B128/HLOOKUP($D129,'Annuity Cal'!$H$7:$BE$11,2,FALSE))*HLOOKUP(P129,'Annuity Cal'!$H$7:$BE$11,4,FALSE),(IF(P129&lt;=(-1),P129,0)))</f>
        <v>#N/A</v>
      </c>
      <c r="Q132" s="124" t="e">
        <f>IF($D129&gt;=1,($B128/HLOOKUP($D129,'Annuity Cal'!$H$7:$BE$11,2,FALSE))*HLOOKUP(Q129,'Annuity Cal'!$H$7:$BE$11,4,FALSE),(IF(Q129&lt;=(-1),Q129,0)))</f>
        <v>#N/A</v>
      </c>
      <c r="R132" s="124" t="e">
        <f>IF($D129&gt;=1,($B128/HLOOKUP($D129,'Annuity Cal'!$H$7:$BE$11,2,FALSE))*HLOOKUP(R129,'Annuity Cal'!$H$7:$BE$11,4,FALSE),(IF(R129&lt;=(-1),R129,0)))</f>
        <v>#N/A</v>
      </c>
      <c r="S132" s="124" t="e">
        <f>IF($D129&gt;=1,($B128/HLOOKUP($D129,'Annuity Cal'!$H$7:$BE$11,2,FALSE))*HLOOKUP(S129,'Annuity Cal'!$H$7:$BE$11,4,FALSE),(IF(S129&lt;=(-1),S129,0)))</f>
        <v>#N/A</v>
      </c>
      <c r="T132" s="124" t="e">
        <f>IF($D129&gt;=1,($B128/HLOOKUP($D129,'Annuity Cal'!$H$7:$BE$11,2,FALSE))*HLOOKUP(T129,'Annuity Cal'!$H$7:$BE$11,4,FALSE),(IF(T129&lt;=(-1),T129,0)))</f>
        <v>#N/A</v>
      </c>
      <c r="U132" s="124" t="e">
        <f>IF($D129&gt;=1,($B128/HLOOKUP($D129,'Annuity Cal'!$H$7:$BE$11,2,FALSE))*HLOOKUP(U129,'Annuity Cal'!$H$7:$BE$11,4,FALSE),(IF(U129&lt;=(-1),U129,0)))</f>
        <v>#N/A</v>
      </c>
      <c r="V132" s="124" t="e">
        <f>IF($D129&gt;=1,($B128/HLOOKUP($D129,'Annuity Cal'!$H$7:$BE$11,2,FALSE))*HLOOKUP(V129,'Annuity Cal'!$H$7:$BE$11,4,FALSE),(IF(V129&lt;=(-1),V129,0)))</f>
        <v>#N/A</v>
      </c>
      <c r="W132" s="124" t="e">
        <f>IF($D129&gt;=1,($B128/HLOOKUP($D129,'Annuity Cal'!$H$7:$BE$11,2,FALSE))*HLOOKUP(W129,'Annuity Cal'!$H$7:$BE$11,4,FALSE),(IF(W129&lt;=(-1),W129,0)))</f>
        <v>#N/A</v>
      </c>
      <c r="X132" s="124" t="e">
        <f>IF($D129&gt;=1,($B128/HLOOKUP($D129,'Annuity Cal'!$H$7:$BE$11,2,FALSE))*HLOOKUP(X129,'Annuity Cal'!$H$7:$BE$11,4,FALSE),(IF(X129&lt;=(-1),X129,0)))</f>
        <v>#N/A</v>
      </c>
      <c r="Y132" s="124" t="e">
        <f>IF($D129&gt;=1,($B128/HLOOKUP($D129,'Annuity Cal'!$H$7:$BE$11,2,FALSE))*HLOOKUP(Y129,'Annuity Cal'!$H$7:$BE$11,4,FALSE),(IF(Y129&lt;=(-1),Y129,0)))</f>
        <v>#N/A</v>
      </c>
      <c r="Z132" s="124" t="e">
        <f>IF($D129&gt;=1,($B128/HLOOKUP($D129,'Annuity Cal'!$H$7:$BE$11,2,FALSE))*HLOOKUP(Z129,'Annuity Cal'!$H$7:$BE$11,4,FALSE),(IF(Z129&lt;=(-1),Z129,0)))</f>
        <v>#N/A</v>
      </c>
      <c r="AA132" s="124" t="e">
        <f>IF($D129&gt;=1,($B128/HLOOKUP($D129,'Annuity Cal'!$H$7:$BE$11,2,FALSE))*HLOOKUP(AA129,'Annuity Cal'!$H$7:$BE$11,4,FALSE),(IF(AA129&lt;=(-1),AA129,0)))</f>
        <v>#N/A</v>
      </c>
      <c r="AB132" s="124" t="e">
        <f>IF($D129&gt;=1,($B128/HLOOKUP($D129,'Annuity Cal'!$H$7:$BE$11,2,FALSE))*HLOOKUP(AB129,'Annuity Cal'!$H$7:$BE$11,4,FALSE),(IF(AB129&lt;=(-1),AB129,0)))</f>
        <v>#N/A</v>
      </c>
      <c r="AC132" s="124" t="e">
        <f>IF($D129&gt;=1,($B128/HLOOKUP($D129,'Annuity Cal'!$H$7:$BE$11,2,FALSE))*HLOOKUP(AC129,'Annuity Cal'!$H$7:$BE$11,4,FALSE),(IF(AC129&lt;=(-1),AC129,0)))</f>
        <v>#N/A</v>
      </c>
      <c r="AD132" s="124" t="e">
        <f>IF($D129&gt;=1,($B128/HLOOKUP($D129,'Annuity Cal'!$H$7:$BE$11,2,FALSE))*HLOOKUP(AD129,'Annuity Cal'!$H$7:$BE$11,4,FALSE),(IF(AD129&lt;=(-1),AD129,0)))</f>
        <v>#N/A</v>
      </c>
      <c r="AE132" s="124" t="e">
        <f>IF($D129&gt;=1,($B128/HLOOKUP($D129,'Annuity Cal'!$H$7:$BE$11,2,FALSE))*HLOOKUP(AE129,'Annuity Cal'!$H$7:$BE$11,4,FALSE),(IF(AE129&lt;=(-1),AE129,0)))</f>
        <v>#N/A</v>
      </c>
      <c r="AF132" s="124" t="e">
        <f>IF($D129&gt;=1,($B128/HLOOKUP($D129,'Annuity Cal'!$H$7:$BE$11,2,FALSE))*HLOOKUP(AF129,'Annuity Cal'!$H$7:$BE$11,4,FALSE),(IF(AF129&lt;=(-1),AF129,0)))</f>
        <v>#N/A</v>
      </c>
      <c r="AG132" s="124" t="e">
        <f>IF($D129&gt;=1,($B128/HLOOKUP($D129,'Annuity Cal'!$H$7:$BE$11,2,FALSE))*HLOOKUP(AG129,'Annuity Cal'!$H$7:$BE$11,4,FALSE),(IF(AG129&lt;=(-1),AG129,0)))</f>
        <v>#N/A</v>
      </c>
      <c r="AH132" s="124" t="e">
        <f>IF($D129&gt;=1,($B128/HLOOKUP($D129,'Annuity Cal'!$H$7:$BE$11,2,FALSE))*HLOOKUP(AH129,'Annuity Cal'!$H$7:$BE$11,4,FALSE),(IF(AH129&lt;=(-1),AH129,0)))</f>
        <v>#N/A</v>
      </c>
      <c r="AI132" s="124" t="e">
        <f>IF($D129&gt;=1,($B128/HLOOKUP($D129,'Annuity Cal'!$H$7:$BE$11,2,FALSE))*HLOOKUP(AI129,'Annuity Cal'!$H$7:$BE$11,4,FALSE),(IF(AI129&lt;=(-1),AI129,0)))</f>
        <v>#N/A</v>
      </c>
      <c r="AJ132" s="124" t="e">
        <f>IF($D129&gt;=1,($B128/HLOOKUP($D129,'Annuity Cal'!$H$7:$BE$11,2,FALSE))*HLOOKUP(AJ129,'Annuity Cal'!$H$7:$BE$11,4,FALSE),(IF(AJ129&lt;=(-1),AJ129,0)))</f>
        <v>#N/A</v>
      </c>
      <c r="AK132" s="124" t="e">
        <f>IF($D129&gt;=1,($B128/HLOOKUP($D129,'Annuity Cal'!$H$7:$BE$11,2,FALSE))*HLOOKUP(AK129,'Annuity Cal'!$H$7:$BE$11,4,FALSE),(IF(AK129&lt;=(-1),AK129,0)))</f>
        <v>#N/A</v>
      </c>
      <c r="AL132" s="124" t="e">
        <f>IF($D129&gt;=1,($B128/HLOOKUP($D129,'Annuity Cal'!$H$7:$BE$11,2,FALSE))*HLOOKUP(AL129,'Annuity Cal'!$H$7:$BE$11,4,FALSE),(IF(AL129&lt;=(-1),AL129,0)))</f>
        <v>#N/A</v>
      </c>
      <c r="AM132" s="124" t="e">
        <f>IF($D129&gt;=1,($B128/HLOOKUP($D129,'Annuity Cal'!$H$7:$BE$11,2,FALSE))*HLOOKUP(AM129,'Annuity Cal'!$H$7:$BE$11,4,FALSE),(IF(AM129&lt;=(-1),AM129,0)))</f>
        <v>#N/A</v>
      </c>
      <c r="AN132" s="124" t="e">
        <f>IF($D129&gt;=1,($B128/HLOOKUP($D129,'Annuity Cal'!$H$7:$BE$11,2,FALSE))*HLOOKUP(AN129,'Annuity Cal'!$H$7:$BE$11,4,FALSE),(IF(AN129&lt;=(-1),AN129,0)))</f>
        <v>#N/A</v>
      </c>
      <c r="AO132" s="124" t="e">
        <f>IF($D129&gt;=1,($B128/HLOOKUP($D129,'Annuity Cal'!$H$7:$BE$11,2,FALSE))*HLOOKUP(AO129,'Annuity Cal'!$H$7:$BE$11,4,FALSE),(IF(AO129&lt;=(-1),AO129,0)))</f>
        <v>#N/A</v>
      </c>
      <c r="AP132" s="124" t="e">
        <f>IF($D129&gt;=1,($B128/HLOOKUP($D129,'Annuity Cal'!$H$7:$BE$11,2,FALSE))*HLOOKUP(AP129,'Annuity Cal'!$H$7:$BE$11,4,FALSE),(IF(AP129&lt;=(-1),AP129,0)))</f>
        <v>#N/A</v>
      </c>
      <c r="AQ132" s="124" t="e">
        <f>IF($D129&gt;=1,($B128/HLOOKUP($D129,'Annuity Cal'!$H$7:$BE$11,2,FALSE))*HLOOKUP(AQ129,'Annuity Cal'!$H$7:$BE$11,4,FALSE),(IF(AQ129&lt;=(-1),AQ129,0)))</f>
        <v>#N/A</v>
      </c>
      <c r="AR132" s="124" t="e">
        <f>IF($D129&gt;=1,($B128/HLOOKUP($D129,'Annuity Cal'!$H$7:$BE$11,2,FALSE))*HLOOKUP(AR129,'Annuity Cal'!$H$7:$BE$11,4,FALSE),(IF(AR129&lt;=(-1),AR129,0)))</f>
        <v>#N/A</v>
      </c>
      <c r="AS132" s="124" t="e">
        <f>IF($D129&gt;=1,($B128/HLOOKUP($D129,'Annuity Cal'!$H$7:$BE$11,2,FALSE))*HLOOKUP(AS129,'Annuity Cal'!$H$7:$BE$11,4,FALSE),(IF(AS129&lt;=(-1),AS129,0)))</f>
        <v>#N/A</v>
      </c>
      <c r="AT132" s="124" t="e">
        <f>IF($D129&gt;=1,($B128/HLOOKUP($D129,'Annuity Cal'!$H$7:$BE$11,2,FALSE))*HLOOKUP(AT129,'Annuity Cal'!$H$7:$BE$11,4,FALSE),(IF(AT129&lt;=(-1),AT129,0)))</f>
        <v>#N/A</v>
      </c>
      <c r="AU132" s="124" t="e">
        <f>IF($D129&gt;=1,($B128/HLOOKUP($D129,'Annuity Cal'!$H$7:$BE$11,2,FALSE))*HLOOKUP(AU129,'Annuity Cal'!$H$7:$BE$11,4,FALSE),(IF(AU129&lt;=(-1),AU129,0)))</f>
        <v>#N/A</v>
      </c>
      <c r="AV132" s="124" t="e">
        <f>IF($D129&gt;=1,($B128/HLOOKUP($D129,'Annuity Cal'!$H$7:$BE$11,2,FALSE))*HLOOKUP(AV129,'Annuity Cal'!$H$7:$BE$11,4,FALSE),(IF(AV129&lt;=(-1),AV129,0)))</f>
        <v>#N/A</v>
      </c>
      <c r="AW132" s="124" t="e">
        <f>IF($D129&gt;=1,($B128/HLOOKUP($D129,'Annuity Cal'!$H$7:$BE$11,2,FALSE))*HLOOKUP(AW129,'Annuity Cal'!$H$7:$BE$11,4,FALSE),(IF(AW129&lt;=(-1),AW129,0)))</f>
        <v>#N/A</v>
      </c>
      <c r="AX132" s="124" t="e">
        <f>IF($D129&gt;=1,($B128/HLOOKUP($D129,'Annuity Cal'!$H$7:$BE$11,2,FALSE))*HLOOKUP(AX129,'Annuity Cal'!$H$7:$BE$11,4,FALSE),(IF(AX129&lt;=(-1),AX129,0)))</f>
        <v>#N/A</v>
      </c>
      <c r="AY132" s="124" t="e">
        <f>IF($D129&gt;=1,($B128/HLOOKUP($D129,'Annuity Cal'!$H$7:$BE$11,2,FALSE))*HLOOKUP(AY129,'Annuity Cal'!$H$7:$BE$11,4,FALSE),(IF(AY129&lt;=(-1),AY129,0)))</f>
        <v>#N/A</v>
      </c>
      <c r="AZ132" s="124" t="e">
        <f>IF($D129&gt;=1,($B128/HLOOKUP($D129,'Annuity Cal'!$H$7:$BE$11,2,FALSE))*HLOOKUP(AZ129,'Annuity Cal'!$H$7:$BE$11,4,FALSE),(IF(AZ129&lt;=(-1),AZ129,0)))</f>
        <v>#N/A</v>
      </c>
      <c r="BA132" s="124" t="e">
        <f>IF($D129&gt;=1,($B128/HLOOKUP($D129,'Annuity Cal'!$H$7:$BE$11,2,FALSE))*HLOOKUP(BA129,'Annuity Cal'!$H$7:$BE$11,4,FALSE),(IF(BA129&lt;=(-1),BA129,0)))</f>
        <v>#N/A</v>
      </c>
      <c r="BB132" s="124" t="e">
        <f>IF($D129&gt;=1,($B128/HLOOKUP($D129,'Annuity Cal'!$H$7:$BE$11,2,FALSE))*HLOOKUP(BB129,'Annuity Cal'!$H$7:$BE$11,4,FALSE),(IF(BB129&lt;=(-1),BB129,0)))</f>
        <v>#N/A</v>
      </c>
      <c r="BC132" s="124" t="e">
        <f>IF($D129&gt;=1,($B128/HLOOKUP($D129,'Annuity Cal'!$H$7:$BE$11,2,FALSE))*HLOOKUP(BC129,'Annuity Cal'!$H$7:$BE$11,4,FALSE),(IF(BC129&lt;=(-1),BC129,0)))</f>
        <v>#N/A</v>
      </c>
      <c r="BD132" s="124" t="e">
        <f>IF($D129&gt;=1,($B128/HLOOKUP($D129,'Annuity Cal'!$H$7:$BE$11,2,FALSE))*HLOOKUP(BD129,'Annuity Cal'!$H$7:$BE$11,4,FALSE),(IF(BD129&lt;=(-1),BD129,0)))</f>
        <v>#N/A</v>
      </c>
      <c r="BE132" s="124" t="e">
        <f>IF($D129&gt;=1,($B128/HLOOKUP($D129,'Annuity Cal'!$H$7:$BE$11,2,FALSE))*HLOOKUP(BE129,'Annuity Cal'!$H$7:$BE$11,4,FALSE),(IF(BE129&lt;=(-1),BE129,0)))</f>
        <v>#N/A</v>
      </c>
      <c r="BF132" s="124" t="e">
        <f>IF($D129&gt;=1,($B128/HLOOKUP($D129,'Annuity Cal'!$H$7:$BE$11,2,FALSE))*HLOOKUP(BF129,'Annuity Cal'!$H$7:$BE$11,4,FALSE),(IF(BF129&lt;=(-1),BF129,0)))</f>
        <v>#N/A</v>
      </c>
      <c r="BG132" s="124" t="e">
        <f>IF($D129&gt;=1,($B128/HLOOKUP($D129,'Annuity Cal'!$H$7:$BE$11,2,FALSE))*HLOOKUP(BG129,'Annuity Cal'!$H$7:$BE$11,4,FALSE),(IF(BG129&lt;=(-1),BG129,0)))</f>
        <v>#N/A</v>
      </c>
      <c r="BH132" s="124" t="e">
        <f>IF($D129&gt;=1,($B128/HLOOKUP($D129,'Annuity Cal'!$H$7:$BE$11,2,FALSE))*HLOOKUP(BH129,'Annuity Cal'!$H$7:$BE$11,4,FALSE),(IF(BH129&lt;=(-1),BH129,0)))</f>
        <v>#N/A</v>
      </c>
      <c r="BI132" s="124" t="e">
        <f>IF($D129&gt;=1,($B128/HLOOKUP($D129,'Annuity Cal'!$H$7:$BE$11,2,FALSE))*HLOOKUP(BI129,'Annuity Cal'!$H$7:$BE$11,4,FALSE),(IF(BI129&lt;=(-1),BI129,0)))</f>
        <v>#N/A</v>
      </c>
      <c r="BJ132" s="124" t="e">
        <f>IF($D129&gt;=1,($B128/HLOOKUP($D129,'Annuity Cal'!$H$7:$BE$11,2,FALSE))*HLOOKUP(BJ129,'Annuity Cal'!$H$7:$BE$11,4,FALSE),(IF(BJ129&lt;=(-1),BJ129,0)))</f>
        <v>#N/A</v>
      </c>
      <c r="BK132" s="124" t="e">
        <f>IF($D129&gt;=1,($B128/HLOOKUP($D129,'Annuity Cal'!$H$7:$BE$11,2,FALSE))*HLOOKUP(BK129,'Annuity Cal'!$H$7:$BE$11,4,FALSE),(IF(BK129&lt;=(-1),BK129,0)))</f>
        <v>#N/A</v>
      </c>
      <c r="BL132" s="124" t="e">
        <f>IF($D129&gt;=1,($B128/HLOOKUP($D129,'Annuity Cal'!$H$7:$BE$11,2,FALSE))*HLOOKUP(BL129,'Annuity Cal'!$H$7:$BE$11,4,FALSE),(IF(BL129&lt;=(-1),BL129,0)))</f>
        <v>#N/A</v>
      </c>
      <c r="BM132" s="124" t="e">
        <f>IF($D129&gt;=1,($B128/HLOOKUP($D129,'Annuity Cal'!$H$7:$BE$11,2,FALSE))*HLOOKUP(BM129,'Annuity Cal'!$H$7:$BE$11,4,FALSE),(IF(BM129&lt;=(-1),BM129,0)))</f>
        <v>#N/A</v>
      </c>
      <c r="BN132" s="124" t="e">
        <f>IF($D129&gt;=1,($B128/HLOOKUP($D129,'Annuity Cal'!$H$7:$BE$11,2,FALSE))*HLOOKUP(BN129,'Annuity Cal'!$H$7:$BE$11,4,FALSE),(IF(BN129&lt;=(-1),BN129,0)))</f>
        <v>#N/A</v>
      </c>
    </row>
    <row r="133" spans="1:66" s="124" customFormat="1" hidden="1">
      <c r="C133" s="124" t="s">
        <v>33</v>
      </c>
      <c r="D133" s="124">
        <f>IF($D129&gt;=1,($B128/HLOOKUP($D129,'Annuity Cal'!$H$7:$BE$11,2,FALSE))*HLOOKUP(D129,'Annuity Cal'!$H$7:$BE$11,5,FALSE),(IF(D129&lt;=(-1),D129,0)))</f>
        <v>3006568.3107809336</v>
      </c>
      <c r="E133" s="124">
        <f>IF($D129&gt;=1,($B128/HLOOKUP($D129,'Annuity Cal'!$H$7:$BE$11,2,FALSE))*HLOOKUP(E129,'Annuity Cal'!$H$7:$BE$11,5,FALSE),(IF(E129&lt;=(-1),E129,0)))</f>
        <v>3006568.3107809336</v>
      </c>
      <c r="F133" s="124">
        <f>IF($D129&gt;=1,($B128/HLOOKUP($D129,'Annuity Cal'!$H$7:$BE$11,2,FALSE))*HLOOKUP(F129,'Annuity Cal'!$H$7:$BE$11,5,FALSE),(IF(F129&lt;=(-1),F129,0)))</f>
        <v>3006568.3107809336</v>
      </c>
      <c r="G133" s="124">
        <f>IF($D129&gt;=1,($B128/HLOOKUP($D129,'Annuity Cal'!$H$7:$BE$11,2,FALSE))*HLOOKUP(G129,'Annuity Cal'!$H$7:$BE$11,5,FALSE),(IF(G129&lt;=(-1),G129,0)))</f>
        <v>3006568.3107809336</v>
      </c>
      <c r="H133" s="124">
        <f>IF($D129&gt;=1,($B128/HLOOKUP($D129,'Annuity Cal'!$H$7:$BE$11,2,FALSE))*HLOOKUP(H129,'Annuity Cal'!$H$7:$BE$11,5,FALSE),(IF(H129&lt;=(-1),H129,0)))</f>
        <v>3006568.3107809336</v>
      </c>
      <c r="I133" s="124" t="e">
        <f>IF($D129&gt;=1,($B128/HLOOKUP($D129,'Annuity Cal'!$H$7:$BE$11,2,FALSE))*HLOOKUP(I129,'Annuity Cal'!$H$7:$BE$11,5,FALSE),(IF(I129&lt;=(-1),I129,0)))</f>
        <v>#N/A</v>
      </c>
      <c r="J133" s="124" t="e">
        <f>IF($D129&gt;=1,($B128/HLOOKUP($D129,'Annuity Cal'!$H$7:$BE$11,2,FALSE))*HLOOKUP(J129,'Annuity Cal'!$H$7:$BE$11,5,FALSE),(IF(J129&lt;=(-1),J129,0)))</f>
        <v>#N/A</v>
      </c>
      <c r="K133" s="124" t="e">
        <f>IF($D129&gt;=1,($B128/HLOOKUP($D129,'Annuity Cal'!$H$7:$BE$11,2,FALSE))*HLOOKUP(K129,'Annuity Cal'!$H$7:$BE$11,5,FALSE),(IF(K129&lt;=(-1),K129,0)))</f>
        <v>#N/A</v>
      </c>
      <c r="L133" s="124" t="e">
        <f>IF($D129&gt;=1,($B128/HLOOKUP($D129,'Annuity Cal'!$H$7:$BE$11,2,FALSE))*HLOOKUP(L129,'Annuity Cal'!$H$7:$BE$11,5,FALSE),(IF(L129&lt;=(-1),L129,0)))</f>
        <v>#N/A</v>
      </c>
      <c r="M133" s="124" t="e">
        <f>IF($D129&gt;=1,($B128/HLOOKUP($D129,'Annuity Cal'!$H$7:$BE$11,2,FALSE))*HLOOKUP(M129,'Annuity Cal'!$H$7:$BE$11,5,FALSE),(IF(M129&lt;=(-1),M129,0)))</f>
        <v>#N/A</v>
      </c>
      <c r="N133" s="124" t="e">
        <f>IF($D129&gt;=1,($B128/HLOOKUP($D129,'Annuity Cal'!$H$7:$BE$11,2,FALSE))*HLOOKUP(N129,'Annuity Cal'!$H$7:$BE$11,5,FALSE),(IF(N129&lt;=(-1),N129,0)))</f>
        <v>#N/A</v>
      </c>
      <c r="O133" s="124" t="e">
        <f>IF($D129&gt;=1,($B128/HLOOKUP($D129,'Annuity Cal'!$H$7:$BE$11,2,FALSE))*HLOOKUP(O129,'Annuity Cal'!$H$7:$BE$11,5,FALSE),(IF(O129&lt;=(-1),O129,0)))</f>
        <v>#N/A</v>
      </c>
      <c r="P133" s="124" t="e">
        <f>IF($D129&gt;=1,($B128/HLOOKUP($D129,'Annuity Cal'!$H$7:$BE$11,2,FALSE))*HLOOKUP(P129,'Annuity Cal'!$H$7:$BE$11,5,FALSE),(IF(P129&lt;=(-1),P129,0)))</f>
        <v>#N/A</v>
      </c>
      <c r="Q133" s="124" t="e">
        <f>IF($D129&gt;=1,($B128/HLOOKUP($D129,'Annuity Cal'!$H$7:$BE$11,2,FALSE))*HLOOKUP(Q129,'Annuity Cal'!$H$7:$BE$11,5,FALSE),(IF(Q129&lt;=(-1),Q129,0)))</f>
        <v>#N/A</v>
      </c>
      <c r="R133" s="124" t="e">
        <f>IF($D129&gt;=1,($B128/HLOOKUP($D129,'Annuity Cal'!$H$7:$BE$11,2,FALSE))*HLOOKUP(R129,'Annuity Cal'!$H$7:$BE$11,5,FALSE),(IF(R129&lt;=(-1),R129,0)))</f>
        <v>#N/A</v>
      </c>
      <c r="S133" s="124" t="e">
        <f>IF($D129&gt;=1,($B128/HLOOKUP($D129,'Annuity Cal'!$H$7:$BE$11,2,FALSE))*HLOOKUP(S129,'Annuity Cal'!$H$7:$BE$11,5,FALSE),(IF(S129&lt;=(-1),S129,0)))</f>
        <v>#N/A</v>
      </c>
      <c r="T133" s="124" t="e">
        <f>IF($D129&gt;=1,($B128/HLOOKUP($D129,'Annuity Cal'!$H$7:$BE$11,2,FALSE))*HLOOKUP(T129,'Annuity Cal'!$H$7:$BE$11,5,FALSE),(IF(T129&lt;=(-1),T129,0)))</f>
        <v>#N/A</v>
      </c>
      <c r="U133" s="124" t="e">
        <f>IF($D129&gt;=1,($B128/HLOOKUP($D129,'Annuity Cal'!$H$7:$BE$11,2,FALSE))*HLOOKUP(U129,'Annuity Cal'!$H$7:$BE$11,5,FALSE),(IF(U129&lt;=(-1),U129,0)))</f>
        <v>#N/A</v>
      </c>
      <c r="V133" s="124" t="e">
        <f>IF($D129&gt;=1,($B128/HLOOKUP($D129,'Annuity Cal'!$H$7:$BE$11,2,FALSE))*HLOOKUP(V129,'Annuity Cal'!$H$7:$BE$11,5,FALSE),(IF(V129&lt;=(-1),V129,0)))</f>
        <v>#N/A</v>
      </c>
      <c r="W133" s="124" t="e">
        <f>IF($D129&gt;=1,($B128/HLOOKUP($D129,'Annuity Cal'!$H$7:$BE$11,2,FALSE))*HLOOKUP(W129,'Annuity Cal'!$H$7:$BE$11,5,FALSE),(IF(W129&lt;=(-1),W129,0)))</f>
        <v>#N/A</v>
      </c>
      <c r="X133" s="124" t="e">
        <f>IF($D129&gt;=1,($B128/HLOOKUP($D129,'Annuity Cal'!$H$7:$BE$11,2,FALSE))*HLOOKUP(X129,'Annuity Cal'!$H$7:$BE$11,5,FALSE),(IF(X129&lt;=(-1),X129,0)))</f>
        <v>#N/A</v>
      </c>
      <c r="Y133" s="124" t="e">
        <f>IF($D129&gt;=1,($B128/HLOOKUP($D129,'Annuity Cal'!$H$7:$BE$11,2,FALSE))*HLOOKUP(Y129,'Annuity Cal'!$H$7:$BE$11,5,FALSE),(IF(Y129&lt;=(-1),Y129,0)))</f>
        <v>#N/A</v>
      </c>
      <c r="Z133" s="124" t="e">
        <f>IF($D129&gt;=1,($B128/HLOOKUP($D129,'Annuity Cal'!$H$7:$BE$11,2,FALSE))*HLOOKUP(Z129,'Annuity Cal'!$H$7:$BE$11,5,FALSE),(IF(Z129&lt;=(-1),Z129,0)))</f>
        <v>#N/A</v>
      </c>
      <c r="AA133" s="124" t="e">
        <f>IF($D129&gt;=1,($B128/HLOOKUP($D129,'Annuity Cal'!$H$7:$BE$11,2,FALSE))*HLOOKUP(AA129,'Annuity Cal'!$H$7:$BE$11,5,FALSE),(IF(AA129&lt;=(-1),AA129,0)))</f>
        <v>#N/A</v>
      </c>
      <c r="AB133" s="124" t="e">
        <f>IF($D129&gt;=1,($B128/HLOOKUP($D129,'Annuity Cal'!$H$7:$BE$11,2,FALSE))*HLOOKUP(AB129,'Annuity Cal'!$H$7:$BE$11,5,FALSE),(IF(AB129&lt;=(-1),AB129,0)))</f>
        <v>#N/A</v>
      </c>
      <c r="AC133" s="124" t="e">
        <f>IF($D129&gt;=1,($B128/HLOOKUP($D129,'Annuity Cal'!$H$7:$BE$11,2,FALSE))*HLOOKUP(AC129,'Annuity Cal'!$H$7:$BE$11,5,FALSE),(IF(AC129&lt;=(-1),AC129,0)))</f>
        <v>#N/A</v>
      </c>
      <c r="AD133" s="124" t="e">
        <f>IF($D129&gt;=1,($B128/HLOOKUP($D129,'Annuity Cal'!$H$7:$BE$11,2,FALSE))*HLOOKUP(AD129,'Annuity Cal'!$H$7:$BE$11,5,FALSE),(IF(AD129&lt;=(-1),AD129,0)))</f>
        <v>#N/A</v>
      </c>
      <c r="AE133" s="124" t="e">
        <f>IF($D129&gt;=1,($B128/HLOOKUP($D129,'Annuity Cal'!$H$7:$BE$11,2,FALSE))*HLOOKUP(AE129,'Annuity Cal'!$H$7:$BE$11,5,FALSE),(IF(AE129&lt;=(-1),AE129,0)))</f>
        <v>#N/A</v>
      </c>
      <c r="AF133" s="124" t="e">
        <f>IF($D129&gt;=1,($B128/HLOOKUP($D129,'Annuity Cal'!$H$7:$BE$11,2,FALSE))*HLOOKUP(AF129,'Annuity Cal'!$H$7:$BE$11,5,FALSE),(IF(AF129&lt;=(-1),AF129,0)))</f>
        <v>#N/A</v>
      </c>
      <c r="AG133" s="124" t="e">
        <f>IF($D129&gt;=1,($B128/HLOOKUP($D129,'Annuity Cal'!$H$7:$BE$11,2,FALSE))*HLOOKUP(AG129,'Annuity Cal'!$H$7:$BE$11,5,FALSE),(IF(AG129&lt;=(-1),AG129,0)))</f>
        <v>#N/A</v>
      </c>
      <c r="AH133" s="124" t="e">
        <f>IF($D129&gt;=1,($B128/HLOOKUP($D129,'Annuity Cal'!$H$7:$BE$11,2,FALSE))*HLOOKUP(AH129,'Annuity Cal'!$H$7:$BE$11,5,FALSE),(IF(AH129&lt;=(-1),AH129,0)))</f>
        <v>#N/A</v>
      </c>
      <c r="AI133" s="124" t="e">
        <f>IF($D129&gt;=1,($B128/HLOOKUP($D129,'Annuity Cal'!$H$7:$BE$11,2,FALSE))*HLOOKUP(AI129,'Annuity Cal'!$H$7:$BE$11,5,FALSE),(IF(AI129&lt;=(-1),AI129,0)))</f>
        <v>#N/A</v>
      </c>
      <c r="AJ133" s="124" t="e">
        <f>IF($D129&gt;=1,($B128/HLOOKUP($D129,'Annuity Cal'!$H$7:$BE$11,2,FALSE))*HLOOKUP(AJ129,'Annuity Cal'!$H$7:$BE$11,5,FALSE),(IF(AJ129&lt;=(-1),AJ129,0)))</f>
        <v>#N/A</v>
      </c>
      <c r="AK133" s="124" t="e">
        <f>IF($D129&gt;=1,($B128/HLOOKUP($D129,'Annuity Cal'!$H$7:$BE$11,2,FALSE))*HLOOKUP(AK129,'Annuity Cal'!$H$7:$BE$11,5,FALSE),(IF(AK129&lt;=(-1),AK129,0)))</f>
        <v>#N/A</v>
      </c>
      <c r="AL133" s="124" t="e">
        <f>IF($D129&gt;=1,($B128/HLOOKUP($D129,'Annuity Cal'!$H$7:$BE$11,2,FALSE))*HLOOKUP(AL129,'Annuity Cal'!$H$7:$BE$11,5,FALSE),(IF(AL129&lt;=(-1),AL129,0)))</f>
        <v>#N/A</v>
      </c>
      <c r="AM133" s="124" t="e">
        <f>IF($D129&gt;=1,($B128/HLOOKUP($D129,'Annuity Cal'!$H$7:$BE$11,2,FALSE))*HLOOKUP(AM129,'Annuity Cal'!$H$7:$BE$11,5,FALSE),(IF(AM129&lt;=(-1),AM129,0)))</f>
        <v>#N/A</v>
      </c>
      <c r="AN133" s="124" t="e">
        <f>IF($D129&gt;=1,($B128/HLOOKUP($D129,'Annuity Cal'!$H$7:$BE$11,2,FALSE))*HLOOKUP(AN129,'Annuity Cal'!$H$7:$BE$11,5,FALSE),(IF(AN129&lt;=(-1),AN129,0)))</f>
        <v>#N/A</v>
      </c>
      <c r="AO133" s="124" t="e">
        <f>IF($D129&gt;=1,($B128/HLOOKUP($D129,'Annuity Cal'!$H$7:$BE$11,2,FALSE))*HLOOKUP(AO129,'Annuity Cal'!$H$7:$BE$11,5,FALSE),(IF(AO129&lt;=(-1),AO129,0)))</f>
        <v>#N/A</v>
      </c>
      <c r="AP133" s="124" t="e">
        <f>IF($D129&gt;=1,($B128/HLOOKUP($D129,'Annuity Cal'!$H$7:$BE$11,2,FALSE))*HLOOKUP(AP129,'Annuity Cal'!$H$7:$BE$11,5,FALSE),(IF(AP129&lt;=(-1),AP129,0)))</f>
        <v>#N/A</v>
      </c>
      <c r="AQ133" s="124" t="e">
        <f>IF($D129&gt;=1,($B128/HLOOKUP($D129,'Annuity Cal'!$H$7:$BE$11,2,FALSE))*HLOOKUP(AQ129,'Annuity Cal'!$H$7:$BE$11,5,FALSE),(IF(AQ129&lt;=(-1),AQ129,0)))</f>
        <v>#N/A</v>
      </c>
      <c r="AR133" s="124" t="e">
        <f>IF($D129&gt;=1,($B128/HLOOKUP($D129,'Annuity Cal'!$H$7:$BE$11,2,FALSE))*HLOOKUP(AR129,'Annuity Cal'!$H$7:$BE$11,5,FALSE),(IF(AR129&lt;=(-1),AR129,0)))</f>
        <v>#N/A</v>
      </c>
      <c r="AS133" s="124" t="e">
        <f>IF($D129&gt;=1,($B128/HLOOKUP($D129,'Annuity Cal'!$H$7:$BE$11,2,FALSE))*HLOOKUP(AS129,'Annuity Cal'!$H$7:$BE$11,5,FALSE),(IF(AS129&lt;=(-1),AS129,0)))</f>
        <v>#N/A</v>
      </c>
      <c r="AT133" s="124" t="e">
        <f>IF($D129&gt;=1,($B128/HLOOKUP($D129,'Annuity Cal'!$H$7:$BE$11,2,FALSE))*HLOOKUP(AT129,'Annuity Cal'!$H$7:$BE$11,5,FALSE),(IF(AT129&lt;=(-1),AT129,0)))</f>
        <v>#N/A</v>
      </c>
      <c r="AU133" s="124" t="e">
        <f>IF($D129&gt;=1,($B128/HLOOKUP($D129,'Annuity Cal'!$H$7:$BE$11,2,FALSE))*HLOOKUP(AU129,'Annuity Cal'!$H$7:$BE$11,5,FALSE),(IF(AU129&lt;=(-1),AU129,0)))</f>
        <v>#N/A</v>
      </c>
      <c r="AV133" s="124" t="e">
        <f>IF($D129&gt;=1,($B128/HLOOKUP($D129,'Annuity Cal'!$H$7:$BE$11,2,FALSE))*HLOOKUP(AV129,'Annuity Cal'!$H$7:$BE$11,5,FALSE),(IF(AV129&lt;=(-1),AV129,0)))</f>
        <v>#N/A</v>
      </c>
      <c r="AW133" s="124" t="e">
        <f>IF($D129&gt;=1,($B128/HLOOKUP($D129,'Annuity Cal'!$H$7:$BE$11,2,FALSE))*HLOOKUP(AW129,'Annuity Cal'!$H$7:$BE$11,5,FALSE),(IF(AW129&lt;=(-1),AW129,0)))</f>
        <v>#N/A</v>
      </c>
      <c r="AX133" s="124" t="e">
        <f>IF($D129&gt;=1,($B128/HLOOKUP($D129,'Annuity Cal'!$H$7:$BE$11,2,FALSE))*HLOOKUP(AX129,'Annuity Cal'!$H$7:$BE$11,5,FALSE),(IF(AX129&lt;=(-1),AX129,0)))</f>
        <v>#N/A</v>
      </c>
      <c r="AY133" s="124" t="e">
        <f>IF($D129&gt;=1,($B128/HLOOKUP($D129,'Annuity Cal'!$H$7:$BE$11,2,FALSE))*HLOOKUP(AY129,'Annuity Cal'!$H$7:$BE$11,5,FALSE),(IF(AY129&lt;=(-1),AY129,0)))</f>
        <v>#N/A</v>
      </c>
      <c r="AZ133" s="124" t="e">
        <f>IF($D129&gt;=1,($B128/HLOOKUP($D129,'Annuity Cal'!$H$7:$BE$11,2,FALSE))*HLOOKUP(AZ129,'Annuity Cal'!$H$7:$BE$11,5,FALSE),(IF(AZ129&lt;=(-1),AZ129,0)))</f>
        <v>#N/A</v>
      </c>
      <c r="BA133" s="124" t="e">
        <f>IF($D129&gt;=1,($B128/HLOOKUP($D129,'Annuity Cal'!$H$7:$BE$11,2,FALSE))*HLOOKUP(BA129,'Annuity Cal'!$H$7:$BE$11,5,FALSE),(IF(BA129&lt;=(-1),BA129,0)))</f>
        <v>#N/A</v>
      </c>
      <c r="BB133" s="124" t="e">
        <f>IF($D129&gt;=1,($B128/HLOOKUP($D129,'Annuity Cal'!$H$7:$BE$11,2,FALSE))*HLOOKUP(BB129,'Annuity Cal'!$H$7:$BE$11,5,FALSE),(IF(BB129&lt;=(-1),BB129,0)))</f>
        <v>#N/A</v>
      </c>
      <c r="BC133" s="124" t="e">
        <f>IF($D129&gt;=1,($B128/HLOOKUP($D129,'Annuity Cal'!$H$7:$BE$11,2,FALSE))*HLOOKUP(BC129,'Annuity Cal'!$H$7:$BE$11,5,FALSE),(IF(BC129&lt;=(-1),BC129,0)))</f>
        <v>#N/A</v>
      </c>
      <c r="BD133" s="124" t="e">
        <f>IF($D129&gt;=1,($B128/HLOOKUP($D129,'Annuity Cal'!$H$7:$BE$11,2,FALSE))*HLOOKUP(BD129,'Annuity Cal'!$H$7:$BE$11,5,FALSE),(IF(BD129&lt;=(-1),BD129,0)))</f>
        <v>#N/A</v>
      </c>
      <c r="BE133" s="124" t="e">
        <f>IF($D129&gt;=1,($B128/HLOOKUP($D129,'Annuity Cal'!$H$7:$BE$11,2,FALSE))*HLOOKUP(BE129,'Annuity Cal'!$H$7:$BE$11,5,FALSE),(IF(BE129&lt;=(-1),BE129,0)))</f>
        <v>#N/A</v>
      </c>
      <c r="BF133" s="124" t="e">
        <f>IF($D129&gt;=1,($B128/HLOOKUP($D129,'Annuity Cal'!$H$7:$BE$11,2,FALSE))*HLOOKUP(BF129,'Annuity Cal'!$H$7:$BE$11,5,FALSE),(IF(BF129&lt;=(-1),BF129,0)))</f>
        <v>#N/A</v>
      </c>
      <c r="BG133" s="124" t="e">
        <f>IF($D129&gt;=1,($B128/HLOOKUP($D129,'Annuity Cal'!$H$7:$BE$11,2,FALSE))*HLOOKUP(BG129,'Annuity Cal'!$H$7:$BE$11,5,FALSE),(IF(BG129&lt;=(-1),BG129,0)))</f>
        <v>#N/A</v>
      </c>
      <c r="BH133" s="124" t="e">
        <f>IF($D129&gt;=1,($B128/HLOOKUP($D129,'Annuity Cal'!$H$7:$BE$11,2,FALSE))*HLOOKUP(BH129,'Annuity Cal'!$H$7:$BE$11,5,FALSE),(IF(BH129&lt;=(-1),BH129,0)))</f>
        <v>#N/A</v>
      </c>
      <c r="BI133" s="124" t="e">
        <f>IF($D129&gt;=1,($B128/HLOOKUP($D129,'Annuity Cal'!$H$7:$BE$11,2,FALSE))*HLOOKUP(BI129,'Annuity Cal'!$H$7:$BE$11,5,FALSE),(IF(BI129&lt;=(-1),BI129,0)))</f>
        <v>#N/A</v>
      </c>
      <c r="BJ133" s="124" t="e">
        <f>IF($D129&gt;=1,($B128/HLOOKUP($D129,'Annuity Cal'!$H$7:$BE$11,2,FALSE))*HLOOKUP(BJ129,'Annuity Cal'!$H$7:$BE$11,5,FALSE),(IF(BJ129&lt;=(-1),BJ129,0)))</f>
        <v>#N/A</v>
      </c>
      <c r="BK133" s="124" t="e">
        <f>IF($D129&gt;=1,($B128/HLOOKUP($D129,'Annuity Cal'!$H$7:$BE$11,2,FALSE))*HLOOKUP(BK129,'Annuity Cal'!$H$7:$BE$11,5,FALSE),(IF(BK129&lt;=(-1),BK129,0)))</f>
        <v>#N/A</v>
      </c>
      <c r="BL133" s="124" t="e">
        <f>IF($D129&gt;=1,($B128/HLOOKUP($D129,'Annuity Cal'!$H$7:$BE$11,2,FALSE))*HLOOKUP(BL129,'Annuity Cal'!$H$7:$BE$11,5,FALSE),(IF(BL129&lt;=(-1),BL129,0)))</f>
        <v>#N/A</v>
      </c>
      <c r="BM133" s="124" t="e">
        <f>IF($D129&gt;=1,($B128/HLOOKUP($D129,'Annuity Cal'!$H$7:$BE$11,2,FALSE))*HLOOKUP(BM129,'Annuity Cal'!$H$7:$BE$11,5,FALSE),(IF(BM129&lt;=(-1),BM129,0)))</f>
        <v>#N/A</v>
      </c>
      <c r="BN133" s="124" t="e">
        <f>IF($D129&gt;=1,($B128/HLOOKUP($D129,'Annuity Cal'!$H$7:$BE$11,2,FALSE))*HLOOKUP(BN129,'Annuity Cal'!$H$7:$BE$11,5,FALSE),(IF(BN129&lt;=(-1),BN129,0)))</f>
        <v>#N/A</v>
      </c>
    </row>
    <row r="134" spans="1:66" s="124" customFormat="1" hidden="1">
      <c r="D134" s="124">
        <f>D130-D131</f>
        <v>10772265.358657191</v>
      </c>
      <c r="E134" s="124">
        <f t="shared" ref="E134:BN134" si="487">E130-E131</f>
        <v>8301973.8174938317</v>
      </c>
      <c r="F134" s="124">
        <f t="shared" si="487"/>
        <v>5688758.2657345925</v>
      </c>
      <c r="G134" s="124">
        <f t="shared" si="487"/>
        <v>2924349.5284807123</v>
      </c>
      <c r="H134" s="124">
        <f t="shared" si="487"/>
        <v>0</v>
      </c>
      <c r="I134" s="124" t="e">
        <f t="shared" si="487"/>
        <v>#N/A</v>
      </c>
      <c r="J134" s="124" t="e">
        <f t="shared" si="487"/>
        <v>#N/A</v>
      </c>
      <c r="K134" s="124" t="e">
        <f t="shared" si="487"/>
        <v>#N/A</v>
      </c>
      <c r="L134" s="124" t="e">
        <f t="shared" si="487"/>
        <v>#N/A</v>
      </c>
      <c r="M134" s="124" t="e">
        <f t="shared" si="487"/>
        <v>#N/A</v>
      </c>
      <c r="N134" s="124" t="e">
        <f t="shared" si="487"/>
        <v>#N/A</v>
      </c>
      <c r="O134" s="124" t="e">
        <f t="shared" si="487"/>
        <v>#N/A</v>
      </c>
      <c r="P134" s="124" t="e">
        <f t="shared" si="487"/>
        <v>#N/A</v>
      </c>
      <c r="Q134" s="124" t="e">
        <f t="shared" si="487"/>
        <v>#N/A</v>
      </c>
      <c r="R134" s="124" t="e">
        <f t="shared" si="487"/>
        <v>#N/A</v>
      </c>
      <c r="S134" s="124" t="e">
        <f t="shared" si="487"/>
        <v>#N/A</v>
      </c>
      <c r="T134" s="124" t="e">
        <f t="shared" si="487"/>
        <v>#N/A</v>
      </c>
      <c r="U134" s="124" t="e">
        <f t="shared" si="487"/>
        <v>#N/A</v>
      </c>
      <c r="V134" s="124" t="e">
        <f t="shared" si="487"/>
        <v>#N/A</v>
      </c>
      <c r="W134" s="124" t="e">
        <f t="shared" si="487"/>
        <v>#N/A</v>
      </c>
      <c r="X134" s="124" t="e">
        <f t="shared" si="487"/>
        <v>#N/A</v>
      </c>
      <c r="Y134" s="124" t="e">
        <f t="shared" si="487"/>
        <v>#N/A</v>
      </c>
      <c r="Z134" s="124" t="e">
        <f t="shared" si="487"/>
        <v>#N/A</v>
      </c>
      <c r="AA134" s="124" t="e">
        <f t="shared" si="487"/>
        <v>#N/A</v>
      </c>
      <c r="AB134" s="124" t="e">
        <f t="shared" si="487"/>
        <v>#N/A</v>
      </c>
      <c r="AC134" s="124" t="e">
        <f t="shared" si="487"/>
        <v>#N/A</v>
      </c>
      <c r="AD134" s="124" t="e">
        <f t="shared" si="487"/>
        <v>#N/A</v>
      </c>
      <c r="AE134" s="124" t="e">
        <f t="shared" si="487"/>
        <v>#N/A</v>
      </c>
      <c r="AF134" s="124" t="e">
        <f t="shared" si="487"/>
        <v>#N/A</v>
      </c>
      <c r="AG134" s="124" t="e">
        <f t="shared" si="487"/>
        <v>#N/A</v>
      </c>
      <c r="AH134" s="124" t="e">
        <f t="shared" si="487"/>
        <v>#N/A</v>
      </c>
      <c r="AI134" s="124" t="e">
        <f t="shared" si="487"/>
        <v>#N/A</v>
      </c>
      <c r="AJ134" s="124" t="e">
        <f t="shared" si="487"/>
        <v>#N/A</v>
      </c>
      <c r="AK134" s="124" t="e">
        <f t="shared" si="487"/>
        <v>#N/A</v>
      </c>
      <c r="AL134" s="124" t="e">
        <f t="shared" si="487"/>
        <v>#N/A</v>
      </c>
      <c r="AM134" s="124" t="e">
        <f t="shared" si="487"/>
        <v>#N/A</v>
      </c>
      <c r="AN134" s="124" t="e">
        <f t="shared" si="487"/>
        <v>#N/A</v>
      </c>
      <c r="AO134" s="124" t="e">
        <f t="shared" si="487"/>
        <v>#N/A</v>
      </c>
      <c r="AP134" s="124" t="e">
        <f t="shared" si="487"/>
        <v>#N/A</v>
      </c>
      <c r="AQ134" s="124" t="e">
        <f t="shared" si="487"/>
        <v>#N/A</v>
      </c>
      <c r="AR134" s="124" t="e">
        <f t="shared" si="487"/>
        <v>#N/A</v>
      </c>
      <c r="AS134" s="124" t="e">
        <f t="shared" si="487"/>
        <v>#N/A</v>
      </c>
      <c r="AT134" s="124" t="e">
        <f t="shared" si="487"/>
        <v>#N/A</v>
      </c>
      <c r="AU134" s="124" t="e">
        <f t="shared" si="487"/>
        <v>#N/A</v>
      </c>
      <c r="AV134" s="124" t="e">
        <f t="shared" si="487"/>
        <v>#N/A</v>
      </c>
      <c r="AW134" s="124" t="e">
        <f t="shared" si="487"/>
        <v>#N/A</v>
      </c>
      <c r="AX134" s="124" t="e">
        <f t="shared" si="487"/>
        <v>#N/A</v>
      </c>
      <c r="AY134" s="124" t="e">
        <f t="shared" si="487"/>
        <v>#N/A</v>
      </c>
      <c r="AZ134" s="124" t="e">
        <f t="shared" si="487"/>
        <v>#N/A</v>
      </c>
      <c r="BA134" s="124" t="e">
        <f t="shared" si="487"/>
        <v>#N/A</v>
      </c>
      <c r="BB134" s="124" t="e">
        <f t="shared" si="487"/>
        <v>#N/A</v>
      </c>
      <c r="BC134" s="124" t="e">
        <f t="shared" si="487"/>
        <v>#N/A</v>
      </c>
      <c r="BD134" s="124" t="e">
        <f t="shared" si="487"/>
        <v>#N/A</v>
      </c>
      <c r="BE134" s="124" t="e">
        <f t="shared" si="487"/>
        <v>#N/A</v>
      </c>
      <c r="BF134" s="124" t="e">
        <f t="shared" si="487"/>
        <v>#N/A</v>
      </c>
      <c r="BG134" s="124" t="e">
        <f t="shared" si="487"/>
        <v>#N/A</v>
      </c>
      <c r="BH134" s="124" t="e">
        <f t="shared" si="487"/>
        <v>#N/A</v>
      </c>
      <c r="BI134" s="124" t="e">
        <f t="shared" si="487"/>
        <v>#N/A</v>
      </c>
      <c r="BJ134" s="124" t="e">
        <f t="shared" si="487"/>
        <v>#N/A</v>
      </c>
      <c r="BK134" s="124" t="e">
        <f t="shared" si="487"/>
        <v>#N/A</v>
      </c>
      <c r="BL134" s="124" t="e">
        <f t="shared" si="487"/>
        <v>#N/A</v>
      </c>
      <c r="BM134" s="124" t="e">
        <f t="shared" si="487"/>
        <v>#N/A</v>
      </c>
      <c r="BN134" s="124" t="e">
        <f t="shared" si="487"/>
        <v>#N/A</v>
      </c>
    </row>
    <row r="135" spans="1:66" s="124" customFormat="1" hidden="1"/>
    <row r="136" spans="1:66" s="124" customFormat="1" hidden="1">
      <c r="C136" s="124" t="s">
        <v>303</v>
      </c>
      <c r="E136" s="124">
        <f>D130</f>
        <v>13107449.800000001</v>
      </c>
      <c r="F136" s="124">
        <f t="shared" ref="F136:U140" si="488">E130</f>
        <v>10772265.358657191</v>
      </c>
      <c r="G136" s="124">
        <f t="shared" si="488"/>
        <v>8301973.8174938317</v>
      </c>
      <c r="H136" s="124">
        <f t="shared" si="488"/>
        <v>5688758.2657345925</v>
      </c>
      <c r="I136" s="124">
        <f t="shared" si="488"/>
        <v>2924349.5284807123</v>
      </c>
      <c r="J136" s="124">
        <f t="shared" si="488"/>
        <v>0</v>
      </c>
      <c r="K136" s="124" t="e">
        <f t="shared" si="488"/>
        <v>#N/A</v>
      </c>
      <c r="L136" s="124" t="e">
        <f t="shared" si="488"/>
        <v>#N/A</v>
      </c>
      <c r="M136" s="124" t="e">
        <f t="shared" si="488"/>
        <v>#N/A</v>
      </c>
      <c r="N136" s="124" t="e">
        <f t="shared" si="488"/>
        <v>#N/A</v>
      </c>
      <c r="O136" s="124" t="e">
        <f t="shared" si="488"/>
        <v>#N/A</v>
      </c>
      <c r="P136" s="124" t="e">
        <f t="shared" si="488"/>
        <v>#N/A</v>
      </c>
      <c r="Q136" s="124" t="e">
        <f t="shared" si="488"/>
        <v>#N/A</v>
      </c>
      <c r="R136" s="124" t="e">
        <f t="shared" si="488"/>
        <v>#N/A</v>
      </c>
      <c r="S136" s="124" t="e">
        <f t="shared" si="488"/>
        <v>#N/A</v>
      </c>
      <c r="T136" s="124" t="e">
        <f t="shared" si="488"/>
        <v>#N/A</v>
      </c>
      <c r="U136" s="124" t="e">
        <f t="shared" si="488"/>
        <v>#N/A</v>
      </c>
      <c r="V136" s="124" t="e">
        <f t="shared" ref="V136:AK140" si="489">U130</f>
        <v>#N/A</v>
      </c>
      <c r="W136" s="124" t="e">
        <f t="shared" si="489"/>
        <v>#N/A</v>
      </c>
      <c r="X136" s="124" t="e">
        <f t="shared" si="489"/>
        <v>#N/A</v>
      </c>
      <c r="Y136" s="124" t="e">
        <f t="shared" si="489"/>
        <v>#N/A</v>
      </c>
      <c r="Z136" s="124" t="e">
        <f t="shared" si="489"/>
        <v>#N/A</v>
      </c>
      <c r="AA136" s="124" t="e">
        <f t="shared" si="489"/>
        <v>#N/A</v>
      </c>
      <c r="AB136" s="124" t="e">
        <f t="shared" si="489"/>
        <v>#N/A</v>
      </c>
      <c r="AC136" s="124" t="e">
        <f t="shared" si="489"/>
        <v>#N/A</v>
      </c>
      <c r="AD136" s="124" t="e">
        <f t="shared" si="489"/>
        <v>#N/A</v>
      </c>
      <c r="AE136" s="124" t="e">
        <f t="shared" si="489"/>
        <v>#N/A</v>
      </c>
      <c r="AF136" s="124" t="e">
        <f t="shared" si="489"/>
        <v>#N/A</v>
      </c>
      <c r="AG136" s="124" t="e">
        <f t="shared" si="489"/>
        <v>#N/A</v>
      </c>
      <c r="AH136" s="124" t="e">
        <f t="shared" si="489"/>
        <v>#N/A</v>
      </c>
      <c r="AI136" s="124" t="e">
        <f t="shared" si="489"/>
        <v>#N/A</v>
      </c>
      <c r="AJ136" s="124" t="e">
        <f t="shared" si="489"/>
        <v>#N/A</v>
      </c>
      <c r="AK136" s="124" t="e">
        <f t="shared" si="489"/>
        <v>#N/A</v>
      </c>
      <c r="AL136" s="124" t="e">
        <f t="shared" ref="AL136:BA140" si="490">AK130</f>
        <v>#N/A</v>
      </c>
      <c r="AM136" s="124" t="e">
        <f t="shared" si="490"/>
        <v>#N/A</v>
      </c>
      <c r="AN136" s="124" t="e">
        <f t="shared" si="490"/>
        <v>#N/A</v>
      </c>
      <c r="AO136" s="124" t="e">
        <f t="shared" si="490"/>
        <v>#N/A</v>
      </c>
      <c r="AP136" s="124" t="e">
        <f t="shared" si="490"/>
        <v>#N/A</v>
      </c>
      <c r="AQ136" s="124" t="e">
        <f t="shared" si="490"/>
        <v>#N/A</v>
      </c>
      <c r="AR136" s="124" t="e">
        <f t="shared" si="490"/>
        <v>#N/A</v>
      </c>
      <c r="AS136" s="124" t="e">
        <f t="shared" si="490"/>
        <v>#N/A</v>
      </c>
      <c r="AT136" s="124" t="e">
        <f t="shared" si="490"/>
        <v>#N/A</v>
      </c>
      <c r="AU136" s="124" t="e">
        <f t="shared" si="490"/>
        <v>#N/A</v>
      </c>
      <c r="AV136" s="124" t="e">
        <f t="shared" si="490"/>
        <v>#N/A</v>
      </c>
      <c r="AW136" s="124" t="e">
        <f t="shared" si="490"/>
        <v>#N/A</v>
      </c>
      <c r="AX136" s="124" t="e">
        <f t="shared" si="490"/>
        <v>#N/A</v>
      </c>
      <c r="AY136" s="124" t="e">
        <f t="shared" si="490"/>
        <v>#N/A</v>
      </c>
      <c r="AZ136" s="124" t="e">
        <f t="shared" si="490"/>
        <v>#N/A</v>
      </c>
      <c r="BA136" s="124" t="e">
        <f t="shared" si="490"/>
        <v>#N/A</v>
      </c>
      <c r="BB136" s="124" t="e">
        <f t="shared" ref="BB136:BN140" si="491">BA130</f>
        <v>#N/A</v>
      </c>
      <c r="BC136" s="124" t="e">
        <f t="shared" si="491"/>
        <v>#N/A</v>
      </c>
      <c r="BD136" s="124" t="e">
        <f t="shared" si="491"/>
        <v>#N/A</v>
      </c>
      <c r="BE136" s="124" t="e">
        <f t="shared" si="491"/>
        <v>#N/A</v>
      </c>
      <c r="BF136" s="124" t="e">
        <f t="shared" si="491"/>
        <v>#N/A</v>
      </c>
      <c r="BG136" s="124" t="e">
        <f t="shared" si="491"/>
        <v>#N/A</v>
      </c>
      <c r="BH136" s="124" t="e">
        <f t="shared" si="491"/>
        <v>#N/A</v>
      </c>
      <c r="BI136" s="124" t="e">
        <f t="shared" si="491"/>
        <v>#N/A</v>
      </c>
      <c r="BJ136" s="124" t="e">
        <f t="shared" si="491"/>
        <v>#N/A</v>
      </c>
      <c r="BK136" s="124" t="e">
        <f t="shared" si="491"/>
        <v>#N/A</v>
      </c>
      <c r="BL136" s="124" t="e">
        <f t="shared" si="491"/>
        <v>#N/A</v>
      </c>
      <c r="BM136" s="124" t="e">
        <f t="shared" si="491"/>
        <v>#N/A</v>
      </c>
      <c r="BN136" s="124" t="e">
        <f t="shared" si="491"/>
        <v>#N/A</v>
      </c>
    </row>
    <row r="137" spans="1:66" s="124" customFormat="1" hidden="1">
      <c r="C137" s="124" t="s">
        <v>29</v>
      </c>
      <c r="E137" s="124">
        <f t="shared" ref="E137:E140" si="492">D131</f>
        <v>2335184.4413428102</v>
      </c>
      <c r="F137" s="124">
        <f t="shared" si="488"/>
        <v>2470291.5411633588</v>
      </c>
      <c r="G137" s="124">
        <f t="shared" si="488"/>
        <v>2613215.5517592393</v>
      </c>
      <c r="H137" s="124">
        <f t="shared" si="488"/>
        <v>2764408.7372538801</v>
      </c>
      <c r="I137" s="124">
        <f t="shared" si="488"/>
        <v>2924349.5284807119</v>
      </c>
      <c r="J137" s="124" t="e">
        <f t="shared" si="488"/>
        <v>#N/A</v>
      </c>
      <c r="K137" s="124" t="e">
        <f t="shared" si="488"/>
        <v>#N/A</v>
      </c>
      <c r="L137" s="124" t="e">
        <f t="shared" si="488"/>
        <v>#N/A</v>
      </c>
      <c r="M137" s="124" t="e">
        <f t="shared" si="488"/>
        <v>#N/A</v>
      </c>
      <c r="N137" s="124" t="e">
        <f t="shared" si="488"/>
        <v>#N/A</v>
      </c>
      <c r="O137" s="124" t="e">
        <f t="shared" si="488"/>
        <v>#N/A</v>
      </c>
      <c r="P137" s="124" t="e">
        <f t="shared" si="488"/>
        <v>#N/A</v>
      </c>
      <c r="Q137" s="124" t="e">
        <f t="shared" si="488"/>
        <v>#N/A</v>
      </c>
      <c r="R137" s="124" t="e">
        <f t="shared" si="488"/>
        <v>#N/A</v>
      </c>
      <c r="S137" s="124" t="e">
        <f t="shared" si="488"/>
        <v>#N/A</v>
      </c>
      <c r="T137" s="124" t="e">
        <f t="shared" si="488"/>
        <v>#N/A</v>
      </c>
      <c r="U137" s="124" t="e">
        <f t="shared" si="488"/>
        <v>#N/A</v>
      </c>
      <c r="V137" s="124" t="e">
        <f t="shared" si="489"/>
        <v>#N/A</v>
      </c>
      <c r="W137" s="124" t="e">
        <f t="shared" si="489"/>
        <v>#N/A</v>
      </c>
      <c r="X137" s="124" t="e">
        <f t="shared" si="489"/>
        <v>#N/A</v>
      </c>
      <c r="Y137" s="124" t="e">
        <f t="shared" si="489"/>
        <v>#N/A</v>
      </c>
      <c r="Z137" s="124" t="e">
        <f t="shared" si="489"/>
        <v>#N/A</v>
      </c>
      <c r="AA137" s="124" t="e">
        <f t="shared" si="489"/>
        <v>#N/A</v>
      </c>
      <c r="AB137" s="124" t="e">
        <f t="shared" si="489"/>
        <v>#N/A</v>
      </c>
      <c r="AC137" s="124" t="e">
        <f t="shared" si="489"/>
        <v>#N/A</v>
      </c>
      <c r="AD137" s="124" t="e">
        <f t="shared" si="489"/>
        <v>#N/A</v>
      </c>
      <c r="AE137" s="124" t="e">
        <f t="shared" si="489"/>
        <v>#N/A</v>
      </c>
      <c r="AF137" s="124" t="e">
        <f t="shared" si="489"/>
        <v>#N/A</v>
      </c>
      <c r="AG137" s="124" t="e">
        <f t="shared" si="489"/>
        <v>#N/A</v>
      </c>
      <c r="AH137" s="124" t="e">
        <f t="shared" si="489"/>
        <v>#N/A</v>
      </c>
      <c r="AI137" s="124" t="e">
        <f t="shared" si="489"/>
        <v>#N/A</v>
      </c>
      <c r="AJ137" s="124" t="e">
        <f t="shared" si="489"/>
        <v>#N/A</v>
      </c>
      <c r="AK137" s="124" t="e">
        <f t="shared" si="489"/>
        <v>#N/A</v>
      </c>
      <c r="AL137" s="124" t="e">
        <f t="shared" si="490"/>
        <v>#N/A</v>
      </c>
      <c r="AM137" s="124" t="e">
        <f t="shared" si="490"/>
        <v>#N/A</v>
      </c>
      <c r="AN137" s="124" t="e">
        <f t="shared" si="490"/>
        <v>#N/A</v>
      </c>
      <c r="AO137" s="124" t="e">
        <f t="shared" si="490"/>
        <v>#N/A</v>
      </c>
      <c r="AP137" s="124" t="e">
        <f t="shared" si="490"/>
        <v>#N/A</v>
      </c>
      <c r="AQ137" s="124" t="e">
        <f t="shared" si="490"/>
        <v>#N/A</v>
      </c>
      <c r="AR137" s="124" t="e">
        <f t="shared" si="490"/>
        <v>#N/A</v>
      </c>
      <c r="AS137" s="124" t="e">
        <f t="shared" si="490"/>
        <v>#N/A</v>
      </c>
      <c r="AT137" s="124" t="e">
        <f t="shared" si="490"/>
        <v>#N/A</v>
      </c>
      <c r="AU137" s="124" t="e">
        <f t="shared" si="490"/>
        <v>#N/A</v>
      </c>
      <c r="AV137" s="124" t="e">
        <f t="shared" si="490"/>
        <v>#N/A</v>
      </c>
      <c r="AW137" s="124" t="e">
        <f t="shared" si="490"/>
        <v>#N/A</v>
      </c>
      <c r="AX137" s="124" t="e">
        <f t="shared" si="490"/>
        <v>#N/A</v>
      </c>
      <c r="AY137" s="124" t="e">
        <f t="shared" si="490"/>
        <v>#N/A</v>
      </c>
      <c r="AZ137" s="124" t="e">
        <f t="shared" si="490"/>
        <v>#N/A</v>
      </c>
      <c r="BA137" s="124" t="e">
        <f t="shared" si="490"/>
        <v>#N/A</v>
      </c>
      <c r="BB137" s="124" t="e">
        <f t="shared" si="491"/>
        <v>#N/A</v>
      </c>
      <c r="BC137" s="124" t="e">
        <f t="shared" si="491"/>
        <v>#N/A</v>
      </c>
      <c r="BD137" s="124" t="e">
        <f t="shared" si="491"/>
        <v>#N/A</v>
      </c>
      <c r="BE137" s="124" t="e">
        <f t="shared" si="491"/>
        <v>#N/A</v>
      </c>
      <c r="BF137" s="124" t="e">
        <f t="shared" si="491"/>
        <v>#N/A</v>
      </c>
      <c r="BG137" s="124" t="e">
        <f t="shared" si="491"/>
        <v>#N/A</v>
      </c>
      <c r="BH137" s="124" t="e">
        <f t="shared" si="491"/>
        <v>#N/A</v>
      </c>
      <c r="BI137" s="124" t="e">
        <f t="shared" si="491"/>
        <v>#N/A</v>
      </c>
      <c r="BJ137" s="124" t="e">
        <f t="shared" si="491"/>
        <v>#N/A</v>
      </c>
      <c r="BK137" s="124" t="e">
        <f t="shared" si="491"/>
        <v>#N/A</v>
      </c>
      <c r="BL137" s="124" t="e">
        <f t="shared" si="491"/>
        <v>#N/A</v>
      </c>
      <c r="BM137" s="124" t="e">
        <f t="shared" si="491"/>
        <v>#N/A</v>
      </c>
      <c r="BN137" s="124" t="e">
        <f t="shared" si="491"/>
        <v>#N/A</v>
      </c>
    </row>
    <row r="138" spans="1:66" s="124" customFormat="1" hidden="1">
      <c r="C138" s="124" t="s">
        <v>31</v>
      </c>
      <c r="E138" s="124">
        <f t="shared" si="492"/>
        <v>671383.86943812307</v>
      </c>
      <c r="F138" s="124">
        <f t="shared" si="488"/>
        <v>536276.76961757464</v>
      </c>
      <c r="G138" s="124">
        <f t="shared" si="488"/>
        <v>393352.75902169425</v>
      </c>
      <c r="H138" s="124">
        <f t="shared" si="488"/>
        <v>242159.573527053</v>
      </c>
      <c r="I138" s="124">
        <f t="shared" si="488"/>
        <v>82218.782300221341</v>
      </c>
      <c r="J138" s="124" t="e">
        <f t="shared" si="488"/>
        <v>#N/A</v>
      </c>
      <c r="K138" s="124" t="e">
        <f t="shared" si="488"/>
        <v>#N/A</v>
      </c>
      <c r="L138" s="124" t="e">
        <f t="shared" si="488"/>
        <v>#N/A</v>
      </c>
      <c r="M138" s="124" t="e">
        <f t="shared" si="488"/>
        <v>#N/A</v>
      </c>
      <c r="N138" s="124" t="e">
        <f t="shared" si="488"/>
        <v>#N/A</v>
      </c>
      <c r="O138" s="124" t="e">
        <f t="shared" si="488"/>
        <v>#N/A</v>
      </c>
      <c r="P138" s="124" t="e">
        <f t="shared" si="488"/>
        <v>#N/A</v>
      </c>
      <c r="Q138" s="124" t="e">
        <f t="shared" si="488"/>
        <v>#N/A</v>
      </c>
      <c r="R138" s="124" t="e">
        <f t="shared" si="488"/>
        <v>#N/A</v>
      </c>
      <c r="S138" s="124" t="e">
        <f t="shared" si="488"/>
        <v>#N/A</v>
      </c>
      <c r="T138" s="124" t="e">
        <f t="shared" si="488"/>
        <v>#N/A</v>
      </c>
      <c r="U138" s="124" t="e">
        <f t="shared" si="488"/>
        <v>#N/A</v>
      </c>
      <c r="V138" s="124" t="e">
        <f t="shared" si="489"/>
        <v>#N/A</v>
      </c>
      <c r="W138" s="124" t="e">
        <f t="shared" si="489"/>
        <v>#N/A</v>
      </c>
      <c r="X138" s="124" t="e">
        <f t="shared" si="489"/>
        <v>#N/A</v>
      </c>
      <c r="Y138" s="124" t="e">
        <f t="shared" si="489"/>
        <v>#N/A</v>
      </c>
      <c r="Z138" s="124" t="e">
        <f t="shared" si="489"/>
        <v>#N/A</v>
      </c>
      <c r="AA138" s="124" t="e">
        <f t="shared" si="489"/>
        <v>#N/A</v>
      </c>
      <c r="AB138" s="124" t="e">
        <f t="shared" si="489"/>
        <v>#N/A</v>
      </c>
      <c r="AC138" s="124" t="e">
        <f t="shared" si="489"/>
        <v>#N/A</v>
      </c>
      <c r="AD138" s="124" t="e">
        <f t="shared" si="489"/>
        <v>#N/A</v>
      </c>
      <c r="AE138" s="124" t="e">
        <f t="shared" si="489"/>
        <v>#N/A</v>
      </c>
      <c r="AF138" s="124" t="e">
        <f t="shared" si="489"/>
        <v>#N/A</v>
      </c>
      <c r="AG138" s="124" t="e">
        <f t="shared" si="489"/>
        <v>#N/A</v>
      </c>
      <c r="AH138" s="124" t="e">
        <f t="shared" si="489"/>
        <v>#N/A</v>
      </c>
      <c r="AI138" s="124" t="e">
        <f t="shared" si="489"/>
        <v>#N/A</v>
      </c>
      <c r="AJ138" s="124" t="e">
        <f t="shared" si="489"/>
        <v>#N/A</v>
      </c>
      <c r="AK138" s="124" t="e">
        <f t="shared" si="489"/>
        <v>#N/A</v>
      </c>
      <c r="AL138" s="124" t="e">
        <f t="shared" si="490"/>
        <v>#N/A</v>
      </c>
      <c r="AM138" s="124" t="e">
        <f t="shared" si="490"/>
        <v>#N/A</v>
      </c>
      <c r="AN138" s="124" t="e">
        <f t="shared" si="490"/>
        <v>#N/A</v>
      </c>
      <c r="AO138" s="124" t="e">
        <f t="shared" si="490"/>
        <v>#N/A</v>
      </c>
      <c r="AP138" s="124" t="e">
        <f t="shared" si="490"/>
        <v>#N/A</v>
      </c>
      <c r="AQ138" s="124" t="e">
        <f t="shared" si="490"/>
        <v>#N/A</v>
      </c>
      <c r="AR138" s="124" t="e">
        <f t="shared" si="490"/>
        <v>#N/A</v>
      </c>
      <c r="AS138" s="124" t="e">
        <f t="shared" si="490"/>
        <v>#N/A</v>
      </c>
      <c r="AT138" s="124" t="e">
        <f t="shared" si="490"/>
        <v>#N/A</v>
      </c>
      <c r="AU138" s="124" t="e">
        <f t="shared" si="490"/>
        <v>#N/A</v>
      </c>
      <c r="AV138" s="124" t="e">
        <f t="shared" si="490"/>
        <v>#N/A</v>
      </c>
      <c r="AW138" s="124" t="e">
        <f t="shared" si="490"/>
        <v>#N/A</v>
      </c>
      <c r="AX138" s="124" t="e">
        <f t="shared" si="490"/>
        <v>#N/A</v>
      </c>
      <c r="AY138" s="124" t="e">
        <f t="shared" si="490"/>
        <v>#N/A</v>
      </c>
      <c r="AZ138" s="124" t="e">
        <f t="shared" si="490"/>
        <v>#N/A</v>
      </c>
      <c r="BA138" s="124" t="e">
        <f t="shared" si="490"/>
        <v>#N/A</v>
      </c>
      <c r="BB138" s="124" t="e">
        <f t="shared" si="491"/>
        <v>#N/A</v>
      </c>
      <c r="BC138" s="124" t="e">
        <f t="shared" si="491"/>
        <v>#N/A</v>
      </c>
      <c r="BD138" s="124" t="e">
        <f t="shared" si="491"/>
        <v>#N/A</v>
      </c>
      <c r="BE138" s="124" t="e">
        <f t="shared" si="491"/>
        <v>#N/A</v>
      </c>
      <c r="BF138" s="124" t="e">
        <f t="shared" si="491"/>
        <v>#N/A</v>
      </c>
      <c r="BG138" s="124" t="e">
        <f t="shared" si="491"/>
        <v>#N/A</v>
      </c>
      <c r="BH138" s="124" t="e">
        <f t="shared" si="491"/>
        <v>#N/A</v>
      </c>
      <c r="BI138" s="124" t="e">
        <f t="shared" si="491"/>
        <v>#N/A</v>
      </c>
      <c r="BJ138" s="124" t="e">
        <f t="shared" si="491"/>
        <v>#N/A</v>
      </c>
      <c r="BK138" s="124" t="e">
        <f t="shared" si="491"/>
        <v>#N/A</v>
      </c>
      <c r="BL138" s="124" t="e">
        <f t="shared" si="491"/>
        <v>#N/A</v>
      </c>
      <c r="BM138" s="124" t="e">
        <f t="shared" si="491"/>
        <v>#N/A</v>
      </c>
      <c r="BN138" s="124" t="e">
        <f t="shared" si="491"/>
        <v>#N/A</v>
      </c>
    </row>
    <row r="139" spans="1:66" s="124" customFormat="1" hidden="1">
      <c r="C139" s="124" t="s">
        <v>33</v>
      </c>
      <c r="E139" s="124">
        <f t="shared" si="492"/>
        <v>3006568.3107809336</v>
      </c>
      <c r="F139" s="124">
        <f t="shared" si="488"/>
        <v>3006568.3107809336</v>
      </c>
      <c r="G139" s="124">
        <f t="shared" si="488"/>
        <v>3006568.3107809336</v>
      </c>
      <c r="H139" s="124">
        <f t="shared" si="488"/>
        <v>3006568.3107809336</v>
      </c>
      <c r="I139" s="124">
        <f t="shared" si="488"/>
        <v>3006568.3107809336</v>
      </c>
      <c r="J139" s="124" t="e">
        <f t="shared" si="488"/>
        <v>#N/A</v>
      </c>
      <c r="K139" s="124" t="e">
        <f t="shared" si="488"/>
        <v>#N/A</v>
      </c>
      <c r="L139" s="124" t="e">
        <f t="shared" si="488"/>
        <v>#N/A</v>
      </c>
      <c r="M139" s="124" t="e">
        <f t="shared" si="488"/>
        <v>#N/A</v>
      </c>
      <c r="N139" s="124" t="e">
        <f t="shared" si="488"/>
        <v>#N/A</v>
      </c>
      <c r="O139" s="124" t="e">
        <f t="shared" si="488"/>
        <v>#N/A</v>
      </c>
      <c r="P139" s="124" t="e">
        <f t="shared" si="488"/>
        <v>#N/A</v>
      </c>
      <c r="Q139" s="124" t="e">
        <f t="shared" si="488"/>
        <v>#N/A</v>
      </c>
      <c r="R139" s="124" t="e">
        <f t="shared" si="488"/>
        <v>#N/A</v>
      </c>
      <c r="S139" s="124" t="e">
        <f t="shared" si="488"/>
        <v>#N/A</v>
      </c>
      <c r="T139" s="124" t="e">
        <f t="shared" si="488"/>
        <v>#N/A</v>
      </c>
      <c r="U139" s="124" t="e">
        <f t="shared" si="488"/>
        <v>#N/A</v>
      </c>
      <c r="V139" s="124" t="e">
        <f t="shared" si="489"/>
        <v>#N/A</v>
      </c>
      <c r="W139" s="124" t="e">
        <f t="shared" si="489"/>
        <v>#N/A</v>
      </c>
      <c r="X139" s="124" t="e">
        <f t="shared" si="489"/>
        <v>#N/A</v>
      </c>
      <c r="Y139" s="124" t="e">
        <f t="shared" si="489"/>
        <v>#N/A</v>
      </c>
      <c r="Z139" s="124" t="e">
        <f t="shared" si="489"/>
        <v>#N/A</v>
      </c>
      <c r="AA139" s="124" t="e">
        <f t="shared" si="489"/>
        <v>#N/A</v>
      </c>
      <c r="AB139" s="124" t="e">
        <f t="shared" si="489"/>
        <v>#N/A</v>
      </c>
      <c r="AC139" s="124" t="e">
        <f t="shared" si="489"/>
        <v>#N/A</v>
      </c>
      <c r="AD139" s="124" t="e">
        <f t="shared" si="489"/>
        <v>#N/A</v>
      </c>
      <c r="AE139" s="124" t="e">
        <f t="shared" si="489"/>
        <v>#N/A</v>
      </c>
      <c r="AF139" s="124" t="e">
        <f t="shared" si="489"/>
        <v>#N/A</v>
      </c>
      <c r="AG139" s="124" t="e">
        <f t="shared" si="489"/>
        <v>#N/A</v>
      </c>
      <c r="AH139" s="124" t="e">
        <f t="shared" si="489"/>
        <v>#N/A</v>
      </c>
      <c r="AI139" s="124" t="e">
        <f t="shared" si="489"/>
        <v>#N/A</v>
      </c>
      <c r="AJ139" s="124" t="e">
        <f t="shared" si="489"/>
        <v>#N/A</v>
      </c>
      <c r="AK139" s="124" t="e">
        <f t="shared" si="489"/>
        <v>#N/A</v>
      </c>
      <c r="AL139" s="124" t="e">
        <f t="shared" si="490"/>
        <v>#N/A</v>
      </c>
      <c r="AM139" s="124" t="e">
        <f t="shared" si="490"/>
        <v>#N/A</v>
      </c>
      <c r="AN139" s="124" t="e">
        <f t="shared" si="490"/>
        <v>#N/A</v>
      </c>
      <c r="AO139" s="124" t="e">
        <f t="shared" si="490"/>
        <v>#N/A</v>
      </c>
      <c r="AP139" s="124" t="e">
        <f t="shared" si="490"/>
        <v>#N/A</v>
      </c>
      <c r="AQ139" s="124" t="e">
        <f t="shared" si="490"/>
        <v>#N/A</v>
      </c>
      <c r="AR139" s="124" t="e">
        <f t="shared" si="490"/>
        <v>#N/A</v>
      </c>
      <c r="AS139" s="124" t="e">
        <f t="shared" si="490"/>
        <v>#N/A</v>
      </c>
      <c r="AT139" s="124" t="e">
        <f t="shared" si="490"/>
        <v>#N/A</v>
      </c>
      <c r="AU139" s="124" t="e">
        <f t="shared" si="490"/>
        <v>#N/A</v>
      </c>
      <c r="AV139" s="124" t="e">
        <f t="shared" si="490"/>
        <v>#N/A</v>
      </c>
      <c r="AW139" s="124" t="e">
        <f t="shared" si="490"/>
        <v>#N/A</v>
      </c>
      <c r="AX139" s="124" t="e">
        <f t="shared" si="490"/>
        <v>#N/A</v>
      </c>
      <c r="AY139" s="124" t="e">
        <f t="shared" si="490"/>
        <v>#N/A</v>
      </c>
      <c r="AZ139" s="124" t="e">
        <f t="shared" si="490"/>
        <v>#N/A</v>
      </c>
      <c r="BA139" s="124" t="e">
        <f t="shared" si="490"/>
        <v>#N/A</v>
      </c>
      <c r="BB139" s="124" t="e">
        <f t="shared" si="491"/>
        <v>#N/A</v>
      </c>
      <c r="BC139" s="124" t="e">
        <f t="shared" si="491"/>
        <v>#N/A</v>
      </c>
      <c r="BD139" s="124" t="e">
        <f t="shared" si="491"/>
        <v>#N/A</v>
      </c>
      <c r="BE139" s="124" t="e">
        <f t="shared" si="491"/>
        <v>#N/A</v>
      </c>
      <c r="BF139" s="124" t="e">
        <f t="shared" si="491"/>
        <v>#N/A</v>
      </c>
      <c r="BG139" s="124" t="e">
        <f t="shared" si="491"/>
        <v>#N/A</v>
      </c>
      <c r="BH139" s="124" t="e">
        <f t="shared" si="491"/>
        <v>#N/A</v>
      </c>
      <c r="BI139" s="124" t="e">
        <f t="shared" si="491"/>
        <v>#N/A</v>
      </c>
      <c r="BJ139" s="124" t="e">
        <f t="shared" si="491"/>
        <v>#N/A</v>
      </c>
      <c r="BK139" s="124" t="e">
        <f t="shared" si="491"/>
        <v>#N/A</v>
      </c>
      <c r="BL139" s="124" t="e">
        <f t="shared" si="491"/>
        <v>#N/A</v>
      </c>
      <c r="BM139" s="124" t="e">
        <f t="shared" si="491"/>
        <v>#N/A</v>
      </c>
      <c r="BN139" s="124" t="e">
        <f t="shared" si="491"/>
        <v>#N/A</v>
      </c>
    </row>
    <row r="140" spans="1:66" s="124" customFormat="1" hidden="1">
      <c r="C140" s="124" t="s">
        <v>304</v>
      </c>
      <c r="E140" s="124">
        <f t="shared" si="492"/>
        <v>10772265.358657191</v>
      </c>
      <c r="F140" s="124">
        <f t="shared" si="488"/>
        <v>8301973.8174938317</v>
      </c>
      <c r="G140" s="124">
        <f t="shared" si="488"/>
        <v>5688758.2657345925</v>
      </c>
      <c r="H140" s="124">
        <f t="shared" si="488"/>
        <v>2924349.5284807123</v>
      </c>
      <c r="I140" s="124">
        <f t="shared" si="488"/>
        <v>0</v>
      </c>
      <c r="J140" s="124" t="e">
        <f t="shared" si="488"/>
        <v>#N/A</v>
      </c>
      <c r="K140" s="124" t="e">
        <f t="shared" si="488"/>
        <v>#N/A</v>
      </c>
      <c r="L140" s="124" t="e">
        <f t="shared" si="488"/>
        <v>#N/A</v>
      </c>
      <c r="M140" s="124" t="e">
        <f t="shared" si="488"/>
        <v>#N/A</v>
      </c>
      <c r="N140" s="124" t="e">
        <f t="shared" si="488"/>
        <v>#N/A</v>
      </c>
      <c r="O140" s="124" t="e">
        <f t="shared" si="488"/>
        <v>#N/A</v>
      </c>
      <c r="P140" s="124" t="e">
        <f t="shared" si="488"/>
        <v>#N/A</v>
      </c>
      <c r="Q140" s="124" t="e">
        <f t="shared" si="488"/>
        <v>#N/A</v>
      </c>
      <c r="R140" s="124" t="e">
        <f t="shared" si="488"/>
        <v>#N/A</v>
      </c>
      <c r="S140" s="124" t="e">
        <f t="shared" si="488"/>
        <v>#N/A</v>
      </c>
      <c r="T140" s="124" t="e">
        <f t="shared" si="488"/>
        <v>#N/A</v>
      </c>
      <c r="U140" s="124" t="e">
        <f t="shared" si="488"/>
        <v>#N/A</v>
      </c>
      <c r="V140" s="124" t="e">
        <f t="shared" si="489"/>
        <v>#N/A</v>
      </c>
      <c r="W140" s="124" t="e">
        <f t="shared" si="489"/>
        <v>#N/A</v>
      </c>
      <c r="X140" s="124" t="e">
        <f t="shared" si="489"/>
        <v>#N/A</v>
      </c>
      <c r="Y140" s="124" t="e">
        <f t="shared" si="489"/>
        <v>#N/A</v>
      </c>
      <c r="Z140" s="124" t="e">
        <f t="shared" si="489"/>
        <v>#N/A</v>
      </c>
      <c r="AA140" s="124" t="e">
        <f t="shared" si="489"/>
        <v>#N/A</v>
      </c>
      <c r="AB140" s="124" t="e">
        <f t="shared" si="489"/>
        <v>#N/A</v>
      </c>
      <c r="AC140" s="124" t="e">
        <f t="shared" si="489"/>
        <v>#N/A</v>
      </c>
      <c r="AD140" s="124" t="e">
        <f t="shared" si="489"/>
        <v>#N/A</v>
      </c>
      <c r="AE140" s="124" t="e">
        <f t="shared" si="489"/>
        <v>#N/A</v>
      </c>
      <c r="AF140" s="124" t="e">
        <f t="shared" si="489"/>
        <v>#N/A</v>
      </c>
      <c r="AG140" s="124" t="e">
        <f t="shared" si="489"/>
        <v>#N/A</v>
      </c>
      <c r="AH140" s="124" t="e">
        <f t="shared" si="489"/>
        <v>#N/A</v>
      </c>
      <c r="AI140" s="124" t="e">
        <f t="shared" si="489"/>
        <v>#N/A</v>
      </c>
      <c r="AJ140" s="124" t="e">
        <f t="shared" si="489"/>
        <v>#N/A</v>
      </c>
      <c r="AK140" s="124" t="e">
        <f t="shared" si="489"/>
        <v>#N/A</v>
      </c>
      <c r="AL140" s="124" t="e">
        <f t="shared" si="490"/>
        <v>#N/A</v>
      </c>
      <c r="AM140" s="124" t="e">
        <f t="shared" si="490"/>
        <v>#N/A</v>
      </c>
      <c r="AN140" s="124" t="e">
        <f t="shared" si="490"/>
        <v>#N/A</v>
      </c>
      <c r="AO140" s="124" t="e">
        <f t="shared" si="490"/>
        <v>#N/A</v>
      </c>
      <c r="AP140" s="124" t="e">
        <f t="shared" si="490"/>
        <v>#N/A</v>
      </c>
      <c r="AQ140" s="124" t="e">
        <f t="shared" si="490"/>
        <v>#N/A</v>
      </c>
      <c r="AR140" s="124" t="e">
        <f t="shared" si="490"/>
        <v>#N/A</v>
      </c>
      <c r="AS140" s="124" t="e">
        <f t="shared" si="490"/>
        <v>#N/A</v>
      </c>
      <c r="AT140" s="124" t="e">
        <f t="shared" si="490"/>
        <v>#N/A</v>
      </c>
      <c r="AU140" s="124" t="e">
        <f t="shared" si="490"/>
        <v>#N/A</v>
      </c>
      <c r="AV140" s="124" t="e">
        <f t="shared" si="490"/>
        <v>#N/A</v>
      </c>
      <c r="AW140" s="124" t="e">
        <f t="shared" si="490"/>
        <v>#N/A</v>
      </c>
      <c r="AX140" s="124" t="e">
        <f t="shared" si="490"/>
        <v>#N/A</v>
      </c>
      <c r="AY140" s="124" t="e">
        <f t="shared" si="490"/>
        <v>#N/A</v>
      </c>
      <c r="AZ140" s="124" t="e">
        <f t="shared" si="490"/>
        <v>#N/A</v>
      </c>
      <c r="BA140" s="124" t="e">
        <f t="shared" si="490"/>
        <v>#N/A</v>
      </c>
      <c r="BB140" s="124" t="e">
        <f t="shared" si="491"/>
        <v>#N/A</v>
      </c>
      <c r="BC140" s="124" t="e">
        <f t="shared" si="491"/>
        <v>#N/A</v>
      </c>
      <c r="BD140" s="124" t="e">
        <f t="shared" si="491"/>
        <v>#N/A</v>
      </c>
      <c r="BE140" s="124" t="e">
        <f t="shared" si="491"/>
        <v>#N/A</v>
      </c>
      <c r="BF140" s="124" t="e">
        <f t="shared" si="491"/>
        <v>#N/A</v>
      </c>
      <c r="BG140" s="124" t="e">
        <f t="shared" si="491"/>
        <v>#N/A</v>
      </c>
      <c r="BH140" s="124" t="e">
        <f t="shared" si="491"/>
        <v>#N/A</v>
      </c>
      <c r="BI140" s="124" t="e">
        <f t="shared" si="491"/>
        <v>#N/A</v>
      </c>
      <c r="BJ140" s="124" t="e">
        <f t="shared" si="491"/>
        <v>#N/A</v>
      </c>
      <c r="BK140" s="124" t="e">
        <f t="shared" si="491"/>
        <v>#N/A</v>
      </c>
      <c r="BL140" s="124" t="e">
        <f t="shared" si="491"/>
        <v>#N/A</v>
      </c>
      <c r="BM140" s="124" t="e">
        <f t="shared" si="491"/>
        <v>#N/A</v>
      </c>
      <c r="BN140" s="124" t="e">
        <f t="shared" si="491"/>
        <v>#N/A</v>
      </c>
    </row>
    <row r="141" spans="1:66" s="124" customFormat="1" hidden="1"/>
    <row r="142" spans="1:66" s="124" customFormat="1" hidden="1">
      <c r="C142" s="124" t="s">
        <v>303</v>
      </c>
      <c r="F142" s="124">
        <f>E136</f>
        <v>13107449.800000001</v>
      </c>
      <c r="G142" s="124">
        <f t="shared" ref="G142:V146" si="493">F136</f>
        <v>10772265.358657191</v>
      </c>
      <c r="H142" s="124">
        <f t="shared" si="493"/>
        <v>8301973.8174938317</v>
      </c>
      <c r="I142" s="124">
        <f t="shared" si="493"/>
        <v>5688758.2657345925</v>
      </c>
      <c r="J142" s="124">
        <f t="shared" si="493"/>
        <v>2924349.5284807123</v>
      </c>
      <c r="K142" s="124">
        <f t="shared" si="493"/>
        <v>0</v>
      </c>
      <c r="L142" s="124" t="e">
        <f t="shared" si="493"/>
        <v>#N/A</v>
      </c>
      <c r="M142" s="124" t="e">
        <f t="shared" si="493"/>
        <v>#N/A</v>
      </c>
      <c r="N142" s="124" t="e">
        <f t="shared" si="493"/>
        <v>#N/A</v>
      </c>
      <c r="O142" s="124" t="e">
        <f t="shared" si="493"/>
        <v>#N/A</v>
      </c>
      <c r="P142" s="124" t="e">
        <f t="shared" si="493"/>
        <v>#N/A</v>
      </c>
      <c r="Q142" s="124" t="e">
        <f t="shared" si="493"/>
        <v>#N/A</v>
      </c>
      <c r="R142" s="124" t="e">
        <f t="shared" si="493"/>
        <v>#N/A</v>
      </c>
      <c r="S142" s="124" t="e">
        <f t="shared" si="493"/>
        <v>#N/A</v>
      </c>
      <c r="T142" s="124" t="e">
        <f t="shared" si="493"/>
        <v>#N/A</v>
      </c>
      <c r="U142" s="124" t="e">
        <f t="shared" si="493"/>
        <v>#N/A</v>
      </c>
      <c r="V142" s="124" t="e">
        <f t="shared" si="493"/>
        <v>#N/A</v>
      </c>
      <c r="W142" s="124" t="e">
        <f t="shared" ref="W142:AL146" si="494">V136</f>
        <v>#N/A</v>
      </c>
      <c r="X142" s="124" t="e">
        <f t="shared" si="494"/>
        <v>#N/A</v>
      </c>
      <c r="Y142" s="124" t="e">
        <f t="shared" si="494"/>
        <v>#N/A</v>
      </c>
      <c r="Z142" s="124" t="e">
        <f t="shared" si="494"/>
        <v>#N/A</v>
      </c>
      <c r="AA142" s="124" t="e">
        <f t="shared" si="494"/>
        <v>#N/A</v>
      </c>
      <c r="AB142" s="124" t="e">
        <f t="shared" si="494"/>
        <v>#N/A</v>
      </c>
      <c r="AC142" s="124" t="e">
        <f t="shared" si="494"/>
        <v>#N/A</v>
      </c>
      <c r="AD142" s="124" t="e">
        <f t="shared" si="494"/>
        <v>#N/A</v>
      </c>
      <c r="AE142" s="124" t="e">
        <f t="shared" si="494"/>
        <v>#N/A</v>
      </c>
      <c r="AF142" s="124" t="e">
        <f t="shared" si="494"/>
        <v>#N/A</v>
      </c>
      <c r="AG142" s="124" t="e">
        <f t="shared" si="494"/>
        <v>#N/A</v>
      </c>
      <c r="AH142" s="124" t="e">
        <f t="shared" si="494"/>
        <v>#N/A</v>
      </c>
      <c r="AI142" s="124" t="e">
        <f t="shared" si="494"/>
        <v>#N/A</v>
      </c>
      <c r="AJ142" s="124" t="e">
        <f t="shared" si="494"/>
        <v>#N/A</v>
      </c>
      <c r="AK142" s="124" t="e">
        <f t="shared" si="494"/>
        <v>#N/A</v>
      </c>
      <c r="AL142" s="124" t="e">
        <f t="shared" si="494"/>
        <v>#N/A</v>
      </c>
      <c r="AM142" s="124" t="e">
        <f t="shared" ref="AM142:BB146" si="495">AL136</f>
        <v>#N/A</v>
      </c>
      <c r="AN142" s="124" t="e">
        <f t="shared" si="495"/>
        <v>#N/A</v>
      </c>
      <c r="AO142" s="124" t="e">
        <f t="shared" si="495"/>
        <v>#N/A</v>
      </c>
      <c r="AP142" s="124" t="e">
        <f t="shared" si="495"/>
        <v>#N/A</v>
      </c>
      <c r="AQ142" s="124" t="e">
        <f t="shared" si="495"/>
        <v>#N/A</v>
      </c>
      <c r="AR142" s="124" t="e">
        <f t="shared" si="495"/>
        <v>#N/A</v>
      </c>
      <c r="AS142" s="124" t="e">
        <f t="shared" si="495"/>
        <v>#N/A</v>
      </c>
      <c r="AT142" s="124" t="e">
        <f t="shared" si="495"/>
        <v>#N/A</v>
      </c>
      <c r="AU142" s="124" t="e">
        <f t="shared" si="495"/>
        <v>#N/A</v>
      </c>
      <c r="AV142" s="124" t="e">
        <f t="shared" si="495"/>
        <v>#N/A</v>
      </c>
      <c r="AW142" s="124" t="e">
        <f t="shared" si="495"/>
        <v>#N/A</v>
      </c>
      <c r="AX142" s="124" t="e">
        <f t="shared" si="495"/>
        <v>#N/A</v>
      </c>
      <c r="AY142" s="124" t="e">
        <f t="shared" si="495"/>
        <v>#N/A</v>
      </c>
      <c r="AZ142" s="124" t="e">
        <f t="shared" si="495"/>
        <v>#N/A</v>
      </c>
      <c r="BA142" s="124" t="e">
        <f t="shared" si="495"/>
        <v>#N/A</v>
      </c>
      <c r="BB142" s="124" t="e">
        <f t="shared" si="495"/>
        <v>#N/A</v>
      </c>
      <c r="BC142" s="124" t="e">
        <f t="shared" ref="BC142:BN146" si="496">BB136</f>
        <v>#N/A</v>
      </c>
      <c r="BD142" s="124" t="e">
        <f t="shared" si="496"/>
        <v>#N/A</v>
      </c>
      <c r="BE142" s="124" t="e">
        <f t="shared" si="496"/>
        <v>#N/A</v>
      </c>
      <c r="BF142" s="124" t="e">
        <f t="shared" si="496"/>
        <v>#N/A</v>
      </c>
      <c r="BG142" s="124" t="e">
        <f t="shared" si="496"/>
        <v>#N/A</v>
      </c>
      <c r="BH142" s="124" t="e">
        <f t="shared" si="496"/>
        <v>#N/A</v>
      </c>
      <c r="BI142" s="124" t="e">
        <f t="shared" si="496"/>
        <v>#N/A</v>
      </c>
      <c r="BJ142" s="124" t="e">
        <f t="shared" si="496"/>
        <v>#N/A</v>
      </c>
      <c r="BK142" s="124" t="e">
        <f t="shared" si="496"/>
        <v>#N/A</v>
      </c>
      <c r="BL142" s="124" t="e">
        <f t="shared" si="496"/>
        <v>#N/A</v>
      </c>
      <c r="BM142" s="124" t="e">
        <f t="shared" si="496"/>
        <v>#N/A</v>
      </c>
      <c r="BN142" s="124" t="e">
        <f t="shared" si="496"/>
        <v>#N/A</v>
      </c>
    </row>
    <row r="143" spans="1:66" s="124" customFormat="1" hidden="1">
      <c r="C143" s="124" t="s">
        <v>29</v>
      </c>
      <c r="F143" s="124">
        <f t="shared" ref="F143:F146" si="497">E137</f>
        <v>2335184.4413428102</v>
      </c>
      <c r="G143" s="124">
        <f t="shared" si="493"/>
        <v>2470291.5411633588</v>
      </c>
      <c r="H143" s="124">
        <f t="shared" si="493"/>
        <v>2613215.5517592393</v>
      </c>
      <c r="I143" s="124">
        <f t="shared" si="493"/>
        <v>2764408.7372538801</v>
      </c>
      <c r="J143" s="124">
        <f t="shared" si="493"/>
        <v>2924349.5284807119</v>
      </c>
      <c r="K143" s="124" t="e">
        <f t="shared" si="493"/>
        <v>#N/A</v>
      </c>
      <c r="L143" s="124" t="e">
        <f t="shared" si="493"/>
        <v>#N/A</v>
      </c>
      <c r="M143" s="124" t="e">
        <f t="shared" si="493"/>
        <v>#N/A</v>
      </c>
      <c r="N143" s="124" t="e">
        <f t="shared" si="493"/>
        <v>#N/A</v>
      </c>
      <c r="O143" s="124" t="e">
        <f t="shared" si="493"/>
        <v>#N/A</v>
      </c>
      <c r="P143" s="124" t="e">
        <f t="shared" si="493"/>
        <v>#N/A</v>
      </c>
      <c r="Q143" s="124" t="e">
        <f t="shared" si="493"/>
        <v>#N/A</v>
      </c>
      <c r="R143" s="124" t="e">
        <f t="shared" si="493"/>
        <v>#N/A</v>
      </c>
      <c r="S143" s="124" t="e">
        <f t="shared" si="493"/>
        <v>#N/A</v>
      </c>
      <c r="T143" s="124" t="e">
        <f t="shared" si="493"/>
        <v>#N/A</v>
      </c>
      <c r="U143" s="124" t="e">
        <f t="shared" si="493"/>
        <v>#N/A</v>
      </c>
      <c r="V143" s="124" t="e">
        <f t="shared" si="493"/>
        <v>#N/A</v>
      </c>
      <c r="W143" s="124" t="e">
        <f t="shared" si="494"/>
        <v>#N/A</v>
      </c>
      <c r="X143" s="124" t="e">
        <f t="shared" si="494"/>
        <v>#N/A</v>
      </c>
      <c r="Y143" s="124" t="e">
        <f t="shared" si="494"/>
        <v>#N/A</v>
      </c>
      <c r="Z143" s="124" t="e">
        <f t="shared" si="494"/>
        <v>#N/A</v>
      </c>
      <c r="AA143" s="124" t="e">
        <f t="shared" si="494"/>
        <v>#N/A</v>
      </c>
      <c r="AB143" s="124" t="e">
        <f t="shared" si="494"/>
        <v>#N/A</v>
      </c>
      <c r="AC143" s="124" t="e">
        <f t="shared" si="494"/>
        <v>#N/A</v>
      </c>
      <c r="AD143" s="124" t="e">
        <f t="shared" si="494"/>
        <v>#N/A</v>
      </c>
      <c r="AE143" s="124" t="e">
        <f t="shared" si="494"/>
        <v>#N/A</v>
      </c>
      <c r="AF143" s="124" t="e">
        <f t="shared" si="494"/>
        <v>#N/A</v>
      </c>
      <c r="AG143" s="124" t="e">
        <f t="shared" si="494"/>
        <v>#N/A</v>
      </c>
      <c r="AH143" s="124" t="e">
        <f t="shared" si="494"/>
        <v>#N/A</v>
      </c>
      <c r="AI143" s="124" t="e">
        <f t="shared" si="494"/>
        <v>#N/A</v>
      </c>
      <c r="AJ143" s="124" t="e">
        <f t="shared" si="494"/>
        <v>#N/A</v>
      </c>
      <c r="AK143" s="124" t="e">
        <f t="shared" si="494"/>
        <v>#N/A</v>
      </c>
      <c r="AL143" s="124" t="e">
        <f t="shared" si="494"/>
        <v>#N/A</v>
      </c>
      <c r="AM143" s="124" t="e">
        <f t="shared" si="495"/>
        <v>#N/A</v>
      </c>
      <c r="AN143" s="124" t="e">
        <f t="shared" si="495"/>
        <v>#N/A</v>
      </c>
      <c r="AO143" s="124" t="e">
        <f t="shared" si="495"/>
        <v>#N/A</v>
      </c>
      <c r="AP143" s="124" t="e">
        <f t="shared" si="495"/>
        <v>#N/A</v>
      </c>
      <c r="AQ143" s="124" t="e">
        <f t="shared" si="495"/>
        <v>#N/A</v>
      </c>
      <c r="AR143" s="124" t="e">
        <f t="shared" si="495"/>
        <v>#N/A</v>
      </c>
      <c r="AS143" s="124" t="e">
        <f t="shared" si="495"/>
        <v>#N/A</v>
      </c>
      <c r="AT143" s="124" t="e">
        <f t="shared" si="495"/>
        <v>#N/A</v>
      </c>
      <c r="AU143" s="124" t="e">
        <f t="shared" si="495"/>
        <v>#N/A</v>
      </c>
      <c r="AV143" s="124" t="e">
        <f t="shared" si="495"/>
        <v>#N/A</v>
      </c>
      <c r="AW143" s="124" t="e">
        <f t="shared" si="495"/>
        <v>#N/A</v>
      </c>
      <c r="AX143" s="124" t="e">
        <f t="shared" si="495"/>
        <v>#N/A</v>
      </c>
      <c r="AY143" s="124" t="e">
        <f t="shared" si="495"/>
        <v>#N/A</v>
      </c>
      <c r="AZ143" s="124" t="e">
        <f t="shared" si="495"/>
        <v>#N/A</v>
      </c>
      <c r="BA143" s="124" t="e">
        <f t="shared" si="495"/>
        <v>#N/A</v>
      </c>
      <c r="BB143" s="124" t="e">
        <f t="shared" si="495"/>
        <v>#N/A</v>
      </c>
      <c r="BC143" s="124" t="e">
        <f t="shared" si="496"/>
        <v>#N/A</v>
      </c>
      <c r="BD143" s="124" t="e">
        <f t="shared" si="496"/>
        <v>#N/A</v>
      </c>
      <c r="BE143" s="124" t="e">
        <f t="shared" si="496"/>
        <v>#N/A</v>
      </c>
      <c r="BF143" s="124" t="e">
        <f t="shared" si="496"/>
        <v>#N/A</v>
      </c>
      <c r="BG143" s="124" t="e">
        <f t="shared" si="496"/>
        <v>#N/A</v>
      </c>
      <c r="BH143" s="124" t="e">
        <f t="shared" si="496"/>
        <v>#N/A</v>
      </c>
      <c r="BI143" s="124" t="e">
        <f t="shared" si="496"/>
        <v>#N/A</v>
      </c>
      <c r="BJ143" s="124" t="e">
        <f t="shared" si="496"/>
        <v>#N/A</v>
      </c>
      <c r="BK143" s="124" t="e">
        <f t="shared" si="496"/>
        <v>#N/A</v>
      </c>
      <c r="BL143" s="124" t="e">
        <f t="shared" si="496"/>
        <v>#N/A</v>
      </c>
      <c r="BM143" s="124" t="e">
        <f t="shared" si="496"/>
        <v>#N/A</v>
      </c>
      <c r="BN143" s="124" t="e">
        <f t="shared" si="496"/>
        <v>#N/A</v>
      </c>
    </row>
    <row r="144" spans="1:66" s="124" customFormat="1" hidden="1">
      <c r="C144" s="124" t="s">
        <v>31</v>
      </c>
      <c r="F144" s="124">
        <f t="shared" si="497"/>
        <v>671383.86943812307</v>
      </c>
      <c r="G144" s="124">
        <f t="shared" si="493"/>
        <v>536276.76961757464</v>
      </c>
      <c r="H144" s="124">
        <f t="shared" si="493"/>
        <v>393352.75902169425</v>
      </c>
      <c r="I144" s="124">
        <f t="shared" si="493"/>
        <v>242159.573527053</v>
      </c>
      <c r="J144" s="124">
        <f t="shared" si="493"/>
        <v>82218.782300221341</v>
      </c>
      <c r="K144" s="124" t="e">
        <f t="shared" si="493"/>
        <v>#N/A</v>
      </c>
      <c r="L144" s="124" t="e">
        <f t="shared" si="493"/>
        <v>#N/A</v>
      </c>
      <c r="M144" s="124" t="e">
        <f t="shared" si="493"/>
        <v>#N/A</v>
      </c>
      <c r="N144" s="124" t="e">
        <f t="shared" si="493"/>
        <v>#N/A</v>
      </c>
      <c r="O144" s="124" t="e">
        <f t="shared" si="493"/>
        <v>#N/A</v>
      </c>
      <c r="P144" s="124" t="e">
        <f t="shared" si="493"/>
        <v>#N/A</v>
      </c>
      <c r="Q144" s="124" t="e">
        <f t="shared" si="493"/>
        <v>#N/A</v>
      </c>
      <c r="R144" s="124" t="e">
        <f t="shared" si="493"/>
        <v>#N/A</v>
      </c>
      <c r="S144" s="124" t="e">
        <f t="shared" si="493"/>
        <v>#N/A</v>
      </c>
      <c r="T144" s="124" t="e">
        <f t="shared" si="493"/>
        <v>#N/A</v>
      </c>
      <c r="U144" s="124" t="e">
        <f t="shared" si="493"/>
        <v>#N/A</v>
      </c>
      <c r="V144" s="124" t="e">
        <f t="shared" si="493"/>
        <v>#N/A</v>
      </c>
      <c r="W144" s="124" t="e">
        <f t="shared" si="494"/>
        <v>#N/A</v>
      </c>
      <c r="X144" s="124" t="e">
        <f t="shared" si="494"/>
        <v>#N/A</v>
      </c>
      <c r="Y144" s="124" t="e">
        <f t="shared" si="494"/>
        <v>#N/A</v>
      </c>
      <c r="Z144" s="124" t="e">
        <f t="shared" si="494"/>
        <v>#N/A</v>
      </c>
      <c r="AA144" s="124" t="e">
        <f t="shared" si="494"/>
        <v>#N/A</v>
      </c>
      <c r="AB144" s="124" t="e">
        <f t="shared" si="494"/>
        <v>#N/A</v>
      </c>
      <c r="AC144" s="124" t="e">
        <f t="shared" si="494"/>
        <v>#N/A</v>
      </c>
      <c r="AD144" s="124" t="e">
        <f t="shared" si="494"/>
        <v>#N/A</v>
      </c>
      <c r="AE144" s="124" t="e">
        <f t="shared" si="494"/>
        <v>#N/A</v>
      </c>
      <c r="AF144" s="124" t="e">
        <f t="shared" si="494"/>
        <v>#N/A</v>
      </c>
      <c r="AG144" s="124" t="e">
        <f t="shared" si="494"/>
        <v>#N/A</v>
      </c>
      <c r="AH144" s="124" t="e">
        <f t="shared" si="494"/>
        <v>#N/A</v>
      </c>
      <c r="AI144" s="124" t="e">
        <f t="shared" si="494"/>
        <v>#N/A</v>
      </c>
      <c r="AJ144" s="124" t="e">
        <f t="shared" si="494"/>
        <v>#N/A</v>
      </c>
      <c r="AK144" s="124" t="e">
        <f t="shared" si="494"/>
        <v>#N/A</v>
      </c>
      <c r="AL144" s="124" t="e">
        <f t="shared" si="494"/>
        <v>#N/A</v>
      </c>
      <c r="AM144" s="124" t="e">
        <f t="shared" si="495"/>
        <v>#N/A</v>
      </c>
      <c r="AN144" s="124" t="e">
        <f t="shared" si="495"/>
        <v>#N/A</v>
      </c>
      <c r="AO144" s="124" t="e">
        <f t="shared" si="495"/>
        <v>#N/A</v>
      </c>
      <c r="AP144" s="124" t="e">
        <f t="shared" si="495"/>
        <v>#N/A</v>
      </c>
      <c r="AQ144" s="124" t="e">
        <f t="shared" si="495"/>
        <v>#N/A</v>
      </c>
      <c r="AR144" s="124" t="e">
        <f t="shared" si="495"/>
        <v>#N/A</v>
      </c>
      <c r="AS144" s="124" t="e">
        <f t="shared" si="495"/>
        <v>#N/A</v>
      </c>
      <c r="AT144" s="124" t="e">
        <f t="shared" si="495"/>
        <v>#N/A</v>
      </c>
      <c r="AU144" s="124" t="e">
        <f t="shared" si="495"/>
        <v>#N/A</v>
      </c>
      <c r="AV144" s="124" t="e">
        <f t="shared" si="495"/>
        <v>#N/A</v>
      </c>
      <c r="AW144" s="124" t="e">
        <f t="shared" si="495"/>
        <v>#N/A</v>
      </c>
      <c r="AX144" s="124" t="e">
        <f t="shared" si="495"/>
        <v>#N/A</v>
      </c>
      <c r="AY144" s="124" t="e">
        <f t="shared" si="495"/>
        <v>#N/A</v>
      </c>
      <c r="AZ144" s="124" t="e">
        <f t="shared" si="495"/>
        <v>#N/A</v>
      </c>
      <c r="BA144" s="124" t="e">
        <f t="shared" si="495"/>
        <v>#N/A</v>
      </c>
      <c r="BB144" s="124" t="e">
        <f t="shared" si="495"/>
        <v>#N/A</v>
      </c>
      <c r="BC144" s="124" t="e">
        <f t="shared" si="496"/>
        <v>#N/A</v>
      </c>
      <c r="BD144" s="124" t="e">
        <f t="shared" si="496"/>
        <v>#N/A</v>
      </c>
      <c r="BE144" s="124" t="e">
        <f t="shared" si="496"/>
        <v>#N/A</v>
      </c>
      <c r="BF144" s="124" t="e">
        <f t="shared" si="496"/>
        <v>#N/A</v>
      </c>
      <c r="BG144" s="124" t="e">
        <f t="shared" si="496"/>
        <v>#N/A</v>
      </c>
      <c r="BH144" s="124" t="e">
        <f t="shared" si="496"/>
        <v>#N/A</v>
      </c>
      <c r="BI144" s="124" t="e">
        <f t="shared" si="496"/>
        <v>#N/A</v>
      </c>
      <c r="BJ144" s="124" t="e">
        <f t="shared" si="496"/>
        <v>#N/A</v>
      </c>
      <c r="BK144" s="124" t="e">
        <f t="shared" si="496"/>
        <v>#N/A</v>
      </c>
      <c r="BL144" s="124" t="e">
        <f t="shared" si="496"/>
        <v>#N/A</v>
      </c>
      <c r="BM144" s="124" t="e">
        <f t="shared" si="496"/>
        <v>#N/A</v>
      </c>
      <c r="BN144" s="124" t="e">
        <f t="shared" si="496"/>
        <v>#N/A</v>
      </c>
    </row>
    <row r="145" spans="3:66" s="124" customFormat="1" hidden="1">
      <c r="C145" s="124" t="s">
        <v>33</v>
      </c>
      <c r="F145" s="124">
        <f t="shared" si="497"/>
        <v>3006568.3107809336</v>
      </c>
      <c r="G145" s="124">
        <f t="shared" si="493"/>
        <v>3006568.3107809336</v>
      </c>
      <c r="H145" s="124">
        <f t="shared" si="493"/>
        <v>3006568.3107809336</v>
      </c>
      <c r="I145" s="124">
        <f t="shared" si="493"/>
        <v>3006568.3107809336</v>
      </c>
      <c r="J145" s="124">
        <f t="shared" si="493"/>
        <v>3006568.3107809336</v>
      </c>
      <c r="K145" s="124" t="e">
        <f t="shared" si="493"/>
        <v>#N/A</v>
      </c>
      <c r="L145" s="124" t="e">
        <f t="shared" si="493"/>
        <v>#N/A</v>
      </c>
      <c r="M145" s="124" t="e">
        <f t="shared" si="493"/>
        <v>#N/A</v>
      </c>
      <c r="N145" s="124" t="e">
        <f t="shared" si="493"/>
        <v>#N/A</v>
      </c>
      <c r="O145" s="124" t="e">
        <f t="shared" si="493"/>
        <v>#N/A</v>
      </c>
      <c r="P145" s="124" t="e">
        <f t="shared" si="493"/>
        <v>#N/A</v>
      </c>
      <c r="Q145" s="124" t="e">
        <f t="shared" si="493"/>
        <v>#N/A</v>
      </c>
      <c r="R145" s="124" t="e">
        <f t="shared" si="493"/>
        <v>#N/A</v>
      </c>
      <c r="S145" s="124" t="e">
        <f t="shared" si="493"/>
        <v>#N/A</v>
      </c>
      <c r="T145" s="124" t="e">
        <f t="shared" si="493"/>
        <v>#N/A</v>
      </c>
      <c r="U145" s="124" t="e">
        <f t="shared" si="493"/>
        <v>#N/A</v>
      </c>
      <c r="V145" s="124" t="e">
        <f t="shared" si="493"/>
        <v>#N/A</v>
      </c>
      <c r="W145" s="124" t="e">
        <f t="shared" si="494"/>
        <v>#N/A</v>
      </c>
      <c r="X145" s="124" t="e">
        <f t="shared" si="494"/>
        <v>#N/A</v>
      </c>
      <c r="Y145" s="124" t="e">
        <f t="shared" si="494"/>
        <v>#N/A</v>
      </c>
      <c r="Z145" s="124" t="e">
        <f t="shared" si="494"/>
        <v>#N/A</v>
      </c>
      <c r="AA145" s="124" t="e">
        <f t="shared" si="494"/>
        <v>#N/A</v>
      </c>
      <c r="AB145" s="124" t="e">
        <f t="shared" si="494"/>
        <v>#N/A</v>
      </c>
      <c r="AC145" s="124" t="e">
        <f t="shared" si="494"/>
        <v>#N/A</v>
      </c>
      <c r="AD145" s="124" t="e">
        <f t="shared" si="494"/>
        <v>#N/A</v>
      </c>
      <c r="AE145" s="124" t="e">
        <f t="shared" si="494"/>
        <v>#N/A</v>
      </c>
      <c r="AF145" s="124" t="e">
        <f t="shared" si="494"/>
        <v>#N/A</v>
      </c>
      <c r="AG145" s="124" t="e">
        <f t="shared" si="494"/>
        <v>#N/A</v>
      </c>
      <c r="AH145" s="124" t="e">
        <f t="shared" si="494"/>
        <v>#N/A</v>
      </c>
      <c r="AI145" s="124" t="e">
        <f t="shared" si="494"/>
        <v>#N/A</v>
      </c>
      <c r="AJ145" s="124" t="e">
        <f t="shared" si="494"/>
        <v>#N/A</v>
      </c>
      <c r="AK145" s="124" t="e">
        <f t="shared" si="494"/>
        <v>#N/A</v>
      </c>
      <c r="AL145" s="124" t="e">
        <f t="shared" si="494"/>
        <v>#N/A</v>
      </c>
      <c r="AM145" s="124" t="e">
        <f t="shared" si="495"/>
        <v>#N/A</v>
      </c>
      <c r="AN145" s="124" t="e">
        <f t="shared" si="495"/>
        <v>#N/A</v>
      </c>
      <c r="AO145" s="124" t="e">
        <f t="shared" si="495"/>
        <v>#N/A</v>
      </c>
      <c r="AP145" s="124" t="e">
        <f t="shared" si="495"/>
        <v>#N/A</v>
      </c>
      <c r="AQ145" s="124" t="e">
        <f t="shared" si="495"/>
        <v>#N/A</v>
      </c>
      <c r="AR145" s="124" t="e">
        <f t="shared" si="495"/>
        <v>#N/A</v>
      </c>
      <c r="AS145" s="124" t="e">
        <f t="shared" si="495"/>
        <v>#N/A</v>
      </c>
      <c r="AT145" s="124" t="e">
        <f t="shared" si="495"/>
        <v>#N/A</v>
      </c>
      <c r="AU145" s="124" t="e">
        <f t="shared" si="495"/>
        <v>#N/A</v>
      </c>
      <c r="AV145" s="124" t="e">
        <f t="shared" si="495"/>
        <v>#N/A</v>
      </c>
      <c r="AW145" s="124" t="e">
        <f t="shared" si="495"/>
        <v>#N/A</v>
      </c>
      <c r="AX145" s="124" t="e">
        <f t="shared" si="495"/>
        <v>#N/A</v>
      </c>
      <c r="AY145" s="124" t="e">
        <f t="shared" si="495"/>
        <v>#N/A</v>
      </c>
      <c r="AZ145" s="124" t="e">
        <f t="shared" si="495"/>
        <v>#N/A</v>
      </c>
      <c r="BA145" s="124" t="e">
        <f t="shared" si="495"/>
        <v>#N/A</v>
      </c>
      <c r="BB145" s="124" t="e">
        <f t="shared" si="495"/>
        <v>#N/A</v>
      </c>
      <c r="BC145" s="124" t="e">
        <f t="shared" si="496"/>
        <v>#N/A</v>
      </c>
      <c r="BD145" s="124" t="e">
        <f t="shared" si="496"/>
        <v>#N/A</v>
      </c>
      <c r="BE145" s="124" t="e">
        <f t="shared" si="496"/>
        <v>#N/A</v>
      </c>
      <c r="BF145" s="124" t="e">
        <f t="shared" si="496"/>
        <v>#N/A</v>
      </c>
      <c r="BG145" s="124" t="e">
        <f t="shared" si="496"/>
        <v>#N/A</v>
      </c>
      <c r="BH145" s="124" t="e">
        <f t="shared" si="496"/>
        <v>#N/A</v>
      </c>
      <c r="BI145" s="124" t="e">
        <f t="shared" si="496"/>
        <v>#N/A</v>
      </c>
      <c r="BJ145" s="124" t="e">
        <f t="shared" si="496"/>
        <v>#N/A</v>
      </c>
      <c r="BK145" s="124" t="e">
        <f t="shared" si="496"/>
        <v>#N/A</v>
      </c>
      <c r="BL145" s="124" t="e">
        <f t="shared" si="496"/>
        <v>#N/A</v>
      </c>
      <c r="BM145" s="124" t="e">
        <f t="shared" si="496"/>
        <v>#N/A</v>
      </c>
      <c r="BN145" s="124" t="e">
        <f t="shared" si="496"/>
        <v>#N/A</v>
      </c>
    </row>
    <row r="146" spans="3:66" s="124" customFormat="1" hidden="1">
      <c r="C146" s="124" t="s">
        <v>304</v>
      </c>
      <c r="F146" s="124">
        <f t="shared" si="497"/>
        <v>10772265.358657191</v>
      </c>
      <c r="G146" s="124">
        <f t="shared" si="493"/>
        <v>8301973.8174938317</v>
      </c>
      <c r="H146" s="124">
        <f t="shared" si="493"/>
        <v>5688758.2657345925</v>
      </c>
      <c r="I146" s="124">
        <f t="shared" si="493"/>
        <v>2924349.5284807123</v>
      </c>
      <c r="J146" s="124">
        <f t="shared" si="493"/>
        <v>0</v>
      </c>
      <c r="K146" s="124" t="e">
        <f t="shared" si="493"/>
        <v>#N/A</v>
      </c>
      <c r="L146" s="124" t="e">
        <f t="shared" si="493"/>
        <v>#N/A</v>
      </c>
      <c r="M146" s="124" t="e">
        <f t="shared" si="493"/>
        <v>#N/A</v>
      </c>
      <c r="N146" s="124" t="e">
        <f t="shared" si="493"/>
        <v>#N/A</v>
      </c>
      <c r="O146" s="124" t="e">
        <f t="shared" si="493"/>
        <v>#N/A</v>
      </c>
      <c r="P146" s="124" t="e">
        <f t="shared" si="493"/>
        <v>#N/A</v>
      </c>
      <c r="Q146" s="124" t="e">
        <f t="shared" si="493"/>
        <v>#N/A</v>
      </c>
      <c r="R146" s="124" t="e">
        <f t="shared" si="493"/>
        <v>#N/A</v>
      </c>
      <c r="S146" s="124" t="e">
        <f t="shared" si="493"/>
        <v>#N/A</v>
      </c>
      <c r="T146" s="124" t="e">
        <f t="shared" si="493"/>
        <v>#N/A</v>
      </c>
      <c r="U146" s="124" t="e">
        <f t="shared" si="493"/>
        <v>#N/A</v>
      </c>
      <c r="V146" s="124" t="e">
        <f t="shared" si="493"/>
        <v>#N/A</v>
      </c>
      <c r="W146" s="124" t="e">
        <f t="shared" si="494"/>
        <v>#N/A</v>
      </c>
      <c r="X146" s="124" t="e">
        <f t="shared" si="494"/>
        <v>#N/A</v>
      </c>
      <c r="Y146" s="124" t="e">
        <f t="shared" si="494"/>
        <v>#N/A</v>
      </c>
      <c r="Z146" s="124" t="e">
        <f t="shared" si="494"/>
        <v>#N/A</v>
      </c>
      <c r="AA146" s="124" t="e">
        <f t="shared" si="494"/>
        <v>#N/A</v>
      </c>
      <c r="AB146" s="124" t="e">
        <f t="shared" si="494"/>
        <v>#N/A</v>
      </c>
      <c r="AC146" s="124" t="e">
        <f t="shared" si="494"/>
        <v>#N/A</v>
      </c>
      <c r="AD146" s="124" t="e">
        <f t="shared" si="494"/>
        <v>#N/A</v>
      </c>
      <c r="AE146" s="124" t="e">
        <f t="shared" si="494"/>
        <v>#N/A</v>
      </c>
      <c r="AF146" s="124" t="e">
        <f t="shared" si="494"/>
        <v>#N/A</v>
      </c>
      <c r="AG146" s="124" t="e">
        <f t="shared" si="494"/>
        <v>#N/A</v>
      </c>
      <c r="AH146" s="124" t="e">
        <f t="shared" si="494"/>
        <v>#N/A</v>
      </c>
      <c r="AI146" s="124" t="e">
        <f t="shared" si="494"/>
        <v>#N/A</v>
      </c>
      <c r="AJ146" s="124" t="e">
        <f t="shared" si="494"/>
        <v>#N/A</v>
      </c>
      <c r="AK146" s="124" t="e">
        <f t="shared" si="494"/>
        <v>#N/A</v>
      </c>
      <c r="AL146" s="124" t="e">
        <f t="shared" si="494"/>
        <v>#N/A</v>
      </c>
      <c r="AM146" s="124" t="e">
        <f t="shared" si="495"/>
        <v>#N/A</v>
      </c>
      <c r="AN146" s="124" t="e">
        <f t="shared" si="495"/>
        <v>#N/A</v>
      </c>
      <c r="AO146" s="124" t="e">
        <f t="shared" si="495"/>
        <v>#N/A</v>
      </c>
      <c r="AP146" s="124" t="e">
        <f t="shared" si="495"/>
        <v>#N/A</v>
      </c>
      <c r="AQ146" s="124" t="e">
        <f t="shared" si="495"/>
        <v>#N/A</v>
      </c>
      <c r="AR146" s="124" t="e">
        <f t="shared" si="495"/>
        <v>#N/A</v>
      </c>
      <c r="AS146" s="124" t="e">
        <f t="shared" si="495"/>
        <v>#N/A</v>
      </c>
      <c r="AT146" s="124" t="e">
        <f t="shared" si="495"/>
        <v>#N/A</v>
      </c>
      <c r="AU146" s="124" t="e">
        <f t="shared" si="495"/>
        <v>#N/A</v>
      </c>
      <c r="AV146" s="124" t="e">
        <f t="shared" si="495"/>
        <v>#N/A</v>
      </c>
      <c r="AW146" s="124" t="e">
        <f t="shared" si="495"/>
        <v>#N/A</v>
      </c>
      <c r="AX146" s="124" t="e">
        <f t="shared" si="495"/>
        <v>#N/A</v>
      </c>
      <c r="AY146" s="124" t="e">
        <f t="shared" si="495"/>
        <v>#N/A</v>
      </c>
      <c r="AZ146" s="124" t="e">
        <f t="shared" si="495"/>
        <v>#N/A</v>
      </c>
      <c r="BA146" s="124" t="e">
        <f t="shared" si="495"/>
        <v>#N/A</v>
      </c>
      <c r="BB146" s="124" t="e">
        <f t="shared" si="495"/>
        <v>#N/A</v>
      </c>
      <c r="BC146" s="124" t="e">
        <f t="shared" si="496"/>
        <v>#N/A</v>
      </c>
      <c r="BD146" s="124" t="e">
        <f t="shared" si="496"/>
        <v>#N/A</v>
      </c>
      <c r="BE146" s="124" t="e">
        <f t="shared" si="496"/>
        <v>#N/A</v>
      </c>
      <c r="BF146" s="124" t="e">
        <f t="shared" si="496"/>
        <v>#N/A</v>
      </c>
      <c r="BG146" s="124" t="e">
        <f t="shared" si="496"/>
        <v>#N/A</v>
      </c>
      <c r="BH146" s="124" t="e">
        <f t="shared" si="496"/>
        <v>#N/A</v>
      </c>
      <c r="BI146" s="124" t="e">
        <f t="shared" si="496"/>
        <v>#N/A</v>
      </c>
      <c r="BJ146" s="124" t="e">
        <f t="shared" si="496"/>
        <v>#N/A</v>
      </c>
      <c r="BK146" s="124" t="e">
        <f t="shared" si="496"/>
        <v>#N/A</v>
      </c>
      <c r="BL146" s="124" t="e">
        <f t="shared" si="496"/>
        <v>#N/A</v>
      </c>
      <c r="BM146" s="124" t="e">
        <f t="shared" si="496"/>
        <v>#N/A</v>
      </c>
      <c r="BN146" s="124" t="e">
        <f t="shared" si="496"/>
        <v>#N/A</v>
      </c>
    </row>
    <row r="147" spans="3:66" s="124" customFormat="1" hidden="1"/>
    <row r="148" spans="3:66" s="124" customFormat="1" hidden="1">
      <c r="C148" s="124" t="s">
        <v>303</v>
      </c>
      <c r="G148" s="124">
        <f>F142</f>
        <v>13107449.800000001</v>
      </c>
      <c r="H148" s="124">
        <f t="shared" ref="H148:W152" si="498">G142</f>
        <v>10772265.358657191</v>
      </c>
      <c r="I148" s="124">
        <f t="shared" si="498"/>
        <v>8301973.8174938317</v>
      </c>
      <c r="J148" s="124">
        <f t="shared" si="498"/>
        <v>5688758.2657345925</v>
      </c>
      <c r="K148" s="124">
        <f t="shared" si="498"/>
        <v>2924349.5284807123</v>
      </c>
      <c r="L148" s="124">
        <f t="shared" si="498"/>
        <v>0</v>
      </c>
      <c r="M148" s="124" t="e">
        <f t="shared" si="498"/>
        <v>#N/A</v>
      </c>
      <c r="N148" s="124" t="e">
        <f t="shared" si="498"/>
        <v>#N/A</v>
      </c>
      <c r="O148" s="124" t="e">
        <f t="shared" si="498"/>
        <v>#N/A</v>
      </c>
      <c r="P148" s="124" t="e">
        <f t="shared" si="498"/>
        <v>#N/A</v>
      </c>
      <c r="Q148" s="124" t="e">
        <f t="shared" si="498"/>
        <v>#N/A</v>
      </c>
      <c r="R148" s="124" t="e">
        <f t="shared" si="498"/>
        <v>#N/A</v>
      </c>
      <c r="S148" s="124" t="e">
        <f t="shared" si="498"/>
        <v>#N/A</v>
      </c>
      <c r="T148" s="124" t="e">
        <f t="shared" si="498"/>
        <v>#N/A</v>
      </c>
      <c r="U148" s="124" t="e">
        <f t="shared" si="498"/>
        <v>#N/A</v>
      </c>
      <c r="V148" s="124" t="e">
        <f t="shared" si="498"/>
        <v>#N/A</v>
      </c>
      <c r="W148" s="124" t="e">
        <f t="shared" si="498"/>
        <v>#N/A</v>
      </c>
      <c r="X148" s="124" t="e">
        <f t="shared" ref="X148:AM152" si="499">W142</f>
        <v>#N/A</v>
      </c>
      <c r="Y148" s="124" t="e">
        <f t="shared" si="499"/>
        <v>#N/A</v>
      </c>
      <c r="Z148" s="124" t="e">
        <f t="shared" si="499"/>
        <v>#N/A</v>
      </c>
      <c r="AA148" s="124" t="e">
        <f t="shared" si="499"/>
        <v>#N/A</v>
      </c>
      <c r="AB148" s="124" t="e">
        <f t="shared" si="499"/>
        <v>#N/A</v>
      </c>
      <c r="AC148" s="124" t="e">
        <f t="shared" si="499"/>
        <v>#N/A</v>
      </c>
      <c r="AD148" s="124" t="e">
        <f t="shared" si="499"/>
        <v>#N/A</v>
      </c>
      <c r="AE148" s="124" t="e">
        <f t="shared" si="499"/>
        <v>#N/A</v>
      </c>
      <c r="AF148" s="124" t="e">
        <f t="shared" si="499"/>
        <v>#N/A</v>
      </c>
      <c r="AG148" s="124" t="e">
        <f t="shared" si="499"/>
        <v>#N/A</v>
      </c>
      <c r="AH148" s="124" t="e">
        <f t="shared" si="499"/>
        <v>#N/A</v>
      </c>
      <c r="AI148" s="124" t="e">
        <f t="shared" si="499"/>
        <v>#N/A</v>
      </c>
      <c r="AJ148" s="124" t="e">
        <f t="shared" si="499"/>
        <v>#N/A</v>
      </c>
      <c r="AK148" s="124" t="e">
        <f t="shared" si="499"/>
        <v>#N/A</v>
      </c>
      <c r="AL148" s="124" t="e">
        <f t="shared" si="499"/>
        <v>#N/A</v>
      </c>
      <c r="AM148" s="124" t="e">
        <f t="shared" si="499"/>
        <v>#N/A</v>
      </c>
      <c r="AN148" s="124" t="e">
        <f t="shared" ref="AN148:BC152" si="500">AM142</f>
        <v>#N/A</v>
      </c>
      <c r="AO148" s="124" t="e">
        <f t="shared" si="500"/>
        <v>#N/A</v>
      </c>
      <c r="AP148" s="124" t="e">
        <f t="shared" si="500"/>
        <v>#N/A</v>
      </c>
      <c r="AQ148" s="124" t="e">
        <f t="shared" si="500"/>
        <v>#N/A</v>
      </c>
      <c r="AR148" s="124" t="e">
        <f t="shared" si="500"/>
        <v>#N/A</v>
      </c>
      <c r="AS148" s="124" t="e">
        <f t="shared" si="500"/>
        <v>#N/A</v>
      </c>
      <c r="AT148" s="124" t="e">
        <f t="shared" si="500"/>
        <v>#N/A</v>
      </c>
      <c r="AU148" s="124" t="e">
        <f t="shared" si="500"/>
        <v>#N/A</v>
      </c>
      <c r="AV148" s="124" t="e">
        <f t="shared" si="500"/>
        <v>#N/A</v>
      </c>
      <c r="AW148" s="124" t="e">
        <f t="shared" si="500"/>
        <v>#N/A</v>
      </c>
      <c r="AX148" s="124" t="e">
        <f t="shared" si="500"/>
        <v>#N/A</v>
      </c>
      <c r="AY148" s="124" t="e">
        <f t="shared" si="500"/>
        <v>#N/A</v>
      </c>
      <c r="AZ148" s="124" t="e">
        <f t="shared" si="500"/>
        <v>#N/A</v>
      </c>
      <c r="BA148" s="124" t="e">
        <f t="shared" si="500"/>
        <v>#N/A</v>
      </c>
      <c r="BB148" s="124" t="e">
        <f t="shared" si="500"/>
        <v>#N/A</v>
      </c>
      <c r="BC148" s="124" t="e">
        <f t="shared" si="500"/>
        <v>#N/A</v>
      </c>
      <c r="BD148" s="124" t="e">
        <f t="shared" ref="BD148:BN152" si="501">BC142</f>
        <v>#N/A</v>
      </c>
      <c r="BE148" s="124" t="e">
        <f t="shared" si="501"/>
        <v>#N/A</v>
      </c>
      <c r="BF148" s="124" t="e">
        <f t="shared" si="501"/>
        <v>#N/A</v>
      </c>
      <c r="BG148" s="124" t="e">
        <f t="shared" si="501"/>
        <v>#N/A</v>
      </c>
      <c r="BH148" s="124" t="e">
        <f t="shared" si="501"/>
        <v>#N/A</v>
      </c>
      <c r="BI148" s="124" t="e">
        <f t="shared" si="501"/>
        <v>#N/A</v>
      </c>
      <c r="BJ148" s="124" t="e">
        <f t="shared" si="501"/>
        <v>#N/A</v>
      </c>
      <c r="BK148" s="124" t="e">
        <f t="shared" si="501"/>
        <v>#N/A</v>
      </c>
      <c r="BL148" s="124" t="e">
        <f t="shared" si="501"/>
        <v>#N/A</v>
      </c>
      <c r="BM148" s="124" t="e">
        <f t="shared" si="501"/>
        <v>#N/A</v>
      </c>
      <c r="BN148" s="124" t="e">
        <f t="shared" si="501"/>
        <v>#N/A</v>
      </c>
    </row>
    <row r="149" spans="3:66" s="124" customFormat="1" hidden="1">
      <c r="C149" s="124" t="s">
        <v>29</v>
      </c>
      <c r="G149" s="124">
        <f t="shared" ref="G149:G152" si="502">F143</f>
        <v>2335184.4413428102</v>
      </c>
      <c r="H149" s="124">
        <f t="shared" si="498"/>
        <v>2470291.5411633588</v>
      </c>
      <c r="I149" s="124">
        <f t="shared" si="498"/>
        <v>2613215.5517592393</v>
      </c>
      <c r="J149" s="124">
        <f t="shared" si="498"/>
        <v>2764408.7372538801</v>
      </c>
      <c r="K149" s="124">
        <f t="shared" si="498"/>
        <v>2924349.5284807119</v>
      </c>
      <c r="L149" s="124" t="e">
        <f t="shared" si="498"/>
        <v>#N/A</v>
      </c>
      <c r="M149" s="124" t="e">
        <f t="shared" si="498"/>
        <v>#N/A</v>
      </c>
      <c r="N149" s="124" t="e">
        <f t="shared" si="498"/>
        <v>#N/A</v>
      </c>
      <c r="O149" s="124" t="e">
        <f t="shared" si="498"/>
        <v>#N/A</v>
      </c>
      <c r="P149" s="124" t="e">
        <f t="shared" si="498"/>
        <v>#N/A</v>
      </c>
      <c r="Q149" s="124" t="e">
        <f t="shared" si="498"/>
        <v>#N/A</v>
      </c>
      <c r="R149" s="124" t="e">
        <f t="shared" si="498"/>
        <v>#N/A</v>
      </c>
      <c r="S149" s="124" t="e">
        <f t="shared" si="498"/>
        <v>#N/A</v>
      </c>
      <c r="T149" s="124" t="e">
        <f t="shared" si="498"/>
        <v>#N/A</v>
      </c>
      <c r="U149" s="124" t="e">
        <f t="shared" si="498"/>
        <v>#N/A</v>
      </c>
      <c r="V149" s="124" t="e">
        <f t="shared" si="498"/>
        <v>#N/A</v>
      </c>
      <c r="W149" s="124" t="e">
        <f t="shared" si="498"/>
        <v>#N/A</v>
      </c>
      <c r="X149" s="124" t="e">
        <f t="shared" si="499"/>
        <v>#N/A</v>
      </c>
      <c r="Y149" s="124" t="e">
        <f t="shared" si="499"/>
        <v>#N/A</v>
      </c>
      <c r="Z149" s="124" t="e">
        <f t="shared" si="499"/>
        <v>#N/A</v>
      </c>
      <c r="AA149" s="124" t="e">
        <f t="shared" si="499"/>
        <v>#N/A</v>
      </c>
      <c r="AB149" s="124" t="e">
        <f t="shared" si="499"/>
        <v>#N/A</v>
      </c>
      <c r="AC149" s="124" t="e">
        <f t="shared" si="499"/>
        <v>#N/A</v>
      </c>
      <c r="AD149" s="124" t="e">
        <f t="shared" si="499"/>
        <v>#N/A</v>
      </c>
      <c r="AE149" s="124" t="e">
        <f t="shared" si="499"/>
        <v>#N/A</v>
      </c>
      <c r="AF149" s="124" t="e">
        <f t="shared" si="499"/>
        <v>#N/A</v>
      </c>
      <c r="AG149" s="124" t="e">
        <f t="shared" si="499"/>
        <v>#N/A</v>
      </c>
      <c r="AH149" s="124" t="e">
        <f t="shared" si="499"/>
        <v>#N/A</v>
      </c>
      <c r="AI149" s="124" t="e">
        <f t="shared" si="499"/>
        <v>#N/A</v>
      </c>
      <c r="AJ149" s="124" t="e">
        <f t="shared" si="499"/>
        <v>#N/A</v>
      </c>
      <c r="AK149" s="124" t="e">
        <f t="shared" si="499"/>
        <v>#N/A</v>
      </c>
      <c r="AL149" s="124" t="e">
        <f t="shared" si="499"/>
        <v>#N/A</v>
      </c>
      <c r="AM149" s="124" t="e">
        <f t="shared" si="499"/>
        <v>#N/A</v>
      </c>
      <c r="AN149" s="124" t="e">
        <f t="shared" si="500"/>
        <v>#N/A</v>
      </c>
      <c r="AO149" s="124" t="e">
        <f t="shared" si="500"/>
        <v>#N/A</v>
      </c>
      <c r="AP149" s="124" t="e">
        <f t="shared" si="500"/>
        <v>#N/A</v>
      </c>
      <c r="AQ149" s="124" t="e">
        <f t="shared" si="500"/>
        <v>#N/A</v>
      </c>
      <c r="AR149" s="124" t="e">
        <f t="shared" si="500"/>
        <v>#N/A</v>
      </c>
      <c r="AS149" s="124" t="e">
        <f t="shared" si="500"/>
        <v>#N/A</v>
      </c>
      <c r="AT149" s="124" t="e">
        <f t="shared" si="500"/>
        <v>#N/A</v>
      </c>
      <c r="AU149" s="124" t="e">
        <f t="shared" si="500"/>
        <v>#N/A</v>
      </c>
      <c r="AV149" s="124" t="e">
        <f t="shared" si="500"/>
        <v>#N/A</v>
      </c>
      <c r="AW149" s="124" t="e">
        <f t="shared" si="500"/>
        <v>#N/A</v>
      </c>
      <c r="AX149" s="124" t="e">
        <f t="shared" si="500"/>
        <v>#N/A</v>
      </c>
      <c r="AY149" s="124" t="e">
        <f t="shared" si="500"/>
        <v>#N/A</v>
      </c>
      <c r="AZ149" s="124" t="e">
        <f t="shared" si="500"/>
        <v>#N/A</v>
      </c>
      <c r="BA149" s="124" t="e">
        <f t="shared" si="500"/>
        <v>#N/A</v>
      </c>
      <c r="BB149" s="124" t="e">
        <f t="shared" si="500"/>
        <v>#N/A</v>
      </c>
      <c r="BC149" s="124" t="e">
        <f t="shared" si="500"/>
        <v>#N/A</v>
      </c>
      <c r="BD149" s="124" t="e">
        <f t="shared" si="501"/>
        <v>#N/A</v>
      </c>
      <c r="BE149" s="124" t="e">
        <f t="shared" si="501"/>
        <v>#N/A</v>
      </c>
      <c r="BF149" s="124" t="e">
        <f t="shared" si="501"/>
        <v>#N/A</v>
      </c>
      <c r="BG149" s="124" t="e">
        <f t="shared" si="501"/>
        <v>#N/A</v>
      </c>
      <c r="BH149" s="124" t="e">
        <f t="shared" si="501"/>
        <v>#N/A</v>
      </c>
      <c r="BI149" s="124" t="e">
        <f t="shared" si="501"/>
        <v>#N/A</v>
      </c>
      <c r="BJ149" s="124" t="e">
        <f t="shared" si="501"/>
        <v>#N/A</v>
      </c>
      <c r="BK149" s="124" t="e">
        <f t="shared" si="501"/>
        <v>#N/A</v>
      </c>
      <c r="BL149" s="124" t="e">
        <f t="shared" si="501"/>
        <v>#N/A</v>
      </c>
      <c r="BM149" s="124" t="e">
        <f t="shared" si="501"/>
        <v>#N/A</v>
      </c>
      <c r="BN149" s="124" t="e">
        <f t="shared" si="501"/>
        <v>#N/A</v>
      </c>
    </row>
    <row r="150" spans="3:66" s="124" customFormat="1" hidden="1">
      <c r="C150" s="124" t="s">
        <v>31</v>
      </c>
      <c r="G150" s="124">
        <f t="shared" si="502"/>
        <v>671383.86943812307</v>
      </c>
      <c r="H150" s="124">
        <f t="shared" si="498"/>
        <v>536276.76961757464</v>
      </c>
      <c r="I150" s="124">
        <f t="shared" si="498"/>
        <v>393352.75902169425</v>
      </c>
      <c r="J150" s="124">
        <f t="shared" si="498"/>
        <v>242159.573527053</v>
      </c>
      <c r="K150" s="124">
        <f t="shared" si="498"/>
        <v>82218.782300221341</v>
      </c>
      <c r="L150" s="124" t="e">
        <f t="shared" si="498"/>
        <v>#N/A</v>
      </c>
      <c r="M150" s="124" t="e">
        <f t="shared" si="498"/>
        <v>#N/A</v>
      </c>
      <c r="N150" s="124" t="e">
        <f t="shared" si="498"/>
        <v>#N/A</v>
      </c>
      <c r="O150" s="124" t="e">
        <f t="shared" si="498"/>
        <v>#N/A</v>
      </c>
      <c r="P150" s="124" t="e">
        <f t="shared" si="498"/>
        <v>#N/A</v>
      </c>
      <c r="Q150" s="124" t="e">
        <f t="shared" si="498"/>
        <v>#N/A</v>
      </c>
      <c r="R150" s="124" t="e">
        <f t="shared" si="498"/>
        <v>#N/A</v>
      </c>
      <c r="S150" s="124" t="e">
        <f t="shared" si="498"/>
        <v>#N/A</v>
      </c>
      <c r="T150" s="124" t="e">
        <f t="shared" si="498"/>
        <v>#N/A</v>
      </c>
      <c r="U150" s="124" t="e">
        <f t="shared" si="498"/>
        <v>#N/A</v>
      </c>
      <c r="V150" s="124" t="e">
        <f t="shared" si="498"/>
        <v>#N/A</v>
      </c>
      <c r="W150" s="124" t="e">
        <f t="shared" si="498"/>
        <v>#N/A</v>
      </c>
      <c r="X150" s="124" t="e">
        <f t="shared" si="499"/>
        <v>#N/A</v>
      </c>
      <c r="Y150" s="124" t="e">
        <f t="shared" si="499"/>
        <v>#N/A</v>
      </c>
      <c r="Z150" s="124" t="e">
        <f t="shared" si="499"/>
        <v>#N/A</v>
      </c>
      <c r="AA150" s="124" t="e">
        <f t="shared" si="499"/>
        <v>#N/A</v>
      </c>
      <c r="AB150" s="124" t="e">
        <f t="shared" si="499"/>
        <v>#N/A</v>
      </c>
      <c r="AC150" s="124" t="e">
        <f t="shared" si="499"/>
        <v>#N/A</v>
      </c>
      <c r="AD150" s="124" t="e">
        <f t="shared" si="499"/>
        <v>#N/A</v>
      </c>
      <c r="AE150" s="124" t="e">
        <f t="shared" si="499"/>
        <v>#N/A</v>
      </c>
      <c r="AF150" s="124" t="e">
        <f t="shared" si="499"/>
        <v>#N/A</v>
      </c>
      <c r="AG150" s="124" t="e">
        <f t="shared" si="499"/>
        <v>#N/A</v>
      </c>
      <c r="AH150" s="124" t="e">
        <f t="shared" si="499"/>
        <v>#N/A</v>
      </c>
      <c r="AI150" s="124" t="e">
        <f t="shared" si="499"/>
        <v>#N/A</v>
      </c>
      <c r="AJ150" s="124" t="e">
        <f t="shared" si="499"/>
        <v>#N/A</v>
      </c>
      <c r="AK150" s="124" t="e">
        <f t="shared" si="499"/>
        <v>#N/A</v>
      </c>
      <c r="AL150" s="124" t="e">
        <f t="shared" si="499"/>
        <v>#N/A</v>
      </c>
      <c r="AM150" s="124" t="e">
        <f t="shared" si="499"/>
        <v>#N/A</v>
      </c>
      <c r="AN150" s="124" t="e">
        <f t="shared" si="500"/>
        <v>#N/A</v>
      </c>
      <c r="AO150" s="124" t="e">
        <f t="shared" si="500"/>
        <v>#N/A</v>
      </c>
      <c r="AP150" s="124" t="e">
        <f t="shared" si="500"/>
        <v>#N/A</v>
      </c>
      <c r="AQ150" s="124" t="e">
        <f t="shared" si="500"/>
        <v>#N/A</v>
      </c>
      <c r="AR150" s="124" t="e">
        <f t="shared" si="500"/>
        <v>#N/A</v>
      </c>
      <c r="AS150" s="124" t="e">
        <f t="shared" si="500"/>
        <v>#N/A</v>
      </c>
      <c r="AT150" s="124" t="e">
        <f t="shared" si="500"/>
        <v>#N/A</v>
      </c>
      <c r="AU150" s="124" t="e">
        <f t="shared" si="500"/>
        <v>#N/A</v>
      </c>
      <c r="AV150" s="124" t="e">
        <f t="shared" si="500"/>
        <v>#N/A</v>
      </c>
      <c r="AW150" s="124" t="e">
        <f t="shared" si="500"/>
        <v>#N/A</v>
      </c>
      <c r="AX150" s="124" t="e">
        <f t="shared" si="500"/>
        <v>#N/A</v>
      </c>
      <c r="AY150" s="124" t="e">
        <f t="shared" si="500"/>
        <v>#N/A</v>
      </c>
      <c r="AZ150" s="124" t="e">
        <f t="shared" si="500"/>
        <v>#N/A</v>
      </c>
      <c r="BA150" s="124" t="e">
        <f t="shared" si="500"/>
        <v>#N/A</v>
      </c>
      <c r="BB150" s="124" t="e">
        <f t="shared" si="500"/>
        <v>#N/A</v>
      </c>
      <c r="BC150" s="124" t="e">
        <f t="shared" si="500"/>
        <v>#N/A</v>
      </c>
      <c r="BD150" s="124" t="e">
        <f t="shared" si="501"/>
        <v>#N/A</v>
      </c>
      <c r="BE150" s="124" t="e">
        <f t="shared" si="501"/>
        <v>#N/A</v>
      </c>
      <c r="BF150" s="124" t="e">
        <f t="shared" si="501"/>
        <v>#N/A</v>
      </c>
      <c r="BG150" s="124" t="e">
        <f t="shared" si="501"/>
        <v>#N/A</v>
      </c>
      <c r="BH150" s="124" t="e">
        <f t="shared" si="501"/>
        <v>#N/A</v>
      </c>
      <c r="BI150" s="124" t="e">
        <f t="shared" si="501"/>
        <v>#N/A</v>
      </c>
      <c r="BJ150" s="124" t="e">
        <f t="shared" si="501"/>
        <v>#N/A</v>
      </c>
      <c r="BK150" s="124" t="e">
        <f t="shared" si="501"/>
        <v>#N/A</v>
      </c>
      <c r="BL150" s="124" t="e">
        <f t="shared" si="501"/>
        <v>#N/A</v>
      </c>
      <c r="BM150" s="124" t="e">
        <f t="shared" si="501"/>
        <v>#N/A</v>
      </c>
      <c r="BN150" s="124" t="e">
        <f t="shared" si="501"/>
        <v>#N/A</v>
      </c>
    </row>
    <row r="151" spans="3:66" s="124" customFormat="1" hidden="1">
      <c r="C151" s="124" t="s">
        <v>33</v>
      </c>
      <c r="G151" s="124">
        <f t="shared" si="502"/>
        <v>3006568.3107809336</v>
      </c>
      <c r="H151" s="124">
        <f t="shared" si="498"/>
        <v>3006568.3107809336</v>
      </c>
      <c r="I151" s="124">
        <f t="shared" si="498"/>
        <v>3006568.3107809336</v>
      </c>
      <c r="J151" s="124">
        <f t="shared" si="498"/>
        <v>3006568.3107809336</v>
      </c>
      <c r="K151" s="124">
        <f t="shared" si="498"/>
        <v>3006568.3107809336</v>
      </c>
      <c r="L151" s="124" t="e">
        <f t="shared" si="498"/>
        <v>#N/A</v>
      </c>
      <c r="M151" s="124" t="e">
        <f t="shared" si="498"/>
        <v>#N/A</v>
      </c>
      <c r="N151" s="124" t="e">
        <f t="shared" si="498"/>
        <v>#N/A</v>
      </c>
      <c r="O151" s="124" t="e">
        <f t="shared" si="498"/>
        <v>#N/A</v>
      </c>
      <c r="P151" s="124" t="e">
        <f t="shared" si="498"/>
        <v>#N/A</v>
      </c>
      <c r="Q151" s="124" t="e">
        <f t="shared" si="498"/>
        <v>#N/A</v>
      </c>
      <c r="R151" s="124" t="e">
        <f t="shared" si="498"/>
        <v>#N/A</v>
      </c>
      <c r="S151" s="124" t="e">
        <f t="shared" si="498"/>
        <v>#N/A</v>
      </c>
      <c r="T151" s="124" t="e">
        <f t="shared" si="498"/>
        <v>#N/A</v>
      </c>
      <c r="U151" s="124" t="e">
        <f t="shared" si="498"/>
        <v>#N/A</v>
      </c>
      <c r="V151" s="124" t="e">
        <f t="shared" si="498"/>
        <v>#N/A</v>
      </c>
      <c r="W151" s="124" t="e">
        <f t="shared" si="498"/>
        <v>#N/A</v>
      </c>
      <c r="X151" s="124" t="e">
        <f t="shared" si="499"/>
        <v>#N/A</v>
      </c>
      <c r="Y151" s="124" t="e">
        <f t="shared" si="499"/>
        <v>#N/A</v>
      </c>
      <c r="Z151" s="124" t="e">
        <f t="shared" si="499"/>
        <v>#N/A</v>
      </c>
      <c r="AA151" s="124" t="e">
        <f t="shared" si="499"/>
        <v>#N/A</v>
      </c>
      <c r="AB151" s="124" t="e">
        <f t="shared" si="499"/>
        <v>#N/A</v>
      </c>
      <c r="AC151" s="124" t="e">
        <f t="shared" si="499"/>
        <v>#N/A</v>
      </c>
      <c r="AD151" s="124" t="e">
        <f t="shared" si="499"/>
        <v>#N/A</v>
      </c>
      <c r="AE151" s="124" t="e">
        <f t="shared" si="499"/>
        <v>#N/A</v>
      </c>
      <c r="AF151" s="124" t="e">
        <f t="shared" si="499"/>
        <v>#N/A</v>
      </c>
      <c r="AG151" s="124" t="e">
        <f t="shared" si="499"/>
        <v>#N/A</v>
      </c>
      <c r="AH151" s="124" t="e">
        <f t="shared" si="499"/>
        <v>#N/A</v>
      </c>
      <c r="AI151" s="124" t="e">
        <f t="shared" si="499"/>
        <v>#N/A</v>
      </c>
      <c r="AJ151" s="124" t="e">
        <f t="shared" si="499"/>
        <v>#N/A</v>
      </c>
      <c r="AK151" s="124" t="e">
        <f t="shared" si="499"/>
        <v>#N/A</v>
      </c>
      <c r="AL151" s="124" t="e">
        <f t="shared" si="499"/>
        <v>#N/A</v>
      </c>
      <c r="AM151" s="124" t="e">
        <f t="shared" si="499"/>
        <v>#N/A</v>
      </c>
      <c r="AN151" s="124" t="e">
        <f t="shared" si="500"/>
        <v>#N/A</v>
      </c>
      <c r="AO151" s="124" t="e">
        <f t="shared" si="500"/>
        <v>#N/A</v>
      </c>
      <c r="AP151" s="124" t="e">
        <f t="shared" si="500"/>
        <v>#N/A</v>
      </c>
      <c r="AQ151" s="124" t="e">
        <f t="shared" si="500"/>
        <v>#N/A</v>
      </c>
      <c r="AR151" s="124" t="e">
        <f t="shared" si="500"/>
        <v>#N/A</v>
      </c>
      <c r="AS151" s="124" t="e">
        <f t="shared" si="500"/>
        <v>#N/A</v>
      </c>
      <c r="AT151" s="124" t="e">
        <f t="shared" si="500"/>
        <v>#N/A</v>
      </c>
      <c r="AU151" s="124" t="e">
        <f t="shared" si="500"/>
        <v>#N/A</v>
      </c>
      <c r="AV151" s="124" t="e">
        <f t="shared" si="500"/>
        <v>#N/A</v>
      </c>
      <c r="AW151" s="124" t="e">
        <f t="shared" si="500"/>
        <v>#N/A</v>
      </c>
      <c r="AX151" s="124" t="e">
        <f t="shared" si="500"/>
        <v>#N/A</v>
      </c>
      <c r="AY151" s="124" t="e">
        <f t="shared" si="500"/>
        <v>#N/A</v>
      </c>
      <c r="AZ151" s="124" t="e">
        <f t="shared" si="500"/>
        <v>#N/A</v>
      </c>
      <c r="BA151" s="124" t="e">
        <f t="shared" si="500"/>
        <v>#N/A</v>
      </c>
      <c r="BB151" s="124" t="e">
        <f t="shared" si="500"/>
        <v>#N/A</v>
      </c>
      <c r="BC151" s="124" t="e">
        <f t="shared" si="500"/>
        <v>#N/A</v>
      </c>
      <c r="BD151" s="124" t="e">
        <f t="shared" si="501"/>
        <v>#N/A</v>
      </c>
      <c r="BE151" s="124" t="e">
        <f t="shared" si="501"/>
        <v>#N/A</v>
      </c>
      <c r="BF151" s="124" t="e">
        <f t="shared" si="501"/>
        <v>#N/A</v>
      </c>
      <c r="BG151" s="124" t="e">
        <f t="shared" si="501"/>
        <v>#N/A</v>
      </c>
      <c r="BH151" s="124" t="e">
        <f t="shared" si="501"/>
        <v>#N/A</v>
      </c>
      <c r="BI151" s="124" t="e">
        <f t="shared" si="501"/>
        <v>#N/A</v>
      </c>
      <c r="BJ151" s="124" t="e">
        <f t="shared" si="501"/>
        <v>#N/A</v>
      </c>
      <c r="BK151" s="124" t="e">
        <f t="shared" si="501"/>
        <v>#N/A</v>
      </c>
      <c r="BL151" s="124" t="e">
        <f t="shared" si="501"/>
        <v>#N/A</v>
      </c>
      <c r="BM151" s="124" t="e">
        <f t="shared" si="501"/>
        <v>#N/A</v>
      </c>
      <c r="BN151" s="124" t="e">
        <f t="shared" si="501"/>
        <v>#N/A</v>
      </c>
    </row>
    <row r="152" spans="3:66" s="124" customFormat="1" hidden="1">
      <c r="C152" s="124" t="s">
        <v>304</v>
      </c>
      <c r="G152" s="124">
        <f t="shared" si="502"/>
        <v>10772265.358657191</v>
      </c>
      <c r="H152" s="124">
        <f t="shared" si="498"/>
        <v>8301973.8174938317</v>
      </c>
      <c r="I152" s="124">
        <f t="shared" si="498"/>
        <v>5688758.2657345925</v>
      </c>
      <c r="J152" s="124">
        <f t="shared" si="498"/>
        <v>2924349.5284807123</v>
      </c>
      <c r="K152" s="124">
        <f t="shared" si="498"/>
        <v>0</v>
      </c>
      <c r="L152" s="124" t="e">
        <f t="shared" si="498"/>
        <v>#N/A</v>
      </c>
      <c r="M152" s="124" t="e">
        <f t="shared" si="498"/>
        <v>#N/A</v>
      </c>
      <c r="N152" s="124" t="e">
        <f t="shared" si="498"/>
        <v>#N/A</v>
      </c>
      <c r="O152" s="124" t="e">
        <f t="shared" si="498"/>
        <v>#N/A</v>
      </c>
      <c r="P152" s="124" t="e">
        <f t="shared" si="498"/>
        <v>#N/A</v>
      </c>
      <c r="Q152" s="124" t="e">
        <f t="shared" si="498"/>
        <v>#N/A</v>
      </c>
      <c r="R152" s="124" t="e">
        <f t="shared" si="498"/>
        <v>#N/A</v>
      </c>
      <c r="S152" s="124" t="e">
        <f t="shared" si="498"/>
        <v>#N/A</v>
      </c>
      <c r="T152" s="124" t="e">
        <f t="shared" si="498"/>
        <v>#N/A</v>
      </c>
      <c r="U152" s="124" t="e">
        <f t="shared" si="498"/>
        <v>#N/A</v>
      </c>
      <c r="V152" s="124" t="e">
        <f t="shared" si="498"/>
        <v>#N/A</v>
      </c>
      <c r="W152" s="124" t="e">
        <f t="shared" si="498"/>
        <v>#N/A</v>
      </c>
      <c r="X152" s="124" t="e">
        <f t="shared" si="499"/>
        <v>#N/A</v>
      </c>
      <c r="Y152" s="124" t="e">
        <f t="shared" si="499"/>
        <v>#N/A</v>
      </c>
      <c r="Z152" s="124" t="e">
        <f t="shared" si="499"/>
        <v>#N/A</v>
      </c>
      <c r="AA152" s="124" t="e">
        <f t="shared" si="499"/>
        <v>#N/A</v>
      </c>
      <c r="AB152" s="124" t="e">
        <f t="shared" si="499"/>
        <v>#N/A</v>
      </c>
      <c r="AC152" s="124" t="e">
        <f t="shared" si="499"/>
        <v>#N/A</v>
      </c>
      <c r="AD152" s="124" t="e">
        <f t="shared" si="499"/>
        <v>#N/A</v>
      </c>
      <c r="AE152" s="124" t="e">
        <f t="shared" si="499"/>
        <v>#N/A</v>
      </c>
      <c r="AF152" s="124" t="e">
        <f t="shared" si="499"/>
        <v>#N/A</v>
      </c>
      <c r="AG152" s="124" t="e">
        <f t="shared" si="499"/>
        <v>#N/A</v>
      </c>
      <c r="AH152" s="124" t="e">
        <f t="shared" si="499"/>
        <v>#N/A</v>
      </c>
      <c r="AI152" s="124" t="e">
        <f t="shared" si="499"/>
        <v>#N/A</v>
      </c>
      <c r="AJ152" s="124" t="e">
        <f t="shared" si="499"/>
        <v>#N/A</v>
      </c>
      <c r="AK152" s="124" t="e">
        <f t="shared" si="499"/>
        <v>#N/A</v>
      </c>
      <c r="AL152" s="124" t="e">
        <f t="shared" si="499"/>
        <v>#N/A</v>
      </c>
      <c r="AM152" s="124" t="e">
        <f t="shared" si="499"/>
        <v>#N/A</v>
      </c>
      <c r="AN152" s="124" t="e">
        <f t="shared" si="500"/>
        <v>#N/A</v>
      </c>
      <c r="AO152" s="124" t="e">
        <f t="shared" si="500"/>
        <v>#N/A</v>
      </c>
      <c r="AP152" s="124" t="e">
        <f t="shared" si="500"/>
        <v>#N/A</v>
      </c>
      <c r="AQ152" s="124" t="e">
        <f t="shared" si="500"/>
        <v>#N/A</v>
      </c>
      <c r="AR152" s="124" t="e">
        <f t="shared" si="500"/>
        <v>#N/A</v>
      </c>
      <c r="AS152" s="124" t="e">
        <f t="shared" si="500"/>
        <v>#N/A</v>
      </c>
      <c r="AT152" s="124" t="e">
        <f t="shared" si="500"/>
        <v>#N/A</v>
      </c>
      <c r="AU152" s="124" t="e">
        <f t="shared" si="500"/>
        <v>#N/A</v>
      </c>
      <c r="AV152" s="124" t="e">
        <f t="shared" si="500"/>
        <v>#N/A</v>
      </c>
      <c r="AW152" s="124" t="e">
        <f t="shared" si="500"/>
        <v>#N/A</v>
      </c>
      <c r="AX152" s="124" t="e">
        <f t="shared" si="500"/>
        <v>#N/A</v>
      </c>
      <c r="AY152" s="124" t="e">
        <f t="shared" si="500"/>
        <v>#N/A</v>
      </c>
      <c r="AZ152" s="124" t="e">
        <f t="shared" si="500"/>
        <v>#N/A</v>
      </c>
      <c r="BA152" s="124" t="e">
        <f t="shared" si="500"/>
        <v>#N/A</v>
      </c>
      <c r="BB152" s="124" t="e">
        <f t="shared" si="500"/>
        <v>#N/A</v>
      </c>
      <c r="BC152" s="124" t="e">
        <f t="shared" si="500"/>
        <v>#N/A</v>
      </c>
      <c r="BD152" s="124" t="e">
        <f t="shared" si="501"/>
        <v>#N/A</v>
      </c>
      <c r="BE152" s="124" t="e">
        <f t="shared" si="501"/>
        <v>#N/A</v>
      </c>
      <c r="BF152" s="124" t="e">
        <f t="shared" si="501"/>
        <v>#N/A</v>
      </c>
      <c r="BG152" s="124" t="e">
        <f t="shared" si="501"/>
        <v>#N/A</v>
      </c>
      <c r="BH152" s="124" t="e">
        <f t="shared" si="501"/>
        <v>#N/A</v>
      </c>
      <c r="BI152" s="124" t="e">
        <f t="shared" si="501"/>
        <v>#N/A</v>
      </c>
      <c r="BJ152" s="124" t="e">
        <f t="shared" si="501"/>
        <v>#N/A</v>
      </c>
      <c r="BK152" s="124" t="e">
        <f t="shared" si="501"/>
        <v>#N/A</v>
      </c>
      <c r="BL152" s="124" t="e">
        <f t="shared" si="501"/>
        <v>#N/A</v>
      </c>
      <c r="BM152" s="124" t="e">
        <f t="shared" si="501"/>
        <v>#N/A</v>
      </c>
      <c r="BN152" s="124" t="e">
        <f t="shared" si="501"/>
        <v>#N/A</v>
      </c>
    </row>
    <row r="153" spans="3:66" s="124" customFormat="1" hidden="1"/>
    <row r="154" spans="3:66" s="124" customFormat="1" hidden="1">
      <c r="C154" s="124" t="s">
        <v>303</v>
      </c>
      <c r="H154" s="124">
        <f>G148</f>
        <v>13107449.800000001</v>
      </c>
      <c r="I154" s="124">
        <f t="shared" ref="I154:X158" si="503">H148</f>
        <v>10772265.358657191</v>
      </c>
      <c r="J154" s="124">
        <f t="shared" si="503"/>
        <v>8301973.8174938317</v>
      </c>
      <c r="K154" s="124">
        <f t="shared" si="503"/>
        <v>5688758.2657345925</v>
      </c>
      <c r="L154" s="124">
        <f t="shared" si="503"/>
        <v>2924349.5284807123</v>
      </c>
      <c r="M154" s="124">
        <f t="shared" si="503"/>
        <v>0</v>
      </c>
      <c r="N154" s="124" t="e">
        <f t="shared" si="503"/>
        <v>#N/A</v>
      </c>
      <c r="O154" s="124" t="e">
        <f t="shared" si="503"/>
        <v>#N/A</v>
      </c>
      <c r="P154" s="124" t="e">
        <f t="shared" si="503"/>
        <v>#N/A</v>
      </c>
      <c r="Q154" s="124" t="e">
        <f t="shared" si="503"/>
        <v>#N/A</v>
      </c>
      <c r="R154" s="124" t="e">
        <f t="shared" si="503"/>
        <v>#N/A</v>
      </c>
      <c r="S154" s="124" t="e">
        <f t="shared" si="503"/>
        <v>#N/A</v>
      </c>
      <c r="T154" s="124" t="e">
        <f t="shared" si="503"/>
        <v>#N/A</v>
      </c>
      <c r="U154" s="124" t="e">
        <f t="shared" si="503"/>
        <v>#N/A</v>
      </c>
      <c r="V154" s="124" t="e">
        <f t="shared" si="503"/>
        <v>#N/A</v>
      </c>
      <c r="W154" s="124" t="e">
        <f t="shared" si="503"/>
        <v>#N/A</v>
      </c>
      <c r="X154" s="124" t="e">
        <f t="shared" si="503"/>
        <v>#N/A</v>
      </c>
      <c r="Y154" s="124" t="e">
        <f t="shared" ref="Y154:AN158" si="504">X148</f>
        <v>#N/A</v>
      </c>
      <c r="Z154" s="124" t="e">
        <f t="shared" si="504"/>
        <v>#N/A</v>
      </c>
      <c r="AA154" s="124" t="e">
        <f t="shared" si="504"/>
        <v>#N/A</v>
      </c>
      <c r="AB154" s="124" t="e">
        <f t="shared" si="504"/>
        <v>#N/A</v>
      </c>
      <c r="AC154" s="124" t="e">
        <f t="shared" si="504"/>
        <v>#N/A</v>
      </c>
      <c r="AD154" s="124" t="e">
        <f t="shared" si="504"/>
        <v>#N/A</v>
      </c>
      <c r="AE154" s="124" t="e">
        <f t="shared" si="504"/>
        <v>#N/A</v>
      </c>
      <c r="AF154" s="124" t="e">
        <f t="shared" si="504"/>
        <v>#N/A</v>
      </c>
      <c r="AG154" s="124" t="e">
        <f t="shared" si="504"/>
        <v>#N/A</v>
      </c>
      <c r="AH154" s="124" t="e">
        <f t="shared" si="504"/>
        <v>#N/A</v>
      </c>
      <c r="AI154" s="124" t="e">
        <f t="shared" si="504"/>
        <v>#N/A</v>
      </c>
      <c r="AJ154" s="124" t="e">
        <f t="shared" si="504"/>
        <v>#N/A</v>
      </c>
      <c r="AK154" s="124" t="e">
        <f t="shared" si="504"/>
        <v>#N/A</v>
      </c>
      <c r="AL154" s="124" t="e">
        <f t="shared" si="504"/>
        <v>#N/A</v>
      </c>
      <c r="AM154" s="124" t="e">
        <f t="shared" si="504"/>
        <v>#N/A</v>
      </c>
      <c r="AN154" s="124" t="e">
        <f t="shared" si="504"/>
        <v>#N/A</v>
      </c>
      <c r="AO154" s="124" t="e">
        <f t="shared" ref="AO154:BD158" si="505">AN148</f>
        <v>#N/A</v>
      </c>
      <c r="AP154" s="124" t="e">
        <f t="shared" si="505"/>
        <v>#N/A</v>
      </c>
      <c r="AQ154" s="124" t="e">
        <f t="shared" si="505"/>
        <v>#N/A</v>
      </c>
      <c r="AR154" s="124" t="e">
        <f t="shared" si="505"/>
        <v>#N/A</v>
      </c>
      <c r="AS154" s="124" t="e">
        <f t="shared" si="505"/>
        <v>#N/A</v>
      </c>
      <c r="AT154" s="124" t="e">
        <f t="shared" si="505"/>
        <v>#N/A</v>
      </c>
      <c r="AU154" s="124" t="e">
        <f t="shared" si="505"/>
        <v>#N/A</v>
      </c>
      <c r="AV154" s="124" t="e">
        <f t="shared" si="505"/>
        <v>#N/A</v>
      </c>
      <c r="AW154" s="124" t="e">
        <f t="shared" si="505"/>
        <v>#N/A</v>
      </c>
      <c r="AX154" s="124" t="e">
        <f t="shared" si="505"/>
        <v>#N/A</v>
      </c>
      <c r="AY154" s="124" t="e">
        <f t="shared" si="505"/>
        <v>#N/A</v>
      </c>
      <c r="AZ154" s="124" t="e">
        <f t="shared" si="505"/>
        <v>#N/A</v>
      </c>
      <c r="BA154" s="124" t="e">
        <f t="shared" si="505"/>
        <v>#N/A</v>
      </c>
      <c r="BB154" s="124" t="e">
        <f t="shared" si="505"/>
        <v>#N/A</v>
      </c>
      <c r="BC154" s="124" t="e">
        <f t="shared" si="505"/>
        <v>#N/A</v>
      </c>
      <c r="BD154" s="124" t="e">
        <f t="shared" si="505"/>
        <v>#N/A</v>
      </c>
      <c r="BE154" s="124" t="e">
        <f t="shared" ref="BE154:BN158" si="506">BD148</f>
        <v>#N/A</v>
      </c>
      <c r="BF154" s="124" t="e">
        <f t="shared" si="506"/>
        <v>#N/A</v>
      </c>
      <c r="BG154" s="124" t="e">
        <f t="shared" si="506"/>
        <v>#N/A</v>
      </c>
      <c r="BH154" s="124" t="e">
        <f t="shared" si="506"/>
        <v>#N/A</v>
      </c>
      <c r="BI154" s="124" t="e">
        <f t="shared" si="506"/>
        <v>#N/A</v>
      </c>
      <c r="BJ154" s="124" t="e">
        <f t="shared" si="506"/>
        <v>#N/A</v>
      </c>
      <c r="BK154" s="124" t="e">
        <f t="shared" si="506"/>
        <v>#N/A</v>
      </c>
      <c r="BL154" s="124" t="e">
        <f t="shared" si="506"/>
        <v>#N/A</v>
      </c>
      <c r="BM154" s="124" t="e">
        <f t="shared" si="506"/>
        <v>#N/A</v>
      </c>
      <c r="BN154" s="124" t="e">
        <f t="shared" si="506"/>
        <v>#N/A</v>
      </c>
    </row>
    <row r="155" spans="3:66" s="124" customFormat="1" hidden="1">
      <c r="C155" s="124" t="s">
        <v>29</v>
      </c>
      <c r="H155" s="124">
        <f t="shared" ref="H155:H158" si="507">G149</f>
        <v>2335184.4413428102</v>
      </c>
      <c r="I155" s="124">
        <f t="shared" si="503"/>
        <v>2470291.5411633588</v>
      </c>
      <c r="J155" s="124">
        <f t="shared" si="503"/>
        <v>2613215.5517592393</v>
      </c>
      <c r="K155" s="124">
        <f t="shared" si="503"/>
        <v>2764408.7372538801</v>
      </c>
      <c r="L155" s="124">
        <f t="shared" si="503"/>
        <v>2924349.5284807119</v>
      </c>
      <c r="M155" s="124" t="e">
        <f t="shared" si="503"/>
        <v>#N/A</v>
      </c>
      <c r="N155" s="124" t="e">
        <f t="shared" si="503"/>
        <v>#N/A</v>
      </c>
      <c r="O155" s="124" t="e">
        <f t="shared" si="503"/>
        <v>#N/A</v>
      </c>
      <c r="P155" s="124" t="e">
        <f t="shared" si="503"/>
        <v>#N/A</v>
      </c>
      <c r="Q155" s="124" t="e">
        <f t="shared" si="503"/>
        <v>#N/A</v>
      </c>
      <c r="R155" s="124" t="e">
        <f t="shared" si="503"/>
        <v>#N/A</v>
      </c>
      <c r="S155" s="124" t="e">
        <f t="shared" si="503"/>
        <v>#N/A</v>
      </c>
      <c r="T155" s="124" t="e">
        <f t="shared" si="503"/>
        <v>#N/A</v>
      </c>
      <c r="U155" s="124" t="e">
        <f t="shared" si="503"/>
        <v>#N/A</v>
      </c>
      <c r="V155" s="124" t="e">
        <f t="shared" si="503"/>
        <v>#N/A</v>
      </c>
      <c r="W155" s="124" t="e">
        <f t="shared" si="503"/>
        <v>#N/A</v>
      </c>
      <c r="X155" s="124" t="e">
        <f t="shared" si="503"/>
        <v>#N/A</v>
      </c>
      <c r="Y155" s="124" t="e">
        <f t="shared" si="504"/>
        <v>#N/A</v>
      </c>
      <c r="Z155" s="124" t="e">
        <f t="shared" si="504"/>
        <v>#N/A</v>
      </c>
      <c r="AA155" s="124" t="e">
        <f t="shared" si="504"/>
        <v>#N/A</v>
      </c>
      <c r="AB155" s="124" t="e">
        <f t="shared" si="504"/>
        <v>#N/A</v>
      </c>
      <c r="AC155" s="124" t="e">
        <f t="shared" si="504"/>
        <v>#N/A</v>
      </c>
      <c r="AD155" s="124" t="e">
        <f t="shared" si="504"/>
        <v>#N/A</v>
      </c>
      <c r="AE155" s="124" t="e">
        <f t="shared" si="504"/>
        <v>#N/A</v>
      </c>
      <c r="AF155" s="124" t="e">
        <f t="shared" si="504"/>
        <v>#N/A</v>
      </c>
      <c r="AG155" s="124" t="e">
        <f t="shared" si="504"/>
        <v>#N/A</v>
      </c>
      <c r="AH155" s="124" t="e">
        <f t="shared" si="504"/>
        <v>#N/A</v>
      </c>
      <c r="AI155" s="124" t="e">
        <f t="shared" si="504"/>
        <v>#N/A</v>
      </c>
      <c r="AJ155" s="124" t="e">
        <f t="shared" si="504"/>
        <v>#N/A</v>
      </c>
      <c r="AK155" s="124" t="e">
        <f t="shared" si="504"/>
        <v>#N/A</v>
      </c>
      <c r="AL155" s="124" t="e">
        <f t="shared" si="504"/>
        <v>#N/A</v>
      </c>
      <c r="AM155" s="124" t="e">
        <f t="shared" si="504"/>
        <v>#N/A</v>
      </c>
      <c r="AN155" s="124" t="e">
        <f t="shared" si="504"/>
        <v>#N/A</v>
      </c>
      <c r="AO155" s="124" t="e">
        <f t="shared" si="505"/>
        <v>#N/A</v>
      </c>
      <c r="AP155" s="124" t="e">
        <f t="shared" si="505"/>
        <v>#N/A</v>
      </c>
      <c r="AQ155" s="124" t="e">
        <f t="shared" si="505"/>
        <v>#N/A</v>
      </c>
      <c r="AR155" s="124" t="e">
        <f t="shared" si="505"/>
        <v>#N/A</v>
      </c>
      <c r="AS155" s="124" t="e">
        <f t="shared" si="505"/>
        <v>#N/A</v>
      </c>
      <c r="AT155" s="124" t="e">
        <f t="shared" si="505"/>
        <v>#N/A</v>
      </c>
      <c r="AU155" s="124" t="e">
        <f t="shared" si="505"/>
        <v>#N/A</v>
      </c>
      <c r="AV155" s="124" t="e">
        <f t="shared" si="505"/>
        <v>#N/A</v>
      </c>
      <c r="AW155" s="124" t="e">
        <f t="shared" si="505"/>
        <v>#N/A</v>
      </c>
      <c r="AX155" s="124" t="e">
        <f t="shared" si="505"/>
        <v>#N/A</v>
      </c>
      <c r="AY155" s="124" t="e">
        <f t="shared" si="505"/>
        <v>#N/A</v>
      </c>
      <c r="AZ155" s="124" t="e">
        <f t="shared" si="505"/>
        <v>#N/A</v>
      </c>
      <c r="BA155" s="124" t="e">
        <f t="shared" si="505"/>
        <v>#N/A</v>
      </c>
      <c r="BB155" s="124" t="e">
        <f t="shared" si="505"/>
        <v>#N/A</v>
      </c>
      <c r="BC155" s="124" t="e">
        <f t="shared" si="505"/>
        <v>#N/A</v>
      </c>
      <c r="BD155" s="124" t="e">
        <f t="shared" si="505"/>
        <v>#N/A</v>
      </c>
      <c r="BE155" s="124" t="e">
        <f t="shared" si="506"/>
        <v>#N/A</v>
      </c>
      <c r="BF155" s="124" t="e">
        <f t="shared" si="506"/>
        <v>#N/A</v>
      </c>
      <c r="BG155" s="124" t="e">
        <f t="shared" si="506"/>
        <v>#N/A</v>
      </c>
      <c r="BH155" s="124" t="e">
        <f t="shared" si="506"/>
        <v>#N/A</v>
      </c>
      <c r="BI155" s="124" t="e">
        <f t="shared" si="506"/>
        <v>#N/A</v>
      </c>
      <c r="BJ155" s="124" t="e">
        <f t="shared" si="506"/>
        <v>#N/A</v>
      </c>
      <c r="BK155" s="124" t="e">
        <f t="shared" si="506"/>
        <v>#N/A</v>
      </c>
      <c r="BL155" s="124" t="e">
        <f t="shared" si="506"/>
        <v>#N/A</v>
      </c>
      <c r="BM155" s="124" t="e">
        <f t="shared" si="506"/>
        <v>#N/A</v>
      </c>
      <c r="BN155" s="124" t="e">
        <f t="shared" si="506"/>
        <v>#N/A</v>
      </c>
    </row>
    <row r="156" spans="3:66" s="124" customFormat="1" hidden="1">
      <c r="C156" s="124" t="s">
        <v>31</v>
      </c>
      <c r="H156" s="124">
        <f t="shared" si="507"/>
        <v>671383.86943812307</v>
      </c>
      <c r="I156" s="124">
        <f t="shared" si="503"/>
        <v>536276.76961757464</v>
      </c>
      <c r="J156" s="124">
        <f t="shared" si="503"/>
        <v>393352.75902169425</v>
      </c>
      <c r="K156" s="124">
        <f t="shared" si="503"/>
        <v>242159.573527053</v>
      </c>
      <c r="L156" s="124">
        <f t="shared" si="503"/>
        <v>82218.782300221341</v>
      </c>
      <c r="M156" s="124" t="e">
        <f t="shared" si="503"/>
        <v>#N/A</v>
      </c>
      <c r="N156" s="124" t="e">
        <f t="shared" si="503"/>
        <v>#N/A</v>
      </c>
      <c r="O156" s="124" t="e">
        <f t="shared" si="503"/>
        <v>#N/A</v>
      </c>
      <c r="P156" s="124" t="e">
        <f t="shared" si="503"/>
        <v>#N/A</v>
      </c>
      <c r="Q156" s="124" t="e">
        <f t="shared" si="503"/>
        <v>#N/A</v>
      </c>
      <c r="R156" s="124" t="e">
        <f t="shared" si="503"/>
        <v>#N/A</v>
      </c>
      <c r="S156" s="124" t="e">
        <f t="shared" si="503"/>
        <v>#N/A</v>
      </c>
      <c r="T156" s="124" t="e">
        <f t="shared" si="503"/>
        <v>#N/A</v>
      </c>
      <c r="U156" s="124" t="e">
        <f t="shared" si="503"/>
        <v>#N/A</v>
      </c>
      <c r="V156" s="124" t="e">
        <f t="shared" si="503"/>
        <v>#N/A</v>
      </c>
      <c r="W156" s="124" t="e">
        <f t="shared" si="503"/>
        <v>#N/A</v>
      </c>
      <c r="X156" s="124" t="e">
        <f t="shared" si="503"/>
        <v>#N/A</v>
      </c>
      <c r="Y156" s="124" t="e">
        <f t="shared" si="504"/>
        <v>#N/A</v>
      </c>
      <c r="Z156" s="124" t="e">
        <f t="shared" si="504"/>
        <v>#N/A</v>
      </c>
      <c r="AA156" s="124" t="e">
        <f t="shared" si="504"/>
        <v>#N/A</v>
      </c>
      <c r="AB156" s="124" t="e">
        <f t="shared" si="504"/>
        <v>#N/A</v>
      </c>
      <c r="AC156" s="124" t="e">
        <f t="shared" si="504"/>
        <v>#N/A</v>
      </c>
      <c r="AD156" s="124" t="e">
        <f t="shared" si="504"/>
        <v>#N/A</v>
      </c>
      <c r="AE156" s="124" t="e">
        <f t="shared" si="504"/>
        <v>#N/A</v>
      </c>
      <c r="AF156" s="124" t="e">
        <f t="shared" si="504"/>
        <v>#N/A</v>
      </c>
      <c r="AG156" s="124" t="e">
        <f t="shared" si="504"/>
        <v>#N/A</v>
      </c>
      <c r="AH156" s="124" t="e">
        <f t="shared" si="504"/>
        <v>#N/A</v>
      </c>
      <c r="AI156" s="124" t="e">
        <f t="shared" si="504"/>
        <v>#N/A</v>
      </c>
      <c r="AJ156" s="124" t="e">
        <f t="shared" si="504"/>
        <v>#N/A</v>
      </c>
      <c r="AK156" s="124" t="e">
        <f t="shared" si="504"/>
        <v>#N/A</v>
      </c>
      <c r="AL156" s="124" t="e">
        <f t="shared" si="504"/>
        <v>#N/A</v>
      </c>
      <c r="AM156" s="124" t="e">
        <f t="shared" si="504"/>
        <v>#N/A</v>
      </c>
      <c r="AN156" s="124" t="e">
        <f t="shared" si="504"/>
        <v>#N/A</v>
      </c>
      <c r="AO156" s="124" t="e">
        <f t="shared" si="505"/>
        <v>#N/A</v>
      </c>
      <c r="AP156" s="124" t="e">
        <f t="shared" si="505"/>
        <v>#N/A</v>
      </c>
      <c r="AQ156" s="124" t="e">
        <f t="shared" si="505"/>
        <v>#N/A</v>
      </c>
      <c r="AR156" s="124" t="e">
        <f t="shared" si="505"/>
        <v>#N/A</v>
      </c>
      <c r="AS156" s="124" t="e">
        <f t="shared" si="505"/>
        <v>#N/A</v>
      </c>
      <c r="AT156" s="124" t="e">
        <f t="shared" si="505"/>
        <v>#N/A</v>
      </c>
      <c r="AU156" s="124" t="e">
        <f t="shared" si="505"/>
        <v>#N/A</v>
      </c>
      <c r="AV156" s="124" t="e">
        <f t="shared" si="505"/>
        <v>#N/A</v>
      </c>
      <c r="AW156" s="124" t="e">
        <f t="shared" si="505"/>
        <v>#N/A</v>
      </c>
      <c r="AX156" s="124" t="e">
        <f t="shared" si="505"/>
        <v>#N/A</v>
      </c>
      <c r="AY156" s="124" t="e">
        <f t="shared" si="505"/>
        <v>#N/A</v>
      </c>
      <c r="AZ156" s="124" t="e">
        <f t="shared" si="505"/>
        <v>#N/A</v>
      </c>
      <c r="BA156" s="124" t="e">
        <f t="shared" si="505"/>
        <v>#N/A</v>
      </c>
      <c r="BB156" s="124" t="e">
        <f t="shared" si="505"/>
        <v>#N/A</v>
      </c>
      <c r="BC156" s="124" t="e">
        <f t="shared" si="505"/>
        <v>#N/A</v>
      </c>
      <c r="BD156" s="124" t="e">
        <f t="shared" si="505"/>
        <v>#N/A</v>
      </c>
      <c r="BE156" s="124" t="e">
        <f t="shared" si="506"/>
        <v>#N/A</v>
      </c>
      <c r="BF156" s="124" t="e">
        <f t="shared" si="506"/>
        <v>#N/A</v>
      </c>
      <c r="BG156" s="124" t="e">
        <f t="shared" si="506"/>
        <v>#N/A</v>
      </c>
      <c r="BH156" s="124" t="e">
        <f t="shared" si="506"/>
        <v>#N/A</v>
      </c>
      <c r="BI156" s="124" t="e">
        <f t="shared" si="506"/>
        <v>#N/A</v>
      </c>
      <c r="BJ156" s="124" t="e">
        <f t="shared" si="506"/>
        <v>#N/A</v>
      </c>
      <c r="BK156" s="124" t="e">
        <f t="shared" si="506"/>
        <v>#N/A</v>
      </c>
      <c r="BL156" s="124" t="e">
        <f t="shared" si="506"/>
        <v>#N/A</v>
      </c>
      <c r="BM156" s="124" t="e">
        <f t="shared" si="506"/>
        <v>#N/A</v>
      </c>
      <c r="BN156" s="124" t="e">
        <f t="shared" si="506"/>
        <v>#N/A</v>
      </c>
    </row>
    <row r="157" spans="3:66" s="124" customFormat="1" hidden="1">
      <c r="C157" s="124" t="s">
        <v>33</v>
      </c>
      <c r="H157" s="124">
        <f t="shared" si="507"/>
        <v>3006568.3107809336</v>
      </c>
      <c r="I157" s="124">
        <f t="shared" si="503"/>
        <v>3006568.3107809336</v>
      </c>
      <c r="J157" s="124">
        <f t="shared" si="503"/>
        <v>3006568.3107809336</v>
      </c>
      <c r="K157" s="124">
        <f t="shared" si="503"/>
        <v>3006568.3107809336</v>
      </c>
      <c r="L157" s="124">
        <f t="shared" si="503"/>
        <v>3006568.3107809336</v>
      </c>
      <c r="M157" s="124" t="e">
        <f t="shared" si="503"/>
        <v>#N/A</v>
      </c>
      <c r="N157" s="124" t="e">
        <f t="shared" si="503"/>
        <v>#N/A</v>
      </c>
      <c r="O157" s="124" t="e">
        <f t="shared" si="503"/>
        <v>#N/A</v>
      </c>
      <c r="P157" s="124" t="e">
        <f t="shared" si="503"/>
        <v>#N/A</v>
      </c>
      <c r="Q157" s="124" t="e">
        <f t="shared" si="503"/>
        <v>#N/A</v>
      </c>
      <c r="R157" s="124" t="e">
        <f t="shared" si="503"/>
        <v>#N/A</v>
      </c>
      <c r="S157" s="124" t="e">
        <f t="shared" si="503"/>
        <v>#N/A</v>
      </c>
      <c r="T157" s="124" t="e">
        <f t="shared" si="503"/>
        <v>#N/A</v>
      </c>
      <c r="U157" s="124" t="e">
        <f t="shared" si="503"/>
        <v>#N/A</v>
      </c>
      <c r="V157" s="124" t="e">
        <f t="shared" si="503"/>
        <v>#N/A</v>
      </c>
      <c r="W157" s="124" t="e">
        <f t="shared" si="503"/>
        <v>#N/A</v>
      </c>
      <c r="X157" s="124" t="e">
        <f t="shared" si="503"/>
        <v>#N/A</v>
      </c>
      <c r="Y157" s="124" t="e">
        <f t="shared" si="504"/>
        <v>#N/A</v>
      </c>
      <c r="Z157" s="124" t="e">
        <f t="shared" si="504"/>
        <v>#N/A</v>
      </c>
      <c r="AA157" s="124" t="e">
        <f t="shared" si="504"/>
        <v>#N/A</v>
      </c>
      <c r="AB157" s="124" t="e">
        <f t="shared" si="504"/>
        <v>#N/A</v>
      </c>
      <c r="AC157" s="124" t="e">
        <f t="shared" si="504"/>
        <v>#N/A</v>
      </c>
      <c r="AD157" s="124" t="e">
        <f t="shared" si="504"/>
        <v>#N/A</v>
      </c>
      <c r="AE157" s="124" t="e">
        <f t="shared" si="504"/>
        <v>#N/A</v>
      </c>
      <c r="AF157" s="124" t="e">
        <f t="shared" si="504"/>
        <v>#N/A</v>
      </c>
      <c r="AG157" s="124" t="e">
        <f t="shared" si="504"/>
        <v>#N/A</v>
      </c>
      <c r="AH157" s="124" t="e">
        <f t="shared" si="504"/>
        <v>#N/A</v>
      </c>
      <c r="AI157" s="124" t="e">
        <f t="shared" si="504"/>
        <v>#N/A</v>
      </c>
      <c r="AJ157" s="124" t="e">
        <f t="shared" si="504"/>
        <v>#N/A</v>
      </c>
      <c r="AK157" s="124" t="e">
        <f t="shared" si="504"/>
        <v>#N/A</v>
      </c>
      <c r="AL157" s="124" t="e">
        <f t="shared" si="504"/>
        <v>#N/A</v>
      </c>
      <c r="AM157" s="124" t="e">
        <f t="shared" si="504"/>
        <v>#N/A</v>
      </c>
      <c r="AN157" s="124" t="e">
        <f t="shared" si="504"/>
        <v>#N/A</v>
      </c>
      <c r="AO157" s="124" t="e">
        <f t="shared" si="505"/>
        <v>#N/A</v>
      </c>
      <c r="AP157" s="124" t="e">
        <f t="shared" si="505"/>
        <v>#N/A</v>
      </c>
      <c r="AQ157" s="124" t="e">
        <f t="shared" si="505"/>
        <v>#N/A</v>
      </c>
      <c r="AR157" s="124" t="e">
        <f t="shared" si="505"/>
        <v>#N/A</v>
      </c>
      <c r="AS157" s="124" t="e">
        <f t="shared" si="505"/>
        <v>#N/A</v>
      </c>
      <c r="AT157" s="124" t="e">
        <f t="shared" si="505"/>
        <v>#N/A</v>
      </c>
      <c r="AU157" s="124" t="e">
        <f t="shared" si="505"/>
        <v>#N/A</v>
      </c>
      <c r="AV157" s="124" t="e">
        <f t="shared" si="505"/>
        <v>#N/A</v>
      </c>
      <c r="AW157" s="124" t="e">
        <f t="shared" si="505"/>
        <v>#N/A</v>
      </c>
      <c r="AX157" s="124" t="e">
        <f t="shared" si="505"/>
        <v>#N/A</v>
      </c>
      <c r="AY157" s="124" t="e">
        <f t="shared" si="505"/>
        <v>#N/A</v>
      </c>
      <c r="AZ157" s="124" t="e">
        <f t="shared" si="505"/>
        <v>#N/A</v>
      </c>
      <c r="BA157" s="124" t="e">
        <f t="shared" si="505"/>
        <v>#N/A</v>
      </c>
      <c r="BB157" s="124" t="e">
        <f t="shared" si="505"/>
        <v>#N/A</v>
      </c>
      <c r="BC157" s="124" t="e">
        <f t="shared" si="505"/>
        <v>#N/A</v>
      </c>
      <c r="BD157" s="124" t="e">
        <f t="shared" si="505"/>
        <v>#N/A</v>
      </c>
      <c r="BE157" s="124" t="e">
        <f t="shared" si="506"/>
        <v>#N/A</v>
      </c>
      <c r="BF157" s="124" t="e">
        <f t="shared" si="506"/>
        <v>#N/A</v>
      </c>
      <c r="BG157" s="124" t="e">
        <f t="shared" si="506"/>
        <v>#N/A</v>
      </c>
      <c r="BH157" s="124" t="e">
        <f t="shared" si="506"/>
        <v>#N/A</v>
      </c>
      <c r="BI157" s="124" t="e">
        <f t="shared" si="506"/>
        <v>#N/A</v>
      </c>
      <c r="BJ157" s="124" t="e">
        <f t="shared" si="506"/>
        <v>#N/A</v>
      </c>
      <c r="BK157" s="124" t="e">
        <f t="shared" si="506"/>
        <v>#N/A</v>
      </c>
      <c r="BL157" s="124" t="e">
        <f t="shared" si="506"/>
        <v>#N/A</v>
      </c>
      <c r="BM157" s="124" t="e">
        <f t="shared" si="506"/>
        <v>#N/A</v>
      </c>
      <c r="BN157" s="124" t="e">
        <f t="shared" si="506"/>
        <v>#N/A</v>
      </c>
    </row>
    <row r="158" spans="3:66" s="124" customFormat="1" hidden="1">
      <c r="C158" s="124" t="s">
        <v>304</v>
      </c>
      <c r="H158" s="124">
        <f t="shared" si="507"/>
        <v>10772265.358657191</v>
      </c>
      <c r="I158" s="124">
        <f t="shared" si="503"/>
        <v>8301973.8174938317</v>
      </c>
      <c r="J158" s="124">
        <f t="shared" si="503"/>
        <v>5688758.2657345925</v>
      </c>
      <c r="K158" s="124">
        <f t="shared" si="503"/>
        <v>2924349.5284807123</v>
      </c>
      <c r="L158" s="124">
        <f t="shared" si="503"/>
        <v>0</v>
      </c>
      <c r="M158" s="124" t="e">
        <f t="shared" si="503"/>
        <v>#N/A</v>
      </c>
      <c r="N158" s="124" t="e">
        <f t="shared" si="503"/>
        <v>#N/A</v>
      </c>
      <c r="O158" s="124" t="e">
        <f t="shared" si="503"/>
        <v>#N/A</v>
      </c>
      <c r="P158" s="124" t="e">
        <f t="shared" si="503"/>
        <v>#N/A</v>
      </c>
      <c r="Q158" s="124" t="e">
        <f t="shared" si="503"/>
        <v>#N/A</v>
      </c>
      <c r="R158" s="124" t="e">
        <f t="shared" si="503"/>
        <v>#N/A</v>
      </c>
      <c r="S158" s="124" t="e">
        <f t="shared" si="503"/>
        <v>#N/A</v>
      </c>
      <c r="T158" s="124" t="e">
        <f t="shared" si="503"/>
        <v>#N/A</v>
      </c>
      <c r="U158" s="124" t="e">
        <f t="shared" si="503"/>
        <v>#N/A</v>
      </c>
      <c r="V158" s="124" t="e">
        <f t="shared" si="503"/>
        <v>#N/A</v>
      </c>
      <c r="W158" s="124" t="e">
        <f t="shared" si="503"/>
        <v>#N/A</v>
      </c>
      <c r="X158" s="124" t="e">
        <f t="shared" si="503"/>
        <v>#N/A</v>
      </c>
      <c r="Y158" s="124" t="e">
        <f t="shared" si="504"/>
        <v>#N/A</v>
      </c>
      <c r="Z158" s="124" t="e">
        <f t="shared" si="504"/>
        <v>#N/A</v>
      </c>
      <c r="AA158" s="124" t="e">
        <f t="shared" si="504"/>
        <v>#N/A</v>
      </c>
      <c r="AB158" s="124" t="e">
        <f t="shared" si="504"/>
        <v>#N/A</v>
      </c>
      <c r="AC158" s="124" t="e">
        <f t="shared" si="504"/>
        <v>#N/A</v>
      </c>
      <c r="AD158" s="124" t="e">
        <f t="shared" si="504"/>
        <v>#N/A</v>
      </c>
      <c r="AE158" s="124" t="e">
        <f t="shared" si="504"/>
        <v>#N/A</v>
      </c>
      <c r="AF158" s="124" t="e">
        <f t="shared" si="504"/>
        <v>#N/A</v>
      </c>
      <c r="AG158" s="124" t="e">
        <f t="shared" si="504"/>
        <v>#N/A</v>
      </c>
      <c r="AH158" s="124" t="e">
        <f t="shared" si="504"/>
        <v>#N/A</v>
      </c>
      <c r="AI158" s="124" t="e">
        <f t="shared" si="504"/>
        <v>#N/A</v>
      </c>
      <c r="AJ158" s="124" t="e">
        <f t="shared" si="504"/>
        <v>#N/A</v>
      </c>
      <c r="AK158" s="124" t="e">
        <f t="shared" si="504"/>
        <v>#N/A</v>
      </c>
      <c r="AL158" s="124" t="e">
        <f t="shared" si="504"/>
        <v>#N/A</v>
      </c>
      <c r="AM158" s="124" t="e">
        <f t="shared" si="504"/>
        <v>#N/A</v>
      </c>
      <c r="AN158" s="124" t="e">
        <f t="shared" si="504"/>
        <v>#N/A</v>
      </c>
      <c r="AO158" s="124" t="e">
        <f t="shared" si="505"/>
        <v>#N/A</v>
      </c>
      <c r="AP158" s="124" t="e">
        <f t="shared" si="505"/>
        <v>#N/A</v>
      </c>
      <c r="AQ158" s="124" t="e">
        <f t="shared" si="505"/>
        <v>#N/A</v>
      </c>
      <c r="AR158" s="124" t="e">
        <f t="shared" si="505"/>
        <v>#N/A</v>
      </c>
      <c r="AS158" s="124" t="e">
        <f t="shared" si="505"/>
        <v>#N/A</v>
      </c>
      <c r="AT158" s="124" t="e">
        <f t="shared" si="505"/>
        <v>#N/A</v>
      </c>
      <c r="AU158" s="124" t="e">
        <f t="shared" si="505"/>
        <v>#N/A</v>
      </c>
      <c r="AV158" s="124" t="e">
        <f t="shared" si="505"/>
        <v>#N/A</v>
      </c>
      <c r="AW158" s="124" t="e">
        <f t="shared" si="505"/>
        <v>#N/A</v>
      </c>
      <c r="AX158" s="124" t="e">
        <f t="shared" si="505"/>
        <v>#N/A</v>
      </c>
      <c r="AY158" s="124" t="e">
        <f t="shared" si="505"/>
        <v>#N/A</v>
      </c>
      <c r="AZ158" s="124" t="e">
        <f t="shared" si="505"/>
        <v>#N/A</v>
      </c>
      <c r="BA158" s="124" t="e">
        <f t="shared" si="505"/>
        <v>#N/A</v>
      </c>
      <c r="BB158" s="124" t="e">
        <f t="shared" si="505"/>
        <v>#N/A</v>
      </c>
      <c r="BC158" s="124" t="e">
        <f t="shared" si="505"/>
        <v>#N/A</v>
      </c>
      <c r="BD158" s="124" t="e">
        <f t="shared" si="505"/>
        <v>#N/A</v>
      </c>
      <c r="BE158" s="124" t="e">
        <f t="shared" si="506"/>
        <v>#N/A</v>
      </c>
      <c r="BF158" s="124" t="e">
        <f t="shared" si="506"/>
        <v>#N/A</v>
      </c>
      <c r="BG158" s="124" t="e">
        <f t="shared" si="506"/>
        <v>#N/A</v>
      </c>
      <c r="BH158" s="124" t="e">
        <f t="shared" si="506"/>
        <v>#N/A</v>
      </c>
      <c r="BI158" s="124" t="e">
        <f t="shared" si="506"/>
        <v>#N/A</v>
      </c>
      <c r="BJ158" s="124" t="e">
        <f t="shared" si="506"/>
        <v>#N/A</v>
      </c>
      <c r="BK158" s="124" t="e">
        <f t="shared" si="506"/>
        <v>#N/A</v>
      </c>
      <c r="BL158" s="124" t="e">
        <f t="shared" si="506"/>
        <v>#N/A</v>
      </c>
      <c r="BM158" s="124" t="e">
        <f t="shared" si="506"/>
        <v>#N/A</v>
      </c>
      <c r="BN158" s="124" t="e">
        <f t="shared" si="506"/>
        <v>#N/A</v>
      </c>
    </row>
    <row r="159" spans="3:66" s="124" customFormat="1" hidden="1"/>
    <row r="160" spans="3:66" s="124" customFormat="1"/>
    <row r="161" spans="1:66" s="155" customFormat="1">
      <c r="A161" s="155" t="s">
        <v>39</v>
      </c>
      <c r="B161" s="190">
        <f>Input!L90</f>
        <v>0</v>
      </c>
      <c r="D161" s="155">
        <f>B162</f>
        <v>6</v>
      </c>
      <c r="E161" s="155">
        <f>IF(D161&gt;0,D161-1,0)</f>
        <v>5</v>
      </c>
      <c r="F161" s="155">
        <f t="shared" ref="F161" si="508">IF(E161&gt;0,E161-1,0)</f>
        <v>4</v>
      </c>
      <c r="G161" s="155">
        <f t="shared" ref="G161" si="509">IF(F161&gt;0,F161-1,0)</f>
        <v>3</v>
      </c>
      <c r="H161" s="155">
        <f t="shared" ref="H161" si="510">IF(G161&gt;0,G161-1,0)</f>
        <v>2</v>
      </c>
      <c r="I161" s="155">
        <f t="shared" ref="I161" si="511">IF(H161&gt;0,H161-1,0)</f>
        <v>1</v>
      </c>
      <c r="J161" s="155">
        <f t="shared" ref="J161" si="512">IF(I161&gt;0,I161-1,0)</f>
        <v>0</v>
      </c>
      <c r="K161" s="155">
        <f t="shared" ref="K161" si="513">IF(J161&gt;0,J161-1,0)</f>
        <v>0</v>
      </c>
      <c r="L161" s="155">
        <f t="shared" ref="L161" si="514">IF(K161&gt;0,K161-1,0)</f>
        <v>0</v>
      </c>
      <c r="M161" s="155">
        <f t="shared" ref="M161" si="515">IF(L161&gt;0,L161-1,0)</f>
        <v>0</v>
      </c>
      <c r="N161" s="155">
        <f t="shared" ref="N161" si="516">IF(M161&gt;0,M161-1,0)</f>
        <v>0</v>
      </c>
      <c r="O161" s="155">
        <f t="shared" ref="O161" si="517">IF(N161&gt;0,N161-1,0)</f>
        <v>0</v>
      </c>
      <c r="P161" s="155">
        <f t="shared" ref="P161" si="518">IF(O161&gt;0,O161-1,0)</f>
        <v>0</v>
      </c>
      <c r="Q161" s="155">
        <f t="shared" ref="Q161" si="519">IF(P161&gt;0,P161-1,0)</f>
        <v>0</v>
      </c>
      <c r="R161" s="155">
        <f t="shared" ref="R161" si="520">IF(Q161&gt;0,Q161-1,0)</f>
        <v>0</v>
      </c>
      <c r="S161" s="155">
        <f t="shared" ref="S161" si="521">IF(R161&gt;0,R161-1,0)</f>
        <v>0</v>
      </c>
      <c r="T161" s="155">
        <f t="shared" ref="T161" si="522">IF(S161&gt;0,S161-1,0)</f>
        <v>0</v>
      </c>
      <c r="U161" s="155">
        <f t="shared" ref="U161" si="523">IF(T161&gt;0,T161-1,0)</f>
        <v>0</v>
      </c>
      <c r="V161" s="155">
        <f t="shared" ref="V161" si="524">IF(U161&gt;0,U161-1,0)</f>
        <v>0</v>
      </c>
      <c r="W161" s="155">
        <f t="shared" ref="W161" si="525">IF(V161&gt;0,V161-1,0)</f>
        <v>0</v>
      </c>
      <c r="X161" s="155">
        <f t="shared" ref="X161" si="526">IF(W161&gt;0,W161-1,0)</f>
        <v>0</v>
      </c>
      <c r="Y161" s="155">
        <f t="shared" ref="Y161" si="527">IF(X161&gt;0,X161-1,0)</f>
        <v>0</v>
      </c>
      <c r="Z161" s="155">
        <f t="shared" ref="Z161" si="528">IF(Y161&gt;0,Y161-1,0)</f>
        <v>0</v>
      </c>
      <c r="AA161" s="155">
        <f t="shared" ref="AA161" si="529">IF(Z161&gt;0,Z161-1,0)</f>
        <v>0</v>
      </c>
      <c r="AB161" s="155">
        <f t="shared" ref="AB161" si="530">IF(AA161&gt;0,AA161-1,0)</f>
        <v>0</v>
      </c>
      <c r="AC161" s="155">
        <f t="shared" ref="AC161" si="531">IF(AB161&gt;0,AB161-1,0)</f>
        <v>0</v>
      </c>
      <c r="AD161" s="155">
        <f t="shared" ref="AD161" si="532">IF(AC161&gt;0,AC161-1,0)</f>
        <v>0</v>
      </c>
      <c r="AE161" s="155">
        <f t="shared" ref="AE161" si="533">IF(AD161&gt;0,AD161-1,0)</f>
        <v>0</v>
      </c>
      <c r="AF161" s="155">
        <f t="shared" ref="AF161" si="534">IF(AE161&gt;0,AE161-1,0)</f>
        <v>0</v>
      </c>
      <c r="AG161" s="155">
        <f t="shared" ref="AG161" si="535">IF(AF161&gt;0,AF161-1,0)</f>
        <v>0</v>
      </c>
      <c r="AH161" s="155">
        <f t="shared" ref="AH161" si="536">IF(AG161&gt;0,AG161-1,0)</f>
        <v>0</v>
      </c>
      <c r="AI161" s="155">
        <f t="shared" ref="AI161" si="537">IF(AH161&gt;0,AH161-1,0)</f>
        <v>0</v>
      </c>
      <c r="AJ161" s="155">
        <f t="shared" ref="AJ161" si="538">IF(AI161&gt;0,AI161-1,0)</f>
        <v>0</v>
      </c>
      <c r="AK161" s="155">
        <f t="shared" ref="AK161" si="539">IF(AJ161&gt;0,AJ161-1,0)</f>
        <v>0</v>
      </c>
      <c r="AL161" s="155">
        <f t="shared" ref="AL161" si="540">IF(AK161&gt;0,AK161-1,0)</f>
        <v>0</v>
      </c>
      <c r="AM161" s="155">
        <f t="shared" ref="AM161" si="541">IF(AL161&gt;0,AL161-1,0)</f>
        <v>0</v>
      </c>
      <c r="AN161" s="155">
        <f t="shared" ref="AN161" si="542">IF(AM161&gt;0,AM161-1,0)</f>
        <v>0</v>
      </c>
      <c r="AO161" s="155">
        <f t="shared" ref="AO161" si="543">IF(AN161&gt;0,AN161-1,0)</f>
        <v>0</v>
      </c>
      <c r="AP161" s="155">
        <f t="shared" ref="AP161" si="544">IF(AO161&gt;0,AO161-1,0)</f>
        <v>0</v>
      </c>
      <c r="AQ161" s="155">
        <f t="shared" ref="AQ161" si="545">IF(AP161&gt;0,AP161-1,0)</f>
        <v>0</v>
      </c>
      <c r="AR161" s="155">
        <f t="shared" ref="AR161" si="546">IF(AQ161&gt;0,AQ161-1,0)</f>
        <v>0</v>
      </c>
      <c r="AS161" s="155">
        <f t="shared" ref="AS161" si="547">IF(AR161&gt;0,AR161-1,0)</f>
        <v>0</v>
      </c>
      <c r="AT161" s="155">
        <f t="shared" ref="AT161" si="548">IF(AS161&gt;0,AS161-1,0)</f>
        <v>0</v>
      </c>
      <c r="AU161" s="155">
        <f t="shared" ref="AU161" si="549">IF(AT161&gt;0,AT161-1,0)</f>
        <v>0</v>
      </c>
      <c r="AV161" s="155">
        <f t="shared" ref="AV161" si="550">IF(AU161&gt;0,AU161-1,0)</f>
        <v>0</v>
      </c>
      <c r="AW161" s="155">
        <f t="shared" ref="AW161" si="551">IF(AV161&gt;0,AV161-1,0)</f>
        <v>0</v>
      </c>
      <c r="AX161" s="155">
        <f t="shared" ref="AX161" si="552">IF(AW161&gt;0,AW161-1,0)</f>
        <v>0</v>
      </c>
      <c r="AY161" s="155">
        <f t="shared" ref="AY161" si="553">IF(AX161&gt;0,AX161-1,0)</f>
        <v>0</v>
      </c>
      <c r="AZ161" s="155">
        <f t="shared" ref="AZ161" si="554">IF(AY161&gt;0,AY161-1,0)</f>
        <v>0</v>
      </c>
      <c r="BA161" s="155">
        <f t="shared" ref="BA161" si="555">IF(AZ161&gt;0,AZ161-1,0)</f>
        <v>0</v>
      </c>
      <c r="BB161" s="155">
        <f t="shared" ref="BB161" si="556">IF(BA161&gt;0,BA161-1,0)</f>
        <v>0</v>
      </c>
      <c r="BC161" s="155">
        <f t="shared" ref="BC161" si="557">IF(BB161&gt;0,BB161-1,0)</f>
        <v>0</v>
      </c>
      <c r="BD161" s="155">
        <f t="shared" ref="BD161" si="558">IF(BC161&gt;0,BC161-1,0)</f>
        <v>0</v>
      </c>
      <c r="BE161" s="155">
        <f t="shared" ref="BE161" si="559">IF(BD161&gt;0,BD161-1,0)</f>
        <v>0</v>
      </c>
      <c r="BF161" s="155">
        <f t="shared" ref="BF161" si="560">IF(BE161&gt;0,BE161-1,0)</f>
        <v>0</v>
      </c>
      <c r="BG161" s="155">
        <f t="shared" ref="BG161" si="561">IF(BF161&gt;0,BF161-1,0)</f>
        <v>0</v>
      </c>
      <c r="BH161" s="155">
        <f t="shared" ref="BH161" si="562">IF(BG161&gt;0,BG161-1,0)</f>
        <v>0</v>
      </c>
      <c r="BI161" s="155">
        <f t="shared" ref="BI161" si="563">IF(BH161&gt;0,BH161-1,0)</f>
        <v>0</v>
      </c>
      <c r="BJ161" s="155">
        <f t="shared" ref="BJ161" si="564">IF(BI161&gt;0,BI161-1,0)</f>
        <v>0</v>
      </c>
      <c r="BK161" s="155">
        <f t="shared" ref="BK161" si="565">IF(BJ161&gt;0,BJ161-1,0)</f>
        <v>0</v>
      </c>
      <c r="BL161" s="155">
        <f t="shared" ref="BL161" si="566">IF(BK161&gt;0,BK161-1,0)</f>
        <v>0</v>
      </c>
      <c r="BM161" s="155">
        <f t="shared" ref="BM161" si="567">IF(BL161&gt;0,BL161-1,0)</f>
        <v>0</v>
      </c>
      <c r="BN161" s="155">
        <f t="shared" ref="BN161" si="568">IF(BM161&gt;0,BM161-1,0)</f>
        <v>0</v>
      </c>
    </row>
    <row r="162" spans="1:66" s="155" customFormat="1" ht="18.75">
      <c r="A162" s="127" t="s">
        <v>301</v>
      </c>
      <c r="B162" s="127">
        <v>6</v>
      </c>
      <c r="C162" s="155" t="s">
        <v>303</v>
      </c>
      <c r="D162" s="190">
        <f>IFERROR(D174,0)+IFERROR(D180,0)+IFERROR(D186,0)+IFERROR(D192,0)+IFERROR(D198,0)</f>
        <v>0</v>
      </c>
      <c r="E162" s="190">
        <f t="shared" ref="E162:BN162" si="569">IFERROR(E174,0)+IFERROR(E180,0)+IFERROR(E186,0)+IFERROR(E192,0)+IFERROR(E198,0)</f>
        <v>0</v>
      </c>
      <c r="F162" s="190">
        <f t="shared" si="569"/>
        <v>0</v>
      </c>
      <c r="G162" s="190">
        <f t="shared" si="569"/>
        <v>0</v>
      </c>
      <c r="H162" s="190">
        <f t="shared" si="569"/>
        <v>0</v>
      </c>
      <c r="I162" s="190">
        <f t="shared" si="569"/>
        <v>0</v>
      </c>
      <c r="J162" s="190">
        <f t="shared" si="569"/>
        <v>0</v>
      </c>
      <c r="K162" s="190">
        <f t="shared" si="569"/>
        <v>0</v>
      </c>
      <c r="L162" s="190">
        <f t="shared" si="569"/>
        <v>0</v>
      </c>
      <c r="M162" s="190">
        <f t="shared" si="569"/>
        <v>0</v>
      </c>
      <c r="N162" s="190">
        <f t="shared" si="569"/>
        <v>0</v>
      </c>
      <c r="O162" s="190">
        <f t="shared" si="569"/>
        <v>0</v>
      </c>
      <c r="P162" s="190">
        <f t="shared" si="569"/>
        <v>0</v>
      </c>
      <c r="Q162" s="190">
        <f t="shared" si="569"/>
        <v>0</v>
      </c>
      <c r="R162" s="190">
        <f t="shared" si="569"/>
        <v>0</v>
      </c>
      <c r="S162" s="190">
        <f t="shared" si="569"/>
        <v>0</v>
      </c>
      <c r="T162" s="190">
        <f t="shared" si="569"/>
        <v>0</v>
      </c>
      <c r="U162" s="190">
        <f t="shared" si="569"/>
        <v>0</v>
      </c>
      <c r="V162" s="190">
        <f t="shared" si="569"/>
        <v>0</v>
      </c>
      <c r="W162" s="190">
        <f t="shared" si="569"/>
        <v>0</v>
      </c>
      <c r="X162" s="190">
        <f t="shared" si="569"/>
        <v>0</v>
      </c>
      <c r="Y162" s="190">
        <f t="shared" si="569"/>
        <v>0</v>
      </c>
      <c r="Z162" s="190">
        <f t="shared" si="569"/>
        <v>0</v>
      </c>
      <c r="AA162" s="190">
        <f t="shared" si="569"/>
        <v>0</v>
      </c>
      <c r="AB162" s="190">
        <f t="shared" si="569"/>
        <v>0</v>
      </c>
      <c r="AC162" s="190">
        <f t="shared" si="569"/>
        <v>0</v>
      </c>
      <c r="AD162" s="190">
        <f t="shared" si="569"/>
        <v>0</v>
      </c>
      <c r="AE162" s="190">
        <f t="shared" si="569"/>
        <v>0</v>
      </c>
      <c r="AF162" s="190">
        <f t="shared" si="569"/>
        <v>0</v>
      </c>
      <c r="AG162" s="190">
        <f t="shared" si="569"/>
        <v>0</v>
      </c>
      <c r="AH162" s="190">
        <f t="shared" si="569"/>
        <v>0</v>
      </c>
      <c r="AI162" s="190">
        <f t="shared" si="569"/>
        <v>0</v>
      </c>
      <c r="AJ162" s="190">
        <f t="shared" si="569"/>
        <v>0</v>
      </c>
      <c r="AK162" s="190">
        <f t="shared" si="569"/>
        <v>0</v>
      </c>
      <c r="AL162" s="190">
        <f t="shared" si="569"/>
        <v>0</v>
      </c>
      <c r="AM162" s="190">
        <f t="shared" si="569"/>
        <v>0</v>
      </c>
      <c r="AN162" s="190">
        <f t="shared" si="569"/>
        <v>0</v>
      </c>
      <c r="AO162" s="190">
        <f t="shared" si="569"/>
        <v>0</v>
      </c>
      <c r="AP162" s="190">
        <f t="shared" si="569"/>
        <v>0</v>
      </c>
      <c r="AQ162" s="190">
        <f t="shared" si="569"/>
        <v>0</v>
      </c>
      <c r="AR162" s="190">
        <f t="shared" si="569"/>
        <v>0</v>
      </c>
      <c r="AS162" s="190">
        <f t="shared" si="569"/>
        <v>0</v>
      </c>
      <c r="AT162" s="190">
        <f t="shared" si="569"/>
        <v>0</v>
      </c>
      <c r="AU162" s="190">
        <f t="shared" si="569"/>
        <v>0</v>
      </c>
      <c r="AV162" s="190">
        <f t="shared" si="569"/>
        <v>0</v>
      </c>
      <c r="AW162" s="190">
        <f t="shared" si="569"/>
        <v>0</v>
      </c>
      <c r="AX162" s="190">
        <f t="shared" si="569"/>
        <v>0</v>
      </c>
      <c r="AY162" s="190">
        <f t="shared" si="569"/>
        <v>0</v>
      </c>
      <c r="AZ162" s="190">
        <f t="shared" si="569"/>
        <v>0</v>
      </c>
      <c r="BA162" s="190">
        <f t="shared" si="569"/>
        <v>0</v>
      </c>
      <c r="BB162" s="190">
        <f t="shared" si="569"/>
        <v>0</v>
      </c>
      <c r="BC162" s="190">
        <f t="shared" si="569"/>
        <v>0</v>
      </c>
      <c r="BD162" s="190">
        <f t="shared" si="569"/>
        <v>0</v>
      </c>
      <c r="BE162" s="190">
        <f t="shared" si="569"/>
        <v>0</v>
      </c>
      <c r="BF162" s="190">
        <f t="shared" si="569"/>
        <v>0</v>
      </c>
      <c r="BG162" s="190">
        <f t="shared" si="569"/>
        <v>0</v>
      </c>
      <c r="BH162" s="190">
        <f t="shared" si="569"/>
        <v>0</v>
      </c>
      <c r="BI162" s="190">
        <f t="shared" si="569"/>
        <v>0</v>
      </c>
      <c r="BJ162" s="190">
        <f t="shared" si="569"/>
        <v>0</v>
      </c>
      <c r="BK162" s="190">
        <f t="shared" si="569"/>
        <v>0</v>
      </c>
      <c r="BL162" s="190">
        <f t="shared" si="569"/>
        <v>0</v>
      </c>
      <c r="BM162" s="190">
        <f t="shared" si="569"/>
        <v>0</v>
      </c>
      <c r="BN162" s="190">
        <f t="shared" si="569"/>
        <v>0</v>
      </c>
    </row>
    <row r="163" spans="1:66" s="155" customFormat="1">
      <c r="C163" s="155" t="s">
        <v>29</v>
      </c>
      <c r="D163" s="190">
        <f t="shared" ref="D163:M163" si="570">IFERROR(D175,0)+IFERROR(D181,0)+IFERROR(D187,0)+IFERROR(D193,0)+IFERROR(D199,0)</f>
        <v>0</v>
      </c>
      <c r="E163" s="190">
        <f t="shared" si="570"/>
        <v>0</v>
      </c>
      <c r="F163" s="190">
        <f t="shared" si="570"/>
        <v>0</v>
      </c>
      <c r="G163" s="190">
        <f t="shared" si="570"/>
        <v>0</v>
      </c>
      <c r="H163" s="190">
        <f t="shared" si="570"/>
        <v>0</v>
      </c>
      <c r="I163" s="190">
        <f t="shared" si="570"/>
        <v>0</v>
      </c>
      <c r="J163" s="190">
        <f t="shared" si="570"/>
        <v>0</v>
      </c>
      <c r="K163" s="190">
        <f t="shared" si="570"/>
        <v>0</v>
      </c>
      <c r="L163" s="190">
        <f t="shared" si="570"/>
        <v>0</v>
      </c>
      <c r="M163" s="190">
        <f t="shared" si="570"/>
        <v>0</v>
      </c>
      <c r="N163" s="190">
        <f>IFERROR(N175,0)+IFERROR(N181,0)+IFERROR(N187,0)+IFERROR(N193,0)+IFERROR(N199,0)</f>
        <v>0</v>
      </c>
      <c r="O163" s="190">
        <f t="shared" ref="O163:BN163" si="571">IFERROR(O175,0)+IFERROR(O181,0)+IFERROR(O187,0)+IFERROR(O193,0)+IFERROR(O199,0)</f>
        <v>0</v>
      </c>
      <c r="P163" s="190">
        <f t="shared" si="571"/>
        <v>0</v>
      </c>
      <c r="Q163" s="190">
        <f t="shared" si="571"/>
        <v>0</v>
      </c>
      <c r="R163" s="190">
        <f t="shared" si="571"/>
        <v>0</v>
      </c>
      <c r="S163" s="190">
        <f t="shared" si="571"/>
        <v>0</v>
      </c>
      <c r="T163" s="190">
        <f t="shared" si="571"/>
        <v>0</v>
      </c>
      <c r="U163" s="190">
        <f t="shared" si="571"/>
        <v>0</v>
      </c>
      <c r="V163" s="190">
        <f t="shared" si="571"/>
        <v>0</v>
      </c>
      <c r="W163" s="190">
        <f t="shared" si="571"/>
        <v>0</v>
      </c>
      <c r="X163" s="190">
        <f t="shared" si="571"/>
        <v>0</v>
      </c>
      <c r="Y163" s="190">
        <f t="shared" si="571"/>
        <v>0</v>
      </c>
      <c r="Z163" s="190">
        <f t="shared" si="571"/>
        <v>0</v>
      </c>
      <c r="AA163" s="190">
        <f t="shared" si="571"/>
        <v>0</v>
      </c>
      <c r="AB163" s="190">
        <f t="shared" si="571"/>
        <v>0</v>
      </c>
      <c r="AC163" s="190">
        <f t="shared" si="571"/>
        <v>0</v>
      </c>
      <c r="AD163" s="190">
        <f t="shared" si="571"/>
        <v>0</v>
      </c>
      <c r="AE163" s="190">
        <f t="shared" si="571"/>
        <v>0</v>
      </c>
      <c r="AF163" s="190">
        <f t="shared" si="571"/>
        <v>0</v>
      </c>
      <c r="AG163" s="190">
        <f t="shared" si="571"/>
        <v>0</v>
      </c>
      <c r="AH163" s="190">
        <f t="shared" si="571"/>
        <v>0</v>
      </c>
      <c r="AI163" s="190">
        <f t="shared" si="571"/>
        <v>0</v>
      </c>
      <c r="AJ163" s="190">
        <f t="shared" si="571"/>
        <v>0</v>
      </c>
      <c r="AK163" s="190">
        <f t="shared" si="571"/>
        <v>0</v>
      </c>
      <c r="AL163" s="190">
        <f t="shared" si="571"/>
        <v>0</v>
      </c>
      <c r="AM163" s="190">
        <f t="shared" si="571"/>
        <v>0</v>
      </c>
      <c r="AN163" s="190">
        <f t="shared" si="571"/>
        <v>0</v>
      </c>
      <c r="AO163" s="190">
        <f t="shared" si="571"/>
        <v>0</v>
      </c>
      <c r="AP163" s="190">
        <f t="shared" si="571"/>
        <v>0</v>
      </c>
      <c r="AQ163" s="190">
        <f t="shared" si="571"/>
        <v>0</v>
      </c>
      <c r="AR163" s="190">
        <f t="shared" si="571"/>
        <v>0</v>
      </c>
      <c r="AS163" s="190">
        <f t="shared" si="571"/>
        <v>0</v>
      </c>
      <c r="AT163" s="190">
        <f t="shared" si="571"/>
        <v>0</v>
      </c>
      <c r="AU163" s="190">
        <f t="shared" si="571"/>
        <v>0</v>
      </c>
      <c r="AV163" s="190">
        <f t="shared" si="571"/>
        <v>0</v>
      </c>
      <c r="AW163" s="190">
        <f t="shared" si="571"/>
        <v>0</v>
      </c>
      <c r="AX163" s="190">
        <f t="shared" si="571"/>
        <v>0</v>
      </c>
      <c r="AY163" s="190">
        <f t="shared" si="571"/>
        <v>0</v>
      </c>
      <c r="AZ163" s="190">
        <f t="shared" si="571"/>
        <v>0</v>
      </c>
      <c r="BA163" s="190">
        <f t="shared" si="571"/>
        <v>0</v>
      </c>
      <c r="BB163" s="190">
        <f t="shared" si="571"/>
        <v>0</v>
      </c>
      <c r="BC163" s="190">
        <f t="shared" si="571"/>
        <v>0</v>
      </c>
      <c r="BD163" s="190">
        <f t="shared" si="571"/>
        <v>0</v>
      </c>
      <c r="BE163" s="190">
        <f t="shared" si="571"/>
        <v>0</v>
      </c>
      <c r="BF163" s="190">
        <f t="shared" si="571"/>
        <v>0</v>
      </c>
      <c r="BG163" s="190">
        <f t="shared" si="571"/>
        <v>0</v>
      </c>
      <c r="BH163" s="190">
        <f t="shared" si="571"/>
        <v>0</v>
      </c>
      <c r="BI163" s="190">
        <f t="shared" si="571"/>
        <v>0</v>
      </c>
      <c r="BJ163" s="190">
        <f t="shared" si="571"/>
        <v>0</v>
      </c>
      <c r="BK163" s="190">
        <f t="shared" si="571"/>
        <v>0</v>
      </c>
      <c r="BL163" s="190">
        <f t="shared" si="571"/>
        <v>0</v>
      </c>
      <c r="BM163" s="190">
        <f t="shared" si="571"/>
        <v>0</v>
      </c>
      <c r="BN163" s="190">
        <f t="shared" si="571"/>
        <v>0</v>
      </c>
    </row>
    <row r="164" spans="1:66" s="155" customFormat="1">
      <c r="C164" s="155" t="s">
        <v>31</v>
      </c>
      <c r="D164" s="190">
        <f t="shared" ref="D164:BN164" si="572">IFERROR(D176,0)+IFERROR(D182,0)+IFERROR(D188,0)+IFERROR(D194,0)+IFERROR(D200,0)</f>
        <v>0</v>
      </c>
      <c r="E164" s="190">
        <f t="shared" si="572"/>
        <v>0</v>
      </c>
      <c r="F164" s="190">
        <f t="shared" si="572"/>
        <v>0</v>
      </c>
      <c r="G164" s="190">
        <f t="shared" si="572"/>
        <v>0</v>
      </c>
      <c r="H164" s="190">
        <f t="shared" si="572"/>
        <v>0</v>
      </c>
      <c r="I164" s="190">
        <f t="shared" si="572"/>
        <v>0</v>
      </c>
      <c r="J164" s="190">
        <f t="shared" si="572"/>
        <v>0</v>
      </c>
      <c r="K164" s="190">
        <f t="shared" si="572"/>
        <v>0</v>
      </c>
      <c r="L164" s="190">
        <f t="shared" si="572"/>
        <v>0</v>
      </c>
      <c r="M164" s="190">
        <f t="shared" si="572"/>
        <v>0</v>
      </c>
      <c r="N164" s="190">
        <f t="shared" si="572"/>
        <v>0</v>
      </c>
      <c r="O164" s="190">
        <f t="shared" si="572"/>
        <v>0</v>
      </c>
      <c r="P164" s="190">
        <f t="shared" si="572"/>
        <v>0</v>
      </c>
      <c r="Q164" s="190">
        <f t="shared" si="572"/>
        <v>0</v>
      </c>
      <c r="R164" s="190">
        <f t="shared" si="572"/>
        <v>0</v>
      </c>
      <c r="S164" s="190">
        <f t="shared" si="572"/>
        <v>0</v>
      </c>
      <c r="T164" s="190">
        <f t="shared" si="572"/>
        <v>0</v>
      </c>
      <c r="U164" s="190">
        <f t="shared" si="572"/>
        <v>0</v>
      </c>
      <c r="V164" s="190">
        <f t="shared" si="572"/>
        <v>0</v>
      </c>
      <c r="W164" s="190">
        <f t="shared" si="572"/>
        <v>0</v>
      </c>
      <c r="X164" s="190">
        <f t="shared" si="572"/>
        <v>0</v>
      </c>
      <c r="Y164" s="190">
        <f t="shared" si="572"/>
        <v>0</v>
      </c>
      <c r="Z164" s="190">
        <f t="shared" si="572"/>
        <v>0</v>
      </c>
      <c r="AA164" s="190">
        <f t="shared" si="572"/>
        <v>0</v>
      </c>
      <c r="AB164" s="190">
        <f t="shared" si="572"/>
        <v>0</v>
      </c>
      <c r="AC164" s="190">
        <f t="shared" si="572"/>
        <v>0</v>
      </c>
      <c r="AD164" s="190">
        <f t="shared" si="572"/>
        <v>0</v>
      </c>
      <c r="AE164" s="190">
        <f t="shared" si="572"/>
        <v>0</v>
      </c>
      <c r="AF164" s="190">
        <f t="shared" si="572"/>
        <v>0</v>
      </c>
      <c r="AG164" s="190">
        <f t="shared" si="572"/>
        <v>0</v>
      </c>
      <c r="AH164" s="190">
        <f t="shared" si="572"/>
        <v>0</v>
      </c>
      <c r="AI164" s="190">
        <f t="shared" si="572"/>
        <v>0</v>
      </c>
      <c r="AJ164" s="190">
        <f t="shared" si="572"/>
        <v>0</v>
      </c>
      <c r="AK164" s="190">
        <f t="shared" si="572"/>
        <v>0</v>
      </c>
      <c r="AL164" s="190">
        <f t="shared" si="572"/>
        <v>0</v>
      </c>
      <c r="AM164" s="190">
        <f t="shared" si="572"/>
        <v>0</v>
      </c>
      <c r="AN164" s="190">
        <f t="shared" si="572"/>
        <v>0</v>
      </c>
      <c r="AO164" s="190">
        <f t="shared" si="572"/>
        <v>0</v>
      </c>
      <c r="AP164" s="190">
        <f t="shared" si="572"/>
        <v>0</v>
      </c>
      <c r="AQ164" s="190">
        <f t="shared" si="572"/>
        <v>0</v>
      </c>
      <c r="AR164" s="190">
        <f t="shared" si="572"/>
        <v>0</v>
      </c>
      <c r="AS164" s="190">
        <f t="shared" si="572"/>
        <v>0</v>
      </c>
      <c r="AT164" s="190">
        <f t="shared" si="572"/>
        <v>0</v>
      </c>
      <c r="AU164" s="190">
        <f t="shared" si="572"/>
        <v>0</v>
      </c>
      <c r="AV164" s="190">
        <f t="shared" si="572"/>
        <v>0</v>
      </c>
      <c r="AW164" s="190">
        <f t="shared" si="572"/>
        <v>0</v>
      </c>
      <c r="AX164" s="190">
        <f t="shared" si="572"/>
        <v>0</v>
      </c>
      <c r="AY164" s="190">
        <f t="shared" si="572"/>
        <v>0</v>
      </c>
      <c r="AZ164" s="190">
        <f t="shared" si="572"/>
        <v>0</v>
      </c>
      <c r="BA164" s="190">
        <f t="shared" si="572"/>
        <v>0</v>
      </c>
      <c r="BB164" s="190">
        <f t="shared" si="572"/>
        <v>0</v>
      </c>
      <c r="BC164" s="190">
        <f t="shared" si="572"/>
        <v>0</v>
      </c>
      <c r="BD164" s="190">
        <f t="shared" si="572"/>
        <v>0</v>
      </c>
      <c r="BE164" s="190">
        <f t="shared" si="572"/>
        <v>0</v>
      </c>
      <c r="BF164" s="190">
        <f t="shared" si="572"/>
        <v>0</v>
      </c>
      <c r="BG164" s="190">
        <f t="shared" si="572"/>
        <v>0</v>
      </c>
      <c r="BH164" s="190">
        <f t="shared" si="572"/>
        <v>0</v>
      </c>
      <c r="BI164" s="190">
        <f t="shared" si="572"/>
        <v>0</v>
      </c>
      <c r="BJ164" s="190">
        <f t="shared" si="572"/>
        <v>0</v>
      </c>
      <c r="BK164" s="190">
        <f t="shared" si="572"/>
        <v>0</v>
      </c>
      <c r="BL164" s="190">
        <f t="shared" si="572"/>
        <v>0</v>
      </c>
      <c r="BM164" s="190">
        <f t="shared" si="572"/>
        <v>0</v>
      </c>
      <c r="BN164" s="190">
        <f t="shared" si="572"/>
        <v>0</v>
      </c>
    </row>
    <row r="165" spans="1:66" s="155" customFormat="1">
      <c r="C165" s="155" t="s">
        <v>33</v>
      </c>
      <c r="D165" s="190">
        <f t="shared" ref="D165:BN165" si="573">IFERROR(D177,0)+IFERROR(D183,0)+IFERROR(D189,0)+IFERROR(D195,0)+IFERROR(D201,0)</f>
        <v>0</v>
      </c>
      <c r="E165" s="190">
        <f t="shared" si="573"/>
        <v>0</v>
      </c>
      <c r="F165" s="190">
        <f t="shared" si="573"/>
        <v>0</v>
      </c>
      <c r="G165" s="190">
        <f t="shared" si="573"/>
        <v>0</v>
      </c>
      <c r="H165" s="190">
        <f t="shared" si="573"/>
        <v>0</v>
      </c>
      <c r="I165" s="190">
        <f t="shared" si="573"/>
        <v>0</v>
      </c>
      <c r="J165" s="190">
        <f t="shared" si="573"/>
        <v>0</v>
      </c>
      <c r="K165" s="190">
        <f t="shared" si="573"/>
        <v>0</v>
      </c>
      <c r="L165" s="190">
        <f t="shared" si="573"/>
        <v>0</v>
      </c>
      <c r="M165" s="190">
        <f t="shared" si="573"/>
        <v>0</v>
      </c>
      <c r="N165" s="190">
        <f t="shared" si="573"/>
        <v>0</v>
      </c>
      <c r="O165" s="190">
        <f t="shared" si="573"/>
        <v>0</v>
      </c>
      <c r="P165" s="190">
        <f t="shared" si="573"/>
        <v>0</v>
      </c>
      <c r="Q165" s="190">
        <f t="shared" si="573"/>
        <v>0</v>
      </c>
      <c r="R165" s="190">
        <f t="shared" si="573"/>
        <v>0</v>
      </c>
      <c r="S165" s="190">
        <f t="shared" si="573"/>
        <v>0</v>
      </c>
      <c r="T165" s="190">
        <f t="shared" si="573"/>
        <v>0</v>
      </c>
      <c r="U165" s="190">
        <f t="shared" si="573"/>
        <v>0</v>
      </c>
      <c r="V165" s="190">
        <f t="shared" si="573"/>
        <v>0</v>
      </c>
      <c r="W165" s="190">
        <f t="shared" si="573"/>
        <v>0</v>
      </c>
      <c r="X165" s="190">
        <f t="shared" si="573"/>
        <v>0</v>
      </c>
      <c r="Y165" s="190">
        <f t="shared" si="573"/>
        <v>0</v>
      </c>
      <c r="Z165" s="190">
        <f t="shared" si="573"/>
        <v>0</v>
      </c>
      <c r="AA165" s="190">
        <f t="shared" si="573"/>
        <v>0</v>
      </c>
      <c r="AB165" s="190">
        <f t="shared" si="573"/>
        <v>0</v>
      </c>
      <c r="AC165" s="190">
        <f t="shared" si="573"/>
        <v>0</v>
      </c>
      <c r="AD165" s="190">
        <f t="shared" si="573"/>
        <v>0</v>
      </c>
      <c r="AE165" s="190">
        <f t="shared" si="573"/>
        <v>0</v>
      </c>
      <c r="AF165" s="190">
        <f t="shared" si="573"/>
        <v>0</v>
      </c>
      <c r="AG165" s="190">
        <f t="shared" si="573"/>
        <v>0</v>
      </c>
      <c r="AH165" s="190">
        <f t="shared" si="573"/>
        <v>0</v>
      </c>
      <c r="AI165" s="190">
        <f t="shared" si="573"/>
        <v>0</v>
      </c>
      <c r="AJ165" s="190">
        <f t="shared" si="573"/>
        <v>0</v>
      </c>
      <c r="AK165" s="190">
        <f t="shared" si="573"/>
        <v>0</v>
      </c>
      <c r="AL165" s="190">
        <f t="shared" si="573"/>
        <v>0</v>
      </c>
      <c r="AM165" s="190">
        <f t="shared" si="573"/>
        <v>0</v>
      </c>
      <c r="AN165" s="190">
        <f t="shared" si="573"/>
        <v>0</v>
      </c>
      <c r="AO165" s="190">
        <f t="shared" si="573"/>
        <v>0</v>
      </c>
      <c r="AP165" s="190">
        <f t="shared" si="573"/>
        <v>0</v>
      </c>
      <c r="AQ165" s="190">
        <f t="shared" si="573"/>
        <v>0</v>
      </c>
      <c r="AR165" s="190">
        <f t="shared" si="573"/>
        <v>0</v>
      </c>
      <c r="AS165" s="190">
        <f t="shared" si="573"/>
        <v>0</v>
      </c>
      <c r="AT165" s="190">
        <f t="shared" si="573"/>
        <v>0</v>
      </c>
      <c r="AU165" s="190">
        <f t="shared" si="573"/>
        <v>0</v>
      </c>
      <c r="AV165" s="190">
        <f t="shared" si="573"/>
        <v>0</v>
      </c>
      <c r="AW165" s="190">
        <f t="shared" si="573"/>
        <v>0</v>
      </c>
      <c r="AX165" s="190">
        <f t="shared" si="573"/>
        <v>0</v>
      </c>
      <c r="AY165" s="190">
        <f t="shared" si="573"/>
        <v>0</v>
      </c>
      <c r="AZ165" s="190">
        <f t="shared" si="573"/>
        <v>0</v>
      </c>
      <c r="BA165" s="190">
        <f t="shared" si="573"/>
        <v>0</v>
      </c>
      <c r="BB165" s="190">
        <f t="shared" si="573"/>
        <v>0</v>
      </c>
      <c r="BC165" s="190">
        <f t="shared" si="573"/>
        <v>0</v>
      </c>
      <c r="BD165" s="190">
        <f t="shared" si="573"/>
        <v>0</v>
      </c>
      <c r="BE165" s="190">
        <f t="shared" si="573"/>
        <v>0</v>
      </c>
      <c r="BF165" s="190">
        <f t="shared" si="573"/>
        <v>0</v>
      </c>
      <c r="BG165" s="190">
        <f t="shared" si="573"/>
        <v>0</v>
      </c>
      <c r="BH165" s="190">
        <f t="shared" si="573"/>
        <v>0</v>
      </c>
      <c r="BI165" s="190">
        <f t="shared" si="573"/>
        <v>0</v>
      </c>
      <c r="BJ165" s="190">
        <f t="shared" si="573"/>
        <v>0</v>
      </c>
      <c r="BK165" s="190">
        <f t="shared" si="573"/>
        <v>0</v>
      </c>
      <c r="BL165" s="190">
        <f t="shared" si="573"/>
        <v>0</v>
      </c>
      <c r="BM165" s="190">
        <f t="shared" si="573"/>
        <v>0</v>
      </c>
      <c r="BN165" s="190">
        <f t="shared" si="573"/>
        <v>0</v>
      </c>
    </row>
    <row r="166" spans="1:66" s="155" customFormat="1">
      <c r="C166" s="155" t="s">
        <v>304</v>
      </c>
      <c r="D166" s="190">
        <f t="shared" ref="D166:BN166" si="574">IFERROR(D178,0)+IFERROR(D184,0)+IFERROR(D190,0)+IFERROR(D196,0)+IFERROR(D202,0)</f>
        <v>0</v>
      </c>
      <c r="E166" s="190">
        <f t="shared" si="574"/>
        <v>0</v>
      </c>
      <c r="F166" s="190">
        <f t="shared" si="574"/>
        <v>0</v>
      </c>
      <c r="G166" s="190">
        <f t="shared" si="574"/>
        <v>0</v>
      </c>
      <c r="H166" s="190">
        <f t="shared" si="574"/>
        <v>0</v>
      </c>
      <c r="I166" s="190">
        <f t="shared" si="574"/>
        <v>0</v>
      </c>
      <c r="J166" s="190">
        <f t="shared" si="574"/>
        <v>0</v>
      </c>
      <c r="K166" s="190">
        <f t="shared" si="574"/>
        <v>0</v>
      </c>
      <c r="L166" s="190">
        <f t="shared" si="574"/>
        <v>0</v>
      </c>
      <c r="M166" s="190">
        <f t="shared" si="574"/>
        <v>0</v>
      </c>
      <c r="N166" s="190">
        <f t="shared" si="574"/>
        <v>0</v>
      </c>
      <c r="O166" s="190">
        <f t="shared" si="574"/>
        <v>0</v>
      </c>
      <c r="P166" s="190">
        <f t="shared" si="574"/>
        <v>0</v>
      </c>
      <c r="Q166" s="190">
        <f t="shared" si="574"/>
        <v>0</v>
      </c>
      <c r="R166" s="190">
        <f t="shared" si="574"/>
        <v>0</v>
      </c>
      <c r="S166" s="190">
        <f t="shared" si="574"/>
        <v>0</v>
      </c>
      <c r="T166" s="190">
        <f t="shared" si="574"/>
        <v>0</v>
      </c>
      <c r="U166" s="190">
        <f t="shared" si="574"/>
        <v>0</v>
      </c>
      <c r="V166" s="190">
        <f t="shared" si="574"/>
        <v>0</v>
      </c>
      <c r="W166" s="190">
        <f t="shared" si="574"/>
        <v>0</v>
      </c>
      <c r="X166" s="190">
        <f t="shared" si="574"/>
        <v>0</v>
      </c>
      <c r="Y166" s="190">
        <f t="shared" si="574"/>
        <v>0</v>
      </c>
      <c r="Z166" s="190">
        <f t="shared" si="574"/>
        <v>0</v>
      </c>
      <c r="AA166" s="190">
        <f t="shared" si="574"/>
        <v>0</v>
      </c>
      <c r="AB166" s="190">
        <f t="shared" si="574"/>
        <v>0</v>
      </c>
      <c r="AC166" s="190">
        <f t="shared" si="574"/>
        <v>0</v>
      </c>
      <c r="AD166" s="190">
        <f t="shared" si="574"/>
        <v>0</v>
      </c>
      <c r="AE166" s="190">
        <f t="shared" si="574"/>
        <v>0</v>
      </c>
      <c r="AF166" s="190">
        <f t="shared" si="574"/>
        <v>0</v>
      </c>
      <c r="AG166" s="190">
        <f t="shared" si="574"/>
        <v>0</v>
      </c>
      <c r="AH166" s="190">
        <f t="shared" si="574"/>
        <v>0</v>
      </c>
      <c r="AI166" s="190">
        <f t="shared" si="574"/>
        <v>0</v>
      </c>
      <c r="AJ166" s="190">
        <f t="shared" si="574"/>
        <v>0</v>
      </c>
      <c r="AK166" s="190">
        <f t="shared" si="574"/>
        <v>0</v>
      </c>
      <c r="AL166" s="190">
        <f t="shared" si="574"/>
        <v>0</v>
      </c>
      <c r="AM166" s="190">
        <f t="shared" si="574"/>
        <v>0</v>
      </c>
      <c r="AN166" s="190">
        <f t="shared" si="574"/>
        <v>0</v>
      </c>
      <c r="AO166" s="190">
        <f t="shared" si="574"/>
        <v>0</v>
      </c>
      <c r="AP166" s="190">
        <f t="shared" si="574"/>
        <v>0</v>
      </c>
      <c r="AQ166" s="190">
        <f t="shared" si="574"/>
        <v>0</v>
      </c>
      <c r="AR166" s="190">
        <f t="shared" si="574"/>
        <v>0</v>
      </c>
      <c r="AS166" s="190">
        <f t="shared" si="574"/>
        <v>0</v>
      </c>
      <c r="AT166" s="190">
        <f t="shared" si="574"/>
        <v>0</v>
      </c>
      <c r="AU166" s="190">
        <f t="shared" si="574"/>
        <v>0</v>
      </c>
      <c r="AV166" s="190">
        <f t="shared" si="574"/>
        <v>0</v>
      </c>
      <c r="AW166" s="190">
        <f t="shared" si="574"/>
        <v>0</v>
      </c>
      <c r="AX166" s="190">
        <f t="shared" si="574"/>
        <v>0</v>
      </c>
      <c r="AY166" s="190">
        <f t="shared" si="574"/>
        <v>0</v>
      </c>
      <c r="AZ166" s="190">
        <f t="shared" si="574"/>
        <v>0</v>
      </c>
      <c r="BA166" s="190">
        <f t="shared" si="574"/>
        <v>0</v>
      </c>
      <c r="BB166" s="190">
        <f t="shared" si="574"/>
        <v>0</v>
      </c>
      <c r="BC166" s="190">
        <f t="shared" si="574"/>
        <v>0</v>
      </c>
      <c r="BD166" s="190">
        <f t="shared" si="574"/>
        <v>0</v>
      </c>
      <c r="BE166" s="190">
        <f t="shared" si="574"/>
        <v>0</v>
      </c>
      <c r="BF166" s="190">
        <f t="shared" si="574"/>
        <v>0</v>
      </c>
      <c r="BG166" s="190">
        <f t="shared" si="574"/>
        <v>0</v>
      </c>
      <c r="BH166" s="190">
        <f t="shared" si="574"/>
        <v>0</v>
      </c>
      <c r="BI166" s="190">
        <f t="shared" si="574"/>
        <v>0</v>
      </c>
      <c r="BJ166" s="190">
        <f t="shared" si="574"/>
        <v>0</v>
      </c>
      <c r="BK166" s="190">
        <f t="shared" si="574"/>
        <v>0</v>
      </c>
      <c r="BL166" s="190">
        <f t="shared" si="574"/>
        <v>0</v>
      </c>
      <c r="BM166" s="190">
        <f t="shared" si="574"/>
        <v>0</v>
      </c>
      <c r="BN166" s="190">
        <f t="shared" si="574"/>
        <v>0</v>
      </c>
    </row>
    <row r="167" spans="1:66" s="155" customFormat="1"/>
    <row r="168" spans="1:66" s="155" customFormat="1" hidden="1"/>
    <row r="169" spans="1:66" s="155" customFormat="1" hidden="1"/>
    <row r="170" spans="1:66" s="155" customFormat="1" hidden="1"/>
    <row r="171" spans="1:66" s="155" customFormat="1" hidden="1"/>
    <row r="172" spans="1:66" s="155" customFormat="1" hidden="1">
      <c r="A172" s="155" t="s">
        <v>300</v>
      </c>
      <c r="B172" s="155">
        <f>B161/5</f>
        <v>0</v>
      </c>
      <c r="C172" s="110"/>
      <c r="D172" s="155">
        <v>2015</v>
      </c>
      <c r="E172" s="155">
        <v>2016</v>
      </c>
      <c r="F172" s="155">
        <v>2017</v>
      </c>
      <c r="G172" s="155">
        <v>2018</v>
      </c>
      <c r="H172" s="155">
        <v>2019</v>
      </c>
      <c r="I172" s="155">
        <v>2020</v>
      </c>
      <c r="J172" s="155">
        <v>2021</v>
      </c>
      <c r="K172" s="155">
        <v>2022</v>
      </c>
      <c r="L172" s="155">
        <v>2023</v>
      </c>
      <c r="M172" s="155">
        <v>2024</v>
      </c>
      <c r="N172" s="155">
        <v>2025</v>
      </c>
      <c r="O172" s="155">
        <v>2026</v>
      </c>
      <c r="P172" s="155">
        <v>2027</v>
      </c>
      <c r="Q172" s="155">
        <v>2028</v>
      </c>
      <c r="R172" s="155">
        <v>2029</v>
      </c>
      <c r="S172" s="155">
        <v>2030</v>
      </c>
      <c r="T172" s="155">
        <v>2031</v>
      </c>
      <c r="U172" s="155">
        <v>2032</v>
      </c>
      <c r="V172" s="155">
        <v>2033</v>
      </c>
      <c r="W172" s="155">
        <v>2034</v>
      </c>
      <c r="X172" s="155">
        <v>2035</v>
      </c>
      <c r="Y172" s="155">
        <v>2036</v>
      </c>
      <c r="Z172" s="155">
        <v>2037</v>
      </c>
      <c r="AA172" s="155">
        <v>2038</v>
      </c>
      <c r="AB172" s="155">
        <v>2039</v>
      </c>
      <c r="AC172" s="155">
        <v>2040</v>
      </c>
      <c r="AD172" s="155">
        <v>2041</v>
      </c>
      <c r="AE172" s="155">
        <v>2042</v>
      </c>
      <c r="AF172" s="155">
        <v>2043</v>
      </c>
      <c r="AG172" s="155">
        <v>2044</v>
      </c>
      <c r="AH172" s="155">
        <v>2045</v>
      </c>
      <c r="AI172" s="155">
        <v>2046</v>
      </c>
      <c r="AJ172" s="155">
        <v>2047</v>
      </c>
      <c r="AK172" s="155">
        <v>2048</v>
      </c>
      <c r="AL172" s="155">
        <v>2049</v>
      </c>
      <c r="AM172" s="155">
        <v>2050</v>
      </c>
      <c r="AN172" s="155">
        <v>2051</v>
      </c>
      <c r="AO172" s="155">
        <v>2052</v>
      </c>
      <c r="AP172" s="155">
        <v>2053</v>
      </c>
      <c r="AQ172" s="155">
        <v>2054</v>
      </c>
      <c r="AR172" s="155">
        <v>2055</v>
      </c>
      <c r="AS172" s="155">
        <v>2056</v>
      </c>
      <c r="AT172" s="155">
        <v>2057</v>
      </c>
      <c r="AU172" s="155">
        <v>2058</v>
      </c>
      <c r="AV172" s="155">
        <v>2059</v>
      </c>
      <c r="AW172" s="155">
        <v>2060</v>
      </c>
      <c r="AX172" s="155">
        <v>2061</v>
      </c>
      <c r="AY172" s="155">
        <v>2062</v>
      </c>
      <c r="AZ172" s="155">
        <v>2063</v>
      </c>
      <c r="BA172" s="155">
        <v>2064</v>
      </c>
      <c r="BB172" s="155">
        <v>2065</v>
      </c>
      <c r="BC172" s="155">
        <v>2066</v>
      </c>
      <c r="BD172" s="155">
        <v>2067</v>
      </c>
      <c r="BE172" s="155">
        <v>2068</v>
      </c>
      <c r="BF172" s="155">
        <v>2069</v>
      </c>
      <c r="BG172" s="155">
        <v>2070</v>
      </c>
      <c r="BH172" s="155">
        <v>2071</v>
      </c>
      <c r="BI172" s="155">
        <v>2072</v>
      </c>
      <c r="BJ172" s="155">
        <v>2073</v>
      </c>
      <c r="BK172" s="155">
        <v>2074</v>
      </c>
      <c r="BL172" s="155">
        <v>2075</v>
      </c>
      <c r="BM172" s="155">
        <v>2076</v>
      </c>
      <c r="BN172" s="155">
        <v>2077</v>
      </c>
    </row>
    <row r="173" spans="1:66" s="155" customFormat="1" hidden="1">
      <c r="A173" s="155" t="s">
        <v>301</v>
      </c>
      <c r="B173" s="155">
        <f>B162</f>
        <v>6</v>
      </c>
      <c r="D173" s="155">
        <f>B173</f>
        <v>6</v>
      </c>
      <c r="E173" s="155">
        <f>IF(D173&gt;0,D173-1,0)</f>
        <v>5</v>
      </c>
      <c r="F173" s="155">
        <f t="shared" ref="F173" si="575">IF(E173&gt;0,E173-1,0)</f>
        <v>4</v>
      </c>
      <c r="G173" s="155">
        <f t="shared" ref="G173" si="576">IF(F173&gt;0,F173-1,0)</f>
        <v>3</v>
      </c>
      <c r="H173" s="155">
        <f t="shared" ref="H173" si="577">IF(G173&gt;0,G173-1,0)</f>
        <v>2</v>
      </c>
      <c r="I173" s="155">
        <f t="shared" ref="I173" si="578">IF(H173&gt;0,H173-1,0)</f>
        <v>1</v>
      </c>
      <c r="J173" s="155">
        <f t="shared" ref="J173" si="579">IF(I173&gt;0,I173-1,0)</f>
        <v>0</v>
      </c>
      <c r="K173" s="155">
        <f t="shared" ref="K173" si="580">IF(J173&gt;0,J173-1,0)</f>
        <v>0</v>
      </c>
      <c r="L173" s="155">
        <f t="shared" ref="L173" si="581">IF(K173&gt;0,K173-1,0)</f>
        <v>0</v>
      </c>
      <c r="M173" s="155">
        <f t="shared" ref="M173" si="582">IF(L173&gt;0,L173-1,0)</f>
        <v>0</v>
      </c>
      <c r="N173" s="155">
        <f t="shared" ref="N173" si="583">IF(M173&gt;0,M173-1,0)</f>
        <v>0</v>
      </c>
      <c r="O173" s="155">
        <f t="shared" ref="O173" si="584">IF(N173&gt;0,N173-1,0)</f>
        <v>0</v>
      </c>
      <c r="P173" s="155">
        <f t="shared" ref="P173" si="585">IF(O173&gt;0,O173-1,0)</f>
        <v>0</v>
      </c>
      <c r="Q173" s="155">
        <f t="shared" ref="Q173" si="586">IF(P173&gt;0,P173-1,0)</f>
        <v>0</v>
      </c>
      <c r="R173" s="155">
        <f t="shared" ref="R173" si="587">IF(Q173&gt;0,Q173-1,0)</f>
        <v>0</v>
      </c>
      <c r="S173" s="155">
        <f t="shared" ref="S173" si="588">IF(R173&gt;0,R173-1,0)</f>
        <v>0</v>
      </c>
      <c r="T173" s="155">
        <f t="shared" ref="T173" si="589">IF(S173&gt;0,S173-1,0)</f>
        <v>0</v>
      </c>
      <c r="U173" s="155">
        <f t="shared" ref="U173" si="590">IF(T173&gt;0,T173-1,0)</f>
        <v>0</v>
      </c>
      <c r="V173" s="155">
        <f t="shared" ref="V173" si="591">IF(U173&gt;0,U173-1,0)</f>
        <v>0</v>
      </c>
      <c r="W173" s="155">
        <f t="shared" ref="W173" si="592">IF(V173&gt;0,V173-1,0)</f>
        <v>0</v>
      </c>
      <c r="X173" s="155">
        <f t="shared" ref="X173" si="593">IF(W173&gt;0,W173-1,0)</f>
        <v>0</v>
      </c>
      <c r="Y173" s="155">
        <f t="shared" ref="Y173" si="594">IF(X173&gt;0,X173-1,0)</f>
        <v>0</v>
      </c>
      <c r="Z173" s="155">
        <f t="shared" ref="Z173" si="595">IF(Y173&gt;0,Y173-1,0)</f>
        <v>0</v>
      </c>
      <c r="AA173" s="155">
        <f t="shared" ref="AA173" si="596">IF(Z173&gt;0,Z173-1,0)</f>
        <v>0</v>
      </c>
      <c r="AB173" s="155">
        <f t="shared" ref="AB173" si="597">IF(AA173&gt;0,AA173-1,0)</f>
        <v>0</v>
      </c>
      <c r="AC173" s="155">
        <f t="shared" ref="AC173" si="598">IF(AB173&gt;0,AB173-1,0)</f>
        <v>0</v>
      </c>
      <c r="AD173" s="155">
        <f t="shared" ref="AD173" si="599">IF(AC173&gt;0,AC173-1,0)</f>
        <v>0</v>
      </c>
      <c r="AE173" s="155">
        <f t="shared" ref="AE173" si="600">IF(AD173&gt;0,AD173-1,0)</f>
        <v>0</v>
      </c>
      <c r="AF173" s="155">
        <f t="shared" ref="AF173" si="601">IF(AE173&gt;0,AE173-1,0)</f>
        <v>0</v>
      </c>
      <c r="AG173" s="155">
        <f t="shared" ref="AG173" si="602">IF(AF173&gt;0,AF173-1,0)</f>
        <v>0</v>
      </c>
      <c r="AH173" s="155">
        <f t="shared" ref="AH173" si="603">IF(AG173&gt;0,AG173-1,0)</f>
        <v>0</v>
      </c>
      <c r="AI173" s="155">
        <f t="shared" ref="AI173" si="604">IF(AH173&gt;0,AH173-1,0)</f>
        <v>0</v>
      </c>
      <c r="AJ173" s="155">
        <f t="shared" ref="AJ173" si="605">IF(AI173&gt;0,AI173-1,0)</f>
        <v>0</v>
      </c>
      <c r="AK173" s="155">
        <f t="shared" ref="AK173" si="606">IF(AJ173&gt;0,AJ173-1,0)</f>
        <v>0</v>
      </c>
      <c r="AL173" s="155">
        <f t="shared" ref="AL173" si="607">IF(AK173&gt;0,AK173-1,0)</f>
        <v>0</v>
      </c>
      <c r="AM173" s="155">
        <f t="shared" ref="AM173" si="608">IF(AL173&gt;0,AL173-1,0)</f>
        <v>0</v>
      </c>
      <c r="AN173" s="155">
        <f t="shared" ref="AN173" si="609">IF(AM173&gt;0,AM173-1,0)</f>
        <v>0</v>
      </c>
      <c r="AO173" s="155">
        <f t="shared" ref="AO173" si="610">IF(AN173&gt;0,AN173-1,0)</f>
        <v>0</v>
      </c>
      <c r="AP173" s="155">
        <f t="shared" ref="AP173" si="611">IF(AO173&gt;0,AO173-1,0)</f>
        <v>0</v>
      </c>
      <c r="AQ173" s="155">
        <f t="shared" ref="AQ173" si="612">IF(AP173&gt;0,AP173-1,0)</f>
        <v>0</v>
      </c>
      <c r="AR173" s="155">
        <f t="shared" ref="AR173" si="613">IF(AQ173&gt;0,AQ173-1,0)</f>
        <v>0</v>
      </c>
      <c r="AS173" s="155">
        <f t="shared" ref="AS173" si="614">IF(AR173&gt;0,AR173-1,0)</f>
        <v>0</v>
      </c>
      <c r="AT173" s="155">
        <f t="shared" ref="AT173" si="615">IF(AS173&gt;0,AS173-1,0)</f>
        <v>0</v>
      </c>
      <c r="AU173" s="155">
        <f t="shared" ref="AU173" si="616">IF(AT173&gt;0,AT173-1,0)</f>
        <v>0</v>
      </c>
      <c r="AV173" s="155">
        <f t="shared" ref="AV173" si="617">IF(AU173&gt;0,AU173-1,0)</f>
        <v>0</v>
      </c>
      <c r="AW173" s="155">
        <f t="shared" ref="AW173" si="618">IF(AV173&gt;0,AV173-1,0)</f>
        <v>0</v>
      </c>
      <c r="AX173" s="155">
        <f t="shared" ref="AX173" si="619">IF(AW173&gt;0,AW173-1,0)</f>
        <v>0</v>
      </c>
      <c r="AY173" s="155">
        <f t="shared" ref="AY173" si="620">IF(AX173&gt;0,AX173-1,0)</f>
        <v>0</v>
      </c>
      <c r="AZ173" s="155">
        <f t="shared" ref="AZ173" si="621">IF(AY173&gt;0,AY173-1,0)</f>
        <v>0</v>
      </c>
      <c r="BA173" s="155">
        <f t="shared" ref="BA173" si="622">IF(AZ173&gt;0,AZ173-1,0)</f>
        <v>0</v>
      </c>
      <c r="BB173" s="155">
        <f t="shared" ref="BB173" si="623">IF(BA173&gt;0,BA173-1,0)</f>
        <v>0</v>
      </c>
      <c r="BC173" s="155">
        <f t="shared" ref="BC173" si="624">IF(BB173&gt;0,BB173-1,0)</f>
        <v>0</v>
      </c>
      <c r="BD173" s="155">
        <f t="shared" ref="BD173" si="625">IF(BC173&gt;0,BC173-1,0)</f>
        <v>0</v>
      </c>
      <c r="BE173" s="155">
        <f t="shared" ref="BE173" si="626">IF(BD173&gt;0,BD173-1,0)</f>
        <v>0</v>
      </c>
      <c r="BF173" s="155">
        <f t="shared" ref="BF173" si="627">IF(BE173&gt;0,BE173-1,0)</f>
        <v>0</v>
      </c>
      <c r="BG173" s="155">
        <f t="shared" ref="BG173" si="628">IF(BF173&gt;0,BF173-1,0)</f>
        <v>0</v>
      </c>
      <c r="BH173" s="155">
        <f t="shared" ref="BH173" si="629">IF(BG173&gt;0,BG173-1,0)</f>
        <v>0</v>
      </c>
      <c r="BI173" s="155">
        <f t="shared" ref="BI173" si="630">IF(BH173&gt;0,BH173-1,0)</f>
        <v>0</v>
      </c>
      <c r="BJ173" s="155">
        <f t="shared" ref="BJ173" si="631">IF(BI173&gt;0,BI173-1,0)</f>
        <v>0</v>
      </c>
      <c r="BK173" s="155">
        <f t="shared" ref="BK173" si="632">IF(BJ173&gt;0,BJ173-1,0)</f>
        <v>0</v>
      </c>
      <c r="BL173" s="155">
        <f t="shared" ref="BL173" si="633">IF(BK173&gt;0,BK173-1,0)</f>
        <v>0</v>
      </c>
      <c r="BM173" s="155">
        <f t="shared" ref="BM173" si="634">IF(BL173&gt;0,BL173-1,0)</f>
        <v>0</v>
      </c>
      <c r="BN173" s="155">
        <f t="shared" ref="BN173" si="635">IF(BM173&gt;0,BM173-1,0)</f>
        <v>0</v>
      </c>
    </row>
    <row r="174" spans="1:66" s="155" customFormat="1" hidden="1">
      <c r="D174" s="155">
        <f>B172</f>
        <v>0</v>
      </c>
      <c r="E174" s="155">
        <f>D178</f>
        <v>0</v>
      </c>
      <c r="F174" s="155">
        <f t="shared" ref="F174" si="636">E178</f>
        <v>0</v>
      </c>
      <c r="G174" s="155">
        <f t="shared" ref="G174" si="637">F178</f>
        <v>0</v>
      </c>
      <c r="H174" s="155">
        <f t="shared" ref="H174" si="638">G178</f>
        <v>0</v>
      </c>
      <c r="I174" s="155">
        <f t="shared" ref="I174" si="639">H178</f>
        <v>0</v>
      </c>
      <c r="J174" s="155">
        <f t="shared" ref="J174" si="640">I178</f>
        <v>0</v>
      </c>
      <c r="K174" s="155" t="e">
        <f t="shared" ref="K174" si="641">J178</f>
        <v>#N/A</v>
      </c>
      <c r="L174" s="155" t="e">
        <f t="shared" ref="L174" si="642">K178</f>
        <v>#N/A</v>
      </c>
      <c r="M174" s="155" t="e">
        <f t="shared" ref="M174" si="643">L178</f>
        <v>#N/A</v>
      </c>
      <c r="N174" s="155" t="e">
        <f t="shared" ref="N174" si="644">M178</f>
        <v>#N/A</v>
      </c>
      <c r="O174" s="155" t="e">
        <f t="shared" ref="O174" si="645">N178</f>
        <v>#N/A</v>
      </c>
      <c r="P174" s="155" t="e">
        <f t="shared" ref="P174" si="646">O178</f>
        <v>#N/A</v>
      </c>
      <c r="Q174" s="155" t="e">
        <f t="shared" ref="Q174" si="647">P178</f>
        <v>#N/A</v>
      </c>
      <c r="R174" s="155" t="e">
        <f t="shared" ref="R174" si="648">Q178</f>
        <v>#N/A</v>
      </c>
      <c r="S174" s="155" t="e">
        <f t="shared" ref="S174" si="649">R178</f>
        <v>#N/A</v>
      </c>
      <c r="T174" s="155" t="e">
        <f t="shared" ref="T174" si="650">S178</f>
        <v>#N/A</v>
      </c>
      <c r="U174" s="155" t="e">
        <f t="shared" ref="U174" si="651">T178</f>
        <v>#N/A</v>
      </c>
      <c r="V174" s="155" t="e">
        <f t="shared" ref="V174" si="652">U178</f>
        <v>#N/A</v>
      </c>
      <c r="W174" s="155" t="e">
        <f t="shared" ref="W174" si="653">V178</f>
        <v>#N/A</v>
      </c>
      <c r="X174" s="155" t="e">
        <f t="shared" ref="X174" si="654">W178</f>
        <v>#N/A</v>
      </c>
      <c r="Y174" s="155" t="e">
        <f t="shared" ref="Y174" si="655">X178</f>
        <v>#N/A</v>
      </c>
      <c r="Z174" s="155" t="e">
        <f t="shared" ref="Z174" si="656">Y178</f>
        <v>#N/A</v>
      </c>
      <c r="AA174" s="155" t="e">
        <f t="shared" ref="AA174" si="657">Z178</f>
        <v>#N/A</v>
      </c>
      <c r="AB174" s="155" t="e">
        <f t="shared" ref="AB174" si="658">AA178</f>
        <v>#N/A</v>
      </c>
      <c r="AC174" s="155" t="e">
        <f t="shared" ref="AC174" si="659">AB178</f>
        <v>#N/A</v>
      </c>
      <c r="AD174" s="155" t="e">
        <f t="shared" ref="AD174" si="660">AC178</f>
        <v>#N/A</v>
      </c>
      <c r="AE174" s="155" t="e">
        <f t="shared" ref="AE174" si="661">AD178</f>
        <v>#N/A</v>
      </c>
      <c r="AF174" s="155" t="e">
        <f t="shared" ref="AF174" si="662">AE178</f>
        <v>#N/A</v>
      </c>
      <c r="AG174" s="155" t="e">
        <f t="shared" ref="AG174" si="663">AF178</f>
        <v>#N/A</v>
      </c>
      <c r="AH174" s="155" t="e">
        <f t="shared" ref="AH174" si="664">AG178</f>
        <v>#N/A</v>
      </c>
      <c r="AI174" s="155" t="e">
        <f t="shared" ref="AI174" si="665">AH178</f>
        <v>#N/A</v>
      </c>
      <c r="AJ174" s="155" t="e">
        <f t="shared" ref="AJ174" si="666">AI178</f>
        <v>#N/A</v>
      </c>
      <c r="AK174" s="155" t="e">
        <f t="shared" ref="AK174" si="667">AJ178</f>
        <v>#N/A</v>
      </c>
      <c r="AL174" s="155" t="e">
        <f t="shared" ref="AL174" si="668">AK178</f>
        <v>#N/A</v>
      </c>
      <c r="AM174" s="155" t="e">
        <f t="shared" ref="AM174" si="669">AL178</f>
        <v>#N/A</v>
      </c>
      <c r="AN174" s="155" t="e">
        <f t="shared" ref="AN174" si="670">AM178</f>
        <v>#N/A</v>
      </c>
      <c r="AO174" s="155" t="e">
        <f t="shared" ref="AO174" si="671">AN178</f>
        <v>#N/A</v>
      </c>
      <c r="AP174" s="155" t="e">
        <f t="shared" ref="AP174" si="672">AO178</f>
        <v>#N/A</v>
      </c>
      <c r="AQ174" s="155" t="e">
        <f t="shared" ref="AQ174" si="673">AP178</f>
        <v>#N/A</v>
      </c>
      <c r="AR174" s="155" t="e">
        <f t="shared" ref="AR174" si="674">AQ178</f>
        <v>#N/A</v>
      </c>
      <c r="AS174" s="155" t="e">
        <f t="shared" ref="AS174" si="675">AR178</f>
        <v>#N/A</v>
      </c>
      <c r="AT174" s="155" t="e">
        <f t="shared" ref="AT174" si="676">AS178</f>
        <v>#N/A</v>
      </c>
      <c r="AU174" s="155" t="e">
        <f t="shared" ref="AU174" si="677">AT178</f>
        <v>#N/A</v>
      </c>
      <c r="AV174" s="155" t="e">
        <f t="shared" ref="AV174" si="678">AU178</f>
        <v>#N/A</v>
      </c>
      <c r="AW174" s="155" t="e">
        <f t="shared" ref="AW174" si="679">AV178</f>
        <v>#N/A</v>
      </c>
      <c r="AX174" s="155" t="e">
        <f t="shared" ref="AX174" si="680">AW178</f>
        <v>#N/A</v>
      </c>
      <c r="AY174" s="155" t="e">
        <f t="shared" ref="AY174" si="681">AX178</f>
        <v>#N/A</v>
      </c>
      <c r="AZ174" s="155" t="e">
        <f t="shared" ref="AZ174" si="682">AY178</f>
        <v>#N/A</v>
      </c>
      <c r="BA174" s="155" t="e">
        <f t="shared" ref="BA174" si="683">AZ178</f>
        <v>#N/A</v>
      </c>
      <c r="BB174" s="155" t="e">
        <f t="shared" ref="BB174" si="684">BA178</f>
        <v>#N/A</v>
      </c>
      <c r="BC174" s="155" t="e">
        <f t="shared" ref="BC174" si="685">BB178</f>
        <v>#N/A</v>
      </c>
      <c r="BD174" s="155" t="e">
        <f t="shared" ref="BD174" si="686">BC178</f>
        <v>#N/A</v>
      </c>
      <c r="BE174" s="155" t="e">
        <f t="shared" ref="BE174" si="687">BD178</f>
        <v>#N/A</v>
      </c>
      <c r="BF174" s="155" t="e">
        <f t="shared" ref="BF174" si="688">BE178</f>
        <v>#N/A</v>
      </c>
      <c r="BG174" s="155" t="e">
        <f t="shared" ref="BG174" si="689">BF178</f>
        <v>#N/A</v>
      </c>
      <c r="BH174" s="155" t="e">
        <f t="shared" ref="BH174" si="690">BG178</f>
        <v>#N/A</v>
      </c>
      <c r="BI174" s="155" t="e">
        <f t="shared" ref="BI174" si="691">BH178</f>
        <v>#N/A</v>
      </c>
      <c r="BJ174" s="155" t="e">
        <f t="shared" ref="BJ174" si="692">BI178</f>
        <v>#N/A</v>
      </c>
      <c r="BK174" s="155" t="e">
        <f t="shared" ref="BK174" si="693">BJ178</f>
        <v>#N/A</v>
      </c>
      <c r="BL174" s="155" t="e">
        <f t="shared" ref="BL174" si="694">BK178</f>
        <v>#N/A</v>
      </c>
      <c r="BM174" s="155" t="e">
        <f t="shared" ref="BM174" si="695">BL178</f>
        <v>#N/A</v>
      </c>
      <c r="BN174" s="155" t="e">
        <f t="shared" ref="BN174" si="696">BM178</f>
        <v>#N/A</v>
      </c>
    </row>
    <row r="175" spans="1:66" s="155" customFormat="1" hidden="1">
      <c r="C175" s="155" t="s">
        <v>29</v>
      </c>
      <c r="D175" s="155">
        <f>IF($D173&gt;=1,($B172/HLOOKUP($D173,'Annuity Cal'!$H$7:$BE$11,2,FALSE))*HLOOKUP(D173,'Annuity Cal'!$H$7:$BE$11,3,FALSE),(IF(D173&lt;=(-1),D173,0)))</f>
        <v>0</v>
      </c>
      <c r="E175" s="155">
        <f>IF($D173&gt;=1,($B172/HLOOKUP($D173,'Annuity Cal'!$H$7:$BE$11,2,FALSE))*HLOOKUP(E173,'Annuity Cal'!$H$7:$BE$11,3,FALSE),(IF(E173&lt;=(-1),E173,0)))</f>
        <v>0</v>
      </c>
      <c r="F175" s="155">
        <f>IF($D173&gt;=1,($B172/HLOOKUP($D173,'Annuity Cal'!$H$7:$BE$11,2,FALSE))*HLOOKUP(F173,'Annuity Cal'!$H$7:$BE$11,3,FALSE),(IF(F173&lt;=(-1),F173,0)))</f>
        <v>0</v>
      </c>
      <c r="G175" s="155">
        <f>IF($D173&gt;=1,($B172/HLOOKUP($D173,'Annuity Cal'!$H$7:$BE$11,2,FALSE))*HLOOKUP(G173,'Annuity Cal'!$H$7:$BE$11,3,FALSE),(IF(G173&lt;=(-1),G173,0)))</f>
        <v>0</v>
      </c>
      <c r="H175" s="155">
        <f>IF($D173&gt;=1,($B172/HLOOKUP($D173,'Annuity Cal'!$H$7:$BE$11,2,FALSE))*HLOOKUP(H173,'Annuity Cal'!$H$7:$BE$11,3,FALSE),(IF(H173&lt;=(-1),H173,0)))</f>
        <v>0</v>
      </c>
      <c r="I175" s="155">
        <f>IF($D173&gt;=1,($B172/HLOOKUP($D173,'Annuity Cal'!$H$7:$BE$11,2,FALSE))*HLOOKUP(I173,'Annuity Cal'!$H$7:$BE$11,3,FALSE),(IF(I173&lt;=(-1),I173,0)))</f>
        <v>0</v>
      </c>
      <c r="J175" s="155" t="e">
        <f>IF($D173&gt;=1,($B172/HLOOKUP($D173,'Annuity Cal'!$H$7:$BE$11,2,FALSE))*HLOOKUP(J173,'Annuity Cal'!$H$7:$BE$11,3,FALSE),(IF(J173&lt;=(-1),J173,0)))</f>
        <v>#N/A</v>
      </c>
      <c r="K175" s="155" t="e">
        <f>IF($D173&gt;=1,($B172/HLOOKUP($D173,'Annuity Cal'!$H$7:$BE$11,2,FALSE))*HLOOKUP(K173,'Annuity Cal'!$H$7:$BE$11,3,FALSE),(IF(K173&lt;=(-1),K173,0)))</f>
        <v>#N/A</v>
      </c>
      <c r="L175" s="155" t="e">
        <f>IF($D173&gt;=1,($B172/HLOOKUP($D173,'Annuity Cal'!$H$7:$BE$11,2,FALSE))*HLOOKUP(L173,'Annuity Cal'!$H$7:$BE$11,3,FALSE),(IF(L173&lt;=(-1),L173,0)))</f>
        <v>#N/A</v>
      </c>
      <c r="M175" s="155" t="e">
        <f>IF($D173&gt;=1,($B172/HLOOKUP($D173,'Annuity Cal'!$H$7:$BE$11,2,FALSE))*HLOOKUP(M173,'Annuity Cal'!$H$7:$BE$11,3,FALSE),(IF(M173&lt;=(-1),M173,0)))</f>
        <v>#N/A</v>
      </c>
      <c r="N175" s="155" t="e">
        <f>IF($D173&gt;=1,($B172/HLOOKUP($D173,'Annuity Cal'!$H$7:$BE$11,2,FALSE))*HLOOKUP(N173,'Annuity Cal'!$H$7:$BE$11,3,FALSE),(IF(N173&lt;=(-1),N173,0)))</f>
        <v>#N/A</v>
      </c>
      <c r="O175" s="155" t="e">
        <f>IF($D173&gt;=1,($B172/HLOOKUP($D173,'Annuity Cal'!$H$7:$BE$11,2,FALSE))*HLOOKUP(O173,'Annuity Cal'!$H$7:$BE$11,3,FALSE),(IF(O173&lt;=(-1),O173,0)))</f>
        <v>#N/A</v>
      </c>
      <c r="P175" s="155" t="e">
        <f>IF($D173&gt;=1,($B172/HLOOKUP($D173,'Annuity Cal'!$H$7:$BE$11,2,FALSE))*HLOOKUP(P173,'Annuity Cal'!$H$7:$BE$11,3,FALSE),(IF(P173&lt;=(-1),P173,0)))</f>
        <v>#N/A</v>
      </c>
      <c r="Q175" s="155" t="e">
        <f>IF($D173&gt;=1,($B172/HLOOKUP($D173,'Annuity Cal'!$H$7:$BE$11,2,FALSE))*HLOOKUP(Q173,'Annuity Cal'!$H$7:$BE$11,3,FALSE),(IF(Q173&lt;=(-1),Q173,0)))</f>
        <v>#N/A</v>
      </c>
      <c r="R175" s="155" t="e">
        <f>IF($D173&gt;=1,($B172/HLOOKUP($D173,'Annuity Cal'!$H$7:$BE$11,2,FALSE))*HLOOKUP(R173,'Annuity Cal'!$H$7:$BE$11,3,FALSE),(IF(R173&lt;=(-1),R173,0)))</f>
        <v>#N/A</v>
      </c>
      <c r="S175" s="155" t="e">
        <f>IF($D173&gt;=1,($B172/HLOOKUP($D173,'Annuity Cal'!$H$7:$BE$11,2,FALSE))*HLOOKUP(S173,'Annuity Cal'!$H$7:$BE$11,3,FALSE),(IF(S173&lt;=(-1),S173,0)))</f>
        <v>#N/A</v>
      </c>
      <c r="T175" s="155" t="e">
        <f>IF($D173&gt;=1,($B172/HLOOKUP($D173,'Annuity Cal'!$H$7:$BE$11,2,FALSE))*HLOOKUP(T173,'Annuity Cal'!$H$7:$BE$11,3,FALSE),(IF(T173&lt;=(-1),T173,0)))</f>
        <v>#N/A</v>
      </c>
      <c r="U175" s="155" t="e">
        <f>IF($D173&gt;=1,($B172/HLOOKUP($D173,'Annuity Cal'!$H$7:$BE$11,2,FALSE))*HLOOKUP(U173,'Annuity Cal'!$H$7:$BE$11,3,FALSE),(IF(U173&lt;=(-1),U173,0)))</f>
        <v>#N/A</v>
      </c>
      <c r="V175" s="155" t="e">
        <f>IF($D173&gt;=1,($B172/HLOOKUP($D173,'Annuity Cal'!$H$7:$BE$11,2,FALSE))*HLOOKUP(V173,'Annuity Cal'!$H$7:$BE$11,3,FALSE),(IF(V173&lt;=(-1),V173,0)))</f>
        <v>#N/A</v>
      </c>
      <c r="W175" s="155" t="e">
        <f>IF($D173&gt;=1,($B172/HLOOKUP($D173,'Annuity Cal'!$H$7:$BE$11,2,FALSE))*HLOOKUP(W173,'Annuity Cal'!$H$7:$BE$11,3,FALSE),(IF(W173&lt;=(-1),W173,0)))</f>
        <v>#N/A</v>
      </c>
      <c r="X175" s="155" t="e">
        <f>IF($D173&gt;=1,($B172/HLOOKUP($D173,'Annuity Cal'!$H$7:$BE$11,2,FALSE))*HLOOKUP(X173,'Annuity Cal'!$H$7:$BE$11,3,FALSE),(IF(X173&lt;=(-1),X173,0)))</f>
        <v>#N/A</v>
      </c>
      <c r="Y175" s="155" t="e">
        <f>IF($D173&gt;=1,($B172/HLOOKUP($D173,'Annuity Cal'!$H$7:$BE$11,2,FALSE))*HLOOKUP(Y173,'Annuity Cal'!$H$7:$BE$11,3,FALSE),(IF(Y173&lt;=(-1),Y173,0)))</f>
        <v>#N/A</v>
      </c>
      <c r="Z175" s="155" t="e">
        <f>IF($D173&gt;=1,($B172/HLOOKUP($D173,'Annuity Cal'!$H$7:$BE$11,2,FALSE))*HLOOKUP(Z173,'Annuity Cal'!$H$7:$BE$11,3,FALSE),(IF(Z173&lt;=(-1),Z173,0)))</f>
        <v>#N/A</v>
      </c>
      <c r="AA175" s="155" t="e">
        <f>IF($D173&gt;=1,($B172/HLOOKUP($D173,'Annuity Cal'!$H$7:$BE$11,2,FALSE))*HLOOKUP(AA173,'Annuity Cal'!$H$7:$BE$11,3,FALSE),(IF(AA173&lt;=(-1),AA173,0)))</f>
        <v>#N/A</v>
      </c>
      <c r="AB175" s="155" t="e">
        <f>IF($D173&gt;=1,($B172/HLOOKUP($D173,'Annuity Cal'!$H$7:$BE$11,2,FALSE))*HLOOKUP(AB173,'Annuity Cal'!$H$7:$BE$11,3,FALSE),(IF(AB173&lt;=(-1),AB173,0)))</f>
        <v>#N/A</v>
      </c>
      <c r="AC175" s="155" t="e">
        <f>IF($D173&gt;=1,($B172/HLOOKUP($D173,'Annuity Cal'!$H$7:$BE$11,2,FALSE))*HLOOKUP(AC173,'Annuity Cal'!$H$7:$BE$11,3,FALSE),(IF(AC173&lt;=(-1),AC173,0)))</f>
        <v>#N/A</v>
      </c>
      <c r="AD175" s="155" t="e">
        <f>IF($D173&gt;=1,($B172/HLOOKUP($D173,'Annuity Cal'!$H$7:$BE$11,2,FALSE))*HLOOKUP(AD173,'Annuity Cal'!$H$7:$BE$11,3,FALSE),(IF(AD173&lt;=(-1),AD173,0)))</f>
        <v>#N/A</v>
      </c>
      <c r="AE175" s="155" t="e">
        <f>IF($D173&gt;=1,($B172/HLOOKUP($D173,'Annuity Cal'!$H$7:$BE$11,2,FALSE))*HLOOKUP(AE173,'Annuity Cal'!$H$7:$BE$11,3,FALSE),(IF(AE173&lt;=(-1),AE173,0)))</f>
        <v>#N/A</v>
      </c>
      <c r="AF175" s="155" t="e">
        <f>IF($D173&gt;=1,($B172/HLOOKUP($D173,'Annuity Cal'!$H$7:$BE$11,2,FALSE))*HLOOKUP(AF173,'Annuity Cal'!$H$7:$BE$11,3,FALSE),(IF(AF173&lt;=(-1),AF173,0)))</f>
        <v>#N/A</v>
      </c>
      <c r="AG175" s="155" t="e">
        <f>IF($D173&gt;=1,($B172/HLOOKUP($D173,'Annuity Cal'!$H$7:$BE$11,2,FALSE))*HLOOKUP(AG173,'Annuity Cal'!$H$7:$BE$11,3,FALSE),(IF(AG173&lt;=(-1),AG173,0)))</f>
        <v>#N/A</v>
      </c>
      <c r="AH175" s="155" t="e">
        <f>IF($D173&gt;=1,($B172/HLOOKUP($D173,'Annuity Cal'!$H$7:$BE$11,2,FALSE))*HLOOKUP(AH173,'Annuity Cal'!$H$7:$BE$11,3,FALSE),(IF(AH173&lt;=(-1),AH173,0)))</f>
        <v>#N/A</v>
      </c>
      <c r="AI175" s="155" t="e">
        <f>IF($D173&gt;=1,($B172/HLOOKUP($D173,'Annuity Cal'!$H$7:$BE$11,2,FALSE))*HLOOKUP(AI173,'Annuity Cal'!$H$7:$BE$11,3,FALSE),(IF(AI173&lt;=(-1),AI173,0)))</f>
        <v>#N/A</v>
      </c>
      <c r="AJ175" s="155" t="e">
        <f>IF($D173&gt;=1,($B172/HLOOKUP($D173,'Annuity Cal'!$H$7:$BE$11,2,FALSE))*HLOOKUP(AJ173,'Annuity Cal'!$H$7:$BE$11,3,FALSE),(IF(AJ173&lt;=(-1),AJ173,0)))</f>
        <v>#N/A</v>
      </c>
      <c r="AK175" s="155" t="e">
        <f>IF($D173&gt;=1,($B172/HLOOKUP($D173,'Annuity Cal'!$H$7:$BE$11,2,FALSE))*HLOOKUP(AK173,'Annuity Cal'!$H$7:$BE$11,3,FALSE),(IF(AK173&lt;=(-1),AK173,0)))</f>
        <v>#N/A</v>
      </c>
      <c r="AL175" s="155" t="e">
        <f>IF($D173&gt;=1,($B172/HLOOKUP($D173,'Annuity Cal'!$H$7:$BE$11,2,FALSE))*HLOOKUP(AL173,'Annuity Cal'!$H$7:$BE$11,3,FALSE),(IF(AL173&lt;=(-1),AL173,0)))</f>
        <v>#N/A</v>
      </c>
      <c r="AM175" s="155" t="e">
        <f>IF($D173&gt;=1,($B172/HLOOKUP($D173,'Annuity Cal'!$H$7:$BE$11,2,FALSE))*HLOOKUP(AM173,'Annuity Cal'!$H$7:$BE$11,3,FALSE),(IF(AM173&lt;=(-1),AM173,0)))</f>
        <v>#N/A</v>
      </c>
      <c r="AN175" s="155" t="e">
        <f>IF($D173&gt;=1,($B172/HLOOKUP($D173,'Annuity Cal'!$H$7:$BE$11,2,FALSE))*HLOOKUP(AN173,'Annuity Cal'!$H$7:$BE$11,3,FALSE),(IF(AN173&lt;=(-1),AN173,0)))</f>
        <v>#N/A</v>
      </c>
      <c r="AO175" s="155" t="e">
        <f>IF($D173&gt;=1,($B172/HLOOKUP($D173,'Annuity Cal'!$H$7:$BE$11,2,FALSE))*HLOOKUP(AO173,'Annuity Cal'!$H$7:$BE$11,3,FALSE),(IF(AO173&lt;=(-1),AO173,0)))</f>
        <v>#N/A</v>
      </c>
      <c r="AP175" s="155" t="e">
        <f>IF($D173&gt;=1,($B172/HLOOKUP($D173,'Annuity Cal'!$H$7:$BE$11,2,FALSE))*HLOOKUP(AP173,'Annuity Cal'!$H$7:$BE$11,3,FALSE),(IF(AP173&lt;=(-1),AP173,0)))</f>
        <v>#N/A</v>
      </c>
      <c r="AQ175" s="155" t="e">
        <f>IF($D173&gt;=1,($B172/HLOOKUP($D173,'Annuity Cal'!$H$7:$BE$11,2,FALSE))*HLOOKUP(AQ173,'Annuity Cal'!$H$7:$BE$11,3,FALSE),(IF(AQ173&lt;=(-1),AQ173,0)))</f>
        <v>#N/A</v>
      </c>
      <c r="AR175" s="155" t="e">
        <f>IF($D173&gt;=1,($B172/HLOOKUP($D173,'Annuity Cal'!$H$7:$BE$11,2,FALSE))*HLOOKUP(AR173,'Annuity Cal'!$H$7:$BE$11,3,FALSE),(IF(AR173&lt;=(-1),AR173,0)))</f>
        <v>#N/A</v>
      </c>
      <c r="AS175" s="155" t="e">
        <f>IF($D173&gt;=1,($B172/HLOOKUP($D173,'Annuity Cal'!$H$7:$BE$11,2,FALSE))*HLOOKUP(AS173,'Annuity Cal'!$H$7:$BE$11,3,FALSE),(IF(AS173&lt;=(-1),AS173,0)))</f>
        <v>#N/A</v>
      </c>
      <c r="AT175" s="155" t="e">
        <f>IF($D173&gt;=1,($B172/HLOOKUP($D173,'Annuity Cal'!$H$7:$BE$11,2,FALSE))*HLOOKUP(AT173,'Annuity Cal'!$H$7:$BE$11,3,FALSE),(IF(AT173&lt;=(-1),AT173,0)))</f>
        <v>#N/A</v>
      </c>
      <c r="AU175" s="155" t="e">
        <f>IF($D173&gt;=1,($B172/HLOOKUP($D173,'Annuity Cal'!$H$7:$BE$11,2,FALSE))*HLOOKUP(AU173,'Annuity Cal'!$H$7:$BE$11,3,FALSE),(IF(AU173&lt;=(-1),AU173,0)))</f>
        <v>#N/A</v>
      </c>
      <c r="AV175" s="155" t="e">
        <f>IF($D173&gt;=1,($B172/HLOOKUP($D173,'Annuity Cal'!$H$7:$BE$11,2,FALSE))*HLOOKUP(AV173,'Annuity Cal'!$H$7:$BE$11,3,FALSE),(IF(AV173&lt;=(-1),AV173,0)))</f>
        <v>#N/A</v>
      </c>
      <c r="AW175" s="155" t="e">
        <f>IF($D173&gt;=1,($B172/HLOOKUP($D173,'Annuity Cal'!$H$7:$BE$11,2,FALSE))*HLOOKUP(AW173,'Annuity Cal'!$H$7:$BE$11,3,FALSE),(IF(AW173&lt;=(-1),AW173,0)))</f>
        <v>#N/A</v>
      </c>
      <c r="AX175" s="155" t="e">
        <f>IF($D173&gt;=1,($B172/HLOOKUP($D173,'Annuity Cal'!$H$7:$BE$11,2,FALSE))*HLOOKUP(AX173,'Annuity Cal'!$H$7:$BE$11,3,FALSE),(IF(AX173&lt;=(-1),AX173,0)))</f>
        <v>#N/A</v>
      </c>
      <c r="AY175" s="155" t="e">
        <f>IF($D173&gt;=1,($B172/HLOOKUP($D173,'Annuity Cal'!$H$7:$BE$11,2,FALSE))*HLOOKUP(AY173,'Annuity Cal'!$H$7:$BE$11,3,FALSE),(IF(AY173&lt;=(-1),AY173,0)))</f>
        <v>#N/A</v>
      </c>
      <c r="AZ175" s="155" t="e">
        <f>IF($D173&gt;=1,($B172/HLOOKUP($D173,'Annuity Cal'!$H$7:$BE$11,2,FALSE))*HLOOKUP(AZ173,'Annuity Cal'!$H$7:$BE$11,3,FALSE),(IF(AZ173&lt;=(-1),AZ173,0)))</f>
        <v>#N/A</v>
      </c>
      <c r="BA175" s="155" t="e">
        <f>IF($D173&gt;=1,($B172/HLOOKUP($D173,'Annuity Cal'!$H$7:$BE$11,2,FALSE))*HLOOKUP(BA173,'Annuity Cal'!$H$7:$BE$11,3,FALSE),(IF(BA173&lt;=(-1),BA173,0)))</f>
        <v>#N/A</v>
      </c>
      <c r="BB175" s="155" t="e">
        <f>IF($D173&gt;=1,($B172/HLOOKUP($D173,'Annuity Cal'!$H$7:$BE$11,2,FALSE))*HLOOKUP(BB173,'Annuity Cal'!$H$7:$BE$11,3,FALSE),(IF(BB173&lt;=(-1),BB173,0)))</f>
        <v>#N/A</v>
      </c>
      <c r="BC175" s="155" t="e">
        <f>IF($D173&gt;=1,($B172/HLOOKUP($D173,'Annuity Cal'!$H$7:$BE$11,2,FALSE))*HLOOKUP(BC173,'Annuity Cal'!$H$7:$BE$11,3,FALSE),(IF(BC173&lt;=(-1),BC173,0)))</f>
        <v>#N/A</v>
      </c>
      <c r="BD175" s="155" t="e">
        <f>IF($D173&gt;=1,($B172/HLOOKUP($D173,'Annuity Cal'!$H$7:$BE$11,2,FALSE))*HLOOKUP(BD173,'Annuity Cal'!$H$7:$BE$11,3,FALSE),(IF(BD173&lt;=(-1),BD173,0)))</f>
        <v>#N/A</v>
      </c>
      <c r="BE175" s="155" t="e">
        <f>IF($D173&gt;=1,($B172/HLOOKUP($D173,'Annuity Cal'!$H$7:$BE$11,2,FALSE))*HLOOKUP(BE173,'Annuity Cal'!$H$7:$BE$11,3,FALSE),(IF(BE173&lt;=(-1),BE173,0)))</f>
        <v>#N/A</v>
      </c>
      <c r="BF175" s="155" t="e">
        <f>IF($D173&gt;=1,($B172/HLOOKUP($D173,'Annuity Cal'!$H$7:$BE$11,2,FALSE))*HLOOKUP(BF173,'Annuity Cal'!$H$7:$BE$11,3,FALSE),(IF(BF173&lt;=(-1),BF173,0)))</f>
        <v>#N/A</v>
      </c>
      <c r="BG175" s="155" t="e">
        <f>IF($D173&gt;=1,($B172/HLOOKUP($D173,'Annuity Cal'!$H$7:$BE$11,2,FALSE))*HLOOKUP(BG173,'Annuity Cal'!$H$7:$BE$11,3,FALSE),(IF(BG173&lt;=(-1),BG173,0)))</f>
        <v>#N/A</v>
      </c>
      <c r="BH175" s="155" t="e">
        <f>IF($D173&gt;=1,($B172/HLOOKUP($D173,'Annuity Cal'!$H$7:$BE$11,2,FALSE))*HLOOKUP(BH173,'Annuity Cal'!$H$7:$BE$11,3,FALSE),(IF(BH173&lt;=(-1),BH173,0)))</f>
        <v>#N/A</v>
      </c>
      <c r="BI175" s="155" t="e">
        <f>IF($D173&gt;=1,($B172/HLOOKUP($D173,'Annuity Cal'!$H$7:$BE$11,2,FALSE))*HLOOKUP(BI173,'Annuity Cal'!$H$7:$BE$11,3,FALSE),(IF(BI173&lt;=(-1),BI173,0)))</f>
        <v>#N/A</v>
      </c>
      <c r="BJ175" s="155" t="e">
        <f>IF($D173&gt;=1,($B172/HLOOKUP($D173,'Annuity Cal'!$H$7:$BE$11,2,FALSE))*HLOOKUP(BJ173,'Annuity Cal'!$H$7:$BE$11,3,FALSE),(IF(BJ173&lt;=(-1),BJ173,0)))</f>
        <v>#N/A</v>
      </c>
      <c r="BK175" s="155" t="e">
        <f>IF($D173&gt;=1,($B172/HLOOKUP($D173,'Annuity Cal'!$H$7:$BE$11,2,FALSE))*HLOOKUP(BK173,'Annuity Cal'!$H$7:$BE$11,3,FALSE),(IF(BK173&lt;=(-1),BK173,0)))</f>
        <v>#N/A</v>
      </c>
      <c r="BL175" s="155" t="e">
        <f>IF($D173&gt;=1,($B172/HLOOKUP($D173,'Annuity Cal'!$H$7:$BE$11,2,FALSE))*HLOOKUP(BL173,'Annuity Cal'!$H$7:$BE$11,3,FALSE),(IF(BL173&lt;=(-1),BL173,0)))</f>
        <v>#N/A</v>
      </c>
      <c r="BM175" s="155" t="e">
        <f>IF($D173&gt;=1,($B172/HLOOKUP($D173,'Annuity Cal'!$H$7:$BE$11,2,FALSE))*HLOOKUP(BM173,'Annuity Cal'!$H$7:$BE$11,3,FALSE),(IF(BM173&lt;=(-1),BM173,0)))</f>
        <v>#N/A</v>
      </c>
      <c r="BN175" s="155" t="e">
        <f>IF($D173&gt;=1,($B172/HLOOKUP($D173,'Annuity Cal'!$H$7:$BE$11,2,FALSE))*HLOOKUP(BN173,'Annuity Cal'!$H$7:$BE$11,3,FALSE),(IF(BN173&lt;=(-1),BN173,0)))</f>
        <v>#N/A</v>
      </c>
    </row>
    <row r="176" spans="1:66" s="155" customFormat="1" hidden="1">
      <c r="C176" s="155" t="s">
        <v>31</v>
      </c>
      <c r="D176" s="155">
        <f>IF($D173&gt;=1,($B172/HLOOKUP($D173,'Annuity Cal'!$H$7:$BE$11,2,FALSE))*HLOOKUP(D173,'Annuity Cal'!$H$7:$BE$11,4,FALSE),(IF(D173&lt;=(-1),D173,0)))</f>
        <v>0</v>
      </c>
      <c r="E176" s="155">
        <f>IF($D173&gt;=1,($B172/HLOOKUP($D173,'Annuity Cal'!$H$7:$BE$11,2,FALSE))*HLOOKUP(E173,'Annuity Cal'!$H$7:$BE$11,4,FALSE),(IF(E173&lt;=(-1),E173,0)))</f>
        <v>0</v>
      </c>
      <c r="F176" s="155">
        <f>IF($D173&gt;=1,($B172/HLOOKUP($D173,'Annuity Cal'!$H$7:$BE$11,2,FALSE))*HLOOKUP(F173,'Annuity Cal'!$H$7:$BE$11,4,FALSE),(IF(F173&lt;=(-1),F173,0)))</f>
        <v>0</v>
      </c>
      <c r="G176" s="155">
        <f>IF($D173&gt;=1,($B172/HLOOKUP($D173,'Annuity Cal'!$H$7:$BE$11,2,FALSE))*HLOOKUP(G173,'Annuity Cal'!$H$7:$BE$11,4,FALSE),(IF(G173&lt;=(-1),G173,0)))</f>
        <v>0</v>
      </c>
      <c r="H176" s="155">
        <f>IF($D173&gt;=1,($B172/HLOOKUP($D173,'Annuity Cal'!$H$7:$BE$11,2,FALSE))*HLOOKUP(H173,'Annuity Cal'!$H$7:$BE$11,4,FALSE),(IF(H173&lt;=(-1),H173,0)))</f>
        <v>0</v>
      </c>
      <c r="I176" s="155">
        <f>IF($D173&gt;=1,($B172/HLOOKUP($D173,'Annuity Cal'!$H$7:$BE$11,2,FALSE))*HLOOKUP(I173,'Annuity Cal'!$H$7:$BE$11,4,FALSE),(IF(I173&lt;=(-1),I173,0)))</f>
        <v>0</v>
      </c>
      <c r="J176" s="155" t="e">
        <f>IF($D173&gt;=1,($B172/HLOOKUP($D173,'Annuity Cal'!$H$7:$BE$11,2,FALSE))*HLOOKUP(J173,'Annuity Cal'!$H$7:$BE$11,4,FALSE),(IF(J173&lt;=(-1),J173,0)))</f>
        <v>#N/A</v>
      </c>
      <c r="K176" s="155" t="e">
        <f>IF($D173&gt;=1,($B172/HLOOKUP($D173,'Annuity Cal'!$H$7:$BE$11,2,FALSE))*HLOOKUP(K173,'Annuity Cal'!$H$7:$BE$11,4,FALSE),(IF(K173&lt;=(-1),K173,0)))</f>
        <v>#N/A</v>
      </c>
      <c r="L176" s="155" t="e">
        <f>IF($D173&gt;=1,($B172/HLOOKUP($D173,'Annuity Cal'!$H$7:$BE$11,2,FALSE))*HLOOKUP(L173,'Annuity Cal'!$H$7:$BE$11,4,FALSE),(IF(L173&lt;=(-1),L173,0)))</f>
        <v>#N/A</v>
      </c>
      <c r="M176" s="155" t="e">
        <f>IF($D173&gt;=1,($B172/HLOOKUP($D173,'Annuity Cal'!$H$7:$BE$11,2,FALSE))*HLOOKUP(M173,'Annuity Cal'!$H$7:$BE$11,4,FALSE),(IF(M173&lt;=(-1),M173,0)))</f>
        <v>#N/A</v>
      </c>
      <c r="N176" s="155" t="e">
        <f>IF($D173&gt;=1,($B172/HLOOKUP($D173,'Annuity Cal'!$H$7:$BE$11,2,FALSE))*HLOOKUP(N173,'Annuity Cal'!$H$7:$BE$11,4,FALSE),(IF(N173&lt;=(-1),N173,0)))</f>
        <v>#N/A</v>
      </c>
      <c r="O176" s="155" t="e">
        <f>IF($D173&gt;=1,($B172/HLOOKUP($D173,'Annuity Cal'!$H$7:$BE$11,2,FALSE))*HLOOKUP(O173,'Annuity Cal'!$H$7:$BE$11,4,FALSE),(IF(O173&lt;=(-1),O173,0)))</f>
        <v>#N/A</v>
      </c>
      <c r="P176" s="155" t="e">
        <f>IF($D173&gt;=1,($B172/HLOOKUP($D173,'Annuity Cal'!$H$7:$BE$11,2,FALSE))*HLOOKUP(P173,'Annuity Cal'!$H$7:$BE$11,4,FALSE),(IF(P173&lt;=(-1),P173,0)))</f>
        <v>#N/A</v>
      </c>
      <c r="Q176" s="155" t="e">
        <f>IF($D173&gt;=1,($B172/HLOOKUP($D173,'Annuity Cal'!$H$7:$BE$11,2,FALSE))*HLOOKUP(Q173,'Annuity Cal'!$H$7:$BE$11,4,FALSE),(IF(Q173&lt;=(-1),Q173,0)))</f>
        <v>#N/A</v>
      </c>
      <c r="R176" s="155" t="e">
        <f>IF($D173&gt;=1,($B172/HLOOKUP($D173,'Annuity Cal'!$H$7:$BE$11,2,FALSE))*HLOOKUP(R173,'Annuity Cal'!$H$7:$BE$11,4,FALSE),(IF(R173&lt;=(-1),R173,0)))</f>
        <v>#N/A</v>
      </c>
      <c r="S176" s="155" t="e">
        <f>IF($D173&gt;=1,($B172/HLOOKUP($D173,'Annuity Cal'!$H$7:$BE$11,2,FALSE))*HLOOKUP(S173,'Annuity Cal'!$H$7:$BE$11,4,FALSE),(IF(S173&lt;=(-1),S173,0)))</f>
        <v>#N/A</v>
      </c>
      <c r="T176" s="155" t="e">
        <f>IF($D173&gt;=1,($B172/HLOOKUP($D173,'Annuity Cal'!$H$7:$BE$11,2,FALSE))*HLOOKUP(T173,'Annuity Cal'!$H$7:$BE$11,4,FALSE),(IF(T173&lt;=(-1),T173,0)))</f>
        <v>#N/A</v>
      </c>
      <c r="U176" s="155" t="e">
        <f>IF($D173&gt;=1,($B172/HLOOKUP($D173,'Annuity Cal'!$H$7:$BE$11,2,FALSE))*HLOOKUP(U173,'Annuity Cal'!$H$7:$BE$11,4,FALSE),(IF(U173&lt;=(-1),U173,0)))</f>
        <v>#N/A</v>
      </c>
      <c r="V176" s="155" t="e">
        <f>IF($D173&gt;=1,($B172/HLOOKUP($D173,'Annuity Cal'!$H$7:$BE$11,2,FALSE))*HLOOKUP(V173,'Annuity Cal'!$H$7:$BE$11,4,FALSE),(IF(V173&lt;=(-1),V173,0)))</f>
        <v>#N/A</v>
      </c>
      <c r="W176" s="155" t="e">
        <f>IF($D173&gt;=1,($B172/HLOOKUP($D173,'Annuity Cal'!$H$7:$BE$11,2,FALSE))*HLOOKUP(W173,'Annuity Cal'!$H$7:$BE$11,4,FALSE),(IF(W173&lt;=(-1),W173,0)))</f>
        <v>#N/A</v>
      </c>
      <c r="X176" s="155" t="e">
        <f>IF($D173&gt;=1,($B172/HLOOKUP($D173,'Annuity Cal'!$H$7:$BE$11,2,FALSE))*HLOOKUP(X173,'Annuity Cal'!$H$7:$BE$11,4,FALSE),(IF(X173&lt;=(-1),X173,0)))</f>
        <v>#N/A</v>
      </c>
      <c r="Y176" s="155" t="e">
        <f>IF($D173&gt;=1,($B172/HLOOKUP($D173,'Annuity Cal'!$H$7:$BE$11,2,FALSE))*HLOOKUP(Y173,'Annuity Cal'!$H$7:$BE$11,4,FALSE),(IF(Y173&lt;=(-1),Y173,0)))</f>
        <v>#N/A</v>
      </c>
      <c r="Z176" s="155" t="e">
        <f>IF($D173&gt;=1,($B172/HLOOKUP($D173,'Annuity Cal'!$H$7:$BE$11,2,FALSE))*HLOOKUP(Z173,'Annuity Cal'!$H$7:$BE$11,4,FALSE),(IF(Z173&lt;=(-1),Z173,0)))</f>
        <v>#N/A</v>
      </c>
      <c r="AA176" s="155" t="e">
        <f>IF($D173&gt;=1,($B172/HLOOKUP($D173,'Annuity Cal'!$H$7:$BE$11,2,FALSE))*HLOOKUP(AA173,'Annuity Cal'!$H$7:$BE$11,4,FALSE),(IF(AA173&lt;=(-1),AA173,0)))</f>
        <v>#N/A</v>
      </c>
      <c r="AB176" s="155" t="e">
        <f>IF($D173&gt;=1,($B172/HLOOKUP($D173,'Annuity Cal'!$H$7:$BE$11,2,FALSE))*HLOOKUP(AB173,'Annuity Cal'!$H$7:$BE$11,4,FALSE),(IF(AB173&lt;=(-1),AB173,0)))</f>
        <v>#N/A</v>
      </c>
      <c r="AC176" s="155" t="e">
        <f>IF($D173&gt;=1,($B172/HLOOKUP($D173,'Annuity Cal'!$H$7:$BE$11,2,FALSE))*HLOOKUP(AC173,'Annuity Cal'!$H$7:$BE$11,4,FALSE),(IF(AC173&lt;=(-1),AC173,0)))</f>
        <v>#N/A</v>
      </c>
      <c r="AD176" s="155" t="e">
        <f>IF($D173&gt;=1,($B172/HLOOKUP($D173,'Annuity Cal'!$H$7:$BE$11,2,FALSE))*HLOOKUP(AD173,'Annuity Cal'!$H$7:$BE$11,4,FALSE),(IF(AD173&lt;=(-1),AD173,0)))</f>
        <v>#N/A</v>
      </c>
      <c r="AE176" s="155" t="e">
        <f>IF($D173&gt;=1,($B172/HLOOKUP($D173,'Annuity Cal'!$H$7:$BE$11,2,FALSE))*HLOOKUP(AE173,'Annuity Cal'!$H$7:$BE$11,4,FALSE),(IF(AE173&lt;=(-1),AE173,0)))</f>
        <v>#N/A</v>
      </c>
      <c r="AF176" s="155" t="e">
        <f>IF($D173&gt;=1,($B172/HLOOKUP($D173,'Annuity Cal'!$H$7:$BE$11,2,FALSE))*HLOOKUP(AF173,'Annuity Cal'!$H$7:$BE$11,4,FALSE),(IF(AF173&lt;=(-1),AF173,0)))</f>
        <v>#N/A</v>
      </c>
      <c r="AG176" s="155" t="e">
        <f>IF($D173&gt;=1,($B172/HLOOKUP($D173,'Annuity Cal'!$H$7:$BE$11,2,FALSE))*HLOOKUP(AG173,'Annuity Cal'!$H$7:$BE$11,4,FALSE),(IF(AG173&lt;=(-1),AG173,0)))</f>
        <v>#N/A</v>
      </c>
      <c r="AH176" s="155" t="e">
        <f>IF($D173&gt;=1,($B172/HLOOKUP($D173,'Annuity Cal'!$H$7:$BE$11,2,FALSE))*HLOOKUP(AH173,'Annuity Cal'!$H$7:$BE$11,4,FALSE),(IF(AH173&lt;=(-1),AH173,0)))</f>
        <v>#N/A</v>
      </c>
      <c r="AI176" s="155" t="e">
        <f>IF($D173&gt;=1,($B172/HLOOKUP($D173,'Annuity Cal'!$H$7:$BE$11,2,FALSE))*HLOOKUP(AI173,'Annuity Cal'!$H$7:$BE$11,4,FALSE),(IF(AI173&lt;=(-1),AI173,0)))</f>
        <v>#N/A</v>
      </c>
      <c r="AJ176" s="155" t="e">
        <f>IF($D173&gt;=1,($B172/HLOOKUP($D173,'Annuity Cal'!$H$7:$BE$11,2,FALSE))*HLOOKUP(AJ173,'Annuity Cal'!$H$7:$BE$11,4,FALSE),(IF(AJ173&lt;=(-1),AJ173,0)))</f>
        <v>#N/A</v>
      </c>
      <c r="AK176" s="155" t="e">
        <f>IF($D173&gt;=1,($B172/HLOOKUP($D173,'Annuity Cal'!$H$7:$BE$11,2,FALSE))*HLOOKUP(AK173,'Annuity Cal'!$H$7:$BE$11,4,FALSE),(IF(AK173&lt;=(-1),AK173,0)))</f>
        <v>#N/A</v>
      </c>
      <c r="AL176" s="155" t="e">
        <f>IF($D173&gt;=1,($B172/HLOOKUP($D173,'Annuity Cal'!$H$7:$BE$11,2,FALSE))*HLOOKUP(AL173,'Annuity Cal'!$H$7:$BE$11,4,FALSE),(IF(AL173&lt;=(-1),AL173,0)))</f>
        <v>#N/A</v>
      </c>
      <c r="AM176" s="155" t="e">
        <f>IF($D173&gt;=1,($B172/HLOOKUP($D173,'Annuity Cal'!$H$7:$BE$11,2,FALSE))*HLOOKUP(AM173,'Annuity Cal'!$H$7:$BE$11,4,FALSE),(IF(AM173&lt;=(-1),AM173,0)))</f>
        <v>#N/A</v>
      </c>
      <c r="AN176" s="155" t="e">
        <f>IF($D173&gt;=1,($B172/HLOOKUP($D173,'Annuity Cal'!$H$7:$BE$11,2,FALSE))*HLOOKUP(AN173,'Annuity Cal'!$H$7:$BE$11,4,FALSE),(IF(AN173&lt;=(-1),AN173,0)))</f>
        <v>#N/A</v>
      </c>
      <c r="AO176" s="155" t="e">
        <f>IF($D173&gt;=1,($B172/HLOOKUP($D173,'Annuity Cal'!$H$7:$BE$11,2,FALSE))*HLOOKUP(AO173,'Annuity Cal'!$H$7:$BE$11,4,FALSE),(IF(AO173&lt;=(-1),AO173,0)))</f>
        <v>#N/A</v>
      </c>
      <c r="AP176" s="155" t="e">
        <f>IF($D173&gt;=1,($B172/HLOOKUP($D173,'Annuity Cal'!$H$7:$BE$11,2,FALSE))*HLOOKUP(AP173,'Annuity Cal'!$H$7:$BE$11,4,FALSE),(IF(AP173&lt;=(-1),AP173,0)))</f>
        <v>#N/A</v>
      </c>
      <c r="AQ176" s="155" t="e">
        <f>IF($D173&gt;=1,($B172/HLOOKUP($D173,'Annuity Cal'!$H$7:$BE$11,2,FALSE))*HLOOKUP(AQ173,'Annuity Cal'!$H$7:$BE$11,4,FALSE),(IF(AQ173&lt;=(-1),AQ173,0)))</f>
        <v>#N/A</v>
      </c>
      <c r="AR176" s="155" t="e">
        <f>IF($D173&gt;=1,($B172/HLOOKUP($D173,'Annuity Cal'!$H$7:$BE$11,2,FALSE))*HLOOKUP(AR173,'Annuity Cal'!$H$7:$BE$11,4,FALSE),(IF(AR173&lt;=(-1),AR173,0)))</f>
        <v>#N/A</v>
      </c>
      <c r="AS176" s="155" t="e">
        <f>IF($D173&gt;=1,($B172/HLOOKUP($D173,'Annuity Cal'!$H$7:$BE$11,2,FALSE))*HLOOKUP(AS173,'Annuity Cal'!$H$7:$BE$11,4,FALSE),(IF(AS173&lt;=(-1),AS173,0)))</f>
        <v>#N/A</v>
      </c>
      <c r="AT176" s="155" t="e">
        <f>IF($D173&gt;=1,($B172/HLOOKUP($D173,'Annuity Cal'!$H$7:$BE$11,2,FALSE))*HLOOKUP(AT173,'Annuity Cal'!$H$7:$BE$11,4,FALSE),(IF(AT173&lt;=(-1),AT173,0)))</f>
        <v>#N/A</v>
      </c>
      <c r="AU176" s="155" t="e">
        <f>IF($D173&gt;=1,($B172/HLOOKUP($D173,'Annuity Cal'!$H$7:$BE$11,2,FALSE))*HLOOKUP(AU173,'Annuity Cal'!$H$7:$BE$11,4,FALSE),(IF(AU173&lt;=(-1),AU173,0)))</f>
        <v>#N/A</v>
      </c>
      <c r="AV176" s="155" t="e">
        <f>IF($D173&gt;=1,($B172/HLOOKUP($D173,'Annuity Cal'!$H$7:$BE$11,2,FALSE))*HLOOKUP(AV173,'Annuity Cal'!$H$7:$BE$11,4,FALSE),(IF(AV173&lt;=(-1),AV173,0)))</f>
        <v>#N/A</v>
      </c>
      <c r="AW176" s="155" t="e">
        <f>IF($D173&gt;=1,($B172/HLOOKUP($D173,'Annuity Cal'!$H$7:$BE$11,2,FALSE))*HLOOKUP(AW173,'Annuity Cal'!$H$7:$BE$11,4,FALSE),(IF(AW173&lt;=(-1),AW173,0)))</f>
        <v>#N/A</v>
      </c>
      <c r="AX176" s="155" t="e">
        <f>IF($D173&gt;=1,($B172/HLOOKUP($D173,'Annuity Cal'!$H$7:$BE$11,2,FALSE))*HLOOKUP(AX173,'Annuity Cal'!$H$7:$BE$11,4,FALSE),(IF(AX173&lt;=(-1),AX173,0)))</f>
        <v>#N/A</v>
      </c>
      <c r="AY176" s="155" t="e">
        <f>IF($D173&gt;=1,($B172/HLOOKUP($D173,'Annuity Cal'!$H$7:$BE$11,2,FALSE))*HLOOKUP(AY173,'Annuity Cal'!$H$7:$BE$11,4,FALSE),(IF(AY173&lt;=(-1),AY173,0)))</f>
        <v>#N/A</v>
      </c>
      <c r="AZ176" s="155" t="e">
        <f>IF($D173&gt;=1,($B172/HLOOKUP($D173,'Annuity Cal'!$H$7:$BE$11,2,FALSE))*HLOOKUP(AZ173,'Annuity Cal'!$H$7:$BE$11,4,FALSE),(IF(AZ173&lt;=(-1),AZ173,0)))</f>
        <v>#N/A</v>
      </c>
      <c r="BA176" s="155" t="e">
        <f>IF($D173&gt;=1,($B172/HLOOKUP($D173,'Annuity Cal'!$H$7:$BE$11,2,FALSE))*HLOOKUP(BA173,'Annuity Cal'!$H$7:$BE$11,4,FALSE),(IF(BA173&lt;=(-1),BA173,0)))</f>
        <v>#N/A</v>
      </c>
      <c r="BB176" s="155" t="e">
        <f>IF($D173&gt;=1,($B172/HLOOKUP($D173,'Annuity Cal'!$H$7:$BE$11,2,FALSE))*HLOOKUP(BB173,'Annuity Cal'!$H$7:$BE$11,4,FALSE),(IF(BB173&lt;=(-1),BB173,0)))</f>
        <v>#N/A</v>
      </c>
      <c r="BC176" s="155" t="e">
        <f>IF($D173&gt;=1,($B172/HLOOKUP($D173,'Annuity Cal'!$H$7:$BE$11,2,FALSE))*HLOOKUP(BC173,'Annuity Cal'!$H$7:$BE$11,4,FALSE),(IF(BC173&lt;=(-1),BC173,0)))</f>
        <v>#N/A</v>
      </c>
      <c r="BD176" s="155" t="e">
        <f>IF($D173&gt;=1,($B172/HLOOKUP($D173,'Annuity Cal'!$H$7:$BE$11,2,FALSE))*HLOOKUP(BD173,'Annuity Cal'!$H$7:$BE$11,4,FALSE),(IF(BD173&lt;=(-1),BD173,0)))</f>
        <v>#N/A</v>
      </c>
      <c r="BE176" s="155" t="e">
        <f>IF($D173&gt;=1,($B172/HLOOKUP($D173,'Annuity Cal'!$H$7:$BE$11,2,FALSE))*HLOOKUP(BE173,'Annuity Cal'!$H$7:$BE$11,4,FALSE),(IF(BE173&lt;=(-1),BE173,0)))</f>
        <v>#N/A</v>
      </c>
      <c r="BF176" s="155" t="e">
        <f>IF($D173&gt;=1,($B172/HLOOKUP($D173,'Annuity Cal'!$H$7:$BE$11,2,FALSE))*HLOOKUP(BF173,'Annuity Cal'!$H$7:$BE$11,4,FALSE),(IF(BF173&lt;=(-1),BF173,0)))</f>
        <v>#N/A</v>
      </c>
      <c r="BG176" s="155" t="e">
        <f>IF($D173&gt;=1,($B172/HLOOKUP($D173,'Annuity Cal'!$H$7:$BE$11,2,FALSE))*HLOOKUP(BG173,'Annuity Cal'!$H$7:$BE$11,4,FALSE),(IF(BG173&lt;=(-1),BG173,0)))</f>
        <v>#N/A</v>
      </c>
      <c r="BH176" s="155" t="e">
        <f>IF($D173&gt;=1,($B172/HLOOKUP($D173,'Annuity Cal'!$H$7:$BE$11,2,FALSE))*HLOOKUP(BH173,'Annuity Cal'!$H$7:$BE$11,4,FALSE),(IF(BH173&lt;=(-1),BH173,0)))</f>
        <v>#N/A</v>
      </c>
      <c r="BI176" s="155" t="e">
        <f>IF($D173&gt;=1,($B172/HLOOKUP($D173,'Annuity Cal'!$H$7:$BE$11,2,FALSE))*HLOOKUP(BI173,'Annuity Cal'!$H$7:$BE$11,4,FALSE),(IF(BI173&lt;=(-1),BI173,0)))</f>
        <v>#N/A</v>
      </c>
      <c r="BJ176" s="155" t="e">
        <f>IF($D173&gt;=1,($B172/HLOOKUP($D173,'Annuity Cal'!$H$7:$BE$11,2,FALSE))*HLOOKUP(BJ173,'Annuity Cal'!$H$7:$BE$11,4,FALSE),(IF(BJ173&lt;=(-1),BJ173,0)))</f>
        <v>#N/A</v>
      </c>
      <c r="BK176" s="155" t="e">
        <f>IF($D173&gt;=1,($B172/HLOOKUP($D173,'Annuity Cal'!$H$7:$BE$11,2,FALSE))*HLOOKUP(BK173,'Annuity Cal'!$H$7:$BE$11,4,FALSE),(IF(BK173&lt;=(-1),BK173,0)))</f>
        <v>#N/A</v>
      </c>
      <c r="BL176" s="155" t="e">
        <f>IF($D173&gt;=1,($B172/HLOOKUP($D173,'Annuity Cal'!$H$7:$BE$11,2,FALSE))*HLOOKUP(BL173,'Annuity Cal'!$H$7:$BE$11,4,FALSE),(IF(BL173&lt;=(-1),BL173,0)))</f>
        <v>#N/A</v>
      </c>
      <c r="BM176" s="155" t="e">
        <f>IF($D173&gt;=1,($B172/HLOOKUP($D173,'Annuity Cal'!$H$7:$BE$11,2,FALSE))*HLOOKUP(BM173,'Annuity Cal'!$H$7:$BE$11,4,FALSE),(IF(BM173&lt;=(-1),BM173,0)))</f>
        <v>#N/A</v>
      </c>
      <c r="BN176" s="155" t="e">
        <f>IF($D173&gt;=1,($B172/HLOOKUP($D173,'Annuity Cal'!$H$7:$BE$11,2,FALSE))*HLOOKUP(BN173,'Annuity Cal'!$H$7:$BE$11,4,FALSE),(IF(BN173&lt;=(-1),BN173,0)))</f>
        <v>#N/A</v>
      </c>
    </row>
    <row r="177" spans="3:66" s="155" customFormat="1" hidden="1">
      <c r="C177" s="155" t="s">
        <v>33</v>
      </c>
      <c r="D177" s="155">
        <f>IF($D173&gt;=1,($B172/HLOOKUP($D173,'Annuity Cal'!$H$7:$BE$11,2,FALSE))*HLOOKUP(D173,'Annuity Cal'!$H$7:$BE$11,5,FALSE),(IF(D173&lt;=(-1),D173,0)))</f>
        <v>0</v>
      </c>
      <c r="E177" s="155">
        <f>IF($D173&gt;=1,($B172/HLOOKUP($D173,'Annuity Cal'!$H$7:$BE$11,2,FALSE))*HLOOKUP(E173,'Annuity Cal'!$H$7:$BE$11,5,FALSE),(IF(E173&lt;=(-1),E173,0)))</f>
        <v>0</v>
      </c>
      <c r="F177" s="155">
        <f>IF($D173&gt;=1,($B172/HLOOKUP($D173,'Annuity Cal'!$H$7:$BE$11,2,FALSE))*HLOOKUP(F173,'Annuity Cal'!$H$7:$BE$11,5,FALSE),(IF(F173&lt;=(-1),F173,0)))</f>
        <v>0</v>
      </c>
      <c r="G177" s="155">
        <f>IF($D173&gt;=1,($B172/HLOOKUP($D173,'Annuity Cal'!$H$7:$BE$11,2,FALSE))*HLOOKUP(G173,'Annuity Cal'!$H$7:$BE$11,5,FALSE),(IF(G173&lt;=(-1),G173,0)))</f>
        <v>0</v>
      </c>
      <c r="H177" s="155">
        <f>IF($D173&gt;=1,($B172/HLOOKUP($D173,'Annuity Cal'!$H$7:$BE$11,2,FALSE))*HLOOKUP(H173,'Annuity Cal'!$H$7:$BE$11,5,FALSE),(IF(H173&lt;=(-1),H173,0)))</f>
        <v>0</v>
      </c>
      <c r="I177" s="155">
        <f>IF($D173&gt;=1,($B172/HLOOKUP($D173,'Annuity Cal'!$H$7:$BE$11,2,FALSE))*HLOOKUP(I173,'Annuity Cal'!$H$7:$BE$11,5,FALSE),(IF(I173&lt;=(-1),I173,0)))</f>
        <v>0</v>
      </c>
      <c r="J177" s="155" t="e">
        <f>IF($D173&gt;=1,($B172/HLOOKUP($D173,'Annuity Cal'!$H$7:$BE$11,2,FALSE))*HLOOKUP(J173,'Annuity Cal'!$H$7:$BE$11,5,FALSE),(IF(J173&lt;=(-1),J173,0)))</f>
        <v>#N/A</v>
      </c>
      <c r="K177" s="155" t="e">
        <f>IF($D173&gt;=1,($B172/HLOOKUP($D173,'Annuity Cal'!$H$7:$BE$11,2,FALSE))*HLOOKUP(K173,'Annuity Cal'!$H$7:$BE$11,5,FALSE),(IF(K173&lt;=(-1),K173,0)))</f>
        <v>#N/A</v>
      </c>
      <c r="L177" s="155" t="e">
        <f>IF($D173&gt;=1,($B172/HLOOKUP($D173,'Annuity Cal'!$H$7:$BE$11,2,FALSE))*HLOOKUP(L173,'Annuity Cal'!$H$7:$BE$11,5,FALSE),(IF(L173&lt;=(-1),L173,0)))</f>
        <v>#N/A</v>
      </c>
      <c r="M177" s="155" t="e">
        <f>IF($D173&gt;=1,($B172/HLOOKUP($D173,'Annuity Cal'!$H$7:$BE$11,2,FALSE))*HLOOKUP(M173,'Annuity Cal'!$H$7:$BE$11,5,FALSE),(IF(M173&lt;=(-1),M173,0)))</f>
        <v>#N/A</v>
      </c>
      <c r="N177" s="155" t="e">
        <f>IF($D173&gt;=1,($B172/HLOOKUP($D173,'Annuity Cal'!$H$7:$BE$11,2,FALSE))*HLOOKUP(N173,'Annuity Cal'!$H$7:$BE$11,5,FALSE),(IF(N173&lt;=(-1),N173,0)))</f>
        <v>#N/A</v>
      </c>
      <c r="O177" s="155" t="e">
        <f>IF($D173&gt;=1,($B172/HLOOKUP($D173,'Annuity Cal'!$H$7:$BE$11,2,FALSE))*HLOOKUP(O173,'Annuity Cal'!$H$7:$BE$11,5,FALSE),(IF(O173&lt;=(-1),O173,0)))</f>
        <v>#N/A</v>
      </c>
      <c r="P177" s="155" t="e">
        <f>IF($D173&gt;=1,($B172/HLOOKUP($D173,'Annuity Cal'!$H$7:$BE$11,2,FALSE))*HLOOKUP(P173,'Annuity Cal'!$H$7:$BE$11,5,FALSE),(IF(P173&lt;=(-1),P173,0)))</f>
        <v>#N/A</v>
      </c>
      <c r="Q177" s="155" t="e">
        <f>IF($D173&gt;=1,($B172/HLOOKUP($D173,'Annuity Cal'!$H$7:$BE$11,2,FALSE))*HLOOKUP(Q173,'Annuity Cal'!$H$7:$BE$11,5,FALSE),(IF(Q173&lt;=(-1),Q173,0)))</f>
        <v>#N/A</v>
      </c>
      <c r="R177" s="155" t="e">
        <f>IF($D173&gt;=1,($B172/HLOOKUP($D173,'Annuity Cal'!$H$7:$BE$11,2,FALSE))*HLOOKUP(R173,'Annuity Cal'!$H$7:$BE$11,5,FALSE),(IF(R173&lt;=(-1),R173,0)))</f>
        <v>#N/A</v>
      </c>
      <c r="S177" s="155" t="e">
        <f>IF($D173&gt;=1,($B172/HLOOKUP($D173,'Annuity Cal'!$H$7:$BE$11,2,FALSE))*HLOOKUP(S173,'Annuity Cal'!$H$7:$BE$11,5,FALSE),(IF(S173&lt;=(-1),S173,0)))</f>
        <v>#N/A</v>
      </c>
      <c r="T177" s="155" t="e">
        <f>IF($D173&gt;=1,($B172/HLOOKUP($D173,'Annuity Cal'!$H$7:$BE$11,2,FALSE))*HLOOKUP(T173,'Annuity Cal'!$H$7:$BE$11,5,FALSE),(IF(T173&lt;=(-1),T173,0)))</f>
        <v>#N/A</v>
      </c>
      <c r="U177" s="155" t="e">
        <f>IF($D173&gt;=1,($B172/HLOOKUP($D173,'Annuity Cal'!$H$7:$BE$11,2,FALSE))*HLOOKUP(U173,'Annuity Cal'!$H$7:$BE$11,5,FALSE),(IF(U173&lt;=(-1),U173,0)))</f>
        <v>#N/A</v>
      </c>
      <c r="V177" s="155" t="e">
        <f>IF($D173&gt;=1,($B172/HLOOKUP($D173,'Annuity Cal'!$H$7:$BE$11,2,FALSE))*HLOOKUP(V173,'Annuity Cal'!$H$7:$BE$11,5,FALSE),(IF(V173&lt;=(-1),V173,0)))</f>
        <v>#N/A</v>
      </c>
      <c r="W177" s="155" t="e">
        <f>IF($D173&gt;=1,($B172/HLOOKUP($D173,'Annuity Cal'!$H$7:$BE$11,2,FALSE))*HLOOKUP(W173,'Annuity Cal'!$H$7:$BE$11,5,FALSE),(IF(W173&lt;=(-1),W173,0)))</f>
        <v>#N/A</v>
      </c>
      <c r="X177" s="155" t="e">
        <f>IF($D173&gt;=1,($B172/HLOOKUP($D173,'Annuity Cal'!$H$7:$BE$11,2,FALSE))*HLOOKUP(X173,'Annuity Cal'!$H$7:$BE$11,5,FALSE),(IF(X173&lt;=(-1),X173,0)))</f>
        <v>#N/A</v>
      </c>
      <c r="Y177" s="155" t="e">
        <f>IF($D173&gt;=1,($B172/HLOOKUP($D173,'Annuity Cal'!$H$7:$BE$11,2,FALSE))*HLOOKUP(Y173,'Annuity Cal'!$H$7:$BE$11,5,FALSE),(IF(Y173&lt;=(-1),Y173,0)))</f>
        <v>#N/A</v>
      </c>
      <c r="Z177" s="155" t="e">
        <f>IF($D173&gt;=1,($B172/HLOOKUP($D173,'Annuity Cal'!$H$7:$BE$11,2,FALSE))*HLOOKUP(Z173,'Annuity Cal'!$H$7:$BE$11,5,FALSE),(IF(Z173&lt;=(-1),Z173,0)))</f>
        <v>#N/A</v>
      </c>
      <c r="AA177" s="155" t="e">
        <f>IF($D173&gt;=1,($B172/HLOOKUP($D173,'Annuity Cal'!$H$7:$BE$11,2,FALSE))*HLOOKUP(AA173,'Annuity Cal'!$H$7:$BE$11,5,FALSE),(IF(AA173&lt;=(-1),AA173,0)))</f>
        <v>#N/A</v>
      </c>
      <c r="AB177" s="155" t="e">
        <f>IF($D173&gt;=1,($B172/HLOOKUP($D173,'Annuity Cal'!$H$7:$BE$11,2,FALSE))*HLOOKUP(AB173,'Annuity Cal'!$H$7:$BE$11,5,FALSE),(IF(AB173&lt;=(-1),AB173,0)))</f>
        <v>#N/A</v>
      </c>
      <c r="AC177" s="155" t="e">
        <f>IF($D173&gt;=1,($B172/HLOOKUP($D173,'Annuity Cal'!$H$7:$BE$11,2,FALSE))*HLOOKUP(AC173,'Annuity Cal'!$H$7:$BE$11,5,FALSE),(IF(AC173&lt;=(-1),AC173,0)))</f>
        <v>#N/A</v>
      </c>
      <c r="AD177" s="155" t="e">
        <f>IF($D173&gt;=1,($B172/HLOOKUP($D173,'Annuity Cal'!$H$7:$BE$11,2,FALSE))*HLOOKUP(AD173,'Annuity Cal'!$H$7:$BE$11,5,FALSE),(IF(AD173&lt;=(-1),AD173,0)))</f>
        <v>#N/A</v>
      </c>
      <c r="AE177" s="155" t="e">
        <f>IF($D173&gt;=1,($B172/HLOOKUP($D173,'Annuity Cal'!$H$7:$BE$11,2,FALSE))*HLOOKUP(AE173,'Annuity Cal'!$H$7:$BE$11,5,FALSE),(IF(AE173&lt;=(-1),AE173,0)))</f>
        <v>#N/A</v>
      </c>
      <c r="AF177" s="155" t="e">
        <f>IF($D173&gt;=1,($B172/HLOOKUP($D173,'Annuity Cal'!$H$7:$BE$11,2,FALSE))*HLOOKUP(AF173,'Annuity Cal'!$H$7:$BE$11,5,FALSE),(IF(AF173&lt;=(-1),AF173,0)))</f>
        <v>#N/A</v>
      </c>
      <c r="AG177" s="155" t="e">
        <f>IF($D173&gt;=1,($B172/HLOOKUP($D173,'Annuity Cal'!$H$7:$BE$11,2,FALSE))*HLOOKUP(AG173,'Annuity Cal'!$H$7:$BE$11,5,FALSE),(IF(AG173&lt;=(-1),AG173,0)))</f>
        <v>#N/A</v>
      </c>
      <c r="AH177" s="155" t="e">
        <f>IF($D173&gt;=1,($B172/HLOOKUP($D173,'Annuity Cal'!$H$7:$BE$11,2,FALSE))*HLOOKUP(AH173,'Annuity Cal'!$H$7:$BE$11,5,FALSE),(IF(AH173&lt;=(-1),AH173,0)))</f>
        <v>#N/A</v>
      </c>
      <c r="AI177" s="155" t="e">
        <f>IF($D173&gt;=1,($B172/HLOOKUP($D173,'Annuity Cal'!$H$7:$BE$11,2,FALSE))*HLOOKUP(AI173,'Annuity Cal'!$H$7:$BE$11,5,FALSE),(IF(AI173&lt;=(-1),AI173,0)))</f>
        <v>#N/A</v>
      </c>
      <c r="AJ177" s="155" t="e">
        <f>IF($D173&gt;=1,($B172/HLOOKUP($D173,'Annuity Cal'!$H$7:$BE$11,2,FALSE))*HLOOKUP(AJ173,'Annuity Cal'!$H$7:$BE$11,5,FALSE),(IF(AJ173&lt;=(-1),AJ173,0)))</f>
        <v>#N/A</v>
      </c>
      <c r="AK177" s="155" t="e">
        <f>IF($D173&gt;=1,($B172/HLOOKUP($D173,'Annuity Cal'!$H$7:$BE$11,2,FALSE))*HLOOKUP(AK173,'Annuity Cal'!$H$7:$BE$11,5,FALSE),(IF(AK173&lt;=(-1),AK173,0)))</f>
        <v>#N/A</v>
      </c>
      <c r="AL177" s="155" t="e">
        <f>IF($D173&gt;=1,($B172/HLOOKUP($D173,'Annuity Cal'!$H$7:$BE$11,2,FALSE))*HLOOKUP(AL173,'Annuity Cal'!$H$7:$BE$11,5,FALSE),(IF(AL173&lt;=(-1),AL173,0)))</f>
        <v>#N/A</v>
      </c>
      <c r="AM177" s="155" t="e">
        <f>IF($D173&gt;=1,($B172/HLOOKUP($D173,'Annuity Cal'!$H$7:$BE$11,2,FALSE))*HLOOKUP(AM173,'Annuity Cal'!$H$7:$BE$11,5,FALSE),(IF(AM173&lt;=(-1),AM173,0)))</f>
        <v>#N/A</v>
      </c>
      <c r="AN177" s="155" t="e">
        <f>IF($D173&gt;=1,($B172/HLOOKUP($D173,'Annuity Cal'!$H$7:$BE$11,2,FALSE))*HLOOKUP(AN173,'Annuity Cal'!$H$7:$BE$11,5,FALSE),(IF(AN173&lt;=(-1),AN173,0)))</f>
        <v>#N/A</v>
      </c>
      <c r="AO177" s="155" t="e">
        <f>IF($D173&gt;=1,($B172/HLOOKUP($D173,'Annuity Cal'!$H$7:$BE$11,2,FALSE))*HLOOKUP(AO173,'Annuity Cal'!$H$7:$BE$11,5,FALSE),(IF(AO173&lt;=(-1),AO173,0)))</f>
        <v>#N/A</v>
      </c>
      <c r="AP177" s="155" t="e">
        <f>IF($D173&gt;=1,($B172/HLOOKUP($D173,'Annuity Cal'!$H$7:$BE$11,2,FALSE))*HLOOKUP(AP173,'Annuity Cal'!$H$7:$BE$11,5,FALSE),(IF(AP173&lt;=(-1),AP173,0)))</f>
        <v>#N/A</v>
      </c>
      <c r="AQ177" s="155" t="e">
        <f>IF($D173&gt;=1,($B172/HLOOKUP($D173,'Annuity Cal'!$H$7:$BE$11,2,FALSE))*HLOOKUP(AQ173,'Annuity Cal'!$H$7:$BE$11,5,FALSE),(IF(AQ173&lt;=(-1),AQ173,0)))</f>
        <v>#N/A</v>
      </c>
      <c r="AR177" s="155" t="e">
        <f>IF($D173&gt;=1,($B172/HLOOKUP($D173,'Annuity Cal'!$H$7:$BE$11,2,FALSE))*HLOOKUP(AR173,'Annuity Cal'!$H$7:$BE$11,5,FALSE),(IF(AR173&lt;=(-1),AR173,0)))</f>
        <v>#N/A</v>
      </c>
      <c r="AS177" s="155" t="e">
        <f>IF($D173&gt;=1,($B172/HLOOKUP($D173,'Annuity Cal'!$H$7:$BE$11,2,FALSE))*HLOOKUP(AS173,'Annuity Cal'!$H$7:$BE$11,5,FALSE),(IF(AS173&lt;=(-1),AS173,0)))</f>
        <v>#N/A</v>
      </c>
      <c r="AT177" s="155" t="e">
        <f>IF($D173&gt;=1,($B172/HLOOKUP($D173,'Annuity Cal'!$H$7:$BE$11,2,FALSE))*HLOOKUP(AT173,'Annuity Cal'!$H$7:$BE$11,5,FALSE),(IF(AT173&lt;=(-1),AT173,0)))</f>
        <v>#N/A</v>
      </c>
      <c r="AU177" s="155" t="e">
        <f>IF($D173&gt;=1,($B172/HLOOKUP($D173,'Annuity Cal'!$H$7:$BE$11,2,FALSE))*HLOOKUP(AU173,'Annuity Cal'!$H$7:$BE$11,5,FALSE),(IF(AU173&lt;=(-1),AU173,0)))</f>
        <v>#N/A</v>
      </c>
      <c r="AV177" s="155" t="e">
        <f>IF($D173&gt;=1,($B172/HLOOKUP($D173,'Annuity Cal'!$H$7:$BE$11,2,FALSE))*HLOOKUP(AV173,'Annuity Cal'!$H$7:$BE$11,5,FALSE),(IF(AV173&lt;=(-1),AV173,0)))</f>
        <v>#N/A</v>
      </c>
      <c r="AW177" s="155" t="e">
        <f>IF($D173&gt;=1,($B172/HLOOKUP($D173,'Annuity Cal'!$H$7:$BE$11,2,FALSE))*HLOOKUP(AW173,'Annuity Cal'!$H$7:$BE$11,5,FALSE),(IF(AW173&lt;=(-1),AW173,0)))</f>
        <v>#N/A</v>
      </c>
      <c r="AX177" s="155" t="e">
        <f>IF($D173&gt;=1,($B172/HLOOKUP($D173,'Annuity Cal'!$H$7:$BE$11,2,FALSE))*HLOOKUP(AX173,'Annuity Cal'!$H$7:$BE$11,5,FALSE),(IF(AX173&lt;=(-1),AX173,0)))</f>
        <v>#N/A</v>
      </c>
      <c r="AY177" s="155" t="e">
        <f>IF($D173&gt;=1,($B172/HLOOKUP($D173,'Annuity Cal'!$H$7:$BE$11,2,FALSE))*HLOOKUP(AY173,'Annuity Cal'!$H$7:$BE$11,5,FALSE),(IF(AY173&lt;=(-1),AY173,0)))</f>
        <v>#N/A</v>
      </c>
      <c r="AZ177" s="155" t="e">
        <f>IF($D173&gt;=1,($B172/HLOOKUP($D173,'Annuity Cal'!$H$7:$BE$11,2,FALSE))*HLOOKUP(AZ173,'Annuity Cal'!$H$7:$BE$11,5,FALSE),(IF(AZ173&lt;=(-1),AZ173,0)))</f>
        <v>#N/A</v>
      </c>
      <c r="BA177" s="155" t="e">
        <f>IF($D173&gt;=1,($B172/HLOOKUP($D173,'Annuity Cal'!$H$7:$BE$11,2,FALSE))*HLOOKUP(BA173,'Annuity Cal'!$H$7:$BE$11,5,FALSE),(IF(BA173&lt;=(-1),BA173,0)))</f>
        <v>#N/A</v>
      </c>
      <c r="BB177" s="155" t="e">
        <f>IF($D173&gt;=1,($B172/HLOOKUP($D173,'Annuity Cal'!$H$7:$BE$11,2,FALSE))*HLOOKUP(BB173,'Annuity Cal'!$H$7:$BE$11,5,FALSE),(IF(BB173&lt;=(-1),BB173,0)))</f>
        <v>#N/A</v>
      </c>
      <c r="BC177" s="155" t="e">
        <f>IF($D173&gt;=1,($B172/HLOOKUP($D173,'Annuity Cal'!$H$7:$BE$11,2,FALSE))*HLOOKUP(BC173,'Annuity Cal'!$H$7:$BE$11,5,FALSE),(IF(BC173&lt;=(-1),BC173,0)))</f>
        <v>#N/A</v>
      </c>
      <c r="BD177" s="155" t="e">
        <f>IF($D173&gt;=1,($B172/HLOOKUP($D173,'Annuity Cal'!$H$7:$BE$11,2,FALSE))*HLOOKUP(BD173,'Annuity Cal'!$H$7:$BE$11,5,FALSE),(IF(BD173&lt;=(-1),BD173,0)))</f>
        <v>#N/A</v>
      </c>
      <c r="BE177" s="155" t="e">
        <f>IF($D173&gt;=1,($B172/HLOOKUP($D173,'Annuity Cal'!$H$7:$BE$11,2,FALSE))*HLOOKUP(BE173,'Annuity Cal'!$H$7:$BE$11,5,FALSE),(IF(BE173&lt;=(-1),BE173,0)))</f>
        <v>#N/A</v>
      </c>
      <c r="BF177" s="155" t="e">
        <f>IF($D173&gt;=1,($B172/HLOOKUP($D173,'Annuity Cal'!$H$7:$BE$11,2,FALSE))*HLOOKUP(BF173,'Annuity Cal'!$H$7:$BE$11,5,FALSE),(IF(BF173&lt;=(-1),BF173,0)))</f>
        <v>#N/A</v>
      </c>
      <c r="BG177" s="155" t="e">
        <f>IF($D173&gt;=1,($B172/HLOOKUP($D173,'Annuity Cal'!$H$7:$BE$11,2,FALSE))*HLOOKUP(BG173,'Annuity Cal'!$H$7:$BE$11,5,FALSE),(IF(BG173&lt;=(-1),BG173,0)))</f>
        <v>#N/A</v>
      </c>
      <c r="BH177" s="155" t="e">
        <f>IF($D173&gt;=1,($B172/HLOOKUP($D173,'Annuity Cal'!$H$7:$BE$11,2,FALSE))*HLOOKUP(BH173,'Annuity Cal'!$H$7:$BE$11,5,FALSE),(IF(BH173&lt;=(-1),BH173,0)))</f>
        <v>#N/A</v>
      </c>
      <c r="BI177" s="155" t="e">
        <f>IF($D173&gt;=1,($B172/HLOOKUP($D173,'Annuity Cal'!$H$7:$BE$11,2,FALSE))*HLOOKUP(BI173,'Annuity Cal'!$H$7:$BE$11,5,FALSE),(IF(BI173&lt;=(-1),BI173,0)))</f>
        <v>#N/A</v>
      </c>
      <c r="BJ177" s="155" t="e">
        <f>IF($D173&gt;=1,($B172/HLOOKUP($D173,'Annuity Cal'!$H$7:$BE$11,2,FALSE))*HLOOKUP(BJ173,'Annuity Cal'!$H$7:$BE$11,5,FALSE),(IF(BJ173&lt;=(-1),BJ173,0)))</f>
        <v>#N/A</v>
      </c>
      <c r="BK177" s="155" t="e">
        <f>IF($D173&gt;=1,($B172/HLOOKUP($D173,'Annuity Cal'!$H$7:$BE$11,2,FALSE))*HLOOKUP(BK173,'Annuity Cal'!$H$7:$BE$11,5,FALSE),(IF(BK173&lt;=(-1),BK173,0)))</f>
        <v>#N/A</v>
      </c>
      <c r="BL177" s="155" t="e">
        <f>IF($D173&gt;=1,($B172/HLOOKUP($D173,'Annuity Cal'!$H$7:$BE$11,2,FALSE))*HLOOKUP(BL173,'Annuity Cal'!$H$7:$BE$11,5,FALSE),(IF(BL173&lt;=(-1),BL173,0)))</f>
        <v>#N/A</v>
      </c>
      <c r="BM177" s="155" t="e">
        <f>IF($D173&gt;=1,($B172/HLOOKUP($D173,'Annuity Cal'!$H$7:$BE$11,2,FALSE))*HLOOKUP(BM173,'Annuity Cal'!$H$7:$BE$11,5,FALSE),(IF(BM173&lt;=(-1),BM173,0)))</f>
        <v>#N/A</v>
      </c>
      <c r="BN177" s="155" t="e">
        <f>IF($D173&gt;=1,($B172/HLOOKUP($D173,'Annuity Cal'!$H$7:$BE$11,2,FALSE))*HLOOKUP(BN173,'Annuity Cal'!$H$7:$BE$11,5,FALSE),(IF(BN173&lt;=(-1),BN173,0)))</f>
        <v>#N/A</v>
      </c>
    </row>
    <row r="178" spans="3:66" s="155" customFormat="1" hidden="1">
      <c r="D178" s="155">
        <f>D174-D175</f>
        <v>0</v>
      </c>
      <c r="E178" s="155">
        <f t="shared" ref="E178:BN178" si="697">E174-E175</f>
        <v>0</v>
      </c>
      <c r="F178" s="155">
        <f t="shared" si="697"/>
        <v>0</v>
      </c>
      <c r="G178" s="155">
        <f t="shared" si="697"/>
        <v>0</v>
      </c>
      <c r="H178" s="155">
        <f t="shared" si="697"/>
        <v>0</v>
      </c>
      <c r="I178" s="155">
        <f t="shared" si="697"/>
        <v>0</v>
      </c>
      <c r="J178" s="155" t="e">
        <f t="shared" si="697"/>
        <v>#N/A</v>
      </c>
      <c r="K178" s="155" t="e">
        <f t="shared" si="697"/>
        <v>#N/A</v>
      </c>
      <c r="L178" s="155" t="e">
        <f t="shared" si="697"/>
        <v>#N/A</v>
      </c>
      <c r="M178" s="155" t="e">
        <f t="shared" si="697"/>
        <v>#N/A</v>
      </c>
      <c r="N178" s="155" t="e">
        <f t="shared" si="697"/>
        <v>#N/A</v>
      </c>
      <c r="O178" s="155" t="e">
        <f t="shared" si="697"/>
        <v>#N/A</v>
      </c>
      <c r="P178" s="155" t="e">
        <f t="shared" si="697"/>
        <v>#N/A</v>
      </c>
      <c r="Q178" s="155" t="e">
        <f t="shared" si="697"/>
        <v>#N/A</v>
      </c>
      <c r="R178" s="155" t="e">
        <f t="shared" si="697"/>
        <v>#N/A</v>
      </c>
      <c r="S178" s="155" t="e">
        <f t="shared" si="697"/>
        <v>#N/A</v>
      </c>
      <c r="T178" s="155" t="e">
        <f t="shared" si="697"/>
        <v>#N/A</v>
      </c>
      <c r="U178" s="155" t="e">
        <f t="shared" si="697"/>
        <v>#N/A</v>
      </c>
      <c r="V178" s="155" t="e">
        <f t="shared" si="697"/>
        <v>#N/A</v>
      </c>
      <c r="W178" s="155" t="e">
        <f t="shared" si="697"/>
        <v>#N/A</v>
      </c>
      <c r="X178" s="155" t="e">
        <f t="shared" si="697"/>
        <v>#N/A</v>
      </c>
      <c r="Y178" s="155" t="e">
        <f t="shared" si="697"/>
        <v>#N/A</v>
      </c>
      <c r="Z178" s="155" t="e">
        <f t="shared" si="697"/>
        <v>#N/A</v>
      </c>
      <c r="AA178" s="155" t="e">
        <f t="shared" si="697"/>
        <v>#N/A</v>
      </c>
      <c r="AB178" s="155" t="e">
        <f t="shared" si="697"/>
        <v>#N/A</v>
      </c>
      <c r="AC178" s="155" t="e">
        <f t="shared" si="697"/>
        <v>#N/A</v>
      </c>
      <c r="AD178" s="155" t="e">
        <f t="shared" si="697"/>
        <v>#N/A</v>
      </c>
      <c r="AE178" s="155" t="e">
        <f t="shared" si="697"/>
        <v>#N/A</v>
      </c>
      <c r="AF178" s="155" t="e">
        <f t="shared" si="697"/>
        <v>#N/A</v>
      </c>
      <c r="AG178" s="155" t="e">
        <f t="shared" si="697"/>
        <v>#N/A</v>
      </c>
      <c r="AH178" s="155" t="e">
        <f t="shared" si="697"/>
        <v>#N/A</v>
      </c>
      <c r="AI178" s="155" t="e">
        <f t="shared" si="697"/>
        <v>#N/A</v>
      </c>
      <c r="AJ178" s="155" t="e">
        <f t="shared" si="697"/>
        <v>#N/A</v>
      </c>
      <c r="AK178" s="155" t="e">
        <f t="shared" si="697"/>
        <v>#N/A</v>
      </c>
      <c r="AL178" s="155" t="e">
        <f t="shared" si="697"/>
        <v>#N/A</v>
      </c>
      <c r="AM178" s="155" t="e">
        <f t="shared" si="697"/>
        <v>#N/A</v>
      </c>
      <c r="AN178" s="155" t="e">
        <f t="shared" si="697"/>
        <v>#N/A</v>
      </c>
      <c r="AO178" s="155" t="e">
        <f t="shared" si="697"/>
        <v>#N/A</v>
      </c>
      <c r="AP178" s="155" t="e">
        <f t="shared" si="697"/>
        <v>#N/A</v>
      </c>
      <c r="AQ178" s="155" t="e">
        <f t="shared" si="697"/>
        <v>#N/A</v>
      </c>
      <c r="AR178" s="155" t="e">
        <f t="shared" si="697"/>
        <v>#N/A</v>
      </c>
      <c r="AS178" s="155" t="e">
        <f t="shared" si="697"/>
        <v>#N/A</v>
      </c>
      <c r="AT178" s="155" t="e">
        <f t="shared" si="697"/>
        <v>#N/A</v>
      </c>
      <c r="AU178" s="155" t="e">
        <f t="shared" si="697"/>
        <v>#N/A</v>
      </c>
      <c r="AV178" s="155" t="e">
        <f t="shared" si="697"/>
        <v>#N/A</v>
      </c>
      <c r="AW178" s="155" t="e">
        <f t="shared" si="697"/>
        <v>#N/A</v>
      </c>
      <c r="AX178" s="155" t="e">
        <f t="shared" si="697"/>
        <v>#N/A</v>
      </c>
      <c r="AY178" s="155" t="e">
        <f t="shared" si="697"/>
        <v>#N/A</v>
      </c>
      <c r="AZ178" s="155" t="e">
        <f t="shared" si="697"/>
        <v>#N/A</v>
      </c>
      <c r="BA178" s="155" t="e">
        <f t="shared" si="697"/>
        <v>#N/A</v>
      </c>
      <c r="BB178" s="155" t="e">
        <f t="shared" si="697"/>
        <v>#N/A</v>
      </c>
      <c r="BC178" s="155" t="e">
        <f t="shared" si="697"/>
        <v>#N/A</v>
      </c>
      <c r="BD178" s="155" t="e">
        <f t="shared" si="697"/>
        <v>#N/A</v>
      </c>
      <c r="BE178" s="155" t="e">
        <f t="shared" si="697"/>
        <v>#N/A</v>
      </c>
      <c r="BF178" s="155" t="e">
        <f t="shared" si="697"/>
        <v>#N/A</v>
      </c>
      <c r="BG178" s="155" t="e">
        <f t="shared" si="697"/>
        <v>#N/A</v>
      </c>
      <c r="BH178" s="155" t="e">
        <f t="shared" si="697"/>
        <v>#N/A</v>
      </c>
      <c r="BI178" s="155" t="e">
        <f t="shared" si="697"/>
        <v>#N/A</v>
      </c>
      <c r="BJ178" s="155" t="e">
        <f t="shared" si="697"/>
        <v>#N/A</v>
      </c>
      <c r="BK178" s="155" t="e">
        <f t="shared" si="697"/>
        <v>#N/A</v>
      </c>
      <c r="BL178" s="155" t="e">
        <f t="shared" si="697"/>
        <v>#N/A</v>
      </c>
      <c r="BM178" s="155" t="e">
        <f t="shared" si="697"/>
        <v>#N/A</v>
      </c>
      <c r="BN178" s="155" t="e">
        <f t="shared" si="697"/>
        <v>#N/A</v>
      </c>
    </row>
    <row r="179" spans="3:66" s="155" customFormat="1" hidden="1"/>
    <row r="180" spans="3:66" s="155" customFormat="1" hidden="1">
      <c r="C180" s="155" t="s">
        <v>303</v>
      </c>
      <c r="E180" s="155">
        <f>D174</f>
        <v>0</v>
      </c>
      <c r="F180" s="155">
        <f t="shared" ref="F180:F184" si="698">E174</f>
        <v>0</v>
      </c>
      <c r="G180" s="155">
        <f t="shared" ref="G180:G184" si="699">F174</f>
        <v>0</v>
      </c>
      <c r="H180" s="155">
        <f t="shared" ref="H180:H184" si="700">G174</f>
        <v>0</v>
      </c>
      <c r="I180" s="155">
        <f t="shared" ref="I180:I184" si="701">H174</f>
        <v>0</v>
      </c>
      <c r="J180" s="155">
        <f t="shared" ref="J180:J184" si="702">I174</f>
        <v>0</v>
      </c>
      <c r="K180" s="155">
        <f t="shared" ref="K180:K184" si="703">J174</f>
        <v>0</v>
      </c>
      <c r="L180" s="155" t="e">
        <f t="shared" ref="L180:L184" si="704">K174</f>
        <v>#N/A</v>
      </c>
      <c r="M180" s="155" t="e">
        <f t="shared" ref="M180:M184" si="705">L174</f>
        <v>#N/A</v>
      </c>
      <c r="N180" s="155" t="e">
        <f t="shared" ref="N180:N184" si="706">M174</f>
        <v>#N/A</v>
      </c>
      <c r="O180" s="155" t="e">
        <f t="shared" ref="O180:O184" si="707">N174</f>
        <v>#N/A</v>
      </c>
      <c r="P180" s="155" t="e">
        <f t="shared" ref="P180:P184" si="708">O174</f>
        <v>#N/A</v>
      </c>
      <c r="Q180" s="155" t="e">
        <f t="shared" ref="Q180:Q184" si="709">P174</f>
        <v>#N/A</v>
      </c>
      <c r="R180" s="155" t="e">
        <f t="shared" ref="R180:R184" si="710">Q174</f>
        <v>#N/A</v>
      </c>
      <c r="S180" s="155" t="e">
        <f t="shared" ref="S180:S184" si="711">R174</f>
        <v>#N/A</v>
      </c>
      <c r="T180" s="155" t="e">
        <f t="shared" ref="T180:T184" si="712">S174</f>
        <v>#N/A</v>
      </c>
      <c r="U180" s="155" t="e">
        <f t="shared" ref="U180:U184" si="713">T174</f>
        <v>#N/A</v>
      </c>
      <c r="V180" s="155" t="e">
        <f t="shared" ref="V180:V184" si="714">U174</f>
        <v>#N/A</v>
      </c>
      <c r="W180" s="155" t="e">
        <f t="shared" ref="W180:W184" si="715">V174</f>
        <v>#N/A</v>
      </c>
      <c r="X180" s="155" t="e">
        <f t="shared" ref="X180:X184" si="716">W174</f>
        <v>#N/A</v>
      </c>
      <c r="Y180" s="155" t="e">
        <f t="shared" ref="Y180:Y184" si="717">X174</f>
        <v>#N/A</v>
      </c>
      <c r="Z180" s="155" t="e">
        <f t="shared" ref="Z180:Z184" si="718">Y174</f>
        <v>#N/A</v>
      </c>
      <c r="AA180" s="155" t="e">
        <f t="shared" ref="AA180:AA184" si="719">Z174</f>
        <v>#N/A</v>
      </c>
      <c r="AB180" s="155" t="e">
        <f t="shared" ref="AB180:AB184" si="720">AA174</f>
        <v>#N/A</v>
      </c>
      <c r="AC180" s="155" t="e">
        <f t="shared" ref="AC180:AC184" si="721">AB174</f>
        <v>#N/A</v>
      </c>
      <c r="AD180" s="155" t="e">
        <f t="shared" ref="AD180:AD184" si="722">AC174</f>
        <v>#N/A</v>
      </c>
      <c r="AE180" s="155" t="e">
        <f t="shared" ref="AE180:AE184" si="723">AD174</f>
        <v>#N/A</v>
      </c>
      <c r="AF180" s="155" t="e">
        <f t="shared" ref="AF180:AF184" si="724">AE174</f>
        <v>#N/A</v>
      </c>
      <c r="AG180" s="155" t="e">
        <f t="shared" ref="AG180:AG184" si="725">AF174</f>
        <v>#N/A</v>
      </c>
      <c r="AH180" s="155" t="e">
        <f t="shared" ref="AH180:AH184" si="726">AG174</f>
        <v>#N/A</v>
      </c>
      <c r="AI180" s="155" t="e">
        <f t="shared" ref="AI180:AI184" si="727">AH174</f>
        <v>#N/A</v>
      </c>
      <c r="AJ180" s="155" t="e">
        <f t="shared" ref="AJ180:AJ184" si="728">AI174</f>
        <v>#N/A</v>
      </c>
      <c r="AK180" s="155" t="e">
        <f t="shared" ref="AK180:AK184" si="729">AJ174</f>
        <v>#N/A</v>
      </c>
      <c r="AL180" s="155" t="e">
        <f t="shared" ref="AL180:AL184" si="730">AK174</f>
        <v>#N/A</v>
      </c>
      <c r="AM180" s="155" t="e">
        <f t="shared" ref="AM180:AM184" si="731">AL174</f>
        <v>#N/A</v>
      </c>
      <c r="AN180" s="155" t="e">
        <f t="shared" ref="AN180:AN184" si="732">AM174</f>
        <v>#N/A</v>
      </c>
      <c r="AO180" s="155" t="e">
        <f t="shared" ref="AO180:AO184" si="733">AN174</f>
        <v>#N/A</v>
      </c>
      <c r="AP180" s="155" t="e">
        <f t="shared" ref="AP180:AP184" si="734">AO174</f>
        <v>#N/A</v>
      </c>
      <c r="AQ180" s="155" t="e">
        <f t="shared" ref="AQ180:AQ184" si="735">AP174</f>
        <v>#N/A</v>
      </c>
      <c r="AR180" s="155" t="e">
        <f t="shared" ref="AR180:AR184" si="736">AQ174</f>
        <v>#N/A</v>
      </c>
      <c r="AS180" s="155" t="e">
        <f t="shared" ref="AS180:AS184" si="737">AR174</f>
        <v>#N/A</v>
      </c>
      <c r="AT180" s="155" t="e">
        <f t="shared" ref="AT180:AT184" si="738">AS174</f>
        <v>#N/A</v>
      </c>
      <c r="AU180" s="155" t="e">
        <f t="shared" ref="AU180:AU184" si="739">AT174</f>
        <v>#N/A</v>
      </c>
      <c r="AV180" s="155" t="e">
        <f t="shared" ref="AV180:AV184" si="740">AU174</f>
        <v>#N/A</v>
      </c>
      <c r="AW180" s="155" t="e">
        <f t="shared" ref="AW180:AW184" si="741">AV174</f>
        <v>#N/A</v>
      </c>
      <c r="AX180" s="155" t="e">
        <f t="shared" ref="AX180:AX184" si="742">AW174</f>
        <v>#N/A</v>
      </c>
      <c r="AY180" s="155" t="e">
        <f t="shared" ref="AY180:AY184" si="743">AX174</f>
        <v>#N/A</v>
      </c>
      <c r="AZ180" s="155" t="e">
        <f t="shared" ref="AZ180:AZ184" si="744">AY174</f>
        <v>#N/A</v>
      </c>
      <c r="BA180" s="155" t="e">
        <f t="shared" ref="BA180:BA184" si="745">AZ174</f>
        <v>#N/A</v>
      </c>
      <c r="BB180" s="155" t="e">
        <f t="shared" ref="BB180:BB184" si="746">BA174</f>
        <v>#N/A</v>
      </c>
      <c r="BC180" s="155" t="e">
        <f t="shared" ref="BC180:BC184" si="747">BB174</f>
        <v>#N/A</v>
      </c>
      <c r="BD180" s="155" t="e">
        <f t="shared" ref="BD180:BD184" si="748">BC174</f>
        <v>#N/A</v>
      </c>
      <c r="BE180" s="155" t="e">
        <f t="shared" ref="BE180:BE184" si="749">BD174</f>
        <v>#N/A</v>
      </c>
      <c r="BF180" s="155" t="e">
        <f t="shared" ref="BF180:BF184" si="750">BE174</f>
        <v>#N/A</v>
      </c>
      <c r="BG180" s="155" t="e">
        <f t="shared" ref="BG180:BG184" si="751">BF174</f>
        <v>#N/A</v>
      </c>
      <c r="BH180" s="155" t="e">
        <f t="shared" ref="BH180:BH184" si="752">BG174</f>
        <v>#N/A</v>
      </c>
      <c r="BI180" s="155" t="e">
        <f t="shared" ref="BI180:BI184" si="753">BH174</f>
        <v>#N/A</v>
      </c>
      <c r="BJ180" s="155" t="e">
        <f t="shared" ref="BJ180:BJ184" si="754">BI174</f>
        <v>#N/A</v>
      </c>
      <c r="BK180" s="155" t="e">
        <f t="shared" ref="BK180:BK184" si="755">BJ174</f>
        <v>#N/A</v>
      </c>
      <c r="BL180" s="155" t="e">
        <f t="shared" ref="BL180:BL184" si="756">BK174</f>
        <v>#N/A</v>
      </c>
      <c r="BM180" s="155" t="e">
        <f t="shared" ref="BM180:BM184" si="757">BL174</f>
        <v>#N/A</v>
      </c>
      <c r="BN180" s="155" t="e">
        <f t="shared" ref="BN180:BN184" si="758">BM174</f>
        <v>#N/A</v>
      </c>
    </row>
    <row r="181" spans="3:66" s="155" customFormat="1" hidden="1">
      <c r="C181" s="155" t="s">
        <v>29</v>
      </c>
      <c r="E181" s="155">
        <f t="shared" ref="E181:E184" si="759">D175</f>
        <v>0</v>
      </c>
      <c r="F181" s="155">
        <f t="shared" si="698"/>
        <v>0</v>
      </c>
      <c r="G181" s="155">
        <f t="shared" si="699"/>
        <v>0</v>
      </c>
      <c r="H181" s="155">
        <f t="shared" si="700"/>
        <v>0</v>
      </c>
      <c r="I181" s="155">
        <f t="shared" si="701"/>
        <v>0</v>
      </c>
      <c r="J181" s="155">
        <f t="shared" si="702"/>
        <v>0</v>
      </c>
      <c r="K181" s="155" t="e">
        <f t="shared" si="703"/>
        <v>#N/A</v>
      </c>
      <c r="L181" s="155" t="e">
        <f t="shared" si="704"/>
        <v>#N/A</v>
      </c>
      <c r="M181" s="155" t="e">
        <f t="shared" si="705"/>
        <v>#N/A</v>
      </c>
      <c r="N181" s="155" t="e">
        <f t="shared" si="706"/>
        <v>#N/A</v>
      </c>
      <c r="O181" s="155" t="e">
        <f t="shared" si="707"/>
        <v>#N/A</v>
      </c>
      <c r="P181" s="155" t="e">
        <f t="shared" si="708"/>
        <v>#N/A</v>
      </c>
      <c r="Q181" s="155" t="e">
        <f t="shared" si="709"/>
        <v>#N/A</v>
      </c>
      <c r="R181" s="155" t="e">
        <f t="shared" si="710"/>
        <v>#N/A</v>
      </c>
      <c r="S181" s="155" t="e">
        <f t="shared" si="711"/>
        <v>#N/A</v>
      </c>
      <c r="T181" s="155" t="e">
        <f t="shared" si="712"/>
        <v>#N/A</v>
      </c>
      <c r="U181" s="155" t="e">
        <f t="shared" si="713"/>
        <v>#N/A</v>
      </c>
      <c r="V181" s="155" t="e">
        <f t="shared" si="714"/>
        <v>#N/A</v>
      </c>
      <c r="W181" s="155" t="e">
        <f t="shared" si="715"/>
        <v>#N/A</v>
      </c>
      <c r="X181" s="155" t="e">
        <f t="shared" si="716"/>
        <v>#N/A</v>
      </c>
      <c r="Y181" s="155" t="e">
        <f t="shared" si="717"/>
        <v>#N/A</v>
      </c>
      <c r="Z181" s="155" t="e">
        <f t="shared" si="718"/>
        <v>#N/A</v>
      </c>
      <c r="AA181" s="155" t="e">
        <f t="shared" si="719"/>
        <v>#N/A</v>
      </c>
      <c r="AB181" s="155" t="e">
        <f t="shared" si="720"/>
        <v>#N/A</v>
      </c>
      <c r="AC181" s="155" t="e">
        <f t="shared" si="721"/>
        <v>#N/A</v>
      </c>
      <c r="AD181" s="155" t="e">
        <f t="shared" si="722"/>
        <v>#N/A</v>
      </c>
      <c r="AE181" s="155" t="e">
        <f t="shared" si="723"/>
        <v>#N/A</v>
      </c>
      <c r="AF181" s="155" t="e">
        <f t="shared" si="724"/>
        <v>#N/A</v>
      </c>
      <c r="AG181" s="155" t="e">
        <f t="shared" si="725"/>
        <v>#N/A</v>
      </c>
      <c r="AH181" s="155" t="e">
        <f t="shared" si="726"/>
        <v>#N/A</v>
      </c>
      <c r="AI181" s="155" t="e">
        <f t="shared" si="727"/>
        <v>#N/A</v>
      </c>
      <c r="AJ181" s="155" t="e">
        <f t="shared" si="728"/>
        <v>#N/A</v>
      </c>
      <c r="AK181" s="155" t="e">
        <f t="shared" si="729"/>
        <v>#N/A</v>
      </c>
      <c r="AL181" s="155" t="e">
        <f t="shared" si="730"/>
        <v>#N/A</v>
      </c>
      <c r="AM181" s="155" t="e">
        <f t="shared" si="731"/>
        <v>#N/A</v>
      </c>
      <c r="AN181" s="155" t="e">
        <f t="shared" si="732"/>
        <v>#N/A</v>
      </c>
      <c r="AO181" s="155" t="e">
        <f t="shared" si="733"/>
        <v>#N/A</v>
      </c>
      <c r="AP181" s="155" t="e">
        <f t="shared" si="734"/>
        <v>#N/A</v>
      </c>
      <c r="AQ181" s="155" t="e">
        <f t="shared" si="735"/>
        <v>#N/A</v>
      </c>
      <c r="AR181" s="155" t="e">
        <f t="shared" si="736"/>
        <v>#N/A</v>
      </c>
      <c r="AS181" s="155" t="e">
        <f t="shared" si="737"/>
        <v>#N/A</v>
      </c>
      <c r="AT181" s="155" t="e">
        <f t="shared" si="738"/>
        <v>#N/A</v>
      </c>
      <c r="AU181" s="155" t="e">
        <f t="shared" si="739"/>
        <v>#N/A</v>
      </c>
      <c r="AV181" s="155" t="e">
        <f t="shared" si="740"/>
        <v>#N/A</v>
      </c>
      <c r="AW181" s="155" t="e">
        <f t="shared" si="741"/>
        <v>#N/A</v>
      </c>
      <c r="AX181" s="155" t="e">
        <f t="shared" si="742"/>
        <v>#N/A</v>
      </c>
      <c r="AY181" s="155" t="e">
        <f t="shared" si="743"/>
        <v>#N/A</v>
      </c>
      <c r="AZ181" s="155" t="e">
        <f t="shared" si="744"/>
        <v>#N/A</v>
      </c>
      <c r="BA181" s="155" t="e">
        <f t="shared" si="745"/>
        <v>#N/A</v>
      </c>
      <c r="BB181" s="155" t="e">
        <f t="shared" si="746"/>
        <v>#N/A</v>
      </c>
      <c r="BC181" s="155" t="e">
        <f t="shared" si="747"/>
        <v>#N/A</v>
      </c>
      <c r="BD181" s="155" t="e">
        <f t="shared" si="748"/>
        <v>#N/A</v>
      </c>
      <c r="BE181" s="155" t="e">
        <f t="shared" si="749"/>
        <v>#N/A</v>
      </c>
      <c r="BF181" s="155" t="e">
        <f t="shared" si="750"/>
        <v>#N/A</v>
      </c>
      <c r="BG181" s="155" t="e">
        <f t="shared" si="751"/>
        <v>#N/A</v>
      </c>
      <c r="BH181" s="155" t="e">
        <f t="shared" si="752"/>
        <v>#N/A</v>
      </c>
      <c r="BI181" s="155" t="e">
        <f t="shared" si="753"/>
        <v>#N/A</v>
      </c>
      <c r="BJ181" s="155" t="e">
        <f t="shared" si="754"/>
        <v>#N/A</v>
      </c>
      <c r="BK181" s="155" t="e">
        <f t="shared" si="755"/>
        <v>#N/A</v>
      </c>
      <c r="BL181" s="155" t="e">
        <f t="shared" si="756"/>
        <v>#N/A</v>
      </c>
      <c r="BM181" s="155" t="e">
        <f t="shared" si="757"/>
        <v>#N/A</v>
      </c>
      <c r="BN181" s="155" t="e">
        <f t="shared" si="758"/>
        <v>#N/A</v>
      </c>
    </row>
    <row r="182" spans="3:66" s="155" customFormat="1" hidden="1">
      <c r="C182" s="155" t="s">
        <v>31</v>
      </c>
      <c r="E182" s="155">
        <f t="shared" si="759"/>
        <v>0</v>
      </c>
      <c r="F182" s="155">
        <f t="shared" si="698"/>
        <v>0</v>
      </c>
      <c r="G182" s="155">
        <f t="shared" si="699"/>
        <v>0</v>
      </c>
      <c r="H182" s="155">
        <f t="shared" si="700"/>
        <v>0</v>
      </c>
      <c r="I182" s="155">
        <f t="shared" si="701"/>
        <v>0</v>
      </c>
      <c r="J182" s="155">
        <f t="shared" si="702"/>
        <v>0</v>
      </c>
      <c r="K182" s="155" t="e">
        <f t="shared" si="703"/>
        <v>#N/A</v>
      </c>
      <c r="L182" s="155" t="e">
        <f t="shared" si="704"/>
        <v>#N/A</v>
      </c>
      <c r="M182" s="155" t="e">
        <f t="shared" si="705"/>
        <v>#N/A</v>
      </c>
      <c r="N182" s="155" t="e">
        <f t="shared" si="706"/>
        <v>#N/A</v>
      </c>
      <c r="O182" s="155" t="e">
        <f t="shared" si="707"/>
        <v>#N/A</v>
      </c>
      <c r="P182" s="155" t="e">
        <f t="shared" si="708"/>
        <v>#N/A</v>
      </c>
      <c r="Q182" s="155" t="e">
        <f t="shared" si="709"/>
        <v>#N/A</v>
      </c>
      <c r="R182" s="155" t="e">
        <f t="shared" si="710"/>
        <v>#N/A</v>
      </c>
      <c r="S182" s="155" t="e">
        <f t="shared" si="711"/>
        <v>#N/A</v>
      </c>
      <c r="T182" s="155" t="e">
        <f t="shared" si="712"/>
        <v>#N/A</v>
      </c>
      <c r="U182" s="155" t="e">
        <f t="shared" si="713"/>
        <v>#N/A</v>
      </c>
      <c r="V182" s="155" t="e">
        <f t="shared" si="714"/>
        <v>#N/A</v>
      </c>
      <c r="W182" s="155" t="e">
        <f t="shared" si="715"/>
        <v>#N/A</v>
      </c>
      <c r="X182" s="155" t="e">
        <f t="shared" si="716"/>
        <v>#N/A</v>
      </c>
      <c r="Y182" s="155" t="e">
        <f t="shared" si="717"/>
        <v>#N/A</v>
      </c>
      <c r="Z182" s="155" t="e">
        <f t="shared" si="718"/>
        <v>#N/A</v>
      </c>
      <c r="AA182" s="155" t="e">
        <f t="shared" si="719"/>
        <v>#N/A</v>
      </c>
      <c r="AB182" s="155" t="e">
        <f t="shared" si="720"/>
        <v>#N/A</v>
      </c>
      <c r="AC182" s="155" t="e">
        <f t="shared" si="721"/>
        <v>#N/A</v>
      </c>
      <c r="AD182" s="155" t="e">
        <f t="shared" si="722"/>
        <v>#N/A</v>
      </c>
      <c r="AE182" s="155" t="e">
        <f t="shared" si="723"/>
        <v>#N/A</v>
      </c>
      <c r="AF182" s="155" t="e">
        <f t="shared" si="724"/>
        <v>#N/A</v>
      </c>
      <c r="AG182" s="155" t="e">
        <f t="shared" si="725"/>
        <v>#N/A</v>
      </c>
      <c r="AH182" s="155" t="e">
        <f t="shared" si="726"/>
        <v>#N/A</v>
      </c>
      <c r="AI182" s="155" t="e">
        <f t="shared" si="727"/>
        <v>#N/A</v>
      </c>
      <c r="AJ182" s="155" t="e">
        <f t="shared" si="728"/>
        <v>#N/A</v>
      </c>
      <c r="AK182" s="155" t="e">
        <f t="shared" si="729"/>
        <v>#N/A</v>
      </c>
      <c r="AL182" s="155" t="e">
        <f t="shared" si="730"/>
        <v>#N/A</v>
      </c>
      <c r="AM182" s="155" t="e">
        <f t="shared" si="731"/>
        <v>#N/A</v>
      </c>
      <c r="AN182" s="155" t="e">
        <f t="shared" si="732"/>
        <v>#N/A</v>
      </c>
      <c r="AO182" s="155" t="e">
        <f t="shared" si="733"/>
        <v>#N/A</v>
      </c>
      <c r="AP182" s="155" t="e">
        <f t="shared" si="734"/>
        <v>#N/A</v>
      </c>
      <c r="AQ182" s="155" t="e">
        <f t="shared" si="735"/>
        <v>#N/A</v>
      </c>
      <c r="AR182" s="155" t="e">
        <f t="shared" si="736"/>
        <v>#N/A</v>
      </c>
      <c r="AS182" s="155" t="e">
        <f t="shared" si="737"/>
        <v>#N/A</v>
      </c>
      <c r="AT182" s="155" t="e">
        <f t="shared" si="738"/>
        <v>#N/A</v>
      </c>
      <c r="AU182" s="155" t="e">
        <f t="shared" si="739"/>
        <v>#N/A</v>
      </c>
      <c r="AV182" s="155" t="e">
        <f t="shared" si="740"/>
        <v>#N/A</v>
      </c>
      <c r="AW182" s="155" t="e">
        <f t="shared" si="741"/>
        <v>#N/A</v>
      </c>
      <c r="AX182" s="155" t="e">
        <f t="shared" si="742"/>
        <v>#N/A</v>
      </c>
      <c r="AY182" s="155" t="e">
        <f t="shared" si="743"/>
        <v>#N/A</v>
      </c>
      <c r="AZ182" s="155" t="e">
        <f t="shared" si="744"/>
        <v>#N/A</v>
      </c>
      <c r="BA182" s="155" t="e">
        <f t="shared" si="745"/>
        <v>#N/A</v>
      </c>
      <c r="BB182" s="155" t="e">
        <f t="shared" si="746"/>
        <v>#N/A</v>
      </c>
      <c r="BC182" s="155" t="e">
        <f t="shared" si="747"/>
        <v>#N/A</v>
      </c>
      <c r="BD182" s="155" t="e">
        <f t="shared" si="748"/>
        <v>#N/A</v>
      </c>
      <c r="BE182" s="155" t="e">
        <f t="shared" si="749"/>
        <v>#N/A</v>
      </c>
      <c r="BF182" s="155" t="e">
        <f t="shared" si="750"/>
        <v>#N/A</v>
      </c>
      <c r="BG182" s="155" t="e">
        <f t="shared" si="751"/>
        <v>#N/A</v>
      </c>
      <c r="BH182" s="155" t="e">
        <f t="shared" si="752"/>
        <v>#N/A</v>
      </c>
      <c r="BI182" s="155" t="e">
        <f t="shared" si="753"/>
        <v>#N/A</v>
      </c>
      <c r="BJ182" s="155" t="e">
        <f t="shared" si="754"/>
        <v>#N/A</v>
      </c>
      <c r="BK182" s="155" t="e">
        <f t="shared" si="755"/>
        <v>#N/A</v>
      </c>
      <c r="BL182" s="155" t="e">
        <f t="shared" si="756"/>
        <v>#N/A</v>
      </c>
      <c r="BM182" s="155" t="e">
        <f t="shared" si="757"/>
        <v>#N/A</v>
      </c>
      <c r="BN182" s="155" t="e">
        <f t="shared" si="758"/>
        <v>#N/A</v>
      </c>
    </row>
    <row r="183" spans="3:66" s="155" customFormat="1" hidden="1">
      <c r="C183" s="155" t="s">
        <v>33</v>
      </c>
      <c r="E183" s="155">
        <f t="shared" si="759"/>
        <v>0</v>
      </c>
      <c r="F183" s="155">
        <f t="shared" si="698"/>
        <v>0</v>
      </c>
      <c r="G183" s="155">
        <f t="shared" si="699"/>
        <v>0</v>
      </c>
      <c r="H183" s="155">
        <f t="shared" si="700"/>
        <v>0</v>
      </c>
      <c r="I183" s="155">
        <f t="shared" si="701"/>
        <v>0</v>
      </c>
      <c r="J183" s="155">
        <f t="shared" si="702"/>
        <v>0</v>
      </c>
      <c r="K183" s="155" t="e">
        <f t="shared" si="703"/>
        <v>#N/A</v>
      </c>
      <c r="L183" s="155" t="e">
        <f t="shared" si="704"/>
        <v>#N/A</v>
      </c>
      <c r="M183" s="155" t="e">
        <f t="shared" si="705"/>
        <v>#N/A</v>
      </c>
      <c r="N183" s="155" t="e">
        <f t="shared" si="706"/>
        <v>#N/A</v>
      </c>
      <c r="O183" s="155" t="e">
        <f t="shared" si="707"/>
        <v>#N/A</v>
      </c>
      <c r="P183" s="155" t="e">
        <f t="shared" si="708"/>
        <v>#N/A</v>
      </c>
      <c r="Q183" s="155" t="e">
        <f t="shared" si="709"/>
        <v>#N/A</v>
      </c>
      <c r="R183" s="155" t="e">
        <f t="shared" si="710"/>
        <v>#N/A</v>
      </c>
      <c r="S183" s="155" t="e">
        <f t="shared" si="711"/>
        <v>#N/A</v>
      </c>
      <c r="T183" s="155" t="e">
        <f t="shared" si="712"/>
        <v>#N/A</v>
      </c>
      <c r="U183" s="155" t="e">
        <f t="shared" si="713"/>
        <v>#N/A</v>
      </c>
      <c r="V183" s="155" t="e">
        <f t="shared" si="714"/>
        <v>#N/A</v>
      </c>
      <c r="W183" s="155" t="e">
        <f t="shared" si="715"/>
        <v>#N/A</v>
      </c>
      <c r="X183" s="155" t="e">
        <f t="shared" si="716"/>
        <v>#N/A</v>
      </c>
      <c r="Y183" s="155" t="e">
        <f t="shared" si="717"/>
        <v>#N/A</v>
      </c>
      <c r="Z183" s="155" t="e">
        <f t="shared" si="718"/>
        <v>#N/A</v>
      </c>
      <c r="AA183" s="155" t="e">
        <f t="shared" si="719"/>
        <v>#N/A</v>
      </c>
      <c r="AB183" s="155" t="e">
        <f t="shared" si="720"/>
        <v>#N/A</v>
      </c>
      <c r="AC183" s="155" t="e">
        <f t="shared" si="721"/>
        <v>#N/A</v>
      </c>
      <c r="AD183" s="155" t="e">
        <f t="shared" si="722"/>
        <v>#N/A</v>
      </c>
      <c r="AE183" s="155" t="e">
        <f t="shared" si="723"/>
        <v>#N/A</v>
      </c>
      <c r="AF183" s="155" t="e">
        <f t="shared" si="724"/>
        <v>#N/A</v>
      </c>
      <c r="AG183" s="155" t="e">
        <f t="shared" si="725"/>
        <v>#N/A</v>
      </c>
      <c r="AH183" s="155" t="e">
        <f t="shared" si="726"/>
        <v>#N/A</v>
      </c>
      <c r="AI183" s="155" t="e">
        <f t="shared" si="727"/>
        <v>#N/A</v>
      </c>
      <c r="AJ183" s="155" t="e">
        <f t="shared" si="728"/>
        <v>#N/A</v>
      </c>
      <c r="AK183" s="155" t="e">
        <f t="shared" si="729"/>
        <v>#N/A</v>
      </c>
      <c r="AL183" s="155" t="e">
        <f t="shared" si="730"/>
        <v>#N/A</v>
      </c>
      <c r="AM183" s="155" t="e">
        <f t="shared" si="731"/>
        <v>#N/A</v>
      </c>
      <c r="AN183" s="155" t="e">
        <f t="shared" si="732"/>
        <v>#N/A</v>
      </c>
      <c r="AO183" s="155" t="e">
        <f t="shared" si="733"/>
        <v>#N/A</v>
      </c>
      <c r="AP183" s="155" t="e">
        <f t="shared" si="734"/>
        <v>#N/A</v>
      </c>
      <c r="AQ183" s="155" t="e">
        <f t="shared" si="735"/>
        <v>#N/A</v>
      </c>
      <c r="AR183" s="155" t="e">
        <f t="shared" si="736"/>
        <v>#N/A</v>
      </c>
      <c r="AS183" s="155" t="e">
        <f t="shared" si="737"/>
        <v>#N/A</v>
      </c>
      <c r="AT183" s="155" t="e">
        <f t="shared" si="738"/>
        <v>#N/A</v>
      </c>
      <c r="AU183" s="155" t="e">
        <f t="shared" si="739"/>
        <v>#N/A</v>
      </c>
      <c r="AV183" s="155" t="e">
        <f t="shared" si="740"/>
        <v>#N/A</v>
      </c>
      <c r="AW183" s="155" t="e">
        <f t="shared" si="741"/>
        <v>#N/A</v>
      </c>
      <c r="AX183" s="155" t="e">
        <f t="shared" si="742"/>
        <v>#N/A</v>
      </c>
      <c r="AY183" s="155" t="e">
        <f t="shared" si="743"/>
        <v>#N/A</v>
      </c>
      <c r="AZ183" s="155" t="e">
        <f t="shared" si="744"/>
        <v>#N/A</v>
      </c>
      <c r="BA183" s="155" t="e">
        <f t="shared" si="745"/>
        <v>#N/A</v>
      </c>
      <c r="BB183" s="155" t="e">
        <f t="shared" si="746"/>
        <v>#N/A</v>
      </c>
      <c r="BC183" s="155" t="e">
        <f t="shared" si="747"/>
        <v>#N/A</v>
      </c>
      <c r="BD183" s="155" t="e">
        <f t="shared" si="748"/>
        <v>#N/A</v>
      </c>
      <c r="BE183" s="155" t="e">
        <f t="shared" si="749"/>
        <v>#N/A</v>
      </c>
      <c r="BF183" s="155" t="e">
        <f t="shared" si="750"/>
        <v>#N/A</v>
      </c>
      <c r="BG183" s="155" t="e">
        <f t="shared" si="751"/>
        <v>#N/A</v>
      </c>
      <c r="BH183" s="155" t="e">
        <f t="shared" si="752"/>
        <v>#N/A</v>
      </c>
      <c r="BI183" s="155" t="e">
        <f t="shared" si="753"/>
        <v>#N/A</v>
      </c>
      <c r="BJ183" s="155" t="e">
        <f t="shared" si="754"/>
        <v>#N/A</v>
      </c>
      <c r="BK183" s="155" t="e">
        <f t="shared" si="755"/>
        <v>#N/A</v>
      </c>
      <c r="BL183" s="155" t="e">
        <f t="shared" si="756"/>
        <v>#N/A</v>
      </c>
      <c r="BM183" s="155" t="e">
        <f t="shared" si="757"/>
        <v>#N/A</v>
      </c>
      <c r="BN183" s="155" t="e">
        <f t="shared" si="758"/>
        <v>#N/A</v>
      </c>
    </row>
    <row r="184" spans="3:66" s="155" customFormat="1" hidden="1">
      <c r="C184" s="155" t="s">
        <v>304</v>
      </c>
      <c r="E184" s="155">
        <f t="shared" si="759"/>
        <v>0</v>
      </c>
      <c r="F184" s="155">
        <f t="shared" si="698"/>
        <v>0</v>
      </c>
      <c r="G184" s="155">
        <f t="shared" si="699"/>
        <v>0</v>
      </c>
      <c r="H184" s="155">
        <f t="shared" si="700"/>
        <v>0</v>
      </c>
      <c r="I184" s="155">
        <f t="shared" si="701"/>
        <v>0</v>
      </c>
      <c r="J184" s="155">
        <f t="shared" si="702"/>
        <v>0</v>
      </c>
      <c r="K184" s="155" t="e">
        <f t="shared" si="703"/>
        <v>#N/A</v>
      </c>
      <c r="L184" s="155" t="e">
        <f t="shared" si="704"/>
        <v>#N/A</v>
      </c>
      <c r="M184" s="155" t="e">
        <f t="shared" si="705"/>
        <v>#N/A</v>
      </c>
      <c r="N184" s="155" t="e">
        <f t="shared" si="706"/>
        <v>#N/A</v>
      </c>
      <c r="O184" s="155" t="e">
        <f t="shared" si="707"/>
        <v>#N/A</v>
      </c>
      <c r="P184" s="155" t="e">
        <f t="shared" si="708"/>
        <v>#N/A</v>
      </c>
      <c r="Q184" s="155" t="e">
        <f t="shared" si="709"/>
        <v>#N/A</v>
      </c>
      <c r="R184" s="155" t="e">
        <f t="shared" si="710"/>
        <v>#N/A</v>
      </c>
      <c r="S184" s="155" t="e">
        <f t="shared" si="711"/>
        <v>#N/A</v>
      </c>
      <c r="T184" s="155" t="e">
        <f t="shared" si="712"/>
        <v>#N/A</v>
      </c>
      <c r="U184" s="155" t="e">
        <f t="shared" si="713"/>
        <v>#N/A</v>
      </c>
      <c r="V184" s="155" t="e">
        <f t="shared" si="714"/>
        <v>#N/A</v>
      </c>
      <c r="W184" s="155" t="e">
        <f t="shared" si="715"/>
        <v>#N/A</v>
      </c>
      <c r="X184" s="155" t="e">
        <f t="shared" si="716"/>
        <v>#N/A</v>
      </c>
      <c r="Y184" s="155" t="e">
        <f t="shared" si="717"/>
        <v>#N/A</v>
      </c>
      <c r="Z184" s="155" t="e">
        <f t="shared" si="718"/>
        <v>#N/A</v>
      </c>
      <c r="AA184" s="155" t="e">
        <f t="shared" si="719"/>
        <v>#N/A</v>
      </c>
      <c r="AB184" s="155" t="e">
        <f t="shared" si="720"/>
        <v>#N/A</v>
      </c>
      <c r="AC184" s="155" t="e">
        <f t="shared" si="721"/>
        <v>#N/A</v>
      </c>
      <c r="AD184" s="155" t="e">
        <f t="shared" si="722"/>
        <v>#N/A</v>
      </c>
      <c r="AE184" s="155" t="e">
        <f t="shared" si="723"/>
        <v>#N/A</v>
      </c>
      <c r="AF184" s="155" t="e">
        <f t="shared" si="724"/>
        <v>#N/A</v>
      </c>
      <c r="AG184" s="155" t="e">
        <f t="shared" si="725"/>
        <v>#N/A</v>
      </c>
      <c r="AH184" s="155" t="e">
        <f t="shared" si="726"/>
        <v>#N/A</v>
      </c>
      <c r="AI184" s="155" t="e">
        <f t="shared" si="727"/>
        <v>#N/A</v>
      </c>
      <c r="AJ184" s="155" t="e">
        <f t="shared" si="728"/>
        <v>#N/A</v>
      </c>
      <c r="AK184" s="155" t="e">
        <f t="shared" si="729"/>
        <v>#N/A</v>
      </c>
      <c r="AL184" s="155" t="e">
        <f t="shared" si="730"/>
        <v>#N/A</v>
      </c>
      <c r="AM184" s="155" t="e">
        <f t="shared" si="731"/>
        <v>#N/A</v>
      </c>
      <c r="AN184" s="155" t="e">
        <f t="shared" si="732"/>
        <v>#N/A</v>
      </c>
      <c r="AO184" s="155" t="e">
        <f t="shared" si="733"/>
        <v>#N/A</v>
      </c>
      <c r="AP184" s="155" t="e">
        <f t="shared" si="734"/>
        <v>#N/A</v>
      </c>
      <c r="AQ184" s="155" t="e">
        <f t="shared" si="735"/>
        <v>#N/A</v>
      </c>
      <c r="AR184" s="155" t="e">
        <f t="shared" si="736"/>
        <v>#N/A</v>
      </c>
      <c r="AS184" s="155" t="e">
        <f t="shared" si="737"/>
        <v>#N/A</v>
      </c>
      <c r="AT184" s="155" t="e">
        <f t="shared" si="738"/>
        <v>#N/A</v>
      </c>
      <c r="AU184" s="155" t="e">
        <f t="shared" si="739"/>
        <v>#N/A</v>
      </c>
      <c r="AV184" s="155" t="e">
        <f t="shared" si="740"/>
        <v>#N/A</v>
      </c>
      <c r="AW184" s="155" t="e">
        <f t="shared" si="741"/>
        <v>#N/A</v>
      </c>
      <c r="AX184" s="155" t="e">
        <f t="shared" si="742"/>
        <v>#N/A</v>
      </c>
      <c r="AY184" s="155" t="e">
        <f t="shared" si="743"/>
        <v>#N/A</v>
      </c>
      <c r="AZ184" s="155" t="e">
        <f t="shared" si="744"/>
        <v>#N/A</v>
      </c>
      <c r="BA184" s="155" t="e">
        <f t="shared" si="745"/>
        <v>#N/A</v>
      </c>
      <c r="BB184" s="155" t="e">
        <f t="shared" si="746"/>
        <v>#N/A</v>
      </c>
      <c r="BC184" s="155" t="e">
        <f t="shared" si="747"/>
        <v>#N/A</v>
      </c>
      <c r="BD184" s="155" t="e">
        <f t="shared" si="748"/>
        <v>#N/A</v>
      </c>
      <c r="BE184" s="155" t="e">
        <f t="shared" si="749"/>
        <v>#N/A</v>
      </c>
      <c r="BF184" s="155" t="e">
        <f t="shared" si="750"/>
        <v>#N/A</v>
      </c>
      <c r="BG184" s="155" t="e">
        <f t="shared" si="751"/>
        <v>#N/A</v>
      </c>
      <c r="BH184" s="155" t="e">
        <f t="shared" si="752"/>
        <v>#N/A</v>
      </c>
      <c r="BI184" s="155" t="e">
        <f t="shared" si="753"/>
        <v>#N/A</v>
      </c>
      <c r="BJ184" s="155" t="e">
        <f t="shared" si="754"/>
        <v>#N/A</v>
      </c>
      <c r="BK184" s="155" t="e">
        <f t="shared" si="755"/>
        <v>#N/A</v>
      </c>
      <c r="BL184" s="155" t="e">
        <f t="shared" si="756"/>
        <v>#N/A</v>
      </c>
      <c r="BM184" s="155" t="e">
        <f t="shared" si="757"/>
        <v>#N/A</v>
      </c>
      <c r="BN184" s="155" t="e">
        <f t="shared" si="758"/>
        <v>#N/A</v>
      </c>
    </row>
    <row r="185" spans="3:66" s="155" customFormat="1" hidden="1"/>
    <row r="186" spans="3:66" s="155" customFormat="1" hidden="1">
      <c r="C186" s="155" t="s">
        <v>303</v>
      </c>
      <c r="F186" s="155">
        <f>E180</f>
        <v>0</v>
      </c>
      <c r="G186" s="155">
        <f t="shared" ref="G186:G190" si="760">F180</f>
        <v>0</v>
      </c>
      <c r="H186" s="155">
        <f t="shared" ref="H186:H190" si="761">G180</f>
        <v>0</v>
      </c>
      <c r="I186" s="155">
        <f t="shared" ref="I186:I190" si="762">H180</f>
        <v>0</v>
      </c>
      <c r="J186" s="155">
        <f t="shared" ref="J186:J190" si="763">I180</f>
        <v>0</v>
      </c>
      <c r="K186" s="155">
        <f t="shared" ref="K186:K190" si="764">J180</f>
        <v>0</v>
      </c>
      <c r="L186" s="155">
        <f t="shared" ref="L186:L190" si="765">K180</f>
        <v>0</v>
      </c>
      <c r="M186" s="155" t="e">
        <f t="shared" ref="M186:M190" si="766">L180</f>
        <v>#N/A</v>
      </c>
      <c r="N186" s="155" t="e">
        <f t="shared" ref="N186:N190" si="767">M180</f>
        <v>#N/A</v>
      </c>
      <c r="O186" s="155" t="e">
        <f t="shared" ref="O186:O190" si="768">N180</f>
        <v>#N/A</v>
      </c>
      <c r="P186" s="155" t="e">
        <f t="shared" ref="P186:P190" si="769">O180</f>
        <v>#N/A</v>
      </c>
      <c r="Q186" s="155" t="e">
        <f t="shared" ref="Q186:Q190" si="770">P180</f>
        <v>#N/A</v>
      </c>
      <c r="R186" s="155" t="e">
        <f t="shared" ref="R186:R190" si="771">Q180</f>
        <v>#N/A</v>
      </c>
      <c r="S186" s="155" t="e">
        <f t="shared" ref="S186:S190" si="772">R180</f>
        <v>#N/A</v>
      </c>
      <c r="T186" s="155" t="e">
        <f t="shared" ref="T186:T190" si="773">S180</f>
        <v>#N/A</v>
      </c>
      <c r="U186" s="155" t="e">
        <f t="shared" ref="U186:U190" si="774">T180</f>
        <v>#N/A</v>
      </c>
      <c r="V186" s="155" t="e">
        <f t="shared" ref="V186:V190" si="775">U180</f>
        <v>#N/A</v>
      </c>
      <c r="W186" s="155" t="e">
        <f t="shared" ref="W186:W190" si="776">V180</f>
        <v>#N/A</v>
      </c>
      <c r="X186" s="155" t="e">
        <f t="shared" ref="X186:X190" si="777">W180</f>
        <v>#N/A</v>
      </c>
      <c r="Y186" s="155" t="e">
        <f t="shared" ref="Y186:Y190" si="778">X180</f>
        <v>#N/A</v>
      </c>
      <c r="Z186" s="155" t="e">
        <f t="shared" ref="Z186:Z190" si="779">Y180</f>
        <v>#N/A</v>
      </c>
      <c r="AA186" s="155" t="e">
        <f t="shared" ref="AA186:AA190" si="780">Z180</f>
        <v>#N/A</v>
      </c>
      <c r="AB186" s="155" t="e">
        <f t="shared" ref="AB186:AB190" si="781">AA180</f>
        <v>#N/A</v>
      </c>
      <c r="AC186" s="155" t="e">
        <f t="shared" ref="AC186:AC190" si="782">AB180</f>
        <v>#N/A</v>
      </c>
      <c r="AD186" s="155" t="e">
        <f t="shared" ref="AD186:AD190" si="783">AC180</f>
        <v>#N/A</v>
      </c>
      <c r="AE186" s="155" t="e">
        <f t="shared" ref="AE186:AE190" si="784">AD180</f>
        <v>#N/A</v>
      </c>
      <c r="AF186" s="155" t="e">
        <f t="shared" ref="AF186:AF190" si="785">AE180</f>
        <v>#N/A</v>
      </c>
      <c r="AG186" s="155" t="e">
        <f t="shared" ref="AG186:AG190" si="786">AF180</f>
        <v>#N/A</v>
      </c>
      <c r="AH186" s="155" t="e">
        <f t="shared" ref="AH186:AH190" si="787">AG180</f>
        <v>#N/A</v>
      </c>
      <c r="AI186" s="155" t="e">
        <f t="shared" ref="AI186:AI190" si="788">AH180</f>
        <v>#N/A</v>
      </c>
      <c r="AJ186" s="155" t="e">
        <f t="shared" ref="AJ186:AJ190" si="789">AI180</f>
        <v>#N/A</v>
      </c>
      <c r="AK186" s="155" t="e">
        <f t="shared" ref="AK186:AK190" si="790">AJ180</f>
        <v>#N/A</v>
      </c>
      <c r="AL186" s="155" t="e">
        <f t="shared" ref="AL186:AL190" si="791">AK180</f>
        <v>#N/A</v>
      </c>
      <c r="AM186" s="155" t="e">
        <f t="shared" ref="AM186:AM190" si="792">AL180</f>
        <v>#N/A</v>
      </c>
      <c r="AN186" s="155" t="e">
        <f t="shared" ref="AN186:AN190" si="793">AM180</f>
        <v>#N/A</v>
      </c>
      <c r="AO186" s="155" t="e">
        <f t="shared" ref="AO186:AO190" si="794">AN180</f>
        <v>#N/A</v>
      </c>
      <c r="AP186" s="155" t="e">
        <f t="shared" ref="AP186:AP190" si="795">AO180</f>
        <v>#N/A</v>
      </c>
      <c r="AQ186" s="155" t="e">
        <f t="shared" ref="AQ186:AQ190" si="796">AP180</f>
        <v>#N/A</v>
      </c>
      <c r="AR186" s="155" t="e">
        <f t="shared" ref="AR186:AR190" si="797">AQ180</f>
        <v>#N/A</v>
      </c>
      <c r="AS186" s="155" t="e">
        <f t="shared" ref="AS186:AS190" si="798">AR180</f>
        <v>#N/A</v>
      </c>
      <c r="AT186" s="155" t="e">
        <f t="shared" ref="AT186:AT190" si="799">AS180</f>
        <v>#N/A</v>
      </c>
      <c r="AU186" s="155" t="e">
        <f t="shared" ref="AU186:AU190" si="800">AT180</f>
        <v>#N/A</v>
      </c>
      <c r="AV186" s="155" t="e">
        <f t="shared" ref="AV186:AV190" si="801">AU180</f>
        <v>#N/A</v>
      </c>
      <c r="AW186" s="155" t="e">
        <f t="shared" ref="AW186:AW190" si="802">AV180</f>
        <v>#N/A</v>
      </c>
      <c r="AX186" s="155" t="e">
        <f t="shared" ref="AX186:AX190" si="803">AW180</f>
        <v>#N/A</v>
      </c>
      <c r="AY186" s="155" t="e">
        <f t="shared" ref="AY186:AY190" si="804">AX180</f>
        <v>#N/A</v>
      </c>
      <c r="AZ186" s="155" t="e">
        <f t="shared" ref="AZ186:AZ190" si="805">AY180</f>
        <v>#N/A</v>
      </c>
      <c r="BA186" s="155" t="e">
        <f t="shared" ref="BA186:BA190" si="806">AZ180</f>
        <v>#N/A</v>
      </c>
      <c r="BB186" s="155" t="e">
        <f t="shared" ref="BB186:BB190" si="807">BA180</f>
        <v>#N/A</v>
      </c>
      <c r="BC186" s="155" t="e">
        <f t="shared" ref="BC186:BC190" si="808">BB180</f>
        <v>#N/A</v>
      </c>
      <c r="BD186" s="155" t="e">
        <f t="shared" ref="BD186:BD190" si="809">BC180</f>
        <v>#N/A</v>
      </c>
      <c r="BE186" s="155" t="e">
        <f t="shared" ref="BE186:BE190" si="810">BD180</f>
        <v>#N/A</v>
      </c>
      <c r="BF186" s="155" t="e">
        <f t="shared" ref="BF186:BF190" si="811">BE180</f>
        <v>#N/A</v>
      </c>
      <c r="BG186" s="155" t="e">
        <f t="shared" ref="BG186:BG190" si="812">BF180</f>
        <v>#N/A</v>
      </c>
      <c r="BH186" s="155" t="e">
        <f t="shared" ref="BH186:BH190" si="813">BG180</f>
        <v>#N/A</v>
      </c>
      <c r="BI186" s="155" t="e">
        <f t="shared" ref="BI186:BI190" si="814">BH180</f>
        <v>#N/A</v>
      </c>
      <c r="BJ186" s="155" t="e">
        <f t="shared" ref="BJ186:BJ190" si="815">BI180</f>
        <v>#N/A</v>
      </c>
      <c r="BK186" s="155" t="e">
        <f t="shared" ref="BK186:BK190" si="816">BJ180</f>
        <v>#N/A</v>
      </c>
      <c r="BL186" s="155" t="e">
        <f t="shared" ref="BL186:BL190" si="817">BK180</f>
        <v>#N/A</v>
      </c>
      <c r="BM186" s="155" t="e">
        <f t="shared" ref="BM186:BM190" si="818">BL180</f>
        <v>#N/A</v>
      </c>
      <c r="BN186" s="155" t="e">
        <f t="shared" ref="BN186:BN190" si="819">BM180</f>
        <v>#N/A</v>
      </c>
    </row>
    <row r="187" spans="3:66" s="155" customFormat="1" hidden="1">
      <c r="C187" s="155" t="s">
        <v>29</v>
      </c>
      <c r="F187" s="155">
        <f t="shared" ref="F187:F190" si="820">E181</f>
        <v>0</v>
      </c>
      <c r="G187" s="155">
        <f t="shared" si="760"/>
        <v>0</v>
      </c>
      <c r="H187" s="155">
        <f t="shared" si="761"/>
        <v>0</v>
      </c>
      <c r="I187" s="155">
        <f t="shared" si="762"/>
        <v>0</v>
      </c>
      <c r="J187" s="155">
        <f t="shared" si="763"/>
        <v>0</v>
      </c>
      <c r="K187" s="155">
        <f t="shared" si="764"/>
        <v>0</v>
      </c>
      <c r="L187" s="155" t="e">
        <f t="shared" si="765"/>
        <v>#N/A</v>
      </c>
      <c r="M187" s="155" t="e">
        <f t="shared" si="766"/>
        <v>#N/A</v>
      </c>
      <c r="N187" s="155" t="e">
        <f t="shared" si="767"/>
        <v>#N/A</v>
      </c>
      <c r="O187" s="155" t="e">
        <f t="shared" si="768"/>
        <v>#N/A</v>
      </c>
      <c r="P187" s="155" t="e">
        <f t="shared" si="769"/>
        <v>#N/A</v>
      </c>
      <c r="Q187" s="155" t="e">
        <f t="shared" si="770"/>
        <v>#N/A</v>
      </c>
      <c r="R187" s="155" t="e">
        <f t="shared" si="771"/>
        <v>#N/A</v>
      </c>
      <c r="S187" s="155" t="e">
        <f t="shared" si="772"/>
        <v>#N/A</v>
      </c>
      <c r="T187" s="155" t="e">
        <f t="shared" si="773"/>
        <v>#N/A</v>
      </c>
      <c r="U187" s="155" t="e">
        <f t="shared" si="774"/>
        <v>#N/A</v>
      </c>
      <c r="V187" s="155" t="e">
        <f t="shared" si="775"/>
        <v>#N/A</v>
      </c>
      <c r="W187" s="155" t="e">
        <f t="shared" si="776"/>
        <v>#N/A</v>
      </c>
      <c r="X187" s="155" t="e">
        <f t="shared" si="777"/>
        <v>#N/A</v>
      </c>
      <c r="Y187" s="155" t="e">
        <f t="shared" si="778"/>
        <v>#N/A</v>
      </c>
      <c r="Z187" s="155" t="e">
        <f t="shared" si="779"/>
        <v>#N/A</v>
      </c>
      <c r="AA187" s="155" t="e">
        <f t="shared" si="780"/>
        <v>#N/A</v>
      </c>
      <c r="AB187" s="155" t="e">
        <f t="shared" si="781"/>
        <v>#N/A</v>
      </c>
      <c r="AC187" s="155" t="e">
        <f t="shared" si="782"/>
        <v>#N/A</v>
      </c>
      <c r="AD187" s="155" t="e">
        <f t="shared" si="783"/>
        <v>#N/A</v>
      </c>
      <c r="AE187" s="155" t="e">
        <f t="shared" si="784"/>
        <v>#N/A</v>
      </c>
      <c r="AF187" s="155" t="e">
        <f t="shared" si="785"/>
        <v>#N/A</v>
      </c>
      <c r="AG187" s="155" t="e">
        <f t="shared" si="786"/>
        <v>#N/A</v>
      </c>
      <c r="AH187" s="155" t="e">
        <f t="shared" si="787"/>
        <v>#N/A</v>
      </c>
      <c r="AI187" s="155" t="e">
        <f t="shared" si="788"/>
        <v>#N/A</v>
      </c>
      <c r="AJ187" s="155" t="e">
        <f t="shared" si="789"/>
        <v>#N/A</v>
      </c>
      <c r="AK187" s="155" t="e">
        <f t="shared" si="790"/>
        <v>#N/A</v>
      </c>
      <c r="AL187" s="155" t="e">
        <f t="shared" si="791"/>
        <v>#N/A</v>
      </c>
      <c r="AM187" s="155" t="e">
        <f t="shared" si="792"/>
        <v>#N/A</v>
      </c>
      <c r="AN187" s="155" t="e">
        <f t="shared" si="793"/>
        <v>#N/A</v>
      </c>
      <c r="AO187" s="155" t="e">
        <f t="shared" si="794"/>
        <v>#N/A</v>
      </c>
      <c r="AP187" s="155" t="e">
        <f t="shared" si="795"/>
        <v>#N/A</v>
      </c>
      <c r="AQ187" s="155" t="e">
        <f t="shared" si="796"/>
        <v>#N/A</v>
      </c>
      <c r="AR187" s="155" t="e">
        <f t="shared" si="797"/>
        <v>#N/A</v>
      </c>
      <c r="AS187" s="155" t="e">
        <f t="shared" si="798"/>
        <v>#N/A</v>
      </c>
      <c r="AT187" s="155" t="e">
        <f t="shared" si="799"/>
        <v>#N/A</v>
      </c>
      <c r="AU187" s="155" t="e">
        <f t="shared" si="800"/>
        <v>#N/A</v>
      </c>
      <c r="AV187" s="155" t="e">
        <f t="shared" si="801"/>
        <v>#N/A</v>
      </c>
      <c r="AW187" s="155" t="e">
        <f t="shared" si="802"/>
        <v>#N/A</v>
      </c>
      <c r="AX187" s="155" t="e">
        <f t="shared" si="803"/>
        <v>#N/A</v>
      </c>
      <c r="AY187" s="155" t="e">
        <f t="shared" si="804"/>
        <v>#N/A</v>
      </c>
      <c r="AZ187" s="155" t="e">
        <f t="shared" si="805"/>
        <v>#N/A</v>
      </c>
      <c r="BA187" s="155" t="e">
        <f t="shared" si="806"/>
        <v>#N/A</v>
      </c>
      <c r="BB187" s="155" t="e">
        <f t="shared" si="807"/>
        <v>#N/A</v>
      </c>
      <c r="BC187" s="155" t="e">
        <f t="shared" si="808"/>
        <v>#N/A</v>
      </c>
      <c r="BD187" s="155" t="e">
        <f t="shared" si="809"/>
        <v>#N/A</v>
      </c>
      <c r="BE187" s="155" t="e">
        <f t="shared" si="810"/>
        <v>#N/A</v>
      </c>
      <c r="BF187" s="155" t="e">
        <f t="shared" si="811"/>
        <v>#N/A</v>
      </c>
      <c r="BG187" s="155" t="e">
        <f t="shared" si="812"/>
        <v>#N/A</v>
      </c>
      <c r="BH187" s="155" t="e">
        <f t="shared" si="813"/>
        <v>#N/A</v>
      </c>
      <c r="BI187" s="155" t="e">
        <f t="shared" si="814"/>
        <v>#N/A</v>
      </c>
      <c r="BJ187" s="155" t="e">
        <f t="shared" si="815"/>
        <v>#N/A</v>
      </c>
      <c r="BK187" s="155" t="e">
        <f t="shared" si="816"/>
        <v>#N/A</v>
      </c>
      <c r="BL187" s="155" t="e">
        <f t="shared" si="817"/>
        <v>#N/A</v>
      </c>
      <c r="BM187" s="155" t="e">
        <f t="shared" si="818"/>
        <v>#N/A</v>
      </c>
      <c r="BN187" s="155" t="e">
        <f t="shared" si="819"/>
        <v>#N/A</v>
      </c>
    </row>
    <row r="188" spans="3:66" s="155" customFormat="1" hidden="1">
      <c r="C188" s="155" t="s">
        <v>31</v>
      </c>
      <c r="F188" s="155">
        <f t="shared" si="820"/>
        <v>0</v>
      </c>
      <c r="G188" s="155">
        <f t="shared" si="760"/>
        <v>0</v>
      </c>
      <c r="H188" s="155">
        <f t="shared" si="761"/>
        <v>0</v>
      </c>
      <c r="I188" s="155">
        <f t="shared" si="762"/>
        <v>0</v>
      </c>
      <c r="J188" s="155">
        <f t="shared" si="763"/>
        <v>0</v>
      </c>
      <c r="K188" s="155">
        <f t="shared" si="764"/>
        <v>0</v>
      </c>
      <c r="L188" s="155" t="e">
        <f t="shared" si="765"/>
        <v>#N/A</v>
      </c>
      <c r="M188" s="155" t="e">
        <f t="shared" si="766"/>
        <v>#N/A</v>
      </c>
      <c r="N188" s="155" t="e">
        <f t="shared" si="767"/>
        <v>#N/A</v>
      </c>
      <c r="O188" s="155" t="e">
        <f t="shared" si="768"/>
        <v>#N/A</v>
      </c>
      <c r="P188" s="155" t="e">
        <f t="shared" si="769"/>
        <v>#N/A</v>
      </c>
      <c r="Q188" s="155" t="e">
        <f t="shared" si="770"/>
        <v>#N/A</v>
      </c>
      <c r="R188" s="155" t="e">
        <f t="shared" si="771"/>
        <v>#N/A</v>
      </c>
      <c r="S188" s="155" t="e">
        <f t="shared" si="772"/>
        <v>#N/A</v>
      </c>
      <c r="T188" s="155" t="e">
        <f t="shared" si="773"/>
        <v>#N/A</v>
      </c>
      <c r="U188" s="155" t="e">
        <f t="shared" si="774"/>
        <v>#N/A</v>
      </c>
      <c r="V188" s="155" t="e">
        <f t="shared" si="775"/>
        <v>#N/A</v>
      </c>
      <c r="W188" s="155" t="e">
        <f t="shared" si="776"/>
        <v>#N/A</v>
      </c>
      <c r="X188" s="155" t="e">
        <f t="shared" si="777"/>
        <v>#N/A</v>
      </c>
      <c r="Y188" s="155" t="e">
        <f t="shared" si="778"/>
        <v>#N/A</v>
      </c>
      <c r="Z188" s="155" t="e">
        <f t="shared" si="779"/>
        <v>#N/A</v>
      </c>
      <c r="AA188" s="155" t="e">
        <f t="shared" si="780"/>
        <v>#N/A</v>
      </c>
      <c r="AB188" s="155" t="e">
        <f t="shared" si="781"/>
        <v>#N/A</v>
      </c>
      <c r="AC188" s="155" t="e">
        <f t="shared" si="782"/>
        <v>#N/A</v>
      </c>
      <c r="AD188" s="155" t="e">
        <f t="shared" si="783"/>
        <v>#N/A</v>
      </c>
      <c r="AE188" s="155" t="e">
        <f t="shared" si="784"/>
        <v>#N/A</v>
      </c>
      <c r="AF188" s="155" t="e">
        <f t="shared" si="785"/>
        <v>#N/A</v>
      </c>
      <c r="AG188" s="155" t="e">
        <f t="shared" si="786"/>
        <v>#N/A</v>
      </c>
      <c r="AH188" s="155" t="e">
        <f t="shared" si="787"/>
        <v>#N/A</v>
      </c>
      <c r="AI188" s="155" t="e">
        <f t="shared" si="788"/>
        <v>#N/A</v>
      </c>
      <c r="AJ188" s="155" t="e">
        <f t="shared" si="789"/>
        <v>#N/A</v>
      </c>
      <c r="AK188" s="155" t="e">
        <f t="shared" si="790"/>
        <v>#N/A</v>
      </c>
      <c r="AL188" s="155" t="e">
        <f t="shared" si="791"/>
        <v>#N/A</v>
      </c>
      <c r="AM188" s="155" t="e">
        <f t="shared" si="792"/>
        <v>#N/A</v>
      </c>
      <c r="AN188" s="155" t="e">
        <f t="shared" si="793"/>
        <v>#N/A</v>
      </c>
      <c r="AO188" s="155" t="e">
        <f t="shared" si="794"/>
        <v>#N/A</v>
      </c>
      <c r="AP188" s="155" t="e">
        <f t="shared" si="795"/>
        <v>#N/A</v>
      </c>
      <c r="AQ188" s="155" t="e">
        <f t="shared" si="796"/>
        <v>#N/A</v>
      </c>
      <c r="AR188" s="155" t="e">
        <f t="shared" si="797"/>
        <v>#N/A</v>
      </c>
      <c r="AS188" s="155" t="e">
        <f t="shared" si="798"/>
        <v>#N/A</v>
      </c>
      <c r="AT188" s="155" t="e">
        <f t="shared" si="799"/>
        <v>#N/A</v>
      </c>
      <c r="AU188" s="155" t="e">
        <f t="shared" si="800"/>
        <v>#N/A</v>
      </c>
      <c r="AV188" s="155" t="e">
        <f t="shared" si="801"/>
        <v>#N/A</v>
      </c>
      <c r="AW188" s="155" t="e">
        <f t="shared" si="802"/>
        <v>#N/A</v>
      </c>
      <c r="AX188" s="155" t="e">
        <f t="shared" si="803"/>
        <v>#N/A</v>
      </c>
      <c r="AY188" s="155" t="e">
        <f t="shared" si="804"/>
        <v>#N/A</v>
      </c>
      <c r="AZ188" s="155" t="e">
        <f t="shared" si="805"/>
        <v>#N/A</v>
      </c>
      <c r="BA188" s="155" t="e">
        <f t="shared" si="806"/>
        <v>#N/A</v>
      </c>
      <c r="BB188" s="155" t="e">
        <f t="shared" si="807"/>
        <v>#N/A</v>
      </c>
      <c r="BC188" s="155" t="e">
        <f t="shared" si="808"/>
        <v>#N/A</v>
      </c>
      <c r="BD188" s="155" t="e">
        <f t="shared" si="809"/>
        <v>#N/A</v>
      </c>
      <c r="BE188" s="155" t="e">
        <f t="shared" si="810"/>
        <v>#N/A</v>
      </c>
      <c r="BF188" s="155" t="e">
        <f t="shared" si="811"/>
        <v>#N/A</v>
      </c>
      <c r="BG188" s="155" t="e">
        <f t="shared" si="812"/>
        <v>#N/A</v>
      </c>
      <c r="BH188" s="155" t="e">
        <f t="shared" si="813"/>
        <v>#N/A</v>
      </c>
      <c r="BI188" s="155" t="e">
        <f t="shared" si="814"/>
        <v>#N/A</v>
      </c>
      <c r="BJ188" s="155" t="e">
        <f t="shared" si="815"/>
        <v>#N/A</v>
      </c>
      <c r="BK188" s="155" t="e">
        <f t="shared" si="816"/>
        <v>#N/A</v>
      </c>
      <c r="BL188" s="155" t="e">
        <f t="shared" si="817"/>
        <v>#N/A</v>
      </c>
      <c r="BM188" s="155" t="e">
        <f t="shared" si="818"/>
        <v>#N/A</v>
      </c>
      <c r="BN188" s="155" t="e">
        <f t="shared" si="819"/>
        <v>#N/A</v>
      </c>
    </row>
    <row r="189" spans="3:66" s="155" customFormat="1" hidden="1">
      <c r="C189" s="155" t="s">
        <v>33</v>
      </c>
      <c r="F189" s="155">
        <f t="shared" si="820"/>
        <v>0</v>
      </c>
      <c r="G189" s="155">
        <f t="shared" si="760"/>
        <v>0</v>
      </c>
      <c r="H189" s="155">
        <f t="shared" si="761"/>
        <v>0</v>
      </c>
      <c r="I189" s="155">
        <f t="shared" si="762"/>
        <v>0</v>
      </c>
      <c r="J189" s="155">
        <f t="shared" si="763"/>
        <v>0</v>
      </c>
      <c r="K189" s="155">
        <f t="shared" si="764"/>
        <v>0</v>
      </c>
      <c r="L189" s="155" t="e">
        <f t="shared" si="765"/>
        <v>#N/A</v>
      </c>
      <c r="M189" s="155" t="e">
        <f t="shared" si="766"/>
        <v>#N/A</v>
      </c>
      <c r="N189" s="155" t="e">
        <f t="shared" si="767"/>
        <v>#N/A</v>
      </c>
      <c r="O189" s="155" t="e">
        <f t="shared" si="768"/>
        <v>#N/A</v>
      </c>
      <c r="P189" s="155" t="e">
        <f t="shared" si="769"/>
        <v>#N/A</v>
      </c>
      <c r="Q189" s="155" t="e">
        <f t="shared" si="770"/>
        <v>#N/A</v>
      </c>
      <c r="R189" s="155" t="e">
        <f t="shared" si="771"/>
        <v>#N/A</v>
      </c>
      <c r="S189" s="155" t="e">
        <f t="shared" si="772"/>
        <v>#N/A</v>
      </c>
      <c r="T189" s="155" t="e">
        <f t="shared" si="773"/>
        <v>#N/A</v>
      </c>
      <c r="U189" s="155" t="e">
        <f t="shared" si="774"/>
        <v>#N/A</v>
      </c>
      <c r="V189" s="155" t="e">
        <f t="shared" si="775"/>
        <v>#N/A</v>
      </c>
      <c r="W189" s="155" t="e">
        <f t="shared" si="776"/>
        <v>#N/A</v>
      </c>
      <c r="X189" s="155" t="e">
        <f t="shared" si="777"/>
        <v>#N/A</v>
      </c>
      <c r="Y189" s="155" t="e">
        <f t="shared" si="778"/>
        <v>#N/A</v>
      </c>
      <c r="Z189" s="155" t="e">
        <f t="shared" si="779"/>
        <v>#N/A</v>
      </c>
      <c r="AA189" s="155" t="e">
        <f t="shared" si="780"/>
        <v>#N/A</v>
      </c>
      <c r="AB189" s="155" t="e">
        <f t="shared" si="781"/>
        <v>#N/A</v>
      </c>
      <c r="AC189" s="155" t="e">
        <f t="shared" si="782"/>
        <v>#N/A</v>
      </c>
      <c r="AD189" s="155" t="e">
        <f t="shared" si="783"/>
        <v>#N/A</v>
      </c>
      <c r="AE189" s="155" t="e">
        <f t="shared" si="784"/>
        <v>#N/A</v>
      </c>
      <c r="AF189" s="155" t="e">
        <f t="shared" si="785"/>
        <v>#N/A</v>
      </c>
      <c r="AG189" s="155" t="e">
        <f t="shared" si="786"/>
        <v>#N/A</v>
      </c>
      <c r="AH189" s="155" t="e">
        <f t="shared" si="787"/>
        <v>#N/A</v>
      </c>
      <c r="AI189" s="155" t="e">
        <f t="shared" si="788"/>
        <v>#N/A</v>
      </c>
      <c r="AJ189" s="155" t="e">
        <f t="shared" si="789"/>
        <v>#N/A</v>
      </c>
      <c r="AK189" s="155" t="e">
        <f t="shared" si="790"/>
        <v>#N/A</v>
      </c>
      <c r="AL189" s="155" t="e">
        <f t="shared" si="791"/>
        <v>#N/A</v>
      </c>
      <c r="AM189" s="155" t="e">
        <f t="shared" si="792"/>
        <v>#N/A</v>
      </c>
      <c r="AN189" s="155" t="e">
        <f t="shared" si="793"/>
        <v>#N/A</v>
      </c>
      <c r="AO189" s="155" t="e">
        <f t="shared" si="794"/>
        <v>#N/A</v>
      </c>
      <c r="AP189" s="155" t="e">
        <f t="shared" si="795"/>
        <v>#N/A</v>
      </c>
      <c r="AQ189" s="155" t="e">
        <f t="shared" si="796"/>
        <v>#N/A</v>
      </c>
      <c r="AR189" s="155" t="e">
        <f t="shared" si="797"/>
        <v>#N/A</v>
      </c>
      <c r="AS189" s="155" t="e">
        <f t="shared" si="798"/>
        <v>#N/A</v>
      </c>
      <c r="AT189" s="155" t="e">
        <f t="shared" si="799"/>
        <v>#N/A</v>
      </c>
      <c r="AU189" s="155" t="e">
        <f t="shared" si="800"/>
        <v>#N/A</v>
      </c>
      <c r="AV189" s="155" t="e">
        <f t="shared" si="801"/>
        <v>#N/A</v>
      </c>
      <c r="AW189" s="155" t="e">
        <f t="shared" si="802"/>
        <v>#N/A</v>
      </c>
      <c r="AX189" s="155" t="e">
        <f t="shared" si="803"/>
        <v>#N/A</v>
      </c>
      <c r="AY189" s="155" t="e">
        <f t="shared" si="804"/>
        <v>#N/A</v>
      </c>
      <c r="AZ189" s="155" t="e">
        <f t="shared" si="805"/>
        <v>#N/A</v>
      </c>
      <c r="BA189" s="155" t="e">
        <f t="shared" si="806"/>
        <v>#N/A</v>
      </c>
      <c r="BB189" s="155" t="e">
        <f t="shared" si="807"/>
        <v>#N/A</v>
      </c>
      <c r="BC189" s="155" t="e">
        <f t="shared" si="808"/>
        <v>#N/A</v>
      </c>
      <c r="BD189" s="155" t="e">
        <f t="shared" si="809"/>
        <v>#N/A</v>
      </c>
      <c r="BE189" s="155" t="e">
        <f t="shared" si="810"/>
        <v>#N/A</v>
      </c>
      <c r="BF189" s="155" t="e">
        <f t="shared" si="811"/>
        <v>#N/A</v>
      </c>
      <c r="BG189" s="155" t="e">
        <f t="shared" si="812"/>
        <v>#N/A</v>
      </c>
      <c r="BH189" s="155" t="e">
        <f t="shared" si="813"/>
        <v>#N/A</v>
      </c>
      <c r="BI189" s="155" t="e">
        <f t="shared" si="814"/>
        <v>#N/A</v>
      </c>
      <c r="BJ189" s="155" t="e">
        <f t="shared" si="815"/>
        <v>#N/A</v>
      </c>
      <c r="BK189" s="155" t="e">
        <f t="shared" si="816"/>
        <v>#N/A</v>
      </c>
      <c r="BL189" s="155" t="e">
        <f t="shared" si="817"/>
        <v>#N/A</v>
      </c>
      <c r="BM189" s="155" t="e">
        <f t="shared" si="818"/>
        <v>#N/A</v>
      </c>
      <c r="BN189" s="155" t="e">
        <f t="shared" si="819"/>
        <v>#N/A</v>
      </c>
    </row>
    <row r="190" spans="3:66" s="155" customFormat="1" hidden="1">
      <c r="C190" s="155" t="s">
        <v>304</v>
      </c>
      <c r="F190" s="155">
        <f t="shared" si="820"/>
        <v>0</v>
      </c>
      <c r="G190" s="155">
        <f t="shared" si="760"/>
        <v>0</v>
      </c>
      <c r="H190" s="155">
        <f t="shared" si="761"/>
        <v>0</v>
      </c>
      <c r="I190" s="155">
        <f t="shared" si="762"/>
        <v>0</v>
      </c>
      <c r="J190" s="155">
        <f t="shared" si="763"/>
        <v>0</v>
      </c>
      <c r="K190" s="155">
        <f t="shared" si="764"/>
        <v>0</v>
      </c>
      <c r="L190" s="155" t="e">
        <f t="shared" si="765"/>
        <v>#N/A</v>
      </c>
      <c r="M190" s="155" t="e">
        <f t="shared" si="766"/>
        <v>#N/A</v>
      </c>
      <c r="N190" s="155" t="e">
        <f t="shared" si="767"/>
        <v>#N/A</v>
      </c>
      <c r="O190" s="155" t="e">
        <f t="shared" si="768"/>
        <v>#N/A</v>
      </c>
      <c r="P190" s="155" t="e">
        <f t="shared" si="769"/>
        <v>#N/A</v>
      </c>
      <c r="Q190" s="155" t="e">
        <f t="shared" si="770"/>
        <v>#N/A</v>
      </c>
      <c r="R190" s="155" t="e">
        <f t="shared" si="771"/>
        <v>#N/A</v>
      </c>
      <c r="S190" s="155" t="e">
        <f t="shared" si="772"/>
        <v>#N/A</v>
      </c>
      <c r="T190" s="155" t="e">
        <f t="shared" si="773"/>
        <v>#N/A</v>
      </c>
      <c r="U190" s="155" t="e">
        <f t="shared" si="774"/>
        <v>#N/A</v>
      </c>
      <c r="V190" s="155" t="e">
        <f t="shared" si="775"/>
        <v>#N/A</v>
      </c>
      <c r="W190" s="155" t="e">
        <f t="shared" si="776"/>
        <v>#N/A</v>
      </c>
      <c r="X190" s="155" t="e">
        <f t="shared" si="777"/>
        <v>#N/A</v>
      </c>
      <c r="Y190" s="155" t="e">
        <f t="shared" si="778"/>
        <v>#N/A</v>
      </c>
      <c r="Z190" s="155" t="e">
        <f t="shared" si="779"/>
        <v>#N/A</v>
      </c>
      <c r="AA190" s="155" t="e">
        <f t="shared" si="780"/>
        <v>#N/A</v>
      </c>
      <c r="AB190" s="155" t="e">
        <f t="shared" si="781"/>
        <v>#N/A</v>
      </c>
      <c r="AC190" s="155" t="e">
        <f t="shared" si="782"/>
        <v>#N/A</v>
      </c>
      <c r="AD190" s="155" t="e">
        <f t="shared" si="783"/>
        <v>#N/A</v>
      </c>
      <c r="AE190" s="155" t="e">
        <f t="shared" si="784"/>
        <v>#N/A</v>
      </c>
      <c r="AF190" s="155" t="e">
        <f t="shared" si="785"/>
        <v>#N/A</v>
      </c>
      <c r="AG190" s="155" t="e">
        <f t="shared" si="786"/>
        <v>#N/A</v>
      </c>
      <c r="AH190" s="155" t="e">
        <f t="shared" si="787"/>
        <v>#N/A</v>
      </c>
      <c r="AI190" s="155" t="e">
        <f t="shared" si="788"/>
        <v>#N/A</v>
      </c>
      <c r="AJ190" s="155" t="e">
        <f t="shared" si="789"/>
        <v>#N/A</v>
      </c>
      <c r="AK190" s="155" t="e">
        <f t="shared" si="790"/>
        <v>#N/A</v>
      </c>
      <c r="AL190" s="155" t="e">
        <f t="shared" si="791"/>
        <v>#N/A</v>
      </c>
      <c r="AM190" s="155" t="e">
        <f t="shared" si="792"/>
        <v>#N/A</v>
      </c>
      <c r="AN190" s="155" t="e">
        <f t="shared" si="793"/>
        <v>#N/A</v>
      </c>
      <c r="AO190" s="155" t="e">
        <f t="shared" si="794"/>
        <v>#N/A</v>
      </c>
      <c r="AP190" s="155" t="e">
        <f t="shared" si="795"/>
        <v>#N/A</v>
      </c>
      <c r="AQ190" s="155" t="e">
        <f t="shared" si="796"/>
        <v>#N/A</v>
      </c>
      <c r="AR190" s="155" t="e">
        <f t="shared" si="797"/>
        <v>#N/A</v>
      </c>
      <c r="AS190" s="155" t="e">
        <f t="shared" si="798"/>
        <v>#N/A</v>
      </c>
      <c r="AT190" s="155" t="e">
        <f t="shared" si="799"/>
        <v>#N/A</v>
      </c>
      <c r="AU190" s="155" t="e">
        <f t="shared" si="800"/>
        <v>#N/A</v>
      </c>
      <c r="AV190" s="155" t="e">
        <f t="shared" si="801"/>
        <v>#N/A</v>
      </c>
      <c r="AW190" s="155" t="e">
        <f t="shared" si="802"/>
        <v>#N/A</v>
      </c>
      <c r="AX190" s="155" t="e">
        <f t="shared" si="803"/>
        <v>#N/A</v>
      </c>
      <c r="AY190" s="155" t="e">
        <f t="shared" si="804"/>
        <v>#N/A</v>
      </c>
      <c r="AZ190" s="155" t="e">
        <f t="shared" si="805"/>
        <v>#N/A</v>
      </c>
      <c r="BA190" s="155" t="e">
        <f t="shared" si="806"/>
        <v>#N/A</v>
      </c>
      <c r="BB190" s="155" t="e">
        <f t="shared" si="807"/>
        <v>#N/A</v>
      </c>
      <c r="BC190" s="155" t="e">
        <f t="shared" si="808"/>
        <v>#N/A</v>
      </c>
      <c r="BD190" s="155" t="e">
        <f t="shared" si="809"/>
        <v>#N/A</v>
      </c>
      <c r="BE190" s="155" t="e">
        <f t="shared" si="810"/>
        <v>#N/A</v>
      </c>
      <c r="BF190" s="155" t="e">
        <f t="shared" si="811"/>
        <v>#N/A</v>
      </c>
      <c r="BG190" s="155" t="e">
        <f t="shared" si="812"/>
        <v>#N/A</v>
      </c>
      <c r="BH190" s="155" t="e">
        <f t="shared" si="813"/>
        <v>#N/A</v>
      </c>
      <c r="BI190" s="155" t="e">
        <f t="shared" si="814"/>
        <v>#N/A</v>
      </c>
      <c r="BJ190" s="155" t="e">
        <f t="shared" si="815"/>
        <v>#N/A</v>
      </c>
      <c r="BK190" s="155" t="e">
        <f t="shared" si="816"/>
        <v>#N/A</v>
      </c>
      <c r="BL190" s="155" t="e">
        <f t="shared" si="817"/>
        <v>#N/A</v>
      </c>
      <c r="BM190" s="155" t="e">
        <f t="shared" si="818"/>
        <v>#N/A</v>
      </c>
      <c r="BN190" s="155" t="e">
        <f t="shared" si="819"/>
        <v>#N/A</v>
      </c>
    </row>
    <row r="191" spans="3:66" s="155" customFormat="1" hidden="1"/>
    <row r="192" spans="3:66" s="155" customFormat="1" hidden="1">
      <c r="C192" s="155" t="s">
        <v>303</v>
      </c>
      <c r="G192" s="155">
        <f>F186</f>
        <v>0</v>
      </c>
      <c r="H192" s="155">
        <f t="shared" ref="H192:H196" si="821">G186</f>
        <v>0</v>
      </c>
      <c r="I192" s="155">
        <f t="shared" ref="I192:I196" si="822">H186</f>
        <v>0</v>
      </c>
      <c r="J192" s="155">
        <f t="shared" ref="J192:J196" si="823">I186</f>
        <v>0</v>
      </c>
      <c r="K192" s="155">
        <f t="shared" ref="K192:K196" si="824">J186</f>
        <v>0</v>
      </c>
      <c r="L192" s="155">
        <f t="shared" ref="L192:L196" si="825">K186</f>
        <v>0</v>
      </c>
      <c r="M192" s="155">
        <f t="shared" ref="M192:M196" si="826">L186</f>
        <v>0</v>
      </c>
      <c r="N192" s="155" t="e">
        <f t="shared" ref="N192:N196" si="827">M186</f>
        <v>#N/A</v>
      </c>
      <c r="O192" s="155" t="e">
        <f t="shared" ref="O192:O196" si="828">N186</f>
        <v>#N/A</v>
      </c>
      <c r="P192" s="155" t="e">
        <f t="shared" ref="P192:P196" si="829">O186</f>
        <v>#N/A</v>
      </c>
      <c r="Q192" s="155" t="e">
        <f t="shared" ref="Q192:Q196" si="830">P186</f>
        <v>#N/A</v>
      </c>
      <c r="R192" s="155" t="e">
        <f t="shared" ref="R192:R196" si="831">Q186</f>
        <v>#N/A</v>
      </c>
      <c r="S192" s="155" t="e">
        <f t="shared" ref="S192:S196" si="832">R186</f>
        <v>#N/A</v>
      </c>
      <c r="T192" s="155" t="e">
        <f t="shared" ref="T192:T196" si="833">S186</f>
        <v>#N/A</v>
      </c>
      <c r="U192" s="155" t="e">
        <f t="shared" ref="U192:U196" si="834">T186</f>
        <v>#N/A</v>
      </c>
      <c r="V192" s="155" t="e">
        <f t="shared" ref="V192:V196" si="835">U186</f>
        <v>#N/A</v>
      </c>
      <c r="W192" s="155" t="e">
        <f t="shared" ref="W192:W196" si="836">V186</f>
        <v>#N/A</v>
      </c>
      <c r="X192" s="155" t="e">
        <f t="shared" ref="X192:X196" si="837">W186</f>
        <v>#N/A</v>
      </c>
      <c r="Y192" s="155" t="e">
        <f t="shared" ref="Y192:Y196" si="838">X186</f>
        <v>#N/A</v>
      </c>
      <c r="Z192" s="155" t="e">
        <f t="shared" ref="Z192:Z196" si="839">Y186</f>
        <v>#N/A</v>
      </c>
      <c r="AA192" s="155" t="e">
        <f t="shared" ref="AA192:AA196" si="840">Z186</f>
        <v>#N/A</v>
      </c>
      <c r="AB192" s="155" t="e">
        <f t="shared" ref="AB192:AB196" si="841">AA186</f>
        <v>#N/A</v>
      </c>
      <c r="AC192" s="155" t="e">
        <f t="shared" ref="AC192:AC196" si="842">AB186</f>
        <v>#N/A</v>
      </c>
      <c r="AD192" s="155" t="e">
        <f t="shared" ref="AD192:AD196" si="843">AC186</f>
        <v>#N/A</v>
      </c>
      <c r="AE192" s="155" t="e">
        <f t="shared" ref="AE192:AE196" si="844">AD186</f>
        <v>#N/A</v>
      </c>
      <c r="AF192" s="155" t="e">
        <f t="shared" ref="AF192:AF196" si="845">AE186</f>
        <v>#N/A</v>
      </c>
      <c r="AG192" s="155" t="e">
        <f t="shared" ref="AG192:AG196" si="846">AF186</f>
        <v>#N/A</v>
      </c>
      <c r="AH192" s="155" t="e">
        <f t="shared" ref="AH192:AH196" si="847">AG186</f>
        <v>#N/A</v>
      </c>
      <c r="AI192" s="155" t="e">
        <f t="shared" ref="AI192:AI196" si="848">AH186</f>
        <v>#N/A</v>
      </c>
      <c r="AJ192" s="155" t="e">
        <f t="shared" ref="AJ192:AJ196" si="849">AI186</f>
        <v>#N/A</v>
      </c>
      <c r="AK192" s="155" t="e">
        <f t="shared" ref="AK192:AK196" si="850">AJ186</f>
        <v>#N/A</v>
      </c>
      <c r="AL192" s="155" t="e">
        <f t="shared" ref="AL192:AL196" si="851">AK186</f>
        <v>#N/A</v>
      </c>
      <c r="AM192" s="155" t="e">
        <f t="shared" ref="AM192:AM196" si="852">AL186</f>
        <v>#N/A</v>
      </c>
      <c r="AN192" s="155" t="e">
        <f t="shared" ref="AN192:AN196" si="853">AM186</f>
        <v>#N/A</v>
      </c>
      <c r="AO192" s="155" t="e">
        <f t="shared" ref="AO192:AO196" si="854">AN186</f>
        <v>#N/A</v>
      </c>
      <c r="AP192" s="155" t="e">
        <f t="shared" ref="AP192:AP196" si="855">AO186</f>
        <v>#N/A</v>
      </c>
      <c r="AQ192" s="155" t="e">
        <f t="shared" ref="AQ192:AQ196" si="856">AP186</f>
        <v>#N/A</v>
      </c>
      <c r="AR192" s="155" t="e">
        <f t="shared" ref="AR192:AR196" si="857">AQ186</f>
        <v>#N/A</v>
      </c>
      <c r="AS192" s="155" t="e">
        <f t="shared" ref="AS192:AS196" si="858">AR186</f>
        <v>#N/A</v>
      </c>
      <c r="AT192" s="155" t="e">
        <f t="shared" ref="AT192:AT196" si="859">AS186</f>
        <v>#N/A</v>
      </c>
      <c r="AU192" s="155" t="e">
        <f t="shared" ref="AU192:AU196" si="860">AT186</f>
        <v>#N/A</v>
      </c>
      <c r="AV192" s="155" t="e">
        <f t="shared" ref="AV192:AV196" si="861">AU186</f>
        <v>#N/A</v>
      </c>
      <c r="AW192" s="155" t="e">
        <f t="shared" ref="AW192:AW196" si="862">AV186</f>
        <v>#N/A</v>
      </c>
      <c r="AX192" s="155" t="e">
        <f t="shared" ref="AX192:AX196" si="863">AW186</f>
        <v>#N/A</v>
      </c>
      <c r="AY192" s="155" t="e">
        <f t="shared" ref="AY192:AY196" si="864">AX186</f>
        <v>#N/A</v>
      </c>
      <c r="AZ192" s="155" t="e">
        <f t="shared" ref="AZ192:AZ196" si="865">AY186</f>
        <v>#N/A</v>
      </c>
      <c r="BA192" s="155" t="e">
        <f t="shared" ref="BA192:BA196" si="866">AZ186</f>
        <v>#N/A</v>
      </c>
      <c r="BB192" s="155" t="e">
        <f t="shared" ref="BB192:BB196" si="867">BA186</f>
        <v>#N/A</v>
      </c>
      <c r="BC192" s="155" t="e">
        <f t="shared" ref="BC192:BC196" si="868">BB186</f>
        <v>#N/A</v>
      </c>
      <c r="BD192" s="155" t="e">
        <f t="shared" ref="BD192:BD196" si="869">BC186</f>
        <v>#N/A</v>
      </c>
      <c r="BE192" s="155" t="e">
        <f t="shared" ref="BE192:BE196" si="870">BD186</f>
        <v>#N/A</v>
      </c>
      <c r="BF192" s="155" t="e">
        <f t="shared" ref="BF192:BF196" si="871">BE186</f>
        <v>#N/A</v>
      </c>
      <c r="BG192" s="155" t="e">
        <f t="shared" ref="BG192:BG196" si="872">BF186</f>
        <v>#N/A</v>
      </c>
      <c r="BH192" s="155" t="e">
        <f t="shared" ref="BH192:BH196" si="873">BG186</f>
        <v>#N/A</v>
      </c>
      <c r="BI192" s="155" t="e">
        <f t="shared" ref="BI192:BI196" si="874">BH186</f>
        <v>#N/A</v>
      </c>
      <c r="BJ192" s="155" t="e">
        <f t="shared" ref="BJ192:BJ196" si="875">BI186</f>
        <v>#N/A</v>
      </c>
      <c r="BK192" s="155" t="e">
        <f t="shared" ref="BK192:BK196" si="876">BJ186</f>
        <v>#N/A</v>
      </c>
      <c r="BL192" s="155" t="e">
        <f t="shared" ref="BL192:BL196" si="877">BK186</f>
        <v>#N/A</v>
      </c>
      <c r="BM192" s="155" t="e">
        <f t="shared" ref="BM192:BM196" si="878">BL186</f>
        <v>#N/A</v>
      </c>
      <c r="BN192" s="155" t="e">
        <f t="shared" ref="BN192:BN196" si="879">BM186</f>
        <v>#N/A</v>
      </c>
    </row>
    <row r="193" spans="1:66" s="155" customFormat="1" hidden="1">
      <c r="C193" s="155" t="s">
        <v>29</v>
      </c>
      <c r="G193" s="155">
        <f t="shared" ref="G193:G196" si="880">F187</f>
        <v>0</v>
      </c>
      <c r="H193" s="155">
        <f t="shared" si="821"/>
        <v>0</v>
      </c>
      <c r="I193" s="155">
        <f t="shared" si="822"/>
        <v>0</v>
      </c>
      <c r="J193" s="155">
        <f t="shared" si="823"/>
        <v>0</v>
      </c>
      <c r="K193" s="155">
        <f t="shared" si="824"/>
        <v>0</v>
      </c>
      <c r="L193" s="155">
        <f t="shared" si="825"/>
        <v>0</v>
      </c>
      <c r="M193" s="155" t="e">
        <f t="shared" si="826"/>
        <v>#N/A</v>
      </c>
      <c r="N193" s="155" t="e">
        <f t="shared" si="827"/>
        <v>#N/A</v>
      </c>
      <c r="O193" s="155" t="e">
        <f t="shared" si="828"/>
        <v>#N/A</v>
      </c>
      <c r="P193" s="155" t="e">
        <f t="shared" si="829"/>
        <v>#N/A</v>
      </c>
      <c r="Q193" s="155" t="e">
        <f t="shared" si="830"/>
        <v>#N/A</v>
      </c>
      <c r="R193" s="155" t="e">
        <f t="shared" si="831"/>
        <v>#N/A</v>
      </c>
      <c r="S193" s="155" t="e">
        <f t="shared" si="832"/>
        <v>#N/A</v>
      </c>
      <c r="T193" s="155" t="e">
        <f t="shared" si="833"/>
        <v>#N/A</v>
      </c>
      <c r="U193" s="155" t="e">
        <f t="shared" si="834"/>
        <v>#N/A</v>
      </c>
      <c r="V193" s="155" t="e">
        <f t="shared" si="835"/>
        <v>#N/A</v>
      </c>
      <c r="W193" s="155" t="e">
        <f t="shared" si="836"/>
        <v>#N/A</v>
      </c>
      <c r="X193" s="155" t="e">
        <f t="shared" si="837"/>
        <v>#N/A</v>
      </c>
      <c r="Y193" s="155" t="e">
        <f t="shared" si="838"/>
        <v>#N/A</v>
      </c>
      <c r="Z193" s="155" t="e">
        <f t="shared" si="839"/>
        <v>#N/A</v>
      </c>
      <c r="AA193" s="155" t="e">
        <f t="shared" si="840"/>
        <v>#N/A</v>
      </c>
      <c r="AB193" s="155" t="e">
        <f t="shared" si="841"/>
        <v>#N/A</v>
      </c>
      <c r="AC193" s="155" t="e">
        <f t="shared" si="842"/>
        <v>#N/A</v>
      </c>
      <c r="AD193" s="155" t="e">
        <f t="shared" si="843"/>
        <v>#N/A</v>
      </c>
      <c r="AE193" s="155" t="e">
        <f t="shared" si="844"/>
        <v>#N/A</v>
      </c>
      <c r="AF193" s="155" t="e">
        <f t="shared" si="845"/>
        <v>#N/A</v>
      </c>
      <c r="AG193" s="155" t="e">
        <f t="shared" si="846"/>
        <v>#N/A</v>
      </c>
      <c r="AH193" s="155" t="e">
        <f t="shared" si="847"/>
        <v>#N/A</v>
      </c>
      <c r="AI193" s="155" t="e">
        <f t="shared" si="848"/>
        <v>#N/A</v>
      </c>
      <c r="AJ193" s="155" t="e">
        <f t="shared" si="849"/>
        <v>#N/A</v>
      </c>
      <c r="AK193" s="155" t="e">
        <f t="shared" si="850"/>
        <v>#N/A</v>
      </c>
      <c r="AL193" s="155" t="e">
        <f t="shared" si="851"/>
        <v>#N/A</v>
      </c>
      <c r="AM193" s="155" t="e">
        <f t="shared" si="852"/>
        <v>#N/A</v>
      </c>
      <c r="AN193" s="155" t="e">
        <f t="shared" si="853"/>
        <v>#N/A</v>
      </c>
      <c r="AO193" s="155" t="e">
        <f t="shared" si="854"/>
        <v>#N/A</v>
      </c>
      <c r="AP193" s="155" t="e">
        <f t="shared" si="855"/>
        <v>#N/A</v>
      </c>
      <c r="AQ193" s="155" t="e">
        <f t="shared" si="856"/>
        <v>#N/A</v>
      </c>
      <c r="AR193" s="155" t="e">
        <f t="shared" si="857"/>
        <v>#N/A</v>
      </c>
      <c r="AS193" s="155" t="e">
        <f t="shared" si="858"/>
        <v>#N/A</v>
      </c>
      <c r="AT193" s="155" t="e">
        <f t="shared" si="859"/>
        <v>#N/A</v>
      </c>
      <c r="AU193" s="155" t="e">
        <f t="shared" si="860"/>
        <v>#N/A</v>
      </c>
      <c r="AV193" s="155" t="e">
        <f t="shared" si="861"/>
        <v>#N/A</v>
      </c>
      <c r="AW193" s="155" t="e">
        <f t="shared" si="862"/>
        <v>#N/A</v>
      </c>
      <c r="AX193" s="155" t="e">
        <f t="shared" si="863"/>
        <v>#N/A</v>
      </c>
      <c r="AY193" s="155" t="e">
        <f t="shared" si="864"/>
        <v>#N/A</v>
      </c>
      <c r="AZ193" s="155" t="e">
        <f t="shared" si="865"/>
        <v>#N/A</v>
      </c>
      <c r="BA193" s="155" t="e">
        <f t="shared" si="866"/>
        <v>#N/A</v>
      </c>
      <c r="BB193" s="155" t="e">
        <f t="shared" si="867"/>
        <v>#N/A</v>
      </c>
      <c r="BC193" s="155" t="e">
        <f t="shared" si="868"/>
        <v>#N/A</v>
      </c>
      <c r="BD193" s="155" t="e">
        <f t="shared" si="869"/>
        <v>#N/A</v>
      </c>
      <c r="BE193" s="155" t="e">
        <f t="shared" si="870"/>
        <v>#N/A</v>
      </c>
      <c r="BF193" s="155" t="e">
        <f t="shared" si="871"/>
        <v>#N/A</v>
      </c>
      <c r="BG193" s="155" t="e">
        <f t="shared" si="872"/>
        <v>#N/A</v>
      </c>
      <c r="BH193" s="155" t="e">
        <f t="shared" si="873"/>
        <v>#N/A</v>
      </c>
      <c r="BI193" s="155" t="e">
        <f t="shared" si="874"/>
        <v>#N/A</v>
      </c>
      <c r="BJ193" s="155" t="e">
        <f t="shared" si="875"/>
        <v>#N/A</v>
      </c>
      <c r="BK193" s="155" t="e">
        <f t="shared" si="876"/>
        <v>#N/A</v>
      </c>
      <c r="BL193" s="155" t="e">
        <f t="shared" si="877"/>
        <v>#N/A</v>
      </c>
      <c r="BM193" s="155" t="e">
        <f t="shared" si="878"/>
        <v>#N/A</v>
      </c>
      <c r="BN193" s="155" t="e">
        <f t="shared" si="879"/>
        <v>#N/A</v>
      </c>
    </row>
    <row r="194" spans="1:66" s="155" customFormat="1" hidden="1">
      <c r="C194" s="155" t="s">
        <v>31</v>
      </c>
      <c r="G194" s="155">
        <f t="shared" si="880"/>
        <v>0</v>
      </c>
      <c r="H194" s="155">
        <f t="shared" si="821"/>
        <v>0</v>
      </c>
      <c r="I194" s="155">
        <f t="shared" si="822"/>
        <v>0</v>
      </c>
      <c r="J194" s="155">
        <f t="shared" si="823"/>
        <v>0</v>
      </c>
      <c r="K194" s="155">
        <f t="shared" si="824"/>
        <v>0</v>
      </c>
      <c r="L194" s="155">
        <f t="shared" si="825"/>
        <v>0</v>
      </c>
      <c r="M194" s="155" t="e">
        <f t="shared" si="826"/>
        <v>#N/A</v>
      </c>
      <c r="N194" s="155" t="e">
        <f t="shared" si="827"/>
        <v>#N/A</v>
      </c>
      <c r="O194" s="155" t="e">
        <f t="shared" si="828"/>
        <v>#N/A</v>
      </c>
      <c r="P194" s="155" t="e">
        <f t="shared" si="829"/>
        <v>#N/A</v>
      </c>
      <c r="Q194" s="155" t="e">
        <f t="shared" si="830"/>
        <v>#N/A</v>
      </c>
      <c r="R194" s="155" t="e">
        <f t="shared" si="831"/>
        <v>#N/A</v>
      </c>
      <c r="S194" s="155" t="e">
        <f t="shared" si="832"/>
        <v>#N/A</v>
      </c>
      <c r="T194" s="155" t="e">
        <f t="shared" si="833"/>
        <v>#N/A</v>
      </c>
      <c r="U194" s="155" t="e">
        <f t="shared" si="834"/>
        <v>#N/A</v>
      </c>
      <c r="V194" s="155" t="e">
        <f t="shared" si="835"/>
        <v>#N/A</v>
      </c>
      <c r="W194" s="155" t="e">
        <f t="shared" si="836"/>
        <v>#N/A</v>
      </c>
      <c r="X194" s="155" t="e">
        <f t="shared" si="837"/>
        <v>#N/A</v>
      </c>
      <c r="Y194" s="155" t="e">
        <f t="shared" si="838"/>
        <v>#N/A</v>
      </c>
      <c r="Z194" s="155" t="e">
        <f t="shared" si="839"/>
        <v>#N/A</v>
      </c>
      <c r="AA194" s="155" t="e">
        <f t="shared" si="840"/>
        <v>#N/A</v>
      </c>
      <c r="AB194" s="155" t="e">
        <f t="shared" si="841"/>
        <v>#N/A</v>
      </c>
      <c r="AC194" s="155" t="e">
        <f t="shared" si="842"/>
        <v>#N/A</v>
      </c>
      <c r="AD194" s="155" t="e">
        <f t="shared" si="843"/>
        <v>#N/A</v>
      </c>
      <c r="AE194" s="155" t="e">
        <f t="shared" si="844"/>
        <v>#N/A</v>
      </c>
      <c r="AF194" s="155" t="e">
        <f t="shared" si="845"/>
        <v>#N/A</v>
      </c>
      <c r="AG194" s="155" t="e">
        <f t="shared" si="846"/>
        <v>#N/A</v>
      </c>
      <c r="AH194" s="155" t="e">
        <f t="shared" si="847"/>
        <v>#N/A</v>
      </c>
      <c r="AI194" s="155" t="e">
        <f t="shared" si="848"/>
        <v>#N/A</v>
      </c>
      <c r="AJ194" s="155" t="e">
        <f t="shared" si="849"/>
        <v>#N/A</v>
      </c>
      <c r="AK194" s="155" t="e">
        <f t="shared" si="850"/>
        <v>#N/A</v>
      </c>
      <c r="AL194" s="155" t="e">
        <f t="shared" si="851"/>
        <v>#N/A</v>
      </c>
      <c r="AM194" s="155" t="e">
        <f t="shared" si="852"/>
        <v>#N/A</v>
      </c>
      <c r="AN194" s="155" t="e">
        <f t="shared" si="853"/>
        <v>#N/A</v>
      </c>
      <c r="AO194" s="155" t="e">
        <f t="shared" si="854"/>
        <v>#N/A</v>
      </c>
      <c r="AP194" s="155" t="e">
        <f t="shared" si="855"/>
        <v>#N/A</v>
      </c>
      <c r="AQ194" s="155" t="e">
        <f t="shared" si="856"/>
        <v>#N/A</v>
      </c>
      <c r="AR194" s="155" t="e">
        <f t="shared" si="857"/>
        <v>#N/A</v>
      </c>
      <c r="AS194" s="155" t="e">
        <f t="shared" si="858"/>
        <v>#N/A</v>
      </c>
      <c r="AT194" s="155" t="e">
        <f t="shared" si="859"/>
        <v>#N/A</v>
      </c>
      <c r="AU194" s="155" t="e">
        <f t="shared" si="860"/>
        <v>#N/A</v>
      </c>
      <c r="AV194" s="155" t="e">
        <f t="shared" si="861"/>
        <v>#N/A</v>
      </c>
      <c r="AW194" s="155" t="e">
        <f t="shared" si="862"/>
        <v>#N/A</v>
      </c>
      <c r="AX194" s="155" t="e">
        <f t="shared" si="863"/>
        <v>#N/A</v>
      </c>
      <c r="AY194" s="155" t="e">
        <f t="shared" si="864"/>
        <v>#N/A</v>
      </c>
      <c r="AZ194" s="155" t="e">
        <f t="shared" si="865"/>
        <v>#N/A</v>
      </c>
      <c r="BA194" s="155" t="e">
        <f t="shared" si="866"/>
        <v>#N/A</v>
      </c>
      <c r="BB194" s="155" t="e">
        <f t="shared" si="867"/>
        <v>#N/A</v>
      </c>
      <c r="BC194" s="155" t="e">
        <f t="shared" si="868"/>
        <v>#N/A</v>
      </c>
      <c r="BD194" s="155" t="e">
        <f t="shared" si="869"/>
        <v>#N/A</v>
      </c>
      <c r="BE194" s="155" t="e">
        <f t="shared" si="870"/>
        <v>#N/A</v>
      </c>
      <c r="BF194" s="155" t="e">
        <f t="shared" si="871"/>
        <v>#N/A</v>
      </c>
      <c r="BG194" s="155" t="e">
        <f t="shared" si="872"/>
        <v>#N/A</v>
      </c>
      <c r="BH194" s="155" t="e">
        <f t="shared" si="873"/>
        <v>#N/A</v>
      </c>
      <c r="BI194" s="155" t="e">
        <f t="shared" si="874"/>
        <v>#N/A</v>
      </c>
      <c r="BJ194" s="155" t="e">
        <f t="shared" si="875"/>
        <v>#N/A</v>
      </c>
      <c r="BK194" s="155" t="e">
        <f t="shared" si="876"/>
        <v>#N/A</v>
      </c>
      <c r="BL194" s="155" t="e">
        <f t="shared" si="877"/>
        <v>#N/A</v>
      </c>
      <c r="BM194" s="155" t="e">
        <f t="shared" si="878"/>
        <v>#N/A</v>
      </c>
      <c r="BN194" s="155" t="e">
        <f t="shared" si="879"/>
        <v>#N/A</v>
      </c>
    </row>
    <row r="195" spans="1:66" s="155" customFormat="1" hidden="1">
      <c r="C195" s="155" t="s">
        <v>33</v>
      </c>
      <c r="G195" s="155">
        <f t="shared" si="880"/>
        <v>0</v>
      </c>
      <c r="H195" s="155">
        <f t="shared" si="821"/>
        <v>0</v>
      </c>
      <c r="I195" s="155">
        <f t="shared" si="822"/>
        <v>0</v>
      </c>
      <c r="J195" s="155">
        <f t="shared" si="823"/>
        <v>0</v>
      </c>
      <c r="K195" s="155">
        <f t="shared" si="824"/>
        <v>0</v>
      </c>
      <c r="L195" s="155">
        <f t="shared" si="825"/>
        <v>0</v>
      </c>
      <c r="M195" s="155" t="e">
        <f t="shared" si="826"/>
        <v>#N/A</v>
      </c>
      <c r="N195" s="155" t="e">
        <f t="shared" si="827"/>
        <v>#N/A</v>
      </c>
      <c r="O195" s="155" t="e">
        <f t="shared" si="828"/>
        <v>#N/A</v>
      </c>
      <c r="P195" s="155" t="e">
        <f t="shared" si="829"/>
        <v>#N/A</v>
      </c>
      <c r="Q195" s="155" t="e">
        <f t="shared" si="830"/>
        <v>#N/A</v>
      </c>
      <c r="R195" s="155" t="e">
        <f t="shared" si="831"/>
        <v>#N/A</v>
      </c>
      <c r="S195" s="155" t="e">
        <f t="shared" si="832"/>
        <v>#N/A</v>
      </c>
      <c r="T195" s="155" t="e">
        <f t="shared" si="833"/>
        <v>#N/A</v>
      </c>
      <c r="U195" s="155" t="e">
        <f t="shared" si="834"/>
        <v>#N/A</v>
      </c>
      <c r="V195" s="155" t="e">
        <f t="shared" si="835"/>
        <v>#N/A</v>
      </c>
      <c r="W195" s="155" t="e">
        <f t="shared" si="836"/>
        <v>#N/A</v>
      </c>
      <c r="X195" s="155" t="e">
        <f t="shared" si="837"/>
        <v>#N/A</v>
      </c>
      <c r="Y195" s="155" t="e">
        <f t="shared" si="838"/>
        <v>#N/A</v>
      </c>
      <c r="Z195" s="155" t="e">
        <f t="shared" si="839"/>
        <v>#N/A</v>
      </c>
      <c r="AA195" s="155" t="e">
        <f t="shared" si="840"/>
        <v>#N/A</v>
      </c>
      <c r="AB195" s="155" t="e">
        <f t="shared" si="841"/>
        <v>#N/A</v>
      </c>
      <c r="AC195" s="155" t="e">
        <f t="shared" si="842"/>
        <v>#N/A</v>
      </c>
      <c r="AD195" s="155" t="e">
        <f t="shared" si="843"/>
        <v>#N/A</v>
      </c>
      <c r="AE195" s="155" t="e">
        <f t="shared" si="844"/>
        <v>#N/A</v>
      </c>
      <c r="AF195" s="155" t="e">
        <f t="shared" si="845"/>
        <v>#N/A</v>
      </c>
      <c r="AG195" s="155" t="e">
        <f t="shared" si="846"/>
        <v>#N/A</v>
      </c>
      <c r="AH195" s="155" t="e">
        <f t="shared" si="847"/>
        <v>#N/A</v>
      </c>
      <c r="AI195" s="155" t="e">
        <f t="shared" si="848"/>
        <v>#N/A</v>
      </c>
      <c r="AJ195" s="155" t="e">
        <f t="shared" si="849"/>
        <v>#N/A</v>
      </c>
      <c r="AK195" s="155" t="e">
        <f t="shared" si="850"/>
        <v>#N/A</v>
      </c>
      <c r="AL195" s="155" t="e">
        <f t="shared" si="851"/>
        <v>#N/A</v>
      </c>
      <c r="AM195" s="155" t="e">
        <f t="shared" si="852"/>
        <v>#N/A</v>
      </c>
      <c r="AN195" s="155" t="e">
        <f t="shared" si="853"/>
        <v>#N/A</v>
      </c>
      <c r="AO195" s="155" t="e">
        <f t="shared" si="854"/>
        <v>#N/A</v>
      </c>
      <c r="AP195" s="155" t="e">
        <f t="shared" si="855"/>
        <v>#N/A</v>
      </c>
      <c r="AQ195" s="155" t="e">
        <f t="shared" si="856"/>
        <v>#N/A</v>
      </c>
      <c r="AR195" s="155" t="e">
        <f t="shared" si="857"/>
        <v>#N/A</v>
      </c>
      <c r="AS195" s="155" t="e">
        <f t="shared" si="858"/>
        <v>#N/A</v>
      </c>
      <c r="AT195" s="155" t="e">
        <f t="shared" si="859"/>
        <v>#N/A</v>
      </c>
      <c r="AU195" s="155" t="e">
        <f t="shared" si="860"/>
        <v>#N/A</v>
      </c>
      <c r="AV195" s="155" t="e">
        <f t="shared" si="861"/>
        <v>#N/A</v>
      </c>
      <c r="AW195" s="155" t="e">
        <f t="shared" si="862"/>
        <v>#N/A</v>
      </c>
      <c r="AX195" s="155" t="e">
        <f t="shared" si="863"/>
        <v>#N/A</v>
      </c>
      <c r="AY195" s="155" t="e">
        <f t="shared" si="864"/>
        <v>#N/A</v>
      </c>
      <c r="AZ195" s="155" t="e">
        <f t="shared" si="865"/>
        <v>#N/A</v>
      </c>
      <c r="BA195" s="155" t="e">
        <f t="shared" si="866"/>
        <v>#N/A</v>
      </c>
      <c r="BB195" s="155" t="e">
        <f t="shared" si="867"/>
        <v>#N/A</v>
      </c>
      <c r="BC195" s="155" t="e">
        <f t="shared" si="868"/>
        <v>#N/A</v>
      </c>
      <c r="BD195" s="155" t="e">
        <f t="shared" si="869"/>
        <v>#N/A</v>
      </c>
      <c r="BE195" s="155" t="e">
        <f t="shared" si="870"/>
        <v>#N/A</v>
      </c>
      <c r="BF195" s="155" t="e">
        <f t="shared" si="871"/>
        <v>#N/A</v>
      </c>
      <c r="BG195" s="155" t="e">
        <f t="shared" si="872"/>
        <v>#N/A</v>
      </c>
      <c r="BH195" s="155" t="e">
        <f t="shared" si="873"/>
        <v>#N/A</v>
      </c>
      <c r="BI195" s="155" t="e">
        <f t="shared" si="874"/>
        <v>#N/A</v>
      </c>
      <c r="BJ195" s="155" t="e">
        <f t="shared" si="875"/>
        <v>#N/A</v>
      </c>
      <c r="BK195" s="155" t="e">
        <f t="shared" si="876"/>
        <v>#N/A</v>
      </c>
      <c r="BL195" s="155" t="e">
        <f t="shared" si="877"/>
        <v>#N/A</v>
      </c>
      <c r="BM195" s="155" t="e">
        <f t="shared" si="878"/>
        <v>#N/A</v>
      </c>
      <c r="BN195" s="155" t="e">
        <f t="shared" si="879"/>
        <v>#N/A</v>
      </c>
    </row>
    <row r="196" spans="1:66" s="155" customFormat="1" hidden="1">
      <c r="C196" s="155" t="s">
        <v>304</v>
      </c>
      <c r="G196" s="155">
        <f t="shared" si="880"/>
        <v>0</v>
      </c>
      <c r="H196" s="155">
        <f t="shared" si="821"/>
        <v>0</v>
      </c>
      <c r="I196" s="155">
        <f t="shared" si="822"/>
        <v>0</v>
      </c>
      <c r="J196" s="155">
        <f t="shared" si="823"/>
        <v>0</v>
      </c>
      <c r="K196" s="155">
        <f t="shared" si="824"/>
        <v>0</v>
      </c>
      <c r="L196" s="155">
        <f t="shared" si="825"/>
        <v>0</v>
      </c>
      <c r="M196" s="155" t="e">
        <f t="shared" si="826"/>
        <v>#N/A</v>
      </c>
      <c r="N196" s="155" t="e">
        <f t="shared" si="827"/>
        <v>#N/A</v>
      </c>
      <c r="O196" s="155" t="e">
        <f t="shared" si="828"/>
        <v>#N/A</v>
      </c>
      <c r="P196" s="155" t="e">
        <f t="shared" si="829"/>
        <v>#N/A</v>
      </c>
      <c r="Q196" s="155" t="e">
        <f t="shared" si="830"/>
        <v>#N/A</v>
      </c>
      <c r="R196" s="155" t="e">
        <f t="shared" si="831"/>
        <v>#N/A</v>
      </c>
      <c r="S196" s="155" t="e">
        <f t="shared" si="832"/>
        <v>#N/A</v>
      </c>
      <c r="T196" s="155" t="e">
        <f t="shared" si="833"/>
        <v>#N/A</v>
      </c>
      <c r="U196" s="155" t="e">
        <f t="shared" si="834"/>
        <v>#N/A</v>
      </c>
      <c r="V196" s="155" t="e">
        <f t="shared" si="835"/>
        <v>#N/A</v>
      </c>
      <c r="W196" s="155" t="e">
        <f t="shared" si="836"/>
        <v>#N/A</v>
      </c>
      <c r="X196" s="155" t="e">
        <f t="shared" si="837"/>
        <v>#N/A</v>
      </c>
      <c r="Y196" s="155" t="e">
        <f t="shared" si="838"/>
        <v>#N/A</v>
      </c>
      <c r="Z196" s="155" t="e">
        <f t="shared" si="839"/>
        <v>#N/A</v>
      </c>
      <c r="AA196" s="155" t="e">
        <f t="shared" si="840"/>
        <v>#N/A</v>
      </c>
      <c r="AB196" s="155" t="e">
        <f t="shared" si="841"/>
        <v>#N/A</v>
      </c>
      <c r="AC196" s="155" t="e">
        <f t="shared" si="842"/>
        <v>#N/A</v>
      </c>
      <c r="AD196" s="155" t="e">
        <f t="shared" si="843"/>
        <v>#N/A</v>
      </c>
      <c r="AE196" s="155" t="e">
        <f t="shared" si="844"/>
        <v>#N/A</v>
      </c>
      <c r="AF196" s="155" t="e">
        <f t="shared" si="845"/>
        <v>#N/A</v>
      </c>
      <c r="AG196" s="155" t="e">
        <f t="shared" si="846"/>
        <v>#N/A</v>
      </c>
      <c r="AH196" s="155" t="e">
        <f t="shared" si="847"/>
        <v>#N/A</v>
      </c>
      <c r="AI196" s="155" t="e">
        <f t="shared" si="848"/>
        <v>#N/A</v>
      </c>
      <c r="AJ196" s="155" t="e">
        <f t="shared" si="849"/>
        <v>#N/A</v>
      </c>
      <c r="AK196" s="155" t="e">
        <f t="shared" si="850"/>
        <v>#N/A</v>
      </c>
      <c r="AL196" s="155" t="e">
        <f t="shared" si="851"/>
        <v>#N/A</v>
      </c>
      <c r="AM196" s="155" t="e">
        <f t="shared" si="852"/>
        <v>#N/A</v>
      </c>
      <c r="AN196" s="155" t="e">
        <f t="shared" si="853"/>
        <v>#N/A</v>
      </c>
      <c r="AO196" s="155" t="e">
        <f t="shared" si="854"/>
        <v>#N/A</v>
      </c>
      <c r="AP196" s="155" t="e">
        <f t="shared" si="855"/>
        <v>#N/A</v>
      </c>
      <c r="AQ196" s="155" t="e">
        <f t="shared" si="856"/>
        <v>#N/A</v>
      </c>
      <c r="AR196" s="155" t="e">
        <f t="shared" si="857"/>
        <v>#N/A</v>
      </c>
      <c r="AS196" s="155" t="e">
        <f t="shared" si="858"/>
        <v>#N/A</v>
      </c>
      <c r="AT196" s="155" t="e">
        <f t="shared" si="859"/>
        <v>#N/A</v>
      </c>
      <c r="AU196" s="155" t="e">
        <f t="shared" si="860"/>
        <v>#N/A</v>
      </c>
      <c r="AV196" s="155" t="e">
        <f t="shared" si="861"/>
        <v>#N/A</v>
      </c>
      <c r="AW196" s="155" t="e">
        <f t="shared" si="862"/>
        <v>#N/A</v>
      </c>
      <c r="AX196" s="155" t="e">
        <f t="shared" si="863"/>
        <v>#N/A</v>
      </c>
      <c r="AY196" s="155" t="e">
        <f t="shared" si="864"/>
        <v>#N/A</v>
      </c>
      <c r="AZ196" s="155" t="e">
        <f t="shared" si="865"/>
        <v>#N/A</v>
      </c>
      <c r="BA196" s="155" t="e">
        <f t="shared" si="866"/>
        <v>#N/A</v>
      </c>
      <c r="BB196" s="155" t="e">
        <f t="shared" si="867"/>
        <v>#N/A</v>
      </c>
      <c r="BC196" s="155" t="e">
        <f t="shared" si="868"/>
        <v>#N/A</v>
      </c>
      <c r="BD196" s="155" t="e">
        <f t="shared" si="869"/>
        <v>#N/A</v>
      </c>
      <c r="BE196" s="155" t="e">
        <f t="shared" si="870"/>
        <v>#N/A</v>
      </c>
      <c r="BF196" s="155" t="e">
        <f t="shared" si="871"/>
        <v>#N/A</v>
      </c>
      <c r="BG196" s="155" t="e">
        <f t="shared" si="872"/>
        <v>#N/A</v>
      </c>
      <c r="BH196" s="155" t="e">
        <f t="shared" si="873"/>
        <v>#N/A</v>
      </c>
      <c r="BI196" s="155" t="e">
        <f t="shared" si="874"/>
        <v>#N/A</v>
      </c>
      <c r="BJ196" s="155" t="e">
        <f t="shared" si="875"/>
        <v>#N/A</v>
      </c>
      <c r="BK196" s="155" t="e">
        <f t="shared" si="876"/>
        <v>#N/A</v>
      </c>
      <c r="BL196" s="155" t="e">
        <f t="shared" si="877"/>
        <v>#N/A</v>
      </c>
      <c r="BM196" s="155" t="e">
        <f t="shared" si="878"/>
        <v>#N/A</v>
      </c>
      <c r="BN196" s="155" t="e">
        <f t="shared" si="879"/>
        <v>#N/A</v>
      </c>
    </row>
    <row r="197" spans="1:66" s="155" customFormat="1" hidden="1"/>
    <row r="198" spans="1:66" s="155" customFormat="1" hidden="1">
      <c r="C198" s="155" t="s">
        <v>303</v>
      </c>
      <c r="H198" s="155">
        <f>G192</f>
        <v>0</v>
      </c>
      <c r="I198" s="155">
        <f t="shared" ref="I198:I202" si="881">H192</f>
        <v>0</v>
      </c>
      <c r="J198" s="155">
        <f t="shared" ref="J198:J202" si="882">I192</f>
        <v>0</v>
      </c>
      <c r="K198" s="155">
        <f t="shared" ref="K198:K202" si="883">J192</f>
        <v>0</v>
      </c>
      <c r="L198" s="155">
        <f t="shared" ref="L198:L202" si="884">K192</f>
        <v>0</v>
      </c>
      <c r="M198" s="155">
        <f t="shared" ref="M198:M202" si="885">L192</f>
        <v>0</v>
      </c>
      <c r="N198" s="155">
        <f t="shared" ref="N198:N202" si="886">M192</f>
        <v>0</v>
      </c>
      <c r="O198" s="155" t="e">
        <f t="shared" ref="O198:O202" si="887">N192</f>
        <v>#N/A</v>
      </c>
      <c r="P198" s="155" t="e">
        <f t="shared" ref="P198:P202" si="888">O192</f>
        <v>#N/A</v>
      </c>
      <c r="Q198" s="155" t="e">
        <f t="shared" ref="Q198:Q202" si="889">P192</f>
        <v>#N/A</v>
      </c>
      <c r="R198" s="155" t="e">
        <f t="shared" ref="R198:R202" si="890">Q192</f>
        <v>#N/A</v>
      </c>
      <c r="S198" s="155" t="e">
        <f t="shared" ref="S198:S202" si="891">R192</f>
        <v>#N/A</v>
      </c>
      <c r="T198" s="155" t="e">
        <f t="shared" ref="T198:T202" si="892">S192</f>
        <v>#N/A</v>
      </c>
      <c r="U198" s="155" t="e">
        <f t="shared" ref="U198:U202" si="893">T192</f>
        <v>#N/A</v>
      </c>
      <c r="V198" s="155" t="e">
        <f t="shared" ref="V198:V202" si="894">U192</f>
        <v>#N/A</v>
      </c>
      <c r="W198" s="155" t="e">
        <f t="shared" ref="W198:W202" si="895">V192</f>
        <v>#N/A</v>
      </c>
      <c r="X198" s="155" t="e">
        <f t="shared" ref="X198:X202" si="896">W192</f>
        <v>#N/A</v>
      </c>
      <c r="Y198" s="155" t="e">
        <f t="shared" ref="Y198:Y202" si="897">X192</f>
        <v>#N/A</v>
      </c>
      <c r="Z198" s="155" t="e">
        <f t="shared" ref="Z198:Z202" si="898">Y192</f>
        <v>#N/A</v>
      </c>
      <c r="AA198" s="155" t="e">
        <f t="shared" ref="AA198:AA202" si="899">Z192</f>
        <v>#N/A</v>
      </c>
      <c r="AB198" s="155" t="e">
        <f t="shared" ref="AB198:AB202" si="900">AA192</f>
        <v>#N/A</v>
      </c>
      <c r="AC198" s="155" t="e">
        <f t="shared" ref="AC198:AC202" si="901">AB192</f>
        <v>#N/A</v>
      </c>
      <c r="AD198" s="155" t="e">
        <f t="shared" ref="AD198:AD202" si="902">AC192</f>
        <v>#N/A</v>
      </c>
      <c r="AE198" s="155" t="e">
        <f t="shared" ref="AE198:AE202" si="903">AD192</f>
        <v>#N/A</v>
      </c>
      <c r="AF198" s="155" t="e">
        <f t="shared" ref="AF198:AF202" si="904">AE192</f>
        <v>#N/A</v>
      </c>
      <c r="AG198" s="155" t="e">
        <f t="shared" ref="AG198:AG202" si="905">AF192</f>
        <v>#N/A</v>
      </c>
      <c r="AH198" s="155" t="e">
        <f t="shared" ref="AH198:AH202" si="906">AG192</f>
        <v>#N/A</v>
      </c>
      <c r="AI198" s="155" t="e">
        <f t="shared" ref="AI198:AI202" si="907">AH192</f>
        <v>#N/A</v>
      </c>
      <c r="AJ198" s="155" t="e">
        <f t="shared" ref="AJ198:AJ202" si="908">AI192</f>
        <v>#N/A</v>
      </c>
      <c r="AK198" s="155" t="e">
        <f t="shared" ref="AK198:AK202" si="909">AJ192</f>
        <v>#N/A</v>
      </c>
      <c r="AL198" s="155" t="e">
        <f t="shared" ref="AL198:AL202" si="910">AK192</f>
        <v>#N/A</v>
      </c>
      <c r="AM198" s="155" t="e">
        <f t="shared" ref="AM198:AM202" si="911">AL192</f>
        <v>#N/A</v>
      </c>
      <c r="AN198" s="155" t="e">
        <f t="shared" ref="AN198:AN202" si="912">AM192</f>
        <v>#N/A</v>
      </c>
      <c r="AO198" s="155" t="e">
        <f t="shared" ref="AO198:AO202" si="913">AN192</f>
        <v>#N/A</v>
      </c>
      <c r="AP198" s="155" t="e">
        <f t="shared" ref="AP198:AP202" si="914">AO192</f>
        <v>#N/A</v>
      </c>
      <c r="AQ198" s="155" t="e">
        <f t="shared" ref="AQ198:AQ202" si="915">AP192</f>
        <v>#N/A</v>
      </c>
      <c r="AR198" s="155" t="e">
        <f t="shared" ref="AR198:AR202" si="916">AQ192</f>
        <v>#N/A</v>
      </c>
      <c r="AS198" s="155" t="e">
        <f t="shared" ref="AS198:AS202" si="917">AR192</f>
        <v>#N/A</v>
      </c>
      <c r="AT198" s="155" t="e">
        <f t="shared" ref="AT198:AT202" si="918">AS192</f>
        <v>#N/A</v>
      </c>
      <c r="AU198" s="155" t="e">
        <f t="shared" ref="AU198:AU202" si="919">AT192</f>
        <v>#N/A</v>
      </c>
      <c r="AV198" s="155" t="e">
        <f t="shared" ref="AV198:AV202" si="920">AU192</f>
        <v>#N/A</v>
      </c>
      <c r="AW198" s="155" t="e">
        <f t="shared" ref="AW198:AW202" si="921">AV192</f>
        <v>#N/A</v>
      </c>
      <c r="AX198" s="155" t="e">
        <f t="shared" ref="AX198:AX202" si="922">AW192</f>
        <v>#N/A</v>
      </c>
      <c r="AY198" s="155" t="e">
        <f t="shared" ref="AY198:AY202" si="923">AX192</f>
        <v>#N/A</v>
      </c>
      <c r="AZ198" s="155" t="e">
        <f t="shared" ref="AZ198:AZ202" si="924">AY192</f>
        <v>#N/A</v>
      </c>
      <c r="BA198" s="155" t="e">
        <f t="shared" ref="BA198:BA202" si="925">AZ192</f>
        <v>#N/A</v>
      </c>
      <c r="BB198" s="155" t="e">
        <f t="shared" ref="BB198:BB202" si="926">BA192</f>
        <v>#N/A</v>
      </c>
      <c r="BC198" s="155" t="e">
        <f t="shared" ref="BC198:BC202" si="927">BB192</f>
        <v>#N/A</v>
      </c>
      <c r="BD198" s="155" t="e">
        <f t="shared" ref="BD198:BD202" si="928">BC192</f>
        <v>#N/A</v>
      </c>
      <c r="BE198" s="155" t="e">
        <f t="shared" ref="BE198:BE202" si="929">BD192</f>
        <v>#N/A</v>
      </c>
      <c r="BF198" s="155" t="e">
        <f t="shared" ref="BF198:BF202" si="930">BE192</f>
        <v>#N/A</v>
      </c>
      <c r="BG198" s="155" t="e">
        <f t="shared" ref="BG198:BG202" si="931">BF192</f>
        <v>#N/A</v>
      </c>
      <c r="BH198" s="155" t="e">
        <f t="shared" ref="BH198:BH202" si="932">BG192</f>
        <v>#N/A</v>
      </c>
      <c r="BI198" s="155" t="e">
        <f t="shared" ref="BI198:BI202" si="933">BH192</f>
        <v>#N/A</v>
      </c>
      <c r="BJ198" s="155" t="e">
        <f t="shared" ref="BJ198:BJ202" si="934">BI192</f>
        <v>#N/A</v>
      </c>
      <c r="BK198" s="155" t="e">
        <f t="shared" ref="BK198:BK202" si="935">BJ192</f>
        <v>#N/A</v>
      </c>
      <c r="BL198" s="155" t="e">
        <f t="shared" ref="BL198:BL202" si="936">BK192</f>
        <v>#N/A</v>
      </c>
      <c r="BM198" s="155" t="e">
        <f t="shared" ref="BM198:BM202" si="937">BL192</f>
        <v>#N/A</v>
      </c>
      <c r="BN198" s="155" t="e">
        <f t="shared" ref="BN198:BN202" si="938">BM192</f>
        <v>#N/A</v>
      </c>
    </row>
    <row r="199" spans="1:66" s="155" customFormat="1" hidden="1">
      <c r="C199" s="155" t="s">
        <v>29</v>
      </c>
      <c r="H199" s="155">
        <f t="shared" ref="H199:H202" si="939">G193</f>
        <v>0</v>
      </c>
      <c r="I199" s="155">
        <f t="shared" si="881"/>
        <v>0</v>
      </c>
      <c r="J199" s="155">
        <f t="shared" si="882"/>
        <v>0</v>
      </c>
      <c r="K199" s="155">
        <f t="shared" si="883"/>
        <v>0</v>
      </c>
      <c r="L199" s="155">
        <f t="shared" si="884"/>
        <v>0</v>
      </c>
      <c r="M199" s="155">
        <f t="shared" si="885"/>
        <v>0</v>
      </c>
      <c r="N199" s="155" t="e">
        <f t="shared" si="886"/>
        <v>#N/A</v>
      </c>
      <c r="O199" s="155" t="e">
        <f t="shared" si="887"/>
        <v>#N/A</v>
      </c>
      <c r="P199" s="155" t="e">
        <f t="shared" si="888"/>
        <v>#N/A</v>
      </c>
      <c r="Q199" s="155" t="e">
        <f t="shared" si="889"/>
        <v>#N/A</v>
      </c>
      <c r="R199" s="155" t="e">
        <f t="shared" si="890"/>
        <v>#N/A</v>
      </c>
      <c r="S199" s="155" t="e">
        <f t="shared" si="891"/>
        <v>#N/A</v>
      </c>
      <c r="T199" s="155" t="e">
        <f t="shared" si="892"/>
        <v>#N/A</v>
      </c>
      <c r="U199" s="155" t="e">
        <f t="shared" si="893"/>
        <v>#N/A</v>
      </c>
      <c r="V199" s="155" t="e">
        <f t="shared" si="894"/>
        <v>#N/A</v>
      </c>
      <c r="W199" s="155" t="e">
        <f t="shared" si="895"/>
        <v>#N/A</v>
      </c>
      <c r="X199" s="155" t="e">
        <f t="shared" si="896"/>
        <v>#N/A</v>
      </c>
      <c r="Y199" s="155" t="e">
        <f t="shared" si="897"/>
        <v>#N/A</v>
      </c>
      <c r="Z199" s="155" t="e">
        <f t="shared" si="898"/>
        <v>#N/A</v>
      </c>
      <c r="AA199" s="155" t="e">
        <f t="shared" si="899"/>
        <v>#N/A</v>
      </c>
      <c r="AB199" s="155" t="e">
        <f t="shared" si="900"/>
        <v>#N/A</v>
      </c>
      <c r="AC199" s="155" t="e">
        <f t="shared" si="901"/>
        <v>#N/A</v>
      </c>
      <c r="AD199" s="155" t="e">
        <f t="shared" si="902"/>
        <v>#N/A</v>
      </c>
      <c r="AE199" s="155" t="e">
        <f t="shared" si="903"/>
        <v>#N/A</v>
      </c>
      <c r="AF199" s="155" t="e">
        <f t="shared" si="904"/>
        <v>#N/A</v>
      </c>
      <c r="AG199" s="155" t="e">
        <f t="shared" si="905"/>
        <v>#N/A</v>
      </c>
      <c r="AH199" s="155" t="e">
        <f t="shared" si="906"/>
        <v>#N/A</v>
      </c>
      <c r="AI199" s="155" t="e">
        <f t="shared" si="907"/>
        <v>#N/A</v>
      </c>
      <c r="AJ199" s="155" t="e">
        <f t="shared" si="908"/>
        <v>#N/A</v>
      </c>
      <c r="AK199" s="155" t="e">
        <f t="shared" si="909"/>
        <v>#N/A</v>
      </c>
      <c r="AL199" s="155" t="e">
        <f t="shared" si="910"/>
        <v>#N/A</v>
      </c>
      <c r="AM199" s="155" t="e">
        <f t="shared" si="911"/>
        <v>#N/A</v>
      </c>
      <c r="AN199" s="155" t="e">
        <f t="shared" si="912"/>
        <v>#N/A</v>
      </c>
      <c r="AO199" s="155" t="e">
        <f t="shared" si="913"/>
        <v>#N/A</v>
      </c>
      <c r="AP199" s="155" t="e">
        <f t="shared" si="914"/>
        <v>#N/A</v>
      </c>
      <c r="AQ199" s="155" t="e">
        <f t="shared" si="915"/>
        <v>#N/A</v>
      </c>
      <c r="AR199" s="155" t="e">
        <f t="shared" si="916"/>
        <v>#N/A</v>
      </c>
      <c r="AS199" s="155" t="e">
        <f t="shared" si="917"/>
        <v>#N/A</v>
      </c>
      <c r="AT199" s="155" t="e">
        <f t="shared" si="918"/>
        <v>#N/A</v>
      </c>
      <c r="AU199" s="155" t="e">
        <f t="shared" si="919"/>
        <v>#N/A</v>
      </c>
      <c r="AV199" s="155" t="e">
        <f t="shared" si="920"/>
        <v>#N/A</v>
      </c>
      <c r="AW199" s="155" t="e">
        <f t="shared" si="921"/>
        <v>#N/A</v>
      </c>
      <c r="AX199" s="155" t="e">
        <f t="shared" si="922"/>
        <v>#N/A</v>
      </c>
      <c r="AY199" s="155" t="e">
        <f t="shared" si="923"/>
        <v>#N/A</v>
      </c>
      <c r="AZ199" s="155" t="e">
        <f t="shared" si="924"/>
        <v>#N/A</v>
      </c>
      <c r="BA199" s="155" t="e">
        <f t="shared" si="925"/>
        <v>#N/A</v>
      </c>
      <c r="BB199" s="155" t="e">
        <f t="shared" si="926"/>
        <v>#N/A</v>
      </c>
      <c r="BC199" s="155" t="e">
        <f t="shared" si="927"/>
        <v>#N/A</v>
      </c>
      <c r="BD199" s="155" t="e">
        <f t="shared" si="928"/>
        <v>#N/A</v>
      </c>
      <c r="BE199" s="155" t="e">
        <f t="shared" si="929"/>
        <v>#N/A</v>
      </c>
      <c r="BF199" s="155" t="e">
        <f t="shared" si="930"/>
        <v>#N/A</v>
      </c>
      <c r="BG199" s="155" t="e">
        <f t="shared" si="931"/>
        <v>#N/A</v>
      </c>
      <c r="BH199" s="155" t="e">
        <f t="shared" si="932"/>
        <v>#N/A</v>
      </c>
      <c r="BI199" s="155" t="e">
        <f t="shared" si="933"/>
        <v>#N/A</v>
      </c>
      <c r="BJ199" s="155" t="e">
        <f t="shared" si="934"/>
        <v>#N/A</v>
      </c>
      <c r="BK199" s="155" t="e">
        <f t="shared" si="935"/>
        <v>#N/A</v>
      </c>
      <c r="BL199" s="155" t="e">
        <f t="shared" si="936"/>
        <v>#N/A</v>
      </c>
      <c r="BM199" s="155" t="e">
        <f t="shared" si="937"/>
        <v>#N/A</v>
      </c>
      <c r="BN199" s="155" t="e">
        <f t="shared" si="938"/>
        <v>#N/A</v>
      </c>
    </row>
    <row r="200" spans="1:66" s="155" customFormat="1" hidden="1">
      <c r="C200" s="155" t="s">
        <v>31</v>
      </c>
      <c r="H200" s="155">
        <f t="shared" si="939"/>
        <v>0</v>
      </c>
      <c r="I200" s="155">
        <f t="shared" si="881"/>
        <v>0</v>
      </c>
      <c r="J200" s="155">
        <f t="shared" si="882"/>
        <v>0</v>
      </c>
      <c r="K200" s="155">
        <f t="shared" si="883"/>
        <v>0</v>
      </c>
      <c r="L200" s="155">
        <f t="shared" si="884"/>
        <v>0</v>
      </c>
      <c r="M200" s="155">
        <f t="shared" si="885"/>
        <v>0</v>
      </c>
      <c r="N200" s="155" t="e">
        <f t="shared" si="886"/>
        <v>#N/A</v>
      </c>
      <c r="O200" s="155" t="e">
        <f t="shared" si="887"/>
        <v>#N/A</v>
      </c>
      <c r="P200" s="155" t="e">
        <f t="shared" si="888"/>
        <v>#N/A</v>
      </c>
      <c r="Q200" s="155" t="e">
        <f t="shared" si="889"/>
        <v>#N/A</v>
      </c>
      <c r="R200" s="155" t="e">
        <f t="shared" si="890"/>
        <v>#N/A</v>
      </c>
      <c r="S200" s="155" t="e">
        <f t="shared" si="891"/>
        <v>#N/A</v>
      </c>
      <c r="T200" s="155" t="e">
        <f t="shared" si="892"/>
        <v>#N/A</v>
      </c>
      <c r="U200" s="155" t="e">
        <f t="shared" si="893"/>
        <v>#N/A</v>
      </c>
      <c r="V200" s="155" t="e">
        <f t="shared" si="894"/>
        <v>#N/A</v>
      </c>
      <c r="W200" s="155" t="e">
        <f t="shared" si="895"/>
        <v>#N/A</v>
      </c>
      <c r="X200" s="155" t="e">
        <f t="shared" si="896"/>
        <v>#N/A</v>
      </c>
      <c r="Y200" s="155" t="e">
        <f t="shared" si="897"/>
        <v>#N/A</v>
      </c>
      <c r="Z200" s="155" t="e">
        <f t="shared" si="898"/>
        <v>#N/A</v>
      </c>
      <c r="AA200" s="155" t="e">
        <f t="shared" si="899"/>
        <v>#N/A</v>
      </c>
      <c r="AB200" s="155" t="e">
        <f t="shared" si="900"/>
        <v>#N/A</v>
      </c>
      <c r="AC200" s="155" t="e">
        <f t="shared" si="901"/>
        <v>#N/A</v>
      </c>
      <c r="AD200" s="155" t="e">
        <f t="shared" si="902"/>
        <v>#N/A</v>
      </c>
      <c r="AE200" s="155" t="e">
        <f t="shared" si="903"/>
        <v>#N/A</v>
      </c>
      <c r="AF200" s="155" t="e">
        <f t="shared" si="904"/>
        <v>#N/A</v>
      </c>
      <c r="AG200" s="155" t="e">
        <f t="shared" si="905"/>
        <v>#N/A</v>
      </c>
      <c r="AH200" s="155" t="e">
        <f t="shared" si="906"/>
        <v>#N/A</v>
      </c>
      <c r="AI200" s="155" t="e">
        <f t="shared" si="907"/>
        <v>#N/A</v>
      </c>
      <c r="AJ200" s="155" t="e">
        <f t="shared" si="908"/>
        <v>#N/A</v>
      </c>
      <c r="AK200" s="155" t="e">
        <f t="shared" si="909"/>
        <v>#N/A</v>
      </c>
      <c r="AL200" s="155" t="e">
        <f t="shared" si="910"/>
        <v>#N/A</v>
      </c>
      <c r="AM200" s="155" t="e">
        <f t="shared" si="911"/>
        <v>#N/A</v>
      </c>
      <c r="AN200" s="155" t="e">
        <f t="shared" si="912"/>
        <v>#N/A</v>
      </c>
      <c r="AO200" s="155" t="e">
        <f t="shared" si="913"/>
        <v>#N/A</v>
      </c>
      <c r="AP200" s="155" t="e">
        <f t="shared" si="914"/>
        <v>#N/A</v>
      </c>
      <c r="AQ200" s="155" t="e">
        <f t="shared" si="915"/>
        <v>#N/A</v>
      </c>
      <c r="AR200" s="155" t="e">
        <f t="shared" si="916"/>
        <v>#N/A</v>
      </c>
      <c r="AS200" s="155" t="e">
        <f t="shared" si="917"/>
        <v>#N/A</v>
      </c>
      <c r="AT200" s="155" t="e">
        <f t="shared" si="918"/>
        <v>#N/A</v>
      </c>
      <c r="AU200" s="155" t="e">
        <f t="shared" si="919"/>
        <v>#N/A</v>
      </c>
      <c r="AV200" s="155" t="e">
        <f t="shared" si="920"/>
        <v>#N/A</v>
      </c>
      <c r="AW200" s="155" t="e">
        <f t="shared" si="921"/>
        <v>#N/A</v>
      </c>
      <c r="AX200" s="155" t="e">
        <f t="shared" si="922"/>
        <v>#N/A</v>
      </c>
      <c r="AY200" s="155" t="e">
        <f t="shared" si="923"/>
        <v>#N/A</v>
      </c>
      <c r="AZ200" s="155" t="e">
        <f t="shared" si="924"/>
        <v>#N/A</v>
      </c>
      <c r="BA200" s="155" t="e">
        <f t="shared" si="925"/>
        <v>#N/A</v>
      </c>
      <c r="BB200" s="155" t="e">
        <f t="shared" si="926"/>
        <v>#N/A</v>
      </c>
      <c r="BC200" s="155" t="e">
        <f t="shared" si="927"/>
        <v>#N/A</v>
      </c>
      <c r="BD200" s="155" t="e">
        <f t="shared" si="928"/>
        <v>#N/A</v>
      </c>
      <c r="BE200" s="155" t="e">
        <f t="shared" si="929"/>
        <v>#N/A</v>
      </c>
      <c r="BF200" s="155" t="e">
        <f t="shared" si="930"/>
        <v>#N/A</v>
      </c>
      <c r="BG200" s="155" t="e">
        <f t="shared" si="931"/>
        <v>#N/A</v>
      </c>
      <c r="BH200" s="155" t="e">
        <f t="shared" si="932"/>
        <v>#N/A</v>
      </c>
      <c r="BI200" s="155" t="e">
        <f t="shared" si="933"/>
        <v>#N/A</v>
      </c>
      <c r="BJ200" s="155" t="e">
        <f t="shared" si="934"/>
        <v>#N/A</v>
      </c>
      <c r="BK200" s="155" t="e">
        <f t="shared" si="935"/>
        <v>#N/A</v>
      </c>
      <c r="BL200" s="155" t="e">
        <f t="shared" si="936"/>
        <v>#N/A</v>
      </c>
      <c r="BM200" s="155" t="e">
        <f t="shared" si="937"/>
        <v>#N/A</v>
      </c>
      <c r="BN200" s="155" t="e">
        <f t="shared" si="938"/>
        <v>#N/A</v>
      </c>
    </row>
    <row r="201" spans="1:66" s="155" customFormat="1" hidden="1">
      <c r="C201" s="155" t="s">
        <v>33</v>
      </c>
      <c r="H201" s="155">
        <f t="shared" si="939"/>
        <v>0</v>
      </c>
      <c r="I201" s="155">
        <f t="shared" si="881"/>
        <v>0</v>
      </c>
      <c r="J201" s="155">
        <f t="shared" si="882"/>
        <v>0</v>
      </c>
      <c r="K201" s="155">
        <f t="shared" si="883"/>
        <v>0</v>
      </c>
      <c r="L201" s="155">
        <f t="shared" si="884"/>
        <v>0</v>
      </c>
      <c r="M201" s="155">
        <f t="shared" si="885"/>
        <v>0</v>
      </c>
      <c r="N201" s="155" t="e">
        <f t="shared" si="886"/>
        <v>#N/A</v>
      </c>
      <c r="O201" s="155" t="e">
        <f t="shared" si="887"/>
        <v>#N/A</v>
      </c>
      <c r="P201" s="155" t="e">
        <f t="shared" si="888"/>
        <v>#N/A</v>
      </c>
      <c r="Q201" s="155" t="e">
        <f t="shared" si="889"/>
        <v>#N/A</v>
      </c>
      <c r="R201" s="155" t="e">
        <f t="shared" si="890"/>
        <v>#N/A</v>
      </c>
      <c r="S201" s="155" t="e">
        <f t="shared" si="891"/>
        <v>#N/A</v>
      </c>
      <c r="T201" s="155" t="e">
        <f t="shared" si="892"/>
        <v>#N/A</v>
      </c>
      <c r="U201" s="155" t="e">
        <f t="shared" si="893"/>
        <v>#N/A</v>
      </c>
      <c r="V201" s="155" t="e">
        <f t="shared" si="894"/>
        <v>#N/A</v>
      </c>
      <c r="W201" s="155" t="e">
        <f t="shared" si="895"/>
        <v>#N/A</v>
      </c>
      <c r="X201" s="155" t="e">
        <f t="shared" si="896"/>
        <v>#N/A</v>
      </c>
      <c r="Y201" s="155" t="e">
        <f t="shared" si="897"/>
        <v>#N/A</v>
      </c>
      <c r="Z201" s="155" t="e">
        <f t="shared" si="898"/>
        <v>#N/A</v>
      </c>
      <c r="AA201" s="155" t="e">
        <f t="shared" si="899"/>
        <v>#N/A</v>
      </c>
      <c r="AB201" s="155" t="e">
        <f t="shared" si="900"/>
        <v>#N/A</v>
      </c>
      <c r="AC201" s="155" t="e">
        <f t="shared" si="901"/>
        <v>#N/A</v>
      </c>
      <c r="AD201" s="155" t="e">
        <f t="shared" si="902"/>
        <v>#N/A</v>
      </c>
      <c r="AE201" s="155" t="e">
        <f t="shared" si="903"/>
        <v>#N/A</v>
      </c>
      <c r="AF201" s="155" t="e">
        <f t="shared" si="904"/>
        <v>#N/A</v>
      </c>
      <c r="AG201" s="155" t="e">
        <f t="shared" si="905"/>
        <v>#N/A</v>
      </c>
      <c r="AH201" s="155" t="e">
        <f t="shared" si="906"/>
        <v>#N/A</v>
      </c>
      <c r="AI201" s="155" t="e">
        <f t="shared" si="907"/>
        <v>#N/A</v>
      </c>
      <c r="AJ201" s="155" t="e">
        <f t="shared" si="908"/>
        <v>#N/A</v>
      </c>
      <c r="AK201" s="155" t="e">
        <f t="shared" si="909"/>
        <v>#N/A</v>
      </c>
      <c r="AL201" s="155" t="e">
        <f t="shared" si="910"/>
        <v>#N/A</v>
      </c>
      <c r="AM201" s="155" t="e">
        <f t="shared" si="911"/>
        <v>#N/A</v>
      </c>
      <c r="AN201" s="155" t="e">
        <f t="shared" si="912"/>
        <v>#N/A</v>
      </c>
      <c r="AO201" s="155" t="e">
        <f t="shared" si="913"/>
        <v>#N/A</v>
      </c>
      <c r="AP201" s="155" t="e">
        <f t="shared" si="914"/>
        <v>#N/A</v>
      </c>
      <c r="AQ201" s="155" t="e">
        <f t="shared" si="915"/>
        <v>#N/A</v>
      </c>
      <c r="AR201" s="155" t="e">
        <f t="shared" si="916"/>
        <v>#N/A</v>
      </c>
      <c r="AS201" s="155" t="e">
        <f t="shared" si="917"/>
        <v>#N/A</v>
      </c>
      <c r="AT201" s="155" t="e">
        <f t="shared" si="918"/>
        <v>#N/A</v>
      </c>
      <c r="AU201" s="155" t="e">
        <f t="shared" si="919"/>
        <v>#N/A</v>
      </c>
      <c r="AV201" s="155" t="e">
        <f t="shared" si="920"/>
        <v>#N/A</v>
      </c>
      <c r="AW201" s="155" t="e">
        <f t="shared" si="921"/>
        <v>#N/A</v>
      </c>
      <c r="AX201" s="155" t="e">
        <f t="shared" si="922"/>
        <v>#N/A</v>
      </c>
      <c r="AY201" s="155" t="e">
        <f t="shared" si="923"/>
        <v>#N/A</v>
      </c>
      <c r="AZ201" s="155" t="e">
        <f t="shared" si="924"/>
        <v>#N/A</v>
      </c>
      <c r="BA201" s="155" t="e">
        <f t="shared" si="925"/>
        <v>#N/A</v>
      </c>
      <c r="BB201" s="155" t="e">
        <f t="shared" si="926"/>
        <v>#N/A</v>
      </c>
      <c r="BC201" s="155" t="e">
        <f t="shared" si="927"/>
        <v>#N/A</v>
      </c>
      <c r="BD201" s="155" t="e">
        <f t="shared" si="928"/>
        <v>#N/A</v>
      </c>
      <c r="BE201" s="155" t="e">
        <f t="shared" si="929"/>
        <v>#N/A</v>
      </c>
      <c r="BF201" s="155" t="e">
        <f t="shared" si="930"/>
        <v>#N/A</v>
      </c>
      <c r="BG201" s="155" t="e">
        <f t="shared" si="931"/>
        <v>#N/A</v>
      </c>
      <c r="BH201" s="155" t="e">
        <f t="shared" si="932"/>
        <v>#N/A</v>
      </c>
      <c r="BI201" s="155" t="e">
        <f t="shared" si="933"/>
        <v>#N/A</v>
      </c>
      <c r="BJ201" s="155" t="e">
        <f t="shared" si="934"/>
        <v>#N/A</v>
      </c>
      <c r="BK201" s="155" t="e">
        <f t="shared" si="935"/>
        <v>#N/A</v>
      </c>
      <c r="BL201" s="155" t="e">
        <f t="shared" si="936"/>
        <v>#N/A</v>
      </c>
      <c r="BM201" s="155" t="e">
        <f t="shared" si="937"/>
        <v>#N/A</v>
      </c>
      <c r="BN201" s="155" t="e">
        <f t="shared" si="938"/>
        <v>#N/A</v>
      </c>
    </row>
    <row r="202" spans="1:66" s="155" customFormat="1" hidden="1">
      <c r="C202" s="155" t="s">
        <v>304</v>
      </c>
      <c r="H202" s="155">
        <f t="shared" si="939"/>
        <v>0</v>
      </c>
      <c r="I202" s="155">
        <f t="shared" si="881"/>
        <v>0</v>
      </c>
      <c r="J202" s="155">
        <f t="shared" si="882"/>
        <v>0</v>
      </c>
      <c r="K202" s="155">
        <f t="shared" si="883"/>
        <v>0</v>
      </c>
      <c r="L202" s="155">
        <f t="shared" si="884"/>
        <v>0</v>
      </c>
      <c r="M202" s="155">
        <f t="shared" si="885"/>
        <v>0</v>
      </c>
      <c r="N202" s="155" t="e">
        <f t="shared" si="886"/>
        <v>#N/A</v>
      </c>
      <c r="O202" s="155" t="e">
        <f t="shared" si="887"/>
        <v>#N/A</v>
      </c>
      <c r="P202" s="155" t="e">
        <f t="shared" si="888"/>
        <v>#N/A</v>
      </c>
      <c r="Q202" s="155" t="e">
        <f t="shared" si="889"/>
        <v>#N/A</v>
      </c>
      <c r="R202" s="155" t="e">
        <f t="shared" si="890"/>
        <v>#N/A</v>
      </c>
      <c r="S202" s="155" t="e">
        <f t="shared" si="891"/>
        <v>#N/A</v>
      </c>
      <c r="T202" s="155" t="e">
        <f t="shared" si="892"/>
        <v>#N/A</v>
      </c>
      <c r="U202" s="155" t="e">
        <f t="shared" si="893"/>
        <v>#N/A</v>
      </c>
      <c r="V202" s="155" t="e">
        <f t="shared" si="894"/>
        <v>#N/A</v>
      </c>
      <c r="W202" s="155" t="e">
        <f t="shared" si="895"/>
        <v>#N/A</v>
      </c>
      <c r="X202" s="155" t="e">
        <f t="shared" si="896"/>
        <v>#N/A</v>
      </c>
      <c r="Y202" s="155" t="e">
        <f t="shared" si="897"/>
        <v>#N/A</v>
      </c>
      <c r="Z202" s="155" t="e">
        <f t="shared" si="898"/>
        <v>#N/A</v>
      </c>
      <c r="AA202" s="155" t="e">
        <f t="shared" si="899"/>
        <v>#N/A</v>
      </c>
      <c r="AB202" s="155" t="e">
        <f t="shared" si="900"/>
        <v>#N/A</v>
      </c>
      <c r="AC202" s="155" t="e">
        <f t="shared" si="901"/>
        <v>#N/A</v>
      </c>
      <c r="AD202" s="155" t="e">
        <f t="shared" si="902"/>
        <v>#N/A</v>
      </c>
      <c r="AE202" s="155" t="e">
        <f t="shared" si="903"/>
        <v>#N/A</v>
      </c>
      <c r="AF202" s="155" t="e">
        <f t="shared" si="904"/>
        <v>#N/A</v>
      </c>
      <c r="AG202" s="155" t="e">
        <f t="shared" si="905"/>
        <v>#N/A</v>
      </c>
      <c r="AH202" s="155" t="e">
        <f t="shared" si="906"/>
        <v>#N/A</v>
      </c>
      <c r="AI202" s="155" t="e">
        <f t="shared" si="907"/>
        <v>#N/A</v>
      </c>
      <c r="AJ202" s="155" t="e">
        <f t="shared" si="908"/>
        <v>#N/A</v>
      </c>
      <c r="AK202" s="155" t="e">
        <f t="shared" si="909"/>
        <v>#N/A</v>
      </c>
      <c r="AL202" s="155" t="e">
        <f t="shared" si="910"/>
        <v>#N/A</v>
      </c>
      <c r="AM202" s="155" t="e">
        <f t="shared" si="911"/>
        <v>#N/A</v>
      </c>
      <c r="AN202" s="155" t="e">
        <f t="shared" si="912"/>
        <v>#N/A</v>
      </c>
      <c r="AO202" s="155" t="e">
        <f t="shared" si="913"/>
        <v>#N/A</v>
      </c>
      <c r="AP202" s="155" t="e">
        <f t="shared" si="914"/>
        <v>#N/A</v>
      </c>
      <c r="AQ202" s="155" t="e">
        <f t="shared" si="915"/>
        <v>#N/A</v>
      </c>
      <c r="AR202" s="155" t="e">
        <f t="shared" si="916"/>
        <v>#N/A</v>
      </c>
      <c r="AS202" s="155" t="e">
        <f t="shared" si="917"/>
        <v>#N/A</v>
      </c>
      <c r="AT202" s="155" t="e">
        <f t="shared" si="918"/>
        <v>#N/A</v>
      </c>
      <c r="AU202" s="155" t="e">
        <f t="shared" si="919"/>
        <v>#N/A</v>
      </c>
      <c r="AV202" s="155" t="e">
        <f t="shared" si="920"/>
        <v>#N/A</v>
      </c>
      <c r="AW202" s="155" t="e">
        <f t="shared" si="921"/>
        <v>#N/A</v>
      </c>
      <c r="AX202" s="155" t="e">
        <f t="shared" si="922"/>
        <v>#N/A</v>
      </c>
      <c r="AY202" s="155" t="e">
        <f t="shared" si="923"/>
        <v>#N/A</v>
      </c>
      <c r="AZ202" s="155" t="e">
        <f t="shared" si="924"/>
        <v>#N/A</v>
      </c>
      <c r="BA202" s="155" t="e">
        <f t="shared" si="925"/>
        <v>#N/A</v>
      </c>
      <c r="BB202" s="155" t="e">
        <f t="shared" si="926"/>
        <v>#N/A</v>
      </c>
      <c r="BC202" s="155" t="e">
        <f t="shared" si="927"/>
        <v>#N/A</v>
      </c>
      <c r="BD202" s="155" t="e">
        <f t="shared" si="928"/>
        <v>#N/A</v>
      </c>
      <c r="BE202" s="155" t="e">
        <f t="shared" si="929"/>
        <v>#N/A</v>
      </c>
      <c r="BF202" s="155" t="e">
        <f t="shared" si="930"/>
        <v>#N/A</v>
      </c>
      <c r="BG202" s="155" t="e">
        <f t="shared" si="931"/>
        <v>#N/A</v>
      </c>
      <c r="BH202" s="155" t="e">
        <f t="shared" si="932"/>
        <v>#N/A</v>
      </c>
      <c r="BI202" s="155" t="e">
        <f t="shared" si="933"/>
        <v>#N/A</v>
      </c>
      <c r="BJ202" s="155" t="e">
        <f t="shared" si="934"/>
        <v>#N/A</v>
      </c>
      <c r="BK202" s="155" t="e">
        <f t="shared" si="935"/>
        <v>#N/A</v>
      </c>
      <c r="BL202" s="155" t="e">
        <f t="shared" si="936"/>
        <v>#N/A</v>
      </c>
      <c r="BM202" s="155" t="e">
        <f t="shared" si="937"/>
        <v>#N/A</v>
      </c>
      <c r="BN202" s="155" t="e">
        <f t="shared" si="938"/>
        <v>#N/A</v>
      </c>
    </row>
    <row r="203" spans="1:66" s="155" customFormat="1" hidden="1"/>
    <row r="204" spans="1:66" s="155" customFormat="1" hidden="1"/>
    <row r="205" spans="1:66" s="155" customFormat="1" hidden="1"/>
    <row r="206" spans="1:66" s="124" customFormat="1"/>
    <row r="207" spans="1:66" s="124" customFormat="1">
      <c r="A207" s="124" t="s">
        <v>39</v>
      </c>
      <c r="B207" s="190">
        <f>Input!L91</f>
        <v>22736100</v>
      </c>
      <c r="D207" s="124">
        <f>B208</f>
        <v>7</v>
      </c>
      <c r="E207" s="124">
        <f>IF(D207&gt;0,D207-1,0)</f>
        <v>6</v>
      </c>
      <c r="F207" s="124">
        <f t="shared" ref="F207" si="940">IF(E207&gt;0,E207-1,0)</f>
        <v>5</v>
      </c>
      <c r="G207" s="124">
        <f t="shared" ref="G207" si="941">IF(F207&gt;0,F207-1,0)</f>
        <v>4</v>
      </c>
      <c r="H207" s="124">
        <f t="shared" ref="H207" si="942">IF(G207&gt;0,G207-1,0)</f>
        <v>3</v>
      </c>
      <c r="I207" s="124">
        <f t="shared" ref="I207" si="943">IF(H207&gt;0,H207-1,0)</f>
        <v>2</v>
      </c>
      <c r="J207" s="124">
        <f t="shared" ref="J207" si="944">IF(I207&gt;0,I207-1,0)</f>
        <v>1</v>
      </c>
      <c r="K207" s="124">
        <f t="shared" ref="K207" si="945">IF(J207&gt;0,J207-1,0)</f>
        <v>0</v>
      </c>
      <c r="L207" s="124">
        <f t="shared" ref="L207" si="946">IF(K207&gt;0,K207-1,0)</f>
        <v>0</v>
      </c>
      <c r="M207" s="124">
        <f t="shared" ref="M207" si="947">IF(L207&gt;0,L207-1,0)</f>
        <v>0</v>
      </c>
      <c r="N207" s="124">
        <f t="shared" ref="N207" si="948">IF(M207&gt;0,M207-1,0)</f>
        <v>0</v>
      </c>
      <c r="O207" s="124">
        <f t="shared" ref="O207" si="949">IF(N207&gt;0,N207-1,0)</f>
        <v>0</v>
      </c>
      <c r="P207" s="124">
        <f t="shared" ref="P207" si="950">IF(O207&gt;0,O207-1,0)</f>
        <v>0</v>
      </c>
      <c r="Q207" s="124">
        <f t="shared" ref="Q207" si="951">IF(P207&gt;0,P207-1,0)</f>
        <v>0</v>
      </c>
      <c r="R207" s="124">
        <f t="shared" ref="R207" si="952">IF(Q207&gt;0,Q207-1,0)</f>
        <v>0</v>
      </c>
      <c r="S207" s="124">
        <f t="shared" ref="S207" si="953">IF(R207&gt;0,R207-1,0)</f>
        <v>0</v>
      </c>
      <c r="T207" s="124">
        <f t="shared" ref="T207" si="954">IF(S207&gt;0,S207-1,0)</f>
        <v>0</v>
      </c>
      <c r="U207" s="124">
        <f t="shared" ref="U207" si="955">IF(T207&gt;0,T207-1,0)</f>
        <v>0</v>
      </c>
      <c r="V207" s="124">
        <f t="shared" ref="V207" si="956">IF(U207&gt;0,U207-1,0)</f>
        <v>0</v>
      </c>
      <c r="W207" s="124">
        <f t="shared" ref="W207" si="957">IF(V207&gt;0,V207-1,0)</f>
        <v>0</v>
      </c>
      <c r="X207" s="124">
        <f t="shared" ref="X207" si="958">IF(W207&gt;0,W207-1,0)</f>
        <v>0</v>
      </c>
      <c r="Y207" s="124">
        <f t="shared" ref="Y207" si="959">IF(X207&gt;0,X207-1,0)</f>
        <v>0</v>
      </c>
      <c r="Z207" s="124">
        <f t="shared" ref="Z207" si="960">IF(Y207&gt;0,Y207-1,0)</f>
        <v>0</v>
      </c>
      <c r="AA207" s="124">
        <f t="shared" ref="AA207" si="961">IF(Z207&gt;0,Z207-1,0)</f>
        <v>0</v>
      </c>
      <c r="AB207" s="124">
        <f t="shared" ref="AB207" si="962">IF(AA207&gt;0,AA207-1,0)</f>
        <v>0</v>
      </c>
      <c r="AC207" s="124">
        <f t="shared" ref="AC207" si="963">IF(AB207&gt;0,AB207-1,0)</f>
        <v>0</v>
      </c>
      <c r="AD207" s="124">
        <f t="shared" ref="AD207" si="964">IF(AC207&gt;0,AC207-1,0)</f>
        <v>0</v>
      </c>
      <c r="AE207" s="124">
        <f t="shared" ref="AE207" si="965">IF(AD207&gt;0,AD207-1,0)</f>
        <v>0</v>
      </c>
      <c r="AF207" s="124">
        <f t="shared" ref="AF207" si="966">IF(AE207&gt;0,AE207-1,0)</f>
        <v>0</v>
      </c>
      <c r="AG207" s="124">
        <f t="shared" ref="AG207" si="967">IF(AF207&gt;0,AF207-1,0)</f>
        <v>0</v>
      </c>
      <c r="AH207" s="124">
        <f t="shared" ref="AH207" si="968">IF(AG207&gt;0,AG207-1,0)</f>
        <v>0</v>
      </c>
      <c r="AI207" s="124">
        <f t="shared" ref="AI207" si="969">IF(AH207&gt;0,AH207-1,0)</f>
        <v>0</v>
      </c>
      <c r="AJ207" s="124">
        <f t="shared" ref="AJ207" si="970">IF(AI207&gt;0,AI207-1,0)</f>
        <v>0</v>
      </c>
      <c r="AK207" s="124">
        <f t="shared" ref="AK207" si="971">IF(AJ207&gt;0,AJ207-1,0)</f>
        <v>0</v>
      </c>
      <c r="AL207" s="124">
        <f t="shared" ref="AL207" si="972">IF(AK207&gt;0,AK207-1,0)</f>
        <v>0</v>
      </c>
      <c r="AM207" s="124">
        <f t="shared" ref="AM207" si="973">IF(AL207&gt;0,AL207-1,0)</f>
        <v>0</v>
      </c>
      <c r="AN207" s="124">
        <f t="shared" ref="AN207" si="974">IF(AM207&gt;0,AM207-1,0)</f>
        <v>0</v>
      </c>
      <c r="AO207" s="124">
        <f t="shared" ref="AO207" si="975">IF(AN207&gt;0,AN207-1,0)</f>
        <v>0</v>
      </c>
      <c r="AP207" s="124">
        <f t="shared" ref="AP207" si="976">IF(AO207&gt;0,AO207-1,0)</f>
        <v>0</v>
      </c>
      <c r="AQ207" s="124">
        <f t="shared" ref="AQ207" si="977">IF(AP207&gt;0,AP207-1,0)</f>
        <v>0</v>
      </c>
      <c r="AR207" s="124">
        <f t="shared" ref="AR207" si="978">IF(AQ207&gt;0,AQ207-1,0)</f>
        <v>0</v>
      </c>
      <c r="AS207" s="124">
        <f t="shared" ref="AS207" si="979">IF(AR207&gt;0,AR207-1,0)</f>
        <v>0</v>
      </c>
      <c r="AT207" s="124">
        <f t="shared" ref="AT207" si="980">IF(AS207&gt;0,AS207-1,0)</f>
        <v>0</v>
      </c>
      <c r="AU207" s="124">
        <f t="shared" ref="AU207" si="981">IF(AT207&gt;0,AT207-1,0)</f>
        <v>0</v>
      </c>
      <c r="AV207" s="124">
        <f t="shared" ref="AV207" si="982">IF(AU207&gt;0,AU207-1,0)</f>
        <v>0</v>
      </c>
      <c r="AW207" s="124">
        <f t="shared" ref="AW207" si="983">IF(AV207&gt;0,AV207-1,0)</f>
        <v>0</v>
      </c>
      <c r="AX207" s="124">
        <f t="shared" ref="AX207" si="984">IF(AW207&gt;0,AW207-1,0)</f>
        <v>0</v>
      </c>
      <c r="AY207" s="124">
        <f t="shared" ref="AY207" si="985">IF(AX207&gt;0,AX207-1,0)</f>
        <v>0</v>
      </c>
      <c r="AZ207" s="124">
        <f t="shared" ref="AZ207" si="986">IF(AY207&gt;0,AY207-1,0)</f>
        <v>0</v>
      </c>
      <c r="BA207" s="124">
        <f t="shared" ref="BA207" si="987">IF(AZ207&gt;0,AZ207-1,0)</f>
        <v>0</v>
      </c>
      <c r="BB207" s="124">
        <f t="shared" ref="BB207" si="988">IF(BA207&gt;0,BA207-1,0)</f>
        <v>0</v>
      </c>
      <c r="BC207" s="124">
        <f t="shared" ref="BC207" si="989">IF(BB207&gt;0,BB207-1,0)</f>
        <v>0</v>
      </c>
      <c r="BD207" s="124">
        <f t="shared" ref="BD207" si="990">IF(BC207&gt;0,BC207-1,0)</f>
        <v>0</v>
      </c>
      <c r="BE207" s="124">
        <f t="shared" ref="BE207" si="991">IF(BD207&gt;0,BD207-1,0)</f>
        <v>0</v>
      </c>
      <c r="BF207" s="124">
        <f t="shared" ref="BF207" si="992">IF(BE207&gt;0,BE207-1,0)</f>
        <v>0</v>
      </c>
      <c r="BG207" s="124">
        <f t="shared" ref="BG207" si="993">IF(BF207&gt;0,BF207-1,0)</f>
        <v>0</v>
      </c>
      <c r="BH207" s="124">
        <f t="shared" ref="BH207" si="994">IF(BG207&gt;0,BG207-1,0)</f>
        <v>0</v>
      </c>
      <c r="BI207" s="124">
        <f t="shared" ref="BI207" si="995">IF(BH207&gt;0,BH207-1,0)</f>
        <v>0</v>
      </c>
      <c r="BJ207" s="124">
        <f t="shared" ref="BJ207" si="996">IF(BI207&gt;0,BI207-1,0)</f>
        <v>0</v>
      </c>
      <c r="BK207" s="124">
        <f t="shared" ref="BK207" si="997">IF(BJ207&gt;0,BJ207-1,0)</f>
        <v>0</v>
      </c>
      <c r="BL207" s="124">
        <f t="shared" ref="BL207" si="998">IF(BK207&gt;0,BK207-1,0)</f>
        <v>0</v>
      </c>
      <c r="BM207" s="124">
        <f t="shared" ref="BM207" si="999">IF(BL207&gt;0,BL207-1,0)</f>
        <v>0</v>
      </c>
      <c r="BN207" s="124">
        <f t="shared" ref="BN207" si="1000">IF(BM207&gt;0,BM207-1,0)</f>
        <v>0</v>
      </c>
    </row>
    <row r="208" spans="1:66" s="124" customFormat="1" ht="18.75">
      <c r="A208" s="127" t="s">
        <v>301</v>
      </c>
      <c r="B208" s="127">
        <v>7</v>
      </c>
      <c r="C208" s="124" t="s">
        <v>303</v>
      </c>
      <c r="D208" s="190">
        <f t="shared" ref="D208:S209" si="1001">IFERROR(D220,0)+IFERROR(D226,0)+IFERROR(D232,0)+IFERROR(D238,0)+IFERROR(D244,0)</f>
        <v>4547220</v>
      </c>
      <c r="E208" s="190">
        <f t="shared" si="1001"/>
        <v>8549156.1180312745</v>
      </c>
      <c r="F208" s="190">
        <f t="shared" si="1001"/>
        <v>11974259.78663706</v>
      </c>
      <c r="G208" s="190">
        <f t="shared" si="1001"/>
        <v>14789157.128386311</v>
      </c>
      <c r="H208" s="190">
        <f t="shared" si="1001"/>
        <v>16958543.34865376</v>
      </c>
      <c r="I208" s="190">
        <f t="shared" si="1001"/>
        <v>13897851.018267954</v>
      </c>
      <c r="J208" s="190">
        <f t="shared" si="1001"/>
        <v>10660075.774481256</v>
      </c>
      <c r="K208" s="190">
        <f t="shared" si="1001"/>
        <v>7234972.1058754688</v>
      </c>
      <c r="L208" s="190">
        <f t="shared" si="1001"/>
        <v>4420074.764126217</v>
      </c>
      <c r="M208" s="190">
        <f t="shared" si="1001"/>
        <v>2250688.5438587703</v>
      </c>
      <c r="N208" s="190">
        <f t="shared" si="1001"/>
        <v>764160.87424457562</v>
      </c>
      <c r="O208" s="190">
        <f t="shared" si="1001"/>
        <v>0</v>
      </c>
      <c r="P208" s="190">
        <f t="shared" si="1001"/>
        <v>0</v>
      </c>
      <c r="Q208" s="190">
        <f t="shared" si="1001"/>
        <v>0</v>
      </c>
      <c r="R208" s="190">
        <f t="shared" si="1001"/>
        <v>0</v>
      </c>
      <c r="S208" s="190">
        <f t="shared" si="1001"/>
        <v>0</v>
      </c>
      <c r="T208" s="190">
        <f t="shared" ref="T208:BN208" si="1002">IFERROR(T220,0)+IFERROR(T226,0)+IFERROR(T232,0)+IFERROR(T238,0)+IFERROR(T244,0)</f>
        <v>0</v>
      </c>
      <c r="U208" s="190">
        <f t="shared" si="1002"/>
        <v>0</v>
      </c>
      <c r="V208" s="190">
        <f t="shared" si="1002"/>
        <v>0</v>
      </c>
      <c r="W208" s="190">
        <f t="shared" si="1002"/>
        <v>0</v>
      </c>
      <c r="X208" s="190">
        <f t="shared" si="1002"/>
        <v>0</v>
      </c>
      <c r="Y208" s="190">
        <f t="shared" si="1002"/>
        <v>0</v>
      </c>
      <c r="Z208" s="190">
        <f t="shared" si="1002"/>
        <v>0</v>
      </c>
      <c r="AA208" s="190">
        <f t="shared" si="1002"/>
        <v>0</v>
      </c>
      <c r="AB208" s="190">
        <f t="shared" si="1002"/>
        <v>0</v>
      </c>
      <c r="AC208" s="190">
        <f t="shared" si="1002"/>
        <v>0</v>
      </c>
      <c r="AD208" s="190">
        <f t="shared" si="1002"/>
        <v>0</v>
      </c>
      <c r="AE208" s="190">
        <f t="shared" si="1002"/>
        <v>0</v>
      </c>
      <c r="AF208" s="190">
        <f t="shared" si="1002"/>
        <v>0</v>
      </c>
      <c r="AG208" s="190">
        <f t="shared" si="1002"/>
        <v>0</v>
      </c>
      <c r="AH208" s="190">
        <f t="shared" si="1002"/>
        <v>0</v>
      </c>
      <c r="AI208" s="190">
        <f t="shared" si="1002"/>
        <v>0</v>
      </c>
      <c r="AJ208" s="190">
        <f t="shared" si="1002"/>
        <v>0</v>
      </c>
      <c r="AK208" s="190">
        <f t="shared" si="1002"/>
        <v>0</v>
      </c>
      <c r="AL208" s="190">
        <f t="shared" si="1002"/>
        <v>0</v>
      </c>
      <c r="AM208" s="190">
        <f t="shared" si="1002"/>
        <v>0</v>
      </c>
      <c r="AN208" s="190">
        <f t="shared" si="1002"/>
        <v>0</v>
      </c>
      <c r="AO208" s="190">
        <f t="shared" si="1002"/>
        <v>0</v>
      </c>
      <c r="AP208" s="190">
        <f t="shared" si="1002"/>
        <v>0</v>
      </c>
      <c r="AQ208" s="190">
        <f t="shared" si="1002"/>
        <v>0</v>
      </c>
      <c r="AR208" s="190">
        <f t="shared" si="1002"/>
        <v>0</v>
      </c>
      <c r="AS208" s="190">
        <f t="shared" si="1002"/>
        <v>0</v>
      </c>
      <c r="AT208" s="190">
        <f t="shared" si="1002"/>
        <v>0</v>
      </c>
      <c r="AU208" s="190">
        <f t="shared" si="1002"/>
        <v>0</v>
      </c>
      <c r="AV208" s="190">
        <f t="shared" si="1002"/>
        <v>0</v>
      </c>
      <c r="AW208" s="190">
        <f t="shared" si="1002"/>
        <v>0</v>
      </c>
      <c r="AX208" s="190">
        <f t="shared" si="1002"/>
        <v>0</v>
      </c>
      <c r="AY208" s="190">
        <f t="shared" si="1002"/>
        <v>0</v>
      </c>
      <c r="AZ208" s="190">
        <f t="shared" si="1002"/>
        <v>0</v>
      </c>
      <c r="BA208" s="190">
        <f t="shared" si="1002"/>
        <v>0</v>
      </c>
      <c r="BB208" s="190">
        <f t="shared" si="1002"/>
        <v>0</v>
      </c>
      <c r="BC208" s="190">
        <f t="shared" si="1002"/>
        <v>0</v>
      </c>
      <c r="BD208" s="190">
        <f t="shared" si="1002"/>
        <v>0</v>
      </c>
      <c r="BE208" s="190">
        <f t="shared" si="1002"/>
        <v>0</v>
      </c>
      <c r="BF208" s="190">
        <f t="shared" si="1002"/>
        <v>0</v>
      </c>
      <c r="BG208" s="190">
        <f t="shared" si="1002"/>
        <v>0</v>
      </c>
      <c r="BH208" s="190">
        <f t="shared" si="1002"/>
        <v>0</v>
      </c>
      <c r="BI208" s="190">
        <f t="shared" si="1002"/>
        <v>0</v>
      </c>
      <c r="BJ208" s="190">
        <f t="shared" si="1002"/>
        <v>0</v>
      </c>
      <c r="BK208" s="190">
        <f t="shared" si="1002"/>
        <v>0</v>
      </c>
      <c r="BL208" s="190">
        <f t="shared" si="1002"/>
        <v>0</v>
      </c>
      <c r="BM208" s="190">
        <f t="shared" si="1002"/>
        <v>0</v>
      </c>
      <c r="BN208" s="190">
        <f t="shared" si="1002"/>
        <v>0</v>
      </c>
    </row>
    <row r="209" spans="1:66" s="124" customFormat="1">
      <c r="C209" s="124" t="s">
        <v>29</v>
      </c>
      <c r="D209" s="190">
        <f t="shared" si="1001"/>
        <v>545283.88196872594</v>
      </c>
      <c r="E209" s="190">
        <f t="shared" si="1001"/>
        <v>1122116.331394214</v>
      </c>
      <c r="F209" s="190">
        <f t="shared" si="1001"/>
        <v>1732322.6582507479</v>
      </c>
      <c r="G209" s="190">
        <f t="shared" si="1001"/>
        <v>2377833.7797325528</v>
      </c>
      <c r="H209" s="190">
        <f t="shared" si="1001"/>
        <v>3060692.3303858051</v>
      </c>
      <c r="I209" s="190">
        <f t="shared" si="1001"/>
        <v>3237775.2437866982</v>
      </c>
      <c r="J209" s="190">
        <f t="shared" si="1001"/>
        <v>3425103.6686057858</v>
      </c>
      <c r="K209" s="190">
        <f t="shared" si="1001"/>
        <v>2814897.3417492518</v>
      </c>
      <c r="L209" s="190">
        <f t="shared" si="1001"/>
        <v>2169386.2202674467</v>
      </c>
      <c r="M209" s="190">
        <f t="shared" si="1001"/>
        <v>1486527.6696141942</v>
      </c>
      <c r="N209" s="190">
        <f>IFERROR(N221,0)+IFERROR(N227,0)+IFERROR(N233,0)+IFERROR(N239,0)+IFERROR(N245,0)</f>
        <v>764160.87424457539</v>
      </c>
      <c r="O209" s="190">
        <f t="shared" ref="O209:BN209" si="1003">IFERROR(O221,0)+IFERROR(O227,0)+IFERROR(O233,0)+IFERROR(O239,0)+IFERROR(O245,0)</f>
        <v>0</v>
      </c>
      <c r="P209" s="190">
        <f t="shared" si="1003"/>
        <v>0</v>
      </c>
      <c r="Q209" s="190">
        <f t="shared" si="1003"/>
        <v>0</v>
      </c>
      <c r="R209" s="190">
        <f t="shared" si="1003"/>
        <v>0</v>
      </c>
      <c r="S209" s="190">
        <f t="shared" si="1003"/>
        <v>0</v>
      </c>
      <c r="T209" s="190">
        <f t="shared" si="1003"/>
        <v>0</v>
      </c>
      <c r="U209" s="190">
        <f t="shared" si="1003"/>
        <v>0</v>
      </c>
      <c r="V209" s="190">
        <f t="shared" si="1003"/>
        <v>0</v>
      </c>
      <c r="W209" s="190">
        <f t="shared" si="1003"/>
        <v>0</v>
      </c>
      <c r="X209" s="190">
        <f t="shared" si="1003"/>
        <v>0</v>
      </c>
      <c r="Y209" s="190">
        <f t="shared" si="1003"/>
        <v>0</v>
      </c>
      <c r="Z209" s="190">
        <f t="shared" si="1003"/>
        <v>0</v>
      </c>
      <c r="AA209" s="190">
        <f t="shared" si="1003"/>
        <v>0</v>
      </c>
      <c r="AB209" s="190">
        <f t="shared" si="1003"/>
        <v>0</v>
      </c>
      <c r="AC209" s="190">
        <f t="shared" si="1003"/>
        <v>0</v>
      </c>
      <c r="AD209" s="190">
        <f t="shared" si="1003"/>
        <v>0</v>
      </c>
      <c r="AE209" s="190">
        <f t="shared" si="1003"/>
        <v>0</v>
      </c>
      <c r="AF209" s="190">
        <f t="shared" si="1003"/>
        <v>0</v>
      </c>
      <c r="AG209" s="190">
        <f t="shared" si="1003"/>
        <v>0</v>
      </c>
      <c r="AH209" s="190">
        <f t="shared" si="1003"/>
        <v>0</v>
      </c>
      <c r="AI209" s="190">
        <f t="shared" si="1003"/>
        <v>0</v>
      </c>
      <c r="AJ209" s="190">
        <f t="shared" si="1003"/>
        <v>0</v>
      </c>
      <c r="AK209" s="190">
        <f t="shared" si="1003"/>
        <v>0</v>
      </c>
      <c r="AL209" s="190">
        <f t="shared" si="1003"/>
        <v>0</v>
      </c>
      <c r="AM209" s="190">
        <f t="shared" si="1003"/>
        <v>0</v>
      </c>
      <c r="AN209" s="190">
        <f t="shared" si="1003"/>
        <v>0</v>
      </c>
      <c r="AO209" s="190">
        <f t="shared" si="1003"/>
        <v>0</v>
      </c>
      <c r="AP209" s="190">
        <f t="shared" si="1003"/>
        <v>0</v>
      </c>
      <c r="AQ209" s="190">
        <f t="shared" si="1003"/>
        <v>0</v>
      </c>
      <c r="AR209" s="190">
        <f t="shared" si="1003"/>
        <v>0</v>
      </c>
      <c r="AS209" s="190">
        <f t="shared" si="1003"/>
        <v>0</v>
      </c>
      <c r="AT209" s="190">
        <f t="shared" si="1003"/>
        <v>0</v>
      </c>
      <c r="AU209" s="190">
        <f t="shared" si="1003"/>
        <v>0</v>
      </c>
      <c r="AV209" s="190">
        <f t="shared" si="1003"/>
        <v>0</v>
      </c>
      <c r="AW209" s="190">
        <f t="shared" si="1003"/>
        <v>0</v>
      </c>
      <c r="AX209" s="190">
        <f t="shared" si="1003"/>
        <v>0</v>
      </c>
      <c r="AY209" s="190">
        <f t="shared" si="1003"/>
        <v>0</v>
      </c>
      <c r="AZ209" s="190">
        <f t="shared" si="1003"/>
        <v>0</v>
      </c>
      <c r="BA209" s="190">
        <f t="shared" si="1003"/>
        <v>0</v>
      </c>
      <c r="BB209" s="190">
        <f t="shared" si="1003"/>
        <v>0</v>
      </c>
      <c r="BC209" s="190">
        <f t="shared" si="1003"/>
        <v>0</v>
      </c>
      <c r="BD209" s="190">
        <f t="shared" si="1003"/>
        <v>0</v>
      </c>
      <c r="BE209" s="190">
        <f t="shared" si="1003"/>
        <v>0</v>
      </c>
      <c r="BF209" s="190">
        <f t="shared" si="1003"/>
        <v>0</v>
      </c>
      <c r="BG209" s="190">
        <f t="shared" si="1003"/>
        <v>0</v>
      </c>
      <c r="BH209" s="190">
        <f t="shared" si="1003"/>
        <v>0</v>
      </c>
      <c r="BI209" s="190">
        <f t="shared" si="1003"/>
        <v>0</v>
      </c>
      <c r="BJ209" s="190">
        <f t="shared" si="1003"/>
        <v>0</v>
      </c>
      <c r="BK209" s="190">
        <f t="shared" si="1003"/>
        <v>0</v>
      </c>
      <c r="BL209" s="190">
        <f t="shared" si="1003"/>
        <v>0</v>
      </c>
      <c r="BM209" s="190">
        <f t="shared" si="1003"/>
        <v>0</v>
      </c>
      <c r="BN209" s="190">
        <f t="shared" si="1003"/>
        <v>0</v>
      </c>
    </row>
    <row r="210" spans="1:66" s="124" customFormat="1">
      <c r="C210" s="124" t="s">
        <v>31</v>
      </c>
      <c r="D210" s="190">
        <f t="shared" ref="D210:BN210" si="1004">IFERROR(D222,0)+IFERROR(D228,0)+IFERROR(D234,0)+IFERROR(D240,0)+IFERROR(D246,0)</f>
        <v>240361.55694568998</v>
      </c>
      <c r="E210" s="190">
        <f t="shared" si="1004"/>
        <v>449174.54643461795</v>
      </c>
      <c r="F210" s="190">
        <f t="shared" si="1004"/>
        <v>624613.65849249996</v>
      </c>
      <c r="G210" s="190">
        <f t="shared" si="1004"/>
        <v>764747.97592511098</v>
      </c>
      <c r="H210" s="190">
        <f t="shared" si="1004"/>
        <v>867534.8641862747</v>
      </c>
      <c r="I210" s="190">
        <f t="shared" si="1004"/>
        <v>690451.95078538184</v>
      </c>
      <c r="J210" s="190">
        <f t="shared" si="1004"/>
        <v>503123.52596629434</v>
      </c>
      <c r="K210" s="190">
        <f t="shared" si="1004"/>
        <v>327684.41390841233</v>
      </c>
      <c r="L210" s="190">
        <f t="shared" si="1004"/>
        <v>187550.09647580131</v>
      </c>
      <c r="M210" s="190">
        <f t="shared" si="1004"/>
        <v>84763.20821463762</v>
      </c>
      <c r="N210" s="190">
        <f t="shared" si="1004"/>
        <v>21484.564669840544</v>
      </c>
      <c r="O210" s="190">
        <f t="shared" si="1004"/>
        <v>0</v>
      </c>
      <c r="P210" s="190">
        <f t="shared" si="1004"/>
        <v>0</v>
      </c>
      <c r="Q210" s="190">
        <f t="shared" si="1004"/>
        <v>0</v>
      </c>
      <c r="R210" s="190">
        <f t="shared" si="1004"/>
        <v>0</v>
      </c>
      <c r="S210" s="190">
        <f t="shared" si="1004"/>
        <v>0</v>
      </c>
      <c r="T210" s="190">
        <f t="shared" si="1004"/>
        <v>0</v>
      </c>
      <c r="U210" s="190">
        <f t="shared" si="1004"/>
        <v>0</v>
      </c>
      <c r="V210" s="190">
        <f t="shared" si="1004"/>
        <v>0</v>
      </c>
      <c r="W210" s="190">
        <f t="shared" si="1004"/>
        <v>0</v>
      </c>
      <c r="X210" s="190">
        <f t="shared" si="1004"/>
        <v>0</v>
      </c>
      <c r="Y210" s="190">
        <f t="shared" si="1004"/>
        <v>0</v>
      </c>
      <c r="Z210" s="190">
        <f t="shared" si="1004"/>
        <v>0</v>
      </c>
      <c r="AA210" s="190">
        <f t="shared" si="1004"/>
        <v>0</v>
      </c>
      <c r="AB210" s="190">
        <f t="shared" si="1004"/>
        <v>0</v>
      </c>
      <c r="AC210" s="190">
        <f t="shared" si="1004"/>
        <v>0</v>
      </c>
      <c r="AD210" s="190">
        <f t="shared" si="1004"/>
        <v>0</v>
      </c>
      <c r="AE210" s="190">
        <f t="shared" si="1004"/>
        <v>0</v>
      </c>
      <c r="AF210" s="190">
        <f t="shared" si="1004"/>
        <v>0</v>
      </c>
      <c r="AG210" s="190">
        <f t="shared" si="1004"/>
        <v>0</v>
      </c>
      <c r="AH210" s="190">
        <f t="shared" si="1004"/>
        <v>0</v>
      </c>
      <c r="AI210" s="190">
        <f t="shared" si="1004"/>
        <v>0</v>
      </c>
      <c r="AJ210" s="190">
        <f t="shared" si="1004"/>
        <v>0</v>
      </c>
      <c r="AK210" s="190">
        <f t="shared" si="1004"/>
        <v>0</v>
      </c>
      <c r="AL210" s="190">
        <f t="shared" si="1004"/>
        <v>0</v>
      </c>
      <c r="AM210" s="190">
        <f t="shared" si="1004"/>
        <v>0</v>
      </c>
      <c r="AN210" s="190">
        <f t="shared" si="1004"/>
        <v>0</v>
      </c>
      <c r="AO210" s="190">
        <f t="shared" si="1004"/>
        <v>0</v>
      </c>
      <c r="AP210" s="190">
        <f t="shared" si="1004"/>
        <v>0</v>
      </c>
      <c r="AQ210" s="190">
        <f t="shared" si="1004"/>
        <v>0</v>
      </c>
      <c r="AR210" s="190">
        <f t="shared" si="1004"/>
        <v>0</v>
      </c>
      <c r="AS210" s="190">
        <f t="shared" si="1004"/>
        <v>0</v>
      </c>
      <c r="AT210" s="190">
        <f t="shared" si="1004"/>
        <v>0</v>
      </c>
      <c r="AU210" s="190">
        <f t="shared" si="1004"/>
        <v>0</v>
      </c>
      <c r="AV210" s="190">
        <f t="shared" si="1004"/>
        <v>0</v>
      </c>
      <c r="AW210" s="190">
        <f t="shared" si="1004"/>
        <v>0</v>
      </c>
      <c r="AX210" s="190">
        <f t="shared" si="1004"/>
        <v>0</v>
      </c>
      <c r="AY210" s="190">
        <f t="shared" si="1004"/>
        <v>0</v>
      </c>
      <c r="AZ210" s="190">
        <f t="shared" si="1004"/>
        <v>0</v>
      </c>
      <c r="BA210" s="190">
        <f t="shared" si="1004"/>
        <v>0</v>
      </c>
      <c r="BB210" s="190">
        <f t="shared" si="1004"/>
        <v>0</v>
      </c>
      <c r="BC210" s="190">
        <f t="shared" si="1004"/>
        <v>0</v>
      </c>
      <c r="BD210" s="190">
        <f t="shared" si="1004"/>
        <v>0</v>
      </c>
      <c r="BE210" s="190">
        <f t="shared" si="1004"/>
        <v>0</v>
      </c>
      <c r="BF210" s="190">
        <f t="shared" si="1004"/>
        <v>0</v>
      </c>
      <c r="BG210" s="190">
        <f t="shared" si="1004"/>
        <v>0</v>
      </c>
      <c r="BH210" s="190">
        <f t="shared" si="1004"/>
        <v>0</v>
      </c>
      <c r="BI210" s="190">
        <f t="shared" si="1004"/>
        <v>0</v>
      </c>
      <c r="BJ210" s="190">
        <f t="shared" si="1004"/>
        <v>0</v>
      </c>
      <c r="BK210" s="190">
        <f t="shared" si="1004"/>
        <v>0</v>
      </c>
      <c r="BL210" s="190">
        <f t="shared" si="1004"/>
        <v>0</v>
      </c>
      <c r="BM210" s="190">
        <f t="shared" si="1004"/>
        <v>0</v>
      </c>
      <c r="BN210" s="190">
        <f t="shared" si="1004"/>
        <v>0</v>
      </c>
    </row>
    <row r="211" spans="1:66" s="124" customFormat="1">
      <c r="C211" s="124" t="s">
        <v>33</v>
      </c>
      <c r="D211" s="190">
        <f t="shared" ref="D211:BN212" si="1005">IFERROR(D223,0)+IFERROR(D229,0)+IFERROR(D235,0)+IFERROR(D241,0)+IFERROR(D247,0)</f>
        <v>785645.43891441601</v>
      </c>
      <c r="E211" s="190">
        <f t="shared" si="1005"/>
        <v>1571290.877828832</v>
      </c>
      <c r="F211" s="190">
        <f t="shared" si="1005"/>
        <v>2356936.3167432481</v>
      </c>
      <c r="G211" s="190">
        <f t="shared" si="1005"/>
        <v>3142581.755657664</v>
      </c>
      <c r="H211" s="190">
        <f t="shared" si="1005"/>
        <v>3928227.1945720799</v>
      </c>
      <c r="I211" s="190">
        <f t="shared" si="1005"/>
        <v>3928227.1945720799</v>
      </c>
      <c r="J211" s="190">
        <f t="shared" si="1005"/>
        <v>3928227.1945720799</v>
      </c>
      <c r="K211" s="190">
        <f t="shared" si="1005"/>
        <v>3142581.755657664</v>
      </c>
      <c r="L211" s="190">
        <f t="shared" si="1005"/>
        <v>2356936.3167432481</v>
      </c>
      <c r="M211" s="190">
        <f t="shared" si="1005"/>
        <v>1571290.877828832</v>
      </c>
      <c r="N211" s="190">
        <f t="shared" si="1005"/>
        <v>785645.43891441601</v>
      </c>
      <c r="O211" s="190">
        <f t="shared" si="1005"/>
        <v>0</v>
      </c>
      <c r="P211" s="190">
        <f t="shared" si="1005"/>
        <v>0</v>
      </c>
      <c r="Q211" s="190">
        <f t="shared" si="1005"/>
        <v>0</v>
      </c>
      <c r="R211" s="190">
        <f t="shared" si="1005"/>
        <v>0</v>
      </c>
      <c r="S211" s="190">
        <f t="shared" si="1005"/>
        <v>0</v>
      </c>
      <c r="T211" s="190">
        <f t="shared" si="1005"/>
        <v>0</v>
      </c>
      <c r="U211" s="190">
        <f t="shared" si="1005"/>
        <v>0</v>
      </c>
      <c r="V211" s="190">
        <f t="shared" si="1005"/>
        <v>0</v>
      </c>
      <c r="W211" s="190">
        <f t="shared" si="1005"/>
        <v>0</v>
      </c>
      <c r="X211" s="190">
        <f t="shared" si="1005"/>
        <v>0</v>
      </c>
      <c r="Y211" s="190">
        <f t="shared" si="1005"/>
        <v>0</v>
      </c>
      <c r="Z211" s="190">
        <f t="shared" si="1005"/>
        <v>0</v>
      </c>
      <c r="AA211" s="190">
        <f t="shared" si="1005"/>
        <v>0</v>
      </c>
      <c r="AB211" s="190">
        <f t="shared" si="1005"/>
        <v>0</v>
      </c>
      <c r="AC211" s="190">
        <f t="shared" si="1005"/>
        <v>0</v>
      </c>
      <c r="AD211" s="190">
        <f t="shared" si="1005"/>
        <v>0</v>
      </c>
      <c r="AE211" s="190">
        <f t="shared" si="1005"/>
        <v>0</v>
      </c>
      <c r="AF211" s="190">
        <f t="shared" si="1005"/>
        <v>0</v>
      </c>
      <c r="AG211" s="190">
        <f t="shared" si="1005"/>
        <v>0</v>
      </c>
      <c r="AH211" s="190">
        <f t="shared" si="1005"/>
        <v>0</v>
      </c>
      <c r="AI211" s="190">
        <f t="shared" si="1005"/>
        <v>0</v>
      </c>
      <c r="AJ211" s="190">
        <f t="shared" si="1005"/>
        <v>0</v>
      </c>
      <c r="AK211" s="190">
        <f t="shared" si="1005"/>
        <v>0</v>
      </c>
      <c r="AL211" s="190">
        <f t="shared" si="1005"/>
        <v>0</v>
      </c>
      <c r="AM211" s="190">
        <f t="shared" si="1005"/>
        <v>0</v>
      </c>
      <c r="AN211" s="190">
        <f t="shared" si="1005"/>
        <v>0</v>
      </c>
      <c r="AO211" s="190">
        <f t="shared" si="1005"/>
        <v>0</v>
      </c>
      <c r="AP211" s="190">
        <f t="shared" si="1005"/>
        <v>0</v>
      </c>
      <c r="AQ211" s="190">
        <f t="shared" si="1005"/>
        <v>0</v>
      </c>
      <c r="AR211" s="190">
        <f t="shared" si="1005"/>
        <v>0</v>
      </c>
      <c r="AS211" s="190">
        <f t="shared" si="1005"/>
        <v>0</v>
      </c>
      <c r="AT211" s="190">
        <f t="shared" si="1005"/>
        <v>0</v>
      </c>
      <c r="AU211" s="190">
        <f t="shared" si="1005"/>
        <v>0</v>
      </c>
      <c r="AV211" s="190">
        <f t="shared" si="1005"/>
        <v>0</v>
      </c>
      <c r="AW211" s="190">
        <f t="shared" si="1005"/>
        <v>0</v>
      </c>
      <c r="AX211" s="190">
        <f t="shared" si="1005"/>
        <v>0</v>
      </c>
      <c r="AY211" s="190">
        <f t="shared" si="1005"/>
        <v>0</v>
      </c>
      <c r="AZ211" s="190">
        <f t="shared" si="1005"/>
        <v>0</v>
      </c>
      <c r="BA211" s="190">
        <f t="shared" si="1005"/>
        <v>0</v>
      </c>
      <c r="BB211" s="190">
        <f t="shared" si="1005"/>
        <v>0</v>
      </c>
      <c r="BC211" s="190">
        <f t="shared" si="1005"/>
        <v>0</v>
      </c>
      <c r="BD211" s="190">
        <f t="shared" si="1005"/>
        <v>0</v>
      </c>
      <c r="BE211" s="190">
        <f t="shared" si="1005"/>
        <v>0</v>
      </c>
      <c r="BF211" s="190">
        <f t="shared" si="1005"/>
        <v>0</v>
      </c>
      <c r="BG211" s="190">
        <f t="shared" si="1005"/>
        <v>0</v>
      </c>
      <c r="BH211" s="190">
        <f t="shared" si="1005"/>
        <v>0</v>
      </c>
      <c r="BI211" s="190">
        <f t="shared" si="1005"/>
        <v>0</v>
      </c>
      <c r="BJ211" s="190">
        <f t="shared" si="1005"/>
        <v>0</v>
      </c>
      <c r="BK211" s="190">
        <f t="shared" si="1005"/>
        <v>0</v>
      </c>
      <c r="BL211" s="190">
        <f t="shared" si="1005"/>
        <v>0</v>
      </c>
      <c r="BM211" s="190">
        <f t="shared" si="1005"/>
        <v>0</v>
      </c>
      <c r="BN211" s="190">
        <f t="shared" si="1005"/>
        <v>0</v>
      </c>
    </row>
    <row r="212" spans="1:66" s="124" customFormat="1">
      <c r="C212" s="124" t="s">
        <v>304</v>
      </c>
      <c r="D212" s="190">
        <f t="shared" si="1005"/>
        <v>4001936.1180312741</v>
      </c>
      <c r="E212" s="190">
        <f t="shared" si="1005"/>
        <v>7427039.7866370603</v>
      </c>
      <c r="F212" s="190">
        <f t="shared" si="1005"/>
        <v>10241937.128386311</v>
      </c>
      <c r="G212" s="190">
        <f t="shared" si="1005"/>
        <v>12411323.34865376</v>
      </c>
      <c r="H212" s="190">
        <f t="shared" si="1005"/>
        <v>13897851.018267954</v>
      </c>
      <c r="I212" s="190">
        <f t="shared" si="1005"/>
        <v>10660075.774481256</v>
      </c>
      <c r="J212" s="190">
        <f t="shared" si="1005"/>
        <v>7234972.1058754688</v>
      </c>
      <c r="K212" s="190">
        <f t="shared" si="1005"/>
        <v>4420074.764126217</v>
      </c>
      <c r="L212" s="190">
        <f t="shared" si="1005"/>
        <v>2250688.5438587703</v>
      </c>
      <c r="M212" s="190">
        <f t="shared" si="1005"/>
        <v>764160.87424457562</v>
      </c>
      <c r="N212" s="190">
        <f t="shared" si="1005"/>
        <v>0</v>
      </c>
      <c r="O212" s="190">
        <f t="shared" si="1005"/>
        <v>0</v>
      </c>
      <c r="P212" s="190">
        <f t="shared" si="1005"/>
        <v>0</v>
      </c>
      <c r="Q212" s="190">
        <f t="shared" si="1005"/>
        <v>0</v>
      </c>
      <c r="R212" s="190">
        <f t="shared" si="1005"/>
        <v>0</v>
      </c>
      <c r="S212" s="190">
        <f t="shared" si="1005"/>
        <v>0</v>
      </c>
      <c r="T212" s="190">
        <f t="shared" si="1005"/>
        <v>0</v>
      </c>
      <c r="U212" s="190">
        <f t="shared" si="1005"/>
        <v>0</v>
      </c>
      <c r="V212" s="190">
        <f t="shared" si="1005"/>
        <v>0</v>
      </c>
      <c r="W212" s="190">
        <f t="shared" si="1005"/>
        <v>0</v>
      </c>
      <c r="X212" s="190">
        <f t="shared" si="1005"/>
        <v>0</v>
      </c>
      <c r="Y212" s="190">
        <f t="shared" si="1005"/>
        <v>0</v>
      </c>
      <c r="Z212" s="190">
        <f t="shared" si="1005"/>
        <v>0</v>
      </c>
      <c r="AA212" s="190">
        <f t="shared" si="1005"/>
        <v>0</v>
      </c>
      <c r="AB212" s="190">
        <f t="shared" si="1005"/>
        <v>0</v>
      </c>
      <c r="AC212" s="190">
        <f t="shared" si="1005"/>
        <v>0</v>
      </c>
      <c r="AD212" s="190">
        <f t="shared" si="1005"/>
        <v>0</v>
      </c>
      <c r="AE212" s="190">
        <f t="shared" si="1005"/>
        <v>0</v>
      </c>
      <c r="AF212" s="190">
        <f t="shared" si="1005"/>
        <v>0</v>
      </c>
      <c r="AG212" s="190">
        <f t="shared" si="1005"/>
        <v>0</v>
      </c>
      <c r="AH212" s="190">
        <f t="shared" si="1005"/>
        <v>0</v>
      </c>
      <c r="AI212" s="190">
        <f t="shared" si="1005"/>
        <v>0</v>
      </c>
      <c r="AJ212" s="190">
        <f t="shared" si="1005"/>
        <v>0</v>
      </c>
      <c r="AK212" s="190">
        <f t="shared" si="1005"/>
        <v>0</v>
      </c>
      <c r="AL212" s="190">
        <f t="shared" si="1005"/>
        <v>0</v>
      </c>
      <c r="AM212" s="190">
        <f t="shared" si="1005"/>
        <v>0</v>
      </c>
      <c r="AN212" s="190">
        <f t="shared" si="1005"/>
        <v>0</v>
      </c>
      <c r="AO212" s="190">
        <f t="shared" si="1005"/>
        <v>0</v>
      </c>
      <c r="AP212" s="190">
        <f t="shared" si="1005"/>
        <v>0</v>
      </c>
      <c r="AQ212" s="190">
        <f t="shared" si="1005"/>
        <v>0</v>
      </c>
      <c r="AR212" s="190">
        <f t="shared" si="1005"/>
        <v>0</v>
      </c>
      <c r="AS212" s="190">
        <f t="shared" si="1005"/>
        <v>0</v>
      </c>
      <c r="AT212" s="190">
        <f t="shared" si="1005"/>
        <v>0</v>
      </c>
      <c r="AU212" s="190">
        <f t="shared" si="1005"/>
        <v>0</v>
      </c>
      <c r="AV212" s="190">
        <f t="shared" si="1005"/>
        <v>0</v>
      </c>
      <c r="AW212" s="190">
        <f t="shared" si="1005"/>
        <v>0</v>
      </c>
      <c r="AX212" s="190">
        <f t="shared" si="1005"/>
        <v>0</v>
      </c>
      <c r="AY212" s="190">
        <f t="shared" si="1005"/>
        <v>0</v>
      </c>
      <c r="AZ212" s="190">
        <f t="shared" si="1005"/>
        <v>0</v>
      </c>
      <c r="BA212" s="190">
        <f t="shared" si="1005"/>
        <v>0</v>
      </c>
      <c r="BB212" s="190">
        <f t="shared" si="1005"/>
        <v>0</v>
      </c>
      <c r="BC212" s="190">
        <f t="shared" si="1005"/>
        <v>0</v>
      </c>
      <c r="BD212" s="190">
        <f t="shared" si="1005"/>
        <v>0</v>
      </c>
      <c r="BE212" s="190">
        <f t="shared" si="1005"/>
        <v>0</v>
      </c>
      <c r="BF212" s="190">
        <f t="shared" si="1005"/>
        <v>0</v>
      </c>
      <c r="BG212" s="190">
        <f t="shared" si="1005"/>
        <v>0</v>
      </c>
      <c r="BH212" s="190">
        <f t="shared" si="1005"/>
        <v>0</v>
      </c>
      <c r="BI212" s="190">
        <f t="shared" si="1005"/>
        <v>0</v>
      </c>
      <c r="BJ212" s="190">
        <f t="shared" si="1005"/>
        <v>0</v>
      </c>
      <c r="BK212" s="190">
        <f t="shared" si="1005"/>
        <v>0</v>
      </c>
      <c r="BL212" s="190">
        <f t="shared" si="1005"/>
        <v>0</v>
      </c>
      <c r="BM212" s="190">
        <f t="shared" si="1005"/>
        <v>0</v>
      </c>
      <c r="BN212" s="190">
        <f t="shared" si="1005"/>
        <v>0</v>
      </c>
    </row>
    <row r="213" spans="1:66" s="124" customFormat="1"/>
    <row r="214" spans="1:66" s="124" customFormat="1" ht="16.5" hidden="1" customHeight="1"/>
    <row r="215" spans="1:66" s="124" customFormat="1" hidden="1"/>
    <row r="216" spans="1:66" s="124" customFormat="1" hidden="1"/>
    <row r="217" spans="1:66" s="124" customFormat="1" hidden="1"/>
    <row r="218" spans="1:66" s="124" customFormat="1" hidden="1">
      <c r="A218" s="124" t="s">
        <v>300</v>
      </c>
      <c r="B218" s="124">
        <f>B207/5</f>
        <v>4547220</v>
      </c>
      <c r="C218" s="110"/>
      <c r="D218" s="124">
        <v>2015</v>
      </c>
      <c r="E218" s="124">
        <v>2016</v>
      </c>
      <c r="F218" s="124">
        <v>2017</v>
      </c>
      <c r="G218" s="124">
        <v>2018</v>
      </c>
      <c r="H218" s="124">
        <v>2019</v>
      </c>
      <c r="I218" s="124">
        <v>2020</v>
      </c>
      <c r="J218" s="124">
        <v>2021</v>
      </c>
      <c r="K218" s="124">
        <v>2022</v>
      </c>
      <c r="L218" s="124">
        <v>2023</v>
      </c>
      <c r="M218" s="124">
        <v>2024</v>
      </c>
      <c r="N218" s="124">
        <v>2025</v>
      </c>
      <c r="O218" s="124">
        <v>2026</v>
      </c>
      <c r="P218" s="124">
        <v>2027</v>
      </c>
      <c r="Q218" s="124">
        <v>2028</v>
      </c>
      <c r="R218" s="124">
        <v>2029</v>
      </c>
      <c r="S218" s="124">
        <v>2030</v>
      </c>
      <c r="T218" s="124">
        <v>2031</v>
      </c>
      <c r="U218" s="124">
        <v>2032</v>
      </c>
      <c r="V218" s="124">
        <v>2033</v>
      </c>
      <c r="W218" s="124">
        <v>2034</v>
      </c>
      <c r="X218" s="124">
        <v>2035</v>
      </c>
      <c r="Y218" s="124">
        <v>2036</v>
      </c>
      <c r="Z218" s="124">
        <v>2037</v>
      </c>
      <c r="AA218" s="124">
        <v>2038</v>
      </c>
      <c r="AB218" s="124">
        <v>2039</v>
      </c>
      <c r="AC218" s="124">
        <v>2040</v>
      </c>
      <c r="AD218" s="124">
        <v>2041</v>
      </c>
      <c r="AE218" s="124">
        <v>2042</v>
      </c>
      <c r="AF218" s="124">
        <v>2043</v>
      </c>
      <c r="AG218" s="124">
        <v>2044</v>
      </c>
      <c r="AH218" s="124">
        <v>2045</v>
      </c>
      <c r="AI218" s="124">
        <v>2046</v>
      </c>
      <c r="AJ218" s="124">
        <v>2047</v>
      </c>
      <c r="AK218" s="124">
        <v>2048</v>
      </c>
      <c r="AL218" s="124">
        <v>2049</v>
      </c>
      <c r="AM218" s="124">
        <v>2050</v>
      </c>
      <c r="AN218" s="124">
        <v>2051</v>
      </c>
      <c r="AO218" s="124">
        <v>2052</v>
      </c>
      <c r="AP218" s="124">
        <v>2053</v>
      </c>
      <c r="AQ218" s="124">
        <v>2054</v>
      </c>
      <c r="AR218" s="124">
        <v>2055</v>
      </c>
      <c r="AS218" s="124">
        <v>2056</v>
      </c>
      <c r="AT218" s="124">
        <v>2057</v>
      </c>
      <c r="AU218" s="124">
        <v>2058</v>
      </c>
      <c r="AV218" s="124">
        <v>2059</v>
      </c>
      <c r="AW218" s="124">
        <v>2060</v>
      </c>
      <c r="AX218" s="124">
        <v>2061</v>
      </c>
      <c r="AY218" s="124">
        <v>2062</v>
      </c>
      <c r="AZ218" s="124">
        <v>2063</v>
      </c>
      <c r="BA218" s="124">
        <v>2064</v>
      </c>
      <c r="BB218" s="124">
        <v>2065</v>
      </c>
      <c r="BC218" s="124">
        <v>2066</v>
      </c>
      <c r="BD218" s="124">
        <v>2067</v>
      </c>
      <c r="BE218" s="124">
        <v>2068</v>
      </c>
      <c r="BF218" s="124">
        <v>2069</v>
      </c>
      <c r="BG218" s="124">
        <v>2070</v>
      </c>
      <c r="BH218" s="124">
        <v>2071</v>
      </c>
      <c r="BI218" s="124">
        <v>2072</v>
      </c>
      <c r="BJ218" s="124">
        <v>2073</v>
      </c>
      <c r="BK218" s="124">
        <v>2074</v>
      </c>
      <c r="BL218" s="124">
        <v>2075</v>
      </c>
      <c r="BM218" s="124">
        <v>2076</v>
      </c>
      <c r="BN218" s="124">
        <v>2077</v>
      </c>
    </row>
    <row r="219" spans="1:66" s="124" customFormat="1" hidden="1">
      <c r="A219" s="124" t="s">
        <v>301</v>
      </c>
      <c r="B219" s="124">
        <f>B208</f>
        <v>7</v>
      </c>
      <c r="D219" s="124">
        <f>B219</f>
        <v>7</v>
      </c>
      <c r="E219" s="124">
        <f>IF(D219&gt;0,D219-1,0)</f>
        <v>6</v>
      </c>
      <c r="F219" s="124">
        <f t="shared" ref="F219" si="1006">IF(E219&gt;0,E219-1,0)</f>
        <v>5</v>
      </c>
      <c r="G219" s="124">
        <f t="shared" ref="G219" si="1007">IF(F219&gt;0,F219-1,0)</f>
        <v>4</v>
      </c>
      <c r="H219" s="124">
        <f t="shared" ref="H219" si="1008">IF(G219&gt;0,G219-1,0)</f>
        <v>3</v>
      </c>
      <c r="I219" s="124">
        <f t="shared" ref="I219" si="1009">IF(H219&gt;0,H219-1,0)</f>
        <v>2</v>
      </c>
      <c r="J219" s="124">
        <f t="shared" ref="J219" si="1010">IF(I219&gt;0,I219-1,0)</f>
        <v>1</v>
      </c>
      <c r="K219" s="124">
        <f t="shared" ref="K219" si="1011">IF(J219&gt;0,J219-1,0)</f>
        <v>0</v>
      </c>
      <c r="L219" s="124">
        <f t="shared" ref="L219" si="1012">IF(K219&gt;0,K219-1,0)</f>
        <v>0</v>
      </c>
      <c r="M219" s="124">
        <f t="shared" ref="M219" si="1013">IF(L219&gt;0,L219-1,0)</f>
        <v>0</v>
      </c>
      <c r="N219" s="124">
        <f t="shared" ref="N219" si="1014">IF(M219&gt;0,M219-1,0)</f>
        <v>0</v>
      </c>
      <c r="O219" s="124">
        <f t="shared" ref="O219" si="1015">IF(N219&gt;0,N219-1,0)</f>
        <v>0</v>
      </c>
      <c r="P219" s="124">
        <f t="shared" ref="P219" si="1016">IF(O219&gt;0,O219-1,0)</f>
        <v>0</v>
      </c>
      <c r="Q219" s="124">
        <f t="shared" ref="Q219" si="1017">IF(P219&gt;0,P219-1,0)</f>
        <v>0</v>
      </c>
      <c r="R219" s="124">
        <f t="shared" ref="R219" si="1018">IF(Q219&gt;0,Q219-1,0)</f>
        <v>0</v>
      </c>
      <c r="S219" s="124">
        <f t="shared" ref="S219" si="1019">IF(R219&gt;0,R219-1,0)</f>
        <v>0</v>
      </c>
      <c r="T219" s="124">
        <f t="shared" ref="T219" si="1020">IF(S219&gt;0,S219-1,0)</f>
        <v>0</v>
      </c>
      <c r="U219" s="124">
        <f t="shared" ref="U219" si="1021">IF(T219&gt;0,T219-1,0)</f>
        <v>0</v>
      </c>
      <c r="V219" s="124">
        <f t="shared" ref="V219" si="1022">IF(U219&gt;0,U219-1,0)</f>
        <v>0</v>
      </c>
      <c r="W219" s="124">
        <f t="shared" ref="W219" si="1023">IF(V219&gt;0,V219-1,0)</f>
        <v>0</v>
      </c>
      <c r="X219" s="124">
        <f t="shared" ref="X219" si="1024">IF(W219&gt;0,W219-1,0)</f>
        <v>0</v>
      </c>
      <c r="Y219" s="124">
        <f t="shared" ref="Y219" si="1025">IF(X219&gt;0,X219-1,0)</f>
        <v>0</v>
      </c>
      <c r="Z219" s="124">
        <f t="shared" ref="Z219" si="1026">IF(Y219&gt;0,Y219-1,0)</f>
        <v>0</v>
      </c>
      <c r="AA219" s="124">
        <f t="shared" ref="AA219" si="1027">IF(Z219&gt;0,Z219-1,0)</f>
        <v>0</v>
      </c>
      <c r="AB219" s="124">
        <f t="shared" ref="AB219" si="1028">IF(AA219&gt;0,AA219-1,0)</f>
        <v>0</v>
      </c>
      <c r="AC219" s="124">
        <f t="shared" ref="AC219" si="1029">IF(AB219&gt;0,AB219-1,0)</f>
        <v>0</v>
      </c>
      <c r="AD219" s="124">
        <f t="shared" ref="AD219" si="1030">IF(AC219&gt;0,AC219-1,0)</f>
        <v>0</v>
      </c>
      <c r="AE219" s="124">
        <f t="shared" ref="AE219" si="1031">IF(AD219&gt;0,AD219-1,0)</f>
        <v>0</v>
      </c>
      <c r="AF219" s="124">
        <f t="shared" ref="AF219" si="1032">IF(AE219&gt;0,AE219-1,0)</f>
        <v>0</v>
      </c>
      <c r="AG219" s="124">
        <f t="shared" ref="AG219" si="1033">IF(AF219&gt;0,AF219-1,0)</f>
        <v>0</v>
      </c>
      <c r="AH219" s="124">
        <f t="shared" ref="AH219" si="1034">IF(AG219&gt;0,AG219-1,0)</f>
        <v>0</v>
      </c>
      <c r="AI219" s="124">
        <f t="shared" ref="AI219" si="1035">IF(AH219&gt;0,AH219-1,0)</f>
        <v>0</v>
      </c>
      <c r="AJ219" s="124">
        <f t="shared" ref="AJ219" si="1036">IF(AI219&gt;0,AI219-1,0)</f>
        <v>0</v>
      </c>
      <c r="AK219" s="124">
        <f t="shared" ref="AK219" si="1037">IF(AJ219&gt;0,AJ219-1,0)</f>
        <v>0</v>
      </c>
      <c r="AL219" s="124">
        <f t="shared" ref="AL219" si="1038">IF(AK219&gt;0,AK219-1,0)</f>
        <v>0</v>
      </c>
      <c r="AM219" s="124">
        <f t="shared" ref="AM219" si="1039">IF(AL219&gt;0,AL219-1,0)</f>
        <v>0</v>
      </c>
      <c r="AN219" s="124">
        <f t="shared" ref="AN219" si="1040">IF(AM219&gt;0,AM219-1,0)</f>
        <v>0</v>
      </c>
      <c r="AO219" s="124">
        <f t="shared" ref="AO219" si="1041">IF(AN219&gt;0,AN219-1,0)</f>
        <v>0</v>
      </c>
      <c r="AP219" s="124">
        <f t="shared" ref="AP219" si="1042">IF(AO219&gt;0,AO219-1,0)</f>
        <v>0</v>
      </c>
      <c r="AQ219" s="124">
        <f t="shared" ref="AQ219" si="1043">IF(AP219&gt;0,AP219-1,0)</f>
        <v>0</v>
      </c>
      <c r="AR219" s="124">
        <f t="shared" ref="AR219" si="1044">IF(AQ219&gt;0,AQ219-1,0)</f>
        <v>0</v>
      </c>
      <c r="AS219" s="124">
        <f t="shared" ref="AS219" si="1045">IF(AR219&gt;0,AR219-1,0)</f>
        <v>0</v>
      </c>
      <c r="AT219" s="124">
        <f t="shared" ref="AT219" si="1046">IF(AS219&gt;0,AS219-1,0)</f>
        <v>0</v>
      </c>
      <c r="AU219" s="124">
        <f t="shared" ref="AU219" si="1047">IF(AT219&gt;0,AT219-1,0)</f>
        <v>0</v>
      </c>
      <c r="AV219" s="124">
        <f t="shared" ref="AV219" si="1048">IF(AU219&gt;0,AU219-1,0)</f>
        <v>0</v>
      </c>
      <c r="AW219" s="124">
        <f t="shared" ref="AW219" si="1049">IF(AV219&gt;0,AV219-1,0)</f>
        <v>0</v>
      </c>
      <c r="AX219" s="124">
        <f t="shared" ref="AX219" si="1050">IF(AW219&gt;0,AW219-1,0)</f>
        <v>0</v>
      </c>
      <c r="AY219" s="124">
        <f t="shared" ref="AY219" si="1051">IF(AX219&gt;0,AX219-1,0)</f>
        <v>0</v>
      </c>
      <c r="AZ219" s="124">
        <f t="shared" ref="AZ219" si="1052">IF(AY219&gt;0,AY219-1,0)</f>
        <v>0</v>
      </c>
      <c r="BA219" s="124">
        <f t="shared" ref="BA219" si="1053">IF(AZ219&gt;0,AZ219-1,0)</f>
        <v>0</v>
      </c>
      <c r="BB219" s="124">
        <f t="shared" ref="BB219" si="1054">IF(BA219&gt;0,BA219-1,0)</f>
        <v>0</v>
      </c>
      <c r="BC219" s="124">
        <f t="shared" ref="BC219" si="1055">IF(BB219&gt;0,BB219-1,0)</f>
        <v>0</v>
      </c>
      <c r="BD219" s="124">
        <f t="shared" ref="BD219" si="1056">IF(BC219&gt;0,BC219-1,0)</f>
        <v>0</v>
      </c>
      <c r="BE219" s="124">
        <f t="shared" ref="BE219" si="1057">IF(BD219&gt;0,BD219-1,0)</f>
        <v>0</v>
      </c>
      <c r="BF219" s="124">
        <f t="shared" ref="BF219" si="1058">IF(BE219&gt;0,BE219-1,0)</f>
        <v>0</v>
      </c>
      <c r="BG219" s="124">
        <f t="shared" ref="BG219" si="1059">IF(BF219&gt;0,BF219-1,0)</f>
        <v>0</v>
      </c>
      <c r="BH219" s="124">
        <f t="shared" ref="BH219" si="1060">IF(BG219&gt;0,BG219-1,0)</f>
        <v>0</v>
      </c>
      <c r="BI219" s="124">
        <f t="shared" ref="BI219" si="1061">IF(BH219&gt;0,BH219-1,0)</f>
        <v>0</v>
      </c>
      <c r="BJ219" s="124">
        <f t="shared" ref="BJ219" si="1062">IF(BI219&gt;0,BI219-1,0)</f>
        <v>0</v>
      </c>
      <c r="BK219" s="124">
        <f t="shared" ref="BK219" si="1063">IF(BJ219&gt;0,BJ219-1,0)</f>
        <v>0</v>
      </c>
      <c r="BL219" s="124">
        <f t="shared" ref="BL219" si="1064">IF(BK219&gt;0,BK219-1,0)</f>
        <v>0</v>
      </c>
      <c r="BM219" s="124">
        <f t="shared" ref="BM219" si="1065">IF(BL219&gt;0,BL219-1,0)</f>
        <v>0</v>
      </c>
      <c r="BN219" s="124">
        <f t="shared" ref="BN219" si="1066">IF(BM219&gt;0,BM219-1,0)</f>
        <v>0</v>
      </c>
    </row>
    <row r="220" spans="1:66" s="124" customFormat="1" hidden="1">
      <c r="D220" s="124">
        <f>B218</f>
        <v>4547220</v>
      </c>
      <c r="E220" s="124">
        <f>D224</f>
        <v>4001936.1180312741</v>
      </c>
      <c r="F220" s="124">
        <f t="shared" ref="F220" si="1067">E224</f>
        <v>3425103.6686057858</v>
      </c>
      <c r="G220" s="124">
        <f t="shared" ref="G220" si="1068">F224</f>
        <v>2814897.3417492518</v>
      </c>
      <c r="H220" s="124">
        <f t="shared" ref="H220" si="1069">G224</f>
        <v>2169386.2202674467</v>
      </c>
      <c r="I220" s="124">
        <f t="shared" ref="I220" si="1070">H224</f>
        <v>1486527.6696141944</v>
      </c>
      <c r="J220" s="124">
        <f t="shared" ref="J220" si="1071">I224</f>
        <v>764160.87424457562</v>
      </c>
      <c r="K220" s="124">
        <f t="shared" ref="K220" si="1072">J224</f>
        <v>0</v>
      </c>
      <c r="L220" s="124" t="e">
        <f t="shared" ref="L220" si="1073">K224</f>
        <v>#N/A</v>
      </c>
      <c r="M220" s="124" t="e">
        <f t="shared" ref="M220" si="1074">L224</f>
        <v>#N/A</v>
      </c>
      <c r="N220" s="124" t="e">
        <f t="shared" ref="N220" si="1075">M224</f>
        <v>#N/A</v>
      </c>
      <c r="O220" s="124" t="e">
        <f t="shared" ref="O220" si="1076">N224</f>
        <v>#N/A</v>
      </c>
      <c r="P220" s="124" t="e">
        <f t="shared" ref="P220" si="1077">O224</f>
        <v>#N/A</v>
      </c>
      <c r="Q220" s="124" t="e">
        <f t="shared" ref="Q220" si="1078">P224</f>
        <v>#N/A</v>
      </c>
      <c r="R220" s="124" t="e">
        <f t="shared" ref="R220" si="1079">Q224</f>
        <v>#N/A</v>
      </c>
      <c r="S220" s="124" t="e">
        <f t="shared" ref="S220" si="1080">R224</f>
        <v>#N/A</v>
      </c>
      <c r="T220" s="124" t="e">
        <f t="shared" ref="T220" si="1081">S224</f>
        <v>#N/A</v>
      </c>
      <c r="U220" s="124" t="e">
        <f t="shared" ref="U220" si="1082">T224</f>
        <v>#N/A</v>
      </c>
      <c r="V220" s="124" t="e">
        <f t="shared" ref="V220" si="1083">U224</f>
        <v>#N/A</v>
      </c>
      <c r="W220" s="124" t="e">
        <f t="shared" ref="W220" si="1084">V224</f>
        <v>#N/A</v>
      </c>
      <c r="X220" s="124" t="e">
        <f t="shared" ref="X220" si="1085">W224</f>
        <v>#N/A</v>
      </c>
      <c r="Y220" s="124" t="e">
        <f t="shared" ref="Y220" si="1086">X224</f>
        <v>#N/A</v>
      </c>
      <c r="Z220" s="124" t="e">
        <f t="shared" ref="Z220" si="1087">Y224</f>
        <v>#N/A</v>
      </c>
      <c r="AA220" s="124" t="e">
        <f t="shared" ref="AA220" si="1088">Z224</f>
        <v>#N/A</v>
      </c>
      <c r="AB220" s="124" t="e">
        <f t="shared" ref="AB220" si="1089">AA224</f>
        <v>#N/A</v>
      </c>
      <c r="AC220" s="124" t="e">
        <f t="shared" ref="AC220" si="1090">AB224</f>
        <v>#N/A</v>
      </c>
      <c r="AD220" s="124" t="e">
        <f t="shared" ref="AD220" si="1091">AC224</f>
        <v>#N/A</v>
      </c>
      <c r="AE220" s="124" t="e">
        <f t="shared" ref="AE220" si="1092">AD224</f>
        <v>#N/A</v>
      </c>
      <c r="AF220" s="124" t="e">
        <f t="shared" ref="AF220" si="1093">AE224</f>
        <v>#N/A</v>
      </c>
      <c r="AG220" s="124" t="e">
        <f t="shared" ref="AG220" si="1094">AF224</f>
        <v>#N/A</v>
      </c>
      <c r="AH220" s="124" t="e">
        <f t="shared" ref="AH220" si="1095">AG224</f>
        <v>#N/A</v>
      </c>
      <c r="AI220" s="124" t="e">
        <f t="shared" ref="AI220" si="1096">AH224</f>
        <v>#N/A</v>
      </c>
      <c r="AJ220" s="124" t="e">
        <f t="shared" ref="AJ220" si="1097">AI224</f>
        <v>#N/A</v>
      </c>
      <c r="AK220" s="124" t="e">
        <f t="shared" ref="AK220" si="1098">AJ224</f>
        <v>#N/A</v>
      </c>
      <c r="AL220" s="124" t="e">
        <f t="shared" ref="AL220" si="1099">AK224</f>
        <v>#N/A</v>
      </c>
      <c r="AM220" s="124" t="e">
        <f t="shared" ref="AM220" si="1100">AL224</f>
        <v>#N/A</v>
      </c>
      <c r="AN220" s="124" t="e">
        <f t="shared" ref="AN220" si="1101">AM224</f>
        <v>#N/A</v>
      </c>
      <c r="AO220" s="124" t="e">
        <f t="shared" ref="AO220" si="1102">AN224</f>
        <v>#N/A</v>
      </c>
      <c r="AP220" s="124" t="e">
        <f t="shared" ref="AP220" si="1103">AO224</f>
        <v>#N/A</v>
      </c>
      <c r="AQ220" s="124" t="e">
        <f t="shared" ref="AQ220" si="1104">AP224</f>
        <v>#N/A</v>
      </c>
      <c r="AR220" s="124" t="e">
        <f t="shared" ref="AR220" si="1105">AQ224</f>
        <v>#N/A</v>
      </c>
      <c r="AS220" s="124" t="e">
        <f t="shared" ref="AS220" si="1106">AR224</f>
        <v>#N/A</v>
      </c>
      <c r="AT220" s="124" t="e">
        <f t="shared" ref="AT220" si="1107">AS224</f>
        <v>#N/A</v>
      </c>
      <c r="AU220" s="124" t="e">
        <f t="shared" ref="AU220" si="1108">AT224</f>
        <v>#N/A</v>
      </c>
      <c r="AV220" s="124" t="e">
        <f t="shared" ref="AV220" si="1109">AU224</f>
        <v>#N/A</v>
      </c>
      <c r="AW220" s="124" t="e">
        <f t="shared" ref="AW220" si="1110">AV224</f>
        <v>#N/A</v>
      </c>
      <c r="AX220" s="124" t="e">
        <f t="shared" ref="AX220" si="1111">AW224</f>
        <v>#N/A</v>
      </c>
      <c r="AY220" s="124" t="e">
        <f t="shared" ref="AY220" si="1112">AX224</f>
        <v>#N/A</v>
      </c>
      <c r="AZ220" s="124" t="e">
        <f t="shared" ref="AZ220" si="1113">AY224</f>
        <v>#N/A</v>
      </c>
      <c r="BA220" s="124" t="e">
        <f t="shared" ref="BA220" si="1114">AZ224</f>
        <v>#N/A</v>
      </c>
      <c r="BB220" s="124" t="e">
        <f t="shared" ref="BB220" si="1115">BA224</f>
        <v>#N/A</v>
      </c>
      <c r="BC220" s="124" t="e">
        <f t="shared" ref="BC220" si="1116">BB224</f>
        <v>#N/A</v>
      </c>
      <c r="BD220" s="124" t="e">
        <f t="shared" ref="BD220" si="1117">BC224</f>
        <v>#N/A</v>
      </c>
      <c r="BE220" s="124" t="e">
        <f t="shared" ref="BE220" si="1118">BD224</f>
        <v>#N/A</v>
      </c>
      <c r="BF220" s="124" t="e">
        <f t="shared" ref="BF220" si="1119">BE224</f>
        <v>#N/A</v>
      </c>
      <c r="BG220" s="124" t="e">
        <f t="shared" ref="BG220" si="1120">BF224</f>
        <v>#N/A</v>
      </c>
      <c r="BH220" s="124" t="e">
        <f t="shared" ref="BH220" si="1121">BG224</f>
        <v>#N/A</v>
      </c>
      <c r="BI220" s="124" t="e">
        <f t="shared" ref="BI220" si="1122">BH224</f>
        <v>#N/A</v>
      </c>
      <c r="BJ220" s="124" t="e">
        <f t="shared" ref="BJ220" si="1123">BI224</f>
        <v>#N/A</v>
      </c>
      <c r="BK220" s="124" t="e">
        <f t="shared" ref="BK220" si="1124">BJ224</f>
        <v>#N/A</v>
      </c>
      <c r="BL220" s="124" t="e">
        <f t="shared" ref="BL220" si="1125">BK224</f>
        <v>#N/A</v>
      </c>
      <c r="BM220" s="124" t="e">
        <f t="shared" ref="BM220" si="1126">BL224</f>
        <v>#N/A</v>
      </c>
      <c r="BN220" s="124" t="e">
        <f t="shared" ref="BN220" si="1127">BM224</f>
        <v>#N/A</v>
      </c>
    </row>
    <row r="221" spans="1:66" s="124" customFormat="1" hidden="1">
      <c r="C221" s="124" t="s">
        <v>29</v>
      </c>
      <c r="D221" s="124">
        <f>IF($D219&gt;=1,($B218/HLOOKUP($D219,'Annuity Cal'!$H$7:$BE$11,2,FALSE))*HLOOKUP(D219,'Annuity Cal'!$H$7:$BE$11,3,FALSE),(IF(D219&lt;=(-1),D219,0)))</f>
        <v>545283.88196872594</v>
      </c>
      <c r="E221" s="124">
        <f>IF($D219&gt;=1,($B218/HLOOKUP($D219,'Annuity Cal'!$H$7:$BE$11,2,FALSE))*HLOOKUP(E219,'Annuity Cal'!$H$7:$BE$11,3,FALSE),(IF(E219&lt;=(-1),E219,0)))</f>
        <v>576832.44942548801</v>
      </c>
      <c r="F221" s="124">
        <f>IF($D219&gt;=1,($B218/HLOOKUP($D219,'Annuity Cal'!$H$7:$BE$11,2,FALSE))*HLOOKUP(F219,'Annuity Cal'!$H$7:$BE$11,3,FALSE),(IF(F219&lt;=(-1),F219,0)))</f>
        <v>610206.326856534</v>
      </c>
      <c r="G221" s="124">
        <f>IF($D219&gt;=1,($B218/HLOOKUP($D219,'Annuity Cal'!$H$7:$BE$11,2,FALSE))*HLOOKUP(G219,'Annuity Cal'!$H$7:$BE$11,3,FALSE),(IF(G219&lt;=(-1),G219,0)))</f>
        <v>645511.12148180488</v>
      </c>
      <c r="H221" s="124">
        <f>IF($D219&gt;=1,($B218/HLOOKUP($D219,'Annuity Cal'!$H$7:$BE$11,2,FALSE))*HLOOKUP(H219,'Annuity Cal'!$H$7:$BE$11,3,FALSE),(IF(H219&lt;=(-1),H219,0)))</f>
        <v>682858.55065325228</v>
      </c>
      <c r="I221" s="124">
        <f>IF($D219&gt;=1,($B218/HLOOKUP($D219,'Annuity Cal'!$H$7:$BE$11,2,FALSE))*HLOOKUP(I219,'Annuity Cal'!$H$7:$BE$11,3,FALSE),(IF(I219&lt;=(-1),I219,0)))</f>
        <v>722366.79536961881</v>
      </c>
      <c r="J221" s="124">
        <f>IF($D219&gt;=1,($B218/HLOOKUP($D219,'Annuity Cal'!$H$7:$BE$11,2,FALSE))*HLOOKUP(J219,'Annuity Cal'!$H$7:$BE$11,3,FALSE),(IF(J219&lt;=(-1),J219,0)))</f>
        <v>764160.87424457539</v>
      </c>
      <c r="K221" s="124" t="e">
        <f>IF($D219&gt;=1,($B218/HLOOKUP($D219,'Annuity Cal'!$H$7:$BE$11,2,FALSE))*HLOOKUP(K219,'Annuity Cal'!$H$7:$BE$11,3,FALSE),(IF(K219&lt;=(-1),K219,0)))</f>
        <v>#N/A</v>
      </c>
      <c r="L221" s="124" t="e">
        <f>IF($D219&gt;=1,($B218/HLOOKUP($D219,'Annuity Cal'!$H$7:$BE$11,2,FALSE))*HLOOKUP(L219,'Annuity Cal'!$H$7:$BE$11,3,FALSE),(IF(L219&lt;=(-1),L219,0)))</f>
        <v>#N/A</v>
      </c>
      <c r="M221" s="124" t="e">
        <f>IF($D219&gt;=1,($B218/HLOOKUP($D219,'Annuity Cal'!$H$7:$BE$11,2,FALSE))*HLOOKUP(M219,'Annuity Cal'!$H$7:$BE$11,3,FALSE),(IF(M219&lt;=(-1),M219,0)))</f>
        <v>#N/A</v>
      </c>
      <c r="N221" s="124" t="e">
        <f>IF($D219&gt;=1,($B218/HLOOKUP($D219,'Annuity Cal'!$H$7:$BE$11,2,FALSE))*HLOOKUP(N219,'Annuity Cal'!$H$7:$BE$11,3,FALSE),(IF(N219&lt;=(-1),N219,0)))</f>
        <v>#N/A</v>
      </c>
      <c r="O221" s="124" t="e">
        <f>IF($D219&gt;=1,($B218/HLOOKUP($D219,'Annuity Cal'!$H$7:$BE$11,2,FALSE))*HLOOKUP(O219,'Annuity Cal'!$H$7:$BE$11,3,FALSE),(IF(O219&lt;=(-1),O219,0)))</f>
        <v>#N/A</v>
      </c>
      <c r="P221" s="124" t="e">
        <f>IF($D219&gt;=1,($B218/HLOOKUP($D219,'Annuity Cal'!$H$7:$BE$11,2,FALSE))*HLOOKUP(P219,'Annuity Cal'!$H$7:$BE$11,3,FALSE),(IF(P219&lt;=(-1),P219,0)))</f>
        <v>#N/A</v>
      </c>
      <c r="Q221" s="124" t="e">
        <f>IF($D219&gt;=1,($B218/HLOOKUP($D219,'Annuity Cal'!$H$7:$BE$11,2,FALSE))*HLOOKUP(Q219,'Annuity Cal'!$H$7:$BE$11,3,FALSE),(IF(Q219&lt;=(-1),Q219,0)))</f>
        <v>#N/A</v>
      </c>
      <c r="R221" s="124" t="e">
        <f>IF($D219&gt;=1,($B218/HLOOKUP($D219,'Annuity Cal'!$H$7:$BE$11,2,FALSE))*HLOOKUP(R219,'Annuity Cal'!$H$7:$BE$11,3,FALSE),(IF(R219&lt;=(-1),R219,0)))</f>
        <v>#N/A</v>
      </c>
      <c r="S221" s="124" t="e">
        <f>IF($D219&gt;=1,($B218/HLOOKUP($D219,'Annuity Cal'!$H$7:$BE$11,2,FALSE))*HLOOKUP(S219,'Annuity Cal'!$H$7:$BE$11,3,FALSE),(IF(S219&lt;=(-1),S219,0)))</f>
        <v>#N/A</v>
      </c>
      <c r="T221" s="124" t="e">
        <f>IF($D219&gt;=1,($B218/HLOOKUP($D219,'Annuity Cal'!$H$7:$BE$11,2,FALSE))*HLOOKUP(T219,'Annuity Cal'!$H$7:$BE$11,3,FALSE),(IF(T219&lt;=(-1),T219,0)))</f>
        <v>#N/A</v>
      </c>
      <c r="U221" s="124" t="e">
        <f>IF($D219&gt;=1,($B218/HLOOKUP($D219,'Annuity Cal'!$H$7:$BE$11,2,FALSE))*HLOOKUP(U219,'Annuity Cal'!$H$7:$BE$11,3,FALSE),(IF(U219&lt;=(-1),U219,0)))</f>
        <v>#N/A</v>
      </c>
      <c r="V221" s="124" t="e">
        <f>IF($D219&gt;=1,($B218/HLOOKUP($D219,'Annuity Cal'!$H$7:$BE$11,2,FALSE))*HLOOKUP(V219,'Annuity Cal'!$H$7:$BE$11,3,FALSE),(IF(V219&lt;=(-1),V219,0)))</f>
        <v>#N/A</v>
      </c>
      <c r="W221" s="124" t="e">
        <f>IF($D219&gt;=1,($B218/HLOOKUP($D219,'Annuity Cal'!$H$7:$BE$11,2,FALSE))*HLOOKUP(W219,'Annuity Cal'!$H$7:$BE$11,3,FALSE),(IF(W219&lt;=(-1),W219,0)))</f>
        <v>#N/A</v>
      </c>
      <c r="X221" s="124" t="e">
        <f>IF($D219&gt;=1,($B218/HLOOKUP($D219,'Annuity Cal'!$H$7:$BE$11,2,FALSE))*HLOOKUP(X219,'Annuity Cal'!$H$7:$BE$11,3,FALSE),(IF(X219&lt;=(-1),X219,0)))</f>
        <v>#N/A</v>
      </c>
      <c r="Y221" s="124" t="e">
        <f>IF($D219&gt;=1,($B218/HLOOKUP($D219,'Annuity Cal'!$H$7:$BE$11,2,FALSE))*HLOOKUP(Y219,'Annuity Cal'!$H$7:$BE$11,3,FALSE),(IF(Y219&lt;=(-1),Y219,0)))</f>
        <v>#N/A</v>
      </c>
      <c r="Z221" s="124" t="e">
        <f>IF($D219&gt;=1,($B218/HLOOKUP($D219,'Annuity Cal'!$H$7:$BE$11,2,FALSE))*HLOOKUP(Z219,'Annuity Cal'!$H$7:$BE$11,3,FALSE),(IF(Z219&lt;=(-1),Z219,0)))</f>
        <v>#N/A</v>
      </c>
      <c r="AA221" s="124" t="e">
        <f>IF($D219&gt;=1,($B218/HLOOKUP($D219,'Annuity Cal'!$H$7:$BE$11,2,FALSE))*HLOOKUP(AA219,'Annuity Cal'!$H$7:$BE$11,3,FALSE),(IF(AA219&lt;=(-1),AA219,0)))</f>
        <v>#N/A</v>
      </c>
      <c r="AB221" s="124" t="e">
        <f>IF($D219&gt;=1,($B218/HLOOKUP($D219,'Annuity Cal'!$H$7:$BE$11,2,FALSE))*HLOOKUP(AB219,'Annuity Cal'!$H$7:$BE$11,3,FALSE),(IF(AB219&lt;=(-1),AB219,0)))</f>
        <v>#N/A</v>
      </c>
      <c r="AC221" s="124" t="e">
        <f>IF($D219&gt;=1,($B218/HLOOKUP($D219,'Annuity Cal'!$H$7:$BE$11,2,FALSE))*HLOOKUP(AC219,'Annuity Cal'!$H$7:$BE$11,3,FALSE),(IF(AC219&lt;=(-1),AC219,0)))</f>
        <v>#N/A</v>
      </c>
      <c r="AD221" s="124" t="e">
        <f>IF($D219&gt;=1,($B218/HLOOKUP($D219,'Annuity Cal'!$H$7:$BE$11,2,FALSE))*HLOOKUP(AD219,'Annuity Cal'!$H$7:$BE$11,3,FALSE),(IF(AD219&lt;=(-1),AD219,0)))</f>
        <v>#N/A</v>
      </c>
      <c r="AE221" s="124" t="e">
        <f>IF($D219&gt;=1,($B218/HLOOKUP($D219,'Annuity Cal'!$H$7:$BE$11,2,FALSE))*HLOOKUP(AE219,'Annuity Cal'!$H$7:$BE$11,3,FALSE),(IF(AE219&lt;=(-1),AE219,0)))</f>
        <v>#N/A</v>
      </c>
      <c r="AF221" s="124" t="e">
        <f>IF($D219&gt;=1,($B218/HLOOKUP($D219,'Annuity Cal'!$H$7:$BE$11,2,FALSE))*HLOOKUP(AF219,'Annuity Cal'!$H$7:$BE$11,3,FALSE),(IF(AF219&lt;=(-1),AF219,0)))</f>
        <v>#N/A</v>
      </c>
      <c r="AG221" s="124" t="e">
        <f>IF($D219&gt;=1,($B218/HLOOKUP($D219,'Annuity Cal'!$H$7:$BE$11,2,FALSE))*HLOOKUP(AG219,'Annuity Cal'!$H$7:$BE$11,3,FALSE),(IF(AG219&lt;=(-1),AG219,0)))</f>
        <v>#N/A</v>
      </c>
      <c r="AH221" s="124" t="e">
        <f>IF($D219&gt;=1,($B218/HLOOKUP($D219,'Annuity Cal'!$H$7:$BE$11,2,FALSE))*HLOOKUP(AH219,'Annuity Cal'!$H$7:$BE$11,3,FALSE),(IF(AH219&lt;=(-1),AH219,0)))</f>
        <v>#N/A</v>
      </c>
      <c r="AI221" s="124" t="e">
        <f>IF($D219&gt;=1,($B218/HLOOKUP($D219,'Annuity Cal'!$H$7:$BE$11,2,FALSE))*HLOOKUP(AI219,'Annuity Cal'!$H$7:$BE$11,3,FALSE),(IF(AI219&lt;=(-1),AI219,0)))</f>
        <v>#N/A</v>
      </c>
      <c r="AJ221" s="124" t="e">
        <f>IF($D219&gt;=1,($B218/HLOOKUP($D219,'Annuity Cal'!$H$7:$BE$11,2,FALSE))*HLOOKUP(AJ219,'Annuity Cal'!$H$7:$BE$11,3,FALSE),(IF(AJ219&lt;=(-1),AJ219,0)))</f>
        <v>#N/A</v>
      </c>
      <c r="AK221" s="124" t="e">
        <f>IF($D219&gt;=1,($B218/HLOOKUP($D219,'Annuity Cal'!$H$7:$BE$11,2,FALSE))*HLOOKUP(AK219,'Annuity Cal'!$H$7:$BE$11,3,FALSE),(IF(AK219&lt;=(-1),AK219,0)))</f>
        <v>#N/A</v>
      </c>
      <c r="AL221" s="124" t="e">
        <f>IF($D219&gt;=1,($B218/HLOOKUP($D219,'Annuity Cal'!$H$7:$BE$11,2,FALSE))*HLOOKUP(AL219,'Annuity Cal'!$H$7:$BE$11,3,FALSE),(IF(AL219&lt;=(-1),AL219,0)))</f>
        <v>#N/A</v>
      </c>
      <c r="AM221" s="124" t="e">
        <f>IF($D219&gt;=1,($B218/HLOOKUP($D219,'Annuity Cal'!$H$7:$BE$11,2,FALSE))*HLOOKUP(AM219,'Annuity Cal'!$H$7:$BE$11,3,FALSE),(IF(AM219&lt;=(-1),AM219,0)))</f>
        <v>#N/A</v>
      </c>
      <c r="AN221" s="124" t="e">
        <f>IF($D219&gt;=1,($B218/HLOOKUP($D219,'Annuity Cal'!$H$7:$BE$11,2,FALSE))*HLOOKUP(AN219,'Annuity Cal'!$H$7:$BE$11,3,FALSE),(IF(AN219&lt;=(-1),AN219,0)))</f>
        <v>#N/A</v>
      </c>
      <c r="AO221" s="124" t="e">
        <f>IF($D219&gt;=1,($B218/HLOOKUP($D219,'Annuity Cal'!$H$7:$BE$11,2,FALSE))*HLOOKUP(AO219,'Annuity Cal'!$H$7:$BE$11,3,FALSE),(IF(AO219&lt;=(-1),AO219,0)))</f>
        <v>#N/A</v>
      </c>
      <c r="AP221" s="124" t="e">
        <f>IF($D219&gt;=1,($B218/HLOOKUP($D219,'Annuity Cal'!$H$7:$BE$11,2,FALSE))*HLOOKUP(AP219,'Annuity Cal'!$H$7:$BE$11,3,FALSE),(IF(AP219&lt;=(-1),AP219,0)))</f>
        <v>#N/A</v>
      </c>
      <c r="AQ221" s="124" t="e">
        <f>IF($D219&gt;=1,($B218/HLOOKUP($D219,'Annuity Cal'!$H$7:$BE$11,2,FALSE))*HLOOKUP(AQ219,'Annuity Cal'!$H$7:$BE$11,3,FALSE),(IF(AQ219&lt;=(-1),AQ219,0)))</f>
        <v>#N/A</v>
      </c>
      <c r="AR221" s="124" t="e">
        <f>IF($D219&gt;=1,($B218/HLOOKUP($D219,'Annuity Cal'!$H$7:$BE$11,2,FALSE))*HLOOKUP(AR219,'Annuity Cal'!$H$7:$BE$11,3,FALSE),(IF(AR219&lt;=(-1),AR219,0)))</f>
        <v>#N/A</v>
      </c>
      <c r="AS221" s="124" t="e">
        <f>IF($D219&gt;=1,($B218/HLOOKUP($D219,'Annuity Cal'!$H$7:$BE$11,2,FALSE))*HLOOKUP(AS219,'Annuity Cal'!$H$7:$BE$11,3,FALSE),(IF(AS219&lt;=(-1),AS219,0)))</f>
        <v>#N/A</v>
      </c>
      <c r="AT221" s="124" t="e">
        <f>IF($D219&gt;=1,($B218/HLOOKUP($D219,'Annuity Cal'!$H$7:$BE$11,2,FALSE))*HLOOKUP(AT219,'Annuity Cal'!$H$7:$BE$11,3,FALSE),(IF(AT219&lt;=(-1),AT219,0)))</f>
        <v>#N/A</v>
      </c>
      <c r="AU221" s="124" t="e">
        <f>IF($D219&gt;=1,($B218/HLOOKUP($D219,'Annuity Cal'!$H$7:$BE$11,2,FALSE))*HLOOKUP(AU219,'Annuity Cal'!$H$7:$BE$11,3,FALSE),(IF(AU219&lt;=(-1),AU219,0)))</f>
        <v>#N/A</v>
      </c>
      <c r="AV221" s="124" t="e">
        <f>IF($D219&gt;=1,($B218/HLOOKUP($D219,'Annuity Cal'!$H$7:$BE$11,2,FALSE))*HLOOKUP(AV219,'Annuity Cal'!$H$7:$BE$11,3,FALSE),(IF(AV219&lt;=(-1),AV219,0)))</f>
        <v>#N/A</v>
      </c>
      <c r="AW221" s="124" t="e">
        <f>IF($D219&gt;=1,($B218/HLOOKUP($D219,'Annuity Cal'!$H$7:$BE$11,2,FALSE))*HLOOKUP(AW219,'Annuity Cal'!$H$7:$BE$11,3,FALSE),(IF(AW219&lt;=(-1),AW219,0)))</f>
        <v>#N/A</v>
      </c>
      <c r="AX221" s="124" t="e">
        <f>IF($D219&gt;=1,($B218/HLOOKUP($D219,'Annuity Cal'!$H$7:$BE$11,2,FALSE))*HLOOKUP(AX219,'Annuity Cal'!$H$7:$BE$11,3,FALSE),(IF(AX219&lt;=(-1),AX219,0)))</f>
        <v>#N/A</v>
      </c>
      <c r="AY221" s="124" t="e">
        <f>IF($D219&gt;=1,($B218/HLOOKUP($D219,'Annuity Cal'!$H$7:$BE$11,2,FALSE))*HLOOKUP(AY219,'Annuity Cal'!$H$7:$BE$11,3,FALSE),(IF(AY219&lt;=(-1),AY219,0)))</f>
        <v>#N/A</v>
      </c>
      <c r="AZ221" s="124" t="e">
        <f>IF($D219&gt;=1,($B218/HLOOKUP($D219,'Annuity Cal'!$H$7:$BE$11,2,FALSE))*HLOOKUP(AZ219,'Annuity Cal'!$H$7:$BE$11,3,FALSE),(IF(AZ219&lt;=(-1),AZ219,0)))</f>
        <v>#N/A</v>
      </c>
      <c r="BA221" s="124" t="e">
        <f>IF($D219&gt;=1,($B218/HLOOKUP($D219,'Annuity Cal'!$H$7:$BE$11,2,FALSE))*HLOOKUP(BA219,'Annuity Cal'!$H$7:$BE$11,3,FALSE),(IF(BA219&lt;=(-1),BA219,0)))</f>
        <v>#N/A</v>
      </c>
      <c r="BB221" s="124" t="e">
        <f>IF($D219&gt;=1,($B218/HLOOKUP($D219,'Annuity Cal'!$H$7:$BE$11,2,FALSE))*HLOOKUP(BB219,'Annuity Cal'!$H$7:$BE$11,3,FALSE),(IF(BB219&lt;=(-1),BB219,0)))</f>
        <v>#N/A</v>
      </c>
      <c r="BC221" s="124" t="e">
        <f>IF($D219&gt;=1,($B218/HLOOKUP($D219,'Annuity Cal'!$H$7:$BE$11,2,FALSE))*HLOOKUP(BC219,'Annuity Cal'!$H$7:$BE$11,3,FALSE),(IF(BC219&lt;=(-1),BC219,0)))</f>
        <v>#N/A</v>
      </c>
      <c r="BD221" s="124" t="e">
        <f>IF($D219&gt;=1,($B218/HLOOKUP($D219,'Annuity Cal'!$H$7:$BE$11,2,FALSE))*HLOOKUP(BD219,'Annuity Cal'!$H$7:$BE$11,3,FALSE),(IF(BD219&lt;=(-1),BD219,0)))</f>
        <v>#N/A</v>
      </c>
      <c r="BE221" s="124" t="e">
        <f>IF($D219&gt;=1,($B218/HLOOKUP($D219,'Annuity Cal'!$H$7:$BE$11,2,FALSE))*HLOOKUP(BE219,'Annuity Cal'!$H$7:$BE$11,3,FALSE),(IF(BE219&lt;=(-1),BE219,0)))</f>
        <v>#N/A</v>
      </c>
      <c r="BF221" s="124" t="e">
        <f>IF($D219&gt;=1,($B218/HLOOKUP($D219,'Annuity Cal'!$H$7:$BE$11,2,FALSE))*HLOOKUP(BF219,'Annuity Cal'!$H$7:$BE$11,3,FALSE),(IF(BF219&lt;=(-1),BF219,0)))</f>
        <v>#N/A</v>
      </c>
      <c r="BG221" s="124" t="e">
        <f>IF($D219&gt;=1,($B218/HLOOKUP($D219,'Annuity Cal'!$H$7:$BE$11,2,FALSE))*HLOOKUP(BG219,'Annuity Cal'!$H$7:$BE$11,3,FALSE),(IF(BG219&lt;=(-1),BG219,0)))</f>
        <v>#N/A</v>
      </c>
      <c r="BH221" s="124" t="e">
        <f>IF($D219&gt;=1,($B218/HLOOKUP($D219,'Annuity Cal'!$H$7:$BE$11,2,FALSE))*HLOOKUP(BH219,'Annuity Cal'!$H$7:$BE$11,3,FALSE),(IF(BH219&lt;=(-1),BH219,0)))</f>
        <v>#N/A</v>
      </c>
      <c r="BI221" s="124" t="e">
        <f>IF($D219&gt;=1,($B218/HLOOKUP($D219,'Annuity Cal'!$H$7:$BE$11,2,FALSE))*HLOOKUP(BI219,'Annuity Cal'!$H$7:$BE$11,3,FALSE),(IF(BI219&lt;=(-1),BI219,0)))</f>
        <v>#N/A</v>
      </c>
      <c r="BJ221" s="124" t="e">
        <f>IF($D219&gt;=1,($B218/HLOOKUP($D219,'Annuity Cal'!$H$7:$BE$11,2,FALSE))*HLOOKUP(BJ219,'Annuity Cal'!$H$7:$BE$11,3,FALSE),(IF(BJ219&lt;=(-1),BJ219,0)))</f>
        <v>#N/A</v>
      </c>
      <c r="BK221" s="124" t="e">
        <f>IF($D219&gt;=1,($B218/HLOOKUP($D219,'Annuity Cal'!$H$7:$BE$11,2,FALSE))*HLOOKUP(BK219,'Annuity Cal'!$H$7:$BE$11,3,FALSE),(IF(BK219&lt;=(-1),BK219,0)))</f>
        <v>#N/A</v>
      </c>
      <c r="BL221" s="124" t="e">
        <f>IF($D219&gt;=1,($B218/HLOOKUP($D219,'Annuity Cal'!$H$7:$BE$11,2,FALSE))*HLOOKUP(BL219,'Annuity Cal'!$H$7:$BE$11,3,FALSE),(IF(BL219&lt;=(-1),BL219,0)))</f>
        <v>#N/A</v>
      </c>
      <c r="BM221" s="124" t="e">
        <f>IF($D219&gt;=1,($B218/HLOOKUP($D219,'Annuity Cal'!$H$7:$BE$11,2,FALSE))*HLOOKUP(BM219,'Annuity Cal'!$H$7:$BE$11,3,FALSE),(IF(BM219&lt;=(-1),BM219,0)))</f>
        <v>#N/A</v>
      </c>
      <c r="BN221" s="124" t="e">
        <f>IF($D219&gt;=1,($B218/HLOOKUP($D219,'Annuity Cal'!$H$7:$BE$11,2,FALSE))*HLOOKUP(BN219,'Annuity Cal'!$H$7:$BE$11,3,FALSE),(IF(BN219&lt;=(-1),BN219,0)))</f>
        <v>#N/A</v>
      </c>
    </row>
    <row r="222" spans="1:66" s="124" customFormat="1" hidden="1">
      <c r="C222" s="124" t="s">
        <v>31</v>
      </c>
      <c r="D222" s="124">
        <f>IF($D219&gt;=1,($B218/HLOOKUP($D219,'Annuity Cal'!$H$7:$BE$11,2,FALSE))*HLOOKUP(D219,'Annuity Cal'!$H$7:$BE$11,4,FALSE),(IF(D219&lt;=(-1),D219,0)))</f>
        <v>240361.55694568998</v>
      </c>
      <c r="E222" s="124">
        <f>IF($D219&gt;=1,($B218/HLOOKUP($D219,'Annuity Cal'!$H$7:$BE$11,2,FALSE))*HLOOKUP(E219,'Annuity Cal'!$H$7:$BE$11,4,FALSE),(IF(E219&lt;=(-1),E219,0)))</f>
        <v>208812.989488928</v>
      </c>
      <c r="F222" s="124">
        <f>IF($D219&gt;=1,($B218/HLOOKUP($D219,'Annuity Cal'!$H$7:$BE$11,2,FALSE))*HLOOKUP(F219,'Annuity Cal'!$H$7:$BE$11,4,FALSE),(IF(F219&lt;=(-1),F219,0)))</f>
        <v>175439.11205788198</v>
      </c>
      <c r="G222" s="124">
        <f>IF($D219&gt;=1,($B218/HLOOKUP($D219,'Annuity Cal'!$H$7:$BE$11,2,FALSE))*HLOOKUP(G219,'Annuity Cal'!$H$7:$BE$11,4,FALSE),(IF(G219&lt;=(-1),G219,0)))</f>
        <v>140134.31743261105</v>
      </c>
      <c r="H222" s="124">
        <f>IF($D219&gt;=1,($B218/HLOOKUP($D219,'Annuity Cal'!$H$7:$BE$11,2,FALSE))*HLOOKUP(H219,'Annuity Cal'!$H$7:$BE$11,4,FALSE),(IF(H219&lt;=(-1),H219,0)))</f>
        <v>102786.88826116369</v>
      </c>
      <c r="I222" s="124">
        <f>IF($D219&gt;=1,($B218/HLOOKUP($D219,'Annuity Cal'!$H$7:$BE$11,2,FALSE))*HLOOKUP(I219,'Annuity Cal'!$H$7:$BE$11,4,FALSE),(IF(I219&lt;=(-1),I219,0)))</f>
        <v>63278.643544797073</v>
      </c>
      <c r="J222" s="124">
        <f>IF($D219&gt;=1,($B218/HLOOKUP($D219,'Annuity Cal'!$H$7:$BE$11,2,FALSE))*HLOOKUP(J219,'Annuity Cal'!$H$7:$BE$11,4,FALSE),(IF(J219&lt;=(-1),J219,0)))</f>
        <v>21484.564669840544</v>
      </c>
      <c r="K222" s="124" t="e">
        <f>IF($D219&gt;=1,($B218/HLOOKUP($D219,'Annuity Cal'!$H$7:$BE$11,2,FALSE))*HLOOKUP(K219,'Annuity Cal'!$H$7:$BE$11,4,FALSE),(IF(K219&lt;=(-1),K219,0)))</f>
        <v>#N/A</v>
      </c>
      <c r="L222" s="124" t="e">
        <f>IF($D219&gt;=1,($B218/HLOOKUP($D219,'Annuity Cal'!$H$7:$BE$11,2,FALSE))*HLOOKUP(L219,'Annuity Cal'!$H$7:$BE$11,4,FALSE),(IF(L219&lt;=(-1),L219,0)))</f>
        <v>#N/A</v>
      </c>
      <c r="M222" s="124" t="e">
        <f>IF($D219&gt;=1,($B218/HLOOKUP($D219,'Annuity Cal'!$H$7:$BE$11,2,FALSE))*HLOOKUP(M219,'Annuity Cal'!$H$7:$BE$11,4,FALSE),(IF(M219&lt;=(-1),M219,0)))</f>
        <v>#N/A</v>
      </c>
      <c r="N222" s="124" t="e">
        <f>IF($D219&gt;=1,($B218/HLOOKUP($D219,'Annuity Cal'!$H$7:$BE$11,2,FALSE))*HLOOKUP(N219,'Annuity Cal'!$H$7:$BE$11,4,FALSE),(IF(N219&lt;=(-1),N219,0)))</f>
        <v>#N/A</v>
      </c>
      <c r="O222" s="124" t="e">
        <f>IF($D219&gt;=1,($B218/HLOOKUP($D219,'Annuity Cal'!$H$7:$BE$11,2,FALSE))*HLOOKUP(O219,'Annuity Cal'!$H$7:$BE$11,4,FALSE),(IF(O219&lt;=(-1),O219,0)))</f>
        <v>#N/A</v>
      </c>
      <c r="P222" s="124" t="e">
        <f>IF($D219&gt;=1,($B218/HLOOKUP($D219,'Annuity Cal'!$H$7:$BE$11,2,FALSE))*HLOOKUP(P219,'Annuity Cal'!$H$7:$BE$11,4,FALSE),(IF(P219&lt;=(-1),P219,0)))</f>
        <v>#N/A</v>
      </c>
      <c r="Q222" s="124" t="e">
        <f>IF($D219&gt;=1,($B218/HLOOKUP($D219,'Annuity Cal'!$H$7:$BE$11,2,FALSE))*HLOOKUP(Q219,'Annuity Cal'!$H$7:$BE$11,4,FALSE),(IF(Q219&lt;=(-1),Q219,0)))</f>
        <v>#N/A</v>
      </c>
      <c r="R222" s="124" t="e">
        <f>IF($D219&gt;=1,($B218/HLOOKUP($D219,'Annuity Cal'!$H$7:$BE$11,2,FALSE))*HLOOKUP(R219,'Annuity Cal'!$H$7:$BE$11,4,FALSE),(IF(R219&lt;=(-1),R219,0)))</f>
        <v>#N/A</v>
      </c>
      <c r="S222" s="124" t="e">
        <f>IF($D219&gt;=1,($B218/HLOOKUP($D219,'Annuity Cal'!$H$7:$BE$11,2,FALSE))*HLOOKUP(S219,'Annuity Cal'!$H$7:$BE$11,4,FALSE),(IF(S219&lt;=(-1),S219,0)))</f>
        <v>#N/A</v>
      </c>
      <c r="T222" s="124" t="e">
        <f>IF($D219&gt;=1,($B218/HLOOKUP($D219,'Annuity Cal'!$H$7:$BE$11,2,FALSE))*HLOOKUP(T219,'Annuity Cal'!$H$7:$BE$11,4,FALSE),(IF(T219&lt;=(-1),T219,0)))</f>
        <v>#N/A</v>
      </c>
      <c r="U222" s="124" t="e">
        <f>IF($D219&gt;=1,($B218/HLOOKUP($D219,'Annuity Cal'!$H$7:$BE$11,2,FALSE))*HLOOKUP(U219,'Annuity Cal'!$H$7:$BE$11,4,FALSE),(IF(U219&lt;=(-1),U219,0)))</f>
        <v>#N/A</v>
      </c>
      <c r="V222" s="124" t="e">
        <f>IF($D219&gt;=1,($B218/HLOOKUP($D219,'Annuity Cal'!$H$7:$BE$11,2,FALSE))*HLOOKUP(V219,'Annuity Cal'!$H$7:$BE$11,4,FALSE),(IF(V219&lt;=(-1),V219,0)))</f>
        <v>#N/A</v>
      </c>
      <c r="W222" s="124" t="e">
        <f>IF($D219&gt;=1,($B218/HLOOKUP($D219,'Annuity Cal'!$H$7:$BE$11,2,FALSE))*HLOOKUP(W219,'Annuity Cal'!$H$7:$BE$11,4,FALSE),(IF(W219&lt;=(-1),W219,0)))</f>
        <v>#N/A</v>
      </c>
      <c r="X222" s="124" t="e">
        <f>IF($D219&gt;=1,($B218/HLOOKUP($D219,'Annuity Cal'!$H$7:$BE$11,2,FALSE))*HLOOKUP(X219,'Annuity Cal'!$H$7:$BE$11,4,FALSE),(IF(X219&lt;=(-1),X219,0)))</f>
        <v>#N/A</v>
      </c>
      <c r="Y222" s="124" t="e">
        <f>IF($D219&gt;=1,($B218/HLOOKUP($D219,'Annuity Cal'!$H$7:$BE$11,2,FALSE))*HLOOKUP(Y219,'Annuity Cal'!$H$7:$BE$11,4,FALSE),(IF(Y219&lt;=(-1),Y219,0)))</f>
        <v>#N/A</v>
      </c>
      <c r="Z222" s="124" t="e">
        <f>IF($D219&gt;=1,($B218/HLOOKUP($D219,'Annuity Cal'!$H$7:$BE$11,2,FALSE))*HLOOKUP(Z219,'Annuity Cal'!$H$7:$BE$11,4,FALSE),(IF(Z219&lt;=(-1),Z219,0)))</f>
        <v>#N/A</v>
      </c>
      <c r="AA222" s="124" t="e">
        <f>IF($D219&gt;=1,($B218/HLOOKUP($D219,'Annuity Cal'!$H$7:$BE$11,2,FALSE))*HLOOKUP(AA219,'Annuity Cal'!$H$7:$BE$11,4,FALSE),(IF(AA219&lt;=(-1),AA219,0)))</f>
        <v>#N/A</v>
      </c>
      <c r="AB222" s="124" t="e">
        <f>IF($D219&gt;=1,($B218/HLOOKUP($D219,'Annuity Cal'!$H$7:$BE$11,2,FALSE))*HLOOKUP(AB219,'Annuity Cal'!$H$7:$BE$11,4,FALSE),(IF(AB219&lt;=(-1),AB219,0)))</f>
        <v>#N/A</v>
      </c>
      <c r="AC222" s="124" t="e">
        <f>IF($D219&gt;=1,($B218/HLOOKUP($D219,'Annuity Cal'!$H$7:$BE$11,2,FALSE))*HLOOKUP(AC219,'Annuity Cal'!$H$7:$BE$11,4,FALSE),(IF(AC219&lt;=(-1),AC219,0)))</f>
        <v>#N/A</v>
      </c>
      <c r="AD222" s="124" t="e">
        <f>IF($D219&gt;=1,($B218/HLOOKUP($D219,'Annuity Cal'!$H$7:$BE$11,2,FALSE))*HLOOKUP(AD219,'Annuity Cal'!$H$7:$BE$11,4,FALSE),(IF(AD219&lt;=(-1),AD219,0)))</f>
        <v>#N/A</v>
      </c>
      <c r="AE222" s="124" t="e">
        <f>IF($D219&gt;=1,($B218/HLOOKUP($D219,'Annuity Cal'!$H$7:$BE$11,2,FALSE))*HLOOKUP(AE219,'Annuity Cal'!$H$7:$BE$11,4,FALSE),(IF(AE219&lt;=(-1),AE219,0)))</f>
        <v>#N/A</v>
      </c>
      <c r="AF222" s="124" t="e">
        <f>IF($D219&gt;=1,($B218/HLOOKUP($D219,'Annuity Cal'!$H$7:$BE$11,2,FALSE))*HLOOKUP(AF219,'Annuity Cal'!$H$7:$BE$11,4,FALSE),(IF(AF219&lt;=(-1),AF219,0)))</f>
        <v>#N/A</v>
      </c>
      <c r="AG222" s="124" t="e">
        <f>IF($D219&gt;=1,($B218/HLOOKUP($D219,'Annuity Cal'!$H$7:$BE$11,2,FALSE))*HLOOKUP(AG219,'Annuity Cal'!$H$7:$BE$11,4,FALSE),(IF(AG219&lt;=(-1),AG219,0)))</f>
        <v>#N/A</v>
      </c>
      <c r="AH222" s="124" t="e">
        <f>IF($D219&gt;=1,($B218/HLOOKUP($D219,'Annuity Cal'!$H$7:$BE$11,2,FALSE))*HLOOKUP(AH219,'Annuity Cal'!$H$7:$BE$11,4,FALSE),(IF(AH219&lt;=(-1),AH219,0)))</f>
        <v>#N/A</v>
      </c>
      <c r="AI222" s="124" t="e">
        <f>IF($D219&gt;=1,($B218/HLOOKUP($D219,'Annuity Cal'!$H$7:$BE$11,2,FALSE))*HLOOKUP(AI219,'Annuity Cal'!$H$7:$BE$11,4,FALSE),(IF(AI219&lt;=(-1),AI219,0)))</f>
        <v>#N/A</v>
      </c>
      <c r="AJ222" s="124" t="e">
        <f>IF($D219&gt;=1,($B218/HLOOKUP($D219,'Annuity Cal'!$H$7:$BE$11,2,FALSE))*HLOOKUP(AJ219,'Annuity Cal'!$H$7:$BE$11,4,FALSE),(IF(AJ219&lt;=(-1),AJ219,0)))</f>
        <v>#N/A</v>
      </c>
      <c r="AK222" s="124" t="e">
        <f>IF($D219&gt;=1,($B218/HLOOKUP($D219,'Annuity Cal'!$H$7:$BE$11,2,FALSE))*HLOOKUP(AK219,'Annuity Cal'!$H$7:$BE$11,4,FALSE),(IF(AK219&lt;=(-1),AK219,0)))</f>
        <v>#N/A</v>
      </c>
      <c r="AL222" s="124" t="e">
        <f>IF($D219&gt;=1,($B218/HLOOKUP($D219,'Annuity Cal'!$H$7:$BE$11,2,FALSE))*HLOOKUP(AL219,'Annuity Cal'!$H$7:$BE$11,4,FALSE),(IF(AL219&lt;=(-1),AL219,0)))</f>
        <v>#N/A</v>
      </c>
      <c r="AM222" s="124" t="e">
        <f>IF($D219&gt;=1,($B218/HLOOKUP($D219,'Annuity Cal'!$H$7:$BE$11,2,FALSE))*HLOOKUP(AM219,'Annuity Cal'!$H$7:$BE$11,4,FALSE),(IF(AM219&lt;=(-1),AM219,0)))</f>
        <v>#N/A</v>
      </c>
      <c r="AN222" s="124" t="e">
        <f>IF($D219&gt;=1,($B218/HLOOKUP($D219,'Annuity Cal'!$H$7:$BE$11,2,FALSE))*HLOOKUP(AN219,'Annuity Cal'!$H$7:$BE$11,4,FALSE),(IF(AN219&lt;=(-1),AN219,0)))</f>
        <v>#N/A</v>
      </c>
      <c r="AO222" s="124" t="e">
        <f>IF($D219&gt;=1,($B218/HLOOKUP($D219,'Annuity Cal'!$H$7:$BE$11,2,FALSE))*HLOOKUP(AO219,'Annuity Cal'!$H$7:$BE$11,4,FALSE),(IF(AO219&lt;=(-1),AO219,0)))</f>
        <v>#N/A</v>
      </c>
      <c r="AP222" s="124" t="e">
        <f>IF($D219&gt;=1,($B218/HLOOKUP($D219,'Annuity Cal'!$H$7:$BE$11,2,FALSE))*HLOOKUP(AP219,'Annuity Cal'!$H$7:$BE$11,4,FALSE),(IF(AP219&lt;=(-1),AP219,0)))</f>
        <v>#N/A</v>
      </c>
      <c r="AQ222" s="124" t="e">
        <f>IF($D219&gt;=1,($B218/HLOOKUP($D219,'Annuity Cal'!$H$7:$BE$11,2,FALSE))*HLOOKUP(AQ219,'Annuity Cal'!$H$7:$BE$11,4,FALSE),(IF(AQ219&lt;=(-1),AQ219,0)))</f>
        <v>#N/A</v>
      </c>
      <c r="AR222" s="124" t="e">
        <f>IF($D219&gt;=1,($B218/HLOOKUP($D219,'Annuity Cal'!$H$7:$BE$11,2,FALSE))*HLOOKUP(AR219,'Annuity Cal'!$H$7:$BE$11,4,FALSE),(IF(AR219&lt;=(-1),AR219,0)))</f>
        <v>#N/A</v>
      </c>
      <c r="AS222" s="124" t="e">
        <f>IF($D219&gt;=1,($B218/HLOOKUP($D219,'Annuity Cal'!$H$7:$BE$11,2,FALSE))*HLOOKUP(AS219,'Annuity Cal'!$H$7:$BE$11,4,FALSE),(IF(AS219&lt;=(-1),AS219,0)))</f>
        <v>#N/A</v>
      </c>
      <c r="AT222" s="124" t="e">
        <f>IF($D219&gt;=1,($B218/HLOOKUP($D219,'Annuity Cal'!$H$7:$BE$11,2,FALSE))*HLOOKUP(AT219,'Annuity Cal'!$H$7:$BE$11,4,FALSE),(IF(AT219&lt;=(-1),AT219,0)))</f>
        <v>#N/A</v>
      </c>
      <c r="AU222" s="124" t="e">
        <f>IF($D219&gt;=1,($B218/HLOOKUP($D219,'Annuity Cal'!$H$7:$BE$11,2,FALSE))*HLOOKUP(AU219,'Annuity Cal'!$H$7:$BE$11,4,FALSE),(IF(AU219&lt;=(-1),AU219,0)))</f>
        <v>#N/A</v>
      </c>
      <c r="AV222" s="124" t="e">
        <f>IF($D219&gt;=1,($B218/HLOOKUP($D219,'Annuity Cal'!$H$7:$BE$11,2,FALSE))*HLOOKUP(AV219,'Annuity Cal'!$H$7:$BE$11,4,FALSE),(IF(AV219&lt;=(-1),AV219,0)))</f>
        <v>#N/A</v>
      </c>
      <c r="AW222" s="124" t="e">
        <f>IF($D219&gt;=1,($B218/HLOOKUP($D219,'Annuity Cal'!$H$7:$BE$11,2,FALSE))*HLOOKUP(AW219,'Annuity Cal'!$H$7:$BE$11,4,FALSE),(IF(AW219&lt;=(-1),AW219,0)))</f>
        <v>#N/A</v>
      </c>
      <c r="AX222" s="124" t="e">
        <f>IF($D219&gt;=1,($B218/HLOOKUP($D219,'Annuity Cal'!$H$7:$BE$11,2,FALSE))*HLOOKUP(AX219,'Annuity Cal'!$H$7:$BE$11,4,FALSE),(IF(AX219&lt;=(-1),AX219,0)))</f>
        <v>#N/A</v>
      </c>
      <c r="AY222" s="124" t="e">
        <f>IF($D219&gt;=1,($B218/HLOOKUP($D219,'Annuity Cal'!$H$7:$BE$11,2,FALSE))*HLOOKUP(AY219,'Annuity Cal'!$H$7:$BE$11,4,FALSE),(IF(AY219&lt;=(-1),AY219,0)))</f>
        <v>#N/A</v>
      </c>
      <c r="AZ222" s="124" t="e">
        <f>IF($D219&gt;=1,($B218/HLOOKUP($D219,'Annuity Cal'!$H$7:$BE$11,2,FALSE))*HLOOKUP(AZ219,'Annuity Cal'!$H$7:$BE$11,4,FALSE),(IF(AZ219&lt;=(-1),AZ219,0)))</f>
        <v>#N/A</v>
      </c>
      <c r="BA222" s="124" t="e">
        <f>IF($D219&gt;=1,($B218/HLOOKUP($D219,'Annuity Cal'!$H$7:$BE$11,2,FALSE))*HLOOKUP(BA219,'Annuity Cal'!$H$7:$BE$11,4,FALSE),(IF(BA219&lt;=(-1),BA219,0)))</f>
        <v>#N/A</v>
      </c>
      <c r="BB222" s="124" t="e">
        <f>IF($D219&gt;=1,($B218/HLOOKUP($D219,'Annuity Cal'!$H$7:$BE$11,2,FALSE))*HLOOKUP(BB219,'Annuity Cal'!$H$7:$BE$11,4,FALSE),(IF(BB219&lt;=(-1),BB219,0)))</f>
        <v>#N/A</v>
      </c>
      <c r="BC222" s="124" t="e">
        <f>IF($D219&gt;=1,($B218/HLOOKUP($D219,'Annuity Cal'!$H$7:$BE$11,2,FALSE))*HLOOKUP(BC219,'Annuity Cal'!$H$7:$BE$11,4,FALSE),(IF(BC219&lt;=(-1),BC219,0)))</f>
        <v>#N/A</v>
      </c>
      <c r="BD222" s="124" t="e">
        <f>IF($D219&gt;=1,($B218/HLOOKUP($D219,'Annuity Cal'!$H$7:$BE$11,2,FALSE))*HLOOKUP(BD219,'Annuity Cal'!$H$7:$BE$11,4,FALSE),(IF(BD219&lt;=(-1),BD219,0)))</f>
        <v>#N/A</v>
      </c>
      <c r="BE222" s="124" t="e">
        <f>IF($D219&gt;=1,($B218/HLOOKUP($D219,'Annuity Cal'!$H$7:$BE$11,2,FALSE))*HLOOKUP(BE219,'Annuity Cal'!$H$7:$BE$11,4,FALSE),(IF(BE219&lt;=(-1),BE219,0)))</f>
        <v>#N/A</v>
      </c>
      <c r="BF222" s="124" t="e">
        <f>IF($D219&gt;=1,($B218/HLOOKUP($D219,'Annuity Cal'!$H$7:$BE$11,2,FALSE))*HLOOKUP(BF219,'Annuity Cal'!$H$7:$BE$11,4,FALSE),(IF(BF219&lt;=(-1),BF219,0)))</f>
        <v>#N/A</v>
      </c>
      <c r="BG222" s="124" t="e">
        <f>IF($D219&gt;=1,($B218/HLOOKUP($D219,'Annuity Cal'!$H$7:$BE$11,2,FALSE))*HLOOKUP(BG219,'Annuity Cal'!$H$7:$BE$11,4,FALSE),(IF(BG219&lt;=(-1),BG219,0)))</f>
        <v>#N/A</v>
      </c>
      <c r="BH222" s="124" t="e">
        <f>IF($D219&gt;=1,($B218/HLOOKUP($D219,'Annuity Cal'!$H$7:$BE$11,2,FALSE))*HLOOKUP(BH219,'Annuity Cal'!$H$7:$BE$11,4,FALSE),(IF(BH219&lt;=(-1),BH219,0)))</f>
        <v>#N/A</v>
      </c>
      <c r="BI222" s="124" t="e">
        <f>IF($D219&gt;=1,($B218/HLOOKUP($D219,'Annuity Cal'!$H$7:$BE$11,2,FALSE))*HLOOKUP(BI219,'Annuity Cal'!$H$7:$BE$11,4,FALSE),(IF(BI219&lt;=(-1),BI219,0)))</f>
        <v>#N/A</v>
      </c>
      <c r="BJ222" s="124" t="e">
        <f>IF($D219&gt;=1,($B218/HLOOKUP($D219,'Annuity Cal'!$H$7:$BE$11,2,FALSE))*HLOOKUP(BJ219,'Annuity Cal'!$H$7:$BE$11,4,FALSE),(IF(BJ219&lt;=(-1),BJ219,0)))</f>
        <v>#N/A</v>
      </c>
      <c r="BK222" s="124" t="e">
        <f>IF($D219&gt;=1,($B218/HLOOKUP($D219,'Annuity Cal'!$H$7:$BE$11,2,FALSE))*HLOOKUP(BK219,'Annuity Cal'!$H$7:$BE$11,4,FALSE),(IF(BK219&lt;=(-1),BK219,0)))</f>
        <v>#N/A</v>
      </c>
      <c r="BL222" s="124" t="e">
        <f>IF($D219&gt;=1,($B218/HLOOKUP($D219,'Annuity Cal'!$H$7:$BE$11,2,FALSE))*HLOOKUP(BL219,'Annuity Cal'!$H$7:$BE$11,4,FALSE),(IF(BL219&lt;=(-1),BL219,0)))</f>
        <v>#N/A</v>
      </c>
      <c r="BM222" s="124" t="e">
        <f>IF($D219&gt;=1,($B218/HLOOKUP($D219,'Annuity Cal'!$H$7:$BE$11,2,FALSE))*HLOOKUP(BM219,'Annuity Cal'!$H$7:$BE$11,4,FALSE),(IF(BM219&lt;=(-1),BM219,0)))</f>
        <v>#N/A</v>
      </c>
      <c r="BN222" s="124" t="e">
        <f>IF($D219&gt;=1,($B218/HLOOKUP($D219,'Annuity Cal'!$H$7:$BE$11,2,FALSE))*HLOOKUP(BN219,'Annuity Cal'!$H$7:$BE$11,4,FALSE),(IF(BN219&lt;=(-1),BN219,0)))</f>
        <v>#N/A</v>
      </c>
    </row>
    <row r="223" spans="1:66" s="124" customFormat="1" hidden="1">
      <c r="C223" s="124" t="s">
        <v>33</v>
      </c>
      <c r="D223" s="124">
        <f>IF($D219&gt;=1,($B218/HLOOKUP($D219,'Annuity Cal'!$H$7:$BE$11,2,FALSE))*HLOOKUP(D219,'Annuity Cal'!$H$7:$BE$11,5,FALSE),(IF(D219&lt;=(-1),D219,0)))</f>
        <v>785645.43891441601</v>
      </c>
      <c r="E223" s="124">
        <f>IF($D219&gt;=1,($B218/HLOOKUP($D219,'Annuity Cal'!$H$7:$BE$11,2,FALSE))*HLOOKUP(E219,'Annuity Cal'!$H$7:$BE$11,5,FALSE),(IF(E219&lt;=(-1),E219,0)))</f>
        <v>785645.43891441601</v>
      </c>
      <c r="F223" s="124">
        <f>IF($D219&gt;=1,($B218/HLOOKUP($D219,'Annuity Cal'!$H$7:$BE$11,2,FALSE))*HLOOKUP(F219,'Annuity Cal'!$H$7:$BE$11,5,FALSE),(IF(F219&lt;=(-1),F219,0)))</f>
        <v>785645.43891441601</v>
      </c>
      <c r="G223" s="124">
        <f>IF($D219&gt;=1,($B218/HLOOKUP($D219,'Annuity Cal'!$H$7:$BE$11,2,FALSE))*HLOOKUP(G219,'Annuity Cal'!$H$7:$BE$11,5,FALSE),(IF(G219&lt;=(-1),G219,0)))</f>
        <v>785645.43891441601</v>
      </c>
      <c r="H223" s="124">
        <f>IF($D219&gt;=1,($B218/HLOOKUP($D219,'Annuity Cal'!$H$7:$BE$11,2,FALSE))*HLOOKUP(H219,'Annuity Cal'!$H$7:$BE$11,5,FALSE),(IF(H219&lt;=(-1),H219,0)))</f>
        <v>785645.43891441601</v>
      </c>
      <c r="I223" s="124">
        <f>IF($D219&gt;=1,($B218/HLOOKUP($D219,'Annuity Cal'!$H$7:$BE$11,2,FALSE))*HLOOKUP(I219,'Annuity Cal'!$H$7:$BE$11,5,FALSE),(IF(I219&lt;=(-1),I219,0)))</f>
        <v>785645.43891441601</v>
      </c>
      <c r="J223" s="124">
        <f>IF($D219&gt;=1,($B218/HLOOKUP($D219,'Annuity Cal'!$H$7:$BE$11,2,FALSE))*HLOOKUP(J219,'Annuity Cal'!$H$7:$BE$11,5,FALSE),(IF(J219&lt;=(-1),J219,0)))</f>
        <v>785645.43891441601</v>
      </c>
      <c r="K223" s="124" t="e">
        <f>IF($D219&gt;=1,($B218/HLOOKUP($D219,'Annuity Cal'!$H$7:$BE$11,2,FALSE))*HLOOKUP(K219,'Annuity Cal'!$H$7:$BE$11,5,FALSE),(IF(K219&lt;=(-1),K219,0)))</f>
        <v>#N/A</v>
      </c>
      <c r="L223" s="124" t="e">
        <f>IF($D219&gt;=1,($B218/HLOOKUP($D219,'Annuity Cal'!$H$7:$BE$11,2,FALSE))*HLOOKUP(L219,'Annuity Cal'!$H$7:$BE$11,5,FALSE),(IF(L219&lt;=(-1),L219,0)))</f>
        <v>#N/A</v>
      </c>
      <c r="M223" s="124" t="e">
        <f>IF($D219&gt;=1,($B218/HLOOKUP($D219,'Annuity Cal'!$H$7:$BE$11,2,FALSE))*HLOOKUP(M219,'Annuity Cal'!$H$7:$BE$11,5,FALSE),(IF(M219&lt;=(-1),M219,0)))</f>
        <v>#N/A</v>
      </c>
      <c r="N223" s="124" t="e">
        <f>IF($D219&gt;=1,($B218/HLOOKUP($D219,'Annuity Cal'!$H$7:$BE$11,2,FALSE))*HLOOKUP(N219,'Annuity Cal'!$H$7:$BE$11,5,FALSE),(IF(N219&lt;=(-1),N219,0)))</f>
        <v>#N/A</v>
      </c>
      <c r="O223" s="124" t="e">
        <f>IF($D219&gt;=1,($B218/HLOOKUP($D219,'Annuity Cal'!$H$7:$BE$11,2,FALSE))*HLOOKUP(O219,'Annuity Cal'!$H$7:$BE$11,5,FALSE),(IF(O219&lt;=(-1),O219,0)))</f>
        <v>#N/A</v>
      </c>
      <c r="P223" s="124" t="e">
        <f>IF($D219&gt;=1,($B218/HLOOKUP($D219,'Annuity Cal'!$H$7:$BE$11,2,FALSE))*HLOOKUP(P219,'Annuity Cal'!$H$7:$BE$11,5,FALSE),(IF(P219&lt;=(-1),P219,0)))</f>
        <v>#N/A</v>
      </c>
      <c r="Q223" s="124" t="e">
        <f>IF($D219&gt;=1,($B218/HLOOKUP($D219,'Annuity Cal'!$H$7:$BE$11,2,FALSE))*HLOOKUP(Q219,'Annuity Cal'!$H$7:$BE$11,5,FALSE),(IF(Q219&lt;=(-1),Q219,0)))</f>
        <v>#N/A</v>
      </c>
      <c r="R223" s="124" t="e">
        <f>IF($D219&gt;=1,($B218/HLOOKUP($D219,'Annuity Cal'!$H$7:$BE$11,2,FALSE))*HLOOKUP(R219,'Annuity Cal'!$H$7:$BE$11,5,FALSE),(IF(R219&lt;=(-1),R219,0)))</f>
        <v>#N/A</v>
      </c>
      <c r="S223" s="124" t="e">
        <f>IF($D219&gt;=1,($B218/HLOOKUP($D219,'Annuity Cal'!$H$7:$BE$11,2,FALSE))*HLOOKUP(S219,'Annuity Cal'!$H$7:$BE$11,5,FALSE),(IF(S219&lt;=(-1),S219,0)))</f>
        <v>#N/A</v>
      </c>
      <c r="T223" s="124" t="e">
        <f>IF($D219&gt;=1,($B218/HLOOKUP($D219,'Annuity Cal'!$H$7:$BE$11,2,FALSE))*HLOOKUP(T219,'Annuity Cal'!$H$7:$BE$11,5,FALSE),(IF(T219&lt;=(-1),T219,0)))</f>
        <v>#N/A</v>
      </c>
      <c r="U223" s="124" t="e">
        <f>IF($D219&gt;=1,($B218/HLOOKUP($D219,'Annuity Cal'!$H$7:$BE$11,2,FALSE))*HLOOKUP(U219,'Annuity Cal'!$H$7:$BE$11,5,FALSE),(IF(U219&lt;=(-1),U219,0)))</f>
        <v>#N/A</v>
      </c>
      <c r="V223" s="124" t="e">
        <f>IF($D219&gt;=1,($B218/HLOOKUP($D219,'Annuity Cal'!$H$7:$BE$11,2,FALSE))*HLOOKUP(V219,'Annuity Cal'!$H$7:$BE$11,5,FALSE),(IF(V219&lt;=(-1),V219,0)))</f>
        <v>#N/A</v>
      </c>
      <c r="W223" s="124" t="e">
        <f>IF($D219&gt;=1,($B218/HLOOKUP($D219,'Annuity Cal'!$H$7:$BE$11,2,FALSE))*HLOOKUP(W219,'Annuity Cal'!$H$7:$BE$11,5,FALSE),(IF(W219&lt;=(-1),W219,0)))</f>
        <v>#N/A</v>
      </c>
      <c r="X223" s="124" t="e">
        <f>IF($D219&gt;=1,($B218/HLOOKUP($D219,'Annuity Cal'!$H$7:$BE$11,2,FALSE))*HLOOKUP(X219,'Annuity Cal'!$H$7:$BE$11,5,FALSE),(IF(X219&lt;=(-1),X219,0)))</f>
        <v>#N/A</v>
      </c>
      <c r="Y223" s="124" t="e">
        <f>IF($D219&gt;=1,($B218/HLOOKUP($D219,'Annuity Cal'!$H$7:$BE$11,2,FALSE))*HLOOKUP(Y219,'Annuity Cal'!$H$7:$BE$11,5,FALSE),(IF(Y219&lt;=(-1),Y219,0)))</f>
        <v>#N/A</v>
      </c>
      <c r="Z223" s="124" t="e">
        <f>IF($D219&gt;=1,($B218/HLOOKUP($D219,'Annuity Cal'!$H$7:$BE$11,2,FALSE))*HLOOKUP(Z219,'Annuity Cal'!$H$7:$BE$11,5,FALSE),(IF(Z219&lt;=(-1),Z219,0)))</f>
        <v>#N/A</v>
      </c>
      <c r="AA223" s="124" t="e">
        <f>IF($D219&gt;=1,($B218/HLOOKUP($D219,'Annuity Cal'!$H$7:$BE$11,2,FALSE))*HLOOKUP(AA219,'Annuity Cal'!$H$7:$BE$11,5,FALSE),(IF(AA219&lt;=(-1),AA219,0)))</f>
        <v>#N/A</v>
      </c>
      <c r="AB223" s="124" t="e">
        <f>IF($D219&gt;=1,($B218/HLOOKUP($D219,'Annuity Cal'!$H$7:$BE$11,2,FALSE))*HLOOKUP(AB219,'Annuity Cal'!$H$7:$BE$11,5,FALSE),(IF(AB219&lt;=(-1),AB219,0)))</f>
        <v>#N/A</v>
      </c>
      <c r="AC223" s="124" t="e">
        <f>IF($D219&gt;=1,($B218/HLOOKUP($D219,'Annuity Cal'!$H$7:$BE$11,2,FALSE))*HLOOKUP(AC219,'Annuity Cal'!$H$7:$BE$11,5,FALSE),(IF(AC219&lt;=(-1),AC219,0)))</f>
        <v>#N/A</v>
      </c>
      <c r="AD223" s="124" t="e">
        <f>IF($D219&gt;=1,($B218/HLOOKUP($D219,'Annuity Cal'!$H$7:$BE$11,2,FALSE))*HLOOKUP(AD219,'Annuity Cal'!$H$7:$BE$11,5,FALSE),(IF(AD219&lt;=(-1),AD219,0)))</f>
        <v>#N/A</v>
      </c>
      <c r="AE223" s="124" t="e">
        <f>IF($D219&gt;=1,($B218/HLOOKUP($D219,'Annuity Cal'!$H$7:$BE$11,2,FALSE))*HLOOKUP(AE219,'Annuity Cal'!$H$7:$BE$11,5,FALSE),(IF(AE219&lt;=(-1),AE219,0)))</f>
        <v>#N/A</v>
      </c>
      <c r="AF223" s="124" t="e">
        <f>IF($D219&gt;=1,($B218/HLOOKUP($D219,'Annuity Cal'!$H$7:$BE$11,2,FALSE))*HLOOKUP(AF219,'Annuity Cal'!$H$7:$BE$11,5,FALSE),(IF(AF219&lt;=(-1),AF219,0)))</f>
        <v>#N/A</v>
      </c>
      <c r="AG223" s="124" t="e">
        <f>IF($D219&gt;=1,($B218/HLOOKUP($D219,'Annuity Cal'!$H$7:$BE$11,2,FALSE))*HLOOKUP(AG219,'Annuity Cal'!$H$7:$BE$11,5,FALSE),(IF(AG219&lt;=(-1),AG219,0)))</f>
        <v>#N/A</v>
      </c>
      <c r="AH223" s="124" t="e">
        <f>IF($D219&gt;=1,($B218/HLOOKUP($D219,'Annuity Cal'!$H$7:$BE$11,2,FALSE))*HLOOKUP(AH219,'Annuity Cal'!$H$7:$BE$11,5,FALSE),(IF(AH219&lt;=(-1),AH219,0)))</f>
        <v>#N/A</v>
      </c>
      <c r="AI223" s="124" t="e">
        <f>IF($D219&gt;=1,($B218/HLOOKUP($D219,'Annuity Cal'!$H$7:$BE$11,2,FALSE))*HLOOKUP(AI219,'Annuity Cal'!$H$7:$BE$11,5,FALSE),(IF(AI219&lt;=(-1),AI219,0)))</f>
        <v>#N/A</v>
      </c>
      <c r="AJ223" s="124" t="e">
        <f>IF($D219&gt;=1,($B218/HLOOKUP($D219,'Annuity Cal'!$H$7:$BE$11,2,FALSE))*HLOOKUP(AJ219,'Annuity Cal'!$H$7:$BE$11,5,FALSE),(IF(AJ219&lt;=(-1),AJ219,0)))</f>
        <v>#N/A</v>
      </c>
      <c r="AK223" s="124" t="e">
        <f>IF($D219&gt;=1,($B218/HLOOKUP($D219,'Annuity Cal'!$H$7:$BE$11,2,FALSE))*HLOOKUP(AK219,'Annuity Cal'!$H$7:$BE$11,5,FALSE),(IF(AK219&lt;=(-1),AK219,0)))</f>
        <v>#N/A</v>
      </c>
      <c r="AL223" s="124" t="e">
        <f>IF($D219&gt;=1,($B218/HLOOKUP($D219,'Annuity Cal'!$H$7:$BE$11,2,FALSE))*HLOOKUP(AL219,'Annuity Cal'!$H$7:$BE$11,5,FALSE),(IF(AL219&lt;=(-1),AL219,0)))</f>
        <v>#N/A</v>
      </c>
      <c r="AM223" s="124" t="e">
        <f>IF($D219&gt;=1,($B218/HLOOKUP($D219,'Annuity Cal'!$H$7:$BE$11,2,FALSE))*HLOOKUP(AM219,'Annuity Cal'!$H$7:$BE$11,5,FALSE),(IF(AM219&lt;=(-1),AM219,0)))</f>
        <v>#N/A</v>
      </c>
      <c r="AN223" s="124" t="e">
        <f>IF($D219&gt;=1,($B218/HLOOKUP($D219,'Annuity Cal'!$H$7:$BE$11,2,FALSE))*HLOOKUP(AN219,'Annuity Cal'!$H$7:$BE$11,5,FALSE),(IF(AN219&lt;=(-1),AN219,0)))</f>
        <v>#N/A</v>
      </c>
      <c r="AO223" s="124" t="e">
        <f>IF($D219&gt;=1,($B218/HLOOKUP($D219,'Annuity Cal'!$H$7:$BE$11,2,FALSE))*HLOOKUP(AO219,'Annuity Cal'!$H$7:$BE$11,5,FALSE),(IF(AO219&lt;=(-1),AO219,0)))</f>
        <v>#N/A</v>
      </c>
      <c r="AP223" s="124" t="e">
        <f>IF($D219&gt;=1,($B218/HLOOKUP($D219,'Annuity Cal'!$H$7:$BE$11,2,FALSE))*HLOOKUP(AP219,'Annuity Cal'!$H$7:$BE$11,5,FALSE),(IF(AP219&lt;=(-1),AP219,0)))</f>
        <v>#N/A</v>
      </c>
      <c r="AQ223" s="124" t="e">
        <f>IF($D219&gt;=1,($B218/HLOOKUP($D219,'Annuity Cal'!$H$7:$BE$11,2,FALSE))*HLOOKUP(AQ219,'Annuity Cal'!$H$7:$BE$11,5,FALSE),(IF(AQ219&lt;=(-1),AQ219,0)))</f>
        <v>#N/A</v>
      </c>
      <c r="AR223" s="124" t="e">
        <f>IF($D219&gt;=1,($B218/HLOOKUP($D219,'Annuity Cal'!$H$7:$BE$11,2,FALSE))*HLOOKUP(AR219,'Annuity Cal'!$H$7:$BE$11,5,FALSE),(IF(AR219&lt;=(-1),AR219,0)))</f>
        <v>#N/A</v>
      </c>
      <c r="AS223" s="124" t="e">
        <f>IF($D219&gt;=1,($B218/HLOOKUP($D219,'Annuity Cal'!$H$7:$BE$11,2,FALSE))*HLOOKUP(AS219,'Annuity Cal'!$H$7:$BE$11,5,FALSE),(IF(AS219&lt;=(-1),AS219,0)))</f>
        <v>#N/A</v>
      </c>
      <c r="AT223" s="124" t="e">
        <f>IF($D219&gt;=1,($B218/HLOOKUP($D219,'Annuity Cal'!$H$7:$BE$11,2,FALSE))*HLOOKUP(AT219,'Annuity Cal'!$H$7:$BE$11,5,FALSE),(IF(AT219&lt;=(-1),AT219,0)))</f>
        <v>#N/A</v>
      </c>
      <c r="AU223" s="124" t="e">
        <f>IF($D219&gt;=1,($B218/HLOOKUP($D219,'Annuity Cal'!$H$7:$BE$11,2,FALSE))*HLOOKUP(AU219,'Annuity Cal'!$H$7:$BE$11,5,FALSE),(IF(AU219&lt;=(-1),AU219,0)))</f>
        <v>#N/A</v>
      </c>
      <c r="AV223" s="124" t="e">
        <f>IF($D219&gt;=1,($B218/HLOOKUP($D219,'Annuity Cal'!$H$7:$BE$11,2,FALSE))*HLOOKUP(AV219,'Annuity Cal'!$H$7:$BE$11,5,FALSE),(IF(AV219&lt;=(-1),AV219,0)))</f>
        <v>#N/A</v>
      </c>
      <c r="AW223" s="124" t="e">
        <f>IF($D219&gt;=1,($B218/HLOOKUP($D219,'Annuity Cal'!$H$7:$BE$11,2,FALSE))*HLOOKUP(AW219,'Annuity Cal'!$H$7:$BE$11,5,FALSE),(IF(AW219&lt;=(-1),AW219,0)))</f>
        <v>#N/A</v>
      </c>
      <c r="AX223" s="124" t="e">
        <f>IF($D219&gt;=1,($B218/HLOOKUP($D219,'Annuity Cal'!$H$7:$BE$11,2,FALSE))*HLOOKUP(AX219,'Annuity Cal'!$H$7:$BE$11,5,FALSE),(IF(AX219&lt;=(-1),AX219,0)))</f>
        <v>#N/A</v>
      </c>
      <c r="AY223" s="124" t="e">
        <f>IF($D219&gt;=1,($B218/HLOOKUP($D219,'Annuity Cal'!$H$7:$BE$11,2,FALSE))*HLOOKUP(AY219,'Annuity Cal'!$H$7:$BE$11,5,FALSE),(IF(AY219&lt;=(-1),AY219,0)))</f>
        <v>#N/A</v>
      </c>
      <c r="AZ223" s="124" t="e">
        <f>IF($D219&gt;=1,($B218/HLOOKUP($D219,'Annuity Cal'!$H$7:$BE$11,2,FALSE))*HLOOKUP(AZ219,'Annuity Cal'!$H$7:$BE$11,5,FALSE),(IF(AZ219&lt;=(-1),AZ219,0)))</f>
        <v>#N/A</v>
      </c>
      <c r="BA223" s="124" t="e">
        <f>IF($D219&gt;=1,($B218/HLOOKUP($D219,'Annuity Cal'!$H$7:$BE$11,2,FALSE))*HLOOKUP(BA219,'Annuity Cal'!$H$7:$BE$11,5,FALSE),(IF(BA219&lt;=(-1),BA219,0)))</f>
        <v>#N/A</v>
      </c>
      <c r="BB223" s="124" t="e">
        <f>IF($D219&gt;=1,($B218/HLOOKUP($D219,'Annuity Cal'!$H$7:$BE$11,2,FALSE))*HLOOKUP(BB219,'Annuity Cal'!$H$7:$BE$11,5,FALSE),(IF(BB219&lt;=(-1),BB219,0)))</f>
        <v>#N/A</v>
      </c>
      <c r="BC223" s="124" t="e">
        <f>IF($D219&gt;=1,($B218/HLOOKUP($D219,'Annuity Cal'!$H$7:$BE$11,2,FALSE))*HLOOKUP(BC219,'Annuity Cal'!$H$7:$BE$11,5,FALSE),(IF(BC219&lt;=(-1),BC219,0)))</f>
        <v>#N/A</v>
      </c>
      <c r="BD223" s="124" t="e">
        <f>IF($D219&gt;=1,($B218/HLOOKUP($D219,'Annuity Cal'!$H$7:$BE$11,2,FALSE))*HLOOKUP(BD219,'Annuity Cal'!$H$7:$BE$11,5,FALSE),(IF(BD219&lt;=(-1),BD219,0)))</f>
        <v>#N/A</v>
      </c>
      <c r="BE223" s="124" t="e">
        <f>IF($D219&gt;=1,($B218/HLOOKUP($D219,'Annuity Cal'!$H$7:$BE$11,2,FALSE))*HLOOKUP(BE219,'Annuity Cal'!$H$7:$BE$11,5,FALSE),(IF(BE219&lt;=(-1),BE219,0)))</f>
        <v>#N/A</v>
      </c>
      <c r="BF223" s="124" t="e">
        <f>IF($D219&gt;=1,($B218/HLOOKUP($D219,'Annuity Cal'!$H$7:$BE$11,2,FALSE))*HLOOKUP(BF219,'Annuity Cal'!$H$7:$BE$11,5,FALSE),(IF(BF219&lt;=(-1),BF219,0)))</f>
        <v>#N/A</v>
      </c>
      <c r="BG223" s="124" t="e">
        <f>IF($D219&gt;=1,($B218/HLOOKUP($D219,'Annuity Cal'!$H$7:$BE$11,2,FALSE))*HLOOKUP(BG219,'Annuity Cal'!$H$7:$BE$11,5,FALSE),(IF(BG219&lt;=(-1),BG219,0)))</f>
        <v>#N/A</v>
      </c>
      <c r="BH223" s="124" t="e">
        <f>IF($D219&gt;=1,($B218/HLOOKUP($D219,'Annuity Cal'!$H$7:$BE$11,2,FALSE))*HLOOKUP(BH219,'Annuity Cal'!$H$7:$BE$11,5,FALSE),(IF(BH219&lt;=(-1),BH219,0)))</f>
        <v>#N/A</v>
      </c>
      <c r="BI223" s="124" t="e">
        <f>IF($D219&gt;=1,($B218/HLOOKUP($D219,'Annuity Cal'!$H$7:$BE$11,2,FALSE))*HLOOKUP(BI219,'Annuity Cal'!$H$7:$BE$11,5,FALSE),(IF(BI219&lt;=(-1),BI219,0)))</f>
        <v>#N/A</v>
      </c>
      <c r="BJ223" s="124" t="e">
        <f>IF($D219&gt;=1,($B218/HLOOKUP($D219,'Annuity Cal'!$H$7:$BE$11,2,FALSE))*HLOOKUP(BJ219,'Annuity Cal'!$H$7:$BE$11,5,FALSE),(IF(BJ219&lt;=(-1),BJ219,0)))</f>
        <v>#N/A</v>
      </c>
      <c r="BK223" s="124" t="e">
        <f>IF($D219&gt;=1,($B218/HLOOKUP($D219,'Annuity Cal'!$H$7:$BE$11,2,FALSE))*HLOOKUP(BK219,'Annuity Cal'!$H$7:$BE$11,5,FALSE),(IF(BK219&lt;=(-1),BK219,0)))</f>
        <v>#N/A</v>
      </c>
      <c r="BL223" s="124" t="e">
        <f>IF($D219&gt;=1,($B218/HLOOKUP($D219,'Annuity Cal'!$H$7:$BE$11,2,FALSE))*HLOOKUP(BL219,'Annuity Cal'!$H$7:$BE$11,5,FALSE),(IF(BL219&lt;=(-1),BL219,0)))</f>
        <v>#N/A</v>
      </c>
      <c r="BM223" s="124" t="e">
        <f>IF($D219&gt;=1,($B218/HLOOKUP($D219,'Annuity Cal'!$H$7:$BE$11,2,FALSE))*HLOOKUP(BM219,'Annuity Cal'!$H$7:$BE$11,5,FALSE),(IF(BM219&lt;=(-1),BM219,0)))</f>
        <v>#N/A</v>
      </c>
      <c r="BN223" s="124" t="e">
        <f>IF($D219&gt;=1,($B218/HLOOKUP($D219,'Annuity Cal'!$H$7:$BE$11,2,FALSE))*HLOOKUP(BN219,'Annuity Cal'!$H$7:$BE$11,5,FALSE),(IF(BN219&lt;=(-1),BN219,0)))</f>
        <v>#N/A</v>
      </c>
    </row>
    <row r="224" spans="1:66" s="124" customFormat="1" hidden="1">
      <c r="D224" s="124">
        <f>D220-D221</f>
        <v>4001936.1180312741</v>
      </c>
      <c r="E224" s="124">
        <f t="shared" ref="E224:BN224" si="1128">E220-E221</f>
        <v>3425103.6686057858</v>
      </c>
      <c r="F224" s="124">
        <f t="shared" si="1128"/>
        <v>2814897.3417492518</v>
      </c>
      <c r="G224" s="124">
        <f t="shared" si="1128"/>
        <v>2169386.2202674467</v>
      </c>
      <c r="H224" s="124">
        <f t="shared" si="1128"/>
        <v>1486527.6696141944</v>
      </c>
      <c r="I224" s="124">
        <f t="shared" si="1128"/>
        <v>764160.87424457562</v>
      </c>
      <c r="J224" s="124">
        <f t="shared" si="1128"/>
        <v>0</v>
      </c>
      <c r="K224" s="124" t="e">
        <f t="shared" si="1128"/>
        <v>#N/A</v>
      </c>
      <c r="L224" s="124" t="e">
        <f t="shared" si="1128"/>
        <v>#N/A</v>
      </c>
      <c r="M224" s="124" t="e">
        <f t="shared" si="1128"/>
        <v>#N/A</v>
      </c>
      <c r="N224" s="124" t="e">
        <f t="shared" si="1128"/>
        <v>#N/A</v>
      </c>
      <c r="O224" s="124" t="e">
        <f t="shared" si="1128"/>
        <v>#N/A</v>
      </c>
      <c r="P224" s="124" t="e">
        <f t="shared" si="1128"/>
        <v>#N/A</v>
      </c>
      <c r="Q224" s="124" t="e">
        <f t="shared" si="1128"/>
        <v>#N/A</v>
      </c>
      <c r="R224" s="124" t="e">
        <f t="shared" si="1128"/>
        <v>#N/A</v>
      </c>
      <c r="S224" s="124" t="e">
        <f t="shared" si="1128"/>
        <v>#N/A</v>
      </c>
      <c r="T224" s="124" t="e">
        <f t="shared" si="1128"/>
        <v>#N/A</v>
      </c>
      <c r="U224" s="124" t="e">
        <f t="shared" si="1128"/>
        <v>#N/A</v>
      </c>
      <c r="V224" s="124" t="e">
        <f t="shared" si="1128"/>
        <v>#N/A</v>
      </c>
      <c r="W224" s="124" t="e">
        <f t="shared" si="1128"/>
        <v>#N/A</v>
      </c>
      <c r="X224" s="124" t="e">
        <f t="shared" si="1128"/>
        <v>#N/A</v>
      </c>
      <c r="Y224" s="124" t="e">
        <f t="shared" si="1128"/>
        <v>#N/A</v>
      </c>
      <c r="Z224" s="124" t="e">
        <f t="shared" si="1128"/>
        <v>#N/A</v>
      </c>
      <c r="AA224" s="124" t="e">
        <f t="shared" si="1128"/>
        <v>#N/A</v>
      </c>
      <c r="AB224" s="124" t="e">
        <f t="shared" si="1128"/>
        <v>#N/A</v>
      </c>
      <c r="AC224" s="124" t="e">
        <f t="shared" si="1128"/>
        <v>#N/A</v>
      </c>
      <c r="AD224" s="124" t="e">
        <f t="shared" si="1128"/>
        <v>#N/A</v>
      </c>
      <c r="AE224" s="124" t="e">
        <f t="shared" si="1128"/>
        <v>#N/A</v>
      </c>
      <c r="AF224" s="124" t="e">
        <f t="shared" si="1128"/>
        <v>#N/A</v>
      </c>
      <c r="AG224" s="124" t="e">
        <f t="shared" si="1128"/>
        <v>#N/A</v>
      </c>
      <c r="AH224" s="124" t="e">
        <f t="shared" si="1128"/>
        <v>#N/A</v>
      </c>
      <c r="AI224" s="124" t="e">
        <f t="shared" si="1128"/>
        <v>#N/A</v>
      </c>
      <c r="AJ224" s="124" t="e">
        <f t="shared" si="1128"/>
        <v>#N/A</v>
      </c>
      <c r="AK224" s="124" t="e">
        <f t="shared" si="1128"/>
        <v>#N/A</v>
      </c>
      <c r="AL224" s="124" t="e">
        <f t="shared" si="1128"/>
        <v>#N/A</v>
      </c>
      <c r="AM224" s="124" t="e">
        <f t="shared" si="1128"/>
        <v>#N/A</v>
      </c>
      <c r="AN224" s="124" t="e">
        <f t="shared" si="1128"/>
        <v>#N/A</v>
      </c>
      <c r="AO224" s="124" t="e">
        <f t="shared" si="1128"/>
        <v>#N/A</v>
      </c>
      <c r="AP224" s="124" t="e">
        <f t="shared" si="1128"/>
        <v>#N/A</v>
      </c>
      <c r="AQ224" s="124" t="e">
        <f t="shared" si="1128"/>
        <v>#N/A</v>
      </c>
      <c r="AR224" s="124" t="e">
        <f t="shared" si="1128"/>
        <v>#N/A</v>
      </c>
      <c r="AS224" s="124" t="e">
        <f t="shared" si="1128"/>
        <v>#N/A</v>
      </c>
      <c r="AT224" s="124" t="e">
        <f t="shared" si="1128"/>
        <v>#N/A</v>
      </c>
      <c r="AU224" s="124" t="e">
        <f t="shared" si="1128"/>
        <v>#N/A</v>
      </c>
      <c r="AV224" s="124" t="e">
        <f t="shared" si="1128"/>
        <v>#N/A</v>
      </c>
      <c r="AW224" s="124" t="e">
        <f t="shared" si="1128"/>
        <v>#N/A</v>
      </c>
      <c r="AX224" s="124" t="e">
        <f t="shared" si="1128"/>
        <v>#N/A</v>
      </c>
      <c r="AY224" s="124" t="e">
        <f t="shared" si="1128"/>
        <v>#N/A</v>
      </c>
      <c r="AZ224" s="124" t="e">
        <f t="shared" si="1128"/>
        <v>#N/A</v>
      </c>
      <c r="BA224" s="124" t="e">
        <f t="shared" si="1128"/>
        <v>#N/A</v>
      </c>
      <c r="BB224" s="124" t="e">
        <f t="shared" si="1128"/>
        <v>#N/A</v>
      </c>
      <c r="BC224" s="124" t="e">
        <f t="shared" si="1128"/>
        <v>#N/A</v>
      </c>
      <c r="BD224" s="124" t="e">
        <f t="shared" si="1128"/>
        <v>#N/A</v>
      </c>
      <c r="BE224" s="124" t="e">
        <f t="shared" si="1128"/>
        <v>#N/A</v>
      </c>
      <c r="BF224" s="124" t="e">
        <f t="shared" si="1128"/>
        <v>#N/A</v>
      </c>
      <c r="BG224" s="124" t="e">
        <f t="shared" si="1128"/>
        <v>#N/A</v>
      </c>
      <c r="BH224" s="124" t="e">
        <f t="shared" si="1128"/>
        <v>#N/A</v>
      </c>
      <c r="BI224" s="124" t="e">
        <f t="shared" si="1128"/>
        <v>#N/A</v>
      </c>
      <c r="BJ224" s="124" t="e">
        <f t="shared" si="1128"/>
        <v>#N/A</v>
      </c>
      <c r="BK224" s="124" t="e">
        <f t="shared" si="1128"/>
        <v>#N/A</v>
      </c>
      <c r="BL224" s="124" t="e">
        <f t="shared" si="1128"/>
        <v>#N/A</v>
      </c>
      <c r="BM224" s="124" t="e">
        <f t="shared" si="1128"/>
        <v>#N/A</v>
      </c>
      <c r="BN224" s="124" t="e">
        <f t="shared" si="1128"/>
        <v>#N/A</v>
      </c>
    </row>
    <row r="225" spans="3:66" s="124" customFormat="1" hidden="1"/>
    <row r="226" spans="3:66" s="124" customFormat="1" hidden="1">
      <c r="C226" s="124" t="s">
        <v>303</v>
      </c>
      <c r="E226" s="124">
        <f>D220</f>
        <v>4547220</v>
      </c>
      <c r="F226" s="124">
        <f t="shared" ref="F226:U230" si="1129">E220</f>
        <v>4001936.1180312741</v>
      </c>
      <c r="G226" s="124">
        <f t="shared" si="1129"/>
        <v>3425103.6686057858</v>
      </c>
      <c r="H226" s="124">
        <f t="shared" si="1129"/>
        <v>2814897.3417492518</v>
      </c>
      <c r="I226" s="124">
        <f t="shared" si="1129"/>
        <v>2169386.2202674467</v>
      </c>
      <c r="J226" s="124">
        <f t="shared" si="1129"/>
        <v>1486527.6696141944</v>
      </c>
      <c r="K226" s="124">
        <f t="shared" si="1129"/>
        <v>764160.87424457562</v>
      </c>
      <c r="L226" s="124">
        <f t="shared" si="1129"/>
        <v>0</v>
      </c>
      <c r="M226" s="124" t="e">
        <f t="shared" si="1129"/>
        <v>#N/A</v>
      </c>
      <c r="N226" s="124" t="e">
        <f t="shared" si="1129"/>
        <v>#N/A</v>
      </c>
      <c r="O226" s="124" t="e">
        <f t="shared" si="1129"/>
        <v>#N/A</v>
      </c>
      <c r="P226" s="124" t="e">
        <f t="shared" si="1129"/>
        <v>#N/A</v>
      </c>
      <c r="Q226" s="124" t="e">
        <f t="shared" si="1129"/>
        <v>#N/A</v>
      </c>
      <c r="R226" s="124" t="e">
        <f t="shared" si="1129"/>
        <v>#N/A</v>
      </c>
      <c r="S226" s="124" t="e">
        <f t="shared" si="1129"/>
        <v>#N/A</v>
      </c>
      <c r="T226" s="124" t="e">
        <f t="shared" si="1129"/>
        <v>#N/A</v>
      </c>
      <c r="U226" s="124" t="e">
        <f t="shared" si="1129"/>
        <v>#N/A</v>
      </c>
      <c r="V226" s="124" t="e">
        <f t="shared" ref="V226:AK230" si="1130">U220</f>
        <v>#N/A</v>
      </c>
      <c r="W226" s="124" t="e">
        <f t="shared" si="1130"/>
        <v>#N/A</v>
      </c>
      <c r="X226" s="124" t="e">
        <f t="shared" si="1130"/>
        <v>#N/A</v>
      </c>
      <c r="Y226" s="124" t="e">
        <f t="shared" si="1130"/>
        <v>#N/A</v>
      </c>
      <c r="Z226" s="124" t="e">
        <f t="shared" si="1130"/>
        <v>#N/A</v>
      </c>
      <c r="AA226" s="124" t="e">
        <f t="shared" si="1130"/>
        <v>#N/A</v>
      </c>
      <c r="AB226" s="124" t="e">
        <f t="shared" si="1130"/>
        <v>#N/A</v>
      </c>
      <c r="AC226" s="124" t="e">
        <f t="shared" si="1130"/>
        <v>#N/A</v>
      </c>
      <c r="AD226" s="124" t="e">
        <f t="shared" si="1130"/>
        <v>#N/A</v>
      </c>
      <c r="AE226" s="124" t="e">
        <f t="shared" si="1130"/>
        <v>#N/A</v>
      </c>
      <c r="AF226" s="124" t="e">
        <f t="shared" si="1130"/>
        <v>#N/A</v>
      </c>
      <c r="AG226" s="124" t="e">
        <f t="shared" si="1130"/>
        <v>#N/A</v>
      </c>
      <c r="AH226" s="124" t="e">
        <f t="shared" si="1130"/>
        <v>#N/A</v>
      </c>
      <c r="AI226" s="124" t="e">
        <f t="shared" si="1130"/>
        <v>#N/A</v>
      </c>
      <c r="AJ226" s="124" t="e">
        <f t="shared" si="1130"/>
        <v>#N/A</v>
      </c>
      <c r="AK226" s="124" t="e">
        <f t="shared" si="1130"/>
        <v>#N/A</v>
      </c>
      <c r="AL226" s="124" t="e">
        <f t="shared" ref="AL226:BA230" si="1131">AK220</f>
        <v>#N/A</v>
      </c>
      <c r="AM226" s="124" t="e">
        <f t="shared" si="1131"/>
        <v>#N/A</v>
      </c>
      <c r="AN226" s="124" t="e">
        <f t="shared" si="1131"/>
        <v>#N/A</v>
      </c>
      <c r="AO226" s="124" t="e">
        <f t="shared" si="1131"/>
        <v>#N/A</v>
      </c>
      <c r="AP226" s="124" t="e">
        <f t="shared" si="1131"/>
        <v>#N/A</v>
      </c>
      <c r="AQ226" s="124" t="e">
        <f t="shared" si="1131"/>
        <v>#N/A</v>
      </c>
      <c r="AR226" s="124" t="e">
        <f t="shared" si="1131"/>
        <v>#N/A</v>
      </c>
      <c r="AS226" s="124" t="e">
        <f t="shared" si="1131"/>
        <v>#N/A</v>
      </c>
      <c r="AT226" s="124" t="e">
        <f t="shared" si="1131"/>
        <v>#N/A</v>
      </c>
      <c r="AU226" s="124" t="e">
        <f t="shared" si="1131"/>
        <v>#N/A</v>
      </c>
      <c r="AV226" s="124" t="e">
        <f t="shared" si="1131"/>
        <v>#N/A</v>
      </c>
      <c r="AW226" s="124" t="e">
        <f t="shared" si="1131"/>
        <v>#N/A</v>
      </c>
      <c r="AX226" s="124" t="e">
        <f t="shared" si="1131"/>
        <v>#N/A</v>
      </c>
      <c r="AY226" s="124" t="e">
        <f t="shared" si="1131"/>
        <v>#N/A</v>
      </c>
      <c r="AZ226" s="124" t="e">
        <f t="shared" si="1131"/>
        <v>#N/A</v>
      </c>
      <c r="BA226" s="124" t="e">
        <f t="shared" si="1131"/>
        <v>#N/A</v>
      </c>
      <c r="BB226" s="124" t="e">
        <f t="shared" ref="BB226:BN230" si="1132">BA220</f>
        <v>#N/A</v>
      </c>
      <c r="BC226" s="124" t="e">
        <f t="shared" si="1132"/>
        <v>#N/A</v>
      </c>
      <c r="BD226" s="124" t="e">
        <f t="shared" si="1132"/>
        <v>#N/A</v>
      </c>
      <c r="BE226" s="124" t="e">
        <f t="shared" si="1132"/>
        <v>#N/A</v>
      </c>
      <c r="BF226" s="124" t="e">
        <f t="shared" si="1132"/>
        <v>#N/A</v>
      </c>
      <c r="BG226" s="124" t="e">
        <f t="shared" si="1132"/>
        <v>#N/A</v>
      </c>
      <c r="BH226" s="124" t="e">
        <f t="shared" si="1132"/>
        <v>#N/A</v>
      </c>
      <c r="BI226" s="124" t="e">
        <f t="shared" si="1132"/>
        <v>#N/A</v>
      </c>
      <c r="BJ226" s="124" t="e">
        <f t="shared" si="1132"/>
        <v>#N/A</v>
      </c>
      <c r="BK226" s="124" t="e">
        <f t="shared" si="1132"/>
        <v>#N/A</v>
      </c>
      <c r="BL226" s="124" t="e">
        <f t="shared" si="1132"/>
        <v>#N/A</v>
      </c>
      <c r="BM226" s="124" t="e">
        <f t="shared" si="1132"/>
        <v>#N/A</v>
      </c>
      <c r="BN226" s="124" t="e">
        <f t="shared" si="1132"/>
        <v>#N/A</v>
      </c>
    </row>
    <row r="227" spans="3:66" s="124" customFormat="1" hidden="1">
      <c r="C227" s="124" t="s">
        <v>29</v>
      </c>
      <c r="E227" s="124">
        <f t="shared" ref="E227:E230" si="1133">D221</f>
        <v>545283.88196872594</v>
      </c>
      <c r="F227" s="124">
        <f t="shared" si="1129"/>
        <v>576832.44942548801</v>
      </c>
      <c r="G227" s="124">
        <f t="shared" si="1129"/>
        <v>610206.326856534</v>
      </c>
      <c r="H227" s="124">
        <f t="shared" si="1129"/>
        <v>645511.12148180488</v>
      </c>
      <c r="I227" s="124">
        <f t="shared" si="1129"/>
        <v>682858.55065325228</v>
      </c>
      <c r="J227" s="124">
        <f t="shared" si="1129"/>
        <v>722366.79536961881</v>
      </c>
      <c r="K227" s="124">
        <f t="shared" si="1129"/>
        <v>764160.87424457539</v>
      </c>
      <c r="L227" s="124" t="e">
        <f t="shared" si="1129"/>
        <v>#N/A</v>
      </c>
      <c r="M227" s="124" t="e">
        <f t="shared" si="1129"/>
        <v>#N/A</v>
      </c>
      <c r="N227" s="124" t="e">
        <f t="shared" si="1129"/>
        <v>#N/A</v>
      </c>
      <c r="O227" s="124" t="e">
        <f t="shared" si="1129"/>
        <v>#N/A</v>
      </c>
      <c r="P227" s="124" t="e">
        <f t="shared" si="1129"/>
        <v>#N/A</v>
      </c>
      <c r="Q227" s="124" t="e">
        <f t="shared" si="1129"/>
        <v>#N/A</v>
      </c>
      <c r="R227" s="124" t="e">
        <f t="shared" si="1129"/>
        <v>#N/A</v>
      </c>
      <c r="S227" s="124" t="e">
        <f t="shared" si="1129"/>
        <v>#N/A</v>
      </c>
      <c r="T227" s="124" t="e">
        <f t="shared" si="1129"/>
        <v>#N/A</v>
      </c>
      <c r="U227" s="124" t="e">
        <f t="shared" si="1129"/>
        <v>#N/A</v>
      </c>
      <c r="V227" s="124" t="e">
        <f t="shared" si="1130"/>
        <v>#N/A</v>
      </c>
      <c r="W227" s="124" t="e">
        <f t="shared" si="1130"/>
        <v>#N/A</v>
      </c>
      <c r="X227" s="124" t="e">
        <f t="shared" si="1130"/>
        <v>#N/A</v>
      </c>
      <c r="Y227" s="124" t="e">
        <f t="shared" si="1130"/>
        <v>#N/A</v>
      </c>
      <c r="Z227" s="124" t="e">
        <f t="shared" si="1130"/>
        <v>#N/A</v>
      </c>
      <c r="AA227" s="124" t="e">
        <f t="shared" si="1130"/>
        <v>#N/A</v>
      </c>
      <c r="AB227" s="124" t="e">
        <f t="shared" si="1130"/>
        <v>#N/A</v>
      </c>
      <c r="AC227" s="124" t="e">
        <f t="shared" si="1130"/>
        <v>#N/A</v>
      </c>
      <c r="AD227" s="124" t="e">
        <f t="shared" si="1130"/>
        <v>#N/A</v>
      </c>
      <c r="AE227" s="124" t="e">
        <f t="shared" si="1130"/>
        <v>#N/A</v>
      </c>
      <c r="AF227" s="124" t="e">
        <f t="shared" si="1130"/>
        <v>#N/A</v>
      </c>
      <c r="AG227" s="124" t="e">
        <f t="shared" si="1130"/>
        <v>#N/A</v>
      </c>
      <c r="AH227" s="124" t="e">
        <f t="shared" si="1130"/>
        <v>#N/A</v>
      </c>
      <c r="AI227" s="124" t="e">
        <f t="shared" si="1130"/>
        <v>#N/A</v>
      </c>
      <c r="AJ227" s="124" t="e">
        <f t="shared" si="1130"/>
        <v>#N/A</v>
      </c>
      <c r="AK227" s="124" t="e">
        <f t="shared" si="1130"/>
        <v>#N/A</v>
      </c>
      <c r="AL227" s="124" t="e">
        <f t="shared" si="1131"/>
        <v>#N/A</v>
      </c>
      <c r="AM227" s="124" t="e">
        <f t="shared" si="1131"/>
        <v>#N/A</v>
      </c>
      <c r="AN227" s="124" t="e">
        <f t="shared" si="1131"/>
        <v>#N/A</v>
      </c>
      <c r="AO227" s="124" t="e">
        <f t="shared" si="1131"/>
        <v>#N/A</v>
      </c>
      <c r="AP227" s="124" t="e">
        <f t="shared" si="1131"/>
        <v>#N/A</v>
      </c>
      <c r="AQ227" s="124" t="e">
        <f t="shared" si="1131"/>
        <v>#N/A</v>
      </c>
      <c r="AR227" s="124" t="e">
        <f t="shared" si="1131"/>
        <v>#N/A</v>
      </c>
      <c r="AS227" s="124" t="e">
        <f t="shared" si="1131"/>
        <v>#N/A</v>
      </c>
      <c r="AT227" s="124" t="e">
        <f t="shared" si="1131"/>
        <v>#N/A</v>
      </c>
      <c r="AU227" s="124" t="e">
        <f t="shared" si="1131"/>
        <v>#N/A</v>
      </c>
      <c r="AV227" s="124" t="e">
        <f t="shared" si="1131"/>
        <v>#N/A</v>
      </c>
      <c r="AW227" s="124" t="e">
        <f t="shared" si="1131"/>
        <v>#N/A</v>
      </c>
      <c r="AX227" s="124" t="e">
        <f t="shared" si="1131"/>
        <v>#N/A</v>
      </c>
      <c r="AY227" s="124" t="e">
        <f t="shared" si="1131"/>
        <v>#N/A</v>
      </c>
      <c r="AZ227" s="124" t="e">
        <f t="shared" si="1131"/>
        <v>#N/A</v>
      </c>
      <c r="BA227" s="124" t="e">
        <f t="shared" si="1131"/>
        <v>#N/A</v>
      </c>
      <c r="BB227" s="124" t="e">
        <f t="shared" si="1132"/>
        <v>#N/A</v>
      </c>
      <c r="BC227" s="124" t="e">
        <f t="shared" si="1132"/>
        <v>#N/A</v>
      </c>
      <c r="BD227" s="124" t="e">
        <f t="shared" si="1132"/>
        <v>#N/A</v>
      </c>
      <c r="BE227" s="124" t="e">
        <f t="shared" si="1132"/>
        <v>#N/A</v>
      </c>
      <c r="BF227" s="124" t="e">
        <f t="shared" si="1132"/>
        <v>#N/A</v>
      </c>
      <c r="BG227" s="124" t="e">
        <f t="shared" si="1132"/>
        <v>#N/A</v>
      </c>
      <c r="BH227" s="124" t="e">
        <f t="shared" si="1132"/>
        <v>#N/A</v>
      </c>
      <c r="BI227" s="124" t="e">
        <f t="shared" si="1132"/>
        <v>#N/A</v>
      </c>
      <c r="BJ227" s="124" t="e">
        <f t="shared" si="1132"/>
        <v>#N/A</v>
      </c>
      <c r="BK227" s="124" t="e">
        <f t="shared" si="1132"/>
        <v>#N/A</v>
      </c>
      <c r="BL227" s="124" t="e">
        <f t="shared" si="1132"/>
        <v>#N/A</v>
      </c>
      <c r="BM227" s="124" t="e">
        <f t="shared" si="1132"/>
        <v>#N/A</v>
      </c>
      <c r="BN227" s="124" t="e">
        <f t="shared" si="1132"/>
        <v>#N/A</v>
      </c>
    </row>
    <row r="228" spans="3:66" s="124" customFormat="1" hidden="1">
      <c r="C228" s="124" t="s">
        <v>31</v>
      </c>
      <c r="E228" s="124">
        <f t="shared" si="1133"/>
        <v>240361.55694568998</v>
      </c>
      <c r="F228" s="124">
        <f t="shared" si="1129"/>
        <v>208812.989488928</v>
      </c>
      <c r="G228" s="124">
        <f t="shared" si="1129"/>
        <v>175439.11205788198</v>
      </c>
      <c r="H228" s="124">
        <f t="shared" si="1129"/>
        <v>140134.31743261105</v>
      </c>
      <c r="I228" s="124">
        <f t="shared" si="1129"/>
        <v>102786.88826116369</v>
      </c>
      <c r="J228" s="124">
        <f t="shared" si="1129"/>
        <v>63278.643544797073</v>
      </c>
      <c r="K228" s="124">
        <f t="shared" si="1129"/>
        <v>21484.564669840544</v>
      </c>
      <c r="L228" s="124" t="e">
        <f t="shared" si="1129"/>
        <v>#N/A</v>
      </c>
      <c r="M228" s="124" t="e">
        <f t="shared" si="1129"/>
        <v>#N/A</v>
      </c>
      <c r="N228" s="124" t="e">
        <f t="shared" si="1129"/>
        <v>#N/A</v>
      </c>
      <c r="O228" s="124" t="e">
        <f t="shared" si="1129"/>
        <v>#N/A</v>
      </c>
      <c r="P228" s="124" t="e">
        <f t="shared" si="1129"/>
        <v>#N/A</v>
      </c>
      <c r="Q228" s="124" t="e">
        <f t="shared" si="1129"/>
        <v>#N/A</v>
      </c>
      <c r="R228" s="124" t="e">
        <f t="shared" si="1129"/>
        <v>#N/A</v>
      </c>
      <c r="S228" s="124" t="e">
        <f t="shared" si="1129"/>
        <v>#N/A</v>
      </c>
      <c r="T228" s="124" t="e">
        <f t="shared" si="1129"/>
        <v>#N/A</v>
      </c>
      <c r="U228" s="124" t="e">
        <f t="shared" si="1129"/>
        <v>#N/A</v>
      </c>
      <c r="V228" s="124" t="e">
        <f t="shared" si="1130"/>
        <v>#N/A</v>
      </c>
      <c r="W228" s="124" t="e">
        <f t="shared" si="1130"/>
        <v>#N/A</v>
      </c>
      <c r="X228" s="124" t="e">
        <f t="shared" si="1130"/>
        <v>#N/A</v>
      </c>
      <c r="Y228" s="124" t="e">
        <f t="shared" si="1130"/>
        <v>#N/A</v>
      </c>
      <c r="Z228" s="124" t="e">
        <f t="shared" si="1130"/>
        <v>#N/A</v>
      </c>
      <c r="AA228" s="124" t="e">
        <f t="shared" si="1130"/>
        <v>#N/A</v>
      </c>
      <c r="AB228" s="124" t="e">
        <f t="shared" si="1130"/>
        <v>#N/A</v>
      </c>
      <c r="AC228" s="124" t="e">
        <f t="shared" si="1130"/>
        <v>#N/A</v>
      </c>
      <c r="AD228" s="124" t="e">
        <f t="shared" si="1130"/>
        <v>#N/A</v>
      </c>
      <c r="AE228" s="124" t="e">
        <f t="shared" si="1130"/>
        <v>#N/A</v>
      </c>
      <c r="AF228" s="124" t="e">
        <f t="shared" si="1130"/>
        <v>#N/A</v>
      </c>
      <c r="AG228" s="124" t="e">
        <f t="shared" si="1130"/>
        <v>#N/A</v>
      </c>
      <c r="AH228" s="124" t="e">
        <f t="shared" si="1130"/>
        <v>#N/A</v>
      </c>
      <c r="AI228" s="124" t="e">
        <f t="shared" si="1130"/>
        <v>#N/A</v>
      </c>
      <c r="AJ228" s="124" t="e">
        <f t="shared" si="1130"/>
        <v>#N/A</v>
      </c>
      <c r="AK228" s="124" t="e">
        <f t="shared" si="1130"/>
        <v>#N/A</v>
      </c>
      <c r="AL228" s="124" t="e">
        <f t="shared" si="1131"/>
        <v>#N/A</v>
      </c>
      <c r="AM228" s="124" t="e">
        <f t="shared" si="1131"/>
        <v>#N/A</v>
      </c>
      <c r="AN228" s="124" t="e">
        <f t="shared" si="1131"/>
        <v>#N/A</v>
      </c>
      <c r="AO228" s="124" t="e">
        <f t="shared" si="1131"/>
        <v>#N/A</v>
      </c>
      <c r="AP228" s="124" t="e">
        <f t="shared" si="1131"/>
        <v>#N/A</v>
      </c>
      <c r="AQ228" s="124" t="e">
        <f t="shared" si="1131"/>
        <v>#N/A</v>
      </c>
      <c r="AR228" s="124" t="e">
        <f t="shared" si="1131"/>
        <v>#N/A</v>
      </c>
      <c r="AS228" s="124" t="e">
        <f t="shared" si="1131"/>
        <v>#N/A</v>
      </c>
      <c r="AT228" s="124" t="e">
        <f t="shared" si="1131"/>
        <v>#N/A</v>
      </c>
      <c r="AU228" s="124" t="e">
        <f t="shared" si="1131"/>
        <v>#N/A</v>
      </c>
      <c r="AV228" s="124" t="e">
        <f t="shared" si="1131"/>
        <v>#N/A</v>
      </c>
      <c r="AW228" s="124" t="e">
        <f t="shared" si="1131"/>
        <v>#N/A</v>
      </c>
      <c r="AX228" s="124" t="e">
        <f t="shared" si="1131"/>
        <v>#N/A</v>
      </c>
      <c r="AY228" s="124" t="e">
        <f t="shared" si="1131"/>
        <v>#N/A</v>
      </c>
      <c r="AZ228" s="124" t="e">
        <f t="shared" si="1131"/>
        <v>#N/A</v>
      </c>
      <c r="BA228" s="124" t="e">
        <f t="shared" si="1131"/>
        <v>#N/A</v>
      </c>
      <c r="BB228" s="124" t="e">
        <f t="shared" si="1132"/>
        <v>#N/A</v>
      </c>
      <c r="BC228" s="124" t="e">
        <f t="shared" si="1132"/>
        <v>#N/A</v>
      </c>
      <c r="BD228" s="124" t="e">
        <f t="shared" si="1132"/>
        <v>#N/A</v>
      </c>
      <c r="BE228" s="124" t="e">
        <f t="shared" si="1132"/>
        <v>#N/A</v>
      </c>
      <c r="BF228" s="124" t="e">
        <f t="shared" si="1132"/>
        <v>#N/A</v>
      </c>
      <c r="BG228" s="124" t="e">
        <f t="shared" si="1132"/>
        <v>#N/A</v>
      </c>
      <c r="BH228" s="124" t="e">
        <f t="shared" si="1132"/>
        <v>#N/A</v>
      </c>
      <c r="BI228" s="124" t="e">
        <f t="shared" si="1132"/>
        <v>#N/A</v>
      </c>
      <c r="BJ228" s="124" t="e">
        <f t="shared" si="1132"/>
        <v>#N/A</v>
      </c>
      <c r="BK228" s="124" t="e">
        <f t="shared" si="1132"/>
        <v>#N/A</v>
      </c>
      <c r="BL228" s="124" t="e">
        <f t="shared" si="1132"/>
        <v>#N/A</v>
      </c>
      <c r="BM228" s="124" t="e">
        <f t="shared" si="1132"/>
        <v>#N/A</v>
      </c>
      <c r="BN228" s="124" t="e">
        <f t="shared" si="1132"/>
        <v>#N/A</v>
      </c>
    </row>
    <row r="229" spans="3:66" s="124" customFormat="1" hidden="1">
      <c r="C229" s="124" t="s">
        <v>33</v>
      </c>
      <c r="E229" s="124">
        <f t="shared" si="1133"/>
        <v>785645.43891441601</v>
      </c>
      <c r="F229" s="124">
        <f t="shared" si="1129"/>
        <v>785645.43891441601</v>
      </c>
      <c r="G229" s="124">
        <f t="shared" si="1129"/>
        <v>785645.43891441601</v>
      </c>
      <c r="H229" s="124">
        <f t="shared" si="1129"/>
        <v>785645.43891441601</v>
      </c>
      <c r="I229" s="124">
        <f t="shared" si="1129"/>
        <v>785645.43891441601</v>
      </c>
      <c r="J229" s="124">
        <f t="shared" si="1129"/>
        <v>785645.43891441601</v>
      </c>
      <c r="K229" s="124">
        <f t="shared" si="1129"/>
        <v>785645.43891441601</v>
      </c>
      <c r="L229" s="124" t="e">
        <f t="shared" si="1129"/>
        <v>#N/A</v>
      </c>
      <c r="M229" s="124" t="e">
        <f t="shared" si="1129"/>
        <v>#N/A</v>
      </c>
      <c r="N229" s="124" t="e">
        <f t="shared" si="1129"/>
        <v>#N/A</v>
      </c>
      <c r="O229" s="124" t="e">
        <f t="shared" si="1129"/>
        <v>#N/A</v>
      </c>
      <c r="P229" s="124" t="e">
        <f t="shared" si="1129"/>
        <v>#N/A</v>
      </c>
      <c r="Q229" s="124" t="e">
        <f t="shared" si="1129"/>
        <v>#N/A</v>
      </c>
      <c r="R229" s="124" t="e">
        <f t="shared" si="1129"/>
        <v>#N/A</v>
      </c>
      <c r="S229" s="124" t="e">
        <f t="shared" si="1129"/>
        <v>#N/A</v>
      </c>
      <c r="T229" s="124" t="e">
        <f t="shared" si="1129"/>
        <v>#N/A</v>
      </c>
      <c r="U229" s="124" t="e">
        <f t="shared" si="1129"/>
        <v>#N/A</v>
      </c>
      <c r="V229" s="124" t="e">
        <f t="shared" si="1130"/>
        <v>#N/A</v>
      </c>
      <c r="W229" s="124" t="e">
        <f t="shared" si="1130"/>
        <v>#N/A</v>
      </c>
      <c r="X229" s="124" t="e">
        <f t="shared" si="1130"/>
        <v>#N/A</v>
      </c>
      <c r="Y229" s="124" t="e">
        <f t="shared" si="1130"/>
        <v>#N/A</v>
      </c>
      <c r="Z229" s="124" t="e">
        <f t="shared" si="1130"/>
        <v>#N/A</v>
      </c>
      <c r="AA229" s="124" t="e">
        <f t="shared" si="1130"/>
        <v>#N/A</v>
      </c>
      <c r="AB229" s="124" t="e">
        <f t="shared" si="1130"/>
        <v>#N/A</v>
      </c>
      <c r="AC229" s="124" t="e">
        <f t="shared" si="1130"/>
        <v>#N/A</v>
      </c>
      <c r="AD229" s="124" t="e">
        <f t="shared" si="1130"/>
        <v>#N/A</v>
      </c>
      <c r="AE229" s="124" t="e">
        <f t="shared" si="1130"/>
        <v>#N/A</v>
      </c>
      <c r="AF229" s="124" t="e">
        <f t="shared" si="1130"/>
        <v>#N/A</v>
      </c>
      <c r="AG229" s="124" t="e">
        <f t="shared" si="1130"/>
        <v>#N/A</v>
      </c>
      <c r="AH229" s="124" t="e">
        <f t="shared" si="1130"/>
        <v>#N/A</v>
      </c>
      <c r="AI229" s="124" t="e">
        <f t="shared" si="1130"/>
        <v>#N/A</v>
      </c>
      <c r="AJ229" s="124" t="e">
        <f t="shared" si="1130"/>
        <v>#N/A</v>
      </c>
      <c r="AK229" s="124" t="e">
        <f t="shared" si="1130"/>
        <v>#N/A</v>
      </c>
      <c r="AL229" s="124" t="e">
        <f t="shared" si="1131"/>
        <v>#N/A</v>
      </c>
      <c r="AM229" s="124" t="e">
        <f t="shared" si="1131"/>
        <v>#N/A</v>
      </c>
      <c r="AN229" s="124" t="e">
        <f t="shared" si="1131"/>
        <v>#N/A</v>
      </c>
      <c r="AO229" s="124" t="e">
        <f t="shared" si="1131"/>
        <v>#N/A</v>
      </c>
      <c r="AP229" s="124" t="e">
        <f t="shared" si="1131"/>
        <v>#N/A</v>
      </c>
      <c r="AQ229" s="124" t="e">
        <f t="shared" si="1131"/>
        <v>#N/A</v>
      </c>
      <c r="AR229" s="124" t="e">
        <f t="shared" si="1131"/>
        <v>#N/A</v>
      </c>
      <c r="AS229" s="124" t="e">
        <f t="shared" si="1131"/>
        <v>#N/A</v>
      </c>
      <c r="AT229" s="124" t="e">
        <f t="shared" si="1131"/>
        <v>#N/A</v>
      </c>
      <c r="AU229" s="124" t="e">
        <f t="shared" si="1131"/>
        <v>#N/A</v>
      </c>
      <c r="AV229" s="124" t="e">
        <f t="shared" si="1131"/>
        <v>#N/A</v>
      </c>
      <c r="AW229" s="124" t="e">
        <f t="shared" si="1131"/>
        <v>#N/A</v>
      </c>
      <c r="AX229" s="124" t="e">
        <f t="shared" si="1131"/>
        <v>#N/A</v>
      </c>
      <c r="AY229" s="124" t="e">
        <f t="shared" si="1131"/>
        <v>#N/A</v>
      </c>
      <c r="AZ229" s="124" t="e">
        <f t="shared" si="1131"/>
        <v>#N/A</v>
      </c>
      <c r="BA229" s="124" t="e">
        <f t="shared" si="1131"/>
        <v>#N/A</v>
      </c>
      <c r="BB229" s="124" t="e">
        <f t="shared" si="1132"/>
        <v>#N/A</v>
      </c>
      <c r="BC229" s="124" t="e">
        <f t="shared" si="1132"/>
        <v>#N/A</v>
      </c>
      <c r="BD229" s="124" t="e">
        <f t="shared" si="1132"/>
        <v>#N/A</v>
      </c>
      <c r="BE229" s="124" t="e">
        <f t="shared" si="1132"/>
        <v>#N/A</v>
      </c>
      <c r="BF229" s="124" t="e">
        <f t="shared" si="1132"/>
        <v>#N/A</v>
      </c>
      <c r="BG229" s="124" t="e">
        <f t="shared" si="1132"/>
        <v>#N/A</v>
      </c>
      <c r="BH229" s="124" t="e">
        <f t="shared" si="1132"/>
        <v>#N/A</v>
      </c>
      <c r="BI229" s="124" t="e">
        <f t="shared" si="1132"/>
        <v>#N/A</v>
      </c>
      <c r="BJ229" s="124" t="e">
        <f t="shared" si="1132"/>
        <v>#N/A</v>
      </c>
      <c r="BK229" s="124" t="e">
        <f t="shared" si="1132"/>
        <v>#N/A</v>
      </c>
      <c r="BL229" s="124" t="e">
        <f t="shared" si="1132"/>
        <v>#N/A</v>
      </c>
      <c r="BM229" s="124" t="e">
        <f t="shared" si="1132"/>
        <v>#N/A</v>
      </c>
      <c r="BN229" s="124" t="e">
        <f t="shared" si="1132"/>
        <v>#N/A</v>
      </c>
    </row>
    <row r="230" spans="3:66" s="124" customFormat="1" hidden="1">
      <c r="C230" s="124" t="s">
        <v>304</v>
      </c>
      <c r="E230" s="124">
        <f t="shared" si="1133"/>
        <v>4001936.1180312741</v>
      </c>
      <c r="F230" s="124">
        <f t="shared" si="1129"/>
        <v>3425103.6686057858</v>
      </c>
      <c r="G230" s="124">
        <f t="shared" si="1129"/>
        <v>2814897.3417492518</v>
      </c>
      <c r="H230" s="124">
        <f t="shared" si="1129"/>
        <v>2169386.2202674467</v>
      </c>
      <c r="I230" s="124">
        <f t="shared" si="1129"/>
        <v>1486527.6696141944</v>
      </c>
      <c r="J230" s="124">
        <f t="shared" si="1129"/>
        <v>764160.87424457562</v>
      </c>
      <c r="K230" s="124">
        <f t="shared" si="1129"/>
        <v>0</v>
      </c>
      <c r="L230" s="124" t="e">
        <f t="shared" si="1129"/>
        <v>#N/A</v>
      </c>
      <c r="M230" s="124" t="e">
        <f t="shared" si="1129"/>
        <v>#N/A</v>
      </c>
      <c r="N230" s="124" t="e">
        <f t="shared" si="1129"/>
        <v>#N/A</v>
      </c>
      <c r="O230" s="124" t="e">
        <f t="shared" si="1129"/>
        <v>#N/A</v>
      </c>
      <c r="P230" s="124" t="e">
        <f t="shared" si="1129"/>
        <v>#N/A</v>
      </c>
      <c r="Q230" s="124" t="e">
        <f t="shared" si="1129"/>
        <v>#N/A</v>
      </c>
      <c r="R230" s="124" t="e">
        <f t="shared" si="1129"/>
        <v>#N/A</v>
      </c>
      <c r="S230" s="124" t="e">
        <f t="shared" si="1129"/>
        <v>#N/A</v>
      </c>
      <c r="T230" s="124" t="e">
        <f t="shared" si="1129"/>
        <v>#N/A</v>
      </c>
      <c r="U230" s="124" t="e">
        <f t="shared" si="1129"/>
        <v>#N/A</v>
      </c>
      <c r="V230" s="124" t="e">
        <f t="shared" si="1130"/>
        <v>#N/A</v>
      </c>
      <c r="W230" s="124" t="e">
        <f t="shared" si="1130"/>
        <v>#N/A</v>
      </c>
      <c r="X230" s="124" t="e">
        <f t="shared" si="1130"/>
        <v>#N/A</v>
      </c>
      <c r="Y230" s="124" t="e">
        <f t="shared" si="1130"/>
        <v>#N/A</v>
      </c>
      <c r="Z230" s="124" t="e">
        <f t="shared" si="1130"/>
        <v>#N/A</v>
      </c>
      <c r="AA230" s="124" t="e">
        <f t="shared" si="1130"/>
        <v>#N/A</v>
      </c>
      <c r="AB230" s="124" t="e">
        <f t="shared" si="1130"/>
        <v>#N/A</v>
      </c>
      <c r="AC230" s="124" t="e">
        <f t="shared" si="1130"/>
        <v>#N/A</v>
      </c>
      <c r="AD230" s="124" t="e">
        <f t="shared" si="1130"/>
        <v>#N/A</v>
      </c>
      <c r="AE230" s="124" t="e">
        <f t="shared" si="1130"/>
        <v>#N/A</v>
      </c>
      <c r="AF230" s="124" t="e">
        <f t="shared" si="1130"/>
        <v>#N/A</v>
      </c>
      <c r="AG230" s="124" t="e">
        <f t="shared" si="1130"/>
        <v>#N/A</v>
      </c>
      <c r="AH230" s="124" t="e">
        <f t="shared" si="1130"/>
        <v>#N/A</v>
      </c>
      <c r="AI230" s="124" t="e">
        <f t="shared" si="1130"/>
        <v>#N/A</v>
      </c>
      <c r="AJ230" s="124" t="e">
        <f t="shared" si="1130"/>
        <v>#N/A</v>
      </c>
      <c r="AK230" s="124" t="e">
        <f t="shared" si="1130"/>
        <v>#N/A</v>
      </c>
      <c r="AL230" s="124" t="e">
        <f t="shared" si="1131"/>
        <v>#N/A</v>
      </c>
      <c r="AM230" s="124" t="e">
        <f t="shared" si="1131"/>
        <v>#N/A</v>
      </c>
      <c r="AN230" s="124" t="e">
        <f t="shared" si="1131"/>
        <v>#N/A</v>
      </c>
      <c r="AO230" s="124" t="e">
        <f t="shared" si="1131"/>
        <v>#N/A</v>
      </c>
      <c r="AP230" s="124" t="e">
        <f t="shared" si="1131"/>
        <v>#N/A</v>
      </c>
      <c r="AQ230" s="124" t="e">
        <f t="shared" si="1131"/>
        <v>#N/A</v>
      </c>
      <c r="AR230" s="124" t="e">
        <f t="shared" si="1131"/>
        <v>#N/A</v>
      </c>
      <c r="AS230" s="124" t="e">
        <f t="shared" si="1131"/>
        <v>#N/A</v>
      </c>
      <c r="AT230" s="124" t="e">
        <f t="shared" si="1131"/>
        <v>#N/A</v>
      </c>
      <c r="AU230" s="124" t="e">
        <f t="shared" si="1131"/>
        <v>#N/A</v>
      </c>
      <c r="AV230" s="124" t="e">
        <f t="shared" si="1131"/>
        <v>#N/A</v>
      </c>
      <c r="AW230" s="124" t="e">
        <f t="shared" si="1131"/>
        <v>#N/A</v>
      </c>
      <c r="AX230" s="124" t="e">
        <f t="shared" si="1131"/>
        <v>#N/A</v>
      </c>
      <c r="AY230" s="124" t="e">
        <f t="shared" si="1131"/>
        <v>#N/A</v>
      </c>
      <c r="AZ230" s="124" t="e">
        <f t="shared" si="1131"/>
        <v>#N/A</v>
      </c>
      <c r="BA230" s="124" t="e">
        <f t="shared" si="1131"/>
        <v>#N/A</v>
      </c>
      <c r="BB230" s="124" t="e">
        <f t="shared" si="1132"/>
        <v>#N/A</v>
      </c>
      <c r="BC230" s="124" t="e">
        <f t="shared" si="1132"/>
        <v>#N/A</v>
      </c>
      <c r="BD230" s="124" t="e">
        <f t="shared" si="1132"/>
        <v>#N/A</v>
      </c>
      <c r="BE230" s="124" t="e">
        <f t="shared" si="1132"/>
        <v>#N/A</v>
      </c>
      <c r="BF230" s="124" t="e">
        <f t="shared" si="1132"/>
        <v>#N/A</v>
      </c>
      <c r="BG230" s="124" t="e">
        <f t="shared" si="1132"/>
        <v>#N/A</v>
      </c>
      <c r="BH230" s="124" t="e">
        <f t="shared" si="1132"/>
        <v>#N/A</v>
      </c>
      <c r="BI230" s="124" t="e">
        <f t="shared" si="1132"/>
        <v>#N/A</v>
      </c>
      <c r="BJ230" s="124" t="e">
        <f t="shared" si="1132"/>
        <v>#N/A</v>
      </c>
      <c r="BK230" s="124" t="e">
        <f t="shared" si="1132"/>
        <v>#N/A</v>
      </c>
      <c r="BL230" s="124" t="e">
        <f t="shared" si="1132"/>
        <v>#N/A</v>
      </c>
      <c r="BM230" s="124" t="e">
        <f t="shared" si="1132"/>
        <v>#N/A</v>
      </c>
      <c r="BN230" s="124" t="e">
        <f t="shared" si="1132"/>
        <v>#N/A</v>
      </c>
    </row>
    <row r="231" spans="3:66" s="124" customFormat="1" hidden="1"/>
    <row r="232" spans="3:66" s="124" customFormat="1" hidden="1">
      <c r="C232" s="124" t="s">
        <v>303</v>
      </c>
      <c r="F232" s="124">
        <f>E226</f>
        <v>4547220</v>
      </c>
      <c r="G232" s="124">
        <f t="shared" ref="G232:V236" si="1134">F226</f>
        <v>4001936.1180312741</v>
      </c>
      <c r="H232" s="124">
        <f t="shared" si="1134"/>
        <v>3425103.6686057858</v>
      </c>
      <c r="I232" s="124">
        <f t="shared" si="1134"/>
        <v>2814897.3417492518</v>
      </c>
      <c r="J232" s="124">
        <f t="shared" si="1134"/>
        <v>2169386.2202674467</v>
      </c>
      <c r="K232" s="124">
        <f t="shared" si="1134"/>
        <v>1486527.6696141944</v>
      </c>
      <c r="L232" s="124">
        <f t="shared" si="1134"/>
        <v>764160.87424457562</v>
      </c>
      <c r="M232" s="124">
        <f t="shared" si="1134"/>
        <v>0</v>
      </c>
      <c r="N232" s="124" t="e">
        <f t="shared" si="1134"/>
        <v>#N/A</v>
      </c>
      <c r="O232" s="124" t="e">
        <f t="shared" si="1134"/>
        <v>#N/A</v>
      </c>
      <c r="P232" s="124" t="e">
        <f t="shared" si="1134"/>
        <v>#N/A</v>
      </c>
      <c r="Q232" s="124" t="e">
        <f t="shared" si="1134"/>
        <v>#N/A</v>
      </c>
      <c r="R232" s="124" t="e">
        <f t="shared" si="1134"/>
        <v>#N/A</v>
      </c>
      <c r="S232" s="124" t="e">
        <f t="shared" si="1134"/>
        <v>#N/A</v>
      </c>
      <c r="T232" s="124" t="e">
        <f t="shared" si="1134"/>
        <v>#N/A</v>
      </c>
      <c r="U232" s="124" t="e">
        <f t="shared" si="1134"/>
        <v>#N/A</v>
      </c>
      <c r="V232" s="124" t="e">
        <f t="shared" si="1134"/>
        <v>#N/A</v>
      </c>
      <c r="W232" s="124" t="e">
        <f t="shared" ref="W232:AL236" si="1135">V226</f>
        <v>#N/A</v>
      </c>
      <c r="X232" s="124" t="e">
        <f t="shared" si="1135"/>
        <v>#N/A</v>
      </c>
      <c r="Y232" s="124" t="e">
        <f t="shared" si="1135"/>
        <v>#N/A</v>
      </c>
      <c r="Z232" s="124" t="e">
        <f t="shared" si="1135"/>
        <v>#N/A</v>
      </c>
      <c r="AA232" s="124" t="e">
        <f t="shared" si="1135"/>
        <v>#N/A</v>
      </c>
      <c r="AB232" s="124" t="e">
        <f t="shared" si="1135"/>
        <v>#N/A</v>
      </c>
      <c r="AC232" s="124" t="e">
        <f t="shared" si="1135"/>
        <v>#N/A</v>
      </c>
      <c r="AD232" s="124" t="e">
        <f t="shared" si="1135"/>
        <v>#N/A</v>
      </c>
      <c r="AE232" s="124" t="e">
        <f t="shared" si="1135"/>
        <v>#N/A</v>
      </c>
      <c r="AF232" s="124" t="e">
        <f t="shared" si="1135"/>
        <v>#N/A</v>
      </c>
      <c r="AG232" s="124" t="e">
        <f t="shared" si="1135"/>
        <v>#N/A</v>
      </c>
      <c r="AH232" s="124" t="e">
        <f t="shared" si="1135"/>
        <v>#N/A</v>
      </c>
      <c r="AI232" s="124" t="e">
        <f t="shared" si="1135"/>
        <v>#N/A</v>
      </c>
      <c r="AJ232" s="124" t="e">
        <f t="shared" si="1135"/>
        <v>#N/A</v>
      </c>
      <c r="AK232" s="124" t="e">
        <f t="shared" si="1135"/>
        <v>#N/A</v>
      </c>
      <c r="AL232" s="124" t="e">
        <f t="shared" si="1135"/>
        <v>#N/A</v>
      </c>
      <c r="AM232" s="124" t="e">
        <f t="shared" ref="AM232:BB236" si="1136">AL226</f>
        <v>#N/A</v>
      </c>
      <c r="AN232" s="124" t="e">
        <f t="shared" si="1136"/>
        <v>#N/A</v>
      </c>
      <c r="AO232" s="124" t="e">
        <f t="shared" si="1136"/>
        <v>#N/A</v>
      </c>
      <c r="AP232" s="124" t="e">
        <f t="shared" si="1136"/>
        <v>#N/A</v>
      </c>
      <c r="AQ232" s="124" t="e">
        <f t="shared" si="1136"/>
        <v>#N/A</v>
      </c>
      <c r="AR232" s="124" t="e">
        <f t="shared" si="1136"/>
        <v>#N/A</v>
      </c>
      <c r="AS232" s="124" t="e">
        <f t="shared" si="1136"/>
        <v>#N/A</v>
      </c>
      <c r="AT232" s="124" t="e">
        <f t="shared" si="1136"/>
        <v>#N/A</v>
      </c>
      <c r="AU232" s="124" t="e">
        <f t="shared" si="1136"/>
        <v>#N/A</v>
      </c>
      <c r="AV232" s="124" t="e">
        <f t="shared" si="1136"/>
        <v>#N/A</v>
      </c>
      <c r="AW232" s="124" t="e">
        <f t="shared" si="1136"/>
        <v>#N/A</v>
      </c>
      <c r="AX232" s="124" t="e">
        <f t="shared" si="1136"/>
        <v>#N/A</v>
      </c>
      <c r="AY232" s="124" t="e">
        <f t="shared" si="1136"/>
        <v>#N/A</v>
      </c>
      <c r="AZ232" s="124" t="e">
        <f t="shared" si="1136"/>
        <v>#N/A</v>
      </c>
      <c r="BA232" s="124" t="e">
        <f t="shared" si="1136"/>
        <v>#N/A</v>
      </c>
      <c r="BB232" s="124" t="e">
        <f t="shared" si="1136"/>
        <v>#N/A</v>
      </c>
      <c r="BC232" s="124" t="e">
        <f t="shared" ref="BC232:BN236" si="1137">BB226</f>
        <v>#N/A</v>
      </c>
      <c r="BD232" s="124" t="e">
        <f t="shared" si="1137"/>
        <v>#N/A</v>
      </c>
      <c r="BE232" s="124" t="e">
        <f t="shared" si="1137"/>
        <v>#N/A</v>
      </c>
      <c r="BF232" s="124" t="e">
        <f t="shared" si="1137"/>
        <v>#N/A</v>
      </c>
      <c r="BG232" s="124" t="e">
        <f t="shared" si="1137"/>
        <v>#N/A</v>
      </c>
      <c r="BH232" s="124" t="e">
        <f t="shared" si="1137"/>
        <v>#N/A</v>
      </c>
      <c r="BI232" s="124" t="e">
        <f t="shared" si="1137"/>
        <v>#N/A</v>
      </c>
      <c r="BJ232" s="124" t="e">
        <f t="shared" si="1137"/>
        <v>#N/A</v>
      </c>
      <c r="BK232" s="124" t="e">
        <f t="shared" si="1137"/>
        <v>#N/A</v>
      </c>
      <c r="BL232" s="124" t="e">
        <f t="shared" si="1137"/>
        <v>#N/A</v>
      </c>
      <c r="BM232" s="124" t="e">
        <f t="shared" si="1137"/>
        <v>#N/A</v>
      </c>
      <c r="BN232" s="124" t="e">
        <f t="shared" si="1137"/>
        <v>#N/A</v>
      </c>
    </row>
    <row r="233" spans="3:66" s="124" customFormat="1" hidden="1">
      <c r="C233" s="124" t="s">
        <v>29</v>
      </c>
      <c r="F233" s="124">
        <f t="shared" ref="F233:F236" si="1138">E227</f>
        <v>545283.88196872594</v>
      </c>
      <c r="G233" s="124">
        <f t="shared" si="1134"/>
        <v>576832.44942548801</v>
      </c>
      <c r="H233" s="124">
        <f t="shared" si="1134"/>
        <v>610206.326856534</v>
      </c>
      <c r="I233" s="124">
        <f t="shared" si="1134"/>
        <v>645511.12148180488</v>
      </c>
      <c r="J233" s="124">
        <f t="shared" si="1134"/>
        <v>682858.55065325228</v>
      </c>
      <c r="K233" s="124">
        <f t="shared" si="1134"/>
        <v>722366.79536961881</v>
      </c>
      <c r="L233" s="124">
        <f t="shared" si="1134"/>
        <v>764160.87424457539</v>
      </c>
      <c r="M233" s="124" t="e">
        <f t="shared" si="1134"/>
        <v>#N/A</v>
      </c>
      <c r="N233" s="124" t="e">
        <f t="shared" si="1134"/>
        <v>#N/A</v>
      </c>
      <c r="O233" s="124" t="e">
        <f t="shared" si="1134"/>
        <v>#N/A</v>
      </c>
      <c r="P233" s="124" t="e">
        <f t="shared" si="1134"/>
        <v>#N/A</v>
      </c>
      <c r="Q233" s="124" t="e">
        <f t="shared" si="1134"/>
        <v>#N/A</v>
      </c>
      <c r="R233" s="124" t="e">
        <f t="shared" si="1134"/>
        <v>#N/A</v>
      </c>
      <c r="S233" s="124" t="e">
        <f t="shared" si="1134"/>
        <v>#N/A</v>
      </c>
      <c r="T233" s="124" t="e">
        <f t="shared" si="1134"/>
        <v>#N/A</v>
      </c>
      <c r="U233" s="124" t="e">
        <f t="shared" si="1134"/>
        <v>#N/A</v>
      </c>
      <c r="V233" s="124" t="e">
        <f t="shared" si="1134"/>
        <v>#N/A</v>
      </c>
      <c r="W233" s="124" t="e">
        <f t="shared" si="1135"/>
        <v>#N/A</v>
      </c>
      <c r="X233" s="124" t="e">
        <f t="shared" si="1135"/>
        <v>#N/A</v>
      </c>
      <c r="Y233" s="124" t="e">
        <f t="shared" si="1135"/>
        <v>#N/A</v>
      </c>
      <c r="Z233" s="124" t="e">
        <f t="shared" si="1135"/>
        <v>#N/A</v>
      </c>
      <c r="AA233" s="124" t="e">
        <f t="shared" si="1135"/>
        <v>#N/A</v>
      </c>
      <c r="AB233" s="124" t="e">
        <f t="shared" si="1135"/>
        <v>#N/A</v>
      </c>
      <c r="AC233" s="124" t="e">
        <f t="shared" si="1135"/>
        <v>#N/A</v>
      </c>
      <c r="AD233" s="124" t="e">
        <f t="shared" si="1135"/>
        <v>#N/A</v>
      </c>
      <c r="AE233" s="124" t="e">
        <f t="shared" si="1135"/>
        <v>#N/A</v>
      </c>
      <c r="AF233" s="124" t="e">
        <f t="shared" si="1135"/>
        <v>#N/A</v>
      </c>
      <c r="AG233" s="124" t="e">
        <f t="shared" si="1135"/>
        <v>#N/A</v>
      </c>
      <c r="AH233" s="124" t="e">
        <f t="shared" si="1135"/>
        <v>#N/A</v>
      </c>
      <c r="AI233" s="124" t="e">
        <f t="shared" si="1135"/>
        <v>#N/A</v>
      </c>
      <c r="AJ233" s="124" t="e">
        <f t="shared" si="1135"/>
        <v>#N/A</v>
      </c>
      <c r="AK233" s="124" t="e">
        <f t="shared" si="1135"/>
        <v>#N/A</v>
      </c>
      <c r="AL233" s="124" t="e">
        <f t="shared" si="1135"/>
        <v>#N/A</v>
      </c>
      <c r="AM233" s="124" t="e">
        <f t="shared" si="1136"/>
        <v>#N/A</v>
      </c>
      <c r="AN233" s="124" t="e">
        <f t="shared" si="1136"/>
        <v>#N/A</v>
      </c>
      <c r="AO233" s="124" t="e">
        <f t="shared" si="1136"/>
        <v>#N/A</v>
      </c>
      <c r="AP233" s="124" t="e">
        <f t="shared" si="1136"/>
        <v>#N/A</v>
      </c>
      <c r="AQ233" s="124" t="e">
        <f t="shared" si="1136"/>
        <v>#N/A</v>
      </c>
      <c r="AR233" s="124" t="e">
        <f t="shared" si="1136"/>
        <v>#N/A</v>
      </c>
      <c r="AS233" s="124" t="e">
        <f t="shared" si="1136"/>
        <v>#N/A</v>
      </c>
      <c r="AT233" s="124" t="e">
        <f t="shared" si="1136"/>
        <v>#N/A</v>
      </c>
      <c r="AU233" s="124" t="e">
        <f t="shared" si="1136"/>
        <v>#N/A</v>
      </c>
      <c r="AV233" s="124" t="e">
        <f t="shared" si="1136"/>
        <v>#N/A</v>
      </c>
      <c r="AW233" s="124" t="e">
        <f t="shared" si="1136"/>
        <v>#N/A</v>
      </c>
      <c r="AX233" s="124" t="e">
        <f t="shared" si="1136"/>
        <v>#N/A</v>
      </c>
      <c r="AY233" s="124" t="e">
        <f t="shared" si="1136"/>
        <v>#N/A</v>
      </c>
      <c r="AZ233" s="124" t="e">
        <f t="shared" si="1136"/>
        <v>#N/A</v>
      </c>
      <c r="BA233" s="124" t="e">
        <f t="shared" si="1136"/>
        <v>#N/A</v>
      </c>
      <c r="BB233" s="124" t="e">
        <f t="shared" si="1136"/>
        <v>#N/A</v>
      </c>
      <c r="BC233" s="124" t="e">
        <f t="shared" si="1137"/>
        <v>#N/A</v>
      </c>
      <c r="BD233" s="124" t="e">
        <f t="shared" si="1137"/>
        <v>#N/A</v>
      </c>
      <c r="BE233" s="124" t="e">
        <f t="shared" si="1137"/>
        <v>#N/A</v>
      </c>
      <c r="BF233" s="124" t="e">
        <f t="shared" si="1137"/>
        <v>#N/A</v>
      </c>
      <c r="BG233" s="124" t="e">
        <f t="shared" si="1137"/>
        <v>#N/A</v>
      </c>
      <c r="BH233" s="124" t="e">
        <f t="shared" si="1137"/>
        <v>#N/A</v>
      </c>
      <c r="BI233" s="124" t="e">
        <f t="shared" si="1137"/>
        <v>#N/A</v>
      </c>
      <c r="BJ233" s="124" t="e">
        <f t="shared" si="1137"/>
        <v>#N/A</v>
      </c>
      <c r="BK233" s="124" t="e">
        <f t="shared" si="1137"/>
        <v>#N/A</v>
      </c>
      <c r="BL233" s="124" t="e">
        <f t="shared" si="1137"/>
        <v>#N/A</v>
      </c>
      <c r="BM233" s="124" t="e">
        <f t="shared" si="1137"/>
        <v>#N/A</v>
      </c>
      <c r="BN233" s="124" t="e">
        <f t="shared" si="1137"/>
        <v>#N/A</v>
      </c>
    </row>
    <row r="234" spans="3:66" s="124" customFormat="1" hidden="1">
      <c r="C234" s="124" t="s">
        <v>31</v>
      </c>
      <c r="F234" s="124">
        <f t="shared" si="1138"/>
        <v>240361.55694568998</v>
      </c>
      <c r="G234" s="124">
        <f t="shared" si="1134"/>
        <v>208812.989488928</v>
      </c>
      <c r="H234" s="124">
        <f t="shared" si="1134"/>
        <v>175439.11205788198</v>
      </c>
      <c r="I234" s="124">
        <f t="shared" si="1134"/>
        <v>140134.31743261105</v>
      </c>
      <c r="J234" s="124">
        <f t="shared" si="1134"/>
        <v>102786.88826116369</v>
      </c>
      <c r="K234" s="124">
        <f t="shared" si="1134"/>
        <v>63278.643544797073</v>
      </c>
      <c r="L234" s="124">
        <f t="shared" si="1134"/>
        <v>21484.564669840544</v>
      </c>
      <c r="M234" s="124" t="e">
        <f t="shared" si="1134"/>
        <v>#N/A</v>
      </c>
      <c r="N234" s="124" t="e">
        <f t="shared" si="1134"/>
        <v>#N/A</v>
      </c>
      <c r="O234" s="124" t="e">
        <f t="shared" si="1134"/>
        <v>#N/A</v>
      </c>
      <c r="P234" s="124" t="e">
        <f t="shared" si="1134"/>
        <v>#N/A</v>
      </c>
      <c r="Q234" s="124" t="e">
        <f t="shared" si="1134"/>
        <v>#N/A</v>
      </c>
      <c r="R234" s="124" t="e">
        <f t="shared" si="1134"/>
        <v>#N/A</v>
      </c>
      <c r="S234" s="124" t="e">
        <f t="shared" si="1134"/>
        <v>#N/A</v>
      </c>
      <c r="T234" s="124" t="e">
        <f t="shared" si="1134"/>
        <v>#N/A</v>
      </c>
      <c r="U234" s="124" t="e">
        <f t="shared" si="1134"/>
        <v>#N/A</v>
      </c>
      <c r="V234" s="124" t="e">
        <f t="shared" si="1134"/>
        <v>#N/A</v>
      </c>
      <c r="W234" s="124" t="e">
        <f t="shared" si="1135"/>
        <v>#N/A</v>
      </c>
      <c r="X234" s="124" t="e">
        <f t="shared" si="1135"/>
        <v>#N/A</v>
      </c>
      <c r="Y234" s="124" t="e">
        <f t="shared" si="1135"/>
        <v>#N/A</v>
      </c>
      <c r="Z234" s="124" t="e">
        <f t="shared" si="1135"/>
        <v>#N/A</v>
      </c>
      <c r="AA234" s="124" t="e">
        <f t="shared" si="1135"/>
        <v>#N/A</v>
      </c>
      <c r="AB234" s="124" t="e">
        <f t="shared" si="1135"/>
        <v>#N/A</v>
      </c>
      <c r="AC234" s="124" t="e">
        <f t="shared" si="1135"/>
        <v>#N/A</v>
      </c>
      <c r="AD234" s="124" t="e">
        <f t="shared" si="1135"/>
        <v>#N/A</v>
      </c>
      <c r="AE234" s="124" t="e">
        <f t="shared" si="1135"/>
        <v>#N/A</v>
      </c>
      <c r="AF234" s="124" t="e">
        <f t="shared" si="1135"/>
        <v>#N/A</v>
      </c>
      <c r="AG234" s="124" t="e">
        <f t="shared" si="1135"/>
        <v>#N/A</v>
      </c>
      <c r="AH234" s="124" t="e">
        <f t="shared" si="1135"/>
        <v>#N/A</v>
      </c>
      <c r="AI234" s="124" t="e">
        <f t="shared" si="1135"/>
        <v>#N/A</v>
      </c>
      <c r="AJ234" s="124" t="e">
        <f t="shared" si="1135"/>
        <v>#N/A</v>
      </c>
      <c r="AK234" s="124" t="e">
        <f t="shared" si="1135"/>
        <v>#N/A</v>
      </c>
      <c r="AL234" s="124" t="e">
        <f t="shared" si="1135"/>
        <v>#N/A</v>
      </c>
      <c r="AM234" s="124" t="e">
        <f t="shared" si="1136"/>
        <v>#N/A</v>
      </c>
      <c r="AN234" s="124" t="e">
        <f t="shared" si="1136"/>
        <v>#N/A</v>
      </c>
      <c r="AO234" s="124" t="e">
        <f t="shared" si="1136"/>
        <v>#N/A</v>
      </c>
      <c r="AP234" s="124" t="e">
        <f t="shared" si="1136"/>
        <v>#N/A</v>
      </c>
      <c r="AQ234" s="124" t="e">
        <f t="shared" si="1136"/>
        <v>#N/A</v>
      </c>
      <c r="AR234" s="124" t="e">
        <f t="shared" si="1136"/>
        <v>#N/A</v>
      </c>
      <c r="AS234" s="124" t="e">
        <f t="shared" si="1136"/>
        <v>#N/A</v>
      </c>
      <c r="AT234" s="124" t="e">
        <f t="shared" si="1136"/>
        <v>#N/A</v>
      </c>
      <c r="AU234" s="124" t="e">
        <f t="shared" si="1136"/>
        <v>#N/A</v>
      </c>
      <c r="AV234" s="124" t="e">
        <f t="shared" si="1136"/>
        <v>#N/A</v>
      </c>
      <c r="AW234" s="124" t="e">
        <f t="shared" si="1136"/>
        <v>#N/A</v>
      </c>
      <c r="AX234" s="124" t="e">
        <f t="shared" si="1136"/>
        <v>#N/A</v>
      </c>
      <c r="AY234" s="124" t="e">
        <f t="shared" si="1136"/>
        <v>#N/A</v>
      </c>
      <c r="AZ234" s="124" t="e">
        <f t="shared" si="1136"/>
        <v>#N/A</v>
      </c>
      <c r="BA234" s="124" t="e">
        <f t="shared" si="1136"/>
        <v>#N/A</v>
      </c>
      <c r="BB234" s="124" t="e">
        <f t="shared" si="1136"/>
        <v>#N/A</v>
      </c>
      <c r="BC234" s="124" t="e">
        <f t="shared" si="1137"/>
        <v>#N/A</v>
      </c>
      <c r="BD234" s="124" t="e">
        <f t="shared" si="1137"/>
        <v>#N/A</v>
      </c>
      <c r="BE234" s="124" t="e">
        <f t="shared" si="1137"/>
        <v>#N/A</v>
      </c>
      <c r="BF234" s="124" t="e">
        <f t="shared" si="1137"/>
        <v>#N/A</v>
      </c>
      <c r="BG234" s="124" t="e">
        <f t="shared" si="1137"/>
        <v>#N/A</v>
      </c>
      <c r="BH234" s="124" t="e">
        <f t="shared" si="1137"/>
        <v>#N/A</v>
      </c>
      <c r="BI234" s="124" t="e">
        <f t="shared" si="1137"/>
        <v>#N/A</v>
      </c>
      <c r="BJ234" s="124" t="e">
        <f t="shared" si="1137"/>
        <v>#N/A</v>
      </c>
      <c r="BK234" s="124" t="e">
        <f t="shared" si="1137"/>
        <v>#N/A</v>
      </c>
      <c r="BL234" s="124" t="e">
        <f t="shared" si="1137"/>
        <v>#N/A</v>
      </c>
      <c r="BM234" s="124" t="e">
        <f t="shared" si="1137"/>
        <v>#N/A</v>
      </c>
      <c r="BN234" s="124" t="e">
        <f t="shared" si="1137"/>
        <v>#N/A</v>
      </c>
    </row>
    <row r="235" spans="3:66" s="124" customFormat="1" hidden="1">
      <c r="C235" s="124" t="s">
        <v>33</v>
      </c>
      <c r="F235" s="124">
        <f t="shared" si="1138"/>
        <v>785645.43891441601</v>
      </c>
      <c r="G235" s="124">
        <f t="shared" si="1134"/>
        <v>785645.43891441601</v>
      </c>
      <c r="H235" s="124">
        <f t="shared" si="1134"/>
        <v>785645.43891441601</v>
      </c>
      <c r="I235" s="124">
        <f t="shared" si="1134"/>
        <v>785645.43891441601</v>
      </c>
      <c r="J235" s="124">
        <f t="shared" si="1134"/>
        <v>785645.43891441601</v>
      </c>
      <c r="K235" s="124">
        <f t="shared" si="1134"/>
        <v>785645.43891441601</v>
      </c>
      <c r="L235" s="124">
        <f t="shared" si="1134"/>
        <v>785645.43891441601</v>
      </c>
      <c r="M235" s="124" t="e">
        <f t="shared" si="1134"/>
        <v>#N/A</v>
      </c>
      <c r="N235" s="124" t="e">
        <f t="shared" si="1134"/>
        <v>#N/A</v>
      </c>
      <c r="O235" s="124" t="e">
        <f t="shared" si="1134"/>
        <v>#N/A</v>
      </c>
      <c r="P235" s="124" t="e">
        <f t="shared" si="1134"/>
        <v>#N/A</v>
      </c>
      <c r="Q235" s="124" t="e">
        <f t="shared" si="1134"/>
        <v>#N/A</v>
      </c>
      <c r="R235" s="124" t="e">
        <f t="shared" si="1134"/>
        <v>#N/A</v>
      </c>
      <c r="S235" s="124" t="e">
        <f t="shared" si="1134"/>
        <v>#N/A</v>
      </c>
      <c r="T235" s="124" t="e">
        <f t="shared" si="1134"/>
        <v>#N/A</v>
      </c>
      <c r="U235" s="124" t="e">
        <f t="shared" si="1134"/>
        <v>#N/A</v>
      </c>
      <c r="V235" s="124" t="e">
        <f t="shared" si="1134"/>
        <v>#N/A</v>
      </c>
      <c r="W235" s="124" t="e">
        <f t="shared" si="1135"/>
        <v>#N/A</v>
      </c>
      <c r="X235" s="124" t="e">
        <f t="shared" si="1135"/>
        <v>#N/A</v>
      </c>
      <c r="Y235" s="124" t="e">
        <f t="shared" si="1135"/>
        <v>#N/A</v>
      </c>
      <c r="Z235" s="124" t="e">
        <f t="shared" si="1135"/>
        <v>#N/A</v>
      </c>
      <c r="AA235" s="124" t="e">
        <f t="shared" si="1135"/>
        <v>#N/A</v>
      </c>
      <c r="AB235" s="124" t="e">
        <f t="shared" si="1135"/>
        <v>#N/A</v>
      </c>
      <c r="AC235" s="124" t="e">
        <f t="shared" si="1135"/>
        <v>#N/A</v>
      </c>
      <c r="AD235" s="124" t="e">
        <f t="shared" si="1135"/>
        <v>#N/A</v>
      </c>
      <c r="AE235" s="124" t="e">
        <f t="shared" si="1135"/>
        <v>#N/A</v>
      </c>
      <c r="AF235" s="124" t="e">
        <f t="shared" si="1135"/>
        <v>#N/A</v>
      </c>
      <c r="AG235" s="124" t="e">
        <f t="shared" si="1135"/>
        <v>#N/A</v>
      </c>
      <c r="AH235" s="124" t="e">
        <f t="shared" si="1135"/>
        <v>#N/A</v>
      </c>
      <c r="AI235" s="124" t="e">
        <f t="shared" si="1135"/>
        <v>#N/A</v>
      </c>
      <c r="AJ235" s="124" t="e">
        <f t="shared" si="1135"/>
        <v>#N/A</v>
      </c>
      <c r="AK235" s="124" t="e">
        <f t="shared" si="1135"/>
        <v>#N/A</v>
      </c>
      <c r="AL235" s="124" t="e">
        <f t="shared" si="1135"/>
        <v>#N/A</v>
      </c>
      <c r="AM235" s="124" t="e">
        <f t="shared" si="1136"/>
        <v>#N/A</v>
      </c>
      <c r="AN235" s="124" t="e">
        <f t="shared" si="1136"/>
        <v>#N/A</v>
      </c>
      <c r="AO235" s="124" t="e">
        <f t="shared" si="1136"/>
        <v>#N/A</v>
      </c>
      <c r="AP235" s="124" t="e">
        <f t="shared" si="1136"/>
        <v>#N/A</v>
      </c>
      <c r="AQ235" s="124" t="e">
        <f t="shared" si="1136"/>
        <v>#N/A</v>
      </c>
      <c r="AR235" s="124" t="e">
        <f t="shared" si="1136"/>
        <v>#N/A</v>
      </c>
      <c r="AS235" s="124" t="e">
        <f t="shared" si="1136"/>
        <v>#N/A</v>
      </c>
      <c r="AT235" s="124" t="e">
        <f t="shared" si="1136"/>
        <v>#N/A</v>
      </c>
      <c r="AU235" s="124" t="e">
        <f t="shared" si="1136"/>
        <v>#N/A</v>
      </c>
      <c r="AV235" s="124" t="e">
        <f t="shared" si="1136"/>
        <v>#N/A</v>
      </c>
      <c r="AW235" s="124" t="e">
        <f t="shared" si="1136"/>
        <v>#N/A</v>
      </c>
      <c r="AX235" s="124" t="e">
        <f t="shared" si="1136"/>
        <v>#N/A</v>
      </c>
      <c r="AY235" s="124" t="e">
        <f t="shared" si="1136"/>
        <v>#N/A</v>
      </c>
      <c r="AZ235" s="124" t="e">
        <f t="shared" si="1136"/>
        <v>#N/A</v>
      </c>
      <c r="BA235" s="124" t="e">
        <f t="shared" si="1136"/>
        <v>#N/A</v>
      </c>
      <c r="BB235" s="124" t="e">
        <f t="shared" si="1136"/>
        <v>#N/A</v>
      </c>
      <c r="BC235" s="124" t="e">
        <f t="shared" si="1137"/>
        <v>#N/A</v>
      </c>
      <c r="BD235" s="124" t="e">
        <f t="shared" si="1137"/>
        <v>#N/A</v>
      </c>
      <c r="BE235" s="124" t="e">
        <f t="shared" si="1137"/>
        <v>#N/A</v>
      </c>
      <c r="BF235" s="124" t="e">
        <f t="shared" si="1137"/>
        <v>#N/A</v>
      </c>
      <c r="BG235" s="124" t="e">
        <f t="shared" si="1137"/>
        <v>#N/A</v>
      </c>
      <c r="BH235" s="124" t="e">
        <f t="shared" si="1137"/>
        <v>#N/A</v>
      </c>
      <c r="BI235" s="124" t="e">
        <f t="shared" si="1137"/>
        <v>#N/A</v>
      </c>
      <c r="BJ235" s="124" t="e">
        <f t="shared" si="1137"/>
        <v>#N/A</v>
      </c>
      <c r="BK235" s="124" t="e">
        <f t="shared" si="1137"/>
        <v>#N/A</v>
      </c>
      <c r="BL235" s="124" t="e">
        <f t="shared" si="1137"/>
        <v>#N/A</v>
      </c>
      <c r="BM235" s="124" t="e">
        <f t="shared" si="1137"/>
        <v>#N/A</v>
      </c>
      <c r="BN235" s="124" t="e">
        <f t="shared" si="1137"/>
        <v>#N/A</v>
      </c>
    </row>
    <row r="236" spans="3:66" s="124" customFormat="1" hidden="1">
      <c r="C236" s="124" t="s">
        <v>304</v>
      </c>
      <c r="F236" s="124">
        <f t="shared" si="1138"/>
        <v>4001936.1180312741</v>
      </c>
      <c r="G236" s="124">
        <f t="shared" si="1134"/>
        <v>3425103.6686057858</v>
      </c>
      <c r="H236" s="124">
        <f t="shared" si="1134"/>
        <v>2814897.3417492518</v>
      </c>
      <c r="I236" s="124">
        <f t="shared" si="1134"/>
        <v>2169386.2202674467</v>
      </c>
      <c r="J236" s="124">
        <f t="shared" si="1134"/>
        <v>1486527.6696141944</v>
      </c>
      <c r="K236" s="124">
        <f t="shared" si="1134"/>
        <v>764160.87424457562</v>
      </c>
      <c r="L236" s="124">
        <f t="shared" si="1134"/>
        <v>0</v>
      </c>
      <c r="M236" s="124" t="e">
        <f t="shared" si="1134"/>
        <v>#N/A</v>
      </c>
      <c r="N236" s="124" t="e">
        <f t="shared" si="1134"/>
        <v>#N/A</v>
      </c>
      <c r="O236" s="124" t="e">
        <f t="shared" si="1134"/>
        <v>#N/A</v>
      </c>
      <c r="P236" s="124" t="e">
        <f t="shared" si="1134"/>
        <v>#N/A</v>
      </c>
      <c r="Q236" s="124" t="e">
        <f t="shared" si="1134"/>
        <v>#N/A</v>
      </c>
      <c r="R236" s="124" t="e">
        <f t="shared" si="1134"/>
        <v>#N/A</v>
      </c>
      <c r="S236" s="124" t="e">
        <f t="shared" si="1134"/>
        <v>#N/A</v>
      </c>
      <c r="T236" s="124" t="e">
        <f t="shared" si="1134"/>
        <v>#N/A</v>
      </c>
      <c r="U236" s="124" t="e">
        <f t="shared" si="1134"/>
        <v>#N/A</v>
      </c>
      <c r="V236" s="124" t="e">
        <f t="shared" si="1134"/>
        <v>#N/A</v>
      </c>
      <c r="W236" s="124" t="e">
        <f t="shared" si="1135"/>
        <v>#N/A</v>
      </c>
      <c r="X236" s="124" t="e">
        <f t="shared" si="1135"/>
        <v>#N/A</v>
      </c>
      <c r="Y236" s="124" t="e">
        <f t="shared" si="1135"/>
        <v>#N/A</v>
      </c>
      <c r="Z236" s="124" t="e">
        <f t="shared" si="1135"/>
        <v>#N/A</v>
      </c>
      <c r="AA236" s="124" t="e">
        <f t="shared" si="1135"/>
        <v>#N/A</v>
      </c>
      <c r="AB236" s="124" t="e">
        <f t="shared" si="1135"/>
        <v>#N/A</v>
      </c>
      <c r="AC236" s="124" t="e">
        <f t="shared" si="1135"/>
        <v>#N/A</v>
      </c>
      <c r="AD236" s="124" t="e">
        <f t="shared" si="1135"/>
        <v>#N/A</v>
      </c>
      <c r="AE236" s="124" t="e">
        <f t="shared" si="1135"/>
        <v>#N/A</v>
      </c>
      <c r="AF236" s="124" t="e">
        <f t="shared" si="1135"/>
        <v>#N/A</v>
      </c>
      <c r="AG236" s="124" t="e">
        <f t="shared" si="1135"/>
        <v>#N/A</v>
      </c>
      <c r="AH236" s="124" t="e">
        <f t="shared" si="1135"/>
        <v>#N/A</v>
      </c>
      <c r="AI236" s="124" t="e">
        <f t="shared" si="1135"/>
        <v>#N/A</v>
      </c>
      <c r="AJ236" s="124" t="e">
        <f t="shared" si="1135"/>
        <v>#N/A</v>
      </c>
      <c r="AK236" s="124" t="e">
        <f t="shared" si="1135"/>
        <v>#N/A</v>
      </c>
      <c r="AL236" s="124" t="e">
        <f t="shared" si="1135"/>
        <v>#N/A</v>
      </c>
      <c r="AM236" s="124" t="e">
        <f t="shared" si="1136"/>
        <v>#N/A</v>
      </c>
      <c r="AN236" s="124" t="e">
        <f t="shared" si="1136"/>
        <v>#N/A</v>
      </c>
      <c r="AO236" s="124" t="e">
        <f t="shared" si="1136"/>
        <v>#N/A</v>
      </c>
      <c r="AP236" s="124" t="e">
        <f t="shared" si="1136"/>
        <v>#N/A</v>
      </c>
      <c r="AQ236" s="124" t="e">
        <f t="shared" si="1136"/>
        <v>#N/A</v>
      </c>
      <c r="AR236" s="124" t="e">
        <f t="shared" si="1136"/>
        <v>#N/A</v>
      </c>
      <c r="AS236" s="124" t="e">
        <f t="shared" si="1136"/>
        <v>#N/A</v>
      </c>
      <c r="AT236" s="124" t="e">
        <f t="shared" si="1136"/>
        <v>#N/A</v>
      </c>
      <c r="AU236" s="124" t="e">
        <f t="shared" si="1136"/>
        <v>#N/A</v>
      </c>
      <c r="AV236" s="124" t="e">
        <f t="shared" si="1136"/>
        <v>#N/A</v>
      </c>
      <c r="AW236" s="124" t="e">
        <f t="shared" si="1136"/>
        <v>#N/A</v>
      </c>
      <c r="AX236" s="124" t="e">
        <f t="shared" si="1136"/>
        <v>#N/A</v>
      </c>
      <c r="AY236" s="124" t="e">
        <f t="shared" si="1136"/>
        <v>#N/A</v>
      </c>
      <c r="AZ236" s="124" t="e">
        <f t="shared" si="1136"/>
        <v>#N/A</v>
      </c>
      <c r="BA236" s="124" t="e">
        <f t="shared" si="1136"/>
        <v>#N/A</v>
      </c>
      <c r="BB236" s="124" t="e">
        <f t="shared" si="1136"/>
        <v>#N/A</v>
      </c>
      <c r="BC236" s="124" t="e">
        <f t="shared" si="1137"/>
        <v>#N/A</v>
      </c>
      <c r="BD236" s="124" t="e">
        <f t="shared" si="1137"/>
        <v>#N/A</v>
      </c>
      <c r="BE236" s="124" t="e">
        <f t="shared" si="1137"/>
        <v>#N/A</v>
      </c>
      <c r="BF236" s="124" t="e">
        <f t="shared" si="1137"/>
        <v>#N/A</v>
      </c>
      <c r="BG236" s="124" t="e">
        <f t="shared" si="1137"/>
        <v>#N/A</v>
      </c>
      <c r="BH236" s="124" t="e">
        <f t="shared" si="1137"/>
        <v>#N/A</v>
      </c>
      <c r="BI236" s="124" t="e">
        <f t="shared" si="1137"/>
        <v>#N/A</v>
      </c>
      <c r="BJ236" s="124" t="e">
        <f t="shared" si="1137"/>
        <v>#N/A</v>
      </c>
      <c r="BK236" s="124" t="e">
        <f t="shared" si="1137"/>
        <v>#N/A</v>
      </c>
      <c r="BL236" s="124" t="e">
        <f t="shared" si="1137"/>
        <v>#N/A</v>
      </c>
      <c r="BM236" s="124" t="e">
        <f t="shared" si="1137"/>
        <v>#N/A</v>
      </c>
      <c r="BN236" s="124" t="e">
        <f t="shared" si="1137"/>
        <v>#N/A</v>
      </c>
    </row>
    <row r="237" spans="3:66" s="124" customFormat="1" hidden="1"/>
    <row r="238" spans="3:66" s="124" customFormat="1" hidden="1">
      <c r="C238" s="124" t="s">
        <v>303</v>
      </c>
      <c r="G238" s="124">
        <f>F232</f>
        <v>4547220</v>
      </c>
      <c r="H238" s="124">
        <f t="shared" ref="H238:W242" si="1139">G232</f>
        <v>4001936.1180312741</v>
      </c>
      <c r="I238" s="124">
        <f t="shared" si="1139"/>
        <v>3425103.6686057858</v>
      </c>
      <c r="J238" s="124">
        <f t="shared" si="1139"/>
        <v>2814897.3417492518</v>
      </c>
      <c r="K238" s="124">
        <f t="shared" si="1139"/>
        <v>2169386.2202674467</v>
      </c>
      <c r="L238" s="124">
        <f t="shared" si="1139"/>
        <v>1486527.6696141944</v>
      </c>
      <c r="M238" s="124">
        <f t="shared" si="1139"/>
        <v>764160.87424457562</v>
      </c>
      <c r="N238" s="124">
        <f t="shared" si="1139"/>
        <v>0</v>
      </c>
      <c r="O238" s="124" t="e">
        <f t="shared" si="1139"/>
        <v>#N/A</v>
      </c>
      <c r="P238" s="124" t="e">
        <f t="shared" si="1139"/>
        <v>#N/A</v>
      </c>
      <c r="Q238" s="124" t="e">
        <f t="shared" si="1139"/>
        <v>#N/A</v>
      </c>
      <c r="R238" s="124" t="e">
        <f t="shared" si="1139"/>
        <v>#N/A</v>
      </c>
      <c r="S238" s="124" t="e">
        <f t="shared" si="1139"/>
        <v>#N/A</v>
      </c>
      <c r="T238" s="124" t="e">
        <f t="shared" si="1139"/>
        <v>#N/A</v>
      </c>
      <c r="U238" s="124" t="e">
        <f t="shared" si="1139"/>
        <v>#N/A</v>
      </c>
      <c r="V238" s="124" t="e">
        <f t="shared" si="1139"/>
        <v>#N/A</v>
      </c>
      <c r="W238" s="124" t="e">
        <f t="shared" si="1139"/>
        <v>#N/A</v>
      </c>
      <c r="X238" s="124" t="e">
        <f t="shared" ref="X238:AM242" si="1140">W232</f>
        <v>#N/A</v>
      </c>
      <c r="Y238" s="124" t="e">
        <f t="shared" si="1140"/>
        <v>#N/A</v>
      </c>
      <c r="Z238" s="124" t="e">
        <f t="shared" si="1140"/>
        <v>#N/A</v>
      </c>
      <c r="AA238" s="124" t="e">
        <f t="shared" si="1140"/>
        <v>#N/A</v>
      </c>
      <c r="AB238" s="124" t="e">
        <f t="shared" si="1140"/>
        <v>#N/A</v>
      </c>
      <c r="AC238" s="124" t="e">
        <f t="shared" si="1140"/>
        <v>#N/A</v>
      </c>
      <c r="AD238" s="124" t="e">
        <f t="shared" si="1140"/>
        <v>#N/A</v>
      </c>
      <c r="AE238" s="124" t="e">
        <f t="shared" si="1140"/>
        <v>#N/A</v>
      </c>
      <c r="AF238" s="124" t="e">
        <f t="shared" si="1140"/>
        <v>#N/A</v>
      </c>
      <c r="AG238" s="124" t="e">
        <f t="shared" si="1140"/>
        <v>#N/A</v>
      </c>
      <c r="AH238" s="124" t="e">
        <f t="shared" si="1140"/>
        <v>#N/A</v>
      </c>
      <c r="AI238" s="124" t="e">
        <f t="shared" si="1140"/>
        <v>#N/A</v>
      </c>
      <c r="AJ238" s="124" t="e">
        <f t="shared" si="1140"/>
        <v>#N/A</v>
      </c>
      <c r="AK238" s="124" t="e">
        <f t="shared" si="1140"/>
        <v>#N/A</v>
      </c>
      <c r="AL238" s="124" t="e">
        <f t="shared" si="1140"/>
        <v>#N/A</v>
      </c>
      <c r="AM238" s="124" t="e">
        <f t="shared" si="1140"/>
        <v>#N/A</v>
      </c>
      <c r="AN238" s="124" t="e">
        <f t="shared" ref="AN238:BC242" si="1141">AM232</f>
        <v>#N/A</v>
      </c>
      <c r="AO238" s="124" t="e">
        <f t="shared" si="1141"/>
        <v>#N/A</v>
      </c>
      <c r="AP238" s="124" t="e">
        <f t="shared" si="1141"/>
        <v>#N/A</v>
      </c>
      <c r="AQ238" s="124" t="e">
        <f t="shared" si="1141"/>
        <v>#N/A</v>
      </c>
      <c r="AR238" s="124" t="e">
        <f t="shared" si="1141"/>
        <v>#N/A</v>
      </c>
      <c r="AS238" s="124" t="e">
        <f t="shared" si="1141"/>
        <v>#N/A</v>
      </c>
      <c r="AT238" s="124" t="e">
        <f t="shared" si="1141"/>
        <v>#N/A</v>
      </c>
      <c r="AU238" s="124" t="e">
        <f t="shared" si="1141"/>
        <v>#N/A</v>
      </c>
      <c r="AV238" s="124" t="e">
        <f t="shared" si="1141"/>
        <v>#N/A</v>
      </c>
      <c r="AW238" s="124" t="e">
        <f t="shared" si="1141"/>
        <v>#N/A</v>
      </c>
      <c r="AX238" s="124" t="e">
        <f t="shared" si="1141"/>
        <v>#N/A</v>
      </c>
      <c r="AY238" s="124" t="e">
        <f t="shared" si="1141"/>
        <v>#N/A</v>
      </c>
      <c r="AZ238" s="124" t="e">
        <f t="shared" si="1141"/>
        <v>#N/A</v>
      </c>
      <c r="BA238" s="124" t="e">
        <f t="shared" si="1141"/>
        <v>#N/A</v>
      </c>
      <c r="BB238" s="124" t="e">
        <f t="shared" si="1141"/>
        <v>#N/A</v>
      </c>
      <c r="BC238" s="124" t="e">
        <f t="shared" si="1141"/>
        <v>#N/A</v>
      </c>
      <c r="BD238" s="124" t="e">
        <f t="shared" ref="BD238:BN242" si="1142">BC232</f>
        <v>#N/A</v>
      </c>
      <c r="BE238" s="124" t="e">
        <f t="shared" si="1142"/>
        <v>#N/A</v>
      </c>
      <c r="BF238" s="124" t="e">
        <f t="shared" si="1142"/>
        <v>#N/A</v>
      </c>
      <c r="BG238" s="124" t="e">
        <f t="shared" si="1142"/>
        <v>#N/A</v>
      </c>
      <c r="BH238" s="124" t="e">
        <f t="shared" si="1142"/>
        <v>#N/A</v>
      </c>
      <c r="BI238" s="124" t="e">
        <f t="shared" si="1142"/>
        <v>#N/A</v>
      </c>
      <c r="BJ238" s="124" t="e">
        <f t="shared" si="1142"/>
        <v>#N/A</v>
      </c>
      <c r="BK238" s="124" t="e">
        <f t="shared" si="1142"/>
        <v>#N/A</v>
      </c>
      <c r="BL238" s="124" t="e">
        <f t="shared" si="1142"/>
        <v>#N/A</v>
      </c>
      <c r="BM238" s="124" t="e">
        <f t="shared" si="1142"/>
        <v>#N/A</v>
      </c>
      <c r="BN238" s="124" t="e">
        <f t="shared" si="1142"/>
        <v>#N/A</v>
      </c>
    </row>
    <row r="239" spans="3:66" s="124" customFormat="1" hidden="1">
      <c r="C239" s="124" t="s">
        <v>29</v>
      </c>
      <c r="G239" s="124">
        <f t="shared" ref="G239:G242" si="1143">F233</f>
        <v>545283.88196872594</v>
      </c>
      <c r="H239" s="124">
        <f t="shared" si="1139"/>
        <v>576832.44942548801</v>
      </c>
      <c r="I239" s="124">
        <f t="shared" si="1139"/>
        <v>610206.326856534</v>
      </c>
      <c r="J239" s="124">
        <f t="shared" si="1139"/>
        <v>645511.12148180488</v>
      </c>
      <c r="K239" s="124">
        <f t="shared" si="1139"/>
        <v>682858.55065325228</v>
      </c>
      <c r="L239" s="124">
        <f t="shared" si="1139"/>
        <v>722366.79536961881</v>
      </c>
      <c r="M239" s="124">
        <f t="shared" si="1139"/>
        <v>764160.87424457539</v>
      </c>
      <c r="N239" s="124" t="e">
        <f t="shared" si="1139"/>
        <v>#N/A</v>
      </c>
      <c r="O239" s="124" t="e">
        <f t="shared" si="1139"/>
        <v>#N/A</v>
      </c>
      <c r="P239" s="124" t="e">
        <f t="shared" si="1139"/>
        <v>#N/A</v>
      </c>
      <c r="Q239" s="124" t="e">
        <f t="shared" si="1139"/>
        <v>#N/A</v>
      </c>
      <c r="R239" s="124" t="e">
        <f t="shared" si="1139"/>
        <v>#N/A</v>
      </c>
      <c r="S239" s="124" t="e">
        <f t="shared" si="1139"/>
        <v>#N/A</v>
      </c>
      <c r="T239" s="124" t="e">
        <f t="shared" si="1139"/>
        <v>#N/A</v>
      </c>
      <c r="U239" s="124" t="e">
        <f t="shared" si="1139"/>
        <v>#N/A</v>
      </c>
      <c r="V239" s="124" t="e">
        <f t="shared" si="1139"/>
        <v>#N/A</v>
      </c>
      <c r="W239" s="124" t="e">
        <f t="shared" si="1139"/>
        <v>#N/A</v>
      </c>
      <c r="X239" s="124" t="e">
        <f t="shared" si="1140"/>
        <v>#N/A</v>
      </c>
      <c r="Y239" s="124" t="e">
        <f t="shared" si="1140"/>
        <v>#N/A</v>
      </c>
      <c r="Z239" s="124" t="e">
        <f t="shared" si="1140"/>
        <v>#N/A</v>
      </c>
      <c r="AA239" s="124" t="e">
        <f t="shared" si="1140"/>
        <v>#N/A</v>
      </c>
      <c r="AB239" s="124" t="e">
        <f t="shared" si="1140"/>
        <v>#N/A</v>
      </c>
      <c r="AC239" s="124" t="e">
        <f t="shared" si="1140"/>
        <v>#N/A</v>
      </c>
      <c r="AD239" s="124" t="e">
        <f t="shared" si="1140"/>
        <v>#N/A</v>
      </c>
      <c r="AE239" s="124" t="e">
        <f t="shared" si="1140"/>
        <v>#N/A</v>
      </c>
      <c r="AF239" s="124" t="e">
        <f t="shared" si="1140"/>
        <v>#N/A</v>
      </c>
      <c r="AG239" s="124" t="e">
        <f t="shared" si="1140"/>
        <v>#N/A</v>
      </c>
      <c r="AH239" s="124" t="e">
        <f t="shared" si="1140"/>
        <v>#N/A</v>
      </c>
      <c r="AI239" s="124" t="e">
        <f t="shared" si="1140"/>
        <v>#N/A</v>
      </c>
      <c r="AJ239" s="124" t="e">
        <f t="shared" si="1140"/>
        <v>#N/A</v>
      </c>
      <c r="AK239" s="124" t="e">
        <f t="shared" si="1140"/>
        <v>#N/A</v>
      </c>
      <c r="AL239" s="124" t="e">
        <f t="shared" si="1140"/>
        <v>#N/A</v>
      </c>
      <c r="AM239" s="124" t="e">
        <f t="shared" si="1140"/>
        <v>#N/A</v>
      </c>
      <c r="AN239" s="124" t="e">
        <f t="shared" si="1141"/>
        <v>#N/A</v>
      </c>
      <c r="AO239" s="124" t="e">
        <f t="shared" si="1141"/>
        <v>#N/A</v>
      </c>
      <c r="AP239" s="124" t="e">
        <f t="shared" si="1141"/>
        <v>#N/A</v>
      </c>
      <c r="AQ239" s="124" t="e">
        <f t="shared" si="1141"/>
        <v>#N/A</v>
      </c>
      <c r="AR239" s="124" t="e">
        <f t="shared" si="1141"/>
        <v>#N/A</v>
      </c>
      <c r="AS239" s="124" t="e">
        <f t="shared" si="1141"/>
        <v>#N/A</v>
      </c>
      <c r="AT239" s="124" t="e">
        <f t="shared" si="1141"/>
        <v>#N/A</v>
      </c>
      <c r="AU239" s="124" t="e">
        <f t="shared" si="1141"/>
        <v>#N/A</v>
      </c>
      <c r="AV239" s="124" t="e">
        <f t="shared" si="1141"/>
        <v>#N/A</v>
      </c>
      <c r="AW239" s="124" t="e">
        <f t="shared" si="1141"/>
        <v>#N/A</v>
      </c>
      <c r="AX239" s="124" t="e">
        <f t="shared" si="1141"/>
        <v>#N/A</v>
      </c>
      <c r="AY239" s="124" t="e">
        <f t="shared" si="1141"/>
        <v>#N/A</v>
      </c>
      <c r="AZ239" s="124" t="e">
        <f t="shared" si="1141"/>
        <v>#N/A</v>
      </c>
      <c r="BA239" s="124" t="e">
        <f t="shared" si="1141"/>
        <v>#N/A</v>
      </c>
      <c r="BB239" s="124" t="e">
        <f t="shared" si="1141"/>
        <v>#N/A</v>
      </c>
      <c r="BC239" s="124" t="e">
        <f t="shared" si="1141"/>
        <v>#N/A</v>
      </c>
      <c r="BD239" s="124" t="e">
        <f t="shared" si="1142"/>
        <v>#N/A</v>
      </c>
      <c r="BE239" s="124" t="e">
        <f t="shared" si="1142"/>
        <v>#N/A</v>
      </c>
      <c r="BF239" s="124" t="e">
        <f t="shared" si="1142"/>
        <v>#N/A</v>
      </c>
      <c r="BG239" s="124" t="e">
        <f t="shared" si="1142"/>
        <v>#N/A</v>
      </c>
      <c r="BH239" s="124" t="e">
        <f t="shared" si="1142"/>
        <v>#N/A</v>
      </c>
      <c r="BI239" s="124" t="e">
        <f t="shared" si="1142"/>
        <v>#N/A</v>
      </c>
      <c r="BJ239" s="124" t="e">
        <f t="shared" si="1142"/>
        <v>#N/A</v>
      </c>
      <c r="BK239" s="124" t="e">
        <f t="shared" si="1142"/>
        <v>#N/A</v>
      </c>
      <c r="BL239" s="124" t="e">
        <f t="shared" si="1142"/>
        <v>#N/A</v>
      </c>
      <c r="BM239" s="124" t="e">
        <f t="shared" si="1142"/>
        <v>#N/A</v>
      </c>
      <c r="BN239" s="124" t="e">
        <f t="shared" si="1142"/>
        <v>#N/A</v>
      </c>
    </row>
    <row r="240" spans="3:66" s="124" customFormat="1" hidden="1">
      <c r="C240" s="124" t="s">
        <v>31</v>
      </c>
      <c r="G240" s="124">
        <f t="shared" si="1143"/>
        <v>240361.55694568998</v>
      </c>
      <c r="H240" s="124">
        <f t="shared" si="1139"/>
        <v>208812.989488928</v>
      </c>
      <c r="I240" s="124">
        <f t="shared" si="1139"/>
        <v>175439.11205788198</v>
      </c>
      <c r="J240" s="124">
        <f t="shared" si="1139"/>
        <v>140134.31743261105</v>
      </c>
      <c r="K240" s="124">
        <f t="shared" si="1139"/>
        <v>102786.88826116369</v>
      </c>
      <c r="L240" s="124">
        <f t="shared" si="1139"/>
        <v>63278.643544797073</v>
      </c>
      <c r="M240" s="124">
        <f t="shared" si="1139"/>
        <v>21484.564669840544</v>
      </c>
      <c r="N240" s="124" t="e">
        <f t="shared" si="1139"/>
        <v>#N/A</v>
      </c>
      <c r="O240" s="124" t="e">
        <f t="shared" si="1139"/>
        <v>#N/A</v>
      </c>
      <c r="P240" s="124" t="e">
        <f t="shared" si="1139"/>
        <v>#N/A</v>
      </c>
      <c r="Q240" s="124" t="e">
        <f t="shared" si="1139"/>
        <v>#N/A</v>
      </c>
      <c r="R240" s="124" t="e">
        <f t="shared" si="1139"/>
        <v>#N/A</v>
      </c>
      <c r="S240" s="124" t="e">
        <f t="shared" si="1139"/>
        <v>#N/A</v>
      </c>
      <c r="T240" s="124" t="e">
        <f t="shared" si="1139"/>
        <v>#N/A</v>
      </c>
      <c r="U240" s="124" t="e">
        <f t="shared" si="1139"/>
        <v>#N/A</v>
      </c>
      <c r="V240" s="124" t="e">
        <f t="shared" si="1139"/>
        <v>#N/A</v>
      </c>
      <c r="W240" s="124" t="e">
        <f t="shared" si="1139"/>
        <v>#N/A</v>
      </c>
      <c r="X240" s="124" t="e">
        <f t="shared" si="1140"/>
        <v>#N/A</v>
      </c>
      <c r="Y240" s="124" t="e">
        <f t="shared" si="1140"/>
        <v>#N/A</v>
      </c>
      <c r="Z240" s="124" t="e">
        <f t="shared" si="1140"/>
        <v>#N/A</v>
      </c>
      <c r="AA240" s="124" t="e">
        <f t="shared" si="1140"/>
        <v>#N/A</v>
      </c>
      <c r="AB240" s="124" t="e">
        <f t="shared" si="1140"/>
        <v>#N/A</v>
      </c>
      <c r="AC240" s="124" t="e">
        <f t="shared" si="1140"/>
        <v>#N/A</v>
      </c>
      <c r="AD240" s="124" t="e">
        <f t="shared" si="1140"/>
        <v>#N/A</v>
      </c>
      <c r="AE240" s="124" t="e">
        <f t="shared" si="1140"/>
        <v>#N/A</v>
      </c>
      <c r="AF240" s="124" t="e">
        <f t="shared" si="1140"/>
        <v>#N/A</v>
      </c>
      <c r="AG240" s="124" t="e">
        <f t="shared" si="1140"/>
        <v>#N/A</v>
      </c>
      <c r="AH240" s="124" t="e">
        <f t="shared" si="1140"/>
        <v>#N/A</v>
      </c>
      <c r="AI240" s="124" t="e">
        <f t="shared" si="1140"/>
        <v>#N/A</v>
      </c>
      <c r="AJ240" s="124" t="e">
        <f t="shared" si="1140"/>
        <v>#N/A</v>
      </c>
      <c r="AK240" s="124" t="e">
        <f t="shared" si="1140"/>
        <v>#N/A</v>
      </c>
      <c r="AL240" s="124" t="e">
        <f t="shared" si="1140"/>
        <v>#N/A</v>
      </c>
      <c r="AM240" s="124" t="e">
        <f t="shared" si="1140"/>
        <v>#N/A</v>
      </c>
      <c r="AN240" s="124" t="e">
        <f t="shared" si="1141"/>
        <v>#N/A</v>
      </c>
      <c r="AO240" s="124" t="e">
        <f t="shared" si="1141"/>
        <v>#N/A</v>
      </c>
      <c r="AP240" s="124" t="e">
        <f t="shared" si="1141"/>
        <v>#N/A</v>
      </c>
      <c r="AQ240" s="124" t="e">
        <f t="shared" si="1141"/>
        <v>#N/A</v>
      </c>
      <c r="AR240" s="124" t="e">
        <f t="shared" si="1141"/>
        <v>#N/A</v>
      </c>
      <c r="AS240" s="124" t="e">
        <f t="shared" si="1141"/>
        <v>#N/A</v>
      </c>
      <c r="AT240" s="124" t="e">
        <f t="shared" si="1141"/>
        <v>#N/A</v>
      </c>
      <c r="AU240" s="124" t="e">
        <f t="shared" si="1141"/>
        <v>#N/A</v>
      </c>
      <c r="AV240" s="124" t="e">
        <f t="shared" si="1141"/>
        <v>#N/A</v>
      </c>
      <c r="AW240" s="124" t="e">
        <f t="shared" si="1141"/>
        <v>#N/A</v>
      </c>
      <c r="AX240" s="124" t="e">
        <f t="shared" si="1141"/>
        <v>#N/A</v>
      </c>
      <c r="AY240" s="124" t="e">
        <f t="shared" si="1141"/>
        <v>#N/A</v>
      </c>
      <c r="AZ240" s="124" t="e">
        <f t="shared" si="1141"/>
        <v>#N/A</v>
      </c>
      <c r="BA240" s="124" t="e">
        <f t="shared" si="1141"/>
        <v>#N/A</v>
      </c>
      <c r="BB240" s="124" t="e">
        <f t="shared" si="1141"/>
        <v>#N/A</v>
      </c>
      <c r="BC240" s="124" t="e">
        <f t="shared" si="1141"/>
        <v>#N/A</v>
      </c>
      <c r="BD240" s="124" t="e">
        <f t="shared" si="1142"/>
        <v>#N/A</v>
      </c>
      <c r="BE240" s="124" t="e">
        <f t="shared" si="1142"/>
        <v>#N/A</v>
      </c>
      <c r="BF240" s="124" t="e">
        <f t="shared" si="1142"/>
        <v>#N/A</v>
      </c>
      <c r="BG240" s="124" t="e">
        <f t="shared" si="1142"/>
        <v>#N/A</v>
      </c>
      <c r="BH240" s="124" t="e">
        <f t="shared" si="1142"/>
        <v>#N/A</v>
      </c>
      <c r="BI240" s="124" t="e">
        <f t="shared" si="1142"/>
        <v>#N/A</v>
      </c>
      <c r="BJ240" s="124" t="e">
        <f t="shared" si="1142"/>
        <v>#N/A</v>
      </c>
      <c r="BK240" s="124" t="e">
        <f t="shared" si="1142"/>
        <v>#N/A</v>
      </c>
      <c r="BL240" s="124" t="e">
        <f t="shared" si="1142"/>
        <v>#N/A</v>
      </c>
      <c r="BM240" s="124" t="e">
        <f t="shared" si="1142"/>
        <v>#N/A</v>
      </c>
      <c r="BN240" s="124" t="e">
        <f t="shared" si="1142"/>
        <v>#N/A</v>
      </c>
    </row>
    <row r="241" spans="1:66" s="124" customFormat="1" hidden="1">
      <c r="C241" s="124" t="s">
        <v>33</v>
      </c>
      <c r="G241" s="124">
        <f t="shared" si="1143"/>
        <v>785645.43891441601</v>
      </c>
      <c r="H241" s="124">
        <f t="shared" si="1139"/>
        <v>785645.43891441601</v>
      </c>
      <c r="I241" s="124">
        <f t="shared" si="1139"/>
        <v>785645.43891441601</v>
      </c>
      <c r="J241" s="124">
        <f t="shared" si="1139"/>
        <v>785645.43891441601</v>
      </c>
      <c r="K241" s="124">
        <f t="shared" si="1139"/>
        <v>785645.43891441601</v>
      </c>
      <c r="L241" s="124">
        <f t="shared" si="1139"/>
        <v>785645.43891441601</v>
      </c>
      <c r="M241" s="124">
        <f t="shared" si="1139"/>
        <v>785645.43891441601</v>
      </c>
      <c r="N241" s="124" t="e">
        <f t="shared" si="1139"/>
        <v>#N/A</v>
      </c>
      <c r="O241" s="124" t="e">
        <f t="shared" si="1139"/>
        <v>#N/A</v>
      </c>
      <c r="P241" s="124" t="e">
        <f t="shared" si="1139"/>
        <v>#N/A</v>
      </c>
      <c r="Q241" s="124" t="e">
        <f t="shared" si="1139"/>
        <v>#N/A</v>
      </c>
      <c r="R241" s="124" t="e">
        <f t="shared" si="1139"/>
        <v>#N/A</v>
      </c>
      <c r="S241" s="124" t="e">
        <f t="shared" si="1139"/>
        <v>#N/A</v>
      </c>
      <c r="T241" s="124" t="e">
        <f t="shared" si="1139"/>
        <v>#N/A</v>
      </c>
      <c r="U241" s="124" t="e">
        <f t="shared" si="1139"/>
        <v>#N/A</v>
      </c>
      <c r="V241" s="124" t="e">
        <f t="shared" si="1139"/>
        <v>#N/A</v>
      </c>
      <c r="W241" s="124" t="e">
        <f t="shared" si="1139"/>
        <v>#N/A</v>
      </c>
      <c r="X241" s="124" t="e">
        <f t="shared" si="1140"/>
        <v>#N/A</v>
      </c>
      <c r="Y241" s="124" t="e">
        <f t="shared" si="1140"/>
        <v>#N/A</v>
      </c>
      <c r="Z241" s="124" t="e">
        <f t="shared" si="1140"/>
        <v>#N/A</v>
      </c>
      <c r="AA241" s="124" t="e">
        <f t="shared" si="1140"/>
        <v>#N/A</v>
      </c>
      <c r="AB241" s="124" t="e">
        <f t="shared" si="1140"/>
        <v>#N/A</v>
      </c>
      <c r="AC241" s="124" t="e">
        <f t="shared" si="1140"/>
        <v>#N/A</v>
      </c>
      <c r="AD241" s="124" t="e">
        <f t="shared" si="1140"/>
        <v>#N/A</v>
      </c>
      <c r="AE241" s="124" t="e">
        <f t="shared" si="1140"/>
        <v>#N/A</v>
      </c>
      <c r="AF241" s="124" t="e">
        <f t="shared" si="1140"/>
        <v>#N/A</v>
      </c>
      <c r="AG241" s="124" t="e">
        <f t="shared" si="1140"/>
        <v>#N/A</v>
      </c>
      <c r="AH241" s="124" t="e">
        <f t="shared" si="1140"/>
        <v>#N/A</v>
      </c>
      <c r="AI241" s="124" t="e">
        <f t="shared" si="1140"/>
        <v>#N/A</v>
      </c>
      <c r="AJ241" s="124" t="e">
        <f t="shared" si="1140"/>
        <v>#N/A</v>
      </c>
      <c r="AK241" s="124" t="e">
        <f t="shared" si="1140"/>
        <v>#N/A</v>
      </c>
      <c r="AL241" s="124" t="e">
        <f t="shared" si="1140"/>
        <v>#N/A</v>
      </c>
      <c r="AM241" s="124" t="e">
        <f t="shared" si="1140"/>
        <v>#N/A</v>
      </c>
      <c r="AN241" s="124" t="e">
        <f t="shared" si="1141"/>
        <v>#N/A</v>
      </c>
      <c r="AO241" s="124" t="e">
        <f t="shared" si="1141"/>
        <v>#N/A</v>
      </c>
      <c r="AP241" s="124" t="e">
        <f t="shared" si="1141"/>
        <v>#N/A</v>
      </c>
      <c r="AQ241" s="124" t="e">
        <f t="shared" si="1141"/>
        <v>#N/A</v>
      </c>
      <c r="AR241" s="124" t="e">
        <f t="shared" si="1141"/>
        <v>#N/A</v>
      </c>
      <c r="AS241" s="124" t="e">
        <f t="shared" si="1141"/>
        <v>#N/A</v>
      </c>
      <c r="AT241" s="124" t="e">
        <f t="shared" si="1141"/>
        <v>#N/A</v>
      </c>
      <c r="AU241" s="124" t="e">
        <f t="shared" si="1141"/>
        <v>#N/A</v>
      </c>
      <c r="AV241" s="124" t="e">
        <f t="shared" si="1141"/>
        <v>#N/A</v>
      </c>
      <c r="AW241" s="124" t="e">
        <f t="shared" si="1141"/>
        <v>#N/A</v>
      </c>
      <c r="AX241" s="124" t="e">
        <f t="shared" si="1141"/>
        <v>#N/A</v>
      </c>
      <c r="AY241" s="124" t="e">
        <f t="shared" si="1141"/>
        <v>#N/A</v>
      </c>
      <c r="AZ241" s="124" t="e">
        <f t="shared" si="1141"/>
        <v>#N/A</v>
      </c>
      <c r="BA241" s="124" t="e">
        <f t="shared" si="1141"/>
        <v>#N/A</v>
      </c>
      <c r="BB241" s="124" t="e">
        <f t="shared" si="1141"/>
        <v>#N/A</v>
      </c>
      <c r="BC241" s="124" t="e">
        <f t="shared" si="1141"/>
        <v>#N/A</v>
      </c>
      <c r="BD241" s="124" t="e">
        <f t="shared" si="1142"/>
        <v>#N/A</v>
      </c>
      <c r="BE241" s="124" t="e">
        <f t="shared" si="1142"/>
        <v>#N/A</v>
      </c>
      <c r="BF241" s="124" t="e">
        <f t="shared" si="1142"/>
        <v>#N/A</v>
      </c>
      <c r="BG241" s="124" t="e">
        <f t="shared" si="1142"/>
        <v>#N/A</v>
      </c>
      <c r="BH241" s="124" t="e">
        <f t="shared" si="1142"/>
        <v>#N/A</v>
      </c>
      <c r="BI241" s="124" t="e">
        <f t="shared" si="1142"/>
        <v>#N/A</v>
      </c>
      <c r="BJ241" s="124" t="e">
        <f t="shared" si="1142"/>
        <v>#N/A</v>
      </c>
      <c r="BK241" s="124" t="e">
        <f t="shared" si="1142"/>
        <v>#N/A</v>
      </c>
      <c r="BL241" s="124" t="e">
        <f t="shared" si="1142"/>
        <v>#N/A</v>
      </c>
      <c r="BM241" s="124" t="e">
        <f t="shared" si="1142"/>
        <v>#N/A</v>
      </c>
      <c r="BN241" s="124" t="e">
        <f t="shared" si="1142"/>
        <v>#N/A</v>
      </c>
    </row>
    <row r="242" spans="1:66" s="124" customFormat="1" hidden="1">
      <c r="C242" s="124" t="s">
        <v>304</v>
      </c>
      <c r="G242" s="124">
        <f t="shared" si="1143"/>
        <v>4001936.1180312741</v>
      </c>
      <c r="H242" s="124">
        <f t="shared" si="1139"/>
        <v>3425103.6686057858</v>
      </c>
      <c r="I242" s="124">
        <f t="shared" si="1139"/>
        <v>2814897.3417492518</v>
      </c>
      <c r="J242" s="124">
        <f t="shared" si="1139"/>
        <v>2169386.2202674467</v>
      </c>
      <c r="K242" s="124">
        <f t="shared" si="1139"/>
        <v>1486527.6696141944</v>
      </c>
      <c r="L242" s="124">
        <f t="shared" si="1139"/>
        <v>764160.87424457562</v>
      </c>
      <c r="M242" s="124">
        <f t="shared" si="1139"/>
        <v>0</v>
      </c>
      <c r="N242" s="124" t="e">
        <f t="shared" si="1139"/>
        <v>#N/A</v>
      </c>
      <c r="O242" s="124" t="e">
        <f t="shared" si="1139"/>
        <v>#N/A</v>
      </c>
      <c r="P242" s="124" t="e">
        <f t="shared" si="1139"/>
        <v>#N/A</v>
      </c>
      <c r="Q242" s="124" t="e">
        <f t="shared" si="1139"/>
        <v>#N/A</v>
      </c>
      <c r="R242" s="124" t="e">
        <f t="shared" si="1139"/>
        <v>#N/A</v>
      </c>
      <c r="S242" s="124" t="e">
        <f t="shared" si="1139"/>
        <v>#N/A</v>
      </c>
      <c r="T242" s="124" t="e">
        <f t="shared" si="1139"/>
        <v>#N/A</v>
      </c>
      <c r="U242" s="124" t="e">
        <f t="shared" si="1139"/>
        <v>#N/A</v>
      </c>
      <c r="V242" s="124" t="e">
        <f t="shared" si="1139"/>
        <v>#N/A</v>
      </c>
      <c r="W242" s="124" t="e">
        <f t="shared" si="1139"/>
        <v>#N/A</v>
      </c>
      <c r="X242" s="124" t="e">
        <f t="shared" si="1140"/>
        <v>#N/A</v>
      </c>
      <c r="Y242" s="124" t="e">
        <f t="shared" si="1140"/>
        <v>#N/A</v>
      </c>
      <c r="Z242" s="124" t="e">
        <f t="shared" si="1140"/>
        <v>#N/A</v>
      </c>
      <c r="AA242" s="124" t="e">
        <f t="shared" si="1140"/>
        <v>#N/A</v>
      </c>
      <c r="AB242" s="124" t="e">
        <f t="shared" si="1140"/>
        <v>#N/A</v>
      </c>
      <c r="AC242" s="124" t="e">
        <f t="shared" si="1140"/>
        <v>#N/A</v>
      </c>
      <c r="AD242" s="124" t="e">
        <f t="shared" si="1140"/>
        <v>#N/A</v>
      </c>
      <c r="AE242" s="124" t="e">
        <f t="shared" si="1140"/>
        <v>#N/A</v>
      </c>
      <c r="AF242" s="124" t="e">
        <f t="shared" si="1140"/>
        <v>#N/A</v>
      </c>
      <c r="AG242" s="124" t="e">
        <f t="shared" si="1140"/>
        <v>#N/A</v>
      </c>
      <c r="AH242" s="124" t="e">
        <f t="shared" si="1140"/>
        <v>#N/A</v>
      </c>
      <c r="AI242" s="124" t="e">
        <f t="shared" si="1140"/>
        <v>#N/A</v>
      </c>
      <c r="AJ242" s="124" t="e">
        <f t="shared" si="1140"/>
        <v>#N/A</v>
      </c>
      <c r="AK242" s="124" t="e">
        <f t="shared" si="1140"/>
        <v>#N/A</v>
      </c>
      <c r="AL242" s="124" t="e">
        <f t="shared" si="1140"/>
        <v>#N/A</v>
      </c>
      <c r="AM242" s="124" t="e">
        <f t="shared" si="1140"/>
        <v>#N/A</v>
      </c>
      <c r="AN242" s="124" t="e">
        <f t="shared" si="1141"/>
        <v>#N/A</v>
      </c>
      <c r="AO242" s="124" t="e">
        <f t="shared" si="1141"/>
        <v>#N/A</v>
      </c>
      <c r="AP242" s="124" t="e">
        <f t="shared" si="1141"/>
        <v>#N/A</v>
      </c>
      <c r="AQ242" s="124" t="e">
        <f t="shared" si="1141"/>
        <v>#N/A</v>
      </c>
      <c r="AR242" s="124" t="e">
        <f t="shared" si="1141"/>
        <v>#N/A</v>
      </c>
      <c r="AS242" s="124" t="e">
        <f t="shared" si="1141"/>
        <v>#N/A</v>
      </c>
      <c r="AT242" s="124" t="e">
        <f t="shared" si="1141"/>
        <v>#N/A</v>
      </c>
      <c r="AU242" s="124" t="e">
        <f t="shared" si="1141"/>
        <v>#N/A</v>
      </c>
      <c r="AV242" s="124" t="e">
        <f t="shared" si="1141"/>
        <v>#N/A</v>
      </c>
      <c r="AW242" s="124" t="e">
        <f t="shared" si="1141"/>
        <v>#N/A</v>
      </c>
      <c r="AX242" s="124" t="e">
        <f t="shared" si="1141"/>
        <v>#N/A</v>
      </c>
      <c r="AY242" s="124" t="e">
        <f t="shared" si="1141"/>
        <v>#N/A</v>
      </c>
      <c r="AZ242" s="124" t="e">
        <f t="shared" si="1141"/>
        <v>#N/A</v>
      </c>
      <c r="BA242" s="124" t="e">
        <f t="shared" si="1141"/>
        <v>#N/A</v>
      </c>
      <c r="BB242" s="124" t="e">
        <f t="shared" si="1141"/>
        <v>#N/A</v>
      </c>
      <c r="BC242" s="124" t="e">
        <f t="shared" si="1141"/>
        <v>#N/A</v>
      </c>
      <c r="BD242" s="124" t="e">
        <f t="shared" si="1142"/>
        <v>#N/A</v>
      </c>
      <c r="BE242" s="124" t="e">
        <f t="shared" si="1142"/>
        <v>#N/A</v>
      </c>
      <c r="BF242" s="124" t="e">
        <f t="shared" si="1142"/>
        <v>#N/A</v>
      </c>
      <c r="BG242" s="124" t="e">
        <f t="shared" si="1142"/>
        <v>#N/A</v>
      </c>
      <c r="BH242" s="124" t="e">
        <f t="shared" si="1142"/>
        <v>#N/A</v>
      </c>
      <c r="BI242" s="124" t="e">
        <f t="shared" si="1142"/>
        <v>#N/A</v>
      </c>
      <c r="BJ242" s="124" t="e">
        <f t="shared" si="1142"/>
        <v>#N/A</v>
      </c>
      <c r="BK242" s="124" t="e">
        <f t="shared" si="1142"/>
        <v>#N/A</v>
      </c>
      <c r="BL242" s="124" t="e">
        <f t="shared" si="1142"/>
        <v>#N/A</v>
      </c>
      <c r="BM242" s="124" t="e">
        <f t="shared" si="1142"/>
        <v>#N/A</v>
      </c>
      <c r="BN242" s="124" t="e">
        <f t="shared" si="1142"/>
        <v>#N/A</v>
      </c>
    </row>
    <row r="243" spans="1:66" s="124" customFormat="1" hidden="1"/>
    <row r="244" spans="1:66" s="124" customFormat="1" hidden="1">
      <c r="C244" s="124" t="s">
        <v>303</v>
      </c>
      <c r="H244" s="124">
        <f>G238</f>
        <v>4547220</v>
      </c>
      <c r="I244" s="124">
        <f t="shared" ref="I244:X248" si="1144">H238</f>
        <v>4001936.1180312741</v>
      </c>
      <c r="J244" s="124">
        <f t="shared" si="1144"/>
        <v>3425103.6686057858</v>
      </c>
      <c r="K244" s="124">
        <f t="shared" si="1144"/>
        <v>2814897.3417492518</v>
      </c>
      <c r="L244" s="124">
        <f t="shared" si="1144"/>
        <v>2169386.2202674467</v>
      </c>
      <c r="M244" s="124">
        <f t="shared" si="1144"/>
        <v>1486527.6696141944</v>
      </c>
      <c r="N244" s="124">
        <f t="shared" si="1144"/>
        <v>764160.87424457562</v>
      </c>
      <c r="O244" s="124">
        <f t="shared" si="1144"/>
        <v>0</v>
      </c>
      <c r="P244" s="124" t="e">
        <f t="shared" si="1144"/>
        <v>#N/A</v>
      </c>
      <c r="Q244" s="124" t="e">
        <f t="shared" si="1144"/>
        <v>#N/A</v>
      </c>
      <c r="R244" s="124" t="e">
        <f t="shared" si="1144"/>
        <v>#N/A</v>
      </c>
      <c r="S244" s="124" t="e">
        <f t="shared" si="1144"/>
        <v>#N/A</v>
      </c>
      <c r="T244" s="124" t="e">
        <f t="shared" si="1144"/>
        <v>#N/A</v>
      </c>
      <c r="U244" s="124" t="e">
        <f t="shared" si="1144"/>
        <v>#N/A</v>
      </c>
      <c r="V244" s="124" t="e">
        <f t="shared" si="1144"/>
        <v>#N/A</v>
      </c>
      <c r="W244" s="124" t="e">
        <f t="shared" si="1144"/>
        <v>#N/A</v>
      </c>
      <c r="X244" s="124" t="e">
        <f t="shared" si="1144"/>
        <v>#N/A</v>
      </c>
      <c r="Y244" s="124" t="e">
        <f t="shared" ref="Y244:AN248" si="1145">X238</f>
        <v>#N/A</v>
      </c>
      <c r="Z244" s="124" t="e">
        <f t="shared" si="1145"/>
        <v>#N/A</v>
      </c>
      <c r="AA244" s="124" t="e">
        <f t="shared" si="1145"/>
        <v>#N/A</v>
      </c>
      <c r="AB244" s="124" t="e">
        <f t="shared" si="1145"/>
        <v>#N/A</v>
      </c>
      <c r="AC244" s="124" t="e">
        <f t="shared" si="1145"/>
        <v>#N/A</v>
      </c>
      <c r="AD244" s="124" t="e">
        <f t="shared" si="1145"/>
        <v>#N/A</v>
      </c>
      <c r="AE244" s="124" t="e">
        <f t="shared" si="1145"/>
        <v>#N/A</v>
      </c>
      <c r="AF244" s="124" t="e">
        <f t="shared" si="1145"/>
        <v>#N/A</v>
      </c>
      <c r="AG244" s="124" t="e">
        <f t="shared" si="1145"/>
        <v>#N/A</v>
      </c>
      <c r="AH244" s="124" t="e">
        <f t="shared" si="1145"/>
        <v>#N/A</v>
      </c>
      <c r="AI244" s="124" t="e">
        <f t="shared" si="1145"/>
        <v>#N/A</v>
      </c>
      <c r="AJ244" s="124" t="e">
        <f t="shared" si="1145"/>
        <v>#N/A</v>
      </c>
      <c r="AK244" s="124" t="e">
        <f t="shared" si="1145"/>
        <v>#N/A</v>
      </c>
      <c r="AL244" s="124" t="e">
        <f t="shared" si="1145"/>
        <v>#N/A</v>
      </c>
      <c r="AM244" s="124" t="e">
        <f t="shared" si="1145"/>
        <v>#N/A</v>
      </c>
      <c r="AN244" s="124" t="e">
        <f t="shared" si="1145"/>
        <v>#N/A</v>
      </c>
      <c r="AO244" s="124" t="e">
        <f t="shared" ref="AO244:BD248" si="1146">AN238</f>
        <v>#N/A</v>
      </c>
      <c r="AP244" s="124" t="e">
        <f t="shared" si="1146"/>
        <v>#N/A</v>
      </c>
      <c r="AQ244" s="124" t="e">
        <f t="shared" si="1146"/>
        <v>#N/A</v>
      </c>
      <c r="AR244" s="124" t="e">
        <f t="shared" si="1146"/>
        <v>#N/A</v>
      </c>
      <c r="AS244" s="124" t="e">
        <f t="shared" si="1146"/>
        <v>#N/A</v>
      </c>
      <c r="AT244" s="124" t="e">
        <f t="shared" si="1146"/>
        <v>#N/A</v>
      </c>
      <c r="AU244" s="124" t="e">
        <f t="shared" si="1146"/>
        <v>#N/A</v>
      </c>
      <c r="AV244" s="124" t="e">
        <f t="shared" si="1146"/>
        <v>#N/A</v>
      </c>
      <c r="AW244" s="124" t="e">
        <f t="shared" si="1146"/>
        <v>#N/A</v>
      </c>
      <c r="AX244" s="124" t="e">
        <f t="shared" si="1146"/>
        <v>#N/A</v>
      </c>
      <c r="AY244" s="124" t="e">
        <f t="shared" si="1146"/>
        <v>#N/A</v>
      </c>
      <c r="AZ244" s="124" t="e">
        <f t="shared" si="1146"/>
        <v>#N/A</v>
      </c>
      <c r="BA244" s="124" t="e">
        <f t="shared" si="1146"/>
        <v>#N/A</v>
      </c>
      <c r="BB244" s="124" t="e">
        <f t="shared" si="1146"/>
        <v>#N/A</v>
      </c>
      <c r="BC244" s="124" t="e">
        <f t="shared" si="1146"/>
        <v>#N/A</v>
      </c>
      <c r="BD244" s="124" t="e">
        <f t="shared" si="1146"/>
        <v>#N/A</v>
      </c>
      <c r="BE244" s="124" t="e">
        <f t="shared" ref="BE244:BN248" si="1147">BD238</f>
        <v>#N/A</v>
      </c>
      <c r="BF244" s="124" t="e">
        <f t="shared" si="1147"/>
        <v>#N/A</v>
      </c>
      <c r="BG244" s="124" t="e">
        <f t="shared" si="1147"/>
        <v>#N/A</v>
      </c>
      <c r="BH244" s="124" t="e">
        <f t="shared" si="1147"/>
        <v>#N/A</v>
      </c>
      <c r="BI244" s="124" t="e">
        <f t="shared" si="1147"/>
        <v>#N/A</v>
      </c>
      <c r="BJ244" s="124" t="e">
        <f t="shared" si="1147"/>
        <v>#N/A</v>
      </c>
      <c r="BK244" s="124" t="e">
        <f t="shared" si="1147"/>
        <v>#N/A</v>
      </c>
      <c r="BL244" s="124" t="e">
        <f t="shared" si="1147"/>
        <v>#N/A</v>
      </c>
      <c r="BM244" s="124" t="e">
        <f t="shared" si="1147"/>
        <v>#N/A</v>
      </c>
      <c r="BN244" s="124" t="e">
        <f t="shared" si="1147"/>
        <v>#N/A</v>
      </c>
    </row>
    <row r="245" spans="1:66" s="124" customFormat="1" hidden="1">
      <c r="C245" s="124" t="s">
        <v>29</v>
      </c>
      <c r="H245" s="124">
        <f t="shared" ref="H245:H248" si="1148">G239</f>
        <v>545283.88196872594</v>
      </c>
      <c r="I245" s="124">
        <f t="shared" si="1144"/>
        <v>576832.44942548801</v>
      </c>
      <c r="J245" s="124">
        <f t="shared" si="1144"/>
        <v>610206.326856534</v>
      </c>
      <c r="K245" s="124">
        <f t="shared" si="1144"/>
        <v>645511.12148180488</v>
      </c>
      <c r="L245" s="124">
        <f t="shared" si="1144"/>
        <v>682858.55065325228</v>
      </c>
      <c r="M245" s="124">
        <f t="shared" si="1144"/>
        <v>722366.79536961881</v>
      </c>
      <c r="N245" s="124">
        <f t="shared" si="1144"/>
        <v>764160.87424457539</v>
      </c>
      <c r="O245" s="124" t="e">
        <f t="shared" si="1144"/>
        <v>#N/A</v>
      </c>
      <c r="P245" s="124" t="e">
        <f t="shared" si="1144"/>
        <v>#N/A</v>
      </c>
      <c r="Q245" s="124" t="e">
        <f t="shared" si="1144"/>
        <v>#N/A</v>
      </c>
      <c r="R245" s="124" t="e">
        <f t="shared" si="1144"/>
        <v>#N/A</v>
      </c>
      <c r="S245" s="124" t="e">
        <f t="shared" si="1144"/>
        <v>#N/A</v>
      </c>
      <c r="T245" s="124" t="e">
        <f t="shared" si="1144"/>
        <v>#N/A</v>
      </c>
      <c r="U245" s="124" t="e">
        <f t="shared" si="1144"/>
        <v>#N/A</v>
      </c>
      <c r="V245" s="124" t="e">
        <f t="shared" si="1144"/>
        <v>#N/A</v>
      </c>
      <c r="W245" s="124" t="e">
        <f t="shared" si="1144"/>
        <v>#N/A</v>
      </c>
      <c r="X245" s="124" t="e">
        <f t="shared" si="1144"/>
        <v>#N/A</v>
      </c>
      <c r="Y245" s="124" t="e">
        <f t="shared" si="1145"/>
        <v>#N/A</v>
      </c>
      <c r="Z245" s="124" t="e">
        <f t="shared" si="1145"/>
        <v>#N/A</v>
      </c>
      <c r="AA245" s="124" t="e">
        <f t="shared" si="1145"/>
        <v>#N/A</v>
      </c>
      <c r="AB245" s="124" t="e">
        <f t="shared" si="1145"/>
        <v>#N/A</v>
      </c>
      <c r="AC245" s="124" t="e">
        <f t="shared" si="1145"/>
        <v>#N/A</v>
      </c>
      <c r="AD245" s="124" t="e">
        <f t="shared" si="1145"/>
        <v>#N/A</v>
      </c>
      <c r="AE245" s="124" t="e">
        <f t="shared" si="1145"/>
        <v>#N/A</v>
      </c>
      <c r="AF245" s="124" t="e">
        <f t="shared" si="1145"/>
        <v>#N/A</v>
      </c>
      <c r="AG245" s="124" t="e">
        <f t="shared" si="1145"/>
        <v>#N/A</v>
      </c>
      <c r="AH245" s="124" t="e">
        <f t="shared" si="1145"/>
        <v>#N/A</v>
      </c>
      <c r="AI245" s="124" t="e">
        <f t="shared" si="1145"/>
        <v>#N/A</v>
      </c>
      <c r="AJ245" s="124" t="e">
        <f t="shared" si="1145"/>
        <v>#N/A</v>
      </c>
      <c r="AK245" s="124" t="e">
        <f t="shared" si="1145"/>
        <v>#N/A</v>
      </c>
      <c r="AL245" s="124" t="e">
        <f t="shared" si="1145"/>
        <v>#N/A</v>
      </c>
      <c r="AM245" s="124" t="e">
        <f t="shared" si="1145"/>
        <v>#N/A</v>
      </c>
      <c r="AN245" s="124" t="e">
        <f t="shared" si="1145"/>
        <v>#N/A</v>
      </c>
      <c r="AO245" s="124" t="e">
        <f t="shared" si="1146"/>
        <v>#N/A</v>
      </c>
      <c r="AP245" s="124" t="e">
        <f t="shared" si="1146"/>
        <v>#N/A</v>
      </c>
      <c r="AQ245" s="124" t="e">
        <f t="shared" si="1146"/>
        <v>#N/A</v>
      </c>
      <c r="AR245" s="124" t="e">
        <f t="shared" si="1146"/>
        <v>#N/A</v>
      </c>
      <c r="AS245" s="124" t="e">
        <f t="shared" si="1146"/>
        <v>#N/A</v>
      </c>
      <c r="AT245" s="124" t="e">
        <f t="shared" si="1146"/>
        <v>#N/A</v>
      </c>
      <c r="AU245" s="124" t="e">
        <f t="shared" si="1146"/>
        <v>#N/A</v>
      </c>
      <c r="AV245" s="124" t="e">
        <f t="shared" si="1146"/>
        <v>#N/A</v>
      </c>
      <c r="AW245" s="124" t="e">
        <f t="shared" si="1146"/>
        <v>#N/A</v>
      </c>
      <c r="AX245" s="124" t="e">
        <f t="shared" si="1146"/>
        <v>#N/A</v>
      </c>
      <c r="AY245" s="124" t="e">
        <f t="shared" si="1146"/>
        <v>#N/A</v>
      </c>
      <c r="AZ245" s="124" t="e">
        <f t="shared" si="1146"/>
        <v>#N/A</v>
      </c>
      <c r="BA245" s="124" t="e">
        <f t="shared" si="1146"/>
        <v>#N/A</v>
      </c>
      <c r="BB245" s="124" t="e">
        <f t="shared" si="1146"/>
        <v>#N/A</v>
      </c>
      <c r="BC245" s="124" t="e">
        <f t="shared" si="1146"/>
        <v>#N/A</v>
      </c>
      <c r="BD245" s="124" t="e">
        <f t="shared" si="1146"/>
        <v>#N/A</v>
      </c>
      <c r="BE245" s="124" t="e">
        <f t="shared" si="1147"/>
        <v>#N/A</v>
      </c>
      <c r="BF245" s="124" t="e">
        <f t="shared" si="1147"/>
        <v>#N/A</v>
      </c>
      <c r="BG245" s="124" t="e">
        <f t="shared" si="1147"/>
        <v>#N/A</v>
      </c>
      <c r="BH245" s="124" t="e">
        <f t="shared" si="1147"/>
        <v>#N/A</v>
      </c>
      <c r="BI245" s="124" t="e">
        <f t="shared" si="1147"/>
        <v>#N/A</v>
      </c>
      <c r="BJ245" s="124" t="e">
        <f t="shared" si="1147"/>
        <v>#N/A</v>
      </c>
      <c r="BK245" s="124" t="e">
        <f t="shared" si="1147"/>
        <v>#N/A</v>
      </c>
      <c r="BL245" s="124" t="e">
        <f t="shared" si="1147"/>
        <v>#N/A</v>
      </c>
      <c r="BM245" s="124" t="e">
        <f t="shared" si="1147"/>
        <v>#N/A</v>
      </c>
      <c r="BN245" s="124" t="e">
        <f t="shared" si="1147"/>
        <v>#N/A</v>
      </c>
    </row>
    <row r="246" spans="1:66" s="124" customFormat="1" hidden="1">
      <c r="C246" s="124" t="s">
        <v>31</v>
      </c>
      <c r="H246" s="124">
        <f t="shared" si="1148"/>
        <v>240361.55694568998</v>
      </c>
      <c r="I246" s="124">
        <f t="shared" si="1144"/>
        <v>208812.989488928</v>
      </c>
      <c r="J246" s="124">
        <f t="shared" si="1144"/>
        <v>175439.11205788198</v>
      </c>
      <c r="K246" s="124">
        <f t="shared" si="1144"/>
        <v>140134.31743261105</v>
      </c>
      <c r="L246" s="124">
        <f t="shared" si="1144"/>
        <v>102786.88826116369</v>
      </c>
      <c r="M246" s="124">
        <f t="shared" si="1144"/>
        <v>63278.643544797073</v>
      </c>
      <c r="N246" s="124">
        <f t="shared" si="1144"/>
        <v>21484.564669840544</v>
      </c>
      <c r="O246" s="124" t="e">
        <f t="shared" si="1144"/>
        <v>#N/A</v>
      </c>
      <c r="P246" s="124" t="e">
        <f t="shared" si="1144"/>
        <v>#N/A</v>
      </c>
      <c r="Q246" s="124" t="e">
        <f t="shared" si="1144"/>
        <v>#N/A</v>
      </c>
      <c r="R246" s="124" t="e">
        <f t="shared" si="1144"/>
        <v>#N/A</v>
      </c>
      <c r="S246" s="124" t="e">
        <f t="shared" si="1144"/>
        <v>#N/A</v>
      </c>
      <c r="T246" s="124" t="e">
        <f t="shared" si="1144"/>
        <v>#N/A</v>
      </c>
      <c r="U246" s="124" t="e">
        <f t="shared" si="1144"/>
        <v>#N/A</v>
      </c>
      <c r="V246" s="124" t="e">
        <f t="shared" si="1144"/>
        <v>#N/A</v>
      </c>
      <c r="W246" s="124" t="e">
        <f t="shared" si="1144"/>
        <v>#N/A</v>
      </c>
      <c r="X246" s="124" t="e">
        <f t="shared" si="1144"/>
        <v>#N/A</v>
      </c>
      <c r="Y246" s="124" t="e">
        <f t="shared" si="1145"/>
        <v>#N/A</v>
      </c>
      <c r="Z246" s="124" t="e">
        <f t="shared" si="1145"/>
        <v>#N/A</v>
      </c>
      <c r="AA246" s="124" t="e">
        <f t="shared" si="1145"/>
        <v>#N/A</v>
      </c>
      <c r="AB246" s="124" t="e">
        <f t="shared" si="1145"/>
        <v>#N/A</v>
      </c>
      <c r="AC246" s="124" t="e">
        <f t="shared" si="1145"/>
        <v>#N/A</v>
      </c>
      <c r="AD246" s="124" t="e">
        <f t="shared" si="1145"/>
        <v>#N/A</v>
      </c>
      <c r="AE246" s="124" t="e">
        <f t="shared" si="1145"/>
        <v>#N/A</v>
      </c>
      <c r="AF246" s="124" t="e">
        <f t="shared" si="1145"/>
        <v>#N/A</v>
      </c>
      <c r="AG246" s="124" t="e">
        <f t="shared" si="1145"/>
        <v>#N/A</v>
      </c>
      <c r="AH246" s="124" t="e">
        <f t="shared" si="1145"/>
        <v>#N/A</v>
      </c>
      <c r="AI246" s="124" t="e">
        <f t="shared" si="1145"/>
        <v>#N/A</v>
      </c>
      <c r="AJ246" s="124" t="e">
        <f t="shared" si="1145"/>
        <v>#N/A</v>
      </c>
      <c r="AK246" s="124" t="e">
        <f t="shared" si="1145"/>
        <v>#N/A</v>
      </c>
      <c r="AL246" s="124" t="e">
        <f t="shared" si="1145"/>
        <v>#N/A</v>
      </c>
      <c r="AM246" s="124" t="e">
        <f t="shared" si="1145"/>
        <v>#N/A</v>
      </c>
      <c r="AN246" s="124" t="e">
        <f t="shared" si="1145"/>
        <v>#N/A</v>
      </c>
      <c r="AO246" s="124" t="e">
        <f t="shared" si="1146"/>
        <v>#N/A</v>
      </c>
      <c r="AP246" s="124" t="e">
        <f t="shared" si="1146"/>
        <v>#N/A</v>
      </c>
      <c r="AQ246" s="124" t="e">
        <f t="shared" si="1146"/>
        <v>#N/A</v>
      </c>
      <c r="AR246" s="124" t="e">
        <f t="shared" si="1146"/>
        <v>#N/A</v>
      </c>
      <c r="AS246" s="124" t="e">
        <f t="shared" si="1146"/>
        <v>#N/A</v>
      </c>
      <c r="AT246" s="124" t="e">
        <f t="shared" si="1146"/>
        <v>#N/A</v>
      </c>
      <c r="AU246" s="124" t="e">
        <f t="shared" si="1146"/>
        <v>#N/A</v>
      </c>
      <c r="AV246" s="124" t="e">
        <f t="shared" si="1146"/>
        <v>#N/A</v>
      </c>
      <c r="AW246" s="124" t="e">
        <f t="shared" si="1146"/>
        <v>#N/A</v>
      </c>
      <c r="AX246" s="124" t="e">
        <f t="shared" si="1146"/>
        <v>#N/A</v>
      </c>
      <c r="AY246" s="124" t="e">
        <f t="shared" si="1146"/>
        <v>#N/A</v>
      </c>
      <c r="AZ246" s="124" t="e">
        <f t="shared" si="1146"/>
        <v>#N/A</v>
      </c>
      <c r="BA246" s="124" t="e">
        <f t="shared" si="1146"/>
        <v>#N/A</v>
      </c>
      <c r="BB246" s="124" t="e">
        <f t="shared" si="1146"/>
        <v>#N/A</v>
      </c>
      <c r="BC246" s="124" t="e">
        <f t="shared" si="1146"/>
        <v>#N/A</v>
      </c>
      <c r="BD246" s="124" t="e">
        <f t="shared" si="1146"/>
        <v>#N/A</v>
      </c>
      <c r="BE246" s="124" t="e">
        <f t="shared" si="1147"/>
        <v>#N/A</v>
      </c>
      <c r="BF246" s="124" t="e">
        <f t="shared" si="1147"/>
        <v>#N/A</v>
      </c>
      <c r="BG246" s="124" t="e">
        <f t="shared" si="1147"/>
        <v>#N/A</v>
      </c>
      <c r="BH246" s="124" t="e">
        <f t="shared" si="1147"/>
        <v>#N/A</v>
      </c>
      <c r="BI246" s="124" t="e">
        <f t="shared" si="1147"/>
        <v>#N/A</v>
      </c>
      <c r="BJ246" s="124" t="e">
        <f t="shared" si="1147"/>
        <v>#N/A</v>
      </c>
      <c r="BK246" s="124" t="e">
        <f t="shared" si="1147"/>
        <v>#N/A</v>
      </c>
      <c r="BL246" s="124" t="e">
        <f t="shared" si="1147"/>
        <v>#N/A</v>
      </c>
      <c r="BM246" s="124" t="e">
        <f t="shared" si="1147"/>
        <v>#N/A</v>
      </c>
      <c r="BN246" s="124" t="e">
        <f t="shared" si="1147"/>
        <v>#N/A</v>
      </c>
    </row>
    <row r="247" spans="1:66" s="124" customFormat="1" hidden="1">
      <c r="C247" s="124" t="s">
        <v>33</v>
      </c>
      <c r="H247" s="124">
        <f t="shared" si="1148"/>
        <v>785645.43891441601</v>
      </c>
      <c r="I247" s="124">
        <f t="shared" si="1144"/>
        <v>785645.43891441601</v>
      </c>
      <c r="J247" s="124">
        <f t="shared" si="1144"/>
        <v>785645.43891441601</v>
      </c>
      <c r="K247" s="124">
        <f t="shared" si="1144"/>
        <v>785645.43891441601</v>
      </c>
      <c r="L247" s="124">
        <f t="shared" si="1144"/>
        <v>785645.43891441601</v>
      </c>
      <c r="M247" s="124">
        <f t="shared" si="1144"/>
        <v>785645.43891441601</v>
      </c>
      <c r="N247" s="124">
        <f t="shared" si="1144"/>
        <v>785645.43891441601</v>
      </c>
      <c r="O247" s="124" t="e">
        <f t="shared" si="1144"/>
        <v>#N/A</v>
      </c>
      <c r="P247" s="124" t="e">
        <f t="shared" si="1144"/>
        <v>#N/A</v>
      </c>
      <c r="Q247" s="124" t="e">
        <f t="shared" si="1144"/>
        <v>#N/A</v>
      </c>
      <c r="R247" s="124" t="e">
        <f t="shared" si="1144"/>
        <v>#N/A</v>
      </c>
      <c r="S247" s="124" t="e">
        <f t="shared" si="1144"/>
        <v>#N/A</v>
      </c>
      <c r="T247" s="124" t="e">
        <f t="shared" si="1144"/>
        <v>#N/A</v>
      </c>
      <c r="U247" s="124" t="e">
        <f t="shared" si="1144"/>
        <v>#N/A</v>
      </c>
      <c r="V247" s="124" t="e">
        <f t="shared" si="1144"/>
        <v>#N/A</v>
      </c>
      <c r="W247" s="124" t="e">
        <f t="shared" si="1144"/>
        <v>#N/A</v>
      </c>
      <c r="X247" s="124" t="e">
        <f t="shared" si="1144"/>
        <v>#N/A</v>
      </c>
      <c r="Y247" s="124" t="e">
        <f t="shared" si="1145"/>
        <v>#N/A</v>
      </c>
      <c r="Z247" s="124" t="e">
        <f t="shared" si="1145"/>
        <v>#N/A</v>
      </c>
      <c r="AA247" s="124" t="e">
        <f t="shared" si="1145"/>
        <v>#N/A</v>
      </c>
      <c r="AB247" s="124" t="e">
        <f t="shared" si="1145"/>
        <v>#N/A</v>
      </c>
      <c r="AC247" s="124" t="e">
        <f t="shared" si="1145"/>
        <v>#N/A</v>
      </c>
      <c r="AD247" s="124" t="e">
        <f t="shared" si="1145"/>
        <v>#N/A</v>
      </c>
      <c r="AE247" s="124" t="e">
        <f t="shared" si="1145"/>
        <v>#N/A</v>
      </c>
      <c r="AF247" s="124" t="e">
        <f t="shared" si="1145"/>
        <v>#N/A</v>
      </c>
      <c r="AG247" s="124" t="e">
        <f t="shared" si="1145"/>
        <v>#N/A</v>
      </c>
      <c r="AH247" s="124" t="e">
        <f t="shared" si="1145"/>
        <v>#N/A</v>
      </c>
      <c r="AI247" s="124" t="e">
        <f t="shared" si="1145"/>
        <v>#N/A</v>
      </c>
      <c r="AJ247" s="124" t="e">
        <f t="shared" si="1145"/>
        <v>#N/A</v>
      </c>
      <c r="AK247" s="124" t="e">
        <f t="shared" si="1145"/>
        <v>#N/A</v>
      </c>
      <c r="AL247" s="124" t="e">
        <f t="shared" si="1145"/>
        <v>#N/A</v>
      </c>
      <c r="AM247" s="124" t="e">
        <f t="shared" si="1145"/>
        <v>#N/A</v>
      </c>
      <c r="AN247" s="124" t="e">
        <f t="shared" si="1145"/>
        <v>#N/A</v>
      </c>
      <c r="AO247" s="124" t="e">
        <f t="shared" si="1146"/>
        <v>#N/A</v>
      </c>
      <c r="AP247" s="124" t="e">
        <f t="shared" si="1146"/>
        <v>#N/A</v>
      </c>
      <c r="AQ247" s="124" t="e">
        <f t="shared" si="1146"/>
        <v>#N/A</v>
      </c>
      <c r="AR247" s="124" t="e">
        <f t="shared" si="1146"/>
        <v>#N/A</v>
      </c>
      <c r="AS247" s="124" t="e">
        <f t="shared" si="1146"/>
        <v>#N/A</v>
      </c>
      <c r="AT247" s="124" t="e">
        <f t="shared" si="1146"/>
        <v>#N/A</v>
      </c>
      <c r="AU247" s="124" t="e">
        <f t="shared" si="1146"/>
        <v>#N/A</v>
      </c>
      <c r="AV247" s="124" t="e">
        <f t="shared" si="1146"/>
        <v>#N/A</v>
      </c>
      <c r="AW247" s="124" t="e">
        <f t="shared" si="1146"/>
        <v>#N/A</v>
      </c>
      <c r="AX247" s="124" t="e">
        <f t="shared" si="1146"/>
        <v>#N/A</v>
      </c>
      <c r="AY247" s="124" t="e">
        <f t="shared" si="1146"/>
        <v>#N/A</v>
      </c>
      <c r="AZ247" s="124" t="e">
        <f t="shared" si="1146"/>
        <v>#N/A</v>
      </c>
      <c r="BA247" s="124" t="e">
        <f t="shared" si="1146"/>
        <v>#N/A</v>
      </c>
      <c r="BB247" s="124" t="e">
        <f t="shared" si="1146"/>
        <v>#N/A</v>
      </c>
      <c r="BC247" s="124" t="e">
        <f t="shared" si="1146"/>
        <v>#N/A</v>
      </c>
      <c r="BD247" s="124" t="e">
        <f t="shared" si="1146"/>
        <v>#N/A</v>
      </c>
      <c r="BE247" s="124" t="e">
        <f t="shared" si="1147"/>
        <v>#N/A</v>
      </c>
      <c r="BF247" s="124" t="e">
        <f t="shared" si="1147"/>
        <v>#N/A</v>
      </c>
      <c r="BG247" s="124" t="e">
        <f t="shared" si="1147"/>
        <v>#N/A</v>
      </c>
      <c r="BH247" s="124" t="e">
        <f t="shared" si="1147"/>
        <v>#N/A</v>
      </c>
      <c r="BI247" s="124" t="e">
        <f t="shared" si="1147"/>
        <v>#N/A</v>
      </c>
      <c r="BJ247" s="124" t="e">
        <f t="shared" si="1147"/>
        <v>#N/A</v>
      </c>
      <c r="BK247" s="124" t="e">
        <f t="shared" si="1147"/>
        <v>#N/A</v>
      </c>
      <c r="BL247" s="124" t="e">
        <f t="shared" si="1147"/>
        <v>#N/A</v>
      </c>
      <c r="BM247" s="124" t="e">
        <f t="shared" si="1147"/>
        <v>#N/A</v>
      </c>
      <c r="BN247" s="124" t="e">
        <f t="shared" si="1147"/>
        <v>#N/A</v>
      </c>
    </row>
    <row r="248" spans="1:66" s="124" customFormat="1" hidden="1">
      <c r="C248" s="124" t="s">
        <v>304</v>
      </c>
      <c r="H248" s="124">
        <f t="shared" si="1148"/>
        <v>4001936.1180312741</v>
      </c>
      <c r="I248" s="124">
        <f t="shared" si="1144"/>
        <v>3425103.6686057858</v>
      </c>
      <c r="J248" s="124">
        <f t="shared" si="1144"/>
        <v>2814897.3417492518</v>
      </c>
      <c r="K248" s="124">
        <f t="shared" si="1144"/>
        <v>2169386.2202674467</v>
      </c>
      <c r="L248" s="124">
        <f t="shared" si="1144"/>
        <v>1486527.6696141944</v>
      </c>
      <c r="M248" s="124">
        <f t="shared" si="1144"/>
        <v>764160.87424457562</v>
      </c>
      <c r="N248" s="124">
        <f t="shared" si="1144"/>
        <v>0</v>
      </c>
      <c r="O248" s="124" t="e">
        <f t="shared" si="1144"/>
        <v>#N/A</v>
      </c>
      <c r="P248" s="124" t="e">
        <f t="shared" si="1144"/>
        <v>#N/A</v>
      </c>
      <c r="Q248" s="124" t="e">
        <f t="shared" si="1144"/>
        <v>#N/A</v>
      </c>
      <c r="R248" s="124" t="e">
        <f t="shared" si="1144"/>
        <v>#N/A</v>
      </c>
      <c r="S248" s="124" t="e">
        <f t="shared" si="1144"/>
        <v>#N/A</v>
      </c>
      <c r="T248" s="124" t="e">
        <f t="shared" si="1144"/>
        <v>#N/A</v>
      </c>
      <c r="U248" s="124" t="e">
        <f t="shared" si="1144"/>
        <v>#N/A</v>
      </c>
      <c r="V248" s="124" t="e">
        <f t="shared" si="1144"/>
        <v>#N/A</v>
      </c>
      <c r="W248" s="124" t="e">
        <f t="shared" si="1144"/>
        <v>#N/A</v>
      </c>
      <c r="X248" s="124" t="e">
        <f t="shared" si="1144"/>
        <v>#N/A</v>
      </c>
      <c r="Y248" s="124" t="e">
        <f t="shared" si="1145"/>
        <v>#N/A</v>
      </c>
      <c r="Z248" s="124" t="e">
        <f t="shared" si="1145"/>
        <v>#N/A</v>
      </c>
      <c r="AA248" s="124" t="e">
        <f t="shared" si="1145"/>
        <v>#N/A</v>
      </c>
      <c r="AB248" s="124" t="e">
        <f t="shared" si="1145"/>
        <v>#N/A</v>
      </c>
      <c r="AC248" s="124" t="e">
        <f t="shared" si="1145"/>
        <v>#N/A</v>
      </c>
      <c r="AD248" s="124" t="e">
        <f t="shared" si="1145"/>
        <v>#N/A</v>
      </c>
      <c r="AE248" s="124" t="e">
        <f t="shared" si="1145"/>
        <v>#N/A</v>
      </c>
      <c r="AF248" s="124" t="e">
        <f t="shared" si="1145"/>
        <v>#N/A</v>
      </c>
      <c r="AG248" s="124" t="e">
        <f t="shared" si="1145"/>
        <v>#N/A</v>
      </c>
      <c r="AH248" s="124" t="e">
        <f t="shared" si="1145"/>
        <v>#N/A</v>
      </c>
      <c r="AI248" s="124" t="e">
        <f t="shared" si="1145"/>
        <v>#N/A</v>
      </c>
      <c r="AJ248" s="124" t="e">
        <f t="shared" si="1145"/>
        <v>#N/A</v>
      </c>
      <c r="AK248" s="124" t="e">
        <f t="shared" si="1145"/>
        <v>#N/A</v>
      </c>
      <c r="AL248" s="124" t="e">
        <f t="shared" si="1145"/>
        <v>#N/A</v>
      </c>
      <c r="AM248" s="124" t="e">
        <f t="shared" si="1145"/>
        <v>#N/A</v>
      </c>
      <c r="AN248" s="124" t="e">
        <f t="shared" si="1145"/>
        <v>#N/A</v>
      </c>
      <c r="AO248" s="124" t="e">
        <f t="shared" si="1146"/>
        <v>#N/A</v>
      </c>
      <c r="AP248" s="124" t="e">
        <f t="shared" si="1146"/>
        <v>#N/A</v>
      </c>
      <c r="AQ248" s="124" t="e">
        <f t="shared" si="1146"/>
        <v>#N/A</v>
      </c>
      <c r="AR248" s="124" t="e">
        <f t="shared" si="1146"/>
        <v>#N/A</v>
      </c>
      <c r="AS248" s="124" t="e">
        <f t="shared" si="1146"/>
        <v>#N/A</v>
      </c>
      <c r="AT248" s="124" t="e">
        <f t="shared" si="1146"/>
        <v>#N/A</v>
      </c>
      <c r="AU248" s="124" t="e">
        <f t="shared" si="1146"/>
        <v>#N/A</v>
      </c>
      <c r="AV248" s="124" t="e">
        <f t="shared" si="1146"/>
        <v>#N/A</v>
      </c>
      <c r="AW248" s="124" t="e">
        <f t="shared" si="1146"/>
        <v>#N/A</v>
      </c>
      <c r="AX248" s="124" t="e">
        <f t="shared" si="1146"/>
        <v>#N/A</v>
      </c>
      <c r="AY248" s="124" t="e">
        <f t="shared" si="1146"/>
        <v>#N/A</v>
      </c>
      <c r="AZ248" s="124" t="e">
        <f t="shared" si="1146"/>
        <v>#N/A</v>
      </c>
      <c r="BA248" s="124" t="e">
        <f t="shared" si="1146"/>
        <v>#N/A</v>
      </c>
      <c r="BB248" s="124" t="e">
        <f t="shared" si="1146"/>
        <v>#N/A</v>
      </c>
      <c r="BC248" s="124" t="e">
        <f t="shared" si="1146"/>
        <v>#N/A</v>
      </c>
      <c r="BD248" s="124" t="e">
        <f t="shared" si="1146"/>
        <v>#N/A</v>
      </c>
      <c r="BE248" s="124" t="e">
        <f t="shared" si="1147"/>
        <v>#N/A</v>
      </c>
      <c r="BF248" s="124" t="e">
        <f t="shared" si="1147"/>
        <v>#N/A</v>
      </c>
      <c r="BG248" s="124" t="e">
        <f t="shared" si="1147"/>
        <v>#N/A</v>
      </c>
      <c r="BH248" s="124" t="e">
        <f t="shared" si="1147"/>
        <v>#N/A</v>
      </c>
      <c r="BI248" s="124" t="e">
        <f t="shared" si="1147"/>
        <v>#N/A</v>
      </c>
      <c r="BJ248" s="124" t="e">
        <f t="shared" si="1147"/>
        <v>#N/A</v>
      </c>
      <c r="BK248" s="124" t="e">
        <f t="shared" si="1147"/>
        <v>#N/A</v>
      </c>
      <c r="BL248" s="124" t="e">
        <f t="shared" si="1147"/>
        <v>#N/A</v>
      </c>
      <c r="BM248" s="124" t="e">
        <f t="shared" si="1147"/>
        <v>#N/A</v>
      </c>
      <c r="BN248" s="124" t="e">
        <f t="shared" si="1147"/>
        <v>#N/A</v>
      </c>
    </row>
    <row r="249" spans="1:66" s="124" customFormat="1" hidden="1"/>
    <row r="250" spans="1:66" s="124" customFormat="1" hidden="1"/>
    <row r="251" spans="1:66" s="124" customFormat="1"/>
    <row r="252" spans="1:66" s="124" customFormat="1">
      <c r="A252" s="124" t="s">
        <v>39</v>
      </c>
      <c r="B252" s="190">
        <f>Input!L92</f>
        <v>0</v>
      </c>
      <c r="D252" s="124">
        <f>B253</f>
        <v>9</v>
      </c>
      <c r="E252" s="124">
        <f>IF(D252&gt;0,D252-1,0)</f>
        <v>8</v>
      </c>
      <c r="F252" s="124">
        <f t="shared" ref="F252" si="1149">IF(E252&gt;0,E252-1,0)</f>
        <v>7</v>
      </c>
      <c r="G252" s="124">
        <f t="shared" ref="G252" si="1150">IF(F252&gt;0,F252-1,0)</f>
        <v>6</v>
      </c>
      <c r="H252" s="124">
        <f t="shared" ref="H252" si="1151">IF(G252&gt;0,G252-1,0)</f>
        <v>5</v>
      </c>
      <c r="I252" s="124">
        <f t="shared" ref="I252" si="1152">IF(H252&gt;0,H252-1,0)</f>
        <v>4</v>
      </c>
      <c r="J252" s="124">
        <f t="shared" ref="J252" si="1153">IF(I252&gt;0,I252-1,0)</f>
        <v>3</v>
      </c>
      <c r="K252" s="124">
        <f t="shared" ref="K252" si="1154">IF(J252&gt;0,J252-1,0)</f>
        <v>2</v>
      </c>
      <c r="L252" s="124">
        <f t="shared" ref="L252" si="1155">IF(K252&gt;0,K252-1,0)</f>
        <v>1</v>
      </c>
      <c r="M252" s="124">
        <f t="shared" ref="M252" si="1156">IF(L252&gt;0,L252-1,0)</f>
        <v>0</v>
      </c>
      <c r="N252" s="124">
        <f t="shared" ref="N252" si="1157">IF(M252&gt;0,M252-1,0)</f>
        <v>0</v>
      </c>
      <c r="O252" s="124">
        <f t="shared" ref="O252" si="1158">IF(N252&gt;0,N252-1,0)</f>
        <v>0</v>
      </c>
      <c r="P252" s="124">
        <f t="shared" ref="P252" si="1159">IF(O252&gt;0,O252-1,0)</f>
        <v>0</v>
      </c>
      <c r="Q252" s="124">
        <f t="shared" ref="Q252" si="1160">IF(P252&gt;0,P252-1,0)</f>
        <v>0</v>
      </c>
      <c r="R252" s="124">
        <f t="shared" ref="R252" si="1161">IF(Q252&gt;0,Q252-1,0)</f>
        <v>0</v>
      </c>
      <c r="S252" s="124">
        <f t="shared" ref="S252" si="1162">IF(R252&gt;0,R252-1,0)</f>
        <v>0</v>
      </c>
      <c r="T252" s="124">
        <f t="shared" ref="T252" si="1163">IF(S252&gt;0,S252-1,0)</f>
        <v>0</v>
      </c>
      <c r="U252" s="124">
        <f t="shared" ref="U252" si="1164">IF(T252&gt;0,T252-1,0)</f>
        <v>0</v>
      </c>
      <c r="V252" s="124">
        <f t="shared" ref="V252" si="1165">IF(U252&gt;0,U252-1,0)</f>
        <v>0</v>
      </c>
      <c r="W252" s="124">
        <f t="shared" ref="W252" si="1166">IF(V252&gt;0,V252-1,0)</f>
        <v>0</v>
      </c>
      <c r="X252" s="124">
        <f t="shared" ref="X252" si="1167">IF(W252&gt;0,W252-1,0)</f>
        <v>0</v>
      </c>
      <c r="Y252" s="124">
        <f t="shared" ref="Y252" si="1168">IF(X252&gt;0,X252-1,0)</f>
        <v>0</v>
      </c>
      <c r="Z252" s="124">
        <f t="shared" ref="Z252" si="1169">IF(Y252&gt;0,Y252-1,0)</f>
        <v>0</v>
      </c>
      <c r="AA252" s="124">
        <f t="shared" ref="AA252" si="1170">IF(Z252&gt;0,Z252-1,0)</f>
        <v>0</v>
      </c>
      <c r="AB252" s="124">
        <f t="shared" ref="AB252" si="1171">IF(AA252&gt;0,AA252-1,0)</f>
        <v>0</v>
      </c>
      <c r="AC252" s="124">
        <f t="shared" ref="AC252" si="1172">IF(AB252&gt;0,AB252-1,0)</f>
        <v>0</v>
      </c>
      <c r="AD252" s="124">
        <f t="shared" ref="AD252" si="1173">IF(AC252&gt;0,AC252-1,0)</f>
        <v>0</v>
      </c>
      <c r="AE252" s="124">
        <f t="shared" ref="AE252" si="1174">IF(AD252&gt;0,AD252-1,0)</f>
        <v>0</v>
      </c>
      <c r="AF252" s="124">
        <f t="shared" ref="AF252" si="1175">IF(AE252&gt;0,AE252-1,0)</f>
        <v>0</v>
      </c>
      <c r="AG252" s="124">
        <f t="shared" ref="AG252" si="1176">IF(AF252&gt;0,AF252-1,0)</f>
        <v>0</v>
      </c>
      <c r="AH252" s="124">
        <f t="shared" ref="AH252" si="1177">IF(AG252&gt;0,AG252-1,0)</f>
        <v>0</v>
      </c>
      <c r="AI252" s="124">
        <f t="shared" ref="AI252" si="1178">IF(AH252&gt;0,AH252-1,0)</f>
        <v>0</v>
      </c>
      <c r="AJ252" s="124">
        <f t="shared" ref="AJ252" si="1179">IF(AI252&gt;0,AI252-1,0)</f>
        <v>0</v>
      </c>
      <c r="AK252" s="124">
        <f t="shared" ref="AK252" si="1180">IF(AJ252&gt;0,AJ252-1,0)</f>
        <v>0</v>
      </c>
      <c r="AL252" s="124">
        <f t="shared" ref="AL252" si="1181">IF(AK252&gt;0,AK252-1,0)</f>
        <v>0</v>
      </c>
      <c r="AM252" s="124">
        <f t="shared" ref="AM252" si="1182">IF(AL252&gt;0,AL252-1,0)</f>
        <v>0</v>
      </c>
      <c r="AN252" s="124">
        <f t="shared" ref="AN252" si="1183">IF(AM252&gt;0,AM252-1,0)</f>
        <v>0</v>
      </c>
      <c r="AO252" s="124">
        <f t="shared" ref="AO252" si="1184">IF(AN252&gt;0,AN252-1,0)</f>
        <v>0</v>
      </c>
      <c r="AP252" s="124">
        <f t="shared" ref="AP252" si="1185">IF(AO252&gt;0,AO252-1,0)</f>
        <v>0</v>
      </c>
      <c r="AQ252" s="124">
        <f t="shared" ref="AQ252" si="1186">IF(AP252&gt;0,AP252-1,0)</f>
        <v>0</v>
      </c>
      <c r="AR252" s="124">
        <f t="shared" ref="AR252" si="1187">IF(AQ252&gt;0,AQ252-1,0)</f>
        <v>0</v>
      </c>
      <c r="AS252" s="124">
        <f t="shared" ref="AS252" si="1188">IF(AR252&gt;0,AR252-1,0)</f>
        <v>0</v>
      </c>
      <c r="AT252" s="124">
        <f t="shared" ref="AT252" si="1189">IF(AS252&gt;0,AS252-1,0)</f>
        <v>0</v>
      </c>
      <c r="AU252" s="124">
        <f t="shared" ref="AU252" si="1190">IF(AT252&gt;0,AT252-1,0)</f>
        <v>0</v>
      </c>
      <c r="AV252" s="124">
        <f t="shared" ref="AV252" si="1191">IF(AU252&gt;0,AU252-1,0)</f>
        <v>0</v>
      </c>
      <c r="AW252" s="124">
        <f t="shared" ref="AW252" si="1192">IF(AV252&gt;0,AV252-1,0)</f>
        <v>0</v>
      </c>
      <c r="AX252" s="124">
        <f t="shared" ref="AX252" si="1193">IF(AW252&gt;0,AW252-1,0)</f>
        <v>0</v>
      </c>
      <c r="AY252" s="124">
        <f t="shared" ref="AY252" si="1194">IF(AX252&gt;0,AX252-1,0)</f>
        <v>0</v>
      </c>
      <c r="AZ252" s="124">
        <f t="shared" ref="AZ252" si="1195">IF(AY252&gt;0,AY252-1,0)</f>
        <v>0</v>
      </c>
      <c r="BA252" s="124">
        <f t="shared" ref="BA252" si="1196">IF(AZ252&gt;0,AZ252-1,0)</f>
        <v>0</v>
      </c>
      <c r="BB252" s="124">
        <f t="shared" ref="BB252" si="1197">IF(BA252&gt;0,BA252-1,0)</f>
        <v>0</v>
      </c>
      <c r="BC252" s="124">
        <f t="shared" ref="BC252" si="1198">IF(BB252&gt;0,BB252-1,0)</f>
        <v>0</v>
      </c>
      <c r="BD252" s="124">
        <f t="shared" ref="BD252" si="1199">IF(BC252&gt;0,BC252-1,0)</f>
        <v>0</v>
      </c>
      <c r="BE252" s="124">
        <f t="shared" ref="BE252" si="1200">IF(BD252&gt;0,BD252-1,0)</f>
        <v>0</v>
      </c>
      <c r="BF252" s="124">
        <f t="shared" ref="BF252" si="1201">IF(BE252&gt;0,BE252-1,0)</f>
        <v>0</v>
      </c>
      <c r="BG252" s="124">
        <f t="shared" ref="BG252" si="1202">IF(BF252&gt;0,BF252-1,0)</f>
        <v>0</v>
      </c>
      <c r="BH252" s="124">
        <f t="shared" ref="BH252" si="1203">IF(BG252&gt;0,BG252-1,0)</f>
        <v>0</v>
      </c>
      <c r="BI252" s="124">
        <f t="shared" ref="BI252" si="1204">IF(BH252&gt;0,BH252-1,0)</f>
        <v>0</v>
      </c>
      <c r="BJ252" s="124">
        <f t="shared" ref="BJ252" si="1205">IF(BI252&gt;0,BI252-1,0)</f>
        <v>0</v>
      </c>
      <c r="BK252" s="124">
        <f t="shared" ref="BK252" si="1206">IF(BJ252&gt;0,BJ252-1,0)</f>
        <v>0</v>
      </c>
      <c r="BL252" s="124">
        <f t="shared" ref="BL252" si="1207">IF(BK252&gt;0,BK252-1,0)</f>
        <v>0</v>
      </c>
      <c r="BM252" s="124">
        <f t="shared" ref="BM252" si="1208">IF(BL252&gt;0,BL252-1,0)</f>
        <v>0</v>
      </c>
      <c r="BN252" s="124">
        <f t="shared" ref="BN252" si="1209">IF(BM252&gt;0,BM252-1,0)</f>
        <v>0</v>
      </c>
    </row>
    <row r="253" spans="1:66" s="124" customFormat="1" ht="18.75">
      <c r="A253" s="127" t="s">
        <v>301</v>
      </c>
      <c r="B253" s="127">
        <v>9</v>
      </c>
      <c r="C253" s="124" t="s">
        <v>303</v>
      </c>
      <c r="D253" s="190">
        <f t="shared" ref="D253:S254" si="1210">IFERROR(D265,0)+IFERROR(D271,0)+IFERROR(D277,0)+IFERROR(D283,0)+IFERROR(D289,0)</f>
        <v>0</v>
      </c>
      <c r="E253" s="190">
        <f t="shared" si="1210"/>
        <v>0</v>
      </c>
      <c r="F253" s="190">
        <f t="shared" si="1210"/>
        <v>0</v>
      </c>
      <c r="G253" s="190">
        <f t="shared" si="1210"/>
        <v>0</v>
      </c>
      <c r="H253" s="190">
        <f t="shared" si="1210"/>
        <v>0</v>
      </c>
      <c r="I253" s="190">
        <f t="shared" si="1210"/>
        <v>0</v>
      </c>
      <c r="J253" s="190">
        <f t="shared" si="1210"/>
        <v>0</v>
      </c>
      <c r="K253" s="190">
        <f t="shared" si="1210"/>
        <v>0</v>
      </c>
      <c r="L253" s="190">
        <f t="shared" si="1210"/>
        <v>0</v>
      </c>
      <c r="M253" s="190">
        <f t="shared" si="1210"/>
        <v>0</v>
      </c>
      <c r="N253" s="190">
        <f t="shared" si="1210"/>
        <v>0</v>
      </c>
      <c r="O253" s="190">
        <f t="shared" si="1210"/>
        <v>0</v>
      </c>
      <c r="P253" s="190">
        <f t="shared" si="1210"/>
        <v>0</v>
      </c>
      <c r="Q253" s="190">
        <f t="shared" si="1210"/>
        <v>0</v>
      </c>
      <c r="R253" s="190">
        <f t="shared" si="1210"/>
        <v>0</v>
      </c>
      <c r="S253" s="190">
        <f t="shared" si="1210"/>
        <v>0</v>
      </c>
      <c r="T253" s="190">
        <f t="shared" ref="T253:BN253" si="1211">IFERROR(T265,0)+IFERROR(T271,0)+IFERROR(T277,0)+IFERROR(T283,0)+IFERROR(T289,0)</f>
        <v>0</v>
      </c>
      <c r="U253" s="190">
        <f t="shared" si="1211"/>
        <v>0</v>
      </c>
      <c r="V253" s="190">
        <f t="shared" si="1211"/>
        <v>0</v>
      </c>
      <c r="W253" s="190">
        <f t="shared" si="1211"/>
        <v>0</v>
      </c>
      <c r="X253" s="190">
        <f t="shared" si="1211"/>
        <v>0</v>
      </c>
      <c r="Y253" s="190">
        <f t="shared" si="1211"/>
        <v>0</v>
      </c>
      <c r="Z253" s="190">
        <f t="shared" si="1211"/>
        <v>0</v>
      </c>
      <c r="AA253" s="190">
        <f t="shared" si="1211"/>
        <v>0</v>
      </c>
      <c r="AB253" s="190">
        <f t="shared" si="1211"/>
        <v>0</v>
      </c>
      <c r="AC253" s="190">
        <f t="shared" si="1211"/>
        <v>0</v>
      </c>
      <c r="AD253" s="190">
        <f t="shared" si="1211"/>
        <v>0</v>
      </c>
      <c r="AE253" s="190">
        <f t="shared" si="1211"/>
        <v>0</v>
      </c>
      <c r="AF253" s="190">
        <f t="shared" si="1211"/>
        <v>0</v>
      </c>
      <c r="AG253" s="190">
        <f t="shared" si="1211"/>
        <v>0</v>
      </c>
      <c r="AH253" s="190">
        <f t="shared" si="1211"/>
        <v>0</v>
      </c>
      <c r="AI253" s="190">
        <f t="shared" si="1211"/>
        <v>0</v>
      </c>
      <c r="AJ253" s="190">
        <f t="shared" si="1211"/>
        <v>0</v>
      </c>
      <c r="AK253" s="190">
        <f t="shared" si="1211"/>
        <v>0</v>
      </c>
      <c r="AL253" s="190">
        <f t="shared" si="1211"/>
        <v>0</v>
      </c>
      <c r="AM253" s="190">
        <f t="shared" si="1211"/>
        <v>0</v>
      </c>
      <c r="AN253" s="190">
        <f t="shared" si="1211"/>
        <v>0</v>
      </c>
      <c r="AO253" s="190">
        <f t="shared" si="1211"/>
        <v>0</v>
      </c>
      <c r="AP253" s="190">
        <f t="shared" si="1211"/>
        <v>0</v>
      </c>
      <c r="AQ253" s="190">
        <f t="shared" si="1211"/>
        <v>0</v>
      </c>
      <c r="AR253" s="190">
        <f t="shared" si="1211"/>
        <v>0</v>
      </c>
      <c r="AS253" s="190">
        <f t="shared" si="1211"/>
        <v>0</v>
      </c>
      <c r="AT253" s="190">
        <f t="shared" si="1211"/>
        <v>0</v>
      </c>
      <c r="AU253" s="190">
        <f t="shared" si="1211"/>
        <v>0</v>
      </c>
      <c r="AV253" s="190">
        <f t="shared" si="1211"/>
        <v>0</v>
      </c>
      <c r="AW253" s="190">
        <f t="shared" si="1211"/>
        <v>0</v>
      </c>
      <c r="AX253" s="190">
        <f t="shared" si="1211"/>
        <v>0</v>
      </c>
      <c r="AY253" s="190">
        <f t="shared" si="1211"/>
        <v>0</v>
      </c>
      <c r="AZ253" s="190">
        <f t="shared" si="1211"/>
        <v>0</v>
      </c>
      <c r="BA253" s="190">
        <f t="shared" si="1211"/>
        <v>0</v>
      </c>
      <c r="BB253" s="190">
        <f t="shared" si="1211"/>
        <v>0</v>
      </c>
      <c r="BC253" s="190">
        <f t="shared" si="1211"/>
        <v>0</v>
      </c>
      <c r="BD253" s="190">
        <f t="shared" si="1211"/>
        <v>0</v>
      </c>
      <c r="BE253" s="190">
        <f t="shared" si="1211"/>
        <v>0</v>
      </c>
      <c r="BF253" s="190">
        <f t="shared" si="1211"/>
        <v>0</v>
      </c>
      <c r="BG253" s="190">
        <f t="shared" si="1211"/>
        <v>0</v>
      </c>
      <c r="BH253" s="190">
        <f t="shared" si="1211"/>
        <v>0</v>
      </c>
      <c r="BI253" s="190">
        <f t="shared" si="1211"/>
        <v>0</v>
      </c>
      <c r="BJ253" s="190">
        <f t="shared" si="1211"/>
        <v>0</v>
      </c>
      <c r="BK253" s="190">
        <f t="shared" si="1211"/>
        <v>0</v>
      </c>
      <c r="BL253" s="190">
        <f t="shared" si="1211"/>
        <v>0</v>
      </c>
      <c r="BM253" s="190">
        <f t="shared" si="1211"/>
        <v>0</v>
      </c>
      <c r="BN253" s="190">
        <f t="shared" si="1211"/>
        <v>0</v>
      </c>
    </row>
    <row r="254" spans="1:66" s="124" customFormat="1">
      <c r="C254" s="124" t="s">
        <v>29</v>
      </c>
      <c r="D254" s="190">
        <f t="shared" si="1210"/>
        <v>0</v>
      </c>
      <c r="E254" s="190">
        <f t="shared" si="1210"/>
        <v>0</v>
      </c>
      <c r="F254" s="190">
        <f t="shared" si="1210"/>
        <v>0</v>
      </c>
      <c r="G254" s="190">
        <f t="shared" si="1210"/>
        <v>0</v>
      </c>
      <c r="H254" s="190">
        <f t="shared" si="1210"/>
        <v>0</v>
      </c>
      <c r="I254" s="190">
        <f t="shared" si="1210"/>
        <v>0</v>
      </c>
      <c r="J254" s="190">
        <f t="shared" si="1210"/>
        <v>0</v>
      </c>
      <c r="K254" s="190">
        <f t="shared" si="1210"/>
        <v>0</v>
      </c>
      <c r="L254" s="190">
        <f t="shared" si="1210"/>
        <v>0</v>
      </c>
      <c r="M254" s="190">
        <f t="shared" si="1210"/>
        <v>0</v>
      </c>
      <c r="N254" s="190">
        <f>IFERROR(N266,0)+IFERROR(N272,0)+IFERROR(N278,0)+IFERROR(N284,0)+IFERROR(N290,0)</f>
        <v>0</v>
      </c>
      <c r="O254" s="190">
        <f t="shared" ref="O254:BN254" si="1212">IFERROR(O266,0)+IFERROR(O272,0)+IFERROR(O278,0)+IFERROR(O284,0)+IFERROR(O290,0)</f>
        <v>0</v>
      </c>
      <c r="P254" s="190">
        <f t="shared" si="1212"/>
        <v>0</v>
      </c>
      <c r="Q254" s="190">
        <f t="shared" si="1212"/>
        <v>0</v>
      </c>
      <c r="R254" s="190">
        <f t="shared" si="1212"/>
        <v>0</v>
      </c>
      <c r="S254" s="190">
        <f t="shared" si="1212"/>
        <v>0</v>
      </c>
      <c r="T254" s="190">
        <f t="shared" si="1212"/>
        <v>0</v>
      </c>
      <c r="U254" s="190">
        <f t="shared" si="1212"/>
        <v>0</v>
      </c>
      <c r="V254" s="190">
        <f t="shared" si="1212"/>
        <v>0</v>
      </c>
      <c r="W254" s="190">
        <f t="shared" si="1212"/>
        <v>0</v>
      </c>
      <c r="X254" s="190">
        <f t="shared" si="1212"/>
        <v>0</v>
      </c>
      <c r="Y254" s="190">
        <f t="shared" si="1212"/>
        <v>0</v>
      </c>
      <c r="Z254" s="190">
        <f t="shared" si="1212"/>
        <v>0</v>
      </c>
      <c r="AA254" s="190">
        <f t="shared" si="1212"/>
        <v>0</v>
      </c>
      <c r="AB254" s="190">
        <f t="shared" si="1212"/>
        <v>0</v>
      </c>
      <c r="AC254" s="190">
        <f t="shared" si="1212"/>
        <v>0</v>
      </c>
      <c r="AD254" s="190">
        <f t="shared" si="1212"/>
        <v>0</v>
      </c>
      <c r="AE254" s="190">
        <f t="shared" si="1212"/>
        <v>0</v>
      </c>
      <c r="AF254" s="190">
        <f t="shared" si="1212"/>
        <v>0</v>
      </c>
      <c r="AG254" s="190">
        <f t="shared" si="1212"/>
        <v>0</v>
      </c>
      <c r="AH254" s="190">
        <f t="shared" si="1212"/>
        <v>0</v>
      </c>
      <c r="AI254" s="190">
        <f t="shared" si="1212"/>
        <v>0</v>
      </c>
      <c r="AJ254" s="190">
        <f t="shared" si="1212"/>
        <v>0</v>
      </c>
      <c r="AK254" s="190">
        <f t="shared" si="1212"/>
        <v>0</v>
      </c>
      <c r="AL254" s="190">
        <f t="shared" si="1212"/>
        <v>0</v>
      </c>
      <c r="AM254" s="190">
        <f t="shared" si="1212"/>
        <v>0</v>
      </c>
      <c r="AN254" s="190">
        <f t="shared" si="1212"/>
        <v>0</v>
      </c>
      <c r="AO254" s="190">
        <f t="shared" si="1212"/>
        <v>0</v>
      </c>
      <c r="AP254" s="190">
        <f t="shared" si="1212"/>
        <v>0</v>
      </c>
      <c r="AQ254" s="190">
        <f t="shared" si="1212"/>
        <v>0</v>
      </c>
      <c r="AR254" s="190">
        <f t="shared" si="1212"/>
        <v>0</v>
      </c>
      <c r="AS254" s="190">
        <f t="shared" si="1212"/>
        <v>0</v>
      </c>
      <c r="AT254" s="190">
        <f t="shared" si="1212"/>
        <v>0</v>
      </c>
      <c r="AU254" s="190">
        <f t="shared" si="1212"/>
        <v>0</v>
      </c>
      <c r="AV254" s="190">
        <f t="shared" si="1212"/>
        <v>0</v>
      </c>
      <c r="AW254" s="190">
        <f t="shared" si="1212"/>
        <v>0</v>
      </c>
      <c r="AX254" s="190">
        <f t="shared" si="1212"/>
        <v>0</v>
      </c>
      <c r="AY254" s="190">
        <f t="shared" si="1212"/>
        <v>0</v>
      </c>
      <c r="AZ254" s="190">
        <f t="shared" si="1212"/>
        <v>0</v>
      </c>
      <c r="BA254" s="190">
        <f t="shared" si="1212"/>
        <v>0</v>
      </c>
      <c r="BB254" s="190">
        <f t="shared" si="1212"/>
        <v>0</v>
      </c>
      <c r="BC254" s="190">
        <f t="shared" si="1212"/>
        <v>0</v>
      </c>
      <c r="BD254" s="190">
        <f t="shared" si="1212"/>
        <v>0</v>
      </c>
      <c r="BE254" s="190">
        <f t="shared" si="1212"/>
        <v>0</v>
      </c>
      <c r="BF254" s="190">
        <f t="shared" si="1212"/>
        <v>0</v>
      </c>
      <c r="BG254" s="190">
        <f t="shared" si="1212"/>
        <v>0</v>
      </c>
      <c r="BH254" s="190">
        <f t="shared" si="1212"/>
        <v>0</v>
      </c>
      <c r="BI254" s="190">
        <f t="shared" si="1212"/>
        <v>0</v>
      </c>
      <c r="BJ254" s="190">
        <f t="shared" si="1212"/>
        <v>0</v>
      </c>
      <c r="BK254" s="190">
        <f t="shared" si="1212"/>
        <v>0</v>
      </c>
      <c r="BL254" s="190">
        <f t="shared" si="1212"/>
        <v>0</v>
      </c>
      <c r="BM254" s="190">
        <f t="shared" si="1212"/>
        <v>0</v>
      </c>
      <c r="BN254" s="190">
        <f t="shared" si="1212"/>
        <v>0</v>
      </c>
    </row>
    <row r="255" spans="1:66" s="124" customFormat="1">
      <c r="C255" s="124" t="s">
        <v>31</v>
      </c>
      <c r="D255" s="190">
        <f t="shared" ref="D255:BN255" si="1213">IFERROR(D267,0)+IFERROR(D273,0)+IFERROR(D279,0)+IFERROR(D285,0)+IFERROR(D291,0)</f>
        <v>0</v>
      </c>
      <c r="E255" s="190">
        <f t="shared" si="1213"/>
        <v>0</v>
      </c>
      <c r="F255" s="190">
        <f t="shared" si="1213"/>
        <v>0</v>
      </c>
      <c r="G255" s="190">
        <f t="shared" si="1213"/>
        <v>0</v>
      </c>
      <c r="H255" s="190">
        <f t="shared" si="1213"/>
        <v>0</v>
      </c>
      <c r="I255" s="190">
        <f t="shared" si="1213"/>
        <v>0</v>
      </c>
      <c r="J255" s="190">
        <f t="shared" si="1213"/>
        <v>0</v>
      </c>
      <c r="K255" s="190">
        <f t="shared" si="1213"/>
        <v>0</v>
      </c>
      <c r="L255" s="190">
        <f t="shared" si="1213"/>
        <v>0</v>
      </c>
      <c r="M255" s="190">
        <f t="shared" si="1213"/>
        <v>0</v>
      </c>
      <c r="N255" s="190">
        <f t="shared" si="1213"/>
        <v>0</v>
      </c>
      <c r="O255" s="190">
        <f t="shared" si="1213"/>
        <v>0</v>
      </c>
      <c r="P255" s="190">
        <f t="shared" si="1213"/>
        <v>0</v>
      </c>
      <c r="Q255" s="190">
        <f t="shared" si="1213"/>
        <v>0</v>
      </c>
      <c r="R255" s="190">
        <f t="shared" si="1213"/>
        <v>0</v>
      </c>
      <c r="S255" s="190">
        <f t="shared" si="1213"/>
        <v>0</v>
      </c>
      <c r="T255" s="190">
        <f t="shared" si="1213"/>
        <v>0</v>
      </c>
      <c r="U255" s="190">
        <f t="shared" si="1213"/>
        <v>0</v>
      </c>
      <c r="V255" s="190">
        <f t="shared" si="1213"/>
        <v>0</v>
      </c>
      <c r="W255" s="190">
        <f t="shared" si="1213"/>
        <v>0</v>
      </c>
      <c r="X255" s="190">
        <f t="shared" si="1213"/>
        <v>0</v>
      </c>
      <c r="Y255" s="190">
        <f t="shared" si="1213"/>
        <v>0</v>
      </c>
      <c r="Z255" s="190">
        <f t="shared" si="1213"/>
        <v>0</v>
      </c>
      <c r="AA255" s="190">
        <f t="shared" si="1213"/>
        <v>0</v>
      </c>
      <c r="AB255" s="190">
        <f t="shared" si="1213"/>
        <v>0</v>
      </c>
      <c r="AC255" s="190">
        <f t="shared" si="1213"/>
        <v>0</v>
      </c>
      <c r="AD255" s="190">
        <f t="shared" si="1213"/>
        <v>0</v>
      </c>
      <c r="AE255" s="190">
        <f t="shared" si="1213"/>
        <v>0</v>
      </c>
      <c r="AF255" s="190">
        <f t="shared" si="1213"/>
        <v>0</v>
      </c>
      <c r="AG255" s="190">
        <f t="shared" si="1213"/>
        <v>0</v>
      </c>
      <c r="AH255" s="190">
        <f t="shared" si="1213"/>
        <v>0</v>
      </c>
      <c r="AI255" s="190">
        <f t="shared" si="1213"/>
        <v>0</v>
      </c>
      <c r="AJ255" s="190">
        <f t="shared" si="1213"/>
        <v>0</v>
      </c>
      <c r="AK255" s="190">
        <f t="shared" si="1213"/>
        <v>0</v>
      </c>
      <c r="AL255" s="190">
        <f t="shared" si="1213"/>
        <v>0</v>
      </c>
      <c r="AM255" s="190">
        <f t="shared" si="1213"/>
        <v>0</v>
      </c>
      <c r="AN255" s="190">
        <f t="shared" si="1213"/>
        <v>0</v>
      </c>
      <c r="AO255" s="190">
        <f t="shared" si="1213"/>
        <v>0</v>
      </c>
      <c r="AP255" s="190">
        <f t="shared" si="1213"/>
        <v>0</v>
      </c>
      <c r="AQ255" s="190">
        <f t="shared" si="1213"/>
        <v>0</v>
      </c>
      <c r="AR255" s="190">
        <f t="shared" si="1213"/>
        <v>0</v>
      </c>
      <c r="AS255" s="190">
        <f t="shared" si="1213"/>
        <v>0</v>
      </c>
      <c r="AT255" s="190">
        <f t="shared" si="1213"/>
        <v>0</v>
      </c>
      <c r="AU255" s="190">
        <f t="shared" si="1213"/>
        <v>0</v>
      </c>
      <c r="AV255" s="190">
        <f t="shared" si="1213"/>
        <v>0</v>
      </c>
      <c r="AW255" s="190">
        <f t="shared" si="1213"/>
        <v>0</v>
      </c>
      <c r="AX255" s="190">
        <f t="shared" si="1213"/>
        <v>0</v>
      </c>
      <c r="AY255" s="190">
        <f t="shared" si="1213"/>
        <v>0</v>
      </c>
      <c r="AZ255" s="190">
        <f t="shared" si="1213"/>
        <v>0</v>
      </c>
      <c r="BA255" s="190">
        <f t="shared" si="1213"/>
        <v>0</v>
      </c>
      <c r="BB255" s="190">
        <f t="shared" si="1213"/>
        <v>0</v>
      </c>
      <c r="BC255" s="190">
        <f t="shared" si="1213"/>
        <v>0</v>
      </c>
      <c r="BD255" s="190">
        <f t="shared" si="1213"/>
        <v>0</v>
      </c>
      <c r="BE255" s="190">
        <f t="shared" si="1213"/>
        <v>0</v>
      </c>
      <c r="BF255" s="190">
        <f t="shared" si="1213"/>
        <v>0</v>
      </c>
      <c r="BG255" s="190">
        <f t="shared" si="1213"/>
        <v>0</v>
      </c>
      <c r="BH255" s="190">
        <f t="shared" si="1213"/>
        <v>0</v>
      </c>
      <c r="BI255" s="190">
        <f t="shared" si="1213"/>
        <v>0</v>
      </c>
      <c r="BJ255" s="190">
        <f t="shared" si="1213"/>
        <v>0</v>
      </c>
      <c r="BK255" s="190">
        <f t="shared" si="1213"/>
        <v>0</v>
      </c>
      <c r="BL255" s="190">
        <f t="shared" si="1213"/>
        <v>0</v>
      </c>
      <c r="BM255" s="190">
        <f t="shared" si="1213"/>
        <v>0</v>
      </c>
      <c r="BN255" s="190">
        <f t="shared" si="1213"/>
        <v>0</v>
      </c>
    </row>
    <row r="256" spans="1:66" s="124" customFormat="1">
      <c r="C256" s="124" t="s">
        <v>33</v>
      </c>
      <c r="D256" s="190">
        <f t="shared" ref="D256:BN257" si="1214">IFERROR(D268,0)+IFERROR(D274,0)+IFERROR(D280,0)+IFERROR(D286,0)+IFERROR(D292,0)</f>
        <v>0</v>
      </c>
      <c r="E256" s="190">
        <f t="shared" si="1214"/>
        <v>0</v>
      </c>
      <c r="F256" s="190">
        <f t="shared" si="1214"/>
        <v>0</v>
      </c>
      <c r="G256" s="190">
        <f t="shared" si="1214"/>
        <v>0</v>
      </c>
      <c r="H256" s="190">
        <f t="shared" si="1214"/>
        <v>0</v>
      </c>
      <c r="I256" s="190">
        <f t="shared" si="1214"/>
        <v>0</v>
      </c>
      <c r="J256" s="190">
        <f t="shared" si="1214"/>
        <v>0</v>
      </c>
      <c r="K256" s="190">
        <f t="shared" si="1214"/>
        <v>0</v>
      </c>
      <c r="L256" s="190">
        <f t="shared" si="1214"/>
        <v>0</v>
      </c>
      <c r="M256" s="190">
        <f t="shared" si="1214"/>
        <v>0</v>
      </c>
      <c r="N256" s="190">
        <f t="shared" si="1214"/>
        <v>0</v>
      </c>
      <c r="O256" s="190">
        <f t="shared" si="1214"/>
        <v>0</v>
      </c>
      <c r="P256" s="190">
        <f t="shared" si="1214"/>
        <v>0</v>
      </c>
      <c r="Q256" s="190">
        <f t="shared" si="1214"/>
        <v>0</v>
      </c>
      <c r="R256" s="190">
        <f t="shared" si="1214"/>
        <v>0</v>
      </c>
      <c r="S256" s="190">
        <f t="shared" si="1214"/>
        <v>0</v>
      </c>
      <c r="T256" s="190">
        <f t="shared" si="1214"/>
        <v>0</v>
      </c>
      <c r="U256" s="190">
        <f t="shared" si="1214"/>
        <v>0</v>
      </c>
      <c r="V256" s="190">
        <f t="shared" si="1214"/>
        <v>0</v>
      </c>
      <c r="W256" s="190">
        <f t="shared" si="1214"/>
        <v>0</v>
      </c>
      <c r="X256" s="190">
        <f t="shared" si="1214"/>
        <v>0</v>
      </c>
      <c r="Y256" s="190">
        <f t="shared" si="1214"/>
        <v>0</v>
      </c>
      <c r="Z256" s="190">
        <f t="shared" si="1214"/>
        <v>0</v>
      </c>
      <c r="AA256" s="190">
        <f t="shared" si="1214"/>
        <v>0</v>
      </c>
      <c r="AB256" s="190">
        <f t="shared" si="1214"/>
        <v>0</v>
      </c>
      <c r="AC256" s="190">
        <f t="shared" si="1214"/>
        <v>0</v>
      </c>
      <c r="AD256" s="190">
        <f t="shared" si="1214"/>
        <v>0</v>
      </c>
      <c r="AE256" s="190">
        <f t="shared" si="1214"/>
        <v>0</v>
      </c>
      <c r="AF256" s="190">
        <f t="shared" si="1214"/>
        <v>0</v>
      </c>
      <c r="AG256" s="190">
        <f t="shared" si="1214"/>
        <v>0</v>
      </c>
      <c r="AH256" s="190">
        <f t="shared" si="1214"/>
        <v>0</v>
      </c>
      <c r="AI256" s="190">
        <f t="shared" si="1214"/>
        <v>0</v>
      </c>
      <c r="AJ256" s="190">
        <f t="shared" si="1214"/>
        <v>0</v>
      </c>
      <c r="AK256" s="190">
        <f t="shared" si="1214"/>
        <v>0</v>
      </c>
      <c r="AL256" s="190">
        <f t="shared" si="1214"/>
        <v>0</v>
      </c>
      <c r="AM256" s="190">
        <f t="shared" si="1214"/>
        <v>0</v>
      </c>
      <c r="AN256" s="190">
        <f t="shared" si="1214"/>
        <v>0</v>
      </c>
      <c r="AO256" s="190">
        <f t="shared" si="1214"/>
        <v>0</v>
      </c>
      <c r="AP256" s="190">
        <f t="shared" si="1214"/>
        <v>0</v>
      </c>
      <c r="AQ256" s="190">
        <f t="shared" si="1214"/>
        <v>0</v>
      </c>
      <c r="AR256" s="190">
        <f t="shared" si="1214"/>
        <v>0</v>
      </c>
      <c r="AS256" s="190">
        <f t="shared" si="1214"/>
        <v>0</v>
      </c>
      <c r="AT256" s="190">
        <f t="shared" si="1214"/>
        <v>0</v>
      </c>
      <c r="AU256" s="190">
        <f t="shared" si="1214"/>
        <v>0</v>
      </c>
      <c r="AV256" s="190">
        <f t="shared" si="1214"/>
        <v>0</v>
      </c>
      <c r="AW256" s="190">
        <f t="shared" si="1214"/>
        <v>0</v>
      </c>
      <c r="AX256" s="190">
        <f t="shared" si="1214"/>
        <v>0</v>
      </c>
      <c r="AY256" s="190">
        <f t="shared" si="1214"/>
        <v>0</v>
      </c>
      <c r="AZ256" s="190">
        <f t="shared" si="1214"/>
        <v>0</v>
      </c>
      <c r="BA256" s="190">
        <f t="shared" si="1214"/>
        <v>0</v>
      </c>
      <c r="BB256" s="190">
        <f t="shared" si="1214"/>
        <v>0</v>
      </c>
      <c r="BC256" s="190">
        <f t="shared" si="1214"/>
        <v>0</v>
      </c>
      <c r="BD256" s="190">
        <f t="shared" si="1214"/>
        <v>0</v>
      </c>
      <c r="BE256" s="190">
        <f t="shared" si="1214"/>
        <v>0</v>
      </c>
      <c r="BF256" s="190">
        <f t="shared" si="1214"/>
        <v>0</v>
      </c>
      <c r="BG256" s="190">
        <f t="shared" si="1214"/>
        <v>0</v>
      </c>
      <c r="BH256" s="190">
        <f t="shared" si="1214"/>
        <v>0</v>
      </c>
      <c r="BI256" s="190">
        <f t="shared" si="1214"/>
        <v>0</v>
      </c>
      <c r="BJ256" s="190">
        <f t="shared" si="1214"/>
        <v>0</v>
      </c>
      <c r="BK256" s="190">
        <f t="shared" si="1214"/>
        <v>0</v>
      </c>
      <c r="BL256" s="190">
        <f t="shared" si="1214"/>
        <v>0</v>
      </c>
      <c r="BM256" s="190">
        <f t="shared" si="1214"/>
        <v>0</v>
      </c>
      <c r="BN256" s="190">
        <f t="shared" si="1214"/>
        <v>0</v>
      </c>
    </row>
    <row r="257" spans="1:66" s="124" customFormat="1">
      <c r="C257" s="124" t="s">
        <v>304</v>
      </c>
      <c r="D257" s="190">
        <f t="shared" si="1214"/>
        <v>0</v>
      </c>
      <c r="E257" s="190">
        <f t="shared" si="1214"/>
        <v>0</v>
      </c>
      <c r="F257" s="190">
        <f t="shared" si="1214"/>
        <v>0</v>
      </c>
      <c r="G257" s="190">
        <f t="shared" si="1214"/>
        <v>0</v>
      </c>
      <c r="H257" s="190">
        <f t="shared" si="1214"/>
        <v>0</v>
      </c>
      <c r="I257" s="190">
        <f t="shared" si="1214"/>
        <v>0</v>
      </c>
      <c r="J257" s="190">
        <f t="shared" si="1214"/>
        <v>0</v>
      </c>
      <c r="K257" s="190">
        <f t="shared" si="1214"/>
        <v>0</v>
      </c>
      <c r="L257" s="190">
        <f t="shared" si="1214"/>
        <v>0</v>
      </c>
      <c r="M257" s="190">
        <f t="shared" si="1214"/>
        <v>0</v>
      </c>
      <c r="N257" s="190">
        <f t="shared" si="1214"/>
        <v>0</v>
      </c>
      <c r="O257" s="190">
        <f t="shared" si="1214"/>
        <v>0</v>
      </c>
      <c r="P257" s="190">
        <f t="shared" si="1214"/>
        <v>0</v>
      </c>
      <c r="Q257" s="190">
        <f t="shared" si="1214"/>
        <v>0</v>
      </c>
      <c r="R257" s="190">
        <f t="shared" si="1214"/>
        <v>0</v>
      </c>
      <c r="S257" s="190">
        <f t="shared" si="1214"/>
        <v>0</v>
      </c>
      <c r="T257" s="190">
        <f t="shared" si="1214"/>
        <v>0</v>
      </c>
      <c r="U257" s="190">
        <f t="shared" si="1214"/>
        <v>0</v>
      </c>
      <c r="V257" s="190">
        <f t="shared" si="1214"/>
        <v>0</v>
      </c>
      <c r="W257" s="190">
        <f t="shared" si="1214"/>
        <v>0</v>
      </c>
      <c r="X257" s="190">
        <f t="shared" si="1214"/>
        <v>0</v>
      </c>
      <c r="Y257" s="190">
        <f t="shared" si="1214"/>
        <v>0</v>
      </c>
      <c r="Z257" s="190">
        <f t="shared" si="1214"/>
        <v>0</v>
      </c>
      <c r="AA257" s="190">
        <f t="shared" si="1214"/>
        <v>0</v>
      </c>
      <c r="AB257" s="190">
        <f t="shared" si="1214"/>
        <v>0</v>
      </c>
      <c r="AC257" s="190">
        <f t="shared" si="1214"/>
        <v>0</v>
      </c>
      <c r="AD257" s="190">
        <f t="shared" si="1214"/>
        <v>0</v>
      </c>
      <c r="AE257" s="190">
        <f t="shared" si="1214"/>
        <v>0</v>
      </c>
      <c r="AF257" s="190">
        <f t="shared" si="1214"/>
        <v>0</v>
      </c>
      <c r="AG257" s="190">
        <f t="shared" si="1214"/>
        <v>0</v>
      </c>
      <c r="AH257" s="190">
        <f t="shared" si="1214"/>
        <v>0</v>
      </c>
      <c r="AI257" s="190">
        <f t="shared" si="1214"/>
        <v>0</v>
      </c>
      <c r="AJ257" s="190">
        <f t="shared" si="1214"/>
        <v>0</v>
      </c>
      <c r="AK257" s="190">
        <f t="shared" si="1214"/>
        <v>0</v>
      </c>
      <c r="AL257" s="190">
        <f t="shared" si="1214"/>
        <v>0</v>
      </c>
      <c r="AM257" s="190">
        <f t="shared" si="1214"/>
        <v>0</v>
      </c>
      <c r="AN257" s="190">
        <f t="shared" si="1214"/>
        <v>0</v>
      </c>
      <c r="AO257" s="190">
        <f t="shared" si="1214"/>
        <v>0</v>
      </c>
      <c r="AP257" s="190">
        <f t="shared" si="1214"/>
        <v>0</v>
      </c>
      <c r="AQ257" s="190">
        <f t="shared" si="1214"/>
        <v>0</v>
      </c>
      <c r="AR257" s="190">
        <f t="shared" si="1214"/>
        <v>0</v>
      </c>
      <c r="AS257" s="190">
        <f t="shared" si="1214"/>
        <v>0</v>
      </c>
      <c r="AT257" s="190">
        <f t="shared" si="1214"/>
        <v>0</v>
      </c>
      <c r="AU257" s="190">
        <f t="shared" si="1214"/>
        <v>0</v>
      </c>
      <c r="AV257" s="190">
        <f t="shared" si="1214"/>
        <v>0</v>
      </c>
      <c r="AW257" s="190">
        <f t="shared" si="1214"/>
        <v>0</v>
      </c>
      <c r="AX257" s="190">
        <f t="shared" si="1214"/>
        <v>0</v>
      </c>
      <c r="AY257" s="190">
        <f t="shared" si="1214"/>
        <v>0</v>
      </c>
      <c r="AZ257" s="190">
        <f t="shared" si="1214"/>
        <v>0</v>
      </c>
      <c r="BA257" s="190">
        <f t="shared" si="1214"/>
        <v>0</v>
      </c>
      <c r="BB257" s="190">
        <f t="shared" si="1214"/>
        <v>0</v>
      </c>
      <c r="BC257" s="190">
        <f t="shared" si="1214"/>
        <v>0</v>
      </c>
      <c r="BD257" s="190">
        <f t="shared" si="1214"/>
        <v>0</v>
      </c>
      <c r="BE257" s="190">
        <f t="shared" si="1214"/>
        <v>0</v>
      </c>
      <c r="BF257" s="190">
        <f t="shared" si="1214"/>
        <v>0</v>
      </c>
      <c r="BG257" s="190">
        <f t="shared" si="1214"/>
        <v>0</v>
      </c>
      <c r="BH257" s="190">
        <f t="shared" si="1214"/>
        <v>0</v>
      </c>
      <c r="BI257" s="190">
        <f t="shared" si="1214"/>
        <v>0</v>
      </c>
      <c r="BJ257" s="190">
        <f t="shared" si="1214"/>
        <v>0</v>
      </c>
      <c r="BK257" s="190">
        <f t="shared" si="1214"/>
        <v>0</v>
      </c>
      <c r="BL257" s="190">
        <f t="shared" si="1214"/>
        <v>0</v>
      </c>
      <c r="BM257" s="190">
        <f t="shared" si="1214"/>
        <v>0</v>
      </c>
      <c r="BN257" s="190">
        <f t="shared" si="1214"/>
        <v>0</v>
      </c>
    </row>
    <row r="258" spans="1:66" s="124" customFormat="1"/>
    <row r="259" spans="1:66" s="124" customFormat="1"/>
    <row r="260" spans="1:66" s="124" customFormat="1" hidden="1"/>
    <row r="261" spans="1:66" s="124" customFormat="1" hidden="1"/>
    <row r="262" spans="1:66" s="124" customFormat="1" hidden="1"/>
    <row r="263" spans="1:66" s="124" customFormat="1" hidden="1">
      <c r="A263" s="124" t="s">
        <v>300</v>
      </c>
      <c r="B263" s="124">
        <f>B252/5</f>
        <v>0</v>
      </c>
      <c r="C263" s="110"/>
      <c r="D263" s="124">
        <v>2015</v>
      </c>
      <c r="E263" s="124">
        <v>2016</v>
      </c>
      <c r="F263" s="124">
        <v>2017</v>
      </c>
      <c r="G263" s="124">
        <v>2018</v>
      </c>
      <c r="H263" s="124">
        <v>2019</v>
      </c>
      <c r="I263" s="124">
        <v>2020</v>
      </c>
      <c r="J263" s="124">
        <v>2021</v>
      </c>
      <c r="K263" s="124">
        <v>2022</v>
      </c>
      <c r="L263" s="124">
        <v>2023</v>
      </c>
      <c r="M263" s="124">
        <v>2024</v>
      </c>
      <c r="N263" s="124">
        <v>2025</v>
      </c>
      <c r="O263" s="124">
        <v>2026</v>
      </c>
      <c r="P263" s="124">
        <v>2027</v>
      </c>
      <c r="Q263" s="124">
        <v>2028</v>
      </c>
      <c r="R263" s="124">
        <v>2029</v>
      </c>
      <c r="S263" s="124">
        <v>2030</v>
      </c>
      <c r="T263" s="124">
        <v>2031</v>
      </c>
      <c r="U263" s="124">
        <v>2032</v>
      </c>
      <c r="V263" s="124">
        <v>2033</v>
      </c>
      <c r="W263" s="124">
        <v>2034</v>
      </c>
      <c r="X263" s="124">
        <v>2035</v>
      </c>
      <c r="Y263" s="124">
        <v>2036</v>
      </c>
      <c r="Z263" s="124">
        <v>2037</v>
      </c>
      <c r="AA263" s="124">
        <v>2038</v>
      </c>
      <c r="AB263" s="124">
        <v>2039</v>
      </c>
      <c r="AC263" s="124">
        <v>2040</v>
      </c>
      <c r="AD263" s="124">
        <v>2041</v>
      </c>
      <c r="AE263" s="124">
        <v>2042</v>
      </c>
      <c r="AF263" s="124">
        <v>2043</v>
      </c>
      <c r="AG263" s="124">
        <v>2044</v>
      </c>
      <c r="AH263" s="124">
        <v>2045</v>
      </c>
      <c r="AI263" s="124">
        <v>2046</v>
      </c>
      <c r="AJ263" s="124">
        <v>2047</v>
      </c>
      <c r="AK263" s="124">
        <v>2048</v>
      </c>
      <c r="AL263" s="124">
        <v>2049</v>
      </c>
      <c r="AM263" s="124">
        <v>2050</v>
      </c>
      <c r="AN263" s="124">
        <v>2051</v>
      </c>
      <c r="AO263" s="124">
        <v>2052</v>
      </c>
      <c r="AP263" s="124">
        <v>2053</v>
      </c>
      <c r="AQ263" s="124">
        <v>2054</v>
      </c>
      <c r="AR263" s="124">
        <v>2055</v>
      </c>
      <c r="AS263" s="124">
        <v>2056</v>
      </c>
      <c r="AT263" s="124">
        <v>2057</v>
      </c>
      <c r="AU263" s="124">
        <v>2058</v>
      </c>
      <c r="AV263" s="124">
        <v>2059</v>
      </c>
      <c r="AW263" s="124">
        <v>2060</v>
      </c>
      <c r="AX263" s="124">
        <v>2061</v>
      </c>
      <c r="AY263" s="124">
        <v>2062</v>
      </c>
      <c r="AZ263" s="124">
        <v>2063</v>
      </c>
      <c r="BA263" s="124">
        <v>2064</v>
      </c>
      <c r="BB263" s="124">
        <v>2065</v>
      </c>
      <c r="BC263" s="124">
        <v>2066</v>
      </c>
      <c r="BD263" s="124">
        <v>2067</v>
      </c>
      <c r="BE263" s="124">
        <v>2068</v>
      </c>
      <c r="BF263" s="124">
        <v>2069</v>
      </c>
      <c r="BG263" s="124">
        <v>2070</v>
      </c>
      <c r="BH263" s="124">
        <v>2071</v>
      </c>
      <c r="BI263" s="124">
        <v>2072</v>
      </c>
      <c r="BJ263" s="124">
        <v>2073</v>
      </c>
      <c r="BK263" s="124">
        <v>2074</v>
      </c>
      <c r="BL263" s="124">
        <v>2075</v>
      </c>
      <c r="BM263" s="124">
        <v>2076</v>
      </c>
      <c r="BN263" s="124">
        <v>2077</v>
      </c>
    </row>
    <row r="264" spans="1:66" s="124" customFormat="1" hidden="1">
      <c r="A264" s="124" t="s">
        <v>301</v>
      </c>
      <c r="B264" s="124">
        <f>B253</f>
        <v>9</v>
      </c>
      <c r="D264" s="124">
        <f>B264</f>
        <v>9</v>
      </c>
      <c r="E264" s="124">
        <f>IF(D264&gt;0,D264-1,0)</f>
        <v>8</v>
      </c>
      <c r="F264" s="124">
        <f t="shared" ref="F264" si="1215">IF(E264&gt;0,E264-1,0)</f>
        <v>7</v>
      </c>
      <c r="G264" s="124">
        <f t="shared" ref="G264" si="1216">IF(F264&gt;0,F264-1,0)</f>
        <v>6</v>
      </c>
      <c r="H264" s="124">
        <f t="shared" ref="H264" si="1217">IF(G264&gt;0,G264-1,0)</f>
        <v>5</v>
      </c>
      <c r="I264" s="124">
        <f t="shared" ref="I264" si="1218">IF(H264&gt;0,H264-1,0)</f>
        <v>4</v>
      </c>
      <c r="J264" s="124">
        <f t="shared" ref="J264" si="1219">IF(I264&gt;0,I264-1,0)</f>
        <v>3</v>
      </c>
      <c r="K264" s="124">
        <f t="shared" ref="K264" si="1220">IF(J264&gt;0,J264-1,0)</f>
        <v>2</v>
      </c>
      <c r="L264" s="124">
        <f t="shared" ref="L264" si="1221">IF(K264&gt;0,K264-1,0)</f>
        <v>1</v>
      </c>
      <c r="M264" s="124">
        <f t="shared" ref="M264" si="1222">IF(L264&gt;0,L264-1,0)</f>
        <v>0</v>
      </c>
      <c r="N264" s="124">
        <f t="shared" ref="N264" si="1223">IF(M264&gt;0,M264-1,0)</f>
        <v>0</v>
      </c>
      <c r="O264" s="124">
        <f t="shared" ref="O264" si="1224">IF(N264&gt;0,N264-1,0)</f>
        <v>0</v>
      </c>
      <c r="P264" s="124">
        <f t="shared" ref="P264" si="1225">IF(O264&gt;0,O264-1,0)</f>
        <v>0</v>
      </c>
      <c r="Q264" s="124">
        <f t="shared" ref="Q264" si="1226">IF(P264&gt;0,P264-1,0)</f>
        <v>0</v>
      </c>
      <c r="R264" s="124">
        <f t="shared" ref="R264" si="1227">IF(Q264&gt;0,Q264-1,0)</f>
        <v>0</v>
      </c>
      <c r="S264" s="124">
        <f t="shared" ref="S264" si="1228">IF(R264&gt;0,R264-1,0)</f>
        <v>0</v>
      </c>
      <c r="T264" s="124">
        <f t="shared" ref="T264" si="1229">IF(S264&gt;0,S264-1,0)</f>
        <v>0</v>
      </c>
      <c r="U264" s="124">
        <f t="shared" ref="U264" si="1230">IF(T264&gt;0,T264-1,0)</f>
        <v>0</v>
      </c>
      <c r="V264" s="124">
        <f t="shared" ref="V264" si="1231">IF(U264&gt;0,U264-1,0)</f>
        <v>0</v>
      </c>
      <c r="W264" s="124">
        <f t="shared" ref="W264" si="1232">IF(V264&gt;0,V264-1,0)</f>
        <v>0</v>
      </c>
      <c r="X264" s="124">
        <f t="shared" ref="X264" si="1233">IF(W264&gt;0,W264-1,0)</f>
        <v>0</v>
      </c>
      <c r="Y264" s="124">
        <f t="shared" ref="Y264" si="1234">IF(X264&gt;0,X264-1,0)</f>
        <v>0</v>
      </c>
      <c r="Z264" s="124">
        <f t="shared" ref="Z264" si="1235">IF(Y264&gt;0,Y264-1,0)</f>
        <v>0</v>
      </c>
      <c r="AA264" s="124">
        <f t="shared" ref="AA264" si="1236">IF(Z264&gt;0,Z264-1,0)</f>
        <v>0</v>
      </c>
      <c r="AB264" s="124">
        <f t="shared" ref="AB264" si="1237">IF(AA264&gt;0,AA264-1,0)</f>
        <v>0</v>
      </c>
      <c r="AC264" s="124">
        <f t="shared" ref="AC264" si="1238">IF(AB264&gt;0,AB264-1,0)</f>
        <v>0</v>
      </c>
      <c r="AD264" s="124">
        <f t="shared" ref="AD264" si="1239">IF(AC264&gt;0,AC264-1,0)</f>
        <v>0</v>
      </c>
      <c r="AE264" s="124">
        <f t="shared" ref="AE264" si="1240">IF(AD264&gt;0,AD264-1,0)</f>
        <v>0</v>
      </c>
      <c r="AF264" s="124">
        <f t="shared" ref="AF264" si="1241">IF(AE264&gt;0,AE264-1,0)</f>
        <v>0</v>
      </c>
      <c r="AG264" s="124">
        <f t="shared" ref="AG264" si="1242">IF(AF264&gt;0,AF264-1,0)</f>
        <v>0</v>
      </c>
      <c r="AH264" s="124">
        <f t="shared" ref="AH264" si="1243">IF(AG264&gt;0,AG264-1,0)</f>
        <v>0</v>
      </c>
      <c r="AI264" s="124">
        <f t="shared" ref="AI264" si="1244">IF(AH264&gt;0,AH264-1,0)</f>
        <v>0</v>
      </c>
      <c r="AJ264" s="124">
        <f t="shared" ref="AJ264" si="1245">IF(AI264&gt;0,AI264-1,0)</f>
        <v>0</v>
      </c>
      <c r="AK264" s="124">
        <f t="shared" ref="AK264" si="1246">IF(AJ264&gt;0,AJ264-1,0)</f>
        <v>0</v>
      </c>
      <c r="AL264" s="124">
        <f t="shared" ref="AL264" si="1247">IF(AK264&gt;0,AK264-1,0)</f>
        <v>0</v>
      </c>
      <c r="AM264" s="124">
        <f t="shared" ref="AM264" si="1248">IF(AL264&gt;0,AL264-1,0)</f>
        <v>0</v>
      </c>
      <c r="AN264" s="124">
        <f t="shared" ref="AN264" si="1249">IF(AM264&gt;0,AM264-1,0)</f>
        <v>0</v>
      </c>
      <c r="AO264" s="124">
        <f t="shared" ref="AO264" si="1250">IF(AN264&gt;0,AN264-1,0)</f>
        <v>0</v>
      </c>
      <c r="AP264" s="124">
        <f t="shared" ref="AP264" si="1251">IF(AO264&gt;0,AO264-1,0)</f>
        <v>0</v>
      </c>
      <c r="AQ264" s="124">
        <f t="shared" ref="AQ264" si="1252">IF(AP264&gt;0,AP264-1,0)</f>
        <v>0</v>
      </c>
      <c r="AR264" s="124">
        <f t="shared" ref="AR264" si="1253">IF(AQ264&gt;0,AQ264-1,0)</f>
        <v>0</v>
      </c>
      <c r="AS264" s="124">
        <f t="shared" ref="AS264" si="1254">IF(AR264&gt;0,AR264-1,0)</f>
        <v>0</v>
      </c>
      <c r="AT264" s="124">
        <f t="shared" ref="AT264" si="1255">IF(AS264&gt;0,AS264-1,0)</f>
        <v>0</v>
      </c>
      <c r="AU264" s="124">
        <f t="shared" ref="AU264" si="1256">IF(AT264&gt;0,AT264-1,0)</f>
        <v>0</v>
      </c>
      <c r="AV264" s="124">
        <f t="shared" ref="AV264" si="1257">IF(AU264&gt;0,AU264-1,0)</f>
        <v>0</v>
      </c>
      <c r="AW264" s="124">
        <f t="shared" ref="AW264" si="1258">IF(AV264&gt;0,AV264-1,0)</f>
        <v>0</v>
      </c>
      <c r="AX264" s="124">
        <f t="shared" ref="AX264" si="1259">IF(AW264&gt;0,AW264-1,0)</f>
        <v>0</v>
      </c>
      <c r="AY264" s="124">
        <f t="shared" ref="AY264" si="1260">IF(AX264&gt;0,AX264-1,0)</f>
        <v>0</v>
      </c>
      <c r="AZ264" s="124">
        <f t="shared" ref="AZ264" si="1261">IF(AY264&gt;0,AY264-1,0)</f>
        <v>0</v>
      </c>
      <c r="BA264" s="124">
        <f t="shared" ref="BA264" si="1262">IF(AZ264&gt;0,AZ264-1,0)</f>
        <v>0</v>
      </c>
      <c r="BB264" s="124">
        <f t="shared" ref="BB264" si="1263">IF(BA264&gt;0,BA264-1,0)</f>
        <v>0</v>
      </c>
      <c r="BC264" s="124">
        <f t="shared" ref="BC264" si="1264">IF(BB264&gt;0,BB264-1,0)</f>
        <v>0</v>
      </c>
      <c r="BD264" s="124">
        <f t="shared" ref="BD264" si="1265">IF(BC264&gt;0,BC264-1,0)</f>
        <v>0</v>
      </c>
      <c r="BE264" s="124">
        <f t="shared" ref="BE264" si="1266">IF(BD264&gt;0,BD264-1,0)</f>
        <v>0</v>
      </c>
      <c r="BF264" s="124">
        <f t="shared" ref="BF264" si="1267">IF(BE264&gt;0,BE264-1,0)</f>
        <v>0</v>
      </c>
      <c r="BG264" s="124">
        <f t="shared" ref="BG264" si="1268">IF(BF264&gt;0,BF264-1,0)</f>
        <v>0</v>
      </c>
      <c r="BH264" s="124">
        <f t="shared" ref="BH264" si="1269">IF(BG264&gt;0,BG264-1,0)</f>
        <v>0</v>
      </c>
      <c r="BI264" s="124">
        <f t="shared" ref="BI264" si="1270">IF(BH264&gt;0,BH264-1,0)</f>
        <v>0</v>
      </c>
      <c r="BJ264" s="124">
        <f t="shared" ref="BJ264" si="1271">IF(BI264&gt;0,BI264-1,0)</f>
        <v>0</v>
      </c>
      <c r="BK264" s="124">
        <f t="shared" ref="BK264" si="1272">IF(BJ264&gt;0,BJ264-1,0)</f>
        <v>0</v>
      </c>
      <c r="BL264" s="124">
        <f t="shared" ref="BL264" si="1273">IF(BK264&gt;0,BK264-1,0)</f>
        <v>0</v>
      </c>
      <c r="BM264" s="124">
        <f t="shared" ref="BM264" si="1274">IF(BL264&gt;0,BL264-1,0)</f>
        <v>0</v>
      </c>
      <c r="BN264" s="124">
        <f t="shared" ref="BN264" si="1275">IF(BM264&gt;0,BM264-1,0)</f>
        <v>0</v>
      </c>
    </row>
    <row r="265" spans="1:66" s="124" customFormat="1" hidden="1">
      <c r="D265" s="124">
        <f>B263</f>
        <v>0</v>
      </c>
      <c r="E265" s="124">
        <f>D269</f>
        <v>0</v>
      </c>
      <c r="F265" s="124">
        <f t="shared" ref="F265" si="1276">E269</f>
        <v>0</v>
      </c>
      <c r="G265" s="124">
        <f t="shared" ref="G265" si="1277">F269</f>
        <v>0</v>
      </c>
      <c r="H265" s="124">
        <f t="shared" ref="H265" si="1278">G269</f>
        <v>0</v>
      </c>
      <c r="I265" s="124">
        <f t="shared" ref="I265" si="1279">H269</f>
        <v>0</v>
      </c>
      <c r="J265" s="124">
        <f t="shared" ref="J265" si="1280">I269</f>
        <v>0</v>
      </c>
      <c r="K265" s="124">
        <f t="shared" ref="K265" si="1281">J269</f>
        <v>0</v>
      </c>
      <c r="L265" s="124">
        <f t="shared" ref="L265" si="1282">K269</f>
        <v>0</v>
      </c>
      <c r="M265" s="124">
        <f t="shared" ref="M265" si="1283">L269</f>
        <v>0</v>
      </c>
      <c r="N265" s="124" t="e">
        <f t="shared" ref="N265" si="1284">M269</f>
        <v>#N/A</v>
      </c>
      <c r="O265" s="124" t="e">
        <f t="shared" ref="O265" si="1285">N269</f>
        <v>#N/A</v>
      </c>
      <c r="P265" s="124" t="e">
        <f t="shared" ref="P265" si="1286">O269</f>
        <v>#N/A</v>
      </c>
      <c r="Q265" s="124" t="e">
        <f t="shared" ref="Q265" si="1287">P269</f>
        <v>#N/A</v>
      </c>
      <c r="R265" s="124" t="e">
        <f t="shared" ref="R265" si="1288">Q269</f>
        <v>#N/A</v>
      </c>
      <c r="S265" s="124" t="e">
        <f t="shared" ref="S265" si="1289">R269</f>
        <v>#N/A</v>
      </c>
      <c r="T265" s="124" t="e">
        <f t="shared" ref="T265" si="1290">S269</f>
        <v>#N/A</v>
      </c>
      <c r="U265" s="124" t="e">
        <f t="shared" ref="U265" si="1291">T269</f>
        <v>#N/A</v>
      </c>
      <c r="V265" s="124" t="e">
        <f t="shared" ref="V265" si="1292">U269</f>
        <v>#N/A</v>
      </c>
      <c r="W265" s="124" t="e">
        <f t="shared" ref="W265" si="1293">V269</f>
        <v>#N/A</v>
      </c>
      <c r="X265" s="124" t="e">
        <f t="shared" ref="X265" si="1294">W269</f>
        <v>#N/A</v>
      </c>
      <c r="Y265" s="124" t="e">
        <f t="shared" ref="Y265" si="1295">X269</f>
        <v>#N/A</v>
      </c>
      <c r="Z265" s="124" t="e">
        <f t="shared" ref="Z265" si="1296">Y269</f>
        <v>#N/A</v>
      </c>
      <c r="AA265" s="124" t="e">
        <f t="shared" ref="AA265" si="1297">Z269</f>
        <v>#N/A</v>
      </c>
      <c r="AB265" s="124" t="e">
        <f t="shared" ref="AB265" si="1298">AA269</f>
        <v>#N/A</v>
      </c>
      <c r="AC265" s="124" t="e">
        <f t="shared" ref="AC265" si="1299">AB269</f>
        <v>#N/A</v>
      </c>
      <c r="AD265" s="124" t="e">
        <f t="shared" ref="AD265" si="1300">AC269</f>
        <v>#N/A</v>
      </c>
      <c r="AE265" s="124" t="e">
        <f t="shared" ref="AE265" si="1301">AD269</f>
        <v>#N/A</v>
      </c>
      <c r="AF265" s="124" t="e">
        <f t="shared" ref="AF265" si="1302">AE269</f>
        <v>#N/A</v>
      </c>
      <c r="AG265" s="124" t="e">
        <f t="shared" ref="AG265" si="1303">AF269</f>
        <v>#N/A</v>
      </c>
      <c r="AH265" s="124" t="e">
        <f t="shared" ref="AH265" si="1304">AG269</f>
        <v>#N/A</v>
      </c>
      <c r="AI265" s="124" t="e">
        <f t="shared" ref="AI265" si="1305">AH269</f>
        <v>#N/A</v>
      </c>
      <c r="AJ265" s="124" t="e">
        <f t="shared" ref="AJ265" si="1306">AI269</f>
        <v>#N/A</v>
      </c>
      <c r="AK265" s="124" t="e">
        <f t="shared" ref="AK265" si="1307">AJ269</f>
        <v>#N/A</v>
      </c>
      <c r="AL265" s="124" t="e">
        <f t="shared" ref="AL265" si="1308">AK269</f>
        <v>#N/A</v>
      </c>
      <c r="AM265" s="124" t="e">
        <f t="shared" ref="AM265" si="1309">AL269</f>
        <v>#N/A</v>
      </c>
      <c r="AN265" s="124" t="e">
        <f t="shared" ref="AN265" si="1310">AM269</f>
        <v>#N/A</v>
      </c>
      <c r="AO265" s="124" t="e">
        <f t="shared" ref="AO265" si="1311">AN269</f>
        <v>#N/A</v>
      </c>
      <c r="AP265" s="124" t="e">
        <f t="shared" ref="AP265" si="1312">AO269</f>
        <v>#N/A</v>
      </c>
      <c r="AQ265" s="124" t="e">
        <f t="shared" ref="AQ265" si="1313">AP269</f>
        <v>#N/A</v>
      </c>
      <c r="AR265" s="124" t="e">
        <f t="shared" ref="AR265" si="1314">AQ269</f>
        <v>#N/A</v>
      </c>
      <c r="AS265" s="124" t="e">
        <f t="shared" ref="AS265" si="1315">AR269</f>
        <v>#N/A</v>
      </c>
      <c r="AT265" s="124" t="e">
        <f t="shared" ref="AT265" si="1316">AS269</f>
        <v>#N/A</v>
      </c>
      <c r="AU265" s="124" t="e">
        <f t="shared" ref="AU265" si="1317">AT269</f>
        <v>#N/A</v>
      </c>
      <c r="AV265" s="124" t="e">
        <f t="shared" ref="AV265" si="1318">AU269</f>
        <v>#N/A</v>
      </c>
      <c r="AW265" s="124" t="e">
        <f t="shared" ref="AW265" si="1319">AV269</f>
        <v>#N/A</v>
      </c>
      <c r="AX265" s="124" t="e">
        <f t="shared" ref="AX265" si="1320">AW269</f>
        <v>#N/A</v>
      </c>
      <c r="AY265" s="124" t="e">
        <f t="shared" ref="AY265" si="1321">AX269</f>
        <v>#N/A</v>
      </c>
      <c r="AZ265" s="124" t="e">
        <f t="shared" ref="AZ265" si="1322">AY269</f>
        <v>#N/A</v>
      </c>
      <c r="BA265" s="124" t="e">
        <f t="shared" ref="BA265" si="1323">AZ269</f>
        <v>#N/A</v>
      </c>
      <c r="BB265" s="124" t="e">
        <f t="shared" ref="BB265" si="1324">BA269</f>
        <v>#N/A</v>
      </c>
      <c r="BC265" s="124" t="e">
        <f t="shared" ref="BC265" si="1325">BB269</f>
        <v>#N/A</v>
      </c>
      <c r="BD265" s="124" t="e">
        <f t="shared" ref="BD265" si="1326">BC269</f>
        <v>#N/A</v>
      </c>
      <c r="BE265" s="124" t="e">
        <f t="shared" ref="BE265" si="1327">BD269</f>
        <v>#N/A</v>
      </c>
      <c r="BF265" s="124" t="e">
        <f t="shared" ref="BF265" si="1328">BE269</f>
        <v>#N/A</v>
      </c>
      <c r="BG265" s="124" t="e">
        <f t="shared" ref="BG265" si="1329">BF269</f>
        <v>#N/A</v>
      </c>
      <c r="BH265" s="124" t="e">
        <f t="shared" ref="BH265" si="1330">BG269</f>
        <v>#N/A</v>
      </c>
      <c r="BI265" s="124" t="e">
        <f t="shared" ref="BI265" si="1331">BH269</f>
        <v>#N/A</v>
      </c>
      <c r="BJ265" s="124" t="e">
        <f t="shared" ref="BJ265" si="1332">BI269</f>
        <v>#N/A</v>
      </c>
      <c r="BK265" s="124" t="e">
        <f t="shared" ref="BK265" si="1333">BJ269</f>
        <v>#N/A</v>
      </c>
      <c r="BL265" s="124" t="e">
        <f t="shared" ref="BL265" si="1334">BK269</f>
        <v>#N/A</v>
      </c>
      <c r="BM265" s="124" t="e">
        <f t="shared" ref="BM265" si="1335">BL269</f>
        <v>#N/A</v>
      </c>
      <c r="BN265" s="124" t="e">
        <f t="shared" ref="BN265" si="1336">BM269</f>
        <v>#N/A</v>
      </c>
    </row>
    <row r="266" spans="1:66" s="124" customFormat="1" hidden="1">
      <c r="C266" s="124" t="s">
        <v>29</v>
      </c>
      <c r="D266" s="124">
        <f>IF($D264&gt;=1,($B263/HLOOKUP($D264,'Annuity Cal'!$H$7:$BE$11,2,FALSE))*HLOOKUP(D264,'Annuity Cal'!$H$7:$BE$11,3,FALSE),(IF(D264&lt;=(-1),D264,0)))</f>
        <v>0</v>
      </c>
      <c r="E266" s="124">
        <f>IF($D264&gt;=1,($B263/HLOOKUP($D264,'Annuity Cal'!$H$7:$BE$11,2,FALSE))*HLOOKUP(E264,'Annuity Cal'!$H$7:$BE$11,3,FALSE),(IF(E264&lt;=(-1),E264,0)))</f>
        <v>0</v>
      </c>
      <c r="F266" s="124">
        <f>IF($D264&gt;=1,($B263/HLOOKUP($D264,'Annuity Cal'!$H$7:$BE$11,2,FALSE))*HLOOKUP(F264,'Annuity Cal'!$H$7:$BE$11,3,FALSE),(IF(F264&lt;=(-1),F264,0)))</f>
        <v>0</v>
      </c>
      <c r="G266" s="124">
        <f>IF($D264&gt;=1,($B263/HLOOKUP($D264,'Annuity Cal'!$H$7:$BE$11,2,FALSE))*HLOOKUP(G264,'Annuity Cal'!$H$7:$BE$11,3,FALSE),(IF(G264&lt;=(-1),G264,0)))</f>
        <v>0</v>
      </c>
      <c r="H266" s="124">
        <f>IF($D264&gt;=1,($B263/HLOOKUP($D264,'Annuity Cal'!$H$7:$BE$11,2,FALSE))*HLOOKUP(H264,'Annuity Cal'!$H$7:$BE$11,3,FALSE),(IF(H264&lt;=(-1),H264,0)))</f>
        <v>0</v>
      </c>
      <c r="I266" s="124">
        <f>IF($D264&gt;=1,($B263/HLOOKUP($D264,'Annuity Cal'!$H$7:$BE$11,2,FALSE))*HLOOKUP(I264,'Annuity Cal'!$H$7:$BE$11,3,FALSE),(IF(I264&lt;=(-1),I264,0)))</f>
        <v>0</v>
      </c>
      <c r="J266" s="124">
        <f>IF($D264&gt;=1,($B263/HLOOKUP($D264,'Annuity Cal'!$H$7:$BE$11,2,FALSE))*HLOOKUP(J264,'Annuity Cal'!$H$7:$BE$11,3,FALSE),(IF(J264&lt;=(-1),J264,0)))</f>
        <v>0</v>
      </c>
      <c r="K266" s="124">
        <f>IF($D264&gt;=1,($B263/HLOOKUP($D264,'Annuity Cal'!$H$7:$BE$11,2,FALSE))*HLOOKUP(K264,'Annuity Cal'!$H$7:$BE$11,3,FALSE),(IF(K264&lt;=(-1),K264,0)))</f>
        <v>0</v>
      </c>
      <c r="L266" s="124">
        <f>IF($D264&gt;=1,($B263/HLOOKUP($D264,'Annuity Cal'!$H$7:$BE$11,2,FALSE))*HLOOKUP(L264,'Annuity Cal'!$H$7:$BE$11,3,FALSE),(IF(L264&lt;=(-1),L264,0)))</f>
        <v>0</v>
      </c>
      <c r="M266" s="124" t="e">
        <f>IF($D264&gt;=1,($B263/HLOOKUP($D264,'Annuity Cal'!$H$7:$BE$11,2,FALSE))*HLOOKUP(M264,'Annuity Cal'!$H$7:$BE$11,3,FALSE),(IF(M264&lt;=(-1),M264,0)))</f>
        <v>#N/A</v>
      </c>
      <c r="N266" s="124" t="e">
        <f>IF($D264&gt;=1,($B263/HLOOKUP($D264,'Annuity Cal'!$H$7:$BE$11,2,FALSE))*HLOOKUP(N264,'Annuity Cal'!$H$7:$BE$11,3,FALSE),(IF(N264&lt;=(-1),N264,0)))</f>
        <v>#N/A</v>
      </c>
      <c r="O266" s="124" t="e">
        <f>IF($D264&gt;=1,($B263/HLOOKUP($D264,'Annuity Cal'!$H$7:$BE$11,2,FALSE))*HLOOKUP(O264,'Annuity Cal'!$H$7:$BE$11,3,FALSE),(IF(O264&lt;=(-1),O264,0)))</f>
        <v>#N/A</v>
      </c>
      <c r="P266" s="124" t="e">
        <f>IF($D264&gt;=1,($B263/HLOOKUP($D264,'Annuity Cal'!$H$7:$BE$11,2,FALSE))*HLOOKUP(P264,'Annuity Cal'!$H$7:$BE$11,3,FALSE),(IF(P264&lt;=(-1),P264,0)))</f>
        <v>#N/A</v>
      </c>
      <c r="Q266" s="124" t="e">
        <f>IF($D264&gt;=1,($B263/HLOOKUP($D264,'Annuity Cal'!$H$7:$BE$11,2,FALSE))*HLOOKUP(Q264,'Annuity Cal'!$H$7:$BE$11,3,FALSE),(IF(Q264&lt;=(-1),Q264,0)))</f>
        <v>#N/A</v>
      </c>
      <c r="R266" s="124" t="e">
        <f>IF($D264&gt;=1,($B263/HLOOKUP($D264,'Annuity Cal'!$H$7:$BE$11,2,FALSE))*HLOOKUP(R264,'Annuity Cal'!$H$7:$BE$11,3,FALSE),(IF(R264&lt;=(-1),R264,0)))</f>
        <v>#N/A</v>
      </c>
      <c r="S266" s="124" t="e">
        <f>IF($D264&gt;=1,($B263/HLOOKUP($D264,'Annuity Cal'!$H$7:$BE$11,2,FALSE))*HLOOKUP(S264,'Annuity Cal'!$H$7:$BE$11,3,FALSE),(IF(S264&lt;=(-1),S264,0)))</f>
        <v>#N/A</v>
      </c>
      <c r="T266" s="124" t="e">
        <f>IF($D264&gt;=1,($B263/HLOOKUP($D264,'Annuity Cal'!$H$7:$BE$11,2,FALSE))*HLOOKUP(T264,'Annuity Cal'!$H$7:$BE$11,3,FALSE),(IF(T264&lt;=(-1),T264,0)))</f>
        <v>#N/A</v>
      </c>
      <c r="U266" s="124" t="e">
        <f>IF($D264&gt;=1,($B263/HLOOKUP($D264,'Annuity Cal'!$H$7:$BE$11,2,FALSE))*HLOOKUP(U264,'Annuity Cal'!$H$7:$BE$11,3,FALSE),(IF(U264&lt;=(-1),U264,0)))</f>
        <v>#N/A</v>
      </c>
      <c r="V266" s="124" t="e">
        <f>IF($D264&gt;=1,($B263/HLOOKUP($D264,'Annuity Cal'!$H$7:$BE$11,2,FALSE))*HLOOKUP(V264,'Annuity Cal'!$H$7:$BE$11,3,FALSE),(IF(V264&lt;=(-1),V264,0)))</f>
        <v>#N/A</v>
      </c>
      <c r="W266" s="124" t="e">
        <f>IF($D264&gt;=1,($B263/HLOOKUP($D264,'Annuity Cal'!$H$7:$BE$11,2,FALSE))*HLOOKUP(W264,'Annuity Cal'!$H$7:$BE$11,3,FALSE),(IF(W264&lt;=(-1),W264,0)))</f>
        <v>#N/A</v>
      </c>
      <c r="X266" s="124" t="e">
        <f>IF($D264&gt;=1,($B263/HLOOKUP($D264,'Annuity Cal'!$H$7:$BE$11,2,FALSE))*HLOOKUP(X264,'Annuity Cal'!$H$7:$BE$11,3,FALSE),(IF(X264&lt;=(-1),X264,0)))</f>
        <v>#N/A</v>
      </c>
      <c r="Y266" s="124" t="e">
        <f>IF($D264&gt;=1,($B263/HLOOKUP($D264,'Annuity Cal'!$H$7:$BE$11,2,FALSE))*HLOOKUP(Y264,'Annuity Cal'!$H$7:$BE$11,3,FALSE),(IF(Y264&lt;=(-1),Y264,0)))</f>
        <v>#N/A</v>
      </c>
      <c r="Z266" s="124" t="e">
        <f>IF($D264&gt;=1,($B263/HLOOKUP($D264,'Annuity Cal'!$H$7:$BE$11,2,FALSE))*HLOOKUP(Z264,'Annuity Cal'!$H$7:$BE$11,3,FALSE),(IF(Z264&lt;=(-1),Z264,0)))</f>
        <v>#N/A</v>
      </c>
      <c r="AA266" s="124" t="e">
        <f>IF($D264&gt;=1,($B263/HLOOKUP($D264,'Annuity Cal'!$H$7:$BE$11,2,FALSE))*HLOOKUP(AA264,'Annuity Cal'!$H$7:$BE$11,3,FALSE),(IF(AA264&lt;=(-1),AA264,0)))</f>
        <v>#N/A</v>
      </c>
      <c r="AB266" s="124" t="e">
        <f>IF($D264&gt;=1,($B263/HLOOKUP($D264,'Annuity Cal'!$H$7:$BE$11,2,FALSE))*HLOOKUP(AB264,'Annuity Cal'!$H$7:$BE$11,3,FALSE),(IF(AB264&lt;=(-1),AB264,0)))</f>
        <v>#N/A</v>
      </c>
      <c r="AC266" s="124" t="e">
        <f>IF($D264&gt;=1,($B263/HLOOKUP($D264,'Annuity Cal'!$H$7:$BE$11,2,FALSE))*HLOOKUP(AC264,'Annuity Cal'!$H$7:$BE$11,3,FALSE),(IF(AC264&lt;=(-1),AC264,0)))</f>
        <v>#N/A</v>
      </c>
      <c r="AD266" s="124" t="e">
        <f>IF($D264&gt;=1,($B263/HLOOKUP($D264,'Annuity Cal'!$H$7:$BE$11,2,FALSE))*HLOOKUP(AD264,'Annuity Cal'!$H$7:$BE$11,3,FALSE),(IF(AD264&lt;=(-1),AD264,0)))</f>
        <v>#N/A</v>
      </c>
      <c r="AE266" s="124" t="e">
        <f>IF($D264&gt;=1,($B263/HLOOKUP($D264,'Annuity Cal'!$H$7:$BE$11,2,FALSE))*HLOOKUP(AE264,'Annuity Cal'!$H$7:$BE$11,3,FALSE),(IF(AE264&lt;=(-1),AE264,0)))</f>
        <v>#N/A</v>
      </c>
      <c r="AF266" s="124" t="e">
        <f>IF($D264&gt;=1,($B263/HLOOKUP($D264,'Annuity Cal'!$H$7:$BE$11,2,FALSE))*HLOOKUP(AF264,'Annuity Cal'!$H$7:$BE$11,3,FALSE),(IF(AF264&lt;=(-1),AF264,0)))</f>
        <v>#N/A</v>
      </c>
      <c r="AG266" s="124" t="e">
        <f>IF($D264&gt;=1,($B263/HLOOKUP($D264,'Annuity Cal'!$H$7:$BE$11,2,FALSE))*HLOOKUP(AG264,'Annuity Cal'!$H$7:$BE$11,3,FALSE),(IF(AG264&lt;=(-1),AG264,0)))</f>
        <v>#N/A</v>
      </c>
      <c r="AH266" s="124" t="e">
        <f>IF($D264&gt;=1,($B263/HLOOKUP($D264,'Annuity Cal'!$H$7:$BE$11,2,FALSE))*HLOOKUP(AH264,'Annuity Cal'!$H$7:$BE$11,3,FALSE),(IF(AH264&lt;=(-1),AH264,0)))</f>
        <v>#N/A</v>
      </c>
      <c r="AI266" s="124" t="e">
        <f>IF($D264&gt;=1,($B263/HLOOKUP($D264,'Annuity Cal'!$H$7:$BE$11,2,FALSE))*HLOOKUP(AI264,'Annuity Cal'!$H$7:$BE$11,3,FALSE),(IF(AI264&lt;=(-1),AI264,0)))</f>
        <v>#N/A</v>
      </c>
      <c r="AJ266" s="124" t="e">
        <f>IF($D264&gt;=1,($B263/HLOOKUP($D264,'Annuity Cal'!$H$7:$BE$11,2,FALSE))*HLOOKUP(AJ264,'Annuity Cal'!$H$7:$BE$11,3,FALSE),(IF(AJ264&lt;=(-1),AJ264,0)))</f>
        <v>#N/A</v>
      </c>
      <c r="AK266" s="124" t="e">
        <f>IF($D264&gt;=1,($B263/HLOOKUP($D264,'Annuity Cal'!$H$7:$BE$11,2,FALSE))*HLOOKUP(AK264,'Annuity Cal'!$H$7:$BE$11,3,FALSE),(IF(AK264&lt;=(-1),AK264,0)))</f>
        <v>#N/A</v>
      </c>
      <c r="AL266" s="124" t="e">
        <f>IF($D264&gt;=1,($B263/HLOOKUP($D264,'Annuity Cal'!$H$7:$BE$11,2,FALSE))*HLOOKUP(AL264,'Annuity Cal'!$H$7:$BE$11,3,FALSE),(IF(AL264&lt;=(-1),AL264,0)))</f>
        <v>#N/A</v>
      </c>
      <c r="AM266" s="124" t="e">
        <f>IF($D264&gt;=1,($B263/HLOOKUP($D264,'Annuity Cal'!$H$7:$BE$11,2,FALSE))*HLOOKUP(AM264,'Annuity Cal'!$H$7:$BE$11,3,FALSE),(IF(AM264&lt;=(-1),AM264,0)))</f>
        <v>#N/A</v>
      </c>
      <c r="AN266" s="124" t="e">
        <f>IF($D264&gt;=1,($B263/HLOOKUP($D264,'Annuity Cal'!$H$7:$BE$11,2,FALSE))*HLOOKUP(AN264,'Annuity Cal'!$H$7:$BE$11,3,FALSE),(IF(AN264&lt;=(-1),AN264,0)))</f>
        <v>#N/A</v>
      </c>
      <c r="AO266" s="124" t="e">
        <f>IF($D264&gt;=1,($B263/HLOOKUP($D264,'Annuity Cal'!$H$7:$BE$11,2,FALSE))*HLOOKUP(AO264,'Annuity Cal'!$H$7:$BE$11,3,FALSE),(IF(AO264&lt;=(-1),AO264,0)))</f>
        <v>#N/A</v>
      </c>
      <c r="AP266" s="124" t="e">
        <f>IF($D264&gt;=1,($B263/HLOOKUP($D264,'Annuity Cal'!$H$7:$BE$11,2,FALSE))*HLOOKUP(AP264,'Annuity Cal'!$H$7:$BE$11,3,FALSE),(IF(AP264&lt;=(-1),AP264,0)))</f>
        <v>#N/A</v>
      </c>
      <c r="AQ266" s="124" t="e">
        <f>IF($D264&gt;=1,($B263/HLOOKUP($D264,'Annuity Cal'!$H$7:$BE$11,2,FALSE))*HLOOKUP(AQ264,'Annuity Cal'!$H$7:$BE$11,3,FALSE),(IF(AQ264&lt;=(-1),AQ264,0)))</f>
        <v>#N/A</v>
      </c>
      <c r="AR266" s="124" t="e">
        <f>IF($D264&gt;=1,($B263/HLOOKUP($D264,'Annuity Cal'!$H$7:$BE$11,2,FALSE))*HLOOKUP(AR264,'Annuity Cal'!$H$7:$BE$11,3,FALSE),(IF(AR264&lt;=(-1),AR264,0)))</f>
        <v>#N/A</v>
      </c>
      <c r="AS266" s="124" t="e">
        <f>IF($D264&gt;=1,($B263/HLOOKUP($D264,'Annuity Cal'!$H$7:$BE$11,2,FALSE))*HLOOKUP(AS264,'Annuity Cal'!$H$7:$BE$11,3,FALSE),(IF(AS264&lt;=(-1),AS264,0)))</f>
        <v>#N/A</v>
      </c>
      <c r="AT266" s="124" t="e">
        <f>IF($D264&gt;=1,($B263/HLOOKUP($D264,'Annuity Cal'!$H$7:$BE$11,2,FALSE))*HLOOKUP(AT264,'Annuity Cal'!$H$7:$BE$11,3,FALSE),(IF(AT264&lt;=(-1),AT264,0)))</f>
        <v>#N/A</v>
      </c>
      <c r="AU266" s="124" t="e">
        <f>IF($D264&gt;=1,($B263/HLOOKUP($D264,'Annuity Cal'!$H$7:$BE$11,2,FALSE))*HLOOKUP(AU264,'Annuity Cal'!$H$7:$BE$11,3,FALSE),(IF(AU264&lt;=(-1),AU264,0)))</f>
        <v>#N/A</v>
      </c>
      <c r="AV266" s="124" t="e">
        <f>IF($D264&gt;=1,($B263/HLOOKUP($D264,'Annuity Cal'!$H$7:$BE$11,2,FALSE))*HLOOKUP(AV264,'Annuity Cal'!$H$7:$BE$11,3,FALSE),(IF(AV264&lt;=(-1),AV264,0)))</f>
        <v>#N/A</v>
      </c>
      <c r="AW266" s="124" t="e">
        <f>IF($D264&gt;=1,($B263/HLOOKUP($D264,'Annuity Cal'!$H$7:$BE$11,2,FALSE))*HLOOKUP(AW264,'Annuity Cal'!$H$7:$BE$11,3,FALSE),(IF(AW264&lt;=(-1),AW264,0)))</f>
        <v>#N/A</v>
      </c>
      <c r="AX266" s="124" t="e">
        <f>IF($D264&gt;=1,($B263/HLOOKUP($D264,'Annuity Cal'!$H$7:$BE$11,2,FALSE))*HLOOKUP(AX264,'Annuity Cal'!$H$7:$BE$11,3,FALSE),(IF(AX264&lt;=(-1),AX264,0)))</f>
        <v>#N/A</v>
      </c>
      <c r="AY266" s="124" t="e">
        <f>IF($D264&gt;=1,($B263/HLOOKUP($D264,'Annuity Cal'!$H$7:$BE$11,2,FALSE))*HLOOKUP(AY264,'Annuity Cal'!$H$7:$BE$11,3,FALSE),(IF(AY264&lt;=(-1),AY264,0)))</f>
        <v>#N/A</v>
      </c>
      <c r="AZ266" s="124" t="e">
        <f>IF($D264&gt;=1,($B263/HLOOKUP($D264,'Annuity Cal'!$H$7:$BE$11,2,FALSE))*HLOOKUP(AZ264,'Annuity Cal'!$H$7:$BE$11,3,FALSE),(IF(AZ264&lt;=(-1),AZ264,0)))</f>
        <v>#N/A</v>
      </c>
      <c r="BA266" s="124" t="e">
        <f>IF($D264&gt;=1,($B263/HLOOKUP($D264,'Annuity Cal'!$H$7:$BE$11,2,FALSE))*HLOOKUP(BA264,'Annuity Cal'!$H$7:$BE$11,3,FALSE),(IF(BA264&lt;=(-1),BA264,0)))</f>
        <v>#N/A</v>
      </c>
      <c r="BB266" s="124" t="e">
        <f>IF($D264&gt;=1,($B263/HLOOKUP($D264,'Annuity Cal'!$H$7:$BE$11,2,FALSE))*HLOOKUP(BB264,'Annuity Cal'!$H$7:$BE$11,3,FALSE),(IF(BB264&lt;=(-1),BB264,0)))</f>
        <v>#N/A</v>
      </c>
      <c r="BC266" s="124" t="e">
        <f>IF($D264&gt;=1,($B263/HLOOKUP($D264,'Annuity Cal'!$H$7:$BE$11,2,FALSE))*HLOOKUP(BC264,'Annuity Cal'!$H$7:$BE$11,3,FALSE),(IF(BC264&lt;=(-1),BC264,0)))</f>
        <v>#N/A</v>
      </c>
      <c r="BD266" s="124" t="e">
        <f>IF($D264&gt;=1,($B263/HLOOKUP($D264,'Annuity Cal'!$H$7:$BE$11,2,FALSE))*HLOOKUP(BD264,'Annuity Cal'!$H$7:$BE$11,3,FALSE),(IF(BD264&lt;=(-1),BD264,0)))</f>
        <v>#N/A</v>
      </c>
      <c r="BE266" s="124" t="e">
        <f>IF($D264&gt;=1,($B263/HLOOKUP($D264,'Annuity Cal'!$H$7:$BE$11,2,FALSE))*HLOOKUP(BE264,'Annuity Cal'!$H$7:$BE$11,3,FALSE),(IF(BE264&lt;=(-1),BE264,0)))</f>
        <v>#N/A</v>
      </c>
      <c r="BF266" s="124" t="e">
        <f>IF($D264&gt;=1,($B263/HLOOKUP($D264,'Annuity Cal'!$H$7:$BE$11,2,FALSE))*HLOOKUP(BF264,'Annuity Cal'!$H$7:$BE$11,3,FALSE),(IF(BF264&lt;=(-1),BF264,0)))</f>
        <v>#N/A</v>
      </c>
      <c r="BG266" s="124" t="e">
        <f>IF($D264&gt;=1,($B263/HLOOKUP($D264,'Annuity Cal'!$H$7:$BE$11,2,FALSE))*HLOOKUP(BG264,'Annuity Cal'!$H$7:$BE$11,3,FALSE),(IF(BG264&lt;=(-1),BG264,0)))</f>
        <v>#N/A</v>
      </c>
      <c r="BH266" s="124" t="e">
        <f>IF($D264&gt;=1,($B263/HLOOKUP($D264,'Annuity Cal'!$H$7:$BE$11,2,FALSE))*HLOOKUP(BH264,'Annuity Cal'!$H$7:$BE$11,3,FALSE),(IF(BH264&lt;=(-1),BH264,0)))</f>
        <v>#N/A</v>
      </c>
      <c r="BI266" s="124" t="e">
        <f>IF($D264&gt;=1,($B263/HLOOKUP($D264,'Annuity Cal'!$H$7:$BE$11,2,FALSE))*HLOOKUP(BI264,'Annuity Cal'!$H$7:$BE$11,3,FALSE),(IF(BI264&lt;=(-1),BI264,0)))</f>
        <v>#N/A</v>
      </c>
      <c r="BJ266" s="124" t="e">
        <f>IF($D264&gt;=1,($B263/HLOOKUP($D264,'Annuity Cal'!$H$7:$BE$11,2,FALSE))*HLOOKUP(BJ264,'Annuity Cal'!$H$7:$BE$11,3,FALSE),(IF(BJ264&lt;=(-1),BJ264,0)))</f>
        <v>#N/A</v>
      </c>
      <c r="BK266" s="124" t="e">
        <f>IF($D264&gt;=1,($B263/HLOOKUP($D264,'Annuity Cal'!$H$7:$BE$11,2,FALSE))*HLOOKUP(BK264,'Annuity Cal'!$H$7:$BE$11,3,FALSE),(IF(BK264&lt;=(-1),BK264,0)))</f>
        <v>#N/A</v>
      </c>
      <c r="BL266" s="124" t="e">
        <f>IF($D264&gt;=1,($B263/HLOOKUP($D264,'Annuity Cal'!$H$7:$BE$11,2,FALSE))*HLOOKUP(BL264,'Annuity Cal'!$H$7:$BE$11,3,FALSE),(IF(BL264&lt;=(-1),BL264,0)))</f>
        <v>#N/A</v>
      </c>
      <c r="BM266" s="124" t="e">
        <f>IF($D264&gt;=1,($B263/HLOOKUP($D264,'Annuity Cal'!$H$7:$BE$11,2,FALSE))*HLOOKUP(BM264,'Annuity Cal'!$H$7:$BE$11,3,FALSE),(IF(BM264&lt;=(-1),BM264,0)))</f>
        <v>#N/A</v>
      </c>
      <c r="BN266" s="124" t="e">
        <f>IF($D264&gt;=1,($B263/HLOOKUP($D264,'Annuity Cal'!$H$7:$BE$11,2,FALSE))*HLOOKUP(BN264,'Annuity Cal'!$H$7:$BE$11,3,FALSE),(IF(BN264&lt;=(-1),BN264,0)))</f>
        <v>#N/A</v>
      </c>
    </row>
    <row r="267" spans="1:66" s="124" customFormat="1" hidden="1">
      <c r="C267" s="124" t="s">
        <v>31</v>
      </c>
      <c r="D267" s="124">
        <f>IF($D264&gt;=1,($B263/HLOOKUP($D264,'Annuity Cal'!$H$7:$BE$11,2,FALSE))*HLOOKUP(D264,'Annuity Cal'!$H$7:$BE$11,4,FALSE),(IF(D264&lt;=(-1),D264,0)))</f>
        <v>0</v>
      </c>
      <c r="E267" s="124">
        <f>IF($D264&gt;=1,($B263/HLOOKUP($D264,'Annuity Cal'!$H$7:$BE$11,2,FALSE))*HLOOKUP(E264,'Annuity Cal'!$H$7:$BE$11,4,FALSE),(IF(E264&lt;=(-1),E264,0)))</f>
        <v>0</v>
      </c>
      <c r="F267" s="124">
        <f>IF($D264&gt;=1,($B263/HLOOKUP($D264,'Annuity Cal'!$H$7:$BE$11,2,FALSE))*HLOOKUP(F264,'Annuity Cal'!$H$7:$BE$11,4,FALSE),(IF(F264&lt;=(-1),F264,0)))</f>
        <v>0</v>
      </c>
      <c r="G267" s="124">
        <f>IF($D264&gt;=1,($B263/HLOOKUP($D264,'Annuity Cal'!$H$7:$BE$11,2,FALSE))*HLOOKUP(G264,'Annuity Cal'!$H$7:$BE$11,4,FALSE),(IF(G264&lt;=(-1),G264,0)))</f>
        <v>0</v>
      </c>
      <c r="H267" s="124">
        <f>IF($D264&gt;=1,($B263/HLOOKUP($D264,'Annuity Cal'!$H$7:$BE$11,2,FALSE))*HLOOKUP(H264,'Annuity Cal'!$H$7:$BE$11,4,FALSE),(IF(H264&lt;=(-1),H264,0)))</f>
        <v>0</v>
      </c>
      <c r="I267" s="124">
        <f>IF($D264&gt;=1,($B263/HLOOKUP($D264,'Annuity Cal'!$H$7:$BE$11,2,FALSE))*HLOOKUP(I264,'Annuity Cal'!$H$7:$BE$11,4,FALSE),(IF(I264&lt;=(-1),I264,0)))</f>
        <v>0</v>
      </c>
      <c r="J267" s="124">
        <f>IF($D264&gt;=1,($B263/HLOOKUP($D264,'Annuity Cal'!$H$7:$BE$11,2,FALSE))*HLOOKUP(J264,'Annuity Cal'!$H$7:$BE$11,4,FALSE),(IF(J264&lt;=(-1),J264,0)))</f>
        <v>0</v>
      </c>
      <c r="K267" s="124">
        <f>IF($D264&gt;=1,($B263/HLOOKUP($D264,'Annuity Cal'!$H$7:$BE$11,2,FALSE))*HLOOKUP(K264,'Annuity Cal'!$H$7:$BE$11,4,FALSE),(IF(K264&lt;=(-1),K264,0)))</f>
        <v>0</v>
      </c>
      <c r="L267" s="124">
        <f>IF($D264&gt;=1,($B263/HLOOKUP($D264,'Annuity Cal'!$H$7:$BE$11,2,FALSE))*HLOOKUP(L264,'Annuity Cal'!$H$7:$BE$11,4,FALSE),(IF(L264&lt;=(-1),L264,0)))</f>
        <v>0</v>
      </c>
      <c r="M267" s="124" t="e">
        <f>IF($D264&gt;=1,($B263/HLOOKUP($D264,'Annuity Cal'!$H$7:$BE$11,2,FALSE))*HLOOKUP(M264,'Annuity Cal'!$H$7:$BE$11,4,FALSE),(IF(M264&lt;=(-1),M264,0)))</f>
        <v>#N/A</v>
      </c>
      <c r="N267" s="124" t="e">
        <f>IF($D264&gt;=1,($B263/HLOOKUP($D264,'Annuity Cal'!$H$7:$BE$11,2,FALSE))*HLOOKUP(N264,'Annuity Cal'!$H$7:$BE$11,4,FALSE),(IF(N264&lt;=(-1),N264,0)))</f>
        <v>#N/A</v>
      </c>
      <c r="O267" s="124" t="e">
        <f>IF($D264&gt;=1,($B263/HLOOKUP($D264,'Annuity Cal'!$H$7:$BE$11,2,FALSE))*HLOOKUP(O264,'Annuity Cal'!$H$7:$BE$11,4,FALSE),(IF(O264&lt;=(-1),O264,0)))</f>
        <v>#N/A</v>
      </c>
      <c r="P267" s="124" t="e">
        <f>IF($D264&gt;=1,($B263/HLOOKUP($D264,'Annuity Cal'!$H$7:$BE$11,2,FALSE))*HLOOKUP(P264,'Annuity Cal'!$H$7:$BE$11,4,FALSE),(IF(P264&lt;=(-1),P264,0)))</f>
        <v>#N/A</v>
      </c>
      <c r="Q267" s="124" t="e">
        <f>IF($D264&gt;=1,($B263/HLOOKUP($D264,'Annuity Cal'!$H$7:$BE$11,2,FALSE))*HLOOKUP(Q264,'Annuity Cal'!$H$7:$BE$11,4,FALSE),(IF(Q264&lt;=(-1),Q264,0)))</f>
        <v>#N/A</v>
      </c>
      <c r="R267" s="124" t="e">
        <f>IF($D264&gt;=1,($B263/HLOOKUP($D264,'Annuity Cal'!$H$7:$BE$11,2,FALSE))*HLOOKUP(R264,'Annuity Cal'!$H$7:$BE$11,4,FALSE),(IF(R264&lt;=(-1),R264,0)))</f>
        <v>#N/A</v>
      </c>
      <c r="S267" s="124" t="e">
        <f>IF($D264&gt;=1,($B263/HLOOKUP($D264,'Annuity Cal'!$H$7:$BE$11,2,FALSE))*HLOOKUP(S264,'Annuity Cal'!$H$7:$BE$11,4,FALSE),(IF(S264&lt;=(-1),S264,0)))</f>
        <v>#N/A</v>
      </c>
      <c r="T267" s="124" t="e">
        <f>IF($D264&gt;=1,($B263/HLOOKUP($D264,'Annuity Cal'!$H$7:$BE$11,2,FALSE))*HLOOKUP(T264,'Annuity Cal'!$H$7:$BE$11,4,FALSE),(IF(T264&lt;=(-1),T264,0)))</f>
        <v>#N/A</v>
      </c>
      <c r="U267" s="124" t="e">
        <f>IF($D264&gt;=1,($B263/HLOOKUP($D264,'Annuity Cal'!$H$7:$BE$11,2,FALSE))*HLOOKUP(U264,'Annuity Cal'!$H$7:$BE$11,4,FALSE),(IF(U264&lt;=(-1),U264,0)))</f>
        <v>#N/A</v>
      </c>
      <c r="V267" s="124" t="e">
        <f>IF($D264&gt;=1,($B263/HLOOKUP($D264,'Annuity Cal'!$H$7:$BE$11,2,FALSE))*HLOOKUP(V264,'Annuity Cal'!$H$7:$BE$11,4,FALSE),(IF(V264&lt;=(-1),V264,0)))</f>
        <v>#N/A</v>
      </c>
      <c r="W267" s="124" t="e">
        <f>IF($D264&gt;=1,($B263/HLOOKUP($D264,'Annuity Cal'!$H$7:$BE$11,2,FALSE))*HLOOKUP(W264,'Annuity Cal'!$H$7:$BE$11,4,FALSE),(IF(W264&lt;=(-1),W264,0)))</f>
        <v>#N/A</v>
      </c>
      <c r="X267" s="124" t="e">
        <f>IF($D264&gt;=1,($B263/HLOOKUP($D264,'Annuity Cal'!$H$7:$BE$11,2,FALSE))*HLOOKUP(X264,'Annuity Cal'!$H$7:$BE$11,4,FALSE),(IF(X264&lt;=(-1),X264,0)))</f>
        <v>#N/A</v>
      </c>
      <c r="Y267" s="124" t="e">
        <f>IF($D264&gt;=1,($B263/HLOOKUP($D264,'Annuity Cal'!$H$7:$BE$11,2,FALSE))*HLOOKUP(Y264,'Annuity Cal'!$H$7:$BE$11,4,FALSE),(IF(Y264&lt;=(-1),Y264,0)))</f>
        <v>#N/A</v>
      </c>
      <c r="Z267" s="124" t="e">
        <f>IF($D264&gt;=1,($B263/HLOOKUP($D264,'Annuity Cal'!$H$7:$BE$11,2,FALSE))*HLOOKUP(Z264,'Annuity Cal'!$H$7:$BE$11,4,FALSE),(IF(Z264&lt;=(-1),Z264,0)))</f>
        <v>#N/A</v>
      </c>
      <c r="AA267" s="124" t="e">
        <f>IF($D264&gt;=1,($B263/HLOOKUP($D264,'Annuity Cal'!$H$7:$BE$11,2,FALSE))*HLOOKUP(AA264,'Annuity Cal'!$H$7:$BE$11,4,FALSE),(IF(AA264&lt;=(-1),AA264,0)))</f>
        <v>#N/A</v>
      </c>
      <c r="AB267" s="124" t="e">
        <f>IF($D264&gt;=1,($B263/HLOOKUP($D264,'Annuity Cal'!$H$7:$BE$11,2,FALSE))*HLOOKUP(AB264,'Annuity Cal'!$H$7:$BE$11,4,FALSE),(IF(AB264&lt;=(-1),AB264,0)))</f>
        <v>#N/A</v>
      </c>
      <c r="AC267" s="124" t="e">
        <f>IF($D264&gt;=1,($B263/HLOOKUP($D264,'Annuity Cal'!$H$7:$BE$11,2,FALSE))*HLOOKUP(AC264,'Annuity Cal'!$H$7:$BE$11,4,FALSE),(IF(AC264&lt;=(-1),AC264,0)))</f>
        <v>#N/A</v>
      </c>
      <c r="AD267" s="124" t="e">
        <f>IF($D264&gt;=1,($B263/HLOOKUP($D264,'Annuity Cal'!$H$7:$BE$11,2,FALSE))*HLOOKUP(AD264,'Annuity Cal'!$H$7:$BE$11,4,FALSE),(IF(AD264&lt;=(-1),AD264,0)))</f>
        <v>#N/A</v>
      </c>
      <c r="AE267" s="124" t="e">
        <f>IF($D264&gt;=1,($B263/HLOOKUP($D264,'Annuity Cal'!$H$7:$BE$11,2,FALSE))*HLOOKUP(AE264,'Annuity Cal'!$H$7:$BE$11,4,FALSE),(IF(AE264&lt;=(-1),AE264,0)))</f>
        <v>#N/A</v>
      </c>
      <c r="AF267" s="124" t="e">
        <f>IF($D264&gt;=1,($B263/HLOOKUP($D264,'Annuity Cal'!$H$7:$BE$11,2,FALSE))*HLOOKUP(AF264,'Annuity Cal'!$H$7:$BE$11,4,FALSE),(IF(AF264&lt;=(-1),AF264,0)))</f>
        <v>#N/A</v>
      </c>
      <c r="AG267" s="124" t="e">
        <f>IF($D264&gt;=1,($B263/HLOOKUP($D264,'Annuity Cal'!$H$7:$BE$11,2,FALSE))*HLOOKUP(AG264,'Annuity Cal'!$H$7:$BE$11,4,FALSE),(IF(AG264&lt;=(-1),AG264,0)))</f>
        <v>#N/A</v>
      </c>
      <c r="AH267" s="124" t="e">
        <f>IF($D264&gt;=1,($B263/HLOOKUP($D264,'Annuity Cal'!$H$7:$BE$11,2,FALSE))*HLOOKUP(AH264,'Annuity Cal'!$H$7:$BE$11,4,FALSE),(IF(AH264&lt;=(-1),AH264,0)))</f>
        <v>#N/A</v>
      </c>
      <c r="AI267" s="124" t="e">
        <f>IF($D264&gt;=1,($B263/HLOOKUP($D264,'Annuity Cal'!$H$7:$BE$11,2,FALSE))*HLOOKUP(AI264,'Annuity Cal'!$H$7:$BE$11,4,FALSE),(IF(AI264&lt;=(-1),AI264,0)))</f>
        <v>#N/A</v>
      </c>
      <c r="AJ267" s="124" t="e">
        <f>IF($D264&gt;=1,($B263/HLOOKUP($D264,'Annuity Cal'!$H$7:$BE$11,2,FALSE))*HLOOKUP(AJ264,'Annuity Cal'!$H$7:$BE$11,4,FALSE),(IF(AJ264&lt;=(-1),AJ264,0)))</f>
        <v>#N/A</v>
      </c>
      <c r="AK267" s="124" t="e">
        <f>IF($D264&gt;=1,($B263/HLOOKUP($D264,'Annuity Cal'!$H$7:$BE$11,2,FALSE))*HLOOKUP(AK264,'Annuity Cal'!$H$7:$BE$11,4,FALSE),(IF(AK264&lt;=(-1),AK264,0)))</f>
        <v>#N/A</v>
      </c>
      <c r="AL267" s="124" t="e">
        <f>IF($D264&gt;=1,($B263/HLOOKUP($D264,'Annuity Cal'!$H$7:$BE$11,2,FALSE))*HLOOKUP(AL264,'Annuity Cal'!$H$7:$BE$11,4,FALSE),(IF(AL264&lt;=(-1),AL264,0)))</f>
        <v>#N/A</v>
      </c>
      <c r="AM267" s="124" t="e">
        <f>IF($D264&gt;=1,($B263/HLOOKUP($D264,'Annuity Cal'!$H$7:$BE$11,2,FALSE))*HLOOKUP(AM264,'Annuity Cal'!$H$7:$BE$11,4,FALSE),(IF(AM264&lt;=(-1),AM264,0)))</f>
        <v>#N/A</v>
      </c>
      <c r="AN267" s="124" t="e">
        <f>IF($D264&gt;=1,($B263/HLOOKUP($D264,'Annuity Cal'!$H$7:$BE$11,2,FALSE))*HLOOKUP(AN264,'Annuity Cal'!$H$7:$BE$11,4,FALSE),(IF(AN264&lt;=(-1),AN264,0)))</f>
        <v>#N/A</v>
      </c>
      <c r="AO267" s="124" t="e">
        <f>IF($D264&gt;=1,($B263/HLOOKUP($D264,'Annuity Cal'!$H$7:$BE$11,2,FALSE))*HLOOKUP(AO264,'Annuity Cal'!$H$7:$BE$11,4,FALSE),(IF(AO264&lt;=(-1),AO264,0)))</f>
        <v>#N/A</v>
      </c>
      <c r="AP267" s="124" t="e">
        <f>IF($D264&gt;=1,($B263/HLOOKUP($D264,'Annuity Cal'!$H$7:$BE$11,2,FALSE))*HLOOKUP(AP264,'Annuity Cal'!$H$7:$BE$11,4,FALSE),(IF(AP264&lt;=(-1),AP264,0)))</f>
        <v>#N/A</v>
      </c>
      <c r="AQ267" s="124" t="e">
        <f>IF($D264&gt;=1,($B263/HLOOKUP($D264,'Annuity Cal'!$H$7:$BE$11,2,FALSE))*HLOOKUP(AQ264,'Annuity Cal'!$H$7:$BE$11,4,FALSE),(IF(AQ264&lt;=(-1),AQ264,0)))</f>
        <v>#N/A</v>
      </c>
      <c r="AR267" s="124" t="e">
        <f>IF($D264&gt;=1,($B263/HLOOKUP($D264,'Annuity Cal'!$H$7:$BE$11,2,FALSE))*HLOOKUP(AR264,'Annuity Cal'!$H$7:$BE$11,4,FALSE),(IF(AR264&lt;=(-1),AR264,0)))</f>
        <v>#N/A</v>
      </c>
      <c r="AS267" s="124" t="e">
        <f>IF($D264&gt;=1,($B263/HLOOKUP($D264,'Annuity Cal'!$H$7:$BE$11,2,FALSE))*HLOOKUP(AS264,'Annuity Cal'!$H$7:$BE$11,4,FALSE),(IF(AS264&lt;=(-1),AS264,0)))</f>
        <v>#N/A</v>
      </c>
      <c r="AT267" s="124" t="e">
        <f>IF($D264&gt;=1,($B263/HLOOKUP($D264,'Annuity Cal'!$H$7:$BE$11,2,FALSE))*HLOOKUP(AT264,'Annuity Cal'!$H$7:$BE$11,4,FALSE),(IF(AT264&lt;=(-1),AT264,0)))</f>
        <v>#N/A</v>
      </c>
      <c r="AU267" s="124" t="e">
        <f>IF($D264&gt;=1,($B263/HLOOKUP($D264,'Annuity Cal'!$H$7:$BE$11,2,FALSE))*HLOOKUP(AU264,'Annuity Cal'!$H$7:$BE$11,4,FALSE),(IF(AU264&lt;=(-1),AU264,0)))</f>
        <v>#N/A</v>
      </c>
      <c r="AV267" s="124" t="e">
        <f>IF($D264&gt;=1,($B263/HLOOKUP($D264,'Annuity Cal'!$H$7:$BE$11,2,FALSE))*HLOOKUP(AV264,'Annuity Cal'!$H$7:$BE$11,4,FALSE),(IF(AV264&lt;=(-1),AV264,0)))</f>
        <v>#N/A</v>
      </c>
      <c r="AW267" s="124" t="e">
        <f>IF($D264&gt;=1,($B263/HLOOKUP($D264,'Annuity Cal'!$H$7:$BE$11,2,FALSE))*HLOOKUP(AW264,'Annuity Cal'!$H$7:$BE$11,4,FALSE),(IF(AW264&lt;=(-1),AW264,0)))</f>
        <v>#N/A</v>
      </c>
      <c r="AX267" s="124" t="e">
        <f>IF($D264&gt;=1,($B263/HLOOKUP($D264,'Annuity Cal'!$H$7:$BE$11,2,FALSE))*HLOOKUP(AX264,'Annuity Cal'!$H$7:$BE$11,4,FALSE),(IF(AX264&lt;=(-1),AX264,0)))</f>
        <v>#N/A</v>
      </c>
      <c r="AY267" s="124" t="e">
        <f>IF($D264&gt;=1,($B263/HLOOKUP($D264,'Annuity Cal'!$H$7:$BE$11,2,FALSE))*HLOOKUP(AY264,'Annuity Cal'!$H$7:$BE$11,4,FALSE),(IF(AY264&lt;=(-1),AY264,0)))</f>
        <v>#N/A</v>
      </c>
      <c r="AZ267" s="124" t="e">
        <f>IF($D264&gt;=1,($B263/HLOOKUP($D264,'Annuity Cal'!$H$7:$BE$11,2,FALSE))*HLOOKUP(AZ264,'Annuity Cal'!$H$7:$BE$11,4,FALSE),(IF(AZ264&lt;=(-1),AZ264,0)))</f>
        <v>#N/A</v>
      </c>
      <c r="BA267" s="124" t="e">
        <f>IF($D264&gt;=1,($B263/HLOOKUP($D264,'Annuity Cal'!$H$7:$BE$11,2,FALSE))*HLOOKUP(BA264,'Annuity Cal'!$H$7:$BE$11,4,FALSE),(IF(BA264&lt;=(-1),BA264,0)))</f>
        <v>#N/A</v>
      </c>
      <c r="BB267" s="124" t="e">
        <f>IF($D264&gt;=1,($B263/HLOOKUP($D264,'Annuity Cal'!$H$7:$BE$11,2,FALSE))*HLOOKUP(BB264,'Annuity Cal'!$H$7:$BE$11,4,FALSE),(IF(BB264&lt;=(-1),BB264,0)))</f>
        <v>#N/A</v>
      </c>
      <c r="BC267" s="124" t="e">
        <f>IF($D264&gt;=1,($B263/HLOOKUP($D264,'Annuity Cal'!$H$7:$BE$11,2,FALSE))*HLOOKUP(BC264,'Annuity Cal'!$H$7:$BE$11,4,FALSE),(IF(BC264&lt;=(-1),BC264,0)))</f>
        <v>#N/A</v>
      </c>
      <c r="BD267" s="124" t="e">
        <f>IF($D264&gt;=1,($B263/HLOOKUP($D264,'Annuity Cal'!$H$7:$BE$11,2,FALSE))*HLOOKUP(BD264,'Annuity Cal'!$H$7:$BE$11,4,FALSE),(IF(BD264&lt;=(-1),BD264,0)))</f>
        <v>#N/A</v>
      </c>
      <c r="BE267" s="124" t="e">
        <f>IF($D264&gt;=1,($B263/HLOOKUP($D264,'Annuity Cal'!$H$7:$BE$11,2,FALSE))*HLOOKUP(BE264,'Annuity Cal'!$H$7:$BE$11,4,FALSE),(IF(BE264&lt;=(-1),BE264,0)))</f>
        <v>#N/A</v>
      </c>
      <c r="BF267" s="124" t="e">
        <f>IF($D264&gt;=1,($B263/HLOOKUP($D264,'Annuity Cal'!$H$7:$BE$11,2,FALSE))*HLOOKUP(BF264,'Annuity Cal'!$H$7:$BE$11,4,FALSE),(IF(BF264&lt;=(-1),BF264,0)))</f>
        <v>#N/A</v>
      </c>
      <c r="BG267" s="124" t="e">
        <f>IF($D264&gt;=1,($B263/HLOOKUP($D264,'Annuity Cal'!$H$7:$BE$11,2,FALSE))*HLOOKUP(BG264,'Annuity Cal'!$H$7:$BE$11,4,FALSE),(IF(BG264&lt;=(-1),BG264,0)))</f>
        <v>#N/A</v>
      </c>
      <c r="BH267" s="124" t="e">
        <f>IF($D264&gt;=1,($B263/HLOOKUP($D264,'Annuity Cal'!$H$7:$BE$11,2,FALSE))*HLOOKUP(BH264,'Annuity Cal'!$H$7:$BE$11,4,FALSE),(IF(BH264&lt;=(-1),BH264,0)))</f>
        <v>#N/A</v>
      </c>
      <c r="BI267" s="124" t="e">
        <f>IF($D264&gt;=1,($B263/HLOOKUP($D264,'Annuity Cal'!$H$7:$BE$11,2,FALSE))*HLOOKUP(BI264,'Annuity Cal'!$H$7:$BE$11,4,FALSE),(IF(BI264&lt;=(-1),BI264,0)))</f>
        <v>#N/A</v>
      </c>
      <c r="BJ267" s="124" t="e">
        <f>IF($D264&gt;=1,($B263/HLOOKUP($D264,'Annuity Cal'!$H$7:$BE$11,2,FALSE))*HLOOKUP(BJ264,'Annuity Cal'!$H$7:$BE$11,4,FALSE),(IF(BJ264&lt;=(-1),BJ264,0)))</f>
        <v>#N/A</v>
      </c>
      <c r="BK267" s="124" t="e">
        <f>IF($D264&gt;=1,($B263/HLOOKUP($D264,'Annuity Cal'!$H$7:$BE$11,2,FALSE))*HLOOKUP(BK264,'Annuity Cal'!$H$7:$BE$11,4,FALSE),(IF(BK264&lt;=(-1),BK264,0)))</f>
        <v>#N/A</v>
      </c>
      <c r="BL267" s="124" t="e">
        <f>IF($D264&gt;=1,($B263/HLOOKUP($D264,'Annuity Cal'!$H$7:$BE$11,2,FALSE))*HLOOKUP(BL264,'Annuity Cal'!$H$7:$BE$11,4,FALSE),(IF(BL264&lt;=(-1),BL264,0)))</f>
        <v>#N/A</v>
      </c>
      <c r="BM267" s="124" t="e">
        <f>IF($D264&gt;=1,($B263/HLOOKUP($D264,'Annuity Cal'!$H$7:$BE$11,2,FALSE))*HLOOKUP(BM264,'Annuity Cal'!$H$7:$BE$11,4,FALSE),(IF(BM264&lt;=(-1),BM264,0)))</f>
        <v>#N/A</v>
      </c>
      <c r="BN267" s="124" t="e">
        <f>IF($D264&gt;=1,($B263/HLOOKUP($D264,'Annuity Cal'!$H$7:$BE$11,2,FALSE))*HLOOKUP(BN264,'Annuity Cal'!$H$7:$BE$11,4,FALSE),(IF(BN264&lt;=(-1),BN264,0)))</f>
        <v>#N/A</v>
      </c>
    </row>
    <row r="268" spans="1:66" s="124" customFormat="1" hidden="1">
      <c r="C268" s="124" t="s">
        <v>33</v>
      </c>
      <c r="D268" s="124">
        <f>IF($D264&gt;=1,($B263/HLOOKUP($D264,'Annuity Cal'!$H$7:$BE$11,2,FALSE))*HLOOKUP(D264,'Annuity Cal'!$H$7:$BE$11,5,FALSE),(IF(D264&lt;=(-1),D264,0)))</f>
        <v>0</v>
      </c>
      <c r="E268" s="124">
        <f>IF($D264&gt;=1,($B263/HLOOKUP($D264,'Annuity Cal'!$H$7:$BE$11,2,FALSE))*HLOOKUP(E264,'Annuity Cal'!$H$7:$BE$11,5,FALSE),(IF(E264&lt;=(-1),E264,0)))</f>
        <v>0</v>
      </c>
      <c r="F268" s="124">
        <f>IF($D264&gt;=1,($B263/HLOOKUP($D264,'Annuity Cal'!$H$7:$BE$11,2,FALSE))*HLOOKUP(F264,'Annuity Cal'!$H$7:$BE$11,5,FALSE),(IF(F264&lt;=(-1),F264,0)))</f>
        <v>0</v>
      </c>
      <c r="G268" s="124">
        <f>IF($D264&gt;=1,($B263/HLOOKUP($D264,'Annuity Cal'!$H$7:$BE$11,2,FALSE))*HLOOKUP(G264,'Annuity Cal'!$H$7:$BE$11,5,FALSE),(IF(G264&lt;=(-1),G264,0)))</f>
        <v>0</v>
      </c>
      <c r="H268" s="124">
        <f>IF($D264&gt;=1,($B263/HLOOKUP($D264,'Annuity Cal'!$H$7:$BE$11,2,FALSE))*HLOOKUP(H264,'Annuity Cal'!$H$7:$BE$11,5,FALSE),(IF(H264&lt;=(-1),H264,0)))</f>
        <v>0</v>
      </c>
      <c r="I268" s="124">
        <f>IF($D264&gt;=1,($B263/HLOOKUP($D264,'Annuity Cal'!$H$7:$BE$11,2,FALSE))*HLOOKUP(I264,'Annuity Cal'!$H$7:$BE$11,5,FALSE),(IF(I264&lt;=(-1),I264,0)))</f>
        <v>0</v>
      </c>
      <c r="J268" s="124">
        <f>IF($D264&gt;=1,($B263/HLOOKUP($D264,'Annuity Cal'!$H$7:$BE$11,2,FALSE))*HLOOKUP(J264,'Annuity Cal'!$H$7:$BE$11,5,FALSE),(IF(J264&lt;=(-1),J264,0)))</f>
        <v>0</v>
      </c>
      <c r="K268" s="124">
        <f>IF($D264&gt;=1,($B263/HLOOKUP($D264,'Annuity Cal'!$H$7:$BE$11,2,FALSE))*HLOOKUP(K264,'Annuity Cal'!$H$7:$BE$11,5,FALSE),(IF(K264&lt;=(-1),K264,0)))</f>
        <v>0</v>
      </c>
      <c r="L268" s="124">
        <f>IF($D264&gt;=1,($B263/HLOOKUP($D264,'Annuity Cal'!$H$7:$BE$11,2,FALSE))*HLOOKUP(L264,'Annuity Cal'!$H$7:$BE$11,5,FALSE),(IF(L264&lt;=(-1),L264,0)))</f>
        <v>0</v>
      </c>
      <c r="M268" s="124" t="e">
        <f>IF($D264&gt;=1,($B263/HLOOKUP($D264,'Annuity Cal'!$H$7:$BE$11,2,FALSE))*HLOOKUP(M264,'Annuity Cal'!$H$7:$BE$11,5,FALSE),(IF(M264&lt;=(-1),M264,0)))</f>
        <v>#N/A</v>
      </c>
      <c r="N268" s="124" t="e">
        <f>IF($D264&gt;=1,($B263/HLOOKUP($D264,'Annuity Cal'!$H$7:$BE$11,2,FALSE))*HLOOKUP(N264,'Annuity Cal'!$H$7:$BE$11,5,FALSE),(IF(N264&lt;=(-1),N264,0)))</f>
        <v>#N/A</v>
      </c>
      <c r="O268" s="124" t="e">
        <f>IF($D264&gt;=1,($B263/HLOOKUP($D264,'Annuity Cal'!$H$7:$BE$11,2,FALSE))*HLOOKUP(O264,'Annuity Cal'!$H$7:$BE$11,5,FALSE),(IF(O264&lt;=(-1),O264,0)))</f>
        <v>#N/A</v>
      </c>
      <c r="P268" s="124" t="e">
        <f>IF($D264&gt;=1,($B263/HLOOKUP($D264,'Annuity Cal'!$H$7:$BE$11,2,FALSE))*HLOOKUP(P264,'Annuity Cal'!$H$7:$BE$11,5,FALSE),(IF(P264&lt;=(-1),P264,0)))</f>
        <v>#N/A</v>
      </c>
      <c r="Q268" s="124" t="e">
        <f>IF($D264&gt;=1,($B263/HLOOKUP($D264,'Annuity Cal'!$H$7:$BE$11,2,FALSE))*HLOOKUP(Q264,'Annuity Cal'!$H$7:$BE$11,5,FALSE),(IF(Q264&lt;=(-1),Q264,0)))</f>
        <v>#N/A</v>
      </c>
      <c r="R268" s="124" t="e">
        <f>IF($D264&gt;=1,($B263/HLOOKUP($D264,'Annuity Cal'!$H$7:$BE$11,2,FALSE))*HLOOKUP(R264,'Annuity Cal'!$H$7:$BE$11,5,FALSE),(IF(R264&lt;=(-1),R264,0)))</f>
        <v>#N/A</v>
      </c>
      <c r="S268" s="124" t="e">
        <f>IF($D264&gt;=1,($B263/HLOOKUP($D264,'Annuity Cal'!$H$7:$BE$11,2,FALSE))*HLOOKUP(S264,'Annuity Cal'!$H$7:$BE$11,5,FALSE),(IF(S264&lt;=(-1),S264,0)))</f>
        <v>#N/A</v>
      </c>
      <c r="T268" s="124" t="e">
        <f>IF($D264&gt;=1,($B263/HLOOKUP($D264,'Annuity Cal'!$H$7:$BE$11,2,FALSE))*HLOOKUP(T264,'Annuity Cal'!$H$7:$BE$11,5,FALSE),(IF(T264&lt;=(-1),T264,0)))</f>
        <v>#N/A</v>
      </c>
      <c r="U268" s="124" t="e">
        <f>IF($D264&gt;=1,($B263/HLOOKUP($D264,'Annuity Cal'!$H$7:$BE$11,2,FALSE))*HLOOKUP(U264,'Annuity Cal'!$H$7:$BE$11,5,FALSE),(IF(U264&lt;=(-1),U264,0)))</f>
        <v>#N/A</v>
      </c>
      <c r="V268" s="124" t="e">
        <f>IF($D264&gt;=1,($B263/HLOOKUP($D264,'Annuity Cal'!$H$7:$BE$11,2,FALSE))*HLOOKUP(V264,'Annuity Cal'!$H$7:$BE$11,5,FALSE),(IF(V264&lt;=(-1),V264,0)))</f>
        <v>#N/A</v>
      </c>
      <c r="W268" s="124" t="e">
        <f>IF($D264&gt;=1,($B263/HLOOKUP($D264,'Annuity Cal'!$H$7:$BE$11,2,FALSE))*HLOOKUP(W264,'Annuity Cal'!$H$7:$BE$11,5,FALSE),(IF(W264&lt;=(-1),W264,0)))</f>
        <v>#N/A</v>
      </c>
      <c r="X268" s="124" t="e">
        <f>IF($D264&gt;=1,($B263/HLOOKUP($D264,'Annuity Cal'!$H$7:$BE$11,2,FALSE))*HLOOKUP(X264,'Annuity Cal'!$H$7:$BE$11,5,FALSE),(IF(X264&lt;=(-1),X264,0)))</f>
        <v>#N/A</v>
      </c>
      <c r="Y268" s="124" t="e">
        <f>IF($D264&gt;=1,($B263/HLOOKUP($D264,'Annuity Cal'!$H$7:$BE$11,2,FALSE))*HLOOKUP(Y264,'Annuity Cal'!$H$7:$BE$11,5,FALSE),(IF(Y264&lt;=(-1),Y264,0)))</f>
        <v>#N/A</v>
      </c>
      <c r="Z268" s="124" t="e">
        <f>IF($D264&gt;=1,($B263/HLOOKUP($D264,'Annuity Cal'!$H$7:$BE$11,2,FALSE))*HLOOKUP(Z264,'Annuity Cal'!$H$7:$BE$11,5,FALSE),(IF(Z264&lt;=(-1),Z264,0)))</f>
        <v>#N/A</v>
      </c>
      <c r="AA268" s="124" t="e">
        <f>IF($D264&gt;=1,($B263/HLOOKUP($D264,'Annuity Cal'!$H$7:$BE$11,2,FALSE))*HLOOKUP(AA264,'Annuity Cal'!$H$7:$BE$11,5,FALSE),(IF(AA264&lt;=(-1),AA264,0)))</f>
        <v>#N/A</v>
      </c>
      <c r="AB268" s="124" t="e">
        <f>IF($D264&gt;=1,($B263/HLOOKUP($D264,'Annuity Cal'!$H$7:$BE$11,2,FALSE))*HLOOKUP(AB264,'Annuity Cal'!$H$7:$BE$11,5,FALSE),(IF(AB264&lt;=(-1),AB264,0)))</f>
        <v>#N/A</v>
      </c>
      <c r="AC268" s="124" t="e">
        <f>IF($D264&gt;=1,($B263/HLOOKUP($D264,'Annuity Cal'!$H$7:$BE$11,2,FALSE))*HLOOKUP(AC264,'Annuity Cal'!$H$7:$BE$11,5,FALSE),(IF(AC264&lt;=(-1),AC264,0)))</f>
        <v>#N/A</v>
      </c>
      <c r="AD268" s="124" t="e">
        <f>IF($D264&gt;=1,($B263/HLOOKUP($D264,'Annuity Cal'!$H$7:$BE$11,2,FALSE))*HLOOKUP(AD264,'Annuity Cal'!$H$7:$BE$11,5,FALSE),(IF(AD264&lt;=(-1),AD264,0)))</f>
        <v>#N/A</v>
      </c>
      <c r="AE268" s="124" t="e">
        <f>IF($D264&gt;=1,($B263/HLOOKUP($D264,'Annuity Cal'!$H$7:$BE$11,2,FALSE))*HLOOKUP(AE264,'Annuity Cal'!$H$7:$BE$11,5,FALSE),(IF(AE264&lt;=(-1),AE264,0)))</f>
        <v>#N/A</v>
      </c>
      <c r="AF268" s="124" t="e">
        <f>IF($D264&gt;=1,($B263/HLOOKUP($D264,'Annuity Cal'!$H$7:$BE$11,2,FALSE))*HLOOKUP(AF264,'Annuity Cal'!$H$7:$BE$11,5,FALSE),(IF(AF264&lt;=(-1),AF264,0)))</f>
        <v>#N/A</v>
      </c>
      <c r="AG268" s="124" t="e">
        <f>IF($D264&gt;=1,($B263/HLOOKUP($D264,'Annuity Cal'!$H$7:$BE$11,2,FALSE))*HLOOKUP(AG264,'Annuity Cal'!$H$7:$BE$11,5,FALSE),(IF(AG264&lt;=(-1),AG264,0)))</f>
        <v>#N/A</v>
      </c>
      <c r="AH268" s="124" t="e">
        <f>IF($D264&gt;=1,($B263/HLOOKUP($D264,'Annuity Cal'!$H$7:$BE$11,2,FALSE))*HLOOKUP(AH264,'Annuity Cal'!$H$7:$BE$11,5,FALSE),(IF(AH264&lt;=(-1),AH264,0)))</f>
        <v>#N/A</v>
      </c>
      <c r="AI268" s="124" t="e">
        <f>IF($D264&gt;=1,($B263/HLOOKUP($D264,'Annuity Cal'!$H$7:$BE$11,2,FALSE))*HLOOKUP(AI264,'Annuity Cal'!$H$7:$BE$11,5,FALSE),(IF(AI264&lt;=(-1),AI264,0)))</f>
        <v>#N/A</v>
      </c>
      <c r="AJ268" s="124" t="e">
        <f>IF($D264&gt;=1,($B263/HLOOKUP($D264,'Annuity Cal'!$H$7:$BE$11,2,FALSE))*HLOOKUP(AJ264,'Annuity Cal'!$H$7:$BE$11,5,FALSE),(IF(AJ264&lt;=(-1),AJ264,0)))</f>
        <v>#N/A</v>
      </c>
      <c r="AK268" s="124" t="e">
        <f>IF($D264&gt;=1,($B263/HLOOKUP($D264,'Annuity Cal'!$H$7:$BE$11,2,FALSE))*HLOOKUP(AK264,'Annuity Cal'!$H$7:$BE$11,5,FALSE),(IF(AK264&lt;=(-1),AK264,0)))</f>
        <v>#N/A</v>
      </c>
      <c r="AL268" s="124" t="e">
        <f>IF($D264&gt;=1,($B263/HLOOKUP($D264,'Annuity Cal'!$H$7:$BE$11,2,FALSE))*HLOOKUP(AL264,'Annuity Cal'!$H$7:$BE$11,5,FALSE),(IF(AL264&lt;=(-1),AL264,0)))</f>
        <v>#N/A</v>
      </c>
      <c r="AM268" s="124" t="e">
        <f>IF($D264&gt;=1,($B263/HLOOKUP($D264,'Annuity Cal'!$H$7:$BE$11,2,FALSE))*HLOOKUP(AM264,'Annuity Cal'!$H$7:$BE$11,5,FALSE),(IF(AM264&lt;=(-1),AM264,0)))</f>
        <v>#N/A</v>
      </c>
      <c r="AN268" s="124" t="e">
        <f>IF($D264&gt;=1,($B263/HLOOKUP($D264,'Annuity Cal'!$H$7:$BE$11,2,FALSE))*HLOOKUP(AN264,'Annuity Cal'!$H$7:$BE$11,5,FALSE),(IF(AN264&lt;=(-1),AN264,0)))</f>
        <v>#N/A</v>
      </c>
      <c r="AO268" s="124" t="e">
        <f>IF($D264&gt;=1,($B263/HLOOKUP($D264,'Annuity Cal'!$H$7:$BE$11,2,FALSE))*HLOOKUP(AO264,'Annuity Cal'!$H$7:$BE$11,5,FALSE),(IF(AO264&lt;=(-1),AO264,0)))</f>
        <v>#N/A</v>
      </c>
      <c r="AP268" s="124" t="e">
        <f>IF($D264&gt;=1,($B263/HLOOKUP($D264,'Annuity Cal'!$H$7:$BE$11,2,FALSE))*HLOOKUP(AP264,'Annuity Cal'!$H$7:$BE$11,5,FALSE),(IF(AP264&lt;=(-1),AP264,0)))</f>
        <v>#N/A</v>
      </c>
      <c r="AQ268" s="124" t="e">
        <f>IF($D264&gt;=1,($B263/HLOOKUP($D264,'Annuity Cal'!$H$7:$BE$11,2,FALSE))*HLOOKUP(AQ264,'Annuity Cal'!$H$7:$BE$11,5,FALSE),(IF(AQ264&lt;=(-1),AQ264,0)))</f>
        <v>#N/A</v>
      </c>
      <c r="AR268" s="124" t="e">
        <f>IF($D264&gt;=1,($B263/HLOOKUP($D264,'Annuity Cal'!$H$7:$BE$11,2,FALSE))*HLOOKUP(AR264,'Annuity Cal'!$H$7:$BE$11,5,FALSE),(IF(AR264&lt;=(-1),AR264,0)))</f>
        <v>#N/A</v>
      </c>
      <c r="AS268" s="124" t="e">
        <f>IF($D264&gt;=1,($B263/HLOOKUP($D264,'Annuity Cal'!$H$7:$BE$11,2,FALSE))*HLOOKUP(AS264,'Annuity Cal'!$H$7:$BE$11,5,FALSE),(IF(AS264&lt;=(-1),AS264,0)))</f>
        <v>#N/A</v>
      </c>
      <c r="AT268" s="124" t="e">
        <f>IF($D264&gt;=1,($B263/HLOOKUP($D264,'Annuity Cal'!$H$7:$BE$11,2,FALSE))*HLOOKUP(AT264,'Annuity Cal'!$H$7:$BE$11,5,FALSE),(IF(AT264&lt;=(-1),AT264,0)))</f>
        <v>#N/A</v>
      </c>
      <c r="AU268" s="124" t="e">
        <f>IF($D264&gt;=1,($B263/HLOOKUP($D264,'Annuity Cal'!$H$7:$BE$11,2,FALSE))*HLOOKUP(AU264,'Annuity Cal'!$H$7:$BE$11,5,FALSE),(IF(AU264&lt;=(-1),AU264,0)))</f>
        <v>#N/A</v>
      </c>
      <c r="AV268" s="124" t="e">
        <f>IF($D264&gt;=1,($B263/HLOOKUP($D264,'Annuity Cal'!$H$7:$BE$11,2,FALSE))*HLOOKUP(AV264,'Annuity Cal'!$H$7:$BE$11,5,FALSE),(IF(AV264&lt;=(-1),AV264,0)))</f>
        <v>#N/A</v>
      </c>
      <c r="AW268" s="124" t="e">
        <f>IF($D264&gt;=1,($B263/HLOOKUP($D264,'Annuity Cal'!$H$7:$BE$11,2,FALSE))*HLOOKUP(AW264,'Annuity Cal'!$H$7:$BE$11,5,FALSE),(IF(AW264&lt;=(-1),AW264,0)))</f>
        <v>#N/A</v>
      </c>
      <c r="AX268" s="124" t="e">
        <f>IF($D264&gt;=1,($B263/HLOOKUP($D264,'Annuity Cal'!$H$7:$BE$11,2,FALSE))*HLOOKUP(AX264,'Annuity Cal'!$H$7:$BE$11,5,FALSE),(IF(AX264&lt;=(-1),AX264,0)))</f>
        <v>#N/A</v>
      </c>
      <c r="AY268" s="124" t="e">
        <f>IF($D264&gt;=1,($B263/HLOOKUP($D264,'Annuity Cal'!$H$7:$BE$11,2,FALSE))*HLOOKUP(AY264,'Annuity Cal'!$H$7:$BE$11,5,FALSE),(IF(AY264&lt;=(-1),AY264,0)))</f>
        <v>#N/A</v>
      </c>
      <c r="AZ268" s="124" t="e">
        <f>IF($D264&gt;=1,($B263/HLOOKUP($D264,'Annuity Cal'!$H$7:$BE$11,2,FALSE))*HLOOKUP(AZ264,'Annuity Cal'!$H$7:$BE$11,5,FALSE),(IF(AZ264&lt;=(-1),AZ264,0)))</f>
        <v>#N/A</v>
      </c>
      <c r="BA268" s="124" t="e">
        <f>IF($D264&gt;=1,($B263/HLOOKUP($D264,'Annuity Cal'!$H$7:$BE$11,2,FALSE))*HLOOKUP(BA264,'Annuity Cal'!$H$7:$BE$11,5,FALSE),(IF(BA264&lt;=(-1),BA264,0)))</f>
        <v>#N/A</v>
      </c>
      <c r="BB268" s="124" t="e">
        <f>IF($D264&gt;=1,($B263/HLOOKUP($D264,'Annuity Cal'!$H$7:$BE$11,2,FALSE))*HLOOKUP(BB264,'Annuity Cal'!$H$7:$BE$11,5,FALSE),(IF(BB264&lt;=(-1),BB264,0)))</f>
        <v>#N/A</v>
      </c>
      <c r="BC268" s="124" t="e">
        <f>IF($D264&gt;=1,($B263/HLOOKUP($D264,'Annuity Cal'!$H$7:$BE$11,2,FALSE))*HLOOKUP(BC264,'Annuity Cal'!$H$7:$BE$11,5,FALSE),(IF(BC264&lt;=(-1),BC264,0)))</f>
        <v>#N/A</v>
      </c>
      <c r="BD268" s="124" t="e">
        <f>IF($D264&gt;=1,($B263/HLOOKUP($D264,'Annuity Cal'!$H$7:$BE$11,2,FALSE))*HLOOKUP(BD264,'Annuity Cal'!$H$7:$BE$11,5,FALSE),(IF(BD264&lt;=(-1),BD264,0)))</f>
        <v>#N/A</v>
      </c>
      <c r="BE268" s="124" t="e">
        <f>IF($D264&gt;=1,($B263/HLOOKUP($D264,'Annuity Cal'!$H$7:$BE$11,2,FALSE))*HLOOKUP(BE264,'Annuity Cal'!$H$7:$BE$11,5,FALSE),(IF(BE264&lt;=(-1),BE264,0)))</f>
        <v>#N/A</v>
      </c>
      <c r="BF268" s="124" t="e">
        <f>IF($D264&gt;=1,($B263/HLOOKUP($D264,'Annuity Cal'!$H$7:$BE$11,2,FALSE))*HLOOKUP(BF264,'Annuity Cal'!$H$7:$BE$11,5,FALSE),(IF(BF264&lt;=(-1),BF264,0)))</f>
        <v>#N/A</v>
      </c>
      <c r="BG268" s="124" t="e">
        <f>IF($D264&gt;=1,($B263/HLOOKUP($D264,'Annuity Cal'!$H$7:$BE$11,2,FALSE))*HLOOKUP(BG264,'Annuity Cal'!$H$7:$BE$11,5,FALSE),(IF(BG264&lt;=(-1),BG264,0)))</f>
        <v>#N/A</v>
      </c>
      <c r="BH268" s="124" t="e">
        <f>IF($D264&gt;=1,($B263/HLOOKUP($D264,'Annuity Cal'!$H$7:$BE$11,2,FALSE))*HLOOKUP(BH264,'Annuity Cal'!$H$7:$BE$11,5,FALSE),(IF(BH264&lt;=(-1),BH264,0)))</f>
        <v>#N/A</v>
      </c>
      <c r="BI268" s="124" t="e">
        <f>IF($D264&gt;=1,($B263/HLOOKUP($D264,'Annuity Cal'!$H$7:$BE$11,2,FALSE))*HLOOKUP(BI264,'Annuity Cal'!$H$7:$BE$11,5,FALSE),(IF(BI264&lt;=(-1),BI264,0)))</f>
        <v>#N/A</v>
      </c>
      <c r="BJ268" s="124" t="e">
        <f>IF($D264&gt;=1,($B263/HLOOKUP($D264,'Annuity Cal'!$H$7:$BE$11,2,FALSE))*HLOOKUP(BJ264,'Annuity Cal'!$H$7:$BE$11,5,FALSE),(IF(BJ264&lt;=(-1),BJ264,0)))</f>
        <v>#N/A</v>
      </c>
      <c r="BK268" s="124" t="e">
        <f>IF($D264&gt;=1,($B263/HLOOKUP($D264,'Annuity Cal'!$H$7:$BE$11,2,FALSE))*HLOOKUP(BK264,'Annuity Cal'!$H$7:$BE$11,5,FALSE),(IF(BK264&lt;=(-1),BK264,0)))</f>
        <v>#N/A</v>
      </c>
      <c r="BL268" s="124" t="e">
        <f>IF($D264&gt;=1,($B263/HLOOKUP($D264,'Annuity Cal'!$H$7:$BE$11,2,FALSE))*HLOOKUP(BL264,'Annuity Cal'!$H$7:$BE$11,5,FALSE),(IF(BL264&lt;=(-1),BL264,0)))</f>
        <v>#N/A</v>
      </c>
      <c r="BM268" s="124" t="e">
        <f>IF($D264&gt;=1,($B263/HLOOKUP($D264,'Annuity Cal'!$H$7:$BE$11,2,FALSE))*HLOOKUP(BM264,'Annuity Cal'!$H$7:$BE$11,5,FALSE),(IF(BM264&lt;=(-1),BM264,0)))</f>
        <v>#N/A</v>
      </c>
      <c r="BN268" s="124" t="e">
        <f>IF($D264&gt;=1,($B263/HLOOKUP($D264,'Annuity Cal'!$H$7:$BE$11,2,FALSE))*HLOOKUP(BN264,'Annuity Cal'!$H$7:$BE$11,5,FALSE),(IF(BN264&lt;=(-1),BN264,0)))</f>
        <v>#N/A</v>
      </c>
    </row>
    <row r="269" spans="1:66" s="124" customFormat="1" hidden="1">
      <c r="D269" s="124">
        <f>D265-D266</f>
        <v>0</v>
      </c>
      <c r="E269" s="124">
        <f t="shared" ref="E269:BN269" si="1337">E265-E266</f>
        <v>0</v>
      </c>
      <c r="F269" s="124">
        <f t="shared" si="1337"/>
        <v>0</v>
      </c>
      <c r="G269" s="124">
        <f t="shared" si="1337"/>
        <v>0</v>
      </c>
      <c r="H269" s="124">
        <f t="shared" si="1337"/>
        <v>0</v>
      </c>
      <c r="I269" s="124">
        <f t="shared" si="1337"/>
        <v>0</v>
      </c>
      <c r="J269" s="124">
        <f t="shared" si="1337"/>
        <v>0</v>
      </c>
      <c r="K269" s="124">
        <f t="shared" si="1337"/>
        <v>0</v>
      </c>
      <c r="L269" s="124">
        <f t="shared" si="1337"/>
        <v>0</v>
      </c>
      <c r="M269" s="124" t="e">
        <f t="shared" si="1337"/>
        <v>#N/A</v>
      </c>
      <c r="N269" s="124" t="e">
        <f t="shared" si="1337"/>
        <v>#N/A</v>
      </c>
      <c r="O269" s="124" t="e">
        <f t="shared" si="1337"/>
        <v>#N/A</v>
      </c>
      <c r="P269" s="124" t="e">
        <f t="shared" si="1337"/>
        <v>#N/A</v>
      </c>
      <c r="Q269" s="124" t="e">
        <f t="shared" si="1337"/>
        <v>#N/A</v>
      </c>
      <c r="R269" s="124" t="e">
        <f t="shared" si="1337"/>
        <v>#N/A</v>
      </c>
      <c r="S269" s="124" t="e">
        <f t="shared" si="1337"/>
        <v>#N/A</v>
      </c>
      <c r="T269" s="124" t="e">
        <f t="shared" si="1337"/>
        <v>#N/A</v>
      </c>
      <c r="U269" s="124" t="e">
        <f t="shared" si="1337"/>
        <v>#N/A</v>
      </c>
      <c r="V269" s="124" t="e">
        <f t="shared" si="1337"/>
        <v>#N/A</v>
      </c>
      <c r="W269" s="124" t="e">
        <f t="shared" si="1337"/>
        <v>#N/A</v>
      </c>
      <c r="X269" s="124" t="e">
        <f t="shared" si="1337"/>
        <v>#N/A</v>
      </c>
      <c r="Y269" s="124" t="e">
        <f t="shared" si="1337"/>
        <v>#N/A</v>
      </c>
      <c r="Z269" s="124" t="e">
        <f t="shared" si="1337"/>
        <v>#N/A</v>
      </c>
      <c r="AA269" s="124" t="e">
        <f t="shared" si="1337"/>
        <v>#N/A</v>
      </c>
      <c r="AB269" s="124" t="e">
        <f t="shared" si="1337"/>
        <v>#N/A</v>
      </c>
      <c r="AC269" s="124" t="e">
        <f t="shared" si="1337"/>
        <v>#N/A</v>
      </c>
      <c r="AD269" s="124" t="e">
        <f t="shared" si="1337"/>
        <v>#N/A</v>
      </c>
      <c r="AE269" s="124" t="e">
        <f t="shared" si="1337"/>
        <v>#N/A</v>
      </c>
      <c r="AF269" s="124" t="e">
        <f t="shared" si="1337"/>
        <v>#N/A</v>
      </c>
      <c r="AG269" s="124" t="e">
        <f t="shared" si="1337"/>
        <v>#N/A</v>
      </c>
      <c r="AH269" s="124" t="e">
        <f t="shared" si="1337"/>
        <v>#N/A</v>
      </c>
      <c r="AI269" s="124" t="e">
        <f t="shared" si="1337"/>
        <v>#N/A</v>
      </c>
      <c r="AJ269" s="124" t="e">
        <f t="shared" si="1337"/>
        <v>#N/A</v>
      </c>
      <c r="AK269" s="124" t="e">
        <f t="shared" si="1337"/>
        <v>#N/A</v>
      </c>
      <c r="AL269" s="124" t="e">
        <f t="shared" si="1337"/>
        <v>#N/A</v>
      </c>
      <c r="AM269" s="124" t="e">
        <f t="shared" si="1337"/>
        <v>#N/A</v>
      </c>
      <c r="AN269" s="124" t="e">
        <f t="shared" si="1337"/>
        <v>#N/A</v>
      </c>
      <c r="AO269" s="124" t="e">
        <f t="shared" si="1337"/>
        <v>#N/A</v>
      </c>
      <c r="AP269" s="124" t="e">
        <f t="shared" si="1337"/>
        <v>#N/A</v>
      </c>
      <c r="AQ269" s="124" t="e">
        <f t="shared" si="1337"/>
        <v>#N/A</v>
      </c>
      <c r="AR269" s="124" t="e">
        <f t="shared" si="1337"/>
        <v>#N/A</v>
      </c>
      <c r="AS269" s="124" t="e">
        <f t="shared" si="1337"/>
        <v>#N/A</v>
      </c>
      <c r="AT269" s="124" t="e">
        <f t="shared" si="1337"/>
        <v>#N/A</v>
      </c>
      <c r="AU269" s="124" t="e">
        <f t="shared" si="1337"/>
        <v>#N/A</v>
      </c>
      <c r="AV269" s="124" t="e">
        <f t="shared" si="1337"/>
        <v>#N/A</v>
      </c>
      <c r="AW269" s="124" t="e">
        <f t="shared" si="1337"/>
        <v>#N/A</v>
      </c>
      <c r="AX269" s="124" t="e">
        <f t="shared" si="1337"/>
        <v>#N/A</v>
      </c>
      <c r="AY269" s="124" t="e">
        <f t="shared" si="1337"/>
        <v>#N/A</v>
      </c>
      <c r="AZ269" s="124" t="e">
        <f t="shared" si="1337"/>
        <v>#N/A</v>
      </c>
      <c r="BA269" s="124" t="e">
        <f t="shared" si="1337"/>
        <v>#N/A</v>
      </c>
      <c r="BB269" s="124" t="e">
        <f t="shared" si="1337"/>
        <v>#N/A</v>
      </c>
      <c r="BC269" s="124" t="e">
        <f t="shared" si="1337"/>
        <v>#N/A</v>
      </c>
      <c r="BD269" s="124" t="e">
        <f t="shared" si="1337"/>
        <v>#N/A</v>
      </c>
      <c r="BE269" s="124" t="e">
        <f t="shared" si="1337"/>
        <v>#N/A</v>
      </c>
      <c r="BF269" s="124" t="e">
        <f t="shared" si="1337"/>
        <v>#N/A</v>
      </c>
      <c r="BG269" s="124" t="e">
        <f t="shared" si="1337"/>
        <v>#N/A</v>
      </c>
      <c r="BH269" s="124" t="e">
        <f t="shared" si="1337"/>
        <v>#N/A</v>
      </c>
      <c r="BI269" s="124" t="e">
        <f t="shared" si="1337"/>
        <v>#N/A</v>
      </c>
      <c r="BJ269" s="124" t="e">
        <f t="shared" si="1337"/>
        <v>#N/A</v>
      </c>
      <c r="BK269" s="124" t="e">
        <f t="shared" si="1337"/>
        <v>#N/A</v>
      </c>
      <c r="BL269" s="124" t="e">
        <f t="shared" si="1337"/>
        <v>#N/A</v>
      </c>
      <c r="BM269" s="124" t="e">
        <f t="shared" si="1337"/>
        <v>#N/A</v>
      </c>
      <c r="BN269" s="124" t="e">
        <f t="shared" si="1337"/>
        <v>#N/A</v>
      </c>
    </row>
    <row r="270" spans="1:66" s="124" customFormat="1" hidden="1"/>
    <row r="271" spans="1:66" s="124" customFormat="1" hidden="1">
      <c r="C271" s="124" t="s">
        <v>303</v>
      </c>
      <c r="E271" s="124">
        <f>D265</f>
        <v>0</v>
      </c>
      <c r="F271" s="124">
        <f t="shared" ref="F271:U275" si="1338">E265</f>
        <v>0</v>
      </c>
      <c r="G271" s="124">
        <f t="shared" si="1338"/>
        <v>0</v>
      </c>
      <c r="H271" s="124">
        <f t="shared" si="1338"/>
        <v>0</v>
      </c>
      <c r="I271" s="124">
        <f t="shared" si="1338"/>
        <v>0</v>
      </c>
      <c r="J271" s="124">
        <f t="shared" si="1338"/>
        <v>0</v>
      </c>
      <c r="K271" s="124">
        <f t="shared" si="1338"/>
        <v>0</v>
      </c>
      <c r="L271" s="124">
        <f t="shared" si="1338"/>
        <v>0</v>
      </c>
      <c r="M271" s="124">
        <f t="shared" si="1338"/>
        <v>0</v>
      </c>
      <c r="N271" s="124">
        <f t="shared" si="1338"/>
        <v>0</v>
      </c>
      <c r="O271" s="124" t="e">
        <f t="shared" si="1338"/>
        <v>#N/A</v>
      </c>
      <c r="P271" s="124" t="e">
        <f t="shared" si="1338"/>
        <v>#N/A</v>
      </c>
      <c r="Q271" s="124" t="e">
        <f t="shared" si="1338"/>
        <v>#N/A</v>
      </c>
      <c r="R271" s="124" t="e">
        <f t="shared" si="1338"/>
        <v>#N/A</v>
      </c>
      <c r="S271" s="124" t="e">
        <f t="shared" si="1338"/>
        <v>#N/A</v>
      </c>
      <c r="T271" s="124" t="e">
        <f t="shared" si="1338"/>
        <v>#N/A</v>
      </c>
      <c r="U271" s="124" t="e">
        <f t="shared" si="1338"/>
        <v>#N/A</v>
      </c>
      <c r="V271" s="124" t="e">
        <f t="shared" ref="V271:AK275" si="1339">U265</f>
        <v>#N/A</v>
      </c>
      <c r="W271" s="124" t="e">
        <f t="shared" si="1339"/>
        <v>#N/A</v>
      </c>
      <c r="X271" s="124" t="e">
        <f t="shared" si="1339"/>
        <v>#N/A</v>
      </c>
      <c r="Y271" s="124" t="e">
        <f t="shared" si="1339"/>
        <v>#N/A</v>
      </c>
      <c r="Z271" s="124" t="e">
        <f t="shared" si="1339"/>
        <v>#N/A</v>
      </c>
      <c r="AA271" s="124" t="e">
        <f t="shared" si="1339"/>
        <v>#N/A</v>
      </c>
      <c r="AB271" s="124" t="e">
        <f t="shared" si="1339"/>
        <v>#N/A</v>
      </c>
      <c r="AC271" s="124" t="e">
        <f t="shared" si="1339"/>
        <v>#N/A</v>
      </c>
      <c r="AD271" s="124" t="e">
        <f t="shared" si="1339"/>
        <v>#N/A</v>
      </c>
      <c r="AE271" s="124" t="e">
        <f t="shared" si="1339"/>
        <v>#N/A</v>
      </c>
      <c r="AF271" s="124" t="e">
        <f t="shared" si="1339"/>
        <v>#N/A</v>
      </c>
      <c r="AG271" s="124" t="e">
        <f t="shared" si="1339"/>
        <v>#N/A</v>
      </c>
      <c r="AH271" s="124" t="e">
        <f t="shared" si="1339"/>
        <v>#N/A</v>
      </c>
      <c r="AI271" s="124" t="e">
        <f t="shared" si="1339"/>
        <v>#N/A</v>
      </c>
      <c r="AJ271" s="124" t="e">
        <f t="shared" si="1339"/>
        <v>#N/A</v>
      </c>
      <c r="AK271" s="124" t="e">
        <f t="shared" si="1339"/>
        <v>#N/A</v>
      </c>
      <c r="AL271" s="124" t="e">
        <f t="shared" ref="AL271:BA275" si="1340">AK265</f>
        <v>#N/A</v>
      </c>
      <c r="AM271" s="124" t="e">
        <f t="shared" si="1340"/>
        <v>#N/A</v>
      </c>
      <c r="AN271" s="124" t="e">
        <f t="shared" si="1340"/>
        <v>#N/A</v>
      </c>
      <c r="AO271" s="124" t="e">
        <f t="shared" si="1340"/>
        <v>#N/A</v>
      </c>
      <c r="AP271" s="124" t="e">
        <f t="shared" si="1340"/>
        <v>#N/A</v>
      </c>
      <c r="AQ271" s="124" t="e">
        <f t="shared" si="1340"/>
        <v>#N/A</v>
      </c>
      <c r="AR271" s="124" t="e">
        <f t="shared" si="1340"/>
        <v>#N/A</v>
      </c>
      <c r="AS271" s="124" t="e">
        <f t="shared" si="1340"/>
        <v>#N/A</v>
      </c>
      <c r="AT271" s="124" t="e">
        <f t="shared" si="1340"/>
        <v>#N/A</v>
      </c>
      <c r="AU271" s="124" t="e">
        <f t="shared" si="1340"/>
        <v>#N/A</v>
      </c>
      <c r="AV271" s="124" t="e">
        <f t="shared" si="1340"/>
        <v>#N/A</v>
      </c>
      <c r="AW271" s="124" t="e">
        <f t="shared" si="1340"/>
        <v>#N/A</v>
      </c>
      <c r="AX271" s="124" t="e">
        <f t="shared" si="1340"/>
        <v>#N/A</v>
      </c>
      <c r="AY271" s="124" t="e">
        <f t="shared" si="1340"/>
        <v>#N/A</v>
      </c>
      <c r="AZ271" s="124" t="e">
        <f t="shared" si="1340"/>
        <v>#N/A</v>
      </c>
      <c r="BA271" s="124" t="e">
        <f t="shared" si="1340"/>
        <v>#N/A</v>
      </c>
      <c r="BB271" s="124" t="e">
        <f t="shared" ref="BB271:BN275" si="1341">BA265</f>
        <v>#N/A</v>
      </c>
      <c r="BC271" s="124" t="e">
        <f t="shared" si="1341"/>
        <v>#N/A</v>
      </c>
      <c r="BD271" s="124" t="e">
        <f t="shared" si="1341"/>
        <v>#N/A</v>
      </c>
      <c r="BE271" s="124" t="e">
        <f t="shared" si="1341"/>
        <v>#N/A</v>
      </c>
      <c r="BF271" s="124" t="e">
        <f t="shared" si="1341"/>
        <v>#N/A</v>
      </c>
      <c r="BG271" s="124" t="e">
        <f t="shared" si="1341"/>
        <v>#N/A</v>
      </c>
      <c r="BH271" s="124" t="e">
        <f t="shared" si="1341"/>
        <v>#N/A</v>
      </c>
      <c r="BI271" s="124" t="e">
        <f t="shared" si="1341"/>
        <v>#N/A</v>
      </c>
      <c r="BJ271" s="124" t="e">
        <f t="shared" si="1341"/>
        <v>#N/A</v>
      </c>
      <c r="BK271" s="124" t="e">
        <f t="shared" si="1341"/>
        <v>#N/A</v>
      </c>
      <c r="BL271" s="124" t="e">
        <f t="shared" si="1341"/>
        <v>#N/A</v>
      </c>
      <c r="BM271" s="124" t="e">
        <f t="shared" si="1341"/>
        <v>#N/A</v>
      </c>
      <c r="BN271" s="124" t="e">
        <f t="shared" si="1341"/>
        <v>#N/A</v>
      </c>
    </row>
    <row r="272" spans="1:66" s="124" customFormat="1" hidden="1">
      <c r="C272" s="124" t="s">
        <v>29</v>
      </c>
      <c r="E272" s="124">
        <f t="shared" ref="E272:E275" si="1342">D266</f>
        <v>0</v>
      </c>
      <c r="F272" s="124">
        <f t="shared" si="1338"/>
        <v>0</v>
      </c>
      <c r="G272" s="124">
        <f t="shared" si="1338"/>
        <v>0</v>
      </c>
      <c r="H272" s="124">
        <f t="shared" si="1338"/>
        <v>0</v>
      </c>
      <c r="I272" s="124">
        <f t="shared" si="1338"/>
        <v>0</v>
      </c>
      <c r="J272" s="124">
        <f t="shared" si="1338"/>
        <v>0</v>
      </c>
      <c r="K272" s="124">
        <f t="shared" si="1338"/>
        <v>0</v>
      </c>
      <c r="L272" s="124">
        <f t="shared" si="1338"/>
        <v>0</v>
      </c>
      <c r="M272" s="124">
        <f t="shared" si="1338"/>
        <v>0</v>
      </c>
      <c r="N272" s="124" t="e">
        <f t="shared" si="1338"/>
        <v>#N/A</v>
      </c>
      <c r="O272" s="124" t="e">
        <f t="shared" si="1338"/>
        <v>#N/A</v>
      </c>
      <c r="P272" s="124" t="e">
        <f t="shared" si="1338"/>
        <v>#N/A</v>
      </c>
      <c r="Q272" s="124" t="e">
        <f t="shared" si="1338"/>
        <v>#N/A</v>
      </c>
      <c r="R272" s="124" t="e">
        <f t="shared" si="1338"/>
        <v>#N/A</v>
      </c>
      <c r="S272" s="124" t="e">
        <f t="shared" si="1338"/>
        <v>#N/A</v>
      </c>
      <c r="T272" s="124" t="e">
        <f t="shared" si="1338"/>
        <v>#N/A</v>
      </c>
      <c r="U272" s="124" t="e">
        <f t="shared" si="1338"/>
        <v>#N/A</v>
      </c>
      <c r="V272" s="124" t="e">
        <f t="shared" si="1339"/>
        <v>#N/A</v>
      </c>
      <c r="W272" s="124" t="e">
        <f t="shared" si="1339"/>
        <v>#N/A</v>
      </c>
      <c r="X272" s="124" t="e">
        <f t="shared" si="1339"/>
        <v>#N/A</v>
      </c>
      <c r="Y272" s="124" t="e">
        <f t="shared" si="1339"/>
        <v>#N/A</v>
      </c>
      <c r="Z272" s="124" t="e">
        <f t="shared" si="1339"/>
        <v>#N/A</v>
      </c>
      <c r="AA272" s="124" t="e">
        <f t="shared" si="1339"/>
        <v>#N/A</v>
      </c>
      <c r="AB272" s="124" t="e">
        <f t="shared" si="1339"/>
        <v>#N/A</v>
      </c>
      <c r="AC272" s="124" t="e">
        <f t="shared" si="1339"/>
        <v>#N/A</v>
      </c>
      <c r="AD272" s="124" t="e">
        <f t="shared" si="1339"/>
        <v>#N/A</v>
      </c>
      <c r="AE272" s="124" t="e">
        <f t="shared" si="1339"/>
        <v>#N/A</v>
      </c>
      <c r="AF272" s="124" t="e">
        <f t="shared" si="1339"/>
        <v>#N/A</v>
      </c>
      <c r="AG272" s="124" t="e">
        <f t="shared" si="1339"/>
        <v>#N/A</v>
      </c>
      <c r="AH272" s="124" t="e">
        <f t="shared" si="1339"/>
        <v>#N/A</v>
      </c>
      <c r="AI272" s="124" t="e">
        <f t="shared" si="1339"/>
        <v>#N/A</v>
      </c>
      <c r="AJ272" s="124" t="e">
        <f t="shared" si="1339"/>
        <v>#N/A</v>
      </c>
      <c r="AK272" s="124" t="e">
        <f t="shared" si="1339"/>
        <v>#N/A</v>
      </c>
      <c r="AL272" s="124" t="e">
        <f t="shared" si="1340"/>
        <v>#N/A</v>
      </c>
      <c r="AM272" s="124" t="e">
        <f t="shared" si="1340"/>
        <v>#N/A</v>
      </c>
      <c r="AN272" s="124" t="e">
        <f t="shared" si="1340"/>
        <v>#N/A</v>
      </c>
      <c r="AO272" s="124" t="e">
        <f t="shared" si="1340"/>
        <v>#N/A</v>
      </c>
      <c r="AP272" s="124" t="e">
        <f t="shared" si="1340"/>
        <v>#N/A</v>
      </c>
      <c r="AQ272" s="124" t="e">
        <f t="shared" si="1340"/>
        <v>#N/A</v>
      </c>
      <c r="AR272" s="124" t="e">
        <f t="shared" si="1340"/>
        <v>#N/A</v>
      </c>
      <c r="AS272" s="124" t="e">
        <f t="shared" si="1340"/>
        <v>#N/A</v>
      </c>
      <c r="AT272" s="124" t="e">
        <f t="shared" si="1340"/>
        <v>#N/A</v>
      </c>
      <c r="AU272" s="124" t="e">
        <f t="shared" si="1340"/>
        <v>#N/A</v>
      </c>
      <c r="AV272" s="124" t="e">
        <f t="shared" si="1340"/>
        <v>#N/A</v>
      </c>
      <c r="AW272" s="124" t="e">
        <f t="shared" si="1340"/>
        <v>#N/A</v>
      </c>
      <c r="AX272" s="124" t="e">
        <f t="shared" si="1340"/>
        <v>#N/A</v>
      </c>
      <c r="AY272" s="124" t="e">
        <f t="shared" si="1340"/>
        <v>#N/A</v>
      </c>
      <c r="AZ272" s="124" t="e">
        <f t="shared" si="1340"/>
        <v>#N/A</v>
      </c>
      <c r="BA272" s="124" t="e">
        <f t="shared" si="1340"/>
        <v>#N/A</v>
      </c>
      <c r="BB272" s="124" t="e">
        <f t="shared" si="1341"/>
        <v>#N/A</v>
      </c>
      <c r="BC272" s="124" t="e">
        <f t="shared" si="1341"/>
        <v>#N/A</v>
      </c>
      <c r="BD272" s="124" t="e">
        <f t="shared" si="1341"/>
        <v>#N/A</v>
      </c>
      <c r="BE272" s="124" t="e">
        <f t="shared" si="1341"/>
        <v>#N/A</v>
      </c>
      <c r="BF272" s="124" t="e">
        <f t="shared" si="1341"/>
        <v>#N/A</v>
      </c>
      <c r="BG272" s="124" t="e">
        <f t="shared" si="1341"/>
        <v>#N/A</v>
      </c>
      <c r="BH272" s="124" t="e">
        <f t="shared" si="1341"/>
        <v>#N/A</v>
      </c>
      <c r="BI272" s="124" t="e">
        <f t="shared" si="1341"/>
        <v>#N/A</v>
      </c>
      <c r="BJ272" s="124" t="e">
        <f t="shared" si="1341"/>
        <v>#N/A</v>
      </c>
      <c r="BK272" s="124" t="e">
        <f t="shared" si="1341"/>
        <v>#N/A</v>
      </c>
      <c r="BL272" s="124" t="e">
        <f t="shared" si="1341"/>
        <v>#N/A</v>
      </c>
      <c r="BM272" s="124" t="e">
        <f t="shared" si="1341"/>
        <v>#N/A</v>
      </c>
      <c r="BN272" s="124" t="e">
        <f t="shared" si="1341"/>
        <v>#N/A</v>
      </c>
    </row>
    <row r="273" spans="3:66" s="124" customFormat="1" hidden="1">
      <c r="C273" s="124" t="s">
        <v>31</v>
      </c>
      <c r="E273" s="124">
        <f t="shared" si="1342"/>
        <v>0</v>
      </c>
      <c r="F273" s="124">
        <f t="shared" si="1338"/>
        <v>0</v>
      </c>
      <c r="G273" s="124">
        <f t="shared" si="1338"/>
        <v>0</v>
      </c>
      <c r="H273" s="124">
        <f t="shared" si="1338"/>
        <v>0</v>
      </c>
      <c r="I273" s="124">
        <f t="shared" si="1338"/>
        <v>0</v>
      </c>
      <c r="J273" s="124">
        <f t="shared" si="1338"/>
        <v>0</v>
      </c>
      <c r="K273" s="124">
        <f t="shared" si="1338"/>
        <v>0</v>
      </c>
      <c r="L273" s="124">
        <f t="shared" si="1338"/>
        <v>0</v>
      </c>
      <c r="M273" s="124">
        <f t="shared" si="1338"/>
        <v>0</v>
      </c>
      <c r="N273" s="124" t="e">
        <f t="shared" si="1338"/>
        <v>#N/A</v>
      </c>
      <c r="O273" s="124" t="e">
        <f t="shared" si="1338"/>
        <v>#N/A</v>
      </c>
      <c r="P273" s="124" t="e">
        <f t="shared" si="1338"/>
        <v>#N/A</v>
      </c>
      <c r="Q273" s="124" t="e">
        <f t="shared" si="1338"/>
        <v>#N/A</v>
      </c>
      <c r="R273" s="124" t="e">
        <f t="shared" si="1338"/>
        <v>#N/A</v>
      </c>
      <c r="S273" s="124" t="e">
        <f t="shared" si="1338"/>
        <v>#N/A</v>
      </c>
      <c r="T273" s="124" t="e">
        <f t="shared" si="1338"/>
        <v>#N/A</v>
      </c>
      <c r="U273" s="124" t="e">
        <f t="shared" si="1338"/>
        <v>#N/A</v>
      </c>
      <c r="V273" s="124" t="e">
        <f t="shared" si="1339"/>
        <v>#N/A</v>
      </c>
      <c r="W273" s="124" t="e">
        <f t="shared" si="1339"/>
        <v>#N/A</v>
      </c>
      <c r="X273" s="124" t="e">
        <f t="shared" si="1339"/>
        <v>#N/A</v>
      </c>
      <c r="Y273" s="124" t="e">
        <f t="shared" si="1339"/>
        <v>#N/A</v>
      </c>
      <c r="Z273" s="124" t="e">
        <f t="shared" si="1339"/>
        <v>#N/A</v>
      </c>
      <c r="AA273" s="124" t="e">
        <f t="shared" si="1339"/>
        <v>#N/A</v>
      </c>
      <c r="AB273" s="124" t="e">
        <f t="shared" si="1339"/>
        <v>#N/A</v>
      </c>
      <c r="AC273" s="124" t="e">
        <f t="shared" si="1339"/>
        <v>#N/A</v>
      </c>
      <c r="AD273" s="124" t="e">
        <f t="shared" si="1339"/>
        <v>#N/A</v>
      </c>
      <c r="AE273" s="124" t="e">
        <f t="shared" si="1339"/>
        <v>#N/A</v>
      </c>
      <c r="AF273" s="124" t="e">
        <f t="shared" si="1339"/>
        <v>#N/A</v>
      </c>
      <c r="AG273" s="124" t="e">
        <f t="shared" si="1339"/>
        <v>#N/A</v>
      </c>
      <c r="AH273" s="124" t="e">
        <f t="shared" si="1339"/>
        <v>#N/A</v>
      </c>
      <c r="AI273" s="124" t="e">
        <f t="shared" si="1339"/>
        <v>#N/A</v>
      </c>
      <c r="AJ273" s="124" t="e">
        <f t="shared" si="1339"/>
        <v>#N/A</v>
      </c>
      <c r="AK273" s="124" t="e">
        <f t="shared" si="1339"/>
        <v>#N/A</v>
      </c>
      <c r="AL273" s="124" t="e">
        <f t="shared" si="1340"/>
        <v>#N/A</v>
      </c>
      <c r="AM273" s="124" t="e">
        <f t="shared" si="1340"/>
        <v>#N/A</v>
      </c>
      <c r="AN273" s="124" t="e">
        <f t="shared" si="1340"/>
        <v>#N/A</v>
      </c>
      <c r="AO273" s="124" t="e">
        <f t="shared" si="1340"/>
        <v>#N/A</v>
      </c>
      <c r="AP273" s="124" t="e">
        <f t="shared" si="1340"/>
        <v>#N/A</v>
      </c>
      <c r="AQ273" s="124" t="e">
        <f t="shared" si="1340"/>
        <v>#N/A</v>
      </c>
      <c r="AR273" s="124" t="e">
        <f t="shared" si="1340"/>
        <v>#N/A</v>
      </c>
      <c r="AS273" s="124" t="e">
        <f t="shared" si="1340"/>
        <v>#N/A</v>
      </c>
      <c r="AT273" s="124" t="e">
        <f t="shared" si="1340"/>
        <v>#N/A</v>
      </c>
      <c r="AU273" s="124" t="e">
        <f t="shared" si="1340"/>
        <v>#N/A</v>
      </c>
      <c r="AV273" s="124" t="e">
        <f t="shared" si="1340"/>
        <v>#N/A</v>
      </c>
      <c r="AW273" s="124" t="e">
        <f t="shared" si="1340"/>
        <v>#N/A</v>
      </c>
      <c r="AX273" s="124" t="e">
        <f t="shared" si="1340"/>
        <v>#N/A</v>
      </c>
      <c r="AY273" s="124" t="e">
        <f t="shared" si="1340"/>
        <v>#N/A</v>
      </c>
      <c r="AZ273" s="124" t="e">
        <f t="shared" si="1340"/>
        <v>#N/A</v>
      </c>
      <c r="BA273" s="124" t="e">
        <f t="shared" si="1340"/>
        <v>#N/A</v>
      </c>
      <c r="BB273" s="124" t="e">
        <f t="shared" si="1341"/>
        <v>#N/A</v>
      </c>
      <c r="BC273" s="124" t="e">
        <f t="shared" si="1341"/>
        <v>#N/A</v>
      </c>
      <c r="BD273" s="124" t="e">
        <f t="shared" si="1341"/>
        <v>#N/A</v>
      </c>
      <c r="BE273" s="124" t="e">
        <f t="shared" si="1341"/>
        <v>#N/A</v>
      </c>
      <c r="BF273" s="124" t="e">
        <f t="shared" si="1341"/>
        <v>#N/A</v>
      </c>
      <c r="BG273" s="124" t="e">
        <f t="shared" si="1341"/>
        <v>#N/A</v>
      </c>
      <c r="BH273" s="124" t="e">
        <f t="shared" si="1341"/>
        <v>#N/A</v>
      </c>
      <c r="BI273" s="124" t="e">
        <f t="shared" si="1341"/>
        <v>#N/A</v>
      </c>
      <c r="BJ273" s="124" t="e">
        <f t="shared" si="1341"/>
        <v>#N/A</v>
      </c>
      <c r="BK273" s="124" t="e">
        <f t="shared" si="1341"/>
        <v>#N/A</v>
      </c>
      <c r="BL273" s="124" t="e">
        <f t="shared" si="1341"/>
        <v>#N/A</v>
      </c>
      <c r="BM273" s="124" t="e">
        <f t="shared" si="1341"/>
        <v>#N/A</v>
      </c>
      <c r="BN273" s="124" t="e">
        <f t="shared" si="1341"/>
        <v>#N/A</v>
      </c>
    </row>
    <row r="274" spans="3:66" s="124" customFormat="1" hidden="1">
      <c r="C274" s="124" t="s">
        <v>33</v>
      </c>
      <c r="E274" s="124">
        <f t="shared" si="1342"/>
        <v>0</v>
      </c>
      <c r="F274" s="124">
        <f t="shared" si="1338"/>
        <v>0</v>
      </c>
      <c r="G274" s="124">
        <f t="shared" si="1338"/>
        <v>0</v>
      </c>
      <c r="H274" s="124">
        <f t="shared" si="1338"/>
        <v>0</v>
      </c>
      <c r="I274" s="124">
        <f t="shared" si="1338"/>
        <v>0</v>
      </c>
      <c r="J274" s="124">
        <f t="shared" si="1338"/>
        <v>0</v>
      </c>
      <c r="K274" s="124">
        <f t="shared" si="1338"/>
        <v>0</v>
      </c>
      <c r="L274" s="124">
        <f t="shared" si="1338"/>
        <v>0</v>
      </c>
      <c r="M274" s="124">
        <f t="shared" si="1338"/>
        <v>0</v>
      </c>
      <c r="N274" s="124" t="e">
        <f t="shared" si="1338"/>
        <v>#N/A</v>
      </c>
      <c r="O274" s="124" t="e">
        <f t="shared" si="1338"/>
        <v>#N/A</v>
      </c>
      <c r="P274" s="124" t="e">
        <f t="shared" si="1338"/>
        <v>#N/A</v>
      </c>
      <c r="Q274" s="124" t="e">
        <f t="shared" si="1338"/>
        <v>#N/A</v>
      </c>
      <c r="R274" s="124" t="e">
        <f t="shared" si="1338"/>
        <v>#N/A</v>
      </c>
      <c r="S274" s="124" t="e">
        <f t="shared" si="1338"/>
        <v>#N/A</v>
      </c>
      <c r="T274" s="124" t="e">
        <f t="shared" si="1338"/>
        <v>#N/A</v>
      </c>
      <c r="U274" s="124" t="e">
        <f t="shared" si="1338"/>
        <v>#N/A</v>
      </c>
      <c r="V274" s="124" t="e">
        <f t="shared" si="1339"/>
        <v>#N/A</v>
      </c>
      <c r="W274" s="124" t="e">
        <f t="shared" si="1339"/>
        <v>#N/A</v>
      </c>
      <c r="X274" s="124" t="e">
        <f t="shared" si="1339"/>
        <v>#N/A</v>
      </c>
      <c r="Y274" s="124" t="e">
        <f t="shared" si="1339"/>
        <v>#N/A</v>
      </c>
      <c r="Z274" s="124" t="e">
        <f t="shared" si="1339"/>
        <v>#N/A</v>
      </c>
      <c r="AA274" s="124" t="e">
        <f t="shared" si="1339"/>
        <v>#N/A</v>
      </c>
      <c r="AB274" s="124" t="e">
        <f t="shared" si="1339"/>
        <v>#N/A</v>
      </c>
      <c r="AC274" s="124" t="e">
        <f t="shared" si="1339"/>
        <v>#N/A</v>
      </c>
      <c r="AD274" s="124" t="e">
        <f t="shared" si="1339"/>
        <v>#N/A</v>
      </c>
      <c r="AE274" s="124" t="e">
        <f t="shared" si="1339"/>
        <v>#N/A</v>
      </c>
      <c r="AF274" s="124" t="e">
        <f t="shared" si="1339"/>
        <v>#N/A</v>
      </c>
      <c r="AG274" s="124" t="e">
        <f t="shared" si="1339"/>
        <v>#N/A</v>
      </c>
      <c r="AH274" s="124" t="e">
        <f t="shared" si="1339"/>
        <v>#N/A</v>
      </c>
      <c r="AI274" s="124" t="e">
        <f t="shared" si="1339"/>
        <v>#N/A</v>
      </c>
      <c r="AJ274" s="124" t="e">
        <f t="shared" si="1339"/>
        <v>#N/A</v>
      </c>
      <c r="AK274" s="124" t="e">
        <f t="shared" si="1339"/>
        <v>#N/A</v>
      </c>
      <c r="AL274" s="124" t="e">
        <f t="shared" si="1340"/>
        <v>#N/A</v>
      </c>
      <c r="AM274" s="124" t="e">
        <f t="shared" si="1340"/>
        <v>#N/A</v>
      </c>
      <c r="AN274" s="124" t="e">
        <f t="shared" si="1340"/>
        <v>#N/A</v>
      </c>
      <c r="AO274" s="124" t="e">
        <f t="shared" si="1340"/>
        <v>#N/A</v>
      </c>
      <c r="AP274" s="124" t="e">
        <f t="shared" si="1340"/>
        <v>#N/A</v>
      </c>
      <c r="AQ274" s="124" t="e">
        <f t="shared" si="1340"/>
        <v>#N/A</v>
      </c>
      <c r="AR274" s="124" t="e">
        <f t="shared" si="1340"/>
        <v>#N/A</v>
      </c>
      <c r="AS274" s="124" t="e">
        <f t="shared" si="1340"/>
        <v>#N/A</v>
      </c>
      <c r="AT274" s="124" t="e">
        <f t="shared" si="1340"/>
        <v>#N/A</v>
      </c>
      <c r="AU274" s="124" t="e">
        <f t="shared" si="1340"/>
        <v>#N/A</v>
      </c>
      <c r="AV274" s="124" t="e">
        <f t="shared" si="1340"/>
        <v>#N/A</v>
      </c>
      <c r="AW274" s="124" t="e">
        <f t="shared" si="1340"/>
        <v>#N/A</v>
      </c>
      <c r="AX274" s="124" t="e">
        <f t="shared" si="1340"/>
        <v>#N/A</v>
      </c>
      <c r="AY274" s="124" t="e">
        <f t="shared" si="1340"/>
        <v>#N/A</v>
      </c>
      <c r="AZ274" s="124" t="e">
        <f t="shared" si="1340"/>
        <v>#N/A</v>
      </c>
      <c r="BA274" s="124" t="e">
        <f t="shared" si="1340"/>
        <v>#N/A</v>
      </c>
      <c r="BB274" s="124" t="e">
        <f t="shared" si="1341"/>
        <v>#N/A</v>
      </c>
      <c r="BC274" s="124" t="e">
        <f t="shared" si="1341"/>
        <v>#N/A</v>
      </c>
      <c r="BD274" s="124" t="e">
        <f t="shared" si="1341"/>
        <v>#N/A</v>
      </c>
      <c r="BE274" s="124" t="e">
        <f t="shared" si="1341"/>
        <v>#N/A</v>
      </c>
      <c r="BF274" s="124" t="e">
        <f t="shared" si="1341"/>
        <v>#N/A</v>
      </c>
      <c r="BG274" s="124" t="e">
        <f t="shared" si="1341"/>
        <v>#N/A</v>
      </c>
      <c r="BH274" s="124" t="e">
        <f t="shared" si="1341"/>
        <v>#N/A</v>
      </c>
      <c r="BI274" s="124" t="e">
        <f t="shared" si="1341"/>
        <v>#N/A</v>
      </c>
      <c r="BJ274" s="124" t="e">
        <f t="shared" si="1341"/>
        <v>#N/A</v>
      </c>
      <c r="BK274" s="124" t="e">
        <f t="shared" si="1341"/>
        <v>#N/A</v>
      </c>
      <c r="BL274" s="124" t="e">
        <f t="shared" si="1341"/>
        <v>#N/A</v>
      </c>
      <c r="BM274" s="124" t="e">
        <f t="shared" si="1341"/>
        <v>#N/A</v>
      </c>
      <c r="BN274" s="124" t="e">
        <f t="shared" si="1341"/>
        <v>#N/A</v>
      </c>
    </row>
    <row r="275" spans="3:66" s="124" customFormat="1" hidden="1">
      <c r="C275" s="124" t="s">
        <v>304</v>
      </c>
      <c r="E275" s="124">
        <f t="shared" si="1342"/>
        <v>0</v>
      </c>
      <c r="F275" s="124">
        <f t="shared" si="1338"/>
        <v>0</v>
      </c>
      <c r="G275" s="124">
        <f t="shared" si="1338"/>
        <v>0</v>
      </c>
      <c r="H275" s="124">
        <f t="shared" si="1338"/>
        <v>0</v>
      </c>
      <c r="I275" s="124">
        <f t="shared" si="1338"/>
        <v>0</v>
      </c>
      <c r="J275" s="124">
        <f t="shared" si="1338"/>
        <v>0</v>
      </c>
      <c r="K275" s="124">
        <f t="shared" si="1338"/>
        <v>0</v>
      </c>
      <c r="L275" s="124">
        <f t="shared" si="1338"/>
        <v>0</v>
      </c>
      <c r="M275" s="124">
        <f t="shared" si="1338"/>
        <v>0</v>
      </c>
      <c r="N275" s="124" t="e">
        <f t="shared" si="1338"/>
        <v>#N/A</v>
      </c>
      <c r="O275" s="124" t="e">
        <f t="shared" si="1338"/>
        <v>#N/A</v>
      </c>
      <c r="P275" s="124" t="e">
        <f t="shared" si="1338"/>
        <v>#N/A</v>
      </c>
      <c r="Q275" s="124" t="e">
        <f t="shared" si="1338"/>
        <v>#N/A</v>
      </c>
      <c r="R275" s="124" t="e">
        <f t="shared" si="1338"/>
        <v>#N/A</v>
      </c>
      <c r="S275" s="124" t="e">
        <f t="shared" si="1338"/>
        <v>#N/A</v>
      </c>
      <c r="T275" s="124" t="e">
        <f t="shared" si="1338"/>
        <v>#N/A</v>
      </c>
      <c r="U275" s="124" t="e">
        <f t="shared" si="1338"/>
        <v>#N/A</v>
      </c>
      <c r="V275" s="124" t="e">
        <f t="shared" si="1339"/>
        <v>#N/A</v>
      </c>
      <c r="W275" s="124" t="e">
        <f t="shared" si="1339"/>
        <v>#N/A</v>
      </c>
      <c r="X275" s="124" t="e">
        <f t="shared" si="1339"/>
        <v>#N/A</v>
      </c>
      <c r="Y275" s="124" t="e">
        <f t="shared" si="1339"/>
        <v>#N/A</v>
      </c>
      <c r="Z275" s="124" t="e">
        <f t="shared" si="1339"/>
        <v>#N/A</v>
      </c>
      <c r="AA275" s="124" t="e">
        <f t="shared" si="1339"/>
        <v>#N/A</v>
      </c>
      <c r="AB275" s="124" t="e">
        <f t="shared" si="1339"/>
        <v>#N/A</v>
      </c>
      <c r="AC275" s="124" t="e">
        <f t="shared" si="1339"/>
        <v>#N/A</v>
      </c>
      <c r="AD275" s="124" t="e">
        <f t="shared" si="1339"/>
        <v>#N/A</v>
      </c>
      <c r="AE275" s="124" t="e">
        <f t="shared" si="1339"/>
        <v>#N/A</v>
      </c>
      <c r="AF275" s="124" t="e">
        <f t="shared" si="1339"/>
        <v>#N/A</v>
      </c>
      <c r="AG275" s="124" t="e">
        <f t="shared" si="1339"/>
        <v>#N/A</v>
      </c>
      <c r="AH275" s="124" t="e">
        <f t="shared" si="1339"/>
        <v>#N/A</v>
      </c>
      <c r="AI275" s="124" t="e">
        <f t="shared" si="1339"/>
        <v>#N/A</v>
      </c>
      <c r="AJ275" s="124" t="e">
        <f t="shared" si="1339"/>
        <v>#N/A</v>
      </c>
      <c r="AK275" s="124" t="e">
        <f t="shared" si="1339"/>
        <v>#N/A</v>
      </c>
      <c r="AL275" s="124" t="e">
        <f t="shared" si="1340"/>
        <v>#N/A</v>
      </c>
      <c r="AM275" s="124" t="e">
        <f t="shared" si="1340"/>
        <v>#N/A</v>
      </c>
      <c r="AN275" s="124" t="e">
        <f t="shared" si="1340"/>
        <v>#N/A</v>
      </c>
      <c r="AO275" s="124" t="e">
        <f t="shared" si="1340"/>
        <v>#N/A</v>
      </c>
      <c r="AP275" s="124" t="e">
        <f t="shared" si="1340"/>
        <v>#N/A</v>
      </c>
      <c r="AQ275" s="124" t="e">
        <f t="shared" si="1340"/>
        <v>#N/A</v>
      </c>
      <c r="AR275" s="124" t="e">
        <f t="shared" si="1340"/>
        <v>#N/A</v>
      </c>
      <c r="AS275" s="124" t="e">
        <f t="shared" si="1340"/>
        <v>#N/A</v>
      </c>
      <c r="AT275" s="124" t="e">
        <f t="shared" si="1340"/>
        <v>#N/A</v>
      </c>
      <c r="AU275" s="124" t="e">
        <f t="shared" si="1340"/>
        <v>#N/A</v>
      </c>
      <c r="AV275" s="124" t="e">
        <f t="shared" si="1340"/>
        <v>#N/A</v>
      </c>
      <c r="AW275" s="124" t="e">
        <f t="shared" si="1340"/>
        <v>#N/A</v>
      </c>
      <c r="AX275" s="124" t="e">
        <f t="shared" si="1340"/>
        <v>#N/A</v>
      </c>
      <c r="AY275" s="124" t="e">
        <f t="shared" si="1340"/>
        <v>#N/A</v>
      </c>
      <c r="AZ275" s="124" t="e">
        <f t="shared" si="1340"/>
        <v>#N/A</v>
      </c>
      <c r="BA275" s="124" t="e">
        <f t="shared" si="1340"/>
        <v>#N/A</v>
      </c>
      <c r="BB275" s="124" t="e">
        <f t="shared" si="1341"/>
        <v>#N/A</v>
      </c>
      <c r="BC275" s="124" t="e">
        <f t="shared" si="1341"/>
        <v>#N/A</v>
      </c>
      <c r="BD275" s="124" t="e">
        <f t="shared" si="1341"/>
        <v>#N/A</v>
      </c>
      <c r="BE275" s="124" t="e">
        <f t="shared" si="1341"/>
        <v>#N/A</v>
      </c>
      <c r="BF275" s="124" t="e">
        <f t="shared" si="1341"/>
        <v>#N/A</v>
      </c>
      <c r="BG275" s="124" t="e">
        <f t="shared" si="1341"/>
        <v>#N/A</v>
      </c>
      <c r="BH275" s="124" t="e">
        <f t="shared" si="1341"/>
        <v>#N/A</v>
      </c>
      <c r="BI275" s="124" t="e">
        <f t="shared" si="1341"/>
        <v>#N/A</v>
      </c>
      <c r="BJ275" s="124" t="e">
        <f t="shared" si="1341"/>
        <v>#N/A</v>
      </c>
      <c r="BK275" s="124" t="e">
        <f t="shared" si="1341"/>
        <v>#N/A</v>
      </c>
      <c r="BL275" s="124" t="e">
        <f t="shared" si="1341"/>
        <v>#N/A</v>
      </c>
      <c r="BM275" s="124" t="e">
        <f t="shared" si="1341"/>
        <v>#N/A</v>
      </c>
      <c r="BN275" s="124" t="e">
        <f t="shared" si="1341"/>
        <v>#N/A</v>
      </c>
    </row>
    <row r="276" spans="3:66" s="124" customFormat="1" hidden="1"/>
    <row r="277" spans="3:66" s="124" customFormat="1" hidden="1">
      <c r="C277" s="124" t="s">
        <v>303</v>
      </c>
      <c r="F277" s="124">
        <f>E271</f>
        <v>0</v>
      </c>
      <c r="G277" s="124">
        <f t="shared" ref="G277:V281" si="1343">F271</f>
        <v>0</v>
      </c>
      <c r="H277" s="124">
        <f t="shared" si="1343"/>
        <v>0</v>
      </c>
      <c r="I277" s="124">
        <f t="shared" si="1343"/>
        <v>0</v>
      </c>
      <c r="J277" s="124">
        <f t="shared" si="1343"/>
        <v>0</v>
      </c>
      <c r="K277" s="124">
        <f t="shared" si="1343"/>
        <v>0</v>
      </c>
      <c r="L277" s="124">
        <f t="shared" si="1343"/>
        <v>0</v>
      </c>
      <c r="M277" s="124">
        <f t="shared" si="1343"/>
        <v>0</v>
      </c>
      <c r="N277" s="124">
        <f t="shared" si="1343"/>
        <v>0</v>
      </c>
      <c r="O277" s="124">
        <f t="shared" si="1343"/>
        <v>0</v>
      </c>
      <c r="P277" s="124" t="e">
        <f t="shared" si="1343"/>
        <v>#N/A</v>
      </c>
      <c r="Q277" s="124" t="e">
        <f t="shared" si="1343"/>
        <v>#N/A</v>
      </c>
      <c r="R277" s="124" t="e">
        <f t="shared" si="1343"/>
        <v>#N/A</v>
      </c>
      <c r="S277" s="124" t="e">
        <f t="shared" si="1343"/>
        <v>#N/A</v>
      </c>
      <c r="T277" s="124" t="e">
        <f t="shared" si="1343"/>
        <v>#N/A</v>
      </c>
      <c r="U277" s="124" t="e">
        <f t="shared" si="1343"/>
        <v>#N/A</v>
      </c>
      <c r="V277" s="124" t="e">
        <f t="shared" si="1343"/>
        <v>#N/A</v>
      </c>
      <c r="W277" s="124" t="e">
        <f t="shared" ref="W277:AL281" si="1344">V271</f>
        <v>#N/A</v>
      </c>
      <c r="X277" s="124" t="e">
        <f t="shared" si="1344"/>
        <v>#N/A</v>
      </c>
      <c r="Y277" s="124" t="e">
        <f t="shared" si="1344"/>
        <v>#N/A</v>
      </c>
      <c r="Z277" s="124" t="e">
        <f t="shared" si="1344"/>
        <v>#N/A</v>
      </c>
      <c r="AA277" s="124" t="e">
        <f t="shared" si="1344"/>
        <v>#N/A</v>
      </c>
      <c r="AB277" s="124" t="e">
        <f t="shared" si="1344"/>
        <v>#N/A</v>
      </c>
      <c r="AC277" s="124" t="e">
        <f t="shared" si="1344"/>
        <v>#N/A</v>
      </c>
      <c r="AD277" s="124" t="e">
        <f t="shared" si="1344"/>
        <v>#N/A</v>
      </c>
      <c r="AE277" s="124" t="e">
        <f t="shared" si="1344"/>
        <v>#N/A</v>
      </c>
      <c r="AF277" s="124" t="e">
        <f t="shared" si="1344"/>
        <v>#N/A</v>
      </c>
      <c r="AG277" s="124" t="e">
        <f t="shared" si="1344"/>
        <v>#N/A</v>
      </c>
      <c r="AH277" s="124" t="e">
        <f t="shared" si="1344"/>
        <v>#N/A</v>
      </c>
      <c r="AI277" s="124" t="e">
        <f t="shared" si="1344"/>
        <v>#N/A</v>
      </c>
      <c r="AJ277" s="124" t="e">
        <f t="shared" si="1344"/>
        <v>#N/A</v>
      </c>
      <c r="AK277" s="124" t="e">
        <f t="shared" si="1344"/>
        <v>#N/A</v>
      </c>
      <c r="AL277" s="124" t="e">
        <f t="shared" si="1344"/>
        <v>#N/A</v>
      </c>
      <c r="AM277" s="124" t="e">
        <f t="shared" ref="AM277:BB281" si="1345">AL271</f>
        <v>#N/A</v>
      </c>
      <c r="AN277" s="124" t="e">
        <f t="shared" si="1345"/>
        <v>#N/A</v>
      </c>
      <c r="AO277" s="124" t="e">
        <f t="shared" si="1345"/>
        <v>#N/A</v>
      </c>
      <c r="AP277" s="124" t="e">
        <f t="shared" si="1345"/>
        <v>#N/A</v>
      </c>
      <c r="AQ277" s="124" t="e">
        <f t="shared" si="1345"/>
        <v>#N/A</v>
      </c>
      <c r="AR277" s="124" t="e">
        <f t="shared" si="1345"/>
        <v>#N/A</v>
      </c>
      <c r="AS277" s="124" t="e">
        <f t="shared" si="1345"/>
        <v>#N/A</v>
      </c>
      <c r="AT277" s="124" t="e">
        <f t="shared" si="1345"/>
        <v>#N/A</v>
      </c>
      <c r="AU277" s="124" t="e">
        <f t="shared" si="1345"/>
        <v>#N/A</v>
      </c>
      <c r="AV277" s="124" t="e">
        <f t="shared" si="1345"/>
        <v>#N/A</v>
      </c>
      <c r="AW277" s="124" t="e">
        <f t="shared" si="1345"/>
        <v>#N/A</v>
      </c>
      <c r="AX277" s="124" t="e">
        <f t="shared" si="1345"/>
        <v>#N/A</v>
      </c>
      <c r="AY277" s="124" t="e">
        <f t="shared" si="1345"/>
        <v>#N/A</v>
      </c>
      <c r="AZ277" s="124" t="e">
        <f t="shared" si="1345"/>
        <v>#N/A</v>
      </c>
      <c r="BA277" s="124" t="e">
        <f t="shared" si="1345"/>
        <v>#N/A</v>
      </c>
      <c r="BB277" s="124" t="e">
        <f t="shared" si="1345"/>
        <v>#N/A</v>
      </c>
      <c r="BC277" s="124" t="e">
        <f t="shared" ref="BC277:BN281" si="1346">BB271</f>
        <v>#N/A</v>
      </c>
      <c r="BD277" s="124" t="e">
        <f t="shared" si="1346"/>
        <v>#N/A</v>
      </c>
      <c r="BE277" s="124" t="e">
        <f t="shared" si="1346"/>
        <v>#N/A</v>
      </c>
      <c r="BF277" s="124" t="e">
        <f t="shared" si="1346"/>
        <v>#N/A</v>
      </c>
      <c r="BG277" s="124" t="e">
        <f t="shared" si="1346"/>
        <v>#N/A</v>
      </c>
      <c r="BH277" s="124" t="e">
        <f t="shared" si="1346"/>
        <v>#N/A</v>
      </c>
      <c r="BI277" s="124" t="e">
        <f t="shared" si="1346"/>
        <v>#N/A</v>
      </c>
      <c r="BJ277" s="124" t="e">
        <f t="shared" si="1346"/>
        <v>#N/A</v>
      </c>
      <c r="BK277" s="124" t="e">
        <f t="shared" si="1346"/>
        <v>#N/A</v>
      </c>
      <c r="BL277" s="124" t="e">
        <f t="shared" si="1346"/>
        <v>#N/A</v>
      </c>
      <c r="BM277" s="124" t="e">
        <f t="shared" si="1346"/>
        <v>#N/A</v>
      </c>
      <c r="BN277" s="124" t="e">
        <f t="shared" si="1346"/>
        <v>#N/A</v>
      </c>
    </row>
    <row r="278" spans="3:66" s="124" customFormat="1" hidden="1">
      <c r="C278" s="124" t="s">
        <v>29</v>
      </c>
      <c r="F278" s="124">
        <f t="shared" ref="F278:F281" si="1347">E272</f>
        <v>0</v>
      </c>
      <c r="G278" s="124">
        <f t="shared" si="1343"/>
        <v>0</v>
      </c>
      <c r="H278" s="124">
        <f t="shared" si="1343"/>
        <v>0</v>
      </c>
      <c r="I278" s="124">
        <f t="shared" si="1343"/>
        <v>0</v>
      </c>
      <c r="J278" s="124">
        <f t="shared" si="1343"/>
        <v>0</v>
      </c>
      <c r="K278" s="124">
        <f t="shared" si="1343"/>
        <v>0</v>
      </c>
      <c r="L278" s="124">
        <f t="shared" si="1343"/>
        <v>0</v>
      </c>
      <c r="M278" s="124">
        <f t="shared" si="1343"/>
        <v>0</v>
      </c>
      <c r="N278" s="124">
        <f t="shared" si="1343"/>
        <v>0</v>
      </c>
      <c r="O278" s="124" t="e">
        <f t="shared" si="1343"/>
        <v>#N/A</v>
      </c>
      <c r="P278" s="124" t="e">
        <f t="shared" si="1343"/>
        <v>#N/A</v>
      </c>
      <c r="Q278" s="124" t="e">
        <f t="shared" si="1343"/>
        <v>#N/A</v>
      </c>
      <c r="R278" s="124" t="e">
        <f t="shared" si="1343"/>
        <v>#N/A</v>
      </c>
      <c r="S278" s="124" t="e">
        <f t="shared" si="1343"/>
        <v>#N/A</v>
      </c>
      <c r="T278" s="124" t="e">
        <f t="shared" si="1343"/>
        <v>#N/A</v>
      </c>
      <c r="U278" s="124" t="e">
        <f t="shared" si="1343"/>
        <v>#N/A</v>
      </c>
      <c r="V278" s="124" t="e">
        <f t="shared" si="1343"/>
        <v>#N/A</v>
      </c>
      <c r="W278" s="124" t="e">
        <f t="shared" si="1344"/>
        <v>#N/A</v>
      </c>
      <c r="X278" s="124" t="e">
        <f t="shared" si="1344"/>
        <v>#N/A</v>
      </c>
      <c r="Y278" s="124" t="e">
        <f t="shared" si="1344"/>
        <v>#N/A</v>
      </c>
      <c r="Z278" s="124" t="e">
        <f t="shared" si="1344"/>
        <v>#N/A</v>
      </c>
      <c r="AA278" s="124" t="e">
        <f t="shared" si="1344"/>
        <v>#N/A</v>
      </c>
      <c r="AB278" s="124" t="e">
        <f t="shared" si="1344"/>
        <v>#N/A</v>
      </c>
      <c r="AC278" s="124" t="e">
        <f t="shared" si="1344"/>
        <v>#N/A</v>
      </c>
      <c r="AD278" s="124" t="e">
        <f t="shared" si="1344"/>
        <v>#N/A</v>
      </c>
      <c r="AE278" s="124" t="e">
        <f t="shared" si="1344"/>
        <v>#N/A</v>
      </c>
      <c r="AF278" s="124" t="e">
        <f t="shared" si="1344"/>
        <v>#N/A</v>
      </c>
      <c r="AG278" s="124" t="e">
        <f t="shared" si="1344"/>
        <v>#N/A</v>
      </c>
      <c r="AH278" s="124" t="e">
        <f t="shared" si="1344"/>
        <v>#N/A</v>
      </c>
      <c r="AI278" s="124" t="e">
        <f t="shared" si="1344"/>
        <v>#N/A</v>
      </c>
      <c r="AJ278" s="124" t="e">
        <f t="shared" si="1344"/>
        <v>#N/A</v>
      </c>
      <c r="AK278" s="124" t="e">
        <f t="shared" si="1344"/>
        <v>#N/A</v>
      </c>
      <c r="AL278" s="124" t="e">
        <f t="shared" si="1344"/>
        <v>#N/A</v>
      </c>
      <c r="AM278" s="124" t="e">
        <f t="shared" si="1345"/>
        <v>#N/A</v>
      </c>
      <c r="AN278" s="124" t="e">
        <f t="shared" si="1345"/>
        <v>#N/A</v>
      </c>
      <c r="AO278" s="124" t="e">
        <f t="shared" si="1345"/>
        <v>#N/A</v>
      </c>
      <c r="AP278" s="124" t="e">
        <f t="shared" si="1345"/>
        <v>#N/A</v>
      </c>
      <c r="AQ278" s="124" t="e">
        <f t="shared" si="1345"/>
        <v>#N/A</v>
      </c>
      <c r="AR278" s="124" t="e">
        <f t="shared" si="1345"/>
        <v>#N/A</v>
      </c>
      <c r="AS278" s="124" t="e">
        <f t="shared" si="1345"/>
        <v>#N/A</v>
      </c>
      <c r="AT278" s="124" t="e">
        <f t="shared" si="1345"/>
        <v>#N/A</v>
      </c>
      <c r="AU278" s="124" t="e">
        <f t="shared" si="1345"/>
        <v>#N/A</v>
      </c>
      <c r="AV278" s="124" t="e">
        <f t="shared" si="1345"/>
        <v>#N/A</v>
      </c>
      <c r="AW278" s="124" t="e">
        <f t="shared" si="1345"/>
        <v>#N/A</v>
      </c>
      <c r="AX278" s="124" t="e">
        <f t="shared" si="1345"/>
        <v>#N/A</v>
      </c>
      <c r="AY278" s="124" t="e">
        <f t="shared" si="1345"/>
        <v>#N/A</v>
      </c>
      <c r="AZ278" s="124" t="e">
        <f t="shared" si="1345"/>
        <v>#N/A</v>
      </c>
      <c r="BA278" s="124" t="e">
        <f t="shared" si="1345"/>
        <v>#N/A</v>
      </c>
      <c r="BB278" s="124" t="e">
        <f t="shared" si="1345"/>
        <v>#N/A</v>
      </c>
      <c r="BC278" s="124" t="e">
        <f t="shared" si="1346"/>
        <v>#N/A</v>
      </c>
      <c r="BD278" s="124" t="e">
        <f t="shared" si="1346"/>
        <v>#N/A</v>
      </c>
      <c r="BE278" s="124" t="e">
        <f t="shared" si="1346"/>
        <v>#N/A</v>
      </c>
      <c r="BF278" s="124" t="e">
        <f t="shared" si="1346"/>
        <v>#N/A</v>
      </c>
      <c r="BG278" s="124" t="e">
        <f t="shared" si="1346"/>
        <v>#N/A</v>
      </c>
      <c r="BH278" s="124" t="e">
        <f t="shared" si="1346"/>
        <v>#N/A</v>
      </c>
      <c r="BI278" s="124" t="e">
        <f t="shared" si="1346"/>
        <v>#N/A</v>
      </c>
      <c r="BJ278" s="124" t="e">
        <f t="shared" si="1346"/>
        <v>#N/A</v>
      </c>
      <c r="BK278" s="124" t="e">
        <f t="shared" si="1346"/>
        <v>#N/A</v>
      </c>
      <c r="BL278" s="124" t="e">
        <f t="shared" si="1346"/>
        <v>#N/A</v>
      </c>
      <c r="BM278" s="124" t="e">
        <f t="shared" si="1346"/>
        <v>#N/A</v>
      </c>
      <c r="BN278" s="124" t="e">
        <f t="shared" si="1346"/>
        <v>#N/A</v>
      </c>
    </row>
    <row r="279" spans="3:66" s="124" customFormat="1" hidden="1">
      <c r="C279" s="124" t="s">
        <v>31</v>
      </c>
      <c r="F279" s="124">
        <f t="shared" si="1347"/>
        <v>0</v>
      </c>
      <c r="G279" s="124">
        <f t="shared" si="1343"/>
        <v>0</v>
      </c>
      <c r="H279" s="124">
        <f t="shared" si="1343"/>
        <v>0</v>
      </c>
      <c r="I279" s="124">
        <f t="shared" si="1343"/>
        <v>0</v>
      </c>
      <c r="J279" s="124">
        <f t="shared" si="1343"/>
        <v>0</v>
      </c>
      <c r="K279" s="124">
        <f t="shared" si="1343"/>
        <v>0</v>
      </c>
      <c r="L279" s="124">
        <f t="shared" si="1343"/>
        <v>0</v>
      </c>
      <c r="M279" s="124">
        <f t="shared" si="1343"/>
        <v>0</v>
      </c>
      <c r="N279" s="124">
        <f t="shared" si="1343"/>
        <v>0</v>
      </c>
      <c r="O279" s="124" t="e">
        <f t="shared" si="1343"/>
        <v>#N/A</v>
      </c>
      <c r="P279" s="124" t="e">
        <f t="shared" si="1343"/>
        <v>#N/A</v>
      </c>
      <c r="Q279" s="124" t="e">
        <f t="shared" si="1343"/>
        <v>#N/A</v>
      </c>
      <c r="R279" s="124" t="e">
        <f t="shared" si="1343"/>
        <v>#N/A</v>
      </c>
      <c r="S279" s="124" t="e">
        <f t="shared" si="1343"/>
        <v>#N/A</v>
      </c>
      <c r="T279" s="124" t="e">
        <f t="shared" si="1343"/>
        <v>#N/A</v>
      </c>
      <c r="U279" s="124" t="e">
        <f t="shared" si="1343"/>
        <v>#N/A</v>
      </c>
      <c r="V279" s="124" t="e">
        <f t="shared" si="1343"/>
        <v>#N/A</v>
      </c>
      <c r="W279" s="124" t="e">
        <f t="shared" si="1344"/>
        <v>#N/A</v>
      </c>
      <c r="X279" s="124" t="e">
        <f t="shared" si="1344"/>
        <v>#N/A</v>
      </c>
      <c r="Y279" s="124" t="e">
        <f t="shared" si="1344"/>
        <v>#N/A</v>
      </c>
      <c r="Z279" s="124" t="e">
        <f t="shared" si="1344"/>
        <v>#N/A</v>
      </c>
      <c r="AA279" s="124" t="e">
        <f t="shared" si="1344"/>
        <v>#N/A</v>
      </c>
      <c r="AB279" s="124" t="e">
        <f t="shared" si="1344"/>
        <v>#N/A</v>
      </c>
      <c r="AC279" s="124" t="e">
        <f t="shared" si="1344"/>
        <v>#N/A</v>
      </c>
      <c r="AD279" s="124" t="e">
        <f t="shared" si="1344"/>
        <v>#N/A</v>
      </c>
      <c r="AE279" s="124" t="e">
        <f t="shared" si="1344"/>
        <v>#N/A</v>
      </c>
      <c r="AF279" s="124" t="e">
        <f t="shared" si="1344"/>
        <v>#N/A</v>
      </c>
      <c r="AG279" s="124" t="e">
        <f t="shared" si="1344"/>
        <v>#N/A</v>
      </c>
      <c r="AH279" s="124" t="e">
        <f t="shared" si="1344"/>
        <v>#N/A</v>
      </c>
      <c r="AI279" s="124" t="e">
        <f t="shared" si="1344"/>
        <v>#N/A</v>
      </c>
      <c r="AJ279" s="124" t="e">
        <f t="shared" si="1344"/>
        <v>#N/A</v>
      </c>
      <c r="AK279" s="124" t="e">
        <f t="shared" si="1344"/>
        <v>#N/A</v>
      </c>
      <c r="AL279" s="124" t="e">
        <f t="shared" si="1344"/>
        <v>#N/A</v>
      </c>
      <c r="AM279" s="124" t="e">
        <f t="shared" si="1345"/>
        <v>#N/A</v>
      </c>
      <c r="AN279" s="124" t="e">
        <f t="shared" si="1345"/>
        <v>#N/A</v>
      </c>
      <c r="AO279" s="124" t="e">
        <f t="shared" si="1345"/>
        <v>#N/A</v>
      </c>
      <c r="AP279" s="124" t="e">
        <f t="shared" si="1345"/>
        <v>#N/A</v>
      </c>
      <c r="AQ279" s="124" t="e">
        <f t="shared" si="1345"/>
        <v>#N/A</v>
      </c>
      <c r="AR279" s="124" t="e">
        <f t="shared" si="1345"/>
        <v>#N/A</v>
      </c>
      <c r="AS279" s="124" t="e">
        <f t="shared" si="1345"/>
        <v>#N/A</v>
      </c>
      <c r="AT279" s="124" t="e">
        <f t="shared" si="1345"/>
        <v>#N/A</v>
      </c>
      <c r="AU279" s="124" t="e">
        <f t="shared" si="1345"/>
        <v>#N/A</v>
      </c>
      <c r="AV279" s="124" t="e">
        <f t="shared" si="1345"/>
        <v>#N/A</v>
      </c>
      <c r="AW279" s="124" t="e">
        <f t="shared" si="1345"/>
        <v>#N/A</v>
      </c>
      <c r="AX279" s="124" t="e">
        <f t="shared" si="1345"/>
        <v>#N/A</v>
      </c>
      <c r="AY279" s="124" t="e">
        <f t="shared" si="1345"/>
        <v>#N/A</v>
      </c>
      <c r="AZ279" s="124" t="e">
        <f t="shared" si="1345"/>
        <v>#N/A</v>
      </c>
      <c r="BA279" s="124" t="e">
        <f t="shared" si="1345"/>
        <v>#N/A</v>
      </c>
      <c r="BB279" s="124" t="e">
        <f t="shared" si="1345"/>
        <v>#N/A</v>
      </c>
      <c r="BC279" s="124" t="e">
        <f t="shared" si="1346"/>
        <v>#N/A</v>
      </c>
      <c r="BD279" s="124" t="e">
        <f t="shared" si="1346"/>
        <v>#N/A</v>
      </c>
      <c r="BE279" s="124" t="e">
        <f t="shared" si="1346"/>
        <v>#N/A</v>
      </c>
      <c r="BF279" s="124" t="e">
        <f t="shared" si="1346"/>
        <v>#N/A</v>
      </c>
      <c r="BG279" s="124" t="e">
        <f t="shared" si="1346"/>
        <v>#N/A</v>
      </c>
      <c r="BH279" s="124" t="e">
        <f t="shared" si="1346"/>
        <v>#N/A</v>
      </c>
      <c r="BI279" s="124" t="e">
        <f t="shared" si="1346"/>
        <v>#N/A</v>
      </c>
      <c r="BJ279" s="124" t="e">
        <f t="shared" si="1346"/>
        <v>#N/A</v>
      </c>
      <c r="BK279" s="124" t="e">
        <f t="shared" si="1346"/>
        <v>#N/A</v>
      </c>
      <c r="BL279" s="124" t="e">
        <f t="shared" si="1346"/>
        <v>#N/A</v>
      </c>
      <c r="BM279" s="124" t="e">
        <f t="shared" si="1346"/>
        <v>#N/A</v>
      </c>
      <c r="BN279" s="124" t="e">
        <f t="shared" si="1346"/>
        <v>#N/A</v>
      </c>
    </row>
    <row r="280" spans="3:66" s="124" customFormat="1" hidden="1">
      <c r="C280" s="124" t="s">
        <v>33</v>
      </c>
      <c r="F280" s="124">
        <f t="shared" si="1347"/>
        <v>0</v>
      </c>
      <c r="G280" s="124">
        <f t="shared" si="1343"/>
        <v>0</v>
      </c>
      <c r="H280" s="124">
        <f t="shared" si="1343"/>
        <v>0</v>
      </c>
      <c r="I280" s="124">
        <f t="shared" si="1343"/>
        <v>0</v>
      </c>
      <c r="J280" s="124">
        <f t="shared" si="1343"/>
        <v>0</v>
      </c>
      <c r="K280" s="124">
        <f t="shared" si="1343"/>
        <v>0</v>
      </c>
      <c r="L280" s="124">
        <f t="shared" si="1343"/>
        <v>0</v>
      </c>
      <c r="M280" s="124">
        <f t="shared" si="1343"/>
        <v>0</v>
      </c>
      <c r="N280" s="124">
        <f t="shared" si="1343"/>
        <v>0</v>
      </c>
      <c r="O280" s="124" t="e">
        <f t="shared" si="1343"/>
        <v>#N/A</v>
      </c>
      <c r="P280" s="124" t="e">
        <f t="shared" si="1343"/>
        <v>#N/A</v>
      </c>
      <c r="Q280" s="124" t="e">
        <f t="shared" si="1343"/>
        <v>#N/A</v>
      </c>
      <c r="R280" s="124" t="e">
        <f t="shared" si="1343"/>
        <v>#N/A</v>
      </c>
      <c r="S280" s="124" t="e">
        <f t="shared" si="1343"/>
        <v>#N/A</v>
      </c>
      <c r="T280" s="124" t="e">
        <f t="shared" si="1343"/>
        <v>#N/A</v>
      </c>
      <c r="U280" s="124" t="e">
        <f t="shared" si="1343"/>
        <v>#N/A</v>
      </c>
      <c r="V280" s="124" t="e">
        <f t="shared" si="1343"/>
        <v>#N/A</v>
      </c>
      <c r="W280" s="124" t="e">
        <f t="shared" si="1344"/>
        <v>#N/A</v>
      </c>
      <c r="X280" s="124" t="e">
        <f t="shared" si="1344"/>
        <v>#N/A</v>
      </c>
      <c r="Y280" s="124" t="e">
        <f t="shared" si="1344"/>
        <v>#N/A</v>
      </c>
      <c r="Z280" s="124" t="e">
        <f t="shared" si="1344"/>
        <v>#N/A</v>
      </c>
      <c r="AA280" s="124" t="e">
        <f t="shared" si="1344"/>
        <v>#N/A</v>
      </c>
      <c r="AB280" s="124" t="e">
        <f t="shared" si="1344"/>
        <v>#N/A</v>
      </c>
      <c r="AC280" s="124" t="e">
        <f t="shared" si="1344"/>
        <v>#N/A</v>
      </c>
      <c r="AD280" s="124" t="e">
        <f t="shared" si="1344"/>
        <v>#N/A</v>
      </c>
      <c r="AE280" s="124" t="e">
        <f t="shared" si="1344"/>
        <v>#N/A</v>
      </c>
      <c r="AF280" s="124" t="e">
        <f t="shared" si="1344"/>
        <v>#N/A</v>
      </c>
      <c r="AG280" s="124" t="e">
        <f t="shared" si="1344"/>
        <v>#N/A</v>
      </c>
      <c r="AH280" s="124" t="e">
        <f t="shared" si="1344"/>
        <v>#N/A</v>
      </c>
      <c r="AI280" s="124" t="e">
        <f t="shared" si="1344"/>
        <v>#N/A</v>
      </c>
      <c r="AJ280" s="124" t="e">
        <f t="shared" si="1344"/>
        <v>#N/A</v>
      </c>
      <c r="AK280" s="124" t="e">
        <f t="shared" si="1344"/>
        <v>#N/A</v>
      </c>
      <c r="AL280" s="124" t="e">
        <f t="shared" si="1344"/>
        <v>#N/A</v>
      </c>
      <c r="AM280" s="124" t="e">
        <f t="shared" si="1345"/>
        <v>#N/A</v>
      </c>
      <c r="AN280" s="124" t="e">
        <f t="shared" si="1345"/>
        <v>#N/A</v>
      </c>
      <c r="AO280" s="124" t="e">
        <f t="shared" si="1345"/>
        <v>#N/A</v>
      </c>
      <c r="AP280" s="124" t="e">
        <f t="shared" si="1345"/>
        <v>#N/A</v>
      </c>
      <c r="AQ280" s="124" t="e">
        <f t="shared" si="1345"/>
        <v>#N/A</v>
      </c>
      <c r="AR280" s="124" t="e">
        <f t="shared" si="1345"/>
        <v>#N/A</v>
      </c>
      <c r="AS280" s="124" t="e">
        <f t="shared" si="1345"/>
        <v>#N/A</v>
      </c>
      <c r="AT280" s="124" t="e">
        <f t="shared" si="1345"/>
        <v>#N/A</v>
      </c>
      <c r="AU280" s="124" t="e">
        <f t="shared" si="1345"/>
        <v>#N/A</v>
      </c>
      <c r="AV280" s="124" t="e">
        <f t="shared" si="1345"/>
        <v>#N/A</v>
      </c>
      <c r="AW280" s="124" t="e">
        <f t="shared" si="1345"/>
        <v>#N/A</v>
      </c>
      <c r="AX280" s="124" t="e">
        <f t="shared" si="1345"/>
        <v>#N/A</v>
      </c>
      <c r="AY280" s="124" t="e">
        <f t="shared" si="1345"/>
        <v>#N/A</v>
      </c>
      <c r="AZ280" s="124" t="e">
        <f t="shared" si="1345"/>
        <v>#N/A</v>
      </c>
      <c r="BA280" s="124" t="e">
        <f t="shared" si="1345"/>
        <v>#N/A</v>
      </c>
      <c r="BB280" s="124" t="e">
        <f t="shared" si="1345"/>
        <v>#N/A</v>
      </c>
      <c r="BC280" s="124" t="e">
        <f t="shared" si="1346"/>
        <v>#N/A</v>
      </c>
      <c r="BD280" s="124" t="e">
        <f t="shared" si="1346"/>
        <v>#N/A</v>
      </c>
      <c r="BE280" s="124" t="e">
        <f t="shared" si="1346"/>
        <v>#N/A</v>
      </c>
      <c r="BF280" s="124" t="e">
        <f t="shared" si="1346"/>
        <v>#N/A</v>
      </c>
      <c r="BG280" s="124" t="e">
        <f t="shared" si="1346"/>
        <v>#N/A</v>
      </c>
      <c r="BH280" s="124" t="e">
        <f t="shared" si="1346"/>
        <v>#N/A</v>
      </c>
      <c r="BI280" s="124" t="e">
        <f t="shared" si="1346"/>
        <v>#N/A</v>
      </c>
      <c r="BJ280" s="124" t="e">
        <f t="shared" si="1346"/>
        <v>#N/A</v>
      </c>
      <c r="BK280" s="124" t="e">
        <f t="shared" si="1346"/>
        <v>#N/A</v>
      </c>
      <c r="BL280" s="124" t="e">
        <f t="shared" si="1346"/>
        <v>#N/A</v>
      </c>
      <c r="BM280" s="124" t="e">
        <f t="shared" si="1346"/>
        <v>#N/A</v>
      </c>
      <c r="BN280" s="124" t="e">
        <f t="shared" si="1346"/>
        <v>#N/A</v>
      </c>
    </row>
    <row r="281" spans="3:66" s="124" customFormat="1" hidden="1">
      <c r="C281" s="124" t="s">
        <v>304</v>
      </c>
      <c r="F281" s="124">
        <f t="shared" si="1347"/>
        <v>0</v>
      </c>
      <c r="G281" s="124">
        <f t="shared" si="1343"/>
        <v>0</v>
      </c>
      <c r="H281" s="124">
        <f t="shared" si="1343"/>
        <v>0</v>
      </c>
      <c r="I281" s="124">
        <f t="shared" si="1343"/>
        <v>0</v>
      </c>
      <c r="J281" s="124">
        <f t="shared" si="1343"/>
        <v>0</v>
      </c>
      <c r="K281" s="124">
        <f t="shared" si="1343"/>
        <v>0</v>
      </c>
      <c r="L281" s="124">
        <f t="shared" si="1343"/>
        <v>0</v>
      </c>
      <c r="M281" s="124">
        <f t="shared" si="1343"/>
        <v>0</v>
      </c>
      <c r="N281" s="124">
        <f t="shared" si="1343"/>
        <v>0</v>
      </c>
      <c r="O281" s="124" t="e">
        <f t="shared" si="1343"/>
        <v>#N/A</v>
      </c>
      <c r="P281" s="124" t="e">
        <f t="shared" si="1343"/>
        <v>#N/A</v>
      </c>
      <c r="Q281" s="124" t="e">
        <f t="shared" si="1343"/>
        <v>#N/A</v>
      </c>
      <c r="R281" s="124" t="e">
        <f t="shared" si="1343"/>
        <v>#N/A</v>
      </c>
      <c r="S281" s="124" t="e">
        <f t="shared" si="1343"/>
        <v>#N/A</v>
      </c>
      <c r="T281" s="124" t="e">
        <f t="shared" si="1343"/>
        <v>#N/A</v>
      </c>
      <c r="U281" s="124" t="e">
        <f t="shared" si="1343"/>
        <v>#N/A</v>
      </c>
      <c r="V281" s="124" t="e">
        <f t="shared" si="1343"/>
        <v>#N/A</v>
      </c>
      <c r="W281" s="124" t="e">
        <f t="shared" si="1344"/>
        <v>#N/A</v>
      </c>
      <c r="X281" s="124" t="e">
        <f t="shared" si="1344"/>
        <v>#N/A</v>
      </c>
      <c r="Y281" s="124" t="e">
        <f t="shared" si="1344"/>
        <v>#N/A</v>
      </c>
      <c r="Z281" s="124" t="e">
        <f t="shared" si="1344"/>
        <v>#N/A</v>
      </c>
      <c r="AA281" s="124" t="e">
        <f t="shared" si="1344"/>
        <v>#N/A</v>
      </c>
      <c r="AB281" s="124" t="e">
        <f t="shared" si="1344"/>
        <v>#N/A</v>
      </c>
      <c r="AC281" s="124" t="e">
        <f t="shared" si="1344"/>
        <v>#N/A</v>
      </c>
      <c r="AD281" s="124" t="e">
        <f t="shared" si="1344"/>
        <v>#N/A</v>
      </c>
      <c r="AE281" s="124" t="e">
        <f t="shared" si="1344"/>
        <v>#N/A</v>
      </c>
      <c r="AF281" s="124" t="e">
        <f t="shared" si="1344"/>
        <v>#N/A</v>
      </c>
      <c r="AG281" s="124" t="e">
        <f t="shared" si="1344"/>
        <v>#N/A</v>
      </c>
      <c r="AH281" s="124" t="e">
        <f t="shared" si="1344"/>
        <v>#N/A</v>
      </c>
      <c r="AI281" s="124" t="e">
        <f t="shared" si="1344"/>
        <v>#N/A</v>
      </c>
      <c r="AJ281" s="124" t="e">
        <f t="shared" si="1344"/>
        <v>#N/A</v>
      </c>
      <c r="AK281" s="124" t="e">
        <f t="shared" si="1344"/>
        <v>#N/A</v>
      </c>
      <c r="AL281" s="124" t="e">
        <f t="shared" si="1344"/>
        <v>#N/A</v>
      </c>
      <c r="AM281" s="124" t="e">
        <f t="shared" si="1345"/>
        <v>#N/A</v>
      </c>
      <c r="AN281" s="124" t="e">
        <f t="shared" si="1345"/>
        <v>#N/A</v>
      </c>
      <c r="AO281" s="124" t="e">
        <f t="shared" si="1345"/>
        <v>#N/A</v>
      </c>
      <c r="AP281" s="124" t="e">
        <f t="shared" si="1345"/>
        <v>#N/A</v>
      </c>
      <c r="AQ281" s="124" t="e">
        <f t="shared" si="1345"/>
        <v>#N/A</v>
      </c>
      <c r="AR281" s="124" t="e">
        <f t="shared" si="1345"/>
        <v>#N/A</v>
      </c>
      <c r="AS281" s="124" t="e">
        <f t="shared" si="1345"/>
        <v>#N/A</v>
      </c>
      <c r="AT281" s="124" t="e">
        <f t="shared" si="1345"/>
        <v>#N/A</v>
      </c>
      <c r="AU281" s="124" t="e">
        <f t="shared" si="1345"/>
        <v>#N/A</v>
      </c>
      <c r="AV281" s="124" t="e">
        <f t="shared" si="1345"/>
        <v>#N/A</v>
      </c>
      <c r="AW281" s="124" t="e">
        <f t="shared" si="1345"/>
        <v>#N/A</v>
      </c>
      <c r="AX281" s="124" t="e">
        <f t="shared" si="1345"/>
        <v>#N/A</v>
      </c>
      <c r="AY281" s="124" t="e">
        <f t="shared" si="1345"/>
        <v>#N/A</v>
      </c>
      <c r="AZ281" s="124" t="e">
        <f t="shared" si="1345"/>
        <v>#N/A</v>
      </c>
      <c r="BA281" s="124" t="e">
        <f t="shared" si="1345"/>
        <v>#N/A</v>
      </c>
      <c r="BB281" s="124" t="e">
        <f t="shared" si="1345"/>
        <v>#N/A</v>
      </c>
      <c r="BC281" s="124" t="e">
        <f t="shared" si="1346"/>
        <v>#N/A</v>
      </c>
      <c r="BD281" s="124" t="e">
        <f t="shared" si="1346"/>
        <v>#N/A</v>
      </c>
      <c r="BE281" s="124" t="e">
        <f t="shared" si="1346"/>
        <v>#N/A</v>
      </c>
      <c r="BF281" s="124" t="e">
        <f t="shared" si="1346"/>
        <v>#N/A</v>
      </c>
      <c r="BG281" s="124" t="e">
        <f t="shared" si="1346"/>
        <v>#N/A</v>
      </c>
      <c r="BH281" s="124" t="e">
        <f t="shared" si="1346"/>
        <v>#N/A</v>
      </c>
      <c r="BI281" s="124" t="e">
        <f t="shared" si="1346"/>
        <v>#N/A</v>
      </c>
      <c r="BJ281" s="124" t="e">
        <f t="shared" si="1346"/>
        <v>#N/A</v>
      </c>
      <c r="BK281" s="124" t="e">
        <f t="shared" si="1346"/>
        <v>#N/A</v>
      </c>
      <c r="BL281" s="124" t="e">
        <f t="shared" si="1346"/>
        <v>#N/A</v>
      </c>
      <c r="BM281" s="124" t="e">
        <f t="shared" si="1346"/>
        <v>#N/A</v>
      </c>
      <c r="BN281" s="124" t="e">
        <f t="shared" si="1346"/>
        <v>#N/A</v>
      </c>
    </row>
    <row r="282" spans="3:66" s="124" customFormat="1" hidden="1"/>
    <row r="283" spans="3:66" s="124" customFormat="1" hidden="1">
      <c r="C283" s="124" t="s">
        <v>303</v>
      </c>
      <c r="G283" s="124">
        <f>F277</f>
        <v>0</v>
      </c>
      <c r="H283" s="124">
        <f t="shared" ref="H283:W287" si="1348">G277</f>
        <v>0</v>
      </c>
      <c r="I283" s="124">
        <f t="shared" si="1348"/>
        <v>0</v>
      </c>
      <c r="J283" s="124">
        <f t="shared" si="1348"/>
        <v>0</v>
      </c>
      <c r="K283" s="124">
        <f t="shared" si="1348"/>
        <v>0</v>
      </c>
      <c r="L283" s="124">
        <f t="shared" si="1348"/>
        <v>0</v>
      </c>
      <c r="M283" s="124">
        <f t="shared" si="1348"/>
        <v>0</v>
      </c>
      <c r="N283" s="124">
        <f t="shared" si="1348"/>
        <v>0</v>
      </c>
      <c r="O283" s="124">
        <f t="shared" si="1348"/>
        <v>0</v>
      </c>
      <c r="P283" s="124">
        <f t="shared" si="1348"/>
        <v>0</v>
      </c>
      <c r="Q283" s="124" t="e">
        <f t="shared" si="1348"/>
        <v>#N/A</v>
      </c>
      <c r="R283" s="124" t="e">
        <f t="shared" si="1348"/>
        <v>#N/A</v>
      </c>
      <c r="S283" s="124" t="e">
        <f t="shared" si="1348"/>
        <v>#N/A</v>
      </c>
      <c r="T283" s="124" t="e">
        <f t="shared" si="1348"/>
        <v>#N/A</v>
      </c>
      <c r="U283" s="124" t="e">
        <f t="shared" si="1348"/>
        <v>#N/A</v>
      </c>
      <c r="V283" s="124" t="e">
        <f t="shared" si="1348"/>
        <v>#N/A</v>
      </c>
      <c r="W283" s="124" t="e">
        <f t="shared" si="1348"/>
        <v>#N/A</v>
      </c>
      <c r="X283" s="124" t="e">
        <f t="shared" ref="X283:AM287" si="1349">W277</f>
        <v>#N/A</v>
      </c>
      <c r="Y283" s="124" t="e">
        <f t="shared" si="1349"/>
        <v>#N/A</v>
      </c>
      <c r="Z283" s="124" t="e">
        <f t="shared" si="1349"/>
        <v>#N/A</v>
      </c>
      <c r="AA283" s="124" t="e">
        <f t="shared" si="1349"/>
        <v>#N/A</v>
      </c>
      <c r="AB283" s="124" t="e">
        <f t="shared" si="1349"/>
        <v>#N/A</v>
      </c>
      <c r="AC283" s="124" t="e">
        <f t="shared" si="1349"/>
        <v>#N/A</v>
      </c>
      <c r="AD283" s="124" t="e">
        <f t="shared" si="1349"/>
        <v>#N/A</v>
      </c>
      <c r="AE283" s="124" t="e">
        <f t="shared" si="1349"/>
        <v>#N/A</v>
      </c>
      <c r="AF283" s="124" t="e">
        <f t="shared" si="1349"/>
        <v>#N/A</v>
      </c>
      <c r="AG283" s="124" t="e">
        <f t="shared" si="1349"/>
        <v>#N/A</v>
      </c>
      <c r="AH283" s="124" t="e">
        <f t="shared" si="1349"/>
        <v>#N/A</v>
      </c>
      <c r="AI283" s="124" t="e">
        <f t="shared" si="1349"/>
        <v>#N/A</v>
      </c>
      <c r="AJ283" s="124" t="e">
        <f t="shared" si="1349"/>
        <v>#N/A</v>
      </c>
      <c r="AK283" s="124" t="e">
        <f t="shared" si="1349"/>
        <v>#N/A</v>
      </c>
      <c r="AL283" s="124" t="e">
        <f t="shared" si="1349"/>
        <v>#N/A</v>
      </c>
      <c r="AM283" s="124" t="e">
        <f t="shared" si="1349"/>
        <v>#N/A</v>
      </c>
      <c r="AN283" s="124" t="e">
        <f t="shared" ref="AN283:BC287" si="1350">AM277</f>
        <v>#N/A</v>
      </c>
      <c r="AO283" s="124" t="e">
        <f t="shared" si="1350"/>
        <v>#N/A</v>
      </c>
      <c r="AP283" s="124" t="e">
        <f t="shared" si="1350"/>
        <v>#N/A</v>
      </c>
      <c r="AQ283" s="124" t="e">
        <f t="shared" si="1350"/>
        <v>#N/A</v>
      </c>
      <c r="AR283" s="124" t="e">
        <f t="shared" si="1350"/>
        <v>#N/A</v>
      </c>
      <c r="AS283" s="124" t="e">
        <f t="shared" si="1350"/>
        <v>#N/A</v>
      </c>
      <c r="AT283" s="124" t="e">
        <f t="shared" si="1350"/>
        <v>#N/A</v>
      </c>
      <c r="AU283" s="124" t="e">
        <f t="shared" si="1350"/>
        <v>#N/A</v>
      </c>
      <c r="AV283" s="124" t="e">
        <f t="shared" si="1350"/>
        <v>#N/A</v>
      </c>
      <c r="AW283" s="124" t="e">
        <f t="shared" si="1350"/>
        <v>#N/A</v>
      </c>
      <c r="AX283" s="124" t="e">
        <f t="shared" si="1350"/>
        <v>#N/A</v>
      </c>
      <c r="AY283" s="124" t="e">
        <f t="shared" si="1350"/>
        <v>#N/A</v>
      </c>
      <c r="AZ283" s="124" t="e">
        <f t="shared" si="1350"/>
        <v>#N/A</v>
      </c>
      <c r="BA283" s="124" t="e">
        <f t="shared" si="1350"/>
        <v>#N/A</v>
      </c>
      <c r="BB283" s="124" t="e">
        <f t="shared" si="1350"/>
        <v>#N/A</v>
      </c>
      <c r="BC283" s="124" t="e">
        <f t="shared" si="1350"/>
        <v>#N/A</v>
      </c>
      <c r="BD283" s="124" t="e">
        <f t="shared" ref="BD283:BN287" si="1351">BC277</f>
        <v>#N/A</v>
      </c>
      <c r="BE283" s="124" t="e">
        <f t="shared" si="1351"/>
        <v>#N/A</v>
      </c>
      <c r="BF283" s="124" t="e">
        <f t="shared" si="1351"/>
        <v>#N/A</v>
      </c>
      <c r="BG283" s="124" t="e">
        <f t="shared" si="1351"/>
        <v>#N/A</v>
      </c>
      <c r="BH283" s="124" t="e">
        <f t="shared" si="1351"/>
        <v>#N/A</v>
      </c>
      <c r="BI283" s="124" t="e">
        <f t="shared" si="1351"/>
        <v>#N/A</v>
      </c>
      <c r="BJ283" s="124" t="e">
        <f t="shared" si="1351"/>
        <v>#N/A</v>
      </c>
      <c r="BK283" s="124" t="e">
        <f t="shared" si="1351"/>
        <v>#N/A</v>
      </c>
      <c r="BL283" s="124" t="e">
        <f t="shared" si="1351"/>
        <v>#N/A</v>
      </c>
      <c r="BM283" s="124" t="e">
        <f t="shared" si="1351"/>
        <v>#N/A</v>
      </c>
      <c r="BN283" s="124" t="e">
        <f t="shared" si="1351"/>
        <v>#N/A</v>
      </c>
    </row>
    <row r="284" spans="3:66" s="124" customFormat="1" hidden="1">
      <c r="C284" s="124" t="s">
        <v>29</v>
      </c>
      <c r="G284" s="124">
        <f t="shared" ref="G284:G287" si="1352">F278</f>
        <v>0</v>
      </c>
      <c r="H284" s="124">
        <f t="shared" si="1348"/>
        <v>0</v>
      </c>
      <c r="I284" s="124">
        <f t="shared" si="1348"/>
        <v>0</v>
      </c>
      <c r="J284" s="124">
        <f t="shared" si="1348"/>
        <v>0</v>
      </c>
      <c r="K284" s="124">
        <f t="shared" si="1348"/>
        <v>0</v>
      </c>
      <c r="L284" s="124">
        <f t="shared" si="1348"/>
        <v>0</v>
      </c>
      <c r="M284" s="124">
        <f t="shared" si="1348"/>
        <v>0</v>
      </c>
      <c r="N284" s="124">
        <f t="shared" si="1348"/>
        <v>0</v>
      </c>
      <c r="O284" s="124">
        <f t="shared" si="1348"/>
        <v>0</v>
      </c>
      <c r="P284" s="124" t="e">
        <f t="shared" si="1348"/>
        <v>#N/A</v>
      </c>
      <c r="Q284" s="124" t="e">
        <f t="shared" si="1348"/>
        <v>#N/A</v>
      </c>
      <c r="R284" s="124" t="e">
        <f t="shared" si="1348"/>
        <v>#N/A</v>
      </c>
      <c r="S284" s="124" t="e">
        <f t="shared" si="1348"/>
        <v>#N/A</v>
      </c>
      <c r="T284" s="124" t="e">
        <f t="shared" si="1348"/>
        <v>#N/A</v>
      </c>
      <c r="U284" s="124" t="e">
        <f t="shared" si="1348"/>
        <v>#N/A</v>
      </c>
      <c r="V284" s="124" t="e">
        <f t="shared" si="1348"/>
        <v>#N/A</v>
      </c>
      <c r="W284" s="124" t="e">
        <f t="shared" si="1348"/>
        <v>#N/A</v>
      </c>
      <c r="X284" s="124" t="e">
        <f t="shared" si="1349"/>
        <v>#N/A</v>
      </c>
      <c r="Y284" s="124" t="e">
        <f t="shared" si="1349"/>
        <v>#N/A</v>
      </c>
      <c r="Z284" s="124" t="e">
        <f t="shared" si="1349"/>
        <v>#N/A</v>
      </c>
      <c r="AA284" s="124" t="e">
        <f t="shared" si="1349"/>
        <v>#N/A</v>
      </c>
      <c r="AB284" s="124" t="e">
        <f t="shared" si="1349"/>
        <v>#N/A</v>
      </c>
      <c r="AC284" s="124" t="e">
        <f t="shared" si="1349"/>
        <v>#N/A</v>
      </c>
      <c r="AD284" s="124" t="e">
        <f t="shared" si="1349"/>
        <v>#N/A</v>
      </c>
      <c r="AE284" s="124" t="e">
        <f t="shared" si="1349"/>
        <v>#N/A</v>
      </c>
      <c r="AF284" s="124" t="e">
        <f t="shared" si="1349"/>
        <v>#N/A</v>
      </c>
      <c r="AG284" s="124" t="e">
        <f t="shared" si="1349"/>
        <v>#N/A</v>
      </c>
      <c r="AH284" s="124" t="e">
        <f t="shared" si="1349"/>
        <v>#N/A</v>
      </c>
      <c r="AI284" s="124" t="e">
        <f t="shared" si="1349"/>
        <v>#N/A</v>
      </c>
      <c r="AJ284" s="124" t="e">
        <f t="shared" si="1349"/>
        <v>#N/A</v>
      </c>
      <c r="AK284" s="124" t="e">
        <f t="shared" si="1349"/>
        <v>#N/A</v>
      </c>
      <c r="AL284" s="124" t="e">
        <f t="shared" si="1349"/>
        <v>#N/A</v>
      </c>
      <c r="AM284" s="124" t="e">
        <f t="shared" si="1349"/>
        <v>#N/A</v>
      </c>
      <c r="AN284" s="124" t="e">
        <f t="shared" si="1350"/>
        <v>#N/A</v>
      </c>
      <c r="AO284" s="124" t="e">
        <f t="shared" si="1350"/>
        <v>#N/A</v>
      </c>
      <c r="AP284" s="124" t="e">
        <f t="shared" si="1350"/>
        <v>#N/A</v>
      </c>
      <c r="AQ284" s="124" t="e">
        <f t="shared" si="1350"/>
        <v>#N/A</v>
      </c>
      <c r="AR284" s="124" t="e">
        <f t="shared" si="1350"/>
        <v>#N/A</v>
      </c>
      <c r="AS284" s="124" t="e">
        <f t="shared" si="1350"/>
        <v>#N/A</v>
      </c>
      <c r="AT284" s="124" t="e">
        <f t="shared" si="1350"/>
        <v>#N/A</v>
      </c>
      <c r="AU284" s="124" t="e">
        <f t="shared" si="1350"/>
        <v>#N/A</v>
      </c>
      <c r="AV284" s="124" t="e">
        <f t="shared" si="1350"/>
        <v>#N/A</v>
      </c>
      <c r="AW284" s="124" t="e">
        <f t="shared" si="1350"/>
        <v>#N/A</v>
      </c>
      <c r="AX284" s="124" t="e">
        <f t="shared" si="1350"/>
        <v>#N/A</v>
      </c>
      <c r="AY284" s="124" t="e">
        <f t="shared" si="1350"/>
        <v>#N/A</v>
      </c>
      <c r="AZ284" s="124" t="e">
        <f t="shared" si="1350"/>
        <v>#N/A</v>
      </c>
      <c r="BA284" s="124" t="e">
        <f t="shared" si="1350"/>
        <v>#N/A</v>
      </c>
      <c r="BB284" s="124" t="e">
        <f t="shared" si="1350"/>
        <v>#N/A</v>
      </c>
      <c r="BC284" s="124" t="e">
        <f t="shared" si="1350"/>
        <v>#N/A</v>
      </c>
      <c r="BD284" s="124" t="e">
        <f t="shared" si="1351"/>
        <v>#N/A</v>
      </c>
      <c r="BE284" s="124" t="e">
        <f t="shared" si="1351"/>
        <v>#N/A</v>
      </c>
      <c r="BF284" s="124" t="e">
        <f t="shared" si="1351"/>
        <v>#N/A</v>
      </c>
      <c r="BG284" s="124" t="e">
        <f t="shared" si="1351"/>
        <v>#N/A</v>
      </c>
      <c r="BH284" s="124" t="e">
        <f t="shared" si="1351"/>
        <v>#N/A</v>
      </c>
      <c r="BI284" s="124" t="e">
        <f t="shared" si="1351"/>
        <v>#N/A</v>
      </c>
      <c r="BJ284" s="124" t="e">
        <f t="shared" si="1351"/>
        <v>#N/A</v>
      </c>
      <c r="BK284" s="124" t="e">
        <f t="shared" si="1351"/>
        <v>#N/A</v>
      </c>
      <c r="BL284" s="124" t="e">
        <f t="shared" si="1351"/>
        <v>#N/A</v>
      </c>
      <c r="BM284" s="124" t="e">
        <f t="shared" si="1351"/>
        <v>#N/A</v>
      </c>
      <c r="BN284" s="124" t="e">
        <f t="shared" si="1351"/>
        <v>#N/A</v>
      </c>
    </row>
    <row r="285" spans="3:66" s="124" customFormat="1" hidden="1">
      <c r="C285" s="124" t="s">
        <v>31</v>
      </c>
      <c r="G285" s="124">
        <f t="shared" si="1352"/>
        <v>0</v>
      </c>
      <c r="H285" s="124">
        <f t="shared" si="1348"/>
        <v>0</v>
      </c>
      <c r="I285" s="124">
        <f t="shared" si="1348"/>
        <v>0</v>
      </c>
      <c r="J285" s="124">
        <f t="shared" si="1348"/>
        <v>0</v>
      </c>
      <c r="K285" s="124">
        <f t="shared" si="1348"/>
        <v>0</v>
      </c>
      <c r="L285" s="124">
        <f t="shared" si="1348"/>
        <v>0</v>
      </c>
      <c r="M285" s="124">
        <f t="shared" si="1348"/>
        <v>0</v>
      </c>
      <c r="N285" s="124">
        <f t="shared" si="1348"/>
        <v>0</v>
      </c>
      <c r="O285" s="124">
        <f t="shared" si="1348"/>
        <v>0</v>
      </c>
      <c r="P285" s="124" t="e">
        <f t="shared" si="1348"/>
        <v>#N/A</v>
      </c>
      <c r="Q285" s="124" t="e">
        <f t="shared" si="1348"/>
        <v>#N/A</v>
      </c>
      <c r="R285" s="124" t="e">
        <f t="shared" si="1348"/>
        <v>#N/A</v>
      </c>
      <c r="S285" s="124" t="e">
        <f t="shared" si="1348"/>
        <v>#N/A</v>
      </c>
      <c r="T285" s="124" t="e">
        <f t="shared" si="1348"/>
        <v>#N/A</v>
      </c>
      <c r="U285" s="124" t="e">
        <f t="shared" si="1348"/>
        <v>#N/A</v>
      </c>
      <c r="V285" s="124" t="e">
        <f t="shared" si="1348"/>
        <v>#N/A</v>
      </c>
      <c r="W285" s="124" t="e">
        <f t="shared" si="1348"/>
        <v>#N/A</v>
      </c>
      <c r="X285" s="124" t="e">
        <f t="shared" si="1349"/>
        <v>#N/A</v>
      </c>
      <c r="Y285" s="124" t="e">
        <f t="shared" si="1349"/>
        <v>#N/A</v>
      </c>
      <c r="Z285" s="124" t="e">
        <f t="shared" si="1349"/>
        <v>#N/A</v>
      </c>
      <c r="AA285" s="124" t="e">
        <f t="shared" si="1349"/>
        <v>#N/A</v>
      </c>
      <c r="AB285" s="124" t="e">
        <f t="shared" si="1349"/>
        <v>#N/A</v>
      </c>
      <c r="AC285" s="124" t="e">
        <f t="shared" si="1349"/>
        <v>#N/A</v>
      </c>
      <c r="AD285" s="124" t="e">
        <f t="shared" si="1349"/>
        <v>#N/A</v>
      </c>
      <c r="AE285" s="124" t="e">
        <f t="shared" si="1349"/>
        <v>#N/A</v>
      </c>
      <c r="AF285" s="124" t="e">
        <f t="shared" si="1349"/>
        <v>#N/A</v>
      </c>
      <c r="AG285" s="124" t="e">
        <f t="shared" si="1349"/>
        <v>#N/A</v>
      </c>
      <c r="AH285" s="124" t="e">
        <f t="shared" si="1349"/>
        <v>#N/A</v>
      </c>
      <c r="AI285" s="124" t="e">
        <f t="shared" si="1349"/>
        <v>#N/A</v>
      </c>
      <c r="AJ285" s="124" t="e">
        <f t="shared" si="1349"/>
        <v>#N/A</v>
      </c>
      <c r="AK285" s="124" t="e">
        <f t="shared" si="1349"/>
        <v>#N/A</v>
      </c>
      <c r="AL285" s="124" t="e">
        <f t="shared" si="1349"/>
        <v>#N/A</v>
      </c>
      <c r="AM285" s="124" t="e">
        <f t="shared" si="1349"/>
        <v>#N/A</v>
      </c>
      <c r="AN285" s="124" t="e">
        <f t="shared" si="1350"/>
        <v>#N/A</v>
      </c>
      <c r="AO285" s="124" t="e">
        <f t="shared" si="1350"/>
        <v>#N/A</v>
      </c>
      <c r="AP285" s="124" t="e">
        <f t="shared" si="1350"/>
        <v>#N/A</v>
      </c>
      <c r="AQ285" s="124" t="e">
        <f t="shared" si="1350"/>
        <v>#N/A</v>
      </c>
      <c r="AR285" s="124" t="e">
        <f t="shared" si="1350"/>
        <v>#N/A</v>
      </c>
      <c r="AS285" s="124" t="e">
        <f t="shared" si="1350"/>
        <v>#N/A</v>
      </c>
      <c r="AT285" s="124" t="e">
        <f t="shared" si="1350"/>
        <v>#N/A</v>
      </c>
      <c r="AU285" s="124" t="e">
        <f t="shared" si="1350"/>
        <v>#N/A</v>
      </c>
      <c r="AV285" s="124" t="e">
        <f t="shared" si="1350"/>
        <v>#N/A</v>
      </c>
      <c r="AW285" s="124" t="e">
        <f t="shared" si="1350"/>
        <v>#N/A</v>
      </c>
      <c r="AX285" s="124" t="e">
        <f t="shared" si="1350"/>
        <v>#N/A</v>
      </c>
      <c r="AY285" s="124" t="e">
        <f t="shared" si="1350"/>
        <v>#N/A</v>
      </c>
      <c r="AZ285" s="124" t="e">
        <f t="shared" si="1350"/>
        <v>#N/A</v>
      </c>
      <c r="BA285" s="124" t="e">
        <f t="shared" si="1350"/>
        <v>#N/A</v>
      </c>
      <c r="BB285" s="124" t="e">
        <f t="shared" si="1350"/>
        <v>#N/A</v>
      </c>
      <c r="BC285" s="124" t="e">
        <f t="shared" si="1350"/>
        <v>#N/A</v>
      </c>
      <c r="BD285" s="124" t="e">
        <f t="shared" si="1351"/>
        <v>#N/A</v>
      </c>
      <c r="BE285" s="124" t="e">
        <f t="shared" si="1351"/>
        <v>#N/A</v>
      </c>
      <c r="BF285" s="124" t="e">
        <f t="shared" si="1351"/>
        <v>#N/A</v>
      </c>
      <c r="BG285" s="124" t="e">
        <f t="shared" si="1351"/>
        <v>#N/A</v>
      </c>
      <c r="BH285" s="124" t="e">
        <f t="shared" si="1351"/>
        <v>#N/A</v>
      </c>
      <c r="BI285" s="124" t="e">
        <f t="shared" si="1351"/>
        <v>#N/A</v>
      </c>
      <c r="BJ285" s="124" t="e">
        <f t="shared" si="1351"/>
        <v>#N/A</v>
      </c>
      <c r="BK285" s="124" t="e">
        <f t="shared" si="1351"/>
        <v>#N/A</v>
      </c>
      <c r="BL285" s="124" t="e">
        <f t="shared" si="1351"/>
        <v>#N/A</v>
      </c>
      <c r="BM285" s="124" t="e">
        <f t="shared" si="1351"/>
        <v>#N/A</v>
      </c>
      <c r="BN285" s="124" t="e">
        <f t="shared" si="1351"/>
        <v>#N/A</v>
      </c>
    </row>
    <row r="286" spans="3:66" s="124" customFormat="1" hidden="1">
      <c r="C286" s="124" t="s">
        <v>33</v>
      </c>
      <c r="G286" s="124">
        <f t="shared" si="1352"/>
        <v>0</v>
      </c>
      <c r="H286" s="124">
        <f t="shared" si="1348"/>
        <v>0</v>
      </c>
      <c r="I286" s="124">
        <f t="shared" si="1348"/>
        <v>0</v>
      </c>
      <c r="J286" s="124">
        <f t="shared" si="1348"/>
        <v>0</v>
      </c>
      <c r="K286" s="124">
        <f t="shared" si="1348"/>
        <v>0</v>
      </c>
      <c r="L286" s="124">
        <f t="shared" si="1348"/>
        <v>0</v>
      </c>
      <c r="M286" s="124">
        <f t="shared" si="1348"/>
        <v>0</v>
      </c>
      <c r="N286" s="124">
        <f t="shared" si="1348"/>
        <v>0</v>
      </c>
      <c r="O286" s="124">
        <f t="shared" si="1348"/>
        <v>0</v>
      </c>
      <c r="P286" s="124" t="e">
        <f t="shared" si="1348"/>
        <v>#N/A</v>
      </c>
      <c r="Q286" s="124" t="e">
        <f t="shared" si="1348"/>
        <v>#N/A</v>
      </c>
      <c r="R286" s="124" t="e">
        <f t="shared" si="1348"/>
        <v>#N/A</v>
      </c>
      <c r="S286" s="124" t="e">
        <f t="shared" si="1348"/>
        <v>#N/A</v>
      </c>
      <c r="T286" s="124" t="e">
        <f t="shared" si="1348"/>
        <v>#N/A</v>
      </c>
      <c r="U286" s="124" t="e">
        <f t="shared" si="1348"/>
        <v>#N/A</v>
      </c>
      <c r="V286" s="124" t="e">
        <f t="shared" si="1348"/>
        <v>#N/A</v>
      </c>
      <c r="W286" s="124" t="e">
        <f t="shared" si="1348"/>
        <v>#N/A</v>
      </c>
      <c r="X286" s="124" t="e">
        <f t="shared" si="1349"/>
        <v>#N/A</v>
      </c>
      <c r="Y286" s="124" t="e">
        <f t="shared" si="1349"/>
        <v>#N/A</v>
      </c>
      <c r="Z286" s="124" t="e">
        <f t="shared" si="1349"/>
        <v>#N/A</v>
      </c>
      <c r="AA286" s="124" t="e">
        <f t="shared" si="1349"/>
        <v>#N/A</v>
      </c>
      <c r="AB286" s="124" t="e">
        <f t="shared" si="1349"/>
        <v>#N/A</v>
      </c>
      <c r="AC286" s="124" t="e">
        <f t="shared" si="1349"/>
        <v>#N/A</v>
      </c>
      <c r="AD286" s="124" t="e">
        <f t="shared" si="1349"/>
        <v>#N/A</v>
      </c>
      <c r="AE286" s="124" t="e">
        <f t="shared" si="1349"/>
        <v>#N/A</v>
      </c>
      <c r="AF286" s="124" t="e">
        <f t="shared" si="1349"/>
        <v>#N/A</v>
      </c>
      <c r="AG286" s="124" t="e">
        <f t="shared" si="1349"/>
        <v>#N/A</v>
      </c>
      <c r="AH286" s="124" t="e">
        <f t="shared" si="1349"/>
        <v>#N/A</v>
      </c>
      <c r="AI286" s="124" t="e">
        <f t="shared" si="1349"/>
        <v>#N/A</v>
      </c>
      <c r="AJ286" s="124" t="e">
        <f t="shared" si="1349"/>
        <v>#N/A</v>
      </c>
      <c r="AK286" s="124" t="e">
        <f t="shared" si="1349"/>
        <v>#N/A</v>
      </c>
      <c r="AL286" s="124" t="e">
        <f t="shared" si="1349"/>
        <v>#N/A</v>
      </c>
      <c r="AM286" s="124" t="e">
        <f t="shared" si="1349"/>
        <v>#N/A</v>
      </c>
      <c r="AN286" s="124" t="e">
        <f t="shared" si="1350"/>
        <v>#N/A</v>
      </c>
      <c r="AO286" s="124" t="e">
        <f t="shared" si="1350"/>
        <v>#N/A</v>
      </c>
      <c r="AP286" s="124" t="e">
        <f t="shared" si="1350"/>
        <v>#N/A</v>
      </c>
      <c r="AQ286" s="124" t="e">
        <f t="shared" si="1350"/>
        <v>#N/A</v>
      </c>
      <c r="AR286" s="124" t="e">
        <f t="shared" si="1350"/>
        <v>#N/A</v>
      </c>
      <c r="AS286" s="124" t="e">
        <f t="shared" si="1350"/>
        <v>#N/A</v>
      </c>
      <c r="AT286" s="124" t="e">
        <f t="shared" si="1350"/>
        <v>#N/A</v>
      </c>
      <c r="AU286" s="124" t="e">
        <f t="shared" si="1350"/>
        <v>#N/A</v>
      </c>
      <c r="AV286" s="124" t="e">
        <f t="shared" si="1350"/>
        <v>#N/A</v>
      </c>
      <c r="AW286" s="124" t="e">
        <f t="shared" si="1350"/>
        <v>#N/A</v>
      </c>
      <c r="AX286" s="124" t="e">
        <f t="shared" si="1350"/>
        <v>#N/A</v>
      </c>
      <c r="AY286" s="124" t="e">
        <f t="shared" si="1350"/>
        <v>#N/A</v>
      </c>
      <c r="AZ286" s="124" t="e">
        <f t="shared" si="1350"/>
        <v>#N/A</v>
      </c>
      <c r="BA286" s="124" t="e">
        <f t="shared" si="1350"/>
        <v>#N/A</v>
      </c>
      <c r="BB286" s="124" t="e">
        <f t="shared" si="1350"/>
        <v>#N/A</v>
      </c>
      <c r="BC286" s="124" t="e">
        <f t="shared" si="1350"/>
        <v>#N/A</v>
      </c>
      <c r="BD286" s="124" t="e">
        <f t="shared" si="1351"/>
        <v>#N/A</v>
      </c>
      <c r="BE286" s="124" t="e">
        <f t="shared" si="1351"/>
        <v>#N/A</v>
      </c>
      <c r="BF286" s="124" t="e">
        <f t="shared" si="1351"/>
        <v>#N/A</v>
      </c>
      <c r="BG286" s="124" t="e">
        <f t="shared" si="1351"/>
        <v>#N/A</v>
      </c>
      <c r="BH286" s="124" t="e">
        <f t="shared" si="1351"/>
        <v>#N/A</v>
      </c>
      <c r="BI286" s="124" t="e">
        <f t="shared" si="1351"/>
        <v>#N/A</v>
      </c>
      <c r="BJ286" s="124" t="e">
        <f t="shared" si="1351"/>
        <v>#N/A</v>
      </c>
      <c r="BK286" s="124" t="e">
        <f t="shared" si="1351"/>
        <v>#N/A</v>
      </c>
      <c r="BL286" s="124" t="e">
        <f t="shared" si="1351"/>
        <v>#N/A</v>
      </c>
      <c r="BM286" s="124" t="e">
        <f t="shared" si="1351"/>
        <v>#N/A</v>
      </c>
      <c r="BN286" s="124" t="e">
        <f t="shared" si="1351"/>
        <v>#N/A</v>
      </c>
    </row>
    <row r="287" spans="3:66" s="124" customFormat="1" hidden="1">
      <c r="C287" s="124" t="s">
        <v>304</v>
      </c>
      <c r="G287" s="124">
        <f t="shared" si="1352"/>
        <v>0</v>
      </c>
      <c r="H287" s="124">
        <f t="shared" si="1348"/>
        <v>0</v>
      </c>
      <c r="I287" s="124">
        <f t="shared" si="1348"/>
        <v>0</v>
      </c>
      <c r="J287" s="124">
        <f t="shared" si="1348"/>
        <v>0</v>
      </c>
      <c r="K287" s="124">
        <f t="shared" si="1348"/>
        <v>0</v>
      </c>
      <c r="L287" s="124">
        <f t="shared" si="1348"/>
        <v>0</v>
      </c>
      <c r="M287" s="124">
        <f t="shared" si="1348"/>
        <v>0</v>
      </c>
      <c r="N287" s="124">
        <f t="shared" si="1348"/>
        <v>0</v>
      </c>
      <c r="O287" s="124">
        <f t="shared" si="1348"/>
        <v>0</v>
      </c>
      <c r="P287" s="124" t="e">
        <f t="shared" si="1348"/>
        <v>#N/A</v>
      </c>
      <c r="Q287" s="124" t="e">
        <f t="shared" si="1348"/>
        <v>#N/A</v>
      </c>
      <c r="R287" s="124" t="e">
        <f t="shared" si="1348"/>
        <v>#N/A</v>
      </c>
      <c r="S287" s="124" t="e">
        <f t="shared" si="1348"/>
        <v>#N/A</v>
      </c>
      <c r="T287" s="124" t="e">
        <f t="shared" si="1348"/>
        <v>#N/A</v>
      </c>
      <c r="U287" s="124" t="e">
        <f t="shared" si="1348"/>
        <v>#N/A</v>
      </c>
      <c r="V287" s="124" t="e">
        <f t="shared" si="1348"/>
        <v>#N/A</v>
      </c>
      <c r="W287" s="124" t="e">
        <f t="shared" si="1348"/>
        <v>#N/A</v>
      </c>
      <c r="X287" s="124" t="e">
        <f t="shared" si="1349"/>
        <v>#N/A</v>
      </c>
      <c r="Y287" s="124" t="e">
        <f t="shared" si="1349"/>
        <v>#N/A</v>
      </c>
      <c r="Z287" s="124" t="e">
        <f t="shared" si="1349"/>
        <v>#N/A</v>
      </c>
      <c r="AA287" s="124" t="e">
        <f t="shared" si="1349"/>
        <v>#N/A</v>
      </c>
      <c r="AB287" s="124" t="e">
        <f t="shared" si="1349"/>
        <v>#N/A</v>
      </c>
      <c r="AC287" s="124" t="e">
        <f t="shared" si="1349"/>
        <v>#N/A</v>
      </c>
      <c r="AD287" s="124" t="e">
        <f t="shared" si="1349"/>
        <v>#N/A</v>
      </c>
      <c r="AE287" s="124" t="e">
        <f t="shared" si="1349"/>
        <v>#N/A</v>
      </c>
      <c r="AF287" s="124" t="e">
        <f t="shared" si="1349"/>
        <v>#N/A</v>
      </c>
      <c r="AG287" s="124" t="e">
        <f t="shared" si="1349"/>
        <v>#N/A</v>
      </c>
      <c r="AH287" s="124" t="e">
        <f t="shared" si="1349"/>
        <v>#N/A</v>
      </c>
      <c r="AI287" s="124" t="e">
        <f t="shared" si="1349"/>
        <v>#N/A</v>
      </c>
      <c r="AJ287" s="124" t="e">
        <f t="shared" si="1349"/>
        <v>#N/A</v>
      </c>
      <c r="AK287" s="124" t="e">
        <f t="shared" si="1349"/>
        <v>#N/A</v>
      </c>
      <c r="AL287" s="124" t="e">
        <f t="shared" si="1349"/>
        <v>#N/A</v>
      </c>
      <c r="AM287" s="124" t="e">
        <f t="shared" si="1349"/>
        <v>#N/A</v>
      </c>
      <c r="AN287" s="124" t="e">
        <f t="shared" si="1350"/>
        <v>#N/A</v>
      </c>
      <c r="AO287" s="124" t="e">
        <f t="shared" si="1350"/>
        <v>#N/A</v>
      </c>
      <c r="AP287" s="124" t="e">
        <f t="shared" si="1350"/>
        <v>#N/A</v>
      </c>
      <c r="AQ287" s="124" t="e">
        <f t="shared" si="1350"/>
        <v>#N/A</v>
      </c>
      <c r="AR287" s="124" t="e">
        <f t="shared" si="1350"/>
        <v>#N/A</v>
      </c>
      <c r="AS287" s="124" t="e">
        <f t="shared" si="1350"/>
        <v>#N/A</v>
      </c>
      <c r="AT287" s="124" t="e">
        <f t="shared" si="1350"/>
        <v>#N/A</v>
      </c>
      <c r="AU287" s="124" t="e">
        <f t="shared" si="1350"/>
        <v>#N/A</v>
      </c>
      <c r="AV287" s="124" t="e">
        <f t="shared" si="1350"/>
        <v>#N/A</v>
      </c>
      <c r="AW287" s="124" t="e">
        <f t="shared" si="1350"/>
        <v>#N/A</v>
      </c>
      <c r="AX287" s="124" t="e">
        <f t="shared" si="1350"/>
        <v>#N/A</v>
      </c>
      <c r="AY287" s="124" t="e">
        <f t="shared" si="1350"/>
        <v>#N/A</v>
      </c>
      <c r="AZ287" s="124" t="e">
        <f t="shared" si="1350"/>
        <v>#N/A</v>
      </c>
      <c r="BA287" s="124" t="e">
        <f t="shared" si="1350"/>
        <v>#N/A</v>
      </c>
      <c r="BB287" s="124" t="e">
        <f t="shared" si="1350"/>
        <v>#N/A</v>
      </c>
      <c r="BC287" s="124" t="e">
        <f t="shared" si="1350"/>
        <v>#N/A</v>
      </c>
      <c r="BD287" s="124" t="e">
        <f t="shared" si="1351"/>
        <v>#N/A</v>
      </c>
      <c r="BE287" s="124" t="e">
        <f t="shared" si="1351"/>
        <v>#N/A</v>
      </c>
      <c r="BF287" s="124" t="e">
        <f t="shared" si="1351"/>
        <v>#N/A</v>
      </c>
      <c r="BG287" s="124" t="e">
        <f t="shared" si="1351"/>
        <v>#N/A</v>
      </c>
      <c r="BH287" s="124" t="e">
        <f t="shared" si="1351"/>
        <v>#N/A</v>
      </c>
      <c r="BI287" s="124" t="e">
        <f t="shared" si="1351"/>
        <v>#N/A</v>
      </c>
      <c r="BJ287" s="124" t="e">
        <f t="shared" si="1351"/>
        <v>#N/A</v>
      </c>
      <c r="BK287" s="124" t="e">
        <f t="shared" si="1351"/>
        <v>#N/A</v>
      </c>
      <c r="BL287" s="124" t="e">
        <f t="shared" si="1351"/>
        <v>#N/A</v>
      </c>
      <c r="BM287" s="124" t="e">
        <f t="shared" si="1351"/>
        <v>#N/A</v>
      </c>
      <c r="BN287" s="124" t="e">
        <f t="shared" si="1351"/>
        <v>#N/A</v>
      </c>
    </row>
    <row r="288" spans="3:66" s="124" customFormat="1" hidden="1"/>
    <row r="289" spans="1:66" s="124" customFormat="1" hidden="1">
      <c r="C289" s="124" t="s">
        <v>303</v>
      </c>
      <c r="H289" s="124">
        <f>G283</f>
        <v>0</v>
      </c>
      <c r="I289" s="124">
        <f t="shared" ref="I289:X293" si="1353">H283</f>
        <v>0</v>
      </c>
      <c r="J289" s="124">
        <f t="shared" si="1353"/>
        <v>0</v>
      </c>
      <c r="K289" s="124">
        <f t="shared" si="1353"/>
        <v>0</v>
      </c>
      <c r="L289" s="124">
        <f t="shared" si="1353"/>
        <v>0</v>
      </c>
      <c r="M289" s="124">
        <f t="shared" si="1353"/>
        <v>0</v>
      </c>
      <c r="N289" s="124">
        <f t="shared" si="1353"/>
        <v>0</v>
      </c>
      <c r="O289" s="124">
        <f t="shared" si="1353"/>
        <v>0</v>
      </c>
      <c r="P289" s="124">
        <f t="shared" si="1353"/>
        <v>0</v>
      </c>
      <c r="Q289" s="124">
        <f t="shared" si="1353"/>
        <v>0</v>
      </c>
      <c r="R289" s="124" t="e">
        <f t="shared" si="1353"/>
        <v>#N/A</v>
      </c>
      <c r="S289" s="124" t="e">
        <f t="shared" si="1353"/>
        <v>#N/A</v>
      </c>
      <c r="T289" s="124" t="e">
        <f t="shared" si="1353"/>
        <v>#N/A</v>
      </c>
      <c r="U289" s="124" t="e">
        <f t="shared" si="1353"/>
        <v>#N/A</v>
      </c>
      <c r="V289" s="124" t="e">
        <f t="shared" si="1353"/>
        <v>#N/A</v>
      </c>
      <c r="W289" s="124" t="e">
        <f t="shared" si="1353"/>
        <v>#N/A</v>
      </c>
      <c r="X289" s="124" t="e">
        <f t="shared" si="1353"/>
        <v>#N/A</v>
      </c>
      <c r="Y289" s="124" t="e">
        <f t="shared" ref="Y289:AN293" si="1354">X283</f>
        <v>#N/A</v>
      </c>
      <c r="Z289" s="124" t="e">
        <f t="shared" si="1354"/>
        <v>#N/A</v>
      </c>
      <c r="AA289" s="124" t="e">
        <f t="shared" si="1354"/>
        <v>#N/A</v>
      </c>
      <c r="AB289" s="124" t="e">
        <f t="shared" si="1354"/>
        <v>#N/A</v>
      </c>
      <c r="AC289" s="124" t="e">
        <f t="shared" si="1354"/>
        <v>#N/A</v>
      </c>
      <c r="AD289" s="124" t="e">
        <f t="shared" si="1354"/>
        <v>#N/A</v>
      </c>
      <c r="AE289" s="124" t="e">
        <f t="shared" si="1354"/>
        <v>#N/A</v>
      </c>
      <c r="AF289" s="124" t="e">
        <f t="shared" si="1354"/>
        <v>#N/A</v>
      </c>
      <c r="AG289" s="124" t="e">
        <f t="shared" si="1354"/>
        <v>#N/A</v>
      </c>
      <c r="AH289" s="124" t="e">
        <f t="shared" si="1354"/>
        <v>#N/A</v>
      </c>
      <c r="AI289" s="124" t="e">
        <f t="shared" si="1354"/>
        <v>#N/A</v>
      </c>
      <c r="AJ289" s="124" t="e">
        <f t="shared" si="1354"/>
        <v>#N/A</v>
      </c>
      <c r="AK289" s="124" t="e">
        <f t="shared" si="1354"/>
        <v>#N/A</v>
      </c>
      <c r="AL289" s="124" t="e">
        <f t="shared" si="1354"/>
        <v>#N/A</v>
      </c>
      <c r="AM289" s="124" t="e">
        <f t="shared" si="1354"/>
        <v>#N/A</v>
      </c>
      <c r="AN289" s="124" t="e">
        <f t="shared" si="1354"/>
        <v>#N/A</v>
      </c>
      <c r="AO289" s="124" t="e">
        <f t="shared" ref="AO289:BD293" si="1355">AN283</f>
        <v>#N/A</v>
      </c>
      <c r="AP289" s="124" t="e">
        <f t="shared" si="1355"/>
        <v>#N/A</v>
      </c>
      <c r="AQ289" s="124" t="e">
        <f t="shared" si="1355"/>
        <v>#N/A</v>
      </c>
      <c r="AR289" s="124" t="e">
        <f t="shared" si="1355"/>
        <v>#N/A</v>
      </c>
      <c r="AS289" s="124" t="e">
        <f t="shared" si="1355"/>
        <v>#N/A</v>
      </c>
      <c r="AT289" s="124" t="e">
        <f t="shared" si="1355"/>
        <v>#N/A</v>
      </c>
      <c r="AU289" s="124" t="e">
        <f t="shared" si="1355"/>
        <v>#N/A</v>
      </c>
      <c r="AV289" s="124" t="e">
        <f t="shared" si="1355"/>
        <v>#N/A</v>
      </c>
      <c r="AW289" s="124" t="e">
        <f t="shared" si="1355"/>
        <v>#N/A</v>
      </c>
      <c r="AX289" s="124" t="e">
        <f t="shared" si="1355"/>
        <v>#N/A</v>
      </c>
      <c r="AY289" s="124" t="e">
        <f t="shared" si="1355"/>
        <v>#N/A</v>
      </c>
      <c r="AZ289" s="124" t="e">
        <f t="shared" si="1355"/>
        <v>#N/A</v>
      </c>
      <c r="BA289" s="124" t="e">
        <f t="shared" si="1355"/>
        <v>#N/A</v>
      </c>
      <c r="BB289" s="124" t="e">
        <f t="shared" si="1355"/>
        <v>#N/A</v>
      </c>
      <c r="BC289" s="124" t="e">
        <f t="shared" si="1355"/>
        <v>#N/A</v>
      </c>
      <c r="BD289" s="124" t="e">
        <f t="shared" si="1355"/>
        <v>#N/A</v>
      </c>
      <c r="BE289" s="124" t="e">
        <f t="shared" ref="BE289:BN293" si="1356">BD283</f>
        <v>#N/A</v>
      </c>
      <c r="BF289" s="124" t="e">
        <f t="shared" si="1356"/>
        <v>#N/A</v>
      </c>
      <c r="BG289" s="124" t="e">
        <f t="shared" si="1356"/>
        <v>#N/A</v>
      </c>
      <c r="BH289" s="124" t="e">
        <f t="shared" si="1356"/>
        <v>#N/A</v>
      </c>
      <c r="BI289" s="124" t="e">
        <f t="shared" si="1356"/>
        <v>#N/A</v>
      </c>
      <c r="BJ289" s="124" t="e">
        <f t="shared" si="1356"/>
        <v>#N/A</v>
      </c>
      <c r="BK289" s="124" t="e">
        <f t="shared" si="1356"/>
        <v>#N/A</v>
      </c>
      <c r="BL289" s="124" t="e">
        <f t="shared" si="1356"/>
        <v>#N/A</v>
      </c>
      <c r="BM289" s="124" t="e">
        <f t="shared" si="1356"/>
        <v>#N/A</v>
      </c>
      <c r="BN289" s="124" t="e">
        <f t="shared" si="1356"/>
        <v>#N/A</v>
      </c>
    </row>
    <row r="290" spans="1:66" s="124" customFormat="1" hidden="1">
      <c r="C290" s="124" t="s">
        <v>29</v>
      </c>
      <c r="H290" s="124">
        <f t="shared" ref="H290:H293" si="1357">G284</f>
        <v>0</v>
      </c>
      <c r="I290" s="124">
        <f t="shared" si="1353"/>
        <v>0</v>
      </c>
      <c r="J290" s="124">
        <f t="shared" si="1353"/>
        <v>0</v>
      </c>
      <c r="K290" s="124">
        <f t="shared" si="1353"/>
        <v>0</v>
      </c>
      <c r="L290" s="124">
        <f t="shared" si="1353"/>
        <v>0</v>
      </c>
      <c r="M290" s="124">
        <f t="shared" si="1353"/>
        <v>0</v>
      </c>
      <c r="N290" s="124">
        <f t="shared" si="1353"/>
        <v>0</v>
      </c>
      <c r="O290" s="124">
        <f t="shared" si="1353"/>
        <v>0</v>
      </c>
      <c r="P290" s="124">
        <f t="shared" si="1353"/>
        <v>0</v>
      </c>
      <c r="Q290" s="124" t="e">
        <f t="shared" si="1353"/>
        <v>#N/A</v>
      </c>
      <c r="R290" s="124" t="e">
        <f t="shared" si="1353"/>
        <v>#N/A</v>
      </c>
      <c r="S290" s="124" t="e">
        <f t="shared" si="1353"/>
        <v>#N/A</v>
      </c>
      <c r="T290" s="124" t="e">
        <f t="shared" si="1353"/>
        <v>#N/A</v>
      </c>
      <c r="U290" s="124" t="e">
        <f t="shared" si="1353"/>
        <v>#N/A</v>
      </c>
      <c r="V290" s="124" t="e">
        <f t="shared" si="1353"/>
        <v>#N/A</v>
      </c>
      <c r="W290" s="124" t="e">
        <f t="shared" si="1353"/>
        <v>#N/A</v>
      </c>
      <c r="X290" s="124" t="e">
        <f t="shared" si="1353"/>
        <v>#N/A</v>
      </c>
      <c r="Y290" s="124" t="e">
        <f t="shared" si="1354"/>
        <v>#N/A</v>
      </c>
      <c r="Z290" s="124" t="e">
        <f t="shared" si="1354"/>
        <v>#N/A</v>
      </c>
      <c r="AA290" s="124" t="e">
        <f t="shared" si="1354"/>
        <v>#N/A</v>
      </c>
      <c r="AB290" s="124" t="e">
        <f t="shared" si="1354"/>
        <v>#N/A</v>
      </c>
      <c r="AC290" s="124" t="e">
        <f t="shared" si="1354"/>
        <v>#N/A</v>
      </c>
      <c r="AD290" s="124" t="e">
        <f t="shared" si="1354"/>
        <v>#N/A</v>
      </c>
      <c r="AE290" s="124" t="e">
        <f t="shared" si="1354"/>
        <v>#N/A</v>
      </c>
      <c r="AF290" s="124" t="e">
        <f t="shared" si="1354"/>
        <v>#N/A</v>
      </c>
      <c r="AG290" s="124" t="e">
        <f t="shared" si="1354"/>
        <v>#N/A</v>
      </c>
      <c r="AH290" s="124" t="e">
        <f t="shared" si="1354"/>
        <v>#N/A</v>
      </c>
      <c r="AI290" s="124" t="e">
        <f t="shared" si="1354"/>
        <v>#N/A</v>
      </c>
      <c r="AJ290" s="124" t="e">
        <f t="shared" si="1354"/>
        <v>#N/A</v>
      </c>
      <c r="AK290" s="124" t="e">
        <f t="shared" si="1354"/>
        <v>#N/A</v>
      </c>
      <c r="AL290" s="124" t="e">
        <f t="shared" si="1354"/>
        <v>#N/A</v>
      </c>
      <c r="AM290" s="124" t="e">
        <f t="shared" si="1354"/>
        <v>#N/A</v>
      </c>
      <c r="AN290" s="124" t="e">
        <f t="shared" si="1354"/>
        <v>#N/A</v>
      </c>
      <c r="AO290" s="124" t="e">
        <f t="shared" si="1355"/>
        <v>#N/A</v>
      </c>
      <c r="AP290" s="124" t="e">
        <f t="shared" si="1355"/>
        <v>#N/A</v>
      </c>
      <c r="AQ290" s="124" t="e">
        <f t="shared" si="1355"/>
        <v>#N/A</v>
      </c>
      <c r="AR290" s="124" t="e">
        <f t="shared" si="1355"/>
        <v>#N/A</v>
      </c>
      <c r="AS290" s="124" t="e">
        <f t="shared" si="1355"/>
        <v>#N/A</v>
      </c>
      <c r="AT290" s="124" t="e">
        <f t="shared" si="1355"/>
        <v>#N/A</v>
      </c>
      <c r="AU290" s="124" t="e">
        <f t="shared" si="1355"/>
        <v>#N/A</v>
      </c>
      <c r="AV290" s="124" t="e">
        <f t="shared" si="1355"/>
        <v>#N/A</v>
      </c>
      <c r="AW290" s="124" t="e">
        <f t="shared" si="1355"/>
        <v>#N/A</v>
      </c>
      <c r="AX290" s="124" t="e">
        <f t="shared" si="1355"/>
        <v>#N/A</v>
      </c>
      <c r="AY290" s="124" t="e">
        <f t="shared" si="1355"/>
        <v>#N/A</v>
      </c>
      <c r="AZ290" s="124" t="e">
        <f t="shared" si="1355"/>
        <v>#N/A</v>
      </c>
      <c r="BA290" s="124" t="e">
        <f t="shared" si="1355"/>
        <v>#N/A</v>
      </c>
      <c r="BB290" s="124" t="e">
        <f t="shared" si="1355"/>
        <v>#N/A</v>
      </c>
      <c r="BC290" s="124" t="e">
        <f t="shared" si="1355"/>
        <v>#N/A</v>
      </c>
      <c r="BD290" s="124" t="e">
        <f t="shared" si="1355"/>
        <v>#N/A</v>
      </c>
      <c r="BE290" s="124" t="e">
        <f t="shared" si="1356"/>
        <v>#N/A</v>
      </c>
      <c r="BF290" s="124" t="e">
        <f t="shared" si="1356"/>
        <v>#N/A</v>
      </c>
      <c r="BG290" s="124" t="e">
        <f t="shared" si="1356"/>
        <v>#N/A</v>
      </c>
      <c r="BH290" s="124" t="e">
        <f t="shared" si="1356"/>
        <v>#N/A</v>
      </c>
      <c r="BI290" s="124" t="e">
        <f t="shared" si="1356"/>
        <v>#N/A</v>
      </c>
      <c r="BJ290" s="124" t="e">
        <f t="shared" si="1356"/>
        <v>#N/A</v>
      </c>
      <c r="BK290" s="124" t="e">
        <f t="shared" si="1356"/>
        <v>#N/A</v>
      </c>
      <c r="BL290" s="124" t="e">
        <f t="shared" si="1356"/>
        <v>#N/A</v>
      </c>
      <c r="BM290" s="124" t="e">
        <f t="shared" si="1356"/>
        <v>#N/A</v>
      </c>
      <c r="BN290" s="124" t="e">
        <f t="shared" si="1356"/>
        <v>#N/A</v>
      </c>
    </row>
    <row r="291" spans="1:66" s="124" customFormat="1" hidden="1">
      <c r="C291" s="124" t="s">
        <v>31</v>
      </c>
      <c r="H291" s="124">
        <f t="shared" si="1357"/>
        <v>0</v>
      </c>
      <c r="I291" s="124">
        <f t="shared" si="1353"/>
        <v>0</v>
      </c>
      <c r="J291" s="124">
        <f t="shared" si="1353"/>
        <v>0</v>
      </c>
      <c r="K291" s="124">
        <f t="shared" si="1353"/>
        <v>0</v>
      </c>
      <c r="L291" s="124">
        <f t="shared" si="1353"/>
        <v>0</v>
      </c>
      <c r="M291" s="124">
        <f t="shared" si="1353"/>
        <v>0</v>
      </c>
      <c r="N291" s="124">
        <f t="shared" si="1353"/>
        <v>0</v>
      </c>
      <c r="O291" s="124">
        <f t="shared" si="1353"/>
        <v>0</v>
      </c>
      <c r="P291" s="124">
        <f t="shared" si="1353"/>
        <v>0</v>
      </c>
      <c r="Q291" s="124" t="e">
        <f t="shared" si="1353"/>
        <v>#N/A</v>
      </c>
      <c r="R291" s="124" t="e">
        <f t="shared" si="1353"/>
        <v>#N/A</v>
      </c>
      <c r="S291" s="124" t="e">
        <f t="shared" si="1353"/>
        <v>#N/A</v>
      </c>
      <c r="T291" s="124" t="e">
        <f t="shared" si="1353"/>
        <v>#N/A</v>
      </c>
      <c r="U291" s="124" t="e">
        <f t="shared" si="1353"/>
        <v>#N/A</v>
      </c>
      <c r="V291" s="124" t="e">
        <f t="shared" si="1353"/>
        <v>#N/A</v>
      </c>
      <c r="W291" s="124" t="e">
        <f t="shared" si="1353"/>
        <v>#N/A</v>
      </c>
      <c r="X291" s="124" t="e">
        <f t="shared" si="1353"/>
        <v>#N/A</v>
      </c>
      <c r="Y291" s="124" t="e">
        <f t="shared" si="1354"/>
        <v>#N/A</v>
      </c>
      <c r="Z291" s="124" t="e">
        <f t="shared" si="1354"/>
        <v>#N/A</v>
      </c>
      <c r="AA291" s="124" t="e">
        <f t="shared" si="1354"/>
        <v>#N/A</v>
      </c>
      <c r="AB291" s="124" t="e">
        <f t="shared" si="1354"/>
        <v>#N/A</v>
      </c>
      <c r="AC291" s="124" t="e">
        <f t="shared" si="1354"/>
        <v>#N/A</v>
      </c>
      <c r="AD291" s="124" t="e">
        <f t="shared" si="1354"/>
        <v>#N/A</v>
      </c>
      <c r="AE291" s="124" t="e">
        <f t="shared" si="1354"/>
        <v>#N/A</v>
      </c>
      <c r="AF291" s="124" t="e">
        <f t="shared" si="1354"/>
        <v>#N/A</v>
      </c>
      <c r="AG291" s="124" t="e">
        <f t="shared" si="1354"/>
        <v>#N/A</v>
      </c>
      <c r="AH291" s="124" t="e">
        <f t="shared" si="1354"/>
        <v>#N/A</v>
      </c>
      <c r="AI291" s="124" t="e">
        <f t="shared" si="1354"/>
        <v>#N/A</v>
      </c>
      <c r="AJ291" s="124" t="e">
        <f t="shared" si="1354"/>
        <v>#N/A</v>
      </c>
      <c r="AK291" s="124" t="e">
        <f t="shared" si="1354"/>
        <v>#N/A</v>
      </c>
      <c r="AL291" s="124" t="e">
        <f t="shared" si="1354"/>
        <v>#N/A</v>
      </c>
      <c r="AM291" s="124" t="e">
        <f t="shared" si="1354"/>
        <v>#N/A</v>
      </c>
      <c r="AN291" s="124" t="e">
        <f t="shared" si="1354"/>
        <v>#N/A</v>
      </c>
      <c r="AO291" s="124" t="e">
        <f t="shared" si="1355"/>
        <v>#N/A</v>
      </c>
      <c r="AP291" s="124" t="e">
        <f t="shared" si="1355"/>
        <v>#N/A</v>
      </c>
      <c r="AQ291" s="124" t="e">
        <f t="shared" si="1355"/>
        <v>#N/A</v>
      </c>
      <c r="AR291" s="124" t="e">
        <f t="shared" si="1355"/>
        <v>#N/A</v>
      </c>
      <c r="AS291" s="124" t="e">
        <f t="shared" si="1355"/>
        <v>#N/A</v>
      </c>
      <c r="AT291" s="124" t="e">
        <f t="shared" si="1355"/>
        <v>#N/A</v>
      </c>
      <c r="AU291" s="124" t="e">
        <f t="shared" si="1355"/>
        <v>#N/A</v>
      </c>
      <c r="AV291" s="124" t="e">
        <f t="shared" si="1355"/>
        <v>#N/A</v>
      </c>
      <c r="AW291" s="124" t="e">
        <f t="shared" si="1355"/>
        <v>#N/A</v>
      </c>
      <c r="AX291" s="124" t="e">
        <f t="shared" si="1355"/>
        <v>#N/A</v>
      </c>
      <c r="AY291" s="124" t="e">
        <f t="shared" si="1355"/>
        <v>#N/A</v>
      </c>
      <c r="AZ291" s="124" t="e">
        <f t="shared" si="1355"/>
        <v>#N/A</v>
      </c>
      <c r="BA291" s="124" t="e">
        <f t="shared" si="1355"/>
        <v>#N/A</v>
      </c>
      <c r="BB291" s="124" t="e">
        <f t="shared" si="1355"/>
        <v>#N/A</v>
      </c>
      <c r="BC291" s="124" t="e">
        <f t="shared" si="1355"/>
        <v>#N/A</v>
      </c>
      <c r="BD291" s="124" t="e">
        <f t="shared" si="1355"/>
        <v>#N/A</v>
      </c>
      <c r="BE291" s="124" t="e">
        <f t="shared" si="1356"/>
        <v>#N/A</v>
      </c>
      <c r="BF291" s="124" t="e">
        <f t="shared" si="1356"/>
        <v>#N/A</v>
      </c>
      <c r="BG291" s="124" t="e">
        <f t="shared" si="1356"/>
        <v>#N/A</v>
      </c>
      <c r="BH291" s="124" t="e">
        <f t="shared" si="1356"/>
        <v>#N/A</v>
      </c>
      <c r="BI291" s="124" t="e">
        <f t="shared" si="1356"/>
        <v>#N/A</v>
      </c>
      <c r="BJ291" s="124" t="e">
        <f t="shared" si="1356"/>
        <v>#N/A</v>
      </c>
      <c r="BK291" s="124" t="e">
        <f t="shared" si="1356"/>
        <v>#N/A</v>
      </c>
      <c r="BL291" s="124" t="e">
        <f t="shared" si="1356"/>
        <v>#N/A</v>
      </c>
      <c r="BM291" s="124" t="e">
        <f t="shared" si="1356"/>
        <v>#N/A</v>
      </c>
      <c r="BN291" s="124" t="e">
        <f t="shared" si="1356"/>
        <v>#N/A</v>
      </c>
    </row>
    <row r="292" spans="1:66" s="124" customFormat="1" hidden="1">
      <c r="C292" s="124" t="s">
        <v>33</v>
      </c>
      <c r="H292" s="124">
        <f t="shared" si="1357"/>
        <v>0</v>
      </c>
      <c r="I292" s="124">
        <f t="shared" si="1353"/>
        <v>0</v>
      </c>
      <c r="J292" s="124">
        <f t="shared" si="1353"/>
        <v>0</v>
      </c>
      <c r="K292" s="124">
        <f t="shared" si="1353"/>
        <v>0</v>
      </c>
      <c r="L292" s="124">
        <f t="shared" si="1353"/>
        <v>0</v>
      </c>
      <c r="M292" s="124">
        <f t="shared" si="1353"/>
        <v>0</v>
      </c>
      <c r="N292" s="124">
        <f t="shared" si="1353"/>
        <v>0</v>
      </c>
      <c r="O292" s="124">
        <f t="shared" si="1353"/>
        <v>0</v>
      </c>
      <c r="P292" s="124">
        <f t="shared" si="1353"/>
        <v>0</v>
      </c>
      <c r="Q292" s="124" t="e">
        <f t="shared" si="1353"/>
        <v>#N/A</v>
      </c>
      <c r="R292" s="124" t="e">
        <f t="shared" si="1353"/>
        <v>#N/A</v>
      </c>
      <c r="S292" s="124" t="e">
        <f t="shared" si="1353"/>
        <v>#N/A</v>
      </c>
      <c r="T292" s="124" t="e">
        <f t="shared" si="1353"/>
        <v>#N/A</v>
      </c>
      <c r="U292" s="124" t="e">
        <f t="shared" si="1353"/>
        <v>#N/A</v>
      </c>
      <c r="V292" s="124" t="e">
        <f t="shared" si="1353"/>
        <v>#N/A</v>
      </c>
      <c r="W292" s="124" t="e">
        <f t="shared" si="1353"/>
        <v>#N/A</v>
      </c>
      <c r="X292" s="124" t="e">
        <f t="shared" si="1353"/>
        <v>#N/A</v>
      </c>
      <c r="Y292" s="124" t="e">
        <f t="shared" si="1354"/>
        <v>#N/A</v>
      </c>
      <c r="Z292" s="124" t="e">
        <f t="shared" si="1354"/>
        <v>#N/A</v>
      </c>
      <c r="AA292" s="124" t="e">
        <f t="shared" si="1354"/>
        <v>#N/A</v>
      </c>
      <c r="AB292" s="124" t="e">
        <f t="shared" si="1354"/>
        <v>#N/A</v>
      </c>
      <c r="AC292" s="124" t="e">
        <f t="shared" si="1354"/>
        <v>#N/A</v>
      </c>
      <c r="AD292" s="124" t="e">
        <f t="shared" si="1354"/>
        <v>#N/A</v>
      </c>
      <c r="AE292" s="124" t="e">
        <f t="shared" si="1354"/>
        <v>#N/A</v>
      </c>
      <c r="AF292" s="124" t="e">
        <f t="shared" si="1354"/>
        <v>#N/A</v>
      </c>
      <c r="AG292" s="124" t="e">
        <f t="shared" si="1354"/>
        <v>#N/A</v>
      </c>
      <c r="AH292" s="124" t="e">
        <f t="shared" si="1354"/>
        <v>#N/A</v>
      </c>
      <c r="AI292" s="124" t="e">
        <f t="shared" si="1354"/>
        <v>#N/A</v>
      </c>
      <c r="AJ292" s="124" t="e">
        <f t="shared" si="1354"/>
        <v>#N/A</v>
      </c>
      <c r="AK292" s="124" t="e">
        <f t="shared" si="1354"/>
        <v>#N/A</v>
      </c>
      <c r="AL292" s="124" t="e">
        <f t="shared" si="1354"/>
        <v>#N/A</v>
      </c>
      <c r="AM292" s="124" t="e">
        <f t="shared" si="1354"/>
        <v>#N/A</v>
      </c>
      <c r="AN292" s="124" t="e">
        <f t="shared" si="1354"/>
        <v>#N/A</v>
      </c>
      <c r="AO292" s="124" t="e">
        <f t="shared" si="1355"/>
        <v>#N/A</v>
      </c>
      <c r="AP292" s="124" t="e">
        <f t="shared" si="1355"/>
        <v>#N/A</v>
      </c>
      <c r="AQ292" s="124" t="e">
        <f t="shared" si="1355"/>
        <v>#N/A</v>
      </c>
      <c r="AR292" s="124" t="e">
        <f t="shared" si="1355"/>
        <v>#N/A</v>
      </c>
      <c r="AS292" s="124" t="e">
        <f t="shared" si="1355"/>
        <v>#N/A</v>
      </c>
      <c r="AT292" s="124" t="e">
        <f t="shared" si="1355"/>
        <v>#N/A</v>
      </c>
      <c r="AU292" s="124" t="e">
        <f t="shared" si="1355"/>
        <v>#N/A</v>
      </c>
      <c r="AV292" s="124" t="e">
        <f t="shared" si="1355"/>
        <v>#N/A</v>
      </c>
      <c r="AW292" s="124" t="e">
        <f t="shared" si="1355"/>
        <v>#N/A</v>
      </c>
      <c r="AX292" s="124" t="e">
        <f t="shared" si="1355"/>
        <v>#N/A</v>
      </c>
      <c r="AY292" s="124" t="e">
        <f t="shared" si="1355"/>
        <v>#N/A</v>
      </c>
      <c r="AZ292" s="124" t="e">
        <f t="shared" si="1355"/>
        <v>#N/A</v>
      </c>
      <c r="BA292" s="124" t="e">
        <f t="shared" si="1355"/>
        <v>#N/A</v>
      </c>
      <c r="BB292" s="124" t="e">
        <f t="shared" si="1355"/>
        <v>#N/A</v>
      </c>
      <c r="BC292" s="124" t="e">
        <f t="shared" si="1355"/>
        <v>#N/A</v>
      </c>
      <c r="BD292" s="124" t="e">
        <f t="shared" si="1355"/>
        <v>#N/A</v>
      </c>
      <c r="BE292" s="124" t="e">
        <f t="shared" si="1356"/>
        <v>#N/A</v>
      </c>
      <c r="BF292" s="124" t="e">
        <f t="shared" si="1356"/>
        <v>#N/A</v>
      </c>
      <c r="BG292" s="124" t="e">
        <f t="shared" si="1356"/>
        <v>#N/A</v>
      </c>
      <c r="BH292" s="124" t="e">
        <f t="shared" si="1356"/>
        <v>#N/A</v>
      </c>
      <c r="BI292" s="124" t="e">
        <f t="shared" si="1356"/>
        <v>#N/A</v>
      </c>
      <c r="BJ292" s="124" t="e">
        <f t="shared" si="1356"/>
        <v>#N/A</v>
      </c>
      <c r="BK292" s="124" t="e">
        <f t="shared" si="1356"/>
        <v>#N/A</v>
      </c>
      <c r="BL292" s="124" t="e">
        <f t="shared" si="1356"/>
        <v>#N/A</v>
      </c>
      <c r="BM292" s="124" t="e">
        <f t="shared" si="1356"/>
        <v>#N/A</v>
      </c>
      <c r="BN292" s="124" t="e">
        <f t="shared" si="1356"/>
        <v>#N/A</v>
      </c>
    </row>
    <row r="293" spans="1:66" s="124" customFormat="1" hidden="1">
      <c r="C293" s="124" t="s">
        <v>304</v>
      </c>
      <c r="H293" s="124">
        <f t="shared" si="1357"/>
        <v>0</v>
      </c>
      <c r="I293" s="124">
        <f t="shared" si="1353"/>
        <v>0</v>
      </c>
      <c r="J293" s="124">
        <f t="shared" si="1353"/>
        <v>0</v>
      </c>
      <c r="K293" s="124">
        <f t="shared" si="1353"/>
        <v>0</v>
      </c>
      <c r="L293" s="124">
        <f t="shared" si="1353"/>
        <v>0</v>
      </c>
      <c r="M293" s="124">
        <f t="shared" si="1353"/>
        <v>0</v>
      </c>
      <c r="N293" s="124">
        <f t="shared" si="1353"/>
        <v>0</v>
      </c>
      <c r="O293" s="124">
        <f t="shared" si="1353"/>
        <v>0</v>
      </c>
      <c r="P293" s="124">
        <f t="shared" si="1353"/>
        <v>0</v>
      </c>
      <c r="Q293" s="124" t="e">
        <f t="shared" si="1353"/>
        <v>#N/A</v>
      </c>
      <c r="R293" s="124" t="e">
        <f t="shared" si="1353"/>
        <v>#N/A</v>
      </c>
      <c r="S293" s="124" t="e">
        <f t="shared" si="1353"/>
        <v>#N/A</v>
      </c>
      <c r="T293" s="124" t="e">
        <f t="shared" si="1353"/>
        <v>#N/A</v>
      </c>
      <c r="U293" s="124" t="e">
        <f t="shared" si="1353"/>
        <v>#N/A</v>
      </c>
      <c r="V293" s="124" t="e">
        <f t="shared" si="1353"/>
        <v>#N/A</v>
      </c>
      <c r="W293" s="124" t="e">
        <f t="shared" si="1353"/>
        <v>#N/A</v>
      </c>
      <c r="X293" s="124" t="e">
        <f t="shared" si="1353"/>
        <v>#N/A</v>
      </c>
      <c r="Y293" s="124" t="e">
        <f t="shared" si="1354"/>
        <v>#N/A</v>
      </c>
      <c r="Z293" s="124" t="e">
        <f t="shared" si="1354"/>
        <v>#N/A</v>
      </c>
      <c r="AA293" s="124" t="e">
        <f t="shared" si="1354"/>
        <v>#N/A</v>
      </c>
      <c r="AB293" s="124" t="e">
        <f t="shared" si="1354"/>
        <v>#N/A</v>
      </c>
      <c r="AC293" s="124" t="e">
        <f t="shared" si="1354"/>
        <v>#N/A</v>
      </c>
      <c r="AD293" s="124" t="e">
        <f t="shared" si="1354"/>
        <v>#N/A</v>
      </c>
      <c r="AE293" s="124" t="e">
        <f t="shared" si="1354"/>
        <v>#N/A</v>
      </c>
      <c r="AF293" s="124" t="e">
        <f t="shared" si="1354"/>
        <v>#N/A</v>
      </c>
      <c r="AG293" s="124" t="e">
        <f t="shared" si="1354"/>
        <v>#N/A</v>
      </c>
      <c r="AH293" s="124" t="e">
        <f t="shared" si="1354"/>
        <v>#N/A</v>
      </c>
      <c r="AI293" s="124" t="e">
        <f t="shared" si="1354"/>
        <v>#N/A</v>
      </c>
      <c r="AJ293" s="124" t="e">
        <f t="shared" si="1354"/>
        <v>#N/A</v>
      </c>
      <c r="AK293" s="124" t="e">
        <f t="shared" si="1354"/>
        <v>#N/A</v>
      </c>
      <c r="AL293" s="124" t="e">
        <f t="shared" si="1354"/>
        <v>#N/A</v>
      </c>
      <c r="AM293" s="124" t="e">
        <f t="shared" si="1354"/>
        <v>#N/A</v>
      </c>
      <c r="AN293" s="124" t="e">
        <f t="shared" si="1354"/>
        <v>#N/A</v>
      </c>
      <c r="AO293" s="124" t="e">
        <f t="shared" si="1355"/>
        <v>#N/A</v>
      </c>
      <c r="AP293" s="124" t="e">
        <f t="shared" si="1355"/>
        <v>#N/A</v>
      </c>
      <c r="AQ293" s="124" t="e">
        <f t="shared" si="1355"/>
        <v>#N/A</v>
      </c>
      <c r="AR293" s="124" t="e">
        <f t="shared" si="1355"/>
        <v>#N/A</v>
      </c>
      <c r="AS293" s="124" t="e">
        <f t="shared" si="1355"/>
        <v>#N/A</v>
      </c>
      <c r="AT293" s="124" t="e">
        <f t="shared" si="1355"/>
        <v>#N/A</v>
      </c>
      <c r="AU293" s="124" t="e">
        <f t="shared" si="1355"/>
        <v>#N/A</v>
      </c>
      <c r="AV293" s="124" t="e">
        <f t="shared" si="1355"/>
        <v>#N/A</v>
      </c>
      <c r="AW293" s="124" t="e">
        <f t="shared" si="1355"/>
        <v>#N/A</v>
      </c>
      <c r="AX293" s="124" t="e">
        <f t="shared" si="1355"/>
        <v>#N/A</v>
      </c>
      <c r="AY293" s="124" t="e">
        <f t="shared" si="1355"/>
        <v>#N/A</v>
      </c>
      <c r="AZ293" s="124" t="e">
        <f t="shared" si="1355"/>
        <v>#N/A</v>
      </c>
      <c r="BA293" s="124" t="e">
        <f t="shared" si="1355"/>
        <v>#N/A</v>
      </c>
      <c r="BB293" s="124" t="e">
        <f t="shared" si="1355"/>
        <v>#N/A</v>
      </c>
      <c r="BC293" s="124" t="e">
        <f t="shared" si="1355"/>
        <v>#N/A</v>
      </c>
      <c r="BD293" s="124" t="e">
        <f t="shared" si="1355"/>
        <v>#N/A</v>
      </c>
      <c r="BE293" s="124" t="e">
        <f t="shared" si="1356"/>
        <v>#N/A</v>
      </c>
      <c r="BF293" s="124" t="e">
        <f t="shared" si="1356"/>
        <v>#N/A</v>
      </c>
      <c r="BG293" s="124" t="e">
        <f t="shared" si="1356"/>
        <v>#N/A</v>
      </c>
      <c r="BH293" s="124" t="e">
        <f t="shared" si="1356"/>
        <v>#N/A</v>
      </c>
      <c r="BI293" s="124" t="e">
        <f t="shared" si="1356"/>
        <v>#N/A</v>
      </c>
      <c r="BJ293" s="124" t="e">
        <f t="shared" si="1356"/>
        <v>#N/A</v>
      </c>
      <c r="BK293" s="124" t="e">
        <f t="shared" si="1356"/>
        <v>#N/A</v>
      </c>
      <c r="BL293" s="124" t="e">
        <f t="shared" si="1356"/>
        <v>#N/A</v>
      </c>
      <c r="BM293" s="124" t="e">
        <f t="shared" si="1356"/>
        <v>#N/A</v>
      </c>
      <c r="BN293" s="124" t="e">
        <f t="shared" si="1356"/>
        <v>#N/A</v>
      </c>
    </row>
    <row r="294" spans="1:66" s="124" customFormat="1" hidden="1"/>
    <row r="295" spans="1:66" s="124" customFormat="1" hidden="1"/>
    <row r="296" spans="1:66" s="124" customFormat="1" hidden="1"/>
    <row r="297" spans="1:66" s="124" customFormat="1">
      <c r="A297" s="124" t="s">
        <v>39</v>
      </c>
      <c r="B297" s="190">
        <f>Input!L93</f>
        <v>27569000</v>
      </c>
      <c r="D297" s="124">
        <f>B298</f>
        <v>10</v>
      </c>
      <c r="E297" s="124">
        <f>IF(D297&gt;0,D297-1,0)</f>
        <v>9</v>
      </c>
      <c r="F297" s="124">
        <f t="shared" ref="F297" si="1358">IF(E297&gt;0,E297-1,0)</f>
        <v>8</v>
      </c>
      <c r="G297" s="124">
        <f t="shared" ref="G297" si="1359">IF(F297&gt;0,F297-1,0)</f>
        <v>7</v>
      </c>
      <c r="H297" s="124">
        <f t="shared" ref="H297" si="1360">IF(G297&gt;0,G297-1,0)</f>
        <v>6</v>
      </c>
      <c r="I297" s="124">
        <f t="shared" ref="I297" si="1361">IF(H297&gt;0,H297-1,0)</f>
        <v>5</v>
      </c>
      <c r="J297" s="124">
        <f t="shared" ref="J297" si="1362">IF(I297&gt;0,I297-1,0)</f>
        <v>4</v>
      </c>
      <c r="K297" s="124">
        <f t="shared" ref="K297" si="1363">IF(J297&gt;0,J297-1,0)</f>
        <v>3</v>
      </c>
      <c r="L297" s="124">
        <f t="shared" ref="L297" si="1364">IF(K297&gt;0,K297-1,0)</f>
        <v>2</v>
      </c>
      <c r="M297" s="124">
        <f t="shared" ref="M297" si="1365">IF(L297&gt;0,L297-1,0)</f>
        <v>1</v>
      </c>
      <c r="N297" s="124">
        <f t="shared" ref="N297" si="1366">IF(M297&gt;0,M297-1,0)</f>
        <v>0</v>
      </c>
      <c r="O297" s="124">
        <f t="shared" ref="O297" si="1367">IF(N297&gt;0,N297-1,0)</f>
        <v>0</v>
      </c>
      <c r="P297" s="124">
        <f t="shared" ref="P297" si="1368">IF(O297&gt;0,O297-1,0)</f>
        <v>0</v>
      </c>
      <c r="Q297" s="124">
        <f t="shared" ref="Q297" si="1369">IF(P297&gt;0,P297-1,0)</f>
        <v>0</v>
      </c>
      <c r="R297" s="124">
        <f t="shared" ref="R297" si="1370">IF(Q297&gt;0,Q297-1,0)</f>
        <v>0</v>
      </c>
      <c r="S297" s="124">
        <f t="shared" ref="S297" si="1371">IF(R297&gt;0,R297-1,0)</f>
        <v>0</v>
      </c>
      <c r="T297" s="124">
        <f t="shared" ref="T297" si="1372">IF(S297&gt;0,S297-1,0)</f>
        <v>0</v>
      </c>
      <c r="U297" s="124">
        <f t="shared" ref="U297" si="1373">IF(T297&gt;0,T297-1,0)</f>
        <v>0</v>
      </c>
      <c r="V297" s="124">
        <f t="shared" ref="V297" si="1374">IF(U297&gt;0,U297-1,0)</f>
        <v>0</v>
      </c>
      <c r="W297" s="124">
        <f t="shared" ref="W297" si="1375">IF(V297&gt;0,V297-1,0)</f>
        <v>0</v>
      </c>
      <c r="X297" s="124">
        <f t="shared" ref="X297" si="1376">IF(W297&gt;0,W297-1,0)</f>
        <v>0</v>
      </c>
      <c r="Y297" s="124">
        <f t="shared" ref="Y297" si="1377">IF(X297&gt;0,X297-1,0)</f>
        <v>0</v>
      </c>
      <c r="Z297" s="124">
        <f t="shared" ref="Z297" si="1378">IF(Y297&gt;0,Y297-1,0)</f>
        <v>0</v>
      </c>
      <c r="AA297" s="124">
        <f t="shared" ref="AA297" si="1379">IF(Z297&gt;0,Z297-1,0)</f>
        <v>0</v>
      </c>
      <c r="AB297" s="124">
        <f t="shared" ref="AB297" si="1380">IF(AA297&gt;0,AA297-1,0)</f>
        <v>0</v>
      </c>
      <c r="AC297" s="124">
        <f t="shared" ref="AC297" si="1381">IF(AB297&gt;0,AB297-1,0)</f>
        <v>0</v>
      </c>
      <c r="AD297" s="124">
        <f t="shared" ref="AD297" si="1382">IF(AC297&gt;0,AC297-1,0)</f>
        <v>0</v>
      </c>
      <c r="AE297" s="124">
        <f t="shared" ref="AE297" si="1383">IF(AD297&gt;0,AD297-1,0)</f>
        <v>0</v>
      </c>
      <c r="AF297" s="124">
        <f t="shared" ref="AF297" si="1384">IF(AE297&gt;0,AE297-1,0)</f>
        <v>0</v>
      </c>
      <c r="AG297" s="124">
        <f t="shared" ref="AG297" si="1385">IF(AF297&gt;0,AF297-1,0)</f>
        <v>0</v>
      </c>
      <c r="AH297" s="124">
        <f t="shared" ref="AH297" si="1386">IF(AG297&gt;0,AG297-1,0)</f>
        <v>0</v>
      </c>
      <c r="AI297" s="124">
        <f t="shared" ref="AI297" si="1387">IF(AH297&gt;0,AH297-1,0)</f>
        <v>0</v>
      </c>
      <c r="AJ297" s="124">
        <f t="shared" ref="AJ297" si="1388">IF(AI297&gt;0,AI297-1,0)</f>
        <v>0</v>
      </c>
      <c r="AK297" s="124">
        <f t="shared" ref="AK297" si="1389">IF(AJ297&gt;0,AJ297-1,0)</f>
        <v>0</v>
      </c>
      <c r="AL297" s="124">
        <f t="shared" ref="AL297" si="1390">IF(AK297&gt;0,AK297-1,0)</f>
        <v>0</v>
      </c>
      <c r="AM297" s="124">
        <f t="shared" ref="AM297" si="1391">IF(AL297&gt;0,AL297-1,0)</f>
        <v>0</v>
      </c>
      <c r="AN297" s="124">
        <f t="shared" ref="AN297" si="1392">IF(AM297&gt;0,AM297-1,0)</f>
        <v>0</v>
      </c>
      <c r="AO297" s="124">
        <f t="shared" ref="AO297" si="1393">IF(AN297&gt;0,AN297-1,0)</f>
        <v>0</v>
      </c>
      <c r="AP297" s="124">
        <f t="shared" ref="AP297" si="1394">IF(AO297&gt;0,AO297-1,0)</f>
        <v>0</v>
      </c>
      <c r="AQ297" s="124">
        <f t="shared" ref="AQ297" si="1395">IF(AP297&gt;0,AP297-1,0)</f>
        <v>0</v>
      </c>
      <c r="AR297" s="124">
        <f t="shared" ref="AR297" si="1396">IF(AQ297&gt;0,AQ297-1,0)</f>
        <v>0</v>
      </c>
      <c r="AS297" s="124">
        <f t="shared" ref="AS297" si="1397">IF(AR297&gt;0,AR297-1,0)</f>
        <v>0</v>
      </c>
      <c r="AT297" s="124">
        <f t="shared" ref="AT297" si="1398">IF(AS297&gt;0,AS297-1,0)</f>
        <v>0</v>
      </c>
      <c r="AU297" s="124">
        <f t="shared" ref="AU297" si="1399">IF(AT297&gt;0,AT297-1,0)</f>
        <v>0</v>
      </c>
      <c r="AV297" s="124">
        <f t="shared" ref="AV297" si="1400">IF(AU297&gt;0,AU297-1,0)</f>
        <v>0</v>
      </c>
      <c r="AW297" s="124">
        <f t="shared" ref="AW297" si="1401">IF(AV297&gt;0,AV297-1,0)</f>
        <v>0</v>
      </c>
      <c r="AX297" s="124">
        <f t="shared" ref="AX297" si="1402">IF(AW297&gt;0,AW297-1,0)</f>
        <v>0</v>
      </c>
      <c r="AY297" s="124">
        <f t="shared" ref="AY297" si="1403">IF(AX297&gt;0,AX297-1,0)</f>
        <v>0</v>
      </c>
      <c r="AZ297" s="124">
        <f t="shared" ref="AZ297" si="1404">IF(AY297&gt;0,AY297-1,0)</f>
        <v>0</v>
      </c>
      <c r="BA297" s="124">
        <f t="shared" ref="BA297" si="1405">IF(AZ297&gt;0,AZ297-1,0)</f>
        <v>0</v>
      </c>
      <c r="BB297" s="124">
        <f t="shared" ref="BB297" si="1406">IF(BA297&gt;0,BA297-1,0)</f>
        <v>0</v>
      </c>
      <c r="BC297" s="124">
        <f t="shared" ref="BC297" si="1407">IF(BB297&gt;0,BB297-1,0)</f>
        <v>0</v>
      </c>
      <c r="BD297" s="124">
        <f t="shared" ref="BD297" si="1408">IF(BC297&gt;0,BC297-1,0)</f>
        <v>0</v>
      </c>
      <c r="BE297" s="124">
        <f t="shared" ref="BE297" si="1409">IF(BD297&gt;0,BD297-1,0)</f>
        <v>0</v>
      </c>
      <c r="BF297" s="124">
        <f t="shared" ref="BF297" si="1410">IF(BE297&gt;0,BE297-1,0)</f>
        <v>0</v>
      </c>
      <c r="BG297" s="124">
        <f t="shared" ref="BG297" si="1411">IF(BF297&gt;0,BF297-1,0)</f>
        <v>0</v>
      </c>
      <c r="BH297" s="124">
        <f t="shared" ref="BH297" si="1412">IF(BG297&gt;0,BG297-1,0)</f>
        <v>0</v>
      </c>
      <c r="BI297" s="124">
        <f t="shared" ref="BI297" si="1413">IF(BH297&gt;0,BH297-1,0)</f>
        <v>0</v>
      </c>
      <c r="BJ297" s="124">
        <f t="shared" ref="BJ297" si="1414">IF(BI297&gt;0,BI297-1,0)</f>
        <v>0</v>
      </c>
      <c r="BK297" s="124">
        <f t="shared" ref="BK297" si="1415">IF(BJ297&gt;0,BJ297-1,0)</f>
        <v>0</v>
      </c>
      <c r="BL297" s="124">
        <f t="shared" ref="BL297" si="1416">IF(BK297&gt;0,BK297-1,0)</f>
        <v>0</v>
      </c>
      <c r="BM297" s="124">
        <f t="shared" ref="BM297" si="1417">IF(BL297&gt;0,BL297-1,0)</f>
        <v>0</v>
      </c>
      <c r="BN297" s="124">
        <f t="shared" ref="BN297" si="1418">IF(BM297&gt;0,BM297-1,0)</f>
        <v>0</v>
      </c>
    </row>
    <row r="298" spans="1:66" s="124" customFormat="1" ht="18.75">
      <c r="A298" s="127" t="s">
        <v>301</v>
      </c>
      <c r="B298" s="127">
        <v>10</v>
      </c>
      <c r="C298" s="124" t="s">
        <v>303</v>
      </c>
      <c r="D298" s="190">
        <f t="shared" ref="D298:S299" si="1419">IFERROR(D310,0)+IFERROR(D316,0)+IFERROR(D322,0)+IFERROR(D328,0)+IFERROR(D334,0)</f>
        <v>5513800</v>
      </c>
      <c r="E298" s="190">
        <f t="shared" si="1419"/>
        <v>10605051.015674228</v>
      </c>
      <c r="F298" s="190">
        <f t="shared" si="1419"/>
        <v>15249305.570072407</v>
      </c>
      <c r="G298" s="190">
        <f t="shared" si="1419"/>
        <v>19420701.725077853</v>
      </c>
      <c r="H298" s="190">
        <f t="shared" si="1419"/>
        <v>23091881.244725697</v>
      </c>
      <c r="I298" s="190">
        <f t="shared" si="1419"/>
        <v>20720103.023684535</v>
      </c>
      <c r="J298" s="190">
        <f t="shared" si="1419"/>
        <v>18211100.491283137</v>
      </c>
      <c r="K298" s="190">
        <f t="shared" si="1419"/>
        <v>15556934.240935657</v>
      </c>
      <c r="L298" s="190">
        <f t="shared" si="1419"/>
        <v>12749205.514675219</v>
      </c>
      <c r="M298" s="190">
        <f t="shared" si="1419"/>
        <v>9779029.626395423</v>
      </c>
      <c r="N298" s="190">
        <f t="shared" si="1419"/>
        <v>6637007.8474365827</v>
      </c>
      <c r="O298" s="190">
        <f t="shared" si="1419"/>
        <v>4054759.3641637536</v>
      </c>
      <c r="P298" s="190">
        <f t="shared" si="1419"/>
        <v>2064671.0601130538</v>
      </c>
      <c r="Q298" s="190">
        <f t="shared" si="1419"/>
        <v>701003.63136804989</v>
      </c>
      <c r="R298" s="190">
        <f t="shared" si="1419"/>
        <v>0</v>
      </c>
      <c r="S298" s="190">
        <f t="shared" si="1419"/>
        <v>0</v>
      </c>
      <c r="T298" s="190">
        <f t="shared" ref="T298:BN298" si="1420">IFERROR(T310,0)+IFERROR(T316,0)+IFERROR(T322,0)+IFERROR(T328,0)+IFERROR(T334,0)</f>
        <v>0</v>
      </c>
      <c r="U298" s="190">
        <f t="shared" si="1420"/>
        <v>0</v>
      </c>
      <c r="V298" s="190">
        <f t="shared" si="1420"/>
        <v>0</v>
      </c>
      <c r="W298" s="190">
        <f t="shared" si="1420"/>
        <v>0</v>
      </c>
      <c r="X298" s="190">
        <f t="shared" si="1420"/>
        <v>0</v>
      </c>
      <c r="Y298" s="190">
        <f t="shared" si="1420"/>
        <v>0</v>
      </c>
      <c r="Z298" s="190">
        <f t="shared" si="1420"/>
        <v>0</v>
      </c>
      <c r="AA298" s="190">
        <f t="shared" si="1420"/>
        <v>0</v>
      </c>
      <c r="AB298" s="190">
        <f t="shared" si="1420"/>
        <v>0</v>
      </c>
      <c r="AC298" s="190">
        <f t="shared" si="1420"/>
        <v>0</v>
      </c>
      <c r="AD298" s="190">
        <f t="shared" si="1420"/>
        <v>0</v>
      </c>
      <c r="AE298" s="190">
        <f t="shared" si="1420"/>
        <v>0</v>
      </c>
      <c r="AF298" s="190">
        <f t="shared" si="1420"/>
        <v>0</v>
      </c>
      <c r="AG298" s="190">
        <f t="shared" si="1420"/>
        <v>0</v>
      </c>
      <c r="AH298" s="190">
        <f t="shared" si="1420"/>
        <v>0</v>
      </c>
      <c r="AI298" s="190">
        <f t="shared" si="1420"/>
        <v>0</v>
      </c>
      <c r="AJ298" s="190">
        <f t="shared" si="1420"/>
        <v>0</v>
      </c>
      <c r="AK298" s="190">
        <f t="shared" si="1420"/>
        <v>0</v>
      </c>
      <c r="AL298" s="190">
        <f t="shared" si="1420"/>
        <v>0</v>
      </c>
      <c r="AM298" s="190">
        <f t="shared" si="1420"/>
        <v>0</v>
      </c>
      <c r="AN298" s="190">
        <f t="shared" si="1420"/>
        <v>0</v>
      </c>
      <c r="AO298" s="190">
        <f t="shared" si="1420"/>
        <v>0</v>
      </c>
      <c r="AP298" s="190">
        <f t="shared" si="1420"/>
        <v>0</v>
      </c>
      <c r="AQ298" s="190">
        <f t="shared" si="1420"/>
        <v>0</v>
      </c>
      <c r="AR298" s="190">
        <f t="shared" si="1420"/>
        <v>0</v>
      </c>
      <c r="AS298" s="190">
        <f t="shared" si="1420"/>
        <v>0</v>
      </c>
      <c r="AT298" s="190">
        <f t="shared" si="1420"/>
        <v>0</v>
      </c>
      <c r="AU298" s="190">
        <f t="shared" si="1420"/>
        <v>0</v>
      </c>
      <c r="AV298" s="190">
        <f t="shared" si="1420"/>
        <v>0</v>
      </c>
      <c r="AW298" s="190">
        <f t="shared" si="1420"/>
        <v>0</v>
      </c>
      <c r="AX298" s="190">
        <f t="shared" si="1420"/>
        <v>0</v>
      </c>
      <c r="AY298" s="190">
        <f t="shared" si="1420"/>
        <v>0</v>
      </c>
      <c r="AZ298" s="190">
        <f t="shared" si="1420"/>
        <v>0</v>
      </c>
      <c r="BA298" s="190">
        <f t="shared" si="1420"/>
        <v>0</v>
      </c>
      <c r="BB298" s="190">
        <f t="shared" si="1420"/>
        <v>0</v>
      </c>
      <c r="BC298" s="190">
        <f t="shared" si="1420"/>
        <v>0</v>
      </c>
      <c r="BD298" s="190">
        <f t="shared" si="1420"/>
        <v>0</v>
      </c>
      <c r="BE298" s="190">
        <f t="shared" si="1420"/>
        <v>0</v>
      </c>
      <c r="BF298" s="190">
        <f t="shared" si="1420"/>
        <v>0</v>
      </c>
      <c r="BG298" s="190">
        <f t="shared" si="1420"/>
        <v>0</v>
      </c>
      <c r="BH298" s="190">
        <f t="shared" si="1420"/>
        <v>0</v>
      </c>
      <c r="BI298" s="190">
        <f t="shared" si="1420"/>
        <v>0</v>
      </c>
      <c r="BJ298" s="190">
        <f t="shared" si="1420"/>
        <v>0</v>
      </c>
      <c r="BK298" s="190">
        <f t="shared" si="1420"/>
        <v>0</v>
      </c>
      <c r="BL298" s="190">
        <f t="shared" si="1420"/>
        <v>0</v>
      </c>
      <c r="BM298" s="190">
        <f t="shared" si="1420"/>
        <v>0</v>
      </c>
      <c r="BN298" s="190">
        <f t="shared" si="1420"/>
        <v>0</v>
      </c>
    </row>
    <row r="299" spans="1:66" s="124" customFormat="1">
      <c r="C299" s="124" t="s">
        <v>29</v>
      </c>
      <c r="D299" s="190">
        <f t="shared" si="1419"/>
        <v>422548.98432577221</v>
      </c>
      <c r="E299" s="190">
        <f t="shared" si="1419"/>
        <v>869545.44560182118</v>
      </c>
      <c r="F299" s="190">
        <f t="shared" si="1419"/>
        <v>1342403.8449945559</v>
      </c>
      <c r="G299" s="190">
        <f t="shared" si="1419"/>
        <v>1842620.4803521559</v>
      </c>
      <c r="H299" s="190">
        <f t="shared" si="1419"/>
        <v>2371778.2210411602</v>
      </c>
      <c r="I299" s="190">
        <f t="shared" si="1419"/>
        <v>2509002.5324013988</v>
      </c>
      <c r="J299" s="190">
        <f t="shared" si="1419"/>
        <v>2654166.2503474792</v>
      </c>
      <c r="K299" s="190">
        <f t="shared" si="1419"/>
        <v>2807728.7262604409</v>
      </c>
      <c r="L299" s="190">
        <f t="shared" si="1419"/>
        <v>2970175.8882797947</v>
      </c>
      <c r="M299" s="190">
        <f t="shared" si="1419"/>
        <v>3142021.7789588398</v>
      </c>
      <c r="N299" s="190">
        <f>IFERROR(N311,0)+IFERROR(N317,0)+IFERROR(N323,0)+IFERROR(N329,0)+IFERROR(N335,0)</f>
        <v>2582248.4832728291</v>
      </c>
      <c r="O299" s="190">
        <f t="shared" ref="O299:BN299" si="1421">IFERROR(O311,0)+IFERROR(O317,0)+IFERROR(O323,0)+IFERROR(O329,0)+IFERROR(O335,0)</f>
        <v>1990088.3040506993</v>
      </c>
      <c r="P299" s="190">
        <f t="shared" si="1421"/>
        <v>1363667.4287450034</v>
      </c>
      <c r="Q299" s="190">
        <f t="shared" si="1421"/>
        <v>701003.6313680493</v>
      </c>
      <c r="R299" s="190">
        <f t="shared" si="1421"/>
        <v>0</v>
      </c>
      <c r="S299" s="190">
        <f t="shared" si="1421"/>
        <v>0</v>
      </c>
      <c r="T299" s="190">
        <f t="shared" si="1421"/>
        <v>0</v>
      </c>
      <c r="U299" s="190">
        <f t="shared" si="1421"/>
        <v>0</v>
      </c>
      <c r="V299" s="190">
        <f t="shared" si="1421"/>
        <v>0</v>
      </c>
      <c r="W299" s="190">
        <f t="shared" si="1421"/>
        <v>0</v>
      </c>
      <c r="X299" s="190">
        <f t="shared" si="1421"/>
        <v>0</v>
      </c>
      <c r="Y299" s="190">
        <f t="shared" si="1421"/>
        <v>0</v>
      </c>
      <c r="Z299" s="190">
        <f t="shared" si="1421"/>
        <v>0</v>
      </c>
      <c r="AA299" s="190">
        <f t="shared" si="1421"/>
        <v>0</v>
      </c>
      <c r="AB299" s="190">
        <f t="shared" si="1421"/>
        <v>0</v>
      </c>
      <c r="AC299" s="190">
        <f t="shared" si="1421"/>
        <v>0</v>
      </c>
      <c r="AD299" s="190">
        <f t="shared" si="1421"/>
        <v>0</v>
      </c>
      <c r="AE299" s="190">
        <f t="shared" si="1421"/>
        <v>0</v>
      </c>
      <c r="AF299" s="190">
        <f t="shared" si="1421"/>
        <v>0</v>
      </c>
      <c r="AG299" s="190">
        <f t="shared" si="1421"/>
        <v>0</v>
      </c>
      <c r="AH299" s="190">
        <f t="shared" si="1421"/>
        <v>0</v>
      </c>
      <c r="AI299" s="190">
        <f t="shared" si="1421"/>
        <v>0</v>
      </c>
      <c r="AJ299" s="190">
        <f t="shared" si="1421"/>
        <v>0</v>
      </c>
      <c r="AK299" s="190">
        <f t="shared" si="1421"/>
        <v>0</v>
      </c>
      <c r="AL299" s="190">
        <f t="shared" si="1421"/>
        <v>0</v>
      </c>
      <c r="AM299" s="190">
        <f t="shared" si="1421"/>
        <v>0</v>
      </c>
      <c r="AN299" s="190">
        <f t="shared" si="1421"/>
        <v>0</v>
      </c>
      <c r="AO299" s="190">
        <f t="shared" si="1421"/>
        <v>0</v>
      </c>
      <c r="AP299" s="190">
        <f t="shared" si="1421"/>
        <v>0</v>
      </c>
      <c r="AQ299" s="190">
        <f t="shared" si="1421"/>
        <v>0</v>
      </c>
      <c r="AR299" s="190">
        <f t="shared" si="1421"/>
        <v>0</v>
      </c>
      <c r="AS299" s="190">
        <f t="shared" si="1421"/>
        <v>0</v>
      </c>
      <c r="AT299" s="190">
        <f t="shared" si="1421"/>
        <v>0</v>
      </c>
      <c r="AU299" s="190">
        <f t="shared" si="1421"/>
        <v>0</v>
      </c>
      <c r="AV299" s="190">
        <f t="shared" si="1421"/>
        <v>0</v>
      </c>
      <c r="AW299" s="190">
        <f t="shared" si="1421"/>
        <v>0</v>
      </c>
      <c r="AX299" s="190">
        <f t="shared" si="1421"/>
        <v>0</v>
      </c>
      <c r="AY299" s="190">
        <f t="shared" si="1421"/>
        <v>0</v>
      </c>
      <c r="AZ299" s="190">
        <f t="shared" si="1421"/>
        <v>0</v>
      </c>
      <c r="BA299" s="190">
        <f t="shared" si="1421"/>
        <v>0</v>
      </c>
      <c r="BB299" s="190">
        <f t="shared" si="1421"/>
        <v>0</v>
      </c>
      <c r="BC299" s="190">
        <f t="shared" si="1421"/>
        <v>0</v>
      </c>
      <c r="BD299" s="190">
        <f t="shared" si="1421"/>
        <v>0</v>
      </c>
      <c r="BE299" s="190">
        <f t="shared" si="1421"/>
        <v>0</v>
      </c>
      <c r="BF299" s="190">
        <f t="shared" si="1421"/>
        <v>0</v>
      </c>
      <c r="BG299" s="190">
        <f t="shared" si="1421"/>
        <v>0</v>
      </c>
      <c r="BH299" s="190">
        <f t="shared" si="1421"/>
        <v>0</v>
      </c>
      <c r="BI299" s="190">
        <f t="shared" si="1421"/>
        <v>0</v>
      </c>
      <c r="BJ299" s="190">
        <f t="shared" si="1421"/>
        <v>0</v>
      </c>
      <c r="BK299" s="190">
        <f t="shared" si="1421"/>
        <v>0</v>
      </c>
      <c r="BL299" s="190">
        <f t="shared" si="1421"/>
        <v>0</v>
      </c>
      <c r="BM299" s="190">
        <f t="shared" si="1421"/>
        <v>0</v>
      </c>
      <c r="BN299" s="190">
        <f t="shared" si="1421"/>
        <v>0</v>
      </c>
    </row>
    <row r="300" spans="1:66" s="124" customFormat="1">
      <c r="C300" s="124" t="s">
        <v>31</v>
      </c>
      <c r="D300" s="190">
        <f t="shared" ref="D300:BN300" si="1422">IFERROR(D312,0)+IFERROR(D318,0)+IFERROR(D324,0)+IFERROR(D330,0)+IFERROR(D336,0)</f>
        <v>298163.53081208339</v>
      </c>
      <c r="E300" s="190">
        <f t="shared" si="1422"/>
        <v>571879.58467388991</v>
      </c>
      <c r="F300" s="190">
        <f t="shared" si="1422"/>
        <v>819733.70041901094</v>
      </c>
      <c r="G300" s="190">
        <f t="shared" si="1422"/>
        <v>1040229.5801992664</v>
      </c>
      <c r="H300" s="190">
        <f t="shared" si="1422"/>
        <v>1231784.3546481179</v>
      </c>
      <c r="I300" s="190">
        <f t="shared" si="1422"/>
        <v>1094560.0432878796</v>
      </c>
      <c r="J300" s="190">
        <f t="shared" si="1422"/>
        <v>949396.3253417986</v>
      </c>
      <c r="K300" s="190">
        <f t="shared" si="1422"/>
        <v>795833.84942883719</v>
      </c>
      <c r="L300" s="190">
        <f t="shared" si="1422"/>
        <v>633386.68740948313</v>
      </c>
      <c r="M300" s="190">
        <f t="shared" si="1422"/>
        <v>461540.79673043796</v>
      </c>
      <c r="N300" s="190">
        <f t="shared" si="1422"/>
        <v>300601.57727859303</v>
      </c>
      <c r="O300" s="190">
        <f t="shared" si="1422"/>
        <v>172049.24136286735</v>
      </c>
      <c r="P300" s="190">
        <f t="shared" si="1422"/>
        <v>77757.601530707834</v>
      </c>
      <c r="Q300" s="190">
        <f t="shared" si="1422"/>
        <v>19708.883769806314</v>
      </c>
      <c r="R300" s="190">
        <f t="shared" si="1422"/>
        <v>0</v>
      </c>
      <c r="S300" s="190">
        <f t="shared" si="1422"/>
        <v>0</v>
      </c>
      <c r="T300" s="190">
        <f t="shared" si="1422"/>
        <v>0</v>
      </c>
      <c r="U300" s="190">
        <f t="shared" si="1422"/>
        <v>0</v>
      </c>
      <c r="V300" s="190">
        <f t="shared" si="1422"/>
        <v>0</v>
      </c>
      <c r="W300" s="190">
        <f t="shared" si="1422"/>
        <v>0</v>
      </c>
      <c r="X300" s="190">
        <f t="shared" si="1422"/>
        <v>0</v>
      </c>
      <c r="Y300" s="190">
        <f t="shared" si="1422"/>
        <v>0</v>
      </c>
      <c r="Z300" s="190">
        <f t="shared" si="1422"/>
        <v>0</v>
      </c>
      <c r="AA300" s="190">
        <f t="shared" si="1422"/>
        <v>0</v>
      </c>
      <c r="AB300" s="190">
        <f t="shared" si="1422"/>
        <v>0</v>
      </c>
      <c r="AC300" s="190">
        <f t="shared" si="1422"/>
        <v>0</v>
      </c>
      <c r="AD300" s="190">
        <f t="shared" si="1422"/>
        <v>0</v>
      </c>
      <c r="AE300" s="190">
        <f t="shared" si="1422"/>
        <v>0</v>
      </c>
      <c r="AF300" s="190">
        <f t="shared" si="1422"/>
        <v>0</v>
      </c>
      <c r="AG300" s="190">
        <f t="shared" si="1422"/>
        <v>0</v>
      </c>
      <c r="AH300" s="190">
        <f t="shared" si="1422"/>
        <v>0</v>
      </c>
      <c r="AI300" s="190">
        <f t="shared" si="1422"/>
        <v>0</v>
      </c>
      <c r="AJ300" s="190">
        <f t="shared" si="1422"/>
        <v>0</v>
      </c>
      <c r="AK300" s="190">
        <f t="shared" si="1422"/>
        <v>0</v>
      </c>
      <c r="AL300" s="190">
        <f t="shared" si="1422"/>
        <v>0</v>
      </c>
      <c r="AM300" s="190">
        <f t="shared" si="1422"/>
        <v>0</v>
      </c>
      <c r="AN300" s="190">
        <f t="shared" si="1422"/>
        <v>0</v>
      </c>
      <c r="AO300" s="190">
        <f t="shared" si="1422"/>
        <v>0</v>
      </c>
      <c r="AP300" s="190">
        <f t="shared" si="1422"/>
        <v>0</v>
      </c>
      <c r="AQ300" s="190">
        <f t="shared" si="1422"/>
        <v>0</v>
      </c>
      <c r="AR300" s="190">
        <f t="shared" si="1422"/>
        <v>0</v>
      </c>
      <c r="AS300" s="190">
        <f t="shared" si="1422"/>
        <v>0</v>
      </c>
      <c r="AT300" s="190">
        <f t="shared" si="1422"/>
        <v>0</v>
      </c>
      <c r="AU300" s="190">
        <f t="shared" si="1422"/>
        <v>0</v>
      </c>
      <c r="AV300" s="190">
        <f t="shared" si="1422"/>
        <v>0</v>
      </c>
      <c r="AW300" s="190">
        <f t="shared" si="1422"/>
        <v>0</v>
      </c>
      <c r="AX300" s="190">
        <f t="shared" si="1422"/>
        <v>0</v>
      </c>
      <c r="AY300" s="190">
        <f t="shared" si="1422"/>
        <v>0</v>
      </c>
      <c r="AZ300" s="190">
        <f t="shared" si="1422"/>
        <v>0</v>
      </c>
      <c r="BA300" s="190">
        <f t="shared" si="1422"/>
        <v>0</v>
      </c>
      <c r="BB300" s="190">
        <f t="shared" si="1422"/>
        <v>0</v>
      </c>
      <c r="BC300" s="190">
        <f t="shared" si="1422"/>
        <v>0</v>
      </c>
      <c r="BD300" s="190">
        <f t="shared" si="1422"/>
        <v>0</v>
      </c>
      <c r="BE300" s="190">
        <f t="shared" si="1422"/>
        <v>0</v>
      </c>
      <c r="BF300" s="190">
        <f t="shared" si="1422"/>
        <v>0</v>
      </c>
      <c r="BG300" s="190">
        <f t="shared" si="1422"/>
        <v>0</v>
      </c>
      <c r="BH300" s="190">
        <f t="shared" si="1422"/>
        <v>0</v>
      </c>
      <c r="BI300" s="190">
        <f t="shared" si="1422"/>
        <v>0</v>
      </c>
      <c r="BJ300" s="190">
        <f t="shared" si="1422"/>
        <v>0</v>
      </c>
      <c r="BK300" s="190">
        <f t="shared" si="1422"/>
        <v>0</v>
      </c>
      <c r="BL300" s="190">
        <f t="shared" si="1422"/>
        <v>0</v>
      </c>
      <c r="BM300" s="190">
        <f t="shared" si="1422"/>
        <v>0</v>
      </c>
      <c r="BN300" s="190">
        <f t="shared" si="1422"/>
        <v>0</v>
      </c>
    </row>
    <row r="301" spans="1:66" s="124" customFormat="1">
      <c r="C301" s="124" t="s">
        <v>33</v>
      </c>
      <c r="D301" s="190">
        <f t="shared" ref="D301:BN302" si="1423">IFERROR(D313,0)+IFERROR(D319,0)+IFERROR(D325,0)+IFERROR(D331,0)+IFERROR(D337,0)</f>
        <v>720712.51513785555</v>
      </c>
      <c r="E301" s="190">
        <f t="shared" si="1423"/>
        <v>1441425.0302757111</v>
      </c>
      <c r="F301" s="190">
        <f t="shared" si="1423"/>
        <v>2162137.5454135668</v>
      </c>
      <c r="G301" s="190">
        <f t="shared" si="1423"/>
        <v>2882850.0605514222</v>
      </c>
      <c r="H301" s="190">
        <f t="shared" si="1423"/>
        <v>3603562.5756892776</v>
      </c>
      <c r="I301" s="190">
        <f t="shared" si="1423"/>
        <v>3603562.5756892776</v>
      </c>
      <c r="J301" s="190">
        <f t="shared" si="1423"/>
        <v>3603562.5756892776</v>
      </c>
      <c r="K301" s="190">
        <f t="shared" si="1423"/>
        <v>3603562.5756892776</v>
      </c>
      <c r="L301" s="190">
        <f t="shared" si="1423"/>
        <v>3603562.5756892776</v>
      </c>
      <c r="M301" s="190">
        <f t="shared" si="1423"/>
        <v>3603562.5756892776</v>
      </c>
      <c r="N301" s="190">
        <f t="shared" si="1423"/>
        <v>2882850.0605514222</v>
      </c>
      <c r="O301" s="190">
        <f t="shared" si="1423"/>
        <v>2162137.5454135668</v>
      </c>
      <c r="P301" s="190">
        <f t="shared" si="1423"/>
        <v>1441425.0302757111</v>
      </c>
      <c r="Q301" s="190">
        <f t="shared" si="1423"/>
        <v>720712.51513785555</v>
      </c>
      <c r="R301" s="190">
        <f t="shared" si="1423"/>
        <v>0</v>
      </c>
      <c r="S301" s="190">
        <f t="shared" si="1423"/>
        <v>0</v>
      </c>
      <c r="T301" s="190">
        <f t="shared" si="1423"/>
        <v>0</v>
      </c>
      <c r="U301" s="190">
        <f t="shared" si="1423"/>
        <v>0</v>
      </c>
      <c r="V301" s="190">
        <f t="shared" si="1423"/>
        <v>0</v>
      </c>
      <c r="W301" s="190">
        <f t="shared" si="1423"/>
        <v>0</v>
      </c>
      <c r="X301" s="190">
        <f t="shared" si="1423"/>
        <v>0</v>
      </c>
      <c r="Y301" s="190">
        <f t="shared" si="1423"/>
        <v>0</v>
      </c>
      <c r="Z301" s="190">
        <f t="shared" si="1423"/>
        <v>0</v>
      </c>
      <c r="AA301" s="190">
        <f t="shared" si="1423"/>
        <v>0</v>
      </c>
      <c r="AB301" s="190">
        <f t="shared" si="1423"/>
        <v>0</v>
      </c>
      <c r="AC301" s="190">
        <f t="shared" si="1423"/>
        <v>0</v>
      </c>
      <c r="AD301" s="190">
        <f t="shared" si="1423"/>
        <v>0</v>
      </c>
      <c r="AE301" s="190">
        <f t="shared" si="1423"/>
        <v>0</v>
      </c>
      <c r="AF301" s="190">
        <f t="shared" si="1423"/>
        <v>0</v>
      </c>
      <c r="AG301" s="190">
        <f t="shared" si="1423"/>
        <v>0</v>
      </c>
      <c r="AH301" s="190">
        <f t="shared" si="1423"/>
        <v>0</v>
      </c>
      <c r="AI301" s="190">
        <f t="shared" si="1423"/>
        <v>0</v>
      </c>
      <c r="AJ301" s="190">
        <f t="shared" si="1423"/>
        <v>0</v>
      </c>
      <c r="AK301" s="190">
        <f t="shared" si="1423"/>
        <v>0</v>
      </c>
      <c r="AL301" s="190">
        <f t="shared" si="1423"/>
        <v>0</v>
      </c>
      <c r="AM301" s="190">
        <f t="shared" si="1423"/>
        <v>0</v>
      </c>
      <c r="AN301" s="190">
        <f t="shared" si="1423"/>
        <v>0</v>
      </c>
      <c r="AO301" s="190">
        <f t="shared" si="1423"/>
        <v>0</v>
      </c>
      <c r="AP301" s="190">
        <f t="shared" si="1423"/>
        <v>0</v>
      </c>
      <c r="AQ301" s="190">
        <f t="shared" si="1423"/>
        <v>0</v>
      </c>
      <c r="AR301" s="190">
        <f t="shared" si="1423"/>
        <v>0</v>
      </c>
      <c r="AS301" s="190">
        <f t="shared" si="1423"/>
        <v>0</v>
      </c>
      <c r="AT301" s="190">
        <f t="shared" si="1423"/>
        <v>0</v>
      </c>
      <c r="AU301" s="190">
        <f t="shared" si="1423"/>
        <v>0</v>
      </c>
      <c r="AV301" s="190">
        <f t="shared" si="1423"/>
        <v>0</v>
      </c>
      <c r="AW301" s="190">
        <f t="shared" si="1423"/>
        <v>0</v>
      </c>
      <c r="AX301" s="190">
        <f t="shared" si="1423"/>
        <v>0</v>
      </c>
      <c r="AY301" s="190">
        <f t="shared" si="1423"/>
        <v>0</v>
      </c>
      <c r="AZ301" s="190">
        <f t="shared" si="1423"/>
        <v>0</v>
      </c>
      <c r="BA301" s="190">
        <f t="shared" si="1423"/>
        <v>0</v>
      </c>
      <c r="BB301" s="190">
        <f t="shared" si="1423"/>
        <v>0</v>
      </c>
      <c r="BC301" s="190">
        <f t="shared" si="1423"/>
        <v>0</v>
      </c>
      <c r="BD301" s="190">
        <f t="shared" si="1423"/>
        <v>0</v>
      </c>
      <c r="BE301" s="190">
        <f t="shared" si="1423"/>
        <v>0</v>
      </c>
      <c r="BF301" s="190">
        <f t="shared" si="1423"/>
        <v>0</v>
      </c>
      <c r="BG301" s="190">
        <f t="shared" si="1423"/>
        <v>0</v>
      </c>
      <c r="BH301" s="190">
        <f t="shared" si="1423"/>
        <v>0</v>
      </c>
      <c r="BI301" s="190">
        <f t="shared" si="1423"/>
        <v>0</v>
      </c>
      <c r="BJ301" s="190">
        <f t="shared" si="1423"/>
        <v>0</v>
      </c>
      <c r="BK301" s="190">
        <f t="shared" si="1423"/>
        <v>0</v>
      </c>
      <c r="BL301" s="190">
        <f t="shared" si="1423"/>
        <v>0</v>
      </c>
      <c r="BM301" s="190">
        <f t="shared" si="1423"/>
        <v>0</v>
      </c>
      <c r="BN301" s="190">
        <f t="shared" si="1423"/>
        <v>0</v>
      </c>
    </row>
    <row r="302" spans="1:66" s="124" customFormat="1">
      <c r="C302" s="124" t="s">
        <v>304</v>
      </c>
      <c r="D302" s="190">
        <f t="shared" si="1423"/>
        <v>5091251.0156742278</v>
      </c>
      <c r="E302" s="190">
        <f t="shared" si="1423"/>
        <v>9735505.5700724069</v>
      </c>
      <c r="F302" s="190">
        <f t="shared" si="1423"/>
        <v>13906901.725077851</v>
      </c>
      <c r="G302" s="190">
        <f t="shared" si="1423"/>
        <v>17578081.244725697</v>
      </c>
      <c r="H302" s="190">
        <f t="shared" si="1423"/>
        <v>20720103.023684535</v>
      </c>
      <c r="I302" s="190">
        <f t="shared" si="1423"/>
        <v>18211100.491283137</v>
      </c>
      <c r="J302" s="190">
        <f t="shared" si="1423"/>
        <v>15556934.240935657</v>
      </c>
      <c r="K302" s="190">
        <f t="shared" si="1423"/>
        <v>12749205.514675219</v>
      </c>
      <c r="L302" s="190">
        <f t="shared" si="1423"/>
        <v>9779029.626395423</v>
      </c>
      <c r="M302" s="190">
        <f t="shared" si="1423"/>
        <v>6637007.8474365827</v>
      </c>
      <c r="N302" s="190">
        <f t="shared" si="1423"/>
        <v>4054759.3641637536</v>
      </c>
      <c r="O302" s="190">
        <f t="shared" si="1423"/>
        <v>2064671.0601130538</v>
      </c>
      <c r="P302" s="190">
        <f t="shared" si="1423"/>
        <v>701003.63136804989</v>
      </c>
      <c r="Q302" s="190">
        <f t="shared" si="1423"/>
        <v>0</v>
      </c>
      <c r="R302" s="190">
        <f t="shared" si="1423"/>
        <v>0</v>
      </c>
      <c r="S302" s="190">
        <f t="shared" si="1423"/>
        <v>0</v>
      </c>
      <c r="T302" s="190">
        <f t="shared" si="1423"/>
        <v>0</v>
      </c>
      <c r="U302" s="190">
        <f t="shared" si="1423"/>
        <v>0</v>
      </c>
      <c r="V302" s="190">
        <f t="shared" si="1423"/>
        <v>0</v>
      </c>
      <c r="W302" s="190">
        <f t="shared" si="1423"/>
        <v>0</v>
      </c>
      <c r="X302" s="190">
        <f t="shared" si="1423"/>
        <v>0</v>
      </c>
      <c r="Y302" s="190">
        <f t="shared" si="1423"/>
        <v>0</v>
      </c>
      <c r="Z302" s="190">
        <f t="shared" si="1423"/>
        <v>0</v>
      </c>
      <c r="AA302" s="190">
        <f t="shared" si="1423"/>
        <v>0</v>
      </c>
      <c r="AB302" s="190">
        <f t="shared" si="1423"/>
        <v>0</v>
      </c>
      <c r="AC302" s="190">
        <f t="shared" si="1423"/>
        <v>0</v>
      </c>
      <c r="AD302" s="190">
        <f t="shared" si="1423"/>
        <v>0</v>
      </c>
      <c r="AE302" s="190">
        <f t="shared" si="1423"/>
        <v>0</v>
      </c>
      <c r="AF302" s="190">
        <f t="shared" si="1423"/>
        <v>0</v>
      </c>
      <c r="AG302" s="190">
        <f t="shared" si="1423"/>
        <v>0</v>
      </c>
      <c r="AH302" s="190">
        <f t="shared" si="1423"/>
        <v>0</v>
      </c>
      <c r="AI302" s="190">
        <f t="shared" si="1423"/>
        <v>0</v>
      </c>
      <c r="AJ302" s="190">
        <f t="shared" si="1423"/>
        <v>0</v>
      </c>
      <c r="AK302" s="190">
        <f t="shared" si="1423"/>
        <v>0</v>
      </c>
      <c r="AL302" s="190">
        <f t="shared" si="1423"/>
        <v>0</v>
      </c>
      <c r="AM302" s="190">
        <f t="shared" si="1423"/>
        <v>0</v>
      </c>
      <c r="AN302" s="190">
        <f t="shared" si="1423"/>
        <v>0</v>
      </c>
      <c r="AO302" s="190">
        <f t="shared" si="1423"/>
        <v>0</v>
      </c>
      <c r="AP302" s="190">
        <f t="shared" si="1423"/>
        <v>0</v>
      </c>
      <c r="AQ302" s="190">
        <f t="shared" si="1423"/>
        <v>0</v>
      </c>
      <c r="AR302" s="190">
        <f t="shared" si="1423"/>
        <v>0</v>
      </c>
      <c r="AS302" s="190">
        <f t="shared" si="1423"/>
        <v>0</v>
      </c>
      <c r="AT302" s="190">
        <f t="shared" si="1423"/>
        <v>0</v>
      </c>
      <c r="AU302" s="190">
        <f t="shared" si="1423"/>
        <v>0</v>
      </c>
      <c r="AV302" s="190">
        <f t="shared" si="1423"/>
        <v>0</v>
      </c>
      <c r="AW302" s="190">
        <f t="shared" si="1423"/>
        <v>0</v>
      </c>
      <c r="AX302" s="190">
        <f t="shared" si="1423"/>
        <v>0</v>
      </c>
      <c r="AY302" s="190">
        <f t="shared" si="1423"/>
        <v>0</v>
      </c>
      <c r="AZ302" s="190">
        <f t="shared" si="1423"/>
        <v>0</v>
      </c>
      <c r="BA302" s="190">
        <f t="shared" si="1423"/>
        <v>0</v>
      </c>
      <c r="BB302" s="190">
        <f t="shared" si="1423"/>
        <v>0</v>
      </c>
      <c r="BC302" s="190">
        <f t="shared" si="1423"/>
        <v>0</v>
      </c>
      <c r="BD302" s="190">
        <f t="shared" si="1423"/>
        <v>0</v>
      </c>
      <c r="BE302" s="190">
        <f t="shared" si="1423"/>
        <v>0</v>
      </c>
      <c r="BF302" s="190">
        <f t="shared" si="1423"/>
        <v>0</v>
      </c>
      <c r="BG302" s="190">
        <f t="shared" si="1423"/>
        <v>0</v>
      </c>
      <c r="BH302" s="190">
        <f t="shared" si="1423"/>
        <v>0</v>
      </c>
      <c r="BI302" s="190">
        <f t="shared" si="1423"/>
        <v>0</v>
      </c>
      <c r="BJ302" s="190">
        <f t="shared" si="1423"/>
        <v>0</v>
      </c>
      <c r="BK302" s="190">
        <f t="shared" si="1423"/>
        <v>0</v>
      </c>
      <c r="BL302" s="190">
        <f t="shared" si="1423"/>
        <v>0</v>
      </c>
      <c r="BM302" s="190">
        <f t="shared" si="1423"/>
        <v>0</v>
      </c>
      <c r="BN302" s="190">
        <f t="shared" si="1423"/>
        <v>0</v>
      </c>
    </row>
    <row r="303" spans="1:66" s="124" customFormat="1"/>
    <row r="304" spans="1:66" s="124" customFormat="1" hidden="1"/>
    <row r="305" spans="1:66" s="124" customFormat="1" hidden="1"/>
    <row r="306" spans="1:66" s="124" customFormat="1" hidden="1"/>
    <row r="307" spans="1:66" s="124" customFormat="1" hidden="1"/>
    <row r="308" spans="1:66" s="124" customFormat="1" hidden="1">
      <c r="A308" s="124" t="s">
        <v>300</v>
      </c>
      <c r="B308" s="124">
        <f>B297/5</f>
        <v>5513800</v>
      </c>
      <c r="C308" s="110"/>
      <c r="D308" s="124">
        <v>2015</v>
      </c>
      <c r="E308" s="124">
        <v>2016</v>
      </c>
      <c r="F308" s="124">
        <v>2017</v>
      </c>
      <c r="G308" s="124">
        <v>2018</v>
      </c>
      <c r="H308" s="124">
        <v>2019</v>
      </c>
      <c r="I308" s="124">
        <v>2020</v>
      </c>
      <c r="J308" s="124">
        <v>2021</v>
      </c>
      <c r="K308" s="124">
        <v>2022</v>
      </c>
      <c r="L308" s="124">
        <v>2023</v>
      </c>
      <c r="M308" s="124">
        <v>2024</v>
      </c>
      <c r="N308" s="124">
        <v>2025</v>
      </c>
      <c r="O308" s="124">
        <v>2026</v>
      </c>
      <c r="P308" s="124">
        <v>2027</v>
      </c>
      <c r="Q308" s="124">
        <v>2028</v>
      </c>
      <c r="R308" s="124">
        <v>2029</v>
      </c>
      <c r="S308" s="124">
        <v>2030</v>
      </c>
      <c r="T308" s="124">
        <v>2031</v>
      </c>
      <c r="U308" s="124">
        <v>2032</v>
      </c>
      <c r="V308" s="124">
        <v>2033</v>
      </c>
      <c r="W308" s="124">
        <v>2034</v>
      </c>
      <c r="X308" s="124">
        <v>2035</v>
      </c>
      <c r="Y308" s="124">
        <v>2036</v>
      </c>
      <c r="Z308" s="124">
        <v>2037</v>
      </c>
      <c r="AA308" s="124">
        <v>2038</v>
      </c>
      <c r="AB308" s="124">
        <v>2039</v>
      </c>
      <c r="AC308" s="124">
        <v>2040</v>
      </c>
      <c r="AD308" s="124">
        <v>2041</v>
      </c>
      <c r="AE308" s="124">
        <v>2042</v>
      </c>
      <c r="AF308" s="124">
        <v>2043</v>
      </c>
      <c r="AG308" s="124">
        <v>2044</v>
      </c>
      <c r="AH308" s="124">
        <v>2045</v>
      </c>
      <c r="AI308" s="124">
        <v>2046</v>
      </c>
      <c r="AJ308" s="124">
        <v>2047</v>
      </c>
      <c r="AK308" s="124">
        <v>2048</v>
      </c>
      <c r="AL308" s="124">
        <v>2049</v>
      </c>
      <c r="AM308" s="124">
        <v>2050</v>
      </c>
      <c r="AN308" s="124">
        <v>2051</v>
      </c>
      <c r="AO308" s="124">
        <v>2052</v>
      </c>
      <c r="AP308" s="124">
        <v>2053</v>
      </c>
      <c r="AQ308" s="124">
        <v>2054</v>
      </c>
      <c r="AR308" s="124">
        <v>2055</v>
      </c>
      <c r="AS308" s="124">
        <v>2056</v>
      </c>
      <c r="AT308" s="124">
        <v>2057</v>
      </c>
      <c r="AU308" s="124">
        <v>2058</v>
      </c>
      <c r="AV308" s="124">
        <v>2059</v>
      </c>
      <c r="AW308" s="124">
        <v>2060</v>
      </c>
      <c r="AX308" s="124">
        <v>2061</v>
      </c>
      <c r="AY308" s="124">
        <v>2062</v>
      </c>
      <c r="AZ308" s="124">
        <v>2063</v>
      </c>
      <c r="BA308" s="124">
        <v>2064</v>
      </c>
      <c r="BB308" s="124">
        <v>2065</v>
      </c>
      <c r="BC308" s="124">
        <v>2066</v>
      </c>
      <c r="BD308" s="124">
        <v>2067</v>
      </c>
      <c r="BE308" s="124">
        <v>2068</v>
      </c>
      <c r="BF308" s="124">
        <v>2069</v>
      </c>
      <c r="BG308" s="124">
        <v>2070</v>
      </c>
      <c r="BH308" s="124">
        <v>2071</v>
      </c>
      <c r="BI308" s="124">
        <v>2072</v>
      </c>
      <c r="BJ308" s="124">
        <v>2073</v>
      </c>
      <c r="BK308" s="124">
        <v>2074</v>
      </c>
      <c r="BL308" s="124">
        <v>2075</v>
      </c>
      <c r="BM308" s="124">
        <v>2076</v>
      </c>
      <c r="BN308" s="124">
        <v>2077</v>
      </c>
    </row>
    <row r="309" spans="1:66" s="124" customFormat="1" hidden="1">
      <c r="A309" s="124" t="s">
        <v>301</v>
      </c>
      <c r="B309" s="124">
        <f>B298</f>
        <v>10</v>
      </c>
      <c r="D309" s="124">
        <f>B309</f>
        <v>10</v>
      </c>
      <c r="E309" s="124">
        <f>IF(D309&gt;0,D309-1,0)</f>
        <v>9</v>
      </c>
      <c r="F309" s="124">
        <f t="shared" ref="F309" si="1424">IF(E309&gt;0,E309-1,0)</f>
        <v>8</v>
      </c>
      <c r="G309" s="124">
        <f t="shared" ref="G309" si="1425">IF(F309&gt;0,F309-1,0)</f>
        <v>7</v>
      </c>
      <c r="H309" s="124">
        <f t="shared" ref="H309" si="1426">IF(G309&gt;0,G309-1,0)</f>
        <v>6</v>
      </c>
      <c r="I309" s="124">
        <f t="shared" ref="I309" si="1427">IF(H309&gt;0,H309-1,0)</f>
        <v>5</v>
      </c>
      <c r="J309" s="124">
        <f t="shared" ref="J309" si="1428">IF(I309&gt;0,I309-1,0)</f>
        <v>4</v>
      </c>
      <c r="K309" s="124">
        <f t="shared" ref="K309" si="1429">IF(J309&gt;0,J309-1,0)</f>
        <v>3</v>
      </c>
      <c r="L309" s="124">
        <f t="shared" ref="L309" si="1430">IF(K309&gt;0,K309-1,0)</f>
        <v>2</v>
      </c>
      <c r="M309" s="124">
        <f t="shared" ref="M309" si="1431">IF(L309&gt;0,L309-1,0)</f>
        <v>1</v>
      </c>
      <c r="N309" s="124">
        <f t="shared" ref="N309" si="1432">IF(M309&gt;0,M309-1,0)</f>
        <v>0</v>
      </c>
      <c r="O309" s="124">
        <f t="shared" ref="O309" si="1433">IF(N309&gt;0,N309-1,0)</f>
        <v>0</v>
      </c>
      <c r="P309" s="124">
        <f t="shared" ref="P309" si="1434">IF(O309&gt;0,O309-1,0)</f>
        <v>0</v>
      </c>
      <c r="Q309" s="124">
        <f t="shared" ref="Q309" si="1435">IF(P309&gt;0,P309-1,0)</f>
        <v>0</v>
      </c>
      <c r="R309" s="124">
        <f t="shared" ref="R309" si="1436">IF(Q309&gt;0,Q309-1,0)</f>
        <v>0</v>
      </c>
      <c r="S309" s="124">
        <f t="shared" ref="S309" si="1437">IF(R309&gt;0,R309-1,0)</f>
        <v>0</v>
      </c>
      <c r="T309" s="124">
        <f t="shared" ref="T309" si="1438">IF(S309&gt;0,S309-1,0)</f>
        <v>0</v>
      </c>
      <c r="U309" s="124">
        <f t="shared" ref="U309" si="1439">IF(T309&gt;0,T309-1,0)</f>
        <v>0</v>
      </c>
      <c r="V309" s="124">
        <f t="shared" ref="V309" si="1440">IF(U309&gt;0,U309-1,0)</f>
        <v>0</v>
      </c>
      <c r="W309" s="124">
        <f t="shared" ref="W309" si="1441">IF(V309&gt;0,V309-1,0)</f>
        <v>0</v>
      </c>
      <c r="X309" s="124">
        <f t="shared" ref="X309" si="1442">IF(W309&gt;0,W309-1,0)</f>
        <v>0</v>
      </c>
      <c r="Y309" s="124">
        <f t="shared" ref="Y309" si="1443">IF(X309&gt;0,X309-1,0)</f>
        <v>0</v>
      </c>
      <c r="Z309" s="124">
        <f t="shared" ref="Z309" si="1444">IF(Y309&gt;0,Y309-1,0)</f>
        <v>0</v>
      </c>
      <c r="AA309" s="124">
        <f t="shared" ref="AA309" si="1445">IF(Z309&gt;0,Z309-1,0)</f>
        <v>0</v>
      </c>
      <c r="AB309" s="124">
        <f t="shared" ref="AB309" si="1446">IF(AA309&gt;0,AA309-1,0)</f>
        <v>0</v>
      </c>
      <c r="AC309" s="124">
        <f t="shared" ref="AC309" si="1447">IF(AB309&gt;0,AB309-1,0)</f>
        <v>0</v>
      </c>
      <c r="AD309" s="124">
        <f t="shared" ref="AD309" si="1448">IF(AC309&gt;0,AC309-1,0)</f>
        <v>0</v>
      </c>
      <c r="AE309" s="124">
        <f t="shared" ref="AE309" si="1449">IF(AD309&gt;0,AD309-1,0)</f>
        <v>0</v>
      </c>
      <c r="AF309" s="124">
        <f t="shared" ref="AF309" si="1450">IF(AE309&gt;0,AE309-1,0)</f>
        <v>0</v>
      </c>
      <c r="AG309" s="124">
        <f t="shared" ref="AG309" si="1451">IF(AF309&gt;0,AF309-1,0)</f>
        <v>0</v>
      </c>
      <c r="AH309" s="124">
        <f t="shared" ref="AH309" si="1452">IF(AG309&gt;0,AG309-1,0)</f>
        <v>0</v>
      </c>
      <c r="AI309" s="124">
        <f t="shared" ref="AI309" si="1453">IF(AH309&gt;0,AH309-1,0)</f>
        <v>0</v>
      </c>
      <c r="AJ309" s="124">
        <f t="shared" ref="AJ309" si="1454">IF(AI309&gt;0,AI309-1,0)</f>
        <v>0</v>
      </c>
      <c r="AK309" s="124">
        <f t="shared" ref="AK309" si="1455">IF(AJ309&gt;0,AJ309-1,0)</f>
        <v>0</v>
      </c>
      <c r="AL309" s="124">
        <f t="shared" ref="AL309" si="1456">IF(AK309&gt;0,AK309-1,0)</f>
        <v>0</v>
      </c>
      <c r="AM309" s="124">
        <f t="shared" ref="AM309" si="1457">IF(AL309&gt;0,AL309-1,0)</f>
        <v>0</v>
      </c>
      <c r="AN309" s="124">
        <f t="shared" ref="AN309" si="1458">IF(AM309&gt;0,AM309-1,0)</f>
        <v>0</v>
      </c>
      <c r="AO309" s="124">
        <f t="shared" ref="AO309" si="1459">IF(AN309&gt;0,AN309-1,0)</f>
        <v>0</v>
      </c>
      <c r="AP309" s="124">
        <f t="shared" ref="AP309" si="1460">IF(AO309&gt;0,AO309-1,0)</f>
        <v>0</v>
      </c>
      <c r="AQ309" s="124">
        <f t="shared" ref="AQ309" si="1461">IF(AP309&gt;0,AP309-1,0)</f>
        <v>0</v>
      </c>
      <c r="AR309" s="124">
        <f t="shared" ref="AR309" si="1462">IF(AQ309&gt;0,AQ309-1,0)</f>
        <v>0</v>
      </c>
      <c r="AS309" s="124">
        <f t="shared" ref="AS309" si="1463">IF(AR309&gt;0,AR309-1,0)</f>
        <v>0</v>
      </c>
      <c r="AT309" s="124">
        <f t="shared" ref="AT309" si="1464">IF(AS309&gt;0,AS309-1,0)</f>
        <v>0</v>
      </c>
      <c r="AU309" s="124">
        <f t="shared" ref="AU309" si="1465">IF(AT309&gt;0,AT309-1,0)</f>
        <v>0</v>
      </c>
      <c r="AV309" s="124">
        <f t="shared" ref="AV309" si="1466">IF(AU309&gt;0,AU309-1,0)</f>
        <v>0</v>
      </c>
      <c r="AW309" s="124">
        <f t="shared" ref="AW309" si="1467">IF(AV309&gt;0,AV309-1,0)</f>
        <v>0</v>
      </c>
      <c r="AX309" s="124">
        <f t="shared" ref="AX309" si="1468">IF(AW309&gt;0,AW309-1,0)</f>
        <v>0</v>
      </c>
      <c r="AY309" s="124">
        <f t="shared" ref="AY309" si="1469">IF(AX309&gt;0,AX309-1,0)</f>
        <v>0</v>
      </c>
      <c r="AZ309" s="124">
        <f t="shared" ref="AZ309" si="1470">IF(AY309&gt;0,AY309-1,0)</f>
        <v>0</v>
      </c>
      <c r="BA309" s="124">
        <f t="shared" ref="BA309" si="1471">IF(AZ309&gt;0,AZ309-1,0)</f>
        <v>0</v>
      </c>
      <c r="BB309" s="124">
        <f t="shared" ref="BB309" si="1472">IF(BA309&gt;0,BA309-1,0)</f>
        <v>0</v>
      </c>
      <c r="BC309" s="124">
        <f t="shared" ref="BC309" si="1473">IF(BB309&gt;0,BB309-1,0)</f>
        <v>0</v>
      </c>
      <c r="BD309" s="124">
        <f t="shared" ref="BD309" si="1474">IF(BC309&gt;0,BC309-1,0)</f>
        <v>0</v>
      </c>
      <c r="BE309" s="124">
        <f t="shared" ref="BE309" si="1475">IF(BD309&gt;0,BD309-1,0)</f>
        <v>0</v>
      </c>
      <c r="BF309" s="124">
        <f t="shared" ref="BF309" si="1476">IF(BE309&gt;0,BE309-1,0)</f>
        <v>0</v>
      </c>
      <c r="BG309" s="124">
        <f t="shared" ref="BG309" si="1477">IF(BF309&gt;0,BF309-1,0)</f>
        <v>0</v>
      </c>
      <c r="BH309" s="124">
        <f t="shared" ref="BH309" si="1478">IF(BG309&gt;0,BG309-1,0)</f>
        <v>0</v>
      </c>
      <c r="BI309" s="124">
        <f t="shared" ref="BI309" si="1479">IF(BH309&gt;0,BH309-1,0)</f>
        <v>0</v>
      </c>
      <c r="BJ309" s="124">
        <f t="shared" ref="BJ309" si="1480">IF(BI309&gt;0,BI309-1,0)</f>
        <v>0</v>
      </c>
      <c r="BK309" s="124">
        <f t="shared" ref="BK309" si="1481">IF(BJ309&gt;0,BJ309-1,0)</f>
        <v>0</v>
      </c>
      <c r="BL309" s="124">
        <f t="shared" ref="BL309" si="1482">IF(BK309&gt;0,BK309-1,0)</f>
        <v>0</v>
      </c>
      <c r="BM309" s="124">
        <f t="shared" ref="BM309" si="1483">IF(BL309&gt;0,BL309-1,0)</f>
        <v>0</v>
      </c>
      <c r="BN309" s="124">
        <f t="shared" ref="BN309" si="1484">IF(BM309&gt;0,BM309-1,0)</f>
        <v>0</v>
      </c>
    </row>
    <row r="310" spans="1:66" s="124" customFormat="1" hidden="1">
      <c r="D310" s="124">
        <f>B308</f>
        <v>5513800</v>
      </c>
      <c r="E310" s="124">
        <f>D314</f>
        <v>5091251.0156742278</v>
      </c>
      <c r="F310" s="124">
        <f t="shared" ref="F310" si="1485">E314</f>
        <v>4644254.5543981791</v>
      </c>
      <c r="G310" s="124">
        <f t="shared" ref="G310" si="1486">F314</f>
        <v>4171396.1550054443</v>
      </c>
      <c r="H310" s="124">
        <f t="shared" ref="H310" si="1487">G314</f>
        <v>3671179.5196478441</v>
      </c>
      <c r="I310" s="124">
        <f t="shared" ref="I310" si="1488">H314</f>
        <v>3142021.7789588403</v>
      </c>
      <c r="J310" s="124">
        <f t="shared" ref="J310" si="1489">I314</f>
        <v>2582248.4832728296</v>
      </c>
      <c r="K310" s="124">
        <f t="shared" ref="K310" si="1490">J314</f>
        <v>1990088.3040506998</v>
      </c>
      <c r="L310" s="124">
        <f t="shared" ref="L310" si="1491">K314</f>
        <v>1363667.4287450039</v>
      </c>
      <c r="M310" s="124">
        <f t="shared" ref="M310" si="1492">L314</f>
        <v>701003.63136804989</v>
      </c>
      <c r="N310" s="124">
        <f t="shared" ref="N310" si="1493">M314</f>
        <v>0</v>
      </c>
      <c r="O310" s="124" t="e">
        <f t="shared" ref="O310" si="1494">N314</f>
        <v>#N/A</v>
      </c>
      <c r="P310" s="124" t="e">
        <f t="shared" ref="P310" si="1495">O314</f>
        <v>#N/A</v>
      </c>
      <c r="Q310" s="124" t="e">
        <f t="shared" ref="Q310" si="1496">P314</f>
        <v>#N/A</v>
      </c>
      <c r="R310" s="124" t="e">
        <f t="shared" ref="R310" si="1497">Q314</f>
        <v>#N/A</v>
      </c>
      <c r="S310" s="124" t="e">
        <f t="shared" ref="S310" si="1498">R314</f>
        <v>#N/A</v>
      </c>
      <c r="T310" s="124" t="e">
        <f t="shared" ref="T310" si="1499">S314</f>
        <v>#N/A</v>
      </c>
      <c r="U310" s="124" t="e">
        <f t="shared" ref="U310" si="1500">T314</f>
        <v>#N/A</v>
      </c>
      <c r="V310" s="124" t="e">
        <f t="shared" ref="V310" si="1501">U314</f>
        <v>#N/A</v>
      </c>
      <c r="W310" s="124" t="e">
        <f t="shared" ref="W310" si="1502">V314</f>
        <v>#N/A</v>
      </c>
      <c r="X310" s="124" t="e">
        <f t="shared" ref="X310" si="1503">W314</f>
        <v>#N/A</v>
      </c>
      <c r="Y310" s="124" t="e">
        <f t="shared" ref="Y310" si="1504">X314</f>
        <v>#N/A</v>
      </c>
      <c r="Z310" s="124" t="e">
        <f t="shared" ref="Z310" si="1505">Y314</f>
        <v>#N/A</v>
      </c>
      <c r="AA310" s="124" t="e">
        <f t="shared" ref="AA310" si="1506">Z314</f>
        <v>#N/A</v>
      </c>
      <c r="AB310" s="124" t="e">
        <f t="shared" ref="AB310" si="1507">AA314</f>
        <v>#N/A</v>
      </c>
      <c r="AC310" s="124" t="e">
        <f t="shared" ref="AC310" si="1508">AB314</f>
        <v>#N/A</v>
      </c>
      <c r="AD310" s="124" t="e">
        <f t="shared" ref="AD310" si="1509">AC314</f>
        <v>#N/A</v>
      </c>
      <c r="AE310" s="124" t="e">
        <f t="shared" ref="AE310" si="1510">AD314</f>
        <v>#N/A</v>
      </c>
      <c r="AF310" s="124" t="e">
        <f t="shared" ref="AF310" si="1511">AE314</f>
        <v>#N/A</v>
      </c>
      <c r="AG310" s="124" t="e">
        <f t="shared" ref="AG310" si="1512">AF314</f>
        <v>#N/A</v>
      </c>
      <c r="AH310" s="124" t="e">
        <f t="shared" ref="AH310" si="1513">AG314</f>
        <v>#N/A</v>
      </c>
      <c r="AI310" s="124" t="e">
        <f t="shared" ref="AI310" si="1514">AH314</f>
        <v>#N/A</v>
      </c>
      <c r="AJ310" s="124" t="e">
        <f t="shared" ref="AJ310" si="1515">AI314</f>
        <v>#N/A</v>
      </c>
      <c r="AK310" s="124" t="e">
        <f t="shared" ref="AK310" si="1516">AJ314</f>
        <v>#N/A</v>
      </c>
      <c r="AL310" s="124" t="e">
        <f t="shared" ref="AL310" si="1517">AK314</f>
        <v>#N/A</v>
      </c>
      <c r="AM310" s="124" t="e">
        <f t="shared" ref="AM310" si="1518">AL314</f>
        <v>#N/A</v>
      </c>
      <c r="AN310" s="124" t="e">
        <f t="shared" ref="AN310" si="1519">AM314</f>
        <v>#N/A</v>
      </c>
      <c r="AO310" s="124" t="e">
        <f t="shared" ref="AO310" si="1520">AN314</f>
        <v>#N/A</v>
      </c>
      <c r="AP310" s="124" t="e">
        <f t="shared" ref="AP310" si="1521">AO314</f>
        <v>#N/A</v>
      </c>
      <c r="AQ310" s="124" t="e">
        <f t="shared" ref="AQ310" si="1522">AP314</f>
        <v>#N/A</v>
      </c>
      <c r="AR310" s="124" t="e">
        <f t="shared" ref="AR310" si="1523">AQ314</f>
        <v>#N/A</v>
      </c>
      <c r="AS310" s="124" t="e">
        <f t="shared" ref="AS310" si="1524">AR314</f>
        <v>#N/A</v>
      </c>
      <c r="AT310" s="124" t="e">
        <f t="shared" ref="AT310" si="1525">AS314</f>
        <v>#N/A</v>
      </c>
      <c r="AU310" s="124" t="e">
        <f t="shared" ref="AU310" si="1526">AT314</f>
        <v>#N/A</v>
      </c>
      <c r="AV310" s="124" t="e">
        <f t="shared" ref="AV310" si="1527">AU314</f>
        <v>#N/A</v>
      </c>
      <c r="AW310" s="124" t="e">
        <f t="shared" ref="AW310" si="1528">AV314</f>
        <v>#N/A</v>
      </c>
      <c r="AX310" s="124" t="e">
        <f t="shared" ref="AX310" si="1529">AW314</f>
        <v>#N/A</v>
      </c>
      <c r="AY310" s="124" t="e">
        <f t="shared" ref="AY310" si="1530">AX314</f>
        <v>#N/A</v>
      </c>
      <c r="AZ310" s="124" t="e">
        <f t="shared" ref="AZ310" si="1531">AY314</f>
        <v>#N/A</v>
      </c>
      <c r="BA310" s="124" t="e">
        <f t="shared" ref="BA310" si="1532">AZ314</f>
        <v>#N/A</v>
      </c>
      <c r="BB310" s="124" t="e">
        <f t="shared" ref="BB310" si="1533">BA314</f>
        <v>#N/A</v>
      </c>
      <c r="BC310" s="124" t="e">
        <f t="shared" ref="BC310" si="1534">BB314</f>
        <v>#N/A</v>
      </c>
      <c r="BD310" s="124" t="e">
        <f t="shared" ref="BD310" si="1535">BC314</f>
        <v>#N/A</v>
      </c>
      <c r="BE310" s="124" t="e">
        <f t="shared" ref="BE310" si="1536">BD314</f>
        <v>#N/A</v>
      </c>
      <c r="BF310" s="124" t="e">
        <f t="shared" ref="BF310" si="1537">BE314</f>
        <v>#N/A</v>
      </c>
      <c r="BG310" s="124" t="e">
        <f t="shared" ref="BG310" si="1538">BF314</f>
        <v>#N/A</v>
      </c>
      <c r="BH310" s="124" t="e">
        <f t="shared" ref="BH310" si="1539">BG314</f>
        <v>#N/A</v>
      </c>
      <c r="BI310" s="124" t="e">
        <f t="shared" ref="BI310" si="1540">BH314</f>
        <v>#N/A</v>
      </c>
      <c r="BJ310" s="124" t="e">
        <f t="shared" ref="BJ310" si="1541">BI314</f>
        <v>#N/A</v>
      </c>
      <c r="BK310" s="124" t="e">
        <f t="shared" ref="BK310" si="1542">BJ314</f>
        <v>#N/A</v>
      </c>
      <c r="BL310" s="124" t="e">
        <f t="shared" ref="BL310" si="1543">BK314</f>
        <v>#N/A</v>
      </c>
      <c r="BM310" s="124" t="e">
        <f t="shared" ref="BM310" si="1544">BL314</f>
        <v>#N/A</v>
      </c>
      <c r="BN310" s="124" t="e">
        <f t="shared" ref="BN310" si="1545">BM314</f>
        <v>#N/A</v>
      </c>
    </row>
    <row r="311" spans="1:66" s="124" customFormat="1" hidden="1">
      <c r="C311" s="124" t="s">
        <v>29</v>
      </c>
      <c r="D311" s="124">
        <f>IF($D309&gt;=1,($B308/HLOOKUP($D309,'Annuity Cal'!$H$7:$BE$11,2,FALSE))*HLOOKUP(D309,'Annuity Cal'!$H$7:$BE$11,3,FALSE),(IF(D309&lt;=(-1),D309,0)))</f>
        <v>422548.98432577221</v>
      </c>
      <c r="E311" s="124">
        <f>IF($D309&gt;=1,($B308/HLOOKUP($D309,'Annuity Cal'!$H$7:$BE$11,2,FALSE))*HLOOKUP(E309,'Annuity Cal'!$H$7:$BE$11,3,FALSE),(IF(E309&lt;=(-1),E309,0)))</f>
        <v>446996.46127604903</v>
      </c>
      <c r="F311" s="124">
        <f>IF($D309&gt;=1,($B308/HLOOKUP($D309,'Annuity Cal'!$H$7:$BE$11,2,FALSE))*HLOOKUP(F309,'Annuity Cal'!$H$7:$BE$11,3,FALSE),(IF(F309&lt;=(-1),F309,0)))</f>
        <v>472858.39939273463</v>
      </c>
      <c r="G311" s="124">
        <f>IF($D309&gt;=1,($B308/HLOOKUP($D309,'Annuity Cal'!$H$7:$BE$11,2,FALSE))*HLOOKUP(G309,'Annuity Cal'!$H$7:$BE$11,3,FALSE),(IF(G309&lt;=(-1),G309,0)))</f>
        <v>500216.63535760011</v>
      </c>
      <c r="H311" s="124">
        <f>IF($D309&gt;=1,($B308/HLOOKUP($D309,'Annuity Cal'!$H$7:$BE$11,2,FALSE))*HLOOKUP(H309,'Annuity Cal'!$H$7:$BE$11,3,FALSE),(IF(H309&lt;=(-1),H309,0)))</f>
        <v>529157.74068900407</v>
      </c>
      <c r="I311" s="124">
        <f>IF($D309&gt;=1,($B308/HLOOKUP($D309,'Annuity Cal'!$H$7:$BE$11,2,FALSE))*HLOOKUP(I309,'Annuity Cal'!$H$7:$BE$11,3,FALSE),(IF(I309&lt;=(-1),I309,0)))</f>
        <v>559773.29568601062</v>
      </c>
      <c r="J311" s="124">
        <f>IF($D309&gt;=1,($B308/HLOOKUP($D309,'Annuity Cal'!$H$7:$BE$11,2,FALSE))*HLOOKUP(J309,'Annuity Cal'!$H$7:$BE$11,3,FALSE),(IF(J309&lt;=(-1),J309,0)))</f>
        <v>592160.17922212987</v>
      </c>
      <c r="K311" s="124">
        <f>IF($D309&gt;=1,($B308/HLOOKUP($D309,'Annuity Cal'!$H$7:$BE$11,2,FALSE))*HLOOKUP(K309,'Annuity Cal'!$H$7:$BE$11,3,FALSE),(IF(K309&lt;=(-1),K309,0)))</f>
        <v>626420.87530569604</v>
      </c>
      <c r="L311" s="124">
        <f>IF($D309&gt;=1,($B308/HLOOKUP($D309,'Annuity Cal'!$H$7:$BE$11,2,FALSE))*HLOOKUP(L309,'Annuity Cal'!$H$7:$BE$11,3,FALSE),(IF(L309&lt;=(-1),L309,0)))</f>
        <v>662663.797376954</v>
      </c>
      <c r="M311" s="124">
        <f>IF($D309&gt;=1,($B308/HLOOKUP($D309,'Annuity Cal'!$H$7:$BE$11,2,FALSE))*HLOOKUP(M309,'Annuity Cal'!$H$7:$BE$11,3,FALSE),(IF(M309&lt;=(-1),M309,0)))</f>
        <v>701003.6313680493</v>
      </c>
      <c r="N311" s="124" t="e">
        <f>IF($D309&gt;=1,($B308/HLOOKUP($D309,'Annuity Cal'!$H$7:$BE$11,2,FALSE))*HLOOKUP(N309,'Annuity Cal'!$H$7:$BE$11,3,FALSE),(IF(N309&lt;=(-1),N309,0)))</f>
        <v>#N/A</v>
      </c>
      <c r="O311" s="124" t="e">
        <f>IF($D309&gt;=1,($B308/HLOOKUP($D309,'Annuity Cal'!$H$7:$BE$11,2,FALSE))*HLOOKUP(O309,'Annuity Cal'!$H$7:$BE$11,3,FALSE),(IF(O309&lt;=(-1),O309,0)))</f>
        <v>#N/A</v>
      </c>
      <c r="P311" s="124" t="e">
        <f>IF($D309&gt;=1,($B308/HLOOKUP($D309,'Annuity Cal'!$H$7:$BE$11,2,FALSE))*HLOOKUP(P309,'Annuity Cal'!$H$7:$BE$11,3,FALSE),(IF(P309&lt;=(-1),P309,0)))</f>
        <v>#N/A</v>
      </c>
      <c r="Q311" s="124" t="e">
        <f>IF($D309&gt;=1,($B308/HLOOKUP($D309,'Annuity Cal'!$H$7:$BE$11,2,FALSE))*HLOOKUP(Q309,'Annuity Cal'!$H$7:$BE$11,3,FALSE),(IF(Q309&lt;=(-1),Q309,0)))</f>
        <v>#N/A</v>
      </c>
      <c r="R311" s="124" t="e">
        <f>IF($D309&gt;=1,($B308/HLOOKUP($D309,'Annuity Cal'!$H$7:$BE$11,2,FALSE))*HLOOKUP(R309,'Annuity Cal'!$H$7:$BE$11,3,FALSE),(IF(R309&lt;=(-1),R309,0)))</f>
        <v>#N/A</v>
      </c>
      <c r="S311" s="124" t="e">
        <f>IF($D309&gt;=1,($B308/HLOOKUP($D309,'Annuity Cal'!$H$7:$BE$11,2,FALSE))*HLOOKUP(S309,'Annuity Cal'!$H$7:$BE$11,3,FALSE),(IF(S309&lt;=(-1),S309,0)))</f>
        <v>#N/A</v>
      </c>
      <c r="T311" s="124" t="e">
        <f>IF($D309&gt;=1,($B308/HLOOKUP($D309,'Annuity Cal'!$H$7:$BE$11,2,FALSE))*HLOOKUP(T309,'Annuity Cal'!$H$7:$BE$11,3,FALSE),(IF(T309&lt;=(-1),T309,0)))</f>
        <v>#N/A</v>
      </c>
      <c r="U311" s="124" t="e">
        <f>IF($D309&gt;=1,($B308/HLOOKUP($D309,'Annuity Cal'!$H$7:$BE$11,2,FALSE))*HLOOKUP(U309,'Annuity Cal'!$H$7:$BE$11,3,FALSE),(IF(U309&lt;=(-1),U309,0)))</f>
        <v>#N/A</v>
      </c>
      <c r="V311" s="124" t="e">
        <f>IF($D309&gt;=1,($B308/HLOOKUP($D309,'Annuity Cal'!$H$7:$BE$11,2,FALSE))*HLOOKUP(V309,'Annuity Cal'!$H$7:$BE$11,3,FALSE),(IF(V309&lt;=(-1),V309,0)))</f>
        <v>#N/A</v>
      </c>
      <c r="W311" s="124" t="e">
        <f>IF($D309&gt;=1,($B308/HLOOKUP($D309,'Annuity Cal'!$H$7:$BE$11,2,FALSE))*HLOOKUP(W309,'Annuity Cal'!$H$7:$BE$11,3,FALSE),(IF(W309&lt;=(-1),W309,0)))</f>
        <v>#N/A</v>
      </c>
      <c r="X311" s="124" t="e">
        <f>IF($D309&gt;=1,($B308/HLOOKUP($D309,'Annuity Cal'!$H$7:$BE$11,2,FALSE))*HLOOKUP(X309,'Annuity Cal'!$H$7:$BE$11,3,FALSE),(IF(X309&lt;=(-1),X309,0)))</f>
        <v>#N/A</v>
      </c>
      <c r="Y311" s="124" t="e">
        <f>IF($D309&gt;=1,($B308/HLOOKUP($D309,'Annuity Cal'!$H$7:$BE$11,2,FALSE))*HLOOKUP(Y309,'Annuity Cal'!$H$7:$BE$11,3,FALSE),(IF(Y309&lt;=(-1),Y309,0)))</f>
        <v>#N/A</v>
      </c>
      <c r="Z311" s="124" t="e">
        <f>IF($D309&gt;=1,($B308/HLOOKUP($D309,'Annuity Cal'!$H$7:$BE$11,2,FALSE))*HLOOKUP(Z309,'Annuity Cal'!$H$7:$BE$11,3,FALSE),(IF(Z309&lt;=(-1),Z309,0)))</f>
        <v>#N/A</v>
      </c>
      <c r="AA311" s="124" t="e">
        <f>IF($D309&gt;=1,($B308/HLOOKUP($D309,'Annuity Cal'!$H$7:$BE$11,2,FALSE))*HLOOKUP(AA309,'Annuity Cal'!$H$7:$BE$11,3,FALSE),(IF(AA309&lt;=(-1),AA309,0)))</f>
        <v>#N/A</v>
      </c>
      <c r="AB311" s="124" t="e">
        <f>IF($D309&gt;=1,($B308/HLOOKUP($D309,'Annuity Cal'!$H$7:$BE$11,2,FALSE))*HLOOKUP(AB309,'Annuity Cal'!$H$7:$BE$11,3,FALSE),(IF(AB309&lt;=(-1),AB309,0)))</f>
        <v>#N/A</v>
      </c>
      <c r="AC311" s="124" t="e">
        <f>IF($D309&gt;=1,($B308/HLOOKUP($D309,'Annuity Cal'!$H$7:$BE$11,2,FALSE))*HLOOKUP(AC309,'Annuity Cal'!$H$7:$BE$11,3,FALSE),(IF(AC309&lt;=(-1),AC309,0)))</f>
        <v>#N/A</v>
      </c>
      <c r="AD311" s="124" t="e">
        <f>IF($D309&gt;=1,($B308/HLOOKUP($D309,'Annuity Cal'!$H$7:$BE$11,2,FALSE))*HLOOKUP(AD309,'Annuity Cal'!$H$7:$BE$11,3,FALSE),(IF(AD309&lt;=(-1),AD309,0)))</f>
        <v>#N/A</v>
      </c>
      <c r="AE311" s="124" t="e">
        <f>IF($D309&gt;=1,($B308/HLOOKUP($D309,'Annuity Cal'!$H$7:$BE$11,2,FALSE))*HLOOKUP(AE309,'Annuity Cal'!$H$7:$BE$11,3,FALSE),(IF(AE309&lt;=(-1),AE309,0)))</f>
        <v>#N/A</v>
      </c>
      <c r="AF311" s="124" t="e">
        <f>IF($D309&gt;=1,($B308/HLOOKUP($D309,'Annuity Cal'!$H$7:$BE$11,2,FALSE))*HLOOKUP(AF309,'Annuity Cal'!$H$7:$BE$11,3,FALSE),(IF(AF309&lt;=(-1),AF309,0)))</f>
        <v>#N/A</v>
      </c>
      <c r="AG311" s="124" t="e">
        <f>IF($D309&gt;=1,($B308/HLOOKUP($D309,'Annuity Cal'!$H$7:$BE$11,2,FALSE))*HLOOKUP(AG309,'Annuity Cal'!$H$7:$BE$11,3,FALSE),(IF(AG309&lt;=(-1),AG309,0)))</f>
        <v>#N/A</v>
      </c>
      <c r="AH311" s="124" t="e">
        <f>IF($D309&gt;=1,($B308/HLOOKUP($D309,'Annuity Cal'!$H$7:$BE$11,2,FALSE))*HLOOKUP(AH309,'Annuity Cal'!$H$7:$BE$11,3,FALSE),(IF(AH309&lt;=(-1),AH309,0)))</f>
        <v>#N/A</v>
      </c>
      <c r="AI311" s="124" t="e">
        <f>IF($D309&gt;=1,($B308/HLOOKUP($D309,'Annuity Cal'!$H$7:$BE$11,2,FALSE))*HLOOKUP(AI309,'Annuity Cal'!$H$7:$BE$11,3,FALSE),(IF(AI309&lt;=(-1),AI309,0)))</f>
        <v>#N/A</v>
      </c>
      <c r="AJ311" s="124" t="e">
        <f>IF($D309&gt;=1,($B308/HLOOKUP($D309,'Annuity Cal'!$H$7:$BE$11,2,FALSE))*HLOOKUP(AJ309,'Annuity Cal'!$H$7:$BE$11,3,FALSE),(IF(AJ309&lt;=(-1),AJ309,0)))</f>
        <v>#N/A</v>
      </c>
      <c r="AK311" s="124" t="e">
        <f>IF($D309&gt;=1,($B308/HLOOKUP($D309,'Annuity Cal'!$H$7:$BE$11,2,FALSE))*HLOOKUP(AK309,'Annuity Cal'!$H$7:$BE$11,3,FALSE),(IF(AK309&lt;=(-1),AK309,0)))</f>
        <v>#N/A</v>
      </c>
      <c r="AL311" s="124" t="e">
        <f>IF($D309&gt;=1,($B308/HLOOKUP($D309,'Annuity Cal'!$H$7:$BE$11,2,FALSE))*HLOOKUP(AL309,'Annuity Cal'!$H$7:$BE$11,3,FALSE),(IF(AL309&lt;=(-1),AL309,0)))</f>
        <v>#N/A</v>
      </c>
      <c r="AM311" s="124" t="e">
        <f>IF($D309&gt;=1,($B308/HLOOKUP($D309,'Annuity Cal'!$H$7:$BE$11,2,FALSE))*HLOOKUP(AM309,'Annuity Cal'!$H$7:$BE$11,3,FALSE),(IF(AM309&lt;=(-1),AM309,0)))</f>
        <v>#N/A</v>
      </c>
      <c r="AN311" s="124" t="e">
        <f>IF($D309&gt;=1,($B308/HLOOKUP($D309,'Annuity Cal'!$H$7:$BE$11,2,FALSE))*HLOOKUP(AN309,'Annuity Cal'!$H$7:$BE$11,3,FALSE),(IF(AN309&lt;=(-1),AN309,0)))</f>
        <v>#N/A</v>
      </c>
      <c r="AO311" s="124" t="e">
        <f>IF($D309&gt;=1,($B308/HLOOKUP($D309,'Annuity Cal'!$H$7:$BE$11,2,FALSE))*HLOOKUP(AO309,'Annuity Cal'!$H$7:$BE$11,3,FALSE),(IF(AO309&lt;=(-1),AO309,0)))</f>
        <v>#N/A</v>
      </c>
      <c r="AP311" s="124" t="e">
        <f>IF($D309&gt;=1,($B308/HLOOKUP($D309,'Annuity Cal'!$H$7:$BE$11,2,FALSE))*HLOOKUP(AP309,'Annuity Cal'!$H$7:$BE$11,3,FALSE),(IF(AP309&lt;=(-1),AP309,0)))</f>
        <v>#N/A</v>
      </c>
      <c r="AQ311" s="124" t="e">
        <f>IF($D309&gt;=1,($B308/HLOOKUP($D309,'Annuity Cal'!$H$7:$BE$11,2,FALSE))*HLOOKUP(AQ309,'Annuity Cal'!$H$7:$BE$11,3,FALSE),(IF(AQ309&lt;=(-1),AQ309,0)))</f>
        <v>#N/A</v>
      </c>
      <c r="AR311" s="124" t="e">
        <f>IF($D309&gt;=1,($B308/HLOOKUP($D309,'Annuity Cal'!$H$7:$BE$11,2,FALSE))*HLOOKUP(AR309,'Annuity Cal'!$H$7:$BE$11,3,FALSE),(IF(AR309&lt;=(-1),AR309,0)))</f>
        <v>#N/A</v>
      </c>
      <c r="AS311" s="124" t="e">
        <f>IF($D309&gt;=1,($B308/HLOOKUP($D309,'Annuity Cal'!$H$7:$BE$11,2,FALSE))*HLOOKUP(AS309,'Annuity Cal'!$H$7:$BE$11,3,FALSE),(IF(AS309&lt;=(-1),AS309,0)))</f>
        <v>#N/A</v>
      </c>
      <c r="AT311" s="124" t="e">
        <f>IF($D309&gt;=1,($B308/HLOOKUP($D309,'Annuity Cal'!$H$7:$BE$11,2,FALSE))*HLOOKUP(AT309,'Annuity Cal'!$H$7:$BE$11,3,FALSE),(IF(AT309&lt;=(-1),AT309,0)))</f>
        <v>#N/A</v>
      </c>
      <c r="AU311" s="124" t="e">
        <f>IF($D309&gt;=1,($B308/HLOOKUP($D309,'Annuity Cal'!$H$7:$BE$11,2,FALSE))*HLOOKUP(AU309,'Annuity Cal'!$H$7:$BE$11,3,FALSE),(IF(AU309&lt;=(-1),AU309,0)))</f>
        <v>#N/A</v>
      </c>
      <c r="AV311" s="124" t="e">
        <f>IF($D309&gt;=1,($B308/HLOOKUP($D309,'Annuity Cal'!$H$7:$BE$11,2,FALSE))*HLOOKUP(AV309,'Annuity Cal'!$H$7:$BE$11,3,FALSE),(IF(AV309&lt;=(-1),AV309,0)))</f>
        <v>#N/A</v>
      </c>
      <c r="AW311" s="124" t="e">
        <f>IF($D309&gt;=1,($B308/HLOOKUP($D309,'Annuity Cal'!$H$7:$BE$11,2,FALSE))*HLOOKUP(AW309,'Annuity Cal'!$H$7:$BE$11,3,FALSE),(IF(AW309&lt;=(-1),AW309,0)))</f>
        <v>#N/A</v>
      </c>
      <c r="AX311" s="124" t="e">
        <f>IF($D309&gt;=1,($B308/HLOOKUP($D309,'Annuity Cal'!$H$7:$BE$11,2,FALSE))*HLOOKUP(AX309,'Annuity Cal'!$H$7:$BE$11,3,FALSE),(IF(AX309&lt;=(-1),AX309,0)))</f>
        <v>#N/A</v>
      </c>
      <c r="AY311" s="124" t="e">
        <f>IF($D309&gt;=1,($B308/HLOOKUP($D309,'Annuity Cal'!$H$7:$BE$11,2,FALSE))*HLOOKUP(AY309,'Annuity Cal'!$H$7:$BE$11,3,FALSE),(IF(AY309&lt;=(-1),AY309,0)))</f>
        <v>#N/A</v>
      </c>
      <c r="AZ311" s="124" t="e">
        <f>IF($D309&gt;=1,($B308/HLOOKUP($D309,'Annuity Cal'!$H$7:$BE$11,2,FALSE))*HLOOKUP(AZ309,'Annuity Cal'!$H$7:$BE$11,3,FALSE),(IF(AZ309&lt;=(-1),AZ309,0)))</f>
        <v>#N/A</v>
      </c>
      <c r="BA311" s="124" t="e">
        <f>IF($D309&gt;=1,($B308/HLOOKUP($D309,'Annuity Cal'!$H$7:$BE$11,2,FALSE))*HLOOKUP(BA309,'Annuity Cal'!$H$7:$BE$11,3,FALSE),(IF(BA309&lt;=(-1),BA309,0)))</f>
        <v>#N/A</v>
      </c>
      <c r="BB311" s="124" t="e">
        <f>IF($D309&gt;=1,($B308/HLOOKUP($D309,'Annuity Cal'!$H$7:$BE$11,2,FALSE))*HLOOKUP(BB309,'Annuity Cal'!$H$7:$BE$11,3,FALSE),(IF(BB309&lt;=(-1),BB309,0)))</f>
        <v>#N/A</v>
      </c>
      <c r="BC311" s="124" t="e">
        <f>IF($D309&gt;=1,($B308/HLOOKUP($D309,'Annuity Cal'!$H$7:$BE$11,2,FALSE))*HLOOKUP(BC309,'Annuity Cal'!$H$7:$BE$11,3,FALSE),(IF(BC309&lt;=(-1),BC309,0)))</f>
        <v>#N/A</v>
      </c>
      <c r="BD311" s="124" t="e">
        <f>IF($D309&gt;=1,($B308/HLOOKUP($D309,'Annuity Cal'!$H$7:$BE$11,2,FALSE))*HLOOKUP(BD309,'Annuity Cal'!$H$7:$BE$11,3,FALSE),(IF(BD309&lt;=(-1),BD309,0)))</f>
        <v>#N/A</v>
      </c>
      <c r="BE311" s="124" t="e">
        <f>IF($D309&gt;=1,($B308/HLOOKUP($D309,'Annuity Cal'!$H$7:$BE$11,2,FALSE))*HLOOKUP(BE309,'Annuity Cal'!$H$7:$BE$11,3,FALSE),(IF(BE309&lt;=(-1),BE309,0)))</f>
        <v>#N/A</v>
      </c>
      <c r="BF311" s="124" t="e">
        <f>IF($D309&gt;=1,($B308/HLOOKUP($D309,'Annuity Cal'!$H$7:$BE$11,2,FALSE))*HLOOKUP(BF309,'Annuity Cal'!$H$7:$BE$11,3,FALSE),(IF(BF309&lt;=(-1),BF309,0)))</f>
        <v>#N/A</v>
      </c>
      <c r="BG311" s="124" t="e">
        <f>IF($D309&gt;=1,($B308/HLOOKUP($D309,'Annuity Cal'!$H$7:$BE$11,2,FALSE))*HLOOKUP(BG309,'Annuity Cal'!$H$7:$BE$11,3,FALSE),(IF(BG309&lt;=(-1),BG309,0)))</f>
        <v>#N/A</v>
      </c>
      <c r="BH311" s="124" t="e">
        <f>IF($D309&gt;=1,($B308/HLOOKUP($D309,'Annuity Cal'!$H$7:$BE$11,2,FALSE))*HLOOKUP(BH309,'Annuity Cal'!$H$7:$BE$11,3,FALSE),(IF(BH309&lt;=(-1),BH309,0)))</f>
        <v>#N/A</v>
      </c>
      <c r="BI311" s="124" t="e">
        <f>IF($D309&gt;=1,($B308/HLOOKUP($D309,'Annuity Cal'!$H$7:$BE$11,2,FALSE))*HLOOKUP(BI309,'Annuity Cal'!$H$7:$BE$11,3,FALSE),(IF(BI309&lt;=(-1),BI309,0)))</f>
        <v>#N/A</v>
      </c>
      <c r="BJ311" s="124" t="e">
        <f>IF($D309&gt;=1,($B308/HLOOKUP($D309,'Annuity Cal'!$H$7:$BE$11,2,FALSE))*HLOOKUP(BJ309,'Annuity Cal'!$H$7:$BE$11,3,FALSE),(IF(BJ309&lt;=(-1),BJ309,0)))</f>
        <v>#N/A</v>
      </c>
      <c r="BK311" s="124" t="e">
        <f>IF($D309&gt;=1,($B308/HLOOKUP($D309,'Annuity Cal'!$H$7:$BE$11,2,FALSE))*HLOOKUP(BK309,'Annuity Cal'!$H$7:$BE$11,3,FALSE),(IF(BK309&lt;=(-1),BK309,0)))</f>
        <v>#N/A</v>
      </c>
      <c r="BL311" s="124" t="e">
        <f>IF($D309&gt;=1,($B308/HLOOKUP($D309,'Annuity Cal'!$H$7:$BE$11,2,FALSE))*HLOOKUP(BL309,'Annuity Cal'!$H$7:$BE$11,3,FALSE),(IF(BL309&lt;=(-1),BL309,0)))</f>
        <v>#N/A</v>
      </c>
      <c r="BM311" s="124" t="e">
        <f>IF($D309&gt;=1,($B308/HLOOKUP($D309,'Annuity Cal'!$H$7:$BE$11,2,FALSE))*HLOOKUP(BM309,'Annuity Cal'!$H$7:$BE$11,3,FALSE),(IF(BM309&lt;=(-1),BM309,0)))</f>
        <v>#N/A</v>
      </c>
      <c r="BN311" s="124" t="e">
        <f>IF($D309&gt;=1,($B308/HLOOKUP($D309,'Annuity Cal'!$H$7:$BE$11,2,FALSE))*HLOOKUP(BN309,'Annuity Cal'!$H$7:$BE$11,3,FALSE),(IF(BN309&lt;=(-1),BN309,0)))</f>
        <v>#N/A</v>
      </c>
    </row>
    <row r="312" spans="1:66" s="124" customFormat="1" hidden="1">
      <c r="C312" s="124" t="s">
        <v>31</v>
      </c>
      <c r="D312" s="124">
        <f>IF($D309&gt;=1,($B308/HLOOKUP($D309,'Annuity Cal'!$H$7:$BE$11,2,FALSE))*HLOOKUP(D309,'Annuity Cal'!$H$7:$BE$11,4,FALSE),(IF(D309&lt;=(-1),D309,0)))</f>
        <v>298163.53081208339</v>
      </c>
      <c r="E312" s="124">
        <f>IF($D309&gt;=1,($B308/HLOOKUP($D309,'Annuity Cal'!$H$7:$BE$11,2,FALSE))*HLOOKUP(E309,'Annuity Cal'!$H$7:$BE$11,4,FALSE),(IF(E309&lt;=(-1),E309,0)))</f>
        <v>273716.05386180658</v>
      </c>
      <c r="F312" s="124">
        <f>IF($D309&gt;=1,($B308/HLOOKUP($D309,'Annuity Cal'!$H$7:$BE$11,2,FALSE))*HLOOKUP(F309,'Annuity Cal'!$H$7:$BE$11,4,FALSE),(IF(F309&lt;=(-1),F309,0)))</f>
        <v>247854.11574512094</v>
      </c>
      <c r="G312" s="124">
        <f>IF($D309&gt;=1,($B308/HLOOKUP($D309,'Annuity Cal'!$H$7:$BE$11,2,FALSE))*HLOOKUP(G309,'Annuity Cal'!$H$7:$BE$11,4,FALSE),(IF(G309&lt;=(-1),G309,0)))</f>
        <v>220495.87978025549</v>
      </c>
      <c r="H312" s="124">
        <f>IF($D309&gt;=1,($B308/HLOOKUP($D309,'Annuity Cal'!$H$7:$BE$11,2,FALSE))*HLOOKUP(H309,'Annuity Cal'!$H$7:$BE$11,4,FALSE),(IF(H309&lt;=(-1),H309,0)))</f>
        <v>191554.77444885153</v>
      </c>
      <c r="I312" s="124">
        <f>IF($D309&gt;=1,($B308/HLOOKUP($D309,'Annuity Cal'!$H$7:$BE$11,2,FALSE))*HLOOKUP(I309,'Annuity Cal'!$H$7:$BE$11,4,FALSE),(IF(I309&lt;=(-1),I309,0)))</f>
        <v>160939.21945184493</v>
      </c>
      <c r="J312" s="124">
        <f>IF($D309&gt;=1,($B308/HLOOKUP($D309,'Annuity Cal'!$H$7:$BE$11,2,FALSE))*HLOOKUP(J309,'Annuity Cal'!$H$7:$BE$11,4,FALSE),(IF(J309&lt;=(-1),J309,0)))</f>
        <v>128552.33591572569</v>
      </c>
      <c r="K312" s="124">
        <f>IF($D309&gt;=1,($B308/HLOOKUP($D309,'Annuity Cal'!$H$7:$BE$11,2,FALSE))*HLOOKUP(K309,'Annuity Cal'!$H$7:$BE$11,4,FALSE),(IF(K309&lt;=(-1),K309,0)))</f>
        <v>94291.639832159533</v>
      </c>
      <c r="L312" s="124">
        <f>IF($D309&gt;=1,($B308/HLOOKUP($D309,'Annuity Cal'!$H$7:$BE$11,2,FALSE))*HLOOKUP(L309,'Annuity Cal'!$H$7:$BE$11,4,FALSE),(IF(L309&lt;=(-1),L309,0)))</f>
        <v>58048.71776090152</v>
      </c>
      <c r="M312" s="124">
        <f>IF($D309&gt;=1,($B308/HLOOKUP($D309,'Annuity Cal'!$H$7:$BE$11,2,FALSE))*HLOOKUP(M309,'Annuity Cal'!$H$7:$BE$11,4,FALSE),(IF(M309&lt;=(-1),M309,0)))</f>
        <v>19708.883769806314</v>
      </c>
      <c r="N312" s="124" t="e">
        <f>IF($D309&gt;=1,($B308/HLOOKUP($D309,'Annuity Cal'!$H$7:$BE$11,2,FALSE))*HLOOKUP(N309,'Annuity Cal'!$H$7:$BE$11,4,FALSE),(IF(N309&lt;=(-1),N309,0)))</f>
        <v>#N/A</v>
      </c>
      <c r="O312" s="124" t="e">
        <f>IF($D309&gt;=1,($B308/HLOOKUP($D309,'Annuity Cal'!$H$7:$BE$11,2,FALSE))*HLOOKUP(O309,'Annuity Cal'!$H$7:$BE$11,4,FALSE),(IF(O309&lt;=(-1),O309,0)))</f>
        <v>#N/A</v>
      </c>
      <c r="P312" s="124" t="e">
        <f>IF($D309&gt;=1,($B308/HLOOKUP($D309,'Annuity Cal'!$H$7:$BE$11,2,FALSE))*HLOOKUP(P309,'Annuity Cal'!$H$7:$BE$11,4,FALSE),(IF(P309&lt;=(-1),P309,0)))</f>
        <v>#N/A</v>
      </c>
      <c r="Q312" s="124" t="e">
        <f>IF($D309&gt;=1,($B308/HLOOKUP($D309,'Annuity Cal'!$H$7:$BE$11,2,FALSE))*HLOOKUP(Q309,'Annuity Cal'!$H$7:$BE$11,4,FALSE),(IF(Q309&lt;=(-1),Q309,0)))</f>
        <v>#N/A</v>
      </c>
      <c r="R312" s="124" t="e">
        <f>IF($D309&gt;=1,($B308/HLOOKUP($D309,'Annuity Cal'!$H$7:$BE$11,2,FALSE))*HLOOKUP(R309,'Annuity Cal'!$H$7:$BE$11,4,FALSE),(IF(R309&lt;=(-1),R309,0)))</f>
        <v>#N/A</v>
      </c>
      <c r="S312" s="124" t="e">
        <f>IF($D309&gt;=1,($B308/HLOOKUP($D309,'Annuity Cal'!$H$7:$BE$11,2,FALSE))*HLOOKUP(S309,'Annuity Cal'!$H$7:$BE$11,4,FALSE),(IF(S309&lt;=(-1),S309,0)))</f>
        <v>#N/A</v>
      </c>
      <c r="T312" s="124" t="e">
        <f>IF($D309&gt;=1,($B308/HLOOKUP($D309,'Annuity Cal'!$H$7:$BE$11,2,FALSE))*HLOOKUP(T309,'Annuity Cal'!$H$7:$BE$11,4,FALSE),(IF(T309&lt;=(-1),T309,0)))</f>
        <v>#N/A</v>
      </c>
      <c r="U312" s="124" t="e">
        <f>IF($D309&gt;=1,($B308/HLOOKUP($D309,'Annuity Cal'!$H$7:$BE$11,2,FALSE))*HLOOKUP(U309,'Annuity Cal'!$H$7:$BE$11,4,FALSE),(IF(U309&lt;=(-1),U309,0)))</f>
        <v>#N/A</v>
      </c>
      <c r="V312" s="124" t="e">
        <f>IF($D309&gt;=1,($B308/HLOOKUP($D309,'Annuity Cal'!$H$7:$BE$11,2,FALSE))*HLOOKUP(V309,'Annuity Cal'!$H$7:$BE$11,4,FALSE),(IF(V309&lt;=(-1),V309,0)))</f>
        <v>#N/A</v>
      </c>
      <c r="W312" s="124" t="e">
        <f>IF($D309&gt;=1,($B308/HLOOKUP($D309,'Annuity Cal'!$H$7:$BE$11,2,FALSE))*HLOOKUP(W309,'Annuity Cal'!$H$7:$BE$11,4,FALSE),(IF(W309&lt;=(-1),W309,0)))</f>
        <v>#N/A</v>
      </c>
      <c r="X312" s="124" t="e">
        <f>IF($D309&gt;=1,($B308/HLOOKUP($D309,'Annuity Cal'!$H$7:$BE$11,2,FALSE))*HLOOKUP(X309,'Annuity Cal'!$H$7:$BE$11,4,FALSE),(IF(X309&lt;=(-1),X309,0)))</f>
        <v>#N/A</v>
      </c>
      <c r="Y312" s="124" t="e">
        <f>IF($D309&gt;=1,($B308/HLOOKUP($D309,'Annuity Cal'!$H$7:$BE$11,2,FALSE))*HLOOKUP(Y309,'Annuity Cal'!$H$7:$BE$11,4,FALSE),(IF(Y309&lt;=(-1),Y309,0)))</f>
        <v>#N/A</v>
      </c>
      <c r="Z312" s="124" t="e">
        <f>IF($D309&gt;=1,($B308/HLOOKUP($D309,'Annuity Cal'!$H$7:$BE$11,2,FALSE))*HLOOKUP(Z309,'Annuity Cal'!$H$7:$BE$11,4,FALSE),(IF(Z309&lt;=(-1),Z309,0)))</f>
        <v>#N/A</v>
      </c>
      <c r="AA312" s="124" t="e">
        <f>IF($D309&gt;=1,($B308/HLOOKUP($D309,'Annuity Cal'!$H$7:$BE$11,2,FALSE))*HLOOKUP(AA309,'Annuity Cal'!$H$7:$BE$11,4,FALSE),(IF(AA309&lt;=(-1),AA309,0)))</f>
        <v>#N/A</v>
      </c>
      <c r="AB312" s="124" t="e">
        <f>IF($D309&gt;=1,($B308/HLOOKUP($D309,'Annuity Cal'!$H$7:$BE$11,2,FALSE))*HLOOKUP(AB309,'Annuity Cal'!$H$7:$BE$11,4,FALSE),(IF(AB309&lt;=(-1),AB309,0)))</f>
        <v>#N/A</v>
      </c>
      <c r="AC312" s="124" t="e">
        <f>IF($D309&gt;=1,($B308/HLOOKUP($D309,'Annuity Cal'!$H$7:$BE$11,2,FALSE))*HLOOKUP(AC309,'Annuity Cal'!$H$7:$BE$11,4,FALSE),(IF(AC309&lt;=(-1),AC309,0)))</f>
        <v>#N/A</v>
      </c>
      <c r="AD312" s="124" t="e">
        <f>IF($D309&gt;=1,($B308/HLOOKUP($D309,'Annuity Cal'!$H$7:$BE$11,2,FALSE))*HLOOKUP(AD309,'Annuity Cal'!$H$7:$BE$11,4,FALSE),(IF(AD309&lt;=(-1),AD309,0)))</f>
        <v>#N/A</v>
      </c>
      <c r="AE312" s="124" t="e">
        <f>IF($D309&gt;=1,($B308/HLOOKUP($D309,'Annuity Cal'!$H$7:$BE$11,2,FALSE))*HLOOKUP(AE309,'Annuity Cal'!$H$7:$BE$11,4,FALSE),(IF(AE309&lt;=(-1),AE309,0)))</f>
        <v>#N/A</v>
      </c>
      <c r="AF312" s="124" t="e">
        <f>IF($D309&gt;=1,($B308/HLOOKUP($D309,'Annuity Cal'!$H$7:$BE$11,2,FALSE))*HLOOKUP(AF309,'Annuity Cal'!$H$7:$BE$11,4,FALSE),(IF(AF309&lt;=(-1),AF309,0)))</f>
        <v>#N/A</v>
      </c>
      <c r="AG312" s="124" t="e">
        <f>IF($D309&gt;=1,($B308/HLOOKUP($D309,'Annuity Cal'!$H$7:$BE$11,2,FALSE))*HLOOKUP(AG309,'Annuity Cal'!$H$7:$BE$11,4,FALSE),(IF(AG309&lt;=(-1),AG309,0)))</f>
        <v>#N/A</v>
      </c>
      <c r="AH312" s="124" t="e">
        <f>IF($D309&gt;=1,($B308/HLOOKUP($D309,'Annuity Cal'!$H$7:$BE$11,2,FALSE))*HLOOKUP(AH309,'Annuity Cal'!$H$7:$BE$11,4,FALSE),(IF(AH309&lt;=(-1),AH309,0)))</f>
        <v>#N/A</v>
      </c>
      <c r="AI312" s="124" t="e">
        <f>IF($D309&gt;=1,($B308/HLOOKUP($D309,'Annuity Cal'!$H$7:$BE$11,2,FALSE))*HLOOKUP(AI309,'Annuity Cal'!$H$7:$BE$11,4,FALSE),(IF(AI309&lt;=(-1),AI309,0)))</f>
        <v>#N/A</v>
      </c>
      <c r="AJ312" s="124" t="e">
        <f>IF($D309&gt;=1,($B308/HLOOKUP($D309,'Annuity Cal'!$H$7:$BE$11,2,FALSE))*HLOOKUP(AJ309,'Annuity Cal'!$H$7:$BE$11,4,FALSE),(IF(AJ309&lt;=(-1),AJ309,0)))</f>
        <v>#N/A</v>
      </c>
      <c r="AK312" s="124" t="e">
        <f>IF($D309&gt;=1,($B308/HLOOKUP($D309,'Annuity Cal'!$H$7:$BE$11,2,FALSE))*HLOOKUP(AK309,'Annuity Cal'!$H$7:$BE$11,4,FALSE),(IF(AK309&lt;=(-1),AK309,0)))</f>
        <v>#N/A</v>
      </c>
      <c r="AL312" s="124" t="e">
        <f>IF($D309&gt;=1,($B308/HLOOKUP($D309,'Annuity Cal'!$H$7:$BE$11,2,FALSE))*HLOOKUP(AL309,'Annuity Cal'!$H$7:$BE$11,4,FALSE),(IF(AL309&lt;=(-1),AL309,0)))</f>
        <v>#N/A</v>
      </c>
      <c r="AM312" s="124" t="e">
        <f>IF($D309&gt;=1,($B308/HLOOKUP($D309,'Annuity Cal'!$H$7:$BE$11,2,FALSE))*HLOOKUP(AM309,'Annuity Cal'!$H$7:$BE$11,4,FALSE),(IF(AM309&lt;=(-1),AM309,0)))</f>
        <v>#N/A</v>
      </c>
      <c r="AN312" s="124" t="e">
        <f>IF($D309&gt;=1,($B308/HLOOKUP($D309,'Annuity Cal'!$H$7:$BE$11,2,FALSE))*HLOOKUP(AN309,'Annuity Cal'!$H$7:$BE$11,4,FALSE),(IF(AN309&lt;=(-1),AN309,0)))</f>
        <v>#N/A</v>
      </c>
      <c r="AO312" s="124" t="e">
        <f>IF($D309&gt;=1,($B308/HLOOKUP($D309,'Annuity Cal'!$H$7:$BE$11,2,FALSE))*HLOOKUP(AO309,'Annuity Cal'!$H$7:$BE$11,4,FALSE),(IF(AO309&lt;=(-1),AO309,0)))</f>
        <v>#N/A</v>
      </c>
      <c r="AP312" s="124" t="e">
        <f>IF($D309&gt;=1,($B308/HLOOKUP($D309,'Annuity Cal'!$H$7:$BE$11,2,FALSE))*HLOOKUP(AP309,'Annuity Cal'!$H$7:$BE$11,4,FALSE),(IF(AP309&lt;=(-1),AP309,0)))</f>
        <v>#N/A</v>
      </c>
      <c r="AQ312" s="124" t="e">
        <f>IF($D309&gt;=1,($B308/HLOOKUP($D309,'Annuity Cal'!$H$7:$BE$11,2,FALSE))*HLOOKUP(AQ309,'Annuity Cal'!$H$7:$BE$11,4,FALSE),(IF(AQ309&lt;=(-1),AQ309,0)))</f>
        <v>#N/A</v>
      </c>
      <c r="AR312" s="124" t="e">
        <f>IF($D309&gt;=1,($B308/HLOOKUP($D309,'Annuity Cal'!$H$7:$BE$11,2,FALSE))*HLOOKUP(AR309,'Annuity Cal'!$H$7:$BE$11,4,FALSE),(IF(AR309&lt;=(-1),AR309,0)))</f>
        <v>#N/A</v>
      </c>
      <c r="AS312" s="124" t="e">
        <f>IF($D309&gt;=1,($B308/HLOOKUP($D309,'Annuity Cal'!$H$7:$BE$11,2,FALSE))*HLOOKUP(AS309,'Annuity Cal'!$H$7:$BE$11,4,FALSE),(IF(AS309&lt;=(-1),AS309,0)))</f>
        <v>#N/A</v>
      </c>
      <c r="AT312" s="124" t="e">
        <f>IF($D309&gt;=1,($B308/HLOOKUP($D309,'Annuity Cal'!$H$7:$BE$11,2,FALSE))*HLOOKUP(AT309,'Annuity Cal'!$H$7:$BE$11,4,FALSE),(IF(AT309&lt;=(-1),AT309,0)))</f>
        <v>#N/A</v>
      </c>
      <c r="AU312" s="124" t="e">
        <f>IF($D309&gt;=1,($B308/HLOOKUP($D309,'Annuity Cal'!$H$7:$BE$11,2,FALSE))*HLOOKUP(AU309,'Annuity Cal'!$H$7:$BE$11,4,FALSE),(IF(AU309&lt;=(-1),AU309,0)))</f>
        <v>#N/A</v>
      </c>
      <c r="AV312" s="124" t="e">
        <f>IF($D309&gt;=1,($B308/HLOOKUP($D309,'Annuity Cal'!$H$7:$BE$11,2,FALSE))*HLOOKUP(AV309,'Annuity Cal'!$H$7:$BE$11,4,FALSE),(IF(AV309&lt;=(-1),AV309,0)))</f>
        <v>#N/A</v>
      </c>
      <c r="AW312" s="124" t="e">
        <f>IF($D309&gt;=1,($B308/HLOOKUP($D309,'Annuity Cal'!$H$7:$BE$11,2,FALSE))*HLOOKUP(AW309,'Annuity Cal'!$H$7:$BE$11,4,FALSE),(IF(AW309&lt;=(-1),AW309,0)))</f>
        <v>#N/A</v>
      </c>
      <c r="AX312" s="124" t="e">
        <f>IF($D309&gt;=1,($B308/HLOOKUP($D309,'Annuity Cal'!$H$7:$BE$11,2,FALSE))*HLOOKUP(AX309,'Annuity Cal'!$H$7:$BE$11,4,FALSE),(IF(AX309&lt;=(-1),AX309,0)))</f>
        <v>#N/A</v>
      </c>
      <c r="AY312" s="124" t="e">
        <f>IF($D309&gt;=1,($B308/HLOOKUP($D309,'Annuity Cal'!$H$7:$BE$11,2,FALSE))*HLOOKUP(AY309,'Annuity Cal'!$H$7:$BE$11,4,FALSE),(IF(AY309&lt;=(-1),AY309,0)))</f>
        <v>#N/A</v>
      </c>
      <c r="AZ312" s="124" t="e">
        <f>IF($D309&gt;=1,($B308/HLOOKUP($D309,'Annuity Cal'!$H$7:$BE$11,2,FALSE))*HLOOKUP(AZ309,'Annuity Cal'!$H$7:$BE$11,4,FALSE),(IF(AZ309&lt;=(-1),AZ309,0)))</f>
        <v>#N/A</v>
      </c>
      <c r="BA312" s="124" t="e">
        <f>IF($D309&gt;=1,($B308/HLOOKUP($D309,'Annuity Cal'!$H$7:$BE$11,2,FALSE))*HLOOKUP(BA309,'Annuity Cal'!$H$7:$BE$11,4,FALSE),(IF(BA309&lt;=(-1),BA309,0)))</f>
        <v>#N/A</v>
      </c>
      <c r="BB312" s="124" t="e">
        <f>IF($D309&gt;=1,($B308/HLOOKUP($D309,'Annuity Cal'!$H$7:$BE$11,2,FALSE))*HLOOKUP(BB309,'Annuity Cal'!$H$7:$BE$11,4,FALSE),(IF(BB309&lt;=(-1),BB309,0)))</f>
        <v>#N/A</v>
      </c>
      <c r="BC312" s="124" t="e">
        <f>IF($D309&gt;=1,($B308/HLOOKUP($D309,'Annuity Cal'!$H$7:$BE$11,2,FALSE))*HLOOKUP(BC309,'Annuity Cal'!$H$7:$BE$11,4,FALSE),(IF(BC309&lt;=(-1),BC309,0)))</f>
        <v>#N/A</v>
      </c>
      <c r="BD312" s="124" t="e">
        <f>IF($D309&gt;=1,($B308/HLOOKUP($D309,'Annuity Cal'!$H$7:$BE$11,2,FALSE))*HLOOKUP(BD309,'Annuity Cal'!$H$7:$BE$11,4,FALSE),(IF(BD309&lt;=(-1),BD309,0)))</f>
        <v>#N/A</v>
      </c>
      <c r="BE312" s="124" t="e">
        <f>IF($D309&gt;=1,($B308/HLOOKUP($D309,'Annuity Cal'!$H$7:$BE$11,2,FALSE))*HLOOKUP(BE309,'Annuity Cal'!$H$7:$BE$11,4,FALSE),(IF(BE309&lt;=(-1),BE309,0)))</f>
        <v>#N/A</v>
      </c>
      <c r="BF312" s="124" t="e">
        <f>IF($D309&gt;=1,($B308/HLOOKUP($D309,'Annuity Cal'!$H$7:$BE$11,2,FALSE))*HLOOKUP(BF309,'Annuity Cal'!$H$7:$BE$11,4,FALSE),(IF(BF309&lt;=(-1),BF309,0)))</f>
        <v>#N/A</v>
      </c>
      <c r="BG312" s="124" t="e">
        <f>IF($D309&gt;=1,($B308/HLOOKUP($D309,'Annuity Cal'!$H$7:$BE$11,2,FALSE))*HLOOKUP(BG309,'Annuity Cal'!$H$7:$BE$11,4,FALSE),(IF(BG309&lt;=(-1),BG309,0)))</f>
        <v>#N/A</v>
      </c>
      <c r="BH312" s="124" t="e">
        <f>IF($D309&gt;=1,($B308/HLOOKUP($D309,'Annuity Cal'!$H$7:$BE$11,2,FALSE))*HLOOKUP(BH309,'Annuity Cal'!$H$7:$BE$11,4,FALSE),(IF(BH309&lt;=(-1),BH309,0)))</f>
        <v>#N/A</v>
      </c>
      <c r="BI312" s="124" t="e">
        <f>IF($D309&gt;=1,($B308/HLOOKUP($D309,'Annuity Cal'!$H$7:$BE$11,2,FALSE))*HLOOKUP(BI309,'Annuity Cal'!$H$7:$BE$11,4,FALSE),(IF(BI309&lt;=(-1),BI309,0)))</f>
        <v>#N/A</v>
      </c>
      <c r="BJ312" s="124" t="e">
        <f>IF($D309&gt;=1,($B308/HLOOKUP($D309,'Annuity Cal'!$H$7:$BE$11,2,FALSE))*HLOOKUP(BJ309,'Annuity Cal'!$H$7:$BE$11,4,FALSE),(IF(BJ309&lt;=(-1),BJ309,0)))</f>
        <v>#N/A</v>
      </c>
      <c r="BK312" s="124" t="e">
        <f>IF($D309&gt;=1,($B308/HLOOKUP($D309,'Annuity Cal'!$H$7:$BE$11,2,FALSE))*HLOOKUP(BK309,'Annuity Cal'!$H$7:$BE$11,4,FALSE),(IF(BK309&lt;=(-1),BK309,0)))</f>
        <v>#N/A</v>
      </c>
      <c r="BL312" s="124" t="e">
        <f>IF($D309&gt;=1,($B308/HLOOKUP($D309,'Annuity Cal'!$H$7:$BE$11,2,FALSE))*HLOOKUP(BL309,'Annuity Cal'!$H$7:$BE$11,4,FALSE),(IF(BL309&lt;=(-1),BL309,0)))</f>
        <v>#N/A</v>
      </c>
      <c r="BM312" s="124" t="e">
        <f>IF($D309&gt;=1,($B308/HLOOKUP($D309,'Annuity Cal'!$H$7:$BE$11,2,FALSE))*HLOOKUP(BM309,'Annuity Cal'!$H$7:$BE$11,4,FALSE),(IF(BM309&lt;=(-1),BM309,0)))</f>
        <v>#N/A</v>
      </c>
      <c r="BN312" s="124" t="e">
        <f>IF($D309&gt;=1,($B308/HLOOKUP($D309,'Annuity Cal'!$H$7:$BE$11,2,FALSE))*HLOOKUP(BN309,'Annuity Cal'!$H$7:$BE$11,4,FALSE),(IF(BN309&lt;=(-1),BN309,0)))</f>
        <v>#N/A</v>
      </c>
    </row>
    <row r="313" spans="1:66" s="124" customFormat="1" hidden="1">
      <c r="C313" s="124" t="s">
        <v>33</v>
      </c>
      <c r="D313" s="124">
        <f>IF($D309&gt;=1,($B308/HLOOKUP($D309,'Annuity Cal'!$H$7:$BE$11,2,FALSE))*HLOOKUP(D309,'Annuity Cal'!$H$7:$BE$11,5,FALSE),(IF(D309&lt;=(-1),D309,0)))</f>
        <v>720712.51513785555</v>
      </c>
      <c r="E313" s="124">
        <f>IF($D309&gt;=1,($B308/HLOOKUP($D309,'Annuity Cal'!$H$7:$BE$11,2,FALSE))*HLOOKUP(E309,'Annuity Cal'!$H$7:$BE$11,5,FALSE),(IF(E309&lt;=(-1),E309,0)))</f>
        <v>720712.51513785555</v>
      </c>
      <c r="F313" s="124">
        <f>IF($D309&gt;=1,($B308/HLOOKUP($D309,'Annuity Cal'!$H$7:$BE$11,2,FALSE))*HLOOKUP(F309,'Annuity Cal'!$H$7:$BE$11,5,FALSE),(IF(F309&lt;=(-1),F309,0)))</f>
        <v>720712.51513785555</v>
      </c>
      <c r="G313" s="124">
        <f>IF($D309&gt;=1,($B308/HLOOKUP($D309,'Annuity Cal'!$H$7:$BE$11,2,FALSE))*HLOOKUP(G309,'Annuity Cal'!$H$7:$BE$11,5,FALSE),(IF(G309&lt;=(-1),G309,0)))</f>
        <v>720712.51513785555</v>
      </c>
      <c r="H313" s="124">
        <f>IF($D309&gt;=1,($B308/HLOOKUP($D309,'Annuity Cal'!$H$7:$BE$11,2,FALSE))*HLOOKUP(H309,'Annuity Cal'!$H$7:$BE$11,5,FALSE),(IF(H309&lt;=(-1),H309,0)))</f>
        <v>720712.51513785555</v>
      </c>
      <c r="I313" s="124">
        <f>IF($D309&gt;=1,($B308/HLOOKUP($D309,'Annuity Cal'!$H$7:$BE$11,2,FALSE))*HLOOKUP(I309,'Annuity Cal'!$H$7:$BE$11,5,FALSE),(IF(I309&lt;=(-1),I309,0)))</f>
        <v>720712.51513785555</v>
      </c>
      <c r="J313" s="124">
        <f>IF($D309&gt;=1,($B308/HLOOKUP($D309,'Annuity Cal'!$H$7:$BE$11,2,FALSE))*HLOOKUP(J309,'Annuity Cal'!$H$7:$BE$11,5,FALSE),(IF(J309&lt;=(-1),J309,0)))</f>
        <v>720712.51513785555</v>
      </c>
      <c r="K313" s="124">
        <f>IF($D309&gt;=1,($B308/HLOOKUP($D309,'Annuity Cal'!$H$7:$BE$11,2,FALSE))*HLOOKUP(K309,'Annuity Cal'!$H$7:$BE$11,5,FALSE),(IF(K309&lt;=(-1),K309,0)))</f>
        <v>720712.51513785555</v>
      </c>
      <c r="L313" s="124">
        <f>IF($D309&gt;=1,($B308/HLOOKUP($D309,'Annuity Cal'!$H$7:$BE$11,2,FALSE))*HLOOKUP(L309,'Annuity Cal'!$H$7:$BE$11,5,FALSE),(IF(L309&lt;=(-1),L309,0)))</f>
        <v>720712.51513785555</v>
      </c>
      <c r="M313" s="124">
        <f>IF($D309&gt;=1,($B308/HLOOKUP($D309,'Annuity Cal'!$H$7:$BE$11,2,FALSE))*HLOOKUP(M309,'Annuity Cal'!$H$7:$BE$11,5,FALSE),(IF(M309&lt;=(-1),M309,0)))</f>
        <v>720712.51513785555</v>
      </c>
      <c r="N313" s="124" t="e">
        <f>IF($D309&gt;=1,($B308/HLOOKUP($D309,'Annuity Cal'!$H$7:$BE$11,2,FALSE))*HLOOKUP(N309,'Annuity Cal'!$H$7:$BE$11,5,FALSE),(IF(N309&lt;=(-1),N309,0)))</f>
        <v>#N/A</v>
      </c>
      <c r="O313" s="124" t="e">
        <f>IF($D309&gt;=1,($B308/HLOOKUP($D309,'Annuity Cal'!$H$7:$BE$11,2,FALSE))*HLOOKUP(O309,'Annuity Cal'!$H$7:$BE$11,5,FALSE),(IF(O309&lt;=(-1),O309,0)))</f>
        <v>#N/A</v>
      </c>
      <c r="P313" s="124" t="e">
        <f>IF($D309&gt;=1,($B308/HLOOKUP($D309,'Annuity Cal'!$H$7:$BE$11,2,FALSE))*HLOOKUP(P309,'Annuity Cal'!$H$7:$BE$11,5,FALSE),(IF(P309&lt;=(-1),P309,0)))</f>
        <v>#N/A</v>
      </c>
      <c r="Q313" s="124" t="e">
        <f>IF($D309&gt;=1,($B308/HLOOKUP($D309,'Annuity Cal'!$H$7:$BE$11,2,FALSE))*HLOOKUP(Q309,'Annuity Cal'!$H$7:$BE$11,5,FALSE),(IF(Q309&lt;=(-1),Q309,0)))</f>
        <v>#N/A</v>
      </c>
      <c r="R313" s="124" t="e">
        <f>IF($D309&gt;=1,($B308/HLOOKUP($D309,'Annuity Cal'!$H$7:$BE$11,2,FALSE))*HLOOKUP(R309,'Annuity Cal'!$H$7:$BE$11,5,FALSE),(IF(R309&lt;=(-1),R309,0)))</f>
        <v>#N/A</v>
      </c>
      <c r="S313" s="124" t="e">
        <f>IF($D309&gt;=1,($B308/HLOOKUP($D309,'Annuity Cal'!$H$7:$BE$11,2,FALSE))*HLOOKUP(S309,'Annuity Cal'!$H$7:$BE$11,5,FALSE),(IF(S309&lt;=(-1),S309,0)))</f>
        <v>#N/A</v>
      </c>
      <c r="T313" s="124" t="e">
        <f>IF($D309&gt;=1,($B308/HLOOKUP($D309,'Annuity Cal'!$H$7:$BE$11,2,FALSE))*HLOOKUP(T309,'Annuity Cal'!$H$7:$BE$11,5,FALSE),(IF(T309&lt;=(-1),T309,0)))</f>
        <v>#N/A</v>
      </c>
      <c r="U313" s="124" t="e">
        <f>IF($D309&gt;=1,($B308/HLOOKUP($D309,'Annuity Cal'!$H$7:$BE$11,2,FALSE))*HLOOKUP(U309,'Annuity Cal'!$H$7:$BE$11,5,FALSE),(IF(U309&lt;=(-1),U309,0)))</f>
        <v>#N/A</v>
      </c>
      <c r="V313" s="124" t="e">
        <f>IF($D309&gt;=1,($B308/HLOOKUP($D309,'Annuity Cal'!$H$7:$BE$11,2,FALSE))*HLOOKUP(V309,'Annuity Cal'!$H$7:$BE$11,5,FALSE),(IF(V309&lt;=(-1),V309,0)))</f>
        <v>#N/A</v>
      </c>
      <c r="W313" s="124" t="e">
        <f>IF($D309&gt;=1,($B308/HLOOKUP($D309,'Annuity Cal'!$H$7:$BE$11,2,FALSE))*HLOOKUP(W309,'Annuity Cal'!$H$7:$BE$11,5,FALSE),(IF(W309&lt;=(-1),W309,0)))</f>
        <v>#N/A</v>
      </c>
      <c r="X313" s="124" t="e">
        <f>IF($D309&gt;=1,($B308/HLOOKUP($D309,'Annuity Cal'!$H$7:$BE$11,2,FALSE))*HLOOKUP(X309,'Annuity Cal'!$H$7:$BE$11,5,FALSE),(IF(X309&lt;=(-1),X309,0)))</f>
        <v>#N/A</v>
      </c>
      <c r="Y313" s="124" t="e">
        <f>IF($D309&gt;=1,($B308/HLOOKUP($D309,'Annuity Cal'!$H$7:$BE$11,2,FALSE))*HLOOKUP(Y309,'Annuity Cal'!$H$7:$BE$11,5,FALSE),(IF(Y309&lt;=(-1),Y309,0)))</f>
        <v>#N/A</v>
      </c>
      <c r="Z313" s="124" t="e">
        <f>IF($D309&gt;=1,($B308/HLOOKUP($D309,'Annuity Cal'!$H$7:$BE$11,2,FALSE))*HLOOKUP(Z309,'Annuity Cal'!$H$7:$BE$11,5,FALSE),(IF(Z309&lt;=(-1),Z309,0)))</f>
        <v>#N/A</v>
      </c>
      <c r="AA313" s="124" t="e">
        <f>IF($D309&gt;=1,($B308/HLOOKUP($D309,'Annuity Cal'!$H$7:$BE$11,2,FALSE))*HLOOKUP(AA309,'Annuity Cal'!$H$7:$BE$11,5,FALSE),(IF(AA309&lt;=(-1),AA309,0)))</f>
        <v>#N/A</v>
      </c>
      <c r="AB313" s="124" t="e">
        <f>IF($D309&gt;=1,($B308/HLOOKUP($D309,'Annuity Cal'!$H$7:$BE$11,2,FALSE))*HLOOKUP(AB309,'Annuity Cal'!$H$7:$BE$11,5,FALSE),(IF(AB309&lt;=(-1),AB309,0)))</f>
        <v>#N/A</v>
      </c>
      <c r="AC313" s="124" t="e">
        <f>IF($D309&gt;=1,($B308/HLOOKUP($D309,'Annuity Cal'!$H$7:$BE$11,2,FALSE))*HLOOKUP(AC309,'Annuity Cal'!$H$7:$BE$11,5,FALSE),(IF(AC309&lt;=(-1),AC309,0)))</f>
        <v>#N/A</v>
      </c>
      <c r="AD313" s="124" t="e">
        <f>IF($D309&gt;=1,($B308/HLOOKUP($D309,'Annuity Cal'!$H$7:$BE$11,2,FALSE))*HLOOKUP(AD309,'Annuity Cal'!$H$7:$BE$11,5,FALSE),(IF(AD309&lt;=(-1),AD309,0)))</f>
        <v>#N/A</v>
      </c>
      <c r="AE313" s="124" t="e">
        <f>IF($D309&gt;=1,($B308/HLOOKUP($D309,'Annuity Cal'!$H$7:$BE$11,2,FALSE))*HLOOKUP(AE309,'Annuity Cal'!$H$7:$BE$11,5,FALSE),(IF(AE309&lt;=(-1),AE309,0)))</f>
        <v>#N/A</v>
      </c>
      <c r="AF313" s="124" t="e">
        <f>IF($D309&gt;=1,($B308/HLOOKUP($D309,'Annuity Cal'!$H$7:$BE$11,2,FALSE))*HLOOKUP(AF309,'Annuity Cal'!$H$7:$BE$11,5,FALSE),(IF(AF309&lt;=(-1),AF309,0)))</f>
        <v>#N/A</v>
      </c>
      <c r="AG313" s="124" t="e">
        <f>IF($D309&gt;=1,($B308/HLOOKUP($D309,'Annuity Cal'!$H$7:$BE$11,2,FALSE))*HLOOKUP(AG309,'Annuity Cal'!$H$7:$BE$11,5,FALSE),(IF(AG309&lt;=(-1),AG309,0)))</f>
        <v>#N/A</v>
      </c>
      <c r="AH313" s="124" t="e">
        <f>IF($D309&gt;=1,($B308/HLOOKUP($D309,'Annuity Cal'!$H$7:$BE$11,2,FALSE))*HLOOKUP(AH309,'Annuity Cal'!$H$7:$BE$11,5,FALSE),(IF(AH309&lt;=(-1),AH309,0)))</f>
        <v>#N/A</v>
      </c>
      <c r="AI313" s="124" t="e">
        <f>IF($D309&gt;=1,($B308/HLOOKUP($D309,'Annuity Cal'!$H$7:$BE$11,2,FALSE))*HLOOKUP(AI309,'Annuity Cal'!$H$7:$BE$11,5,FALSE),(IF(AI309&lt;=(-1),AI309,0)))</f>
        <v>#N/A</v>
      </c>
      <c r="AJ313" s="124" t="e">
        <f>IF($D309&gt;=1,($B308/HLOOKUP($D309,'Annuity Cal'!$H$7:$BE$11,2,FALSE))*HLOOKUP(AJ309,'Annuity Cal'!$H$7:$BE$11,5,FALSE),(IF(AJ309&lt;=(-1),AJ309,0)))</f>
        <v>#N/A</v>
      </c>
      <c r="AK313" s="124" t="e">
        <f>IF($D309&gt;=1,($B308/HLOOKUP($D309,'Annuity Cal'!$H$7:$BE$11,2,FALSE))*HLOOKUP(AK309,'Annuity Cal'!$H$7:$BE$11,5,FALSE),(IF(AK309&lt;=(-1),AK309,0)))</f>
        <v>#N/A</v>
      </c>
      <c r="AL313" s="124" t="e">
        <f>IF($D309&gt;=1,($B308/HLOOKUP($D309,'Annuity Cal'!$H$7:$BE$11,2,FALSE))*HLOOKUP(AL309,'Annuity Cal'!$H$7:$BE$11,5,FALSE),(IF(AL309&lt;=(-1),AL309,0)))</f>
        <v>#N/A</v>
      </c>
      <c r="AM313" s="124" t="e">
        <f>IF($D309&gt;=1,($B308/HLOOKUP($D309,'Annuity Cal'!$H$7:$BE$11,2,FALSE))*HLOOKUP(AM309,'Annuity Cal'!$H$7:$BE$11,5,FALSE),(IF(AM309&lt;=(-1),AM309,0)))</f>
        <v>#N/A</v>
      </c>
      <c r="AN313" s="124" t="e">
        <f>IF($D309&gt;=1,($B308/HLOOKUP($D309,'Annuity Cal'!$H$7:$BE$11,2,FALSE))*HLOOKUP(AN309,'Annuity Cal'!$H$7:$BE$11,5,FALSE),(IF(AN309&lt;=(-1),AN309,0)))</f>
        <v>#N/A</v>
      </c>
      <c r="AO313" s="124" t="e">
        <f>IF($D309&gt;=1,($B308/HLOOKUP($D309,'Annuity Cal'!$H$7:$BE$11,2,FALSE))*HLOOKUP(AO309,'Annuity Cal'!$H$7:$BE$11,5,FALSE),(IF(AO309&lt;=(-1),AO309,0)))</f>
        <v>#N/A</v>
      </c>
      <c r="AP313" s="124" t="e">
        <f>IF($D309&gt;=1,($B308/HLOOKUP($D309,'Annuity Cal'!$H$7:$BE$11,2,FALSE))*HLOOKUP(AP309,'Annuity Cal'!$H$7:$BE$11,5,FALSE),(IF(AP309&lt;=(-1),AP309,0)))</f>
        <v>#N/A</v>
      </c>
      <c r="AQ313" s="124" t="e">
        <f>IF($D309&gt;=1,($B308/HLOOKUP($D309,'Annuity Cal'!$H$7:$BE$11,2,FALSE))*HLOOKUP(AQ309,'Annuity Cal'!$H$7:$BE$11,5,FALSE),(IF(AQ309&lt;=(-1),AQ309,0)))</f>
        <v>#N/A</v>
      </c>
      <c r="AR313" s="124" t="e">
        <f>IF($D309&gt;=1,($B308/HLOOKUP($D309,'Annuity Cal'!$H$7:$BE$11,2,FALSE))*HLOOKUP(AR309,'Annuity Cal'!$H$7:$BE$11,5,FALSE),(IF(AR309&lt;=(-1),AR309,0)))</f>
        <v>#N/A</v>
      </c>
      <c r="AS313" s="124" t="e">
        <f>IF($D309&gt;=1,($B308/HLOOKUP($D309,'Annuity Cal'!$H$7:$BE$11,2,FALSE))*HLOOKUP(AS309,'Annuity Cal'!$H$7:$BE$11,5,FALSE),(IF(AS309&lt;=(-1),AS309,0)))</f>
        <v>#N/A</v>
      </c>
      <c r="AT313" s="124" t="e">
        <f>IF($D309&gt;=1,($B308/HLOOKUP($D309,'Annuity Cal'!$H$7:$BE$11,2,FALSE))*HLOOKUP(AT309,'Annuity Cal'!$H$7:$BE$11,5,FALSE),(IF(AT309&lt;=(-1),AT309,0)))</f>
        <v>#N/A</v>
      </c>
      <c r="AU313" s="124" t="e">
        <f>IF($D309&gt;=1,($B308/HLOOKUP($D309,'Annuity Cal'!$H$7:$BE$11,2,FALSE))*HLOOKUP(AU309,'Annuity Cal'!$H$7:$BE$11,5,FALSE),(IF(AU309&lt;=(-1),AU309,0)))</f>
        <v>#N/A</v>
      </c>
      <c r="AV313" s="124" t="e">
        <f>IF($D309&gt;=1,($B308/HLOOKUP($D309,'Annuity Cal'!$H$7:$BE$11,2,FALSE))*HLOOKUP(AV309,'Annuity Cal'!$H$7:$BE$11,5,FALSE),(IF(AV309&lt;=(-1),AV309,0)))</f>
        <v>#N/A</v>
      </c>
      <c r="AW313" s="124" t="e">
        <f>IF($D309&gt;=1,($B308/HLOOKUP($D309,'Annuity Cal'!$H$7:$BE$11,2,FALSE))*HLOOKUP(AW309,'Annuity Cal'!$H$7:$BE$11,5,FALSE),(IF(AW309&lt;=(-1),AW309,0)))</f>
        <v>#N/A</v>
      </c>
      <c r="AX313" s="124" t="e">
        <f>IF($D309&gt;=1,($B308/HLOOKUP($D309,'Annuity Cal'!$H$7:$BE$11,2,FALSE))*HLOOKUP(AX309,'Annuity Cal'!$H$7:$BE$11,5,FALSE),(IF(AX309&lt;=(-1),AX309,0)))</f>
        <v>#N/A</v>
      </c>
      <c r="AY313" s="124" t="e">
        <f>IF($D309&gt;=1,($B308/HLOOKUP($D309,'Annuity Cal'!$H$7:$BE$11,2,FALSE))*HLOOKUP(AY309,'Annuity Cal'!$H$7:$BE$11,5,FALSE),(IF(AY309&lt;=(-1),AY309,0)))</f>
        <v>#N/A</v>
      </c>
      <c r="AZ313" s="124" t="e">
        <f>IF($D309&gt;=1,($B308/HLOOKUP($D309,'Annuity Cal'!$H$7:$BE$11,2,FALSE))*HLOOKUP(AZ309,'Annuity Cal'!$H$7:$BE$11,5,FALSE),(IF(AZ309&lt;=(-1),AZ309,0)))</f>
        <v>#N/A</v>
      </c>
      <c r="BA313" s="124" t="e">
        <f>IF($D309&gt;=1,($B308/HLOOKUP($D309,'Annuity Cal'!$H$7:$BE$11,2,FALSE))*HLOOKUP(BA309,'Annuity Cal'!$H$7:$BE$11,5,FALSE),(IF(BA309&lt;=(-1),BA309,0)))</f>
        <v>#N/A</v>
      </c>
      <c r="BB313" s="124" t="e">
        <f>IF($D309&gt;=1,($B308/HLOOKUP($D309,'Annuity Cal'!$H$7:$BE$11,2,FALSE))*HLOOKUP(BB309,'Annuity Cal'!$H$7:$BE$11,5,FALSE),(IF(BB309&lt;=(-1),BB309,0)))</f>
        <v>#N/A</v>
      </c>
      <c r="BC313" s="124" t="e">
        <f>IF($D309&gt;=1,($B308/HLOOKUP($D309,'Annuity Cal'!$H$7:$BE$11,2,FALSE))*HLOOKUP(BC309,'Annuity Cal'!$H$7:$BE$11,5,FALSE),(IF(BC309&lt;=(-1),BC309,0)))</f>
        <v>#N/A</v>
      </c>
      <c r="BD313" s="124" t="e">
        <f>IF($D309&gt;=1,($B308/HLOOKUP($D309,'Annuity Cal'!$H$7:$BE$11,2,FALSE))*HLOOKUP(BD309,'Annuity Cal'!$H$7:$BE$11,5,FALSE),(IF(BD309&lt;=(-1),BD309,0)))</f>
        <v>#N/A</v>
      </c>
      <c r="BE313" s="124" t="e">
        <f>IF($D309&gt;=1,($B308/HLOOKUP($D309,'Annuity Cal'!$H$7:$BE$11,2,FALSE))*HLOOKUP(BE309,'Annuity Cal'!$H$7:$BE$11,5,FALSE),(IF(BE309&lt;=(-1),BE309,0)))</f>
        <v>#N/A</v>
      </c>
      <c r="BF313" s="124" t="e">
        <f>IF($D309&gt;=1,($B308/HLOOKUP($D309,'Annuity Cal'!$H$7:$BE$11,2,FALSE))*HLOOKUP(BF309,'Annuity Cal'!$H$7:$BE$11,5,FALSE),(IF(BF309&lt;=(-1),BF309,0)))</f>
        <v>#N/A</v>
      </c>
      <c r="BG313" s="124" t="e">
        <f>IF($D309&gt;=1,($B308/HLOOKUP($D309,'Annuity Cal'!$H$7:$BE$11,2,FALSE))*HLOOKUP(BG309,'Annuity Cal'!$H$7:$BE$11,5,FALSE),(IF(BG309&lt;=(-1),BG309,0)))</f>
        <v>#N/A</v>
      </c>
      <c r="BH313" s="124" t="e">
        <f>IF($D309&gt;=1,($B308/HLOOKUP($D309,'Annuity Cal'!$H$7:$BE$11,2,FALSE))*HLOOKUP(BH309,'Annuity Cal'!$H$7:$BE$11,5,FALSE),(IF(BH309&lt;=(-1),BH309,0)))</f>
        <v>#N/A</v>
      </c>
      <c r="BI313" s="124" t="e">
        <f>IF($D309&gt;=1,($B308/HLOOKUP($D309,'Annuity Cal'!$H$7:$BE$11,2,FALSE))*HLOOKUP(BI309,'Annuity Cal'!$H$7:$BE$11,5,FALSE),(IF(BI309&lt;=(-1),BI309,0)))</f>
        <v>#N/A</v>
      </c>
      <c r="BJ313" s="124" t="e">
        <f>IF($D309&gt;=1,($B308/HLOOKUP($D309,'Annuity Cal'!$H$7:$BE$11,2,FALSE))*HLOOKUP(BJ309,'Annuity Cal'!$H$7:$BE$11,5,FALSE),(IF(BJ309&lt;=(-1),BJ309,0)))</f>
        <v>#N/A</v>
      </c>
      <c r="BK313" s="124" t="e">
        <f>IF($D309&gt;=1,($B308/HLOOKUP($D309,'Annuity Cal'!$H$7:$BE$11,2,FALSE))*HLOOKUP(BK309,'Annuity Cal'!$H$7:$BE$11,5,FALSE),(IF(BK309&lt;=(-1),BK309,0)))</f>
        <v>#N/A</v>
      </c>
      <c r="BL313" s="124" t="e">
        <f>IF($D309&gt;=1,($B308/HLOOKUP($D309,'Annuity Cal'!$H$7:$BE$11,2,FALSE))*HLOOKUP(BL309,'Annuity Cal'!$H$7:$BE$11,5,FALSE),(IF(BL309&lt;=(-1),BL309,0)))</f>
        <v>#N/A</v>
      </c>
      <c r="BM313" s="124" t="e">
        <f>IF($D309&gt;=1,($B308/HLOOKUP($D309,'Annuity Cal'!$H$7:$BE$11,2,FALSE))*HLOOKUP(BM309,'Annuity Cal'!$H$7:$BE$11,5,FALSE),(IF(BM309&lt;=(-1),BM309,0)))</f>
        <v>#N/A</v>
      </c>
      <c r="BN313" s="124" t="e">
        <f>IF($D309&gt;=1,($B308/HLOOKUP($D309,'Annuity Cal'!$H$7:$BE$11,2,FALSE))*HLOOKUP(BN309,'Annuity Cal'!$H$7:$BE$11,5,FALSE),(IF(BN309&lt;=(-1),BN309,0)))</f>
        <v>#N/A</v>
      </c>
    </row>
    <row r="314" spans="1:66" s="124" customFormat="1" hidden="1">
      <c r="D314" s="124">
        <f>D310-D311</f>
        <v>5091251.0156742278</v>
      </c>
      <c r="E314" s="124">
        <f t="shared" ref="E314:BN314" si="1546">E310-E311</f>
        <v>4644254.5543981791</v>
      </c>
      <c r="F314" s="124">
        <f t="shared" si="1546"/>
        <v>4171396.1550054443</v>
      </c>
      <c r="G314" s="124">
        <f t="shared" si="1546"/>
        <v>3671179.5196478441</v>
      </c>
      <c r="H314" s="124">
        <f t="shared" si="1546"/>
        <v>3142021.7789588403</v>
      </c>
      <c r="I314" s="124">
        <f t="shared" si="1546"/>
        <v>2582248.4832728296</v>
      </c>
      <c r="J314" s="124">
        <f t="shared" si="1546"/>
        <v>1990088.3040506998</v>
      </c>
      <c r="K314" s="124">
        <f t="shared" si="1546"/>
        <v>1363667.4287450039</v>
      </c>
      <c r="L314" s="124">
        <f t="shared" si="1546"/>
        <v>701003.63136804989</v>
      </c>
      <c r="M314" s="124">
        <f t="shared" si="1546"/>
        <v>0</v>
      </c>
      <c r="N314" s="124" t="e">
        <f t="shared" si="1546"/>
        <v>#N/A</v>
      </c>
      <c r="O314" s="124" t="e">
        <f t="shared" si="1546"/>
        <v>#N/A</v>
      </c>
      <c r="P314" s="124" t="e">
        <f t="shared" si="1546"/>
        <v>#N/A</v>
      </c>
      <c r="Q314" s="124" t="e">
        <f t="shared" si="1546"/>
        <v>#N/A</v>
      </c>
      <c r="R314" s="124" t="e">
        <f t="shared" si="1546"/>
        <v>#N/A</v>
      </c>
      <c r="S314" s="124" t="e">
        <f t="shared" si="1546"/>
        <v>#N/A</v>
      </c>
      <c r="T314" s="124" t="e">
        <f t="shared" si="1546"/>
        <v>#N/A</v>
      </c>
      <c r="U314" s="124" t="e">
        <f t="shared" si="1546"/>
        <v>#N/A</v>
      </c>
      <c r="V314" s="124" t="e">
        <f t="shared" si="1546"/>
        <v>#N/A</v>
      </c>
      <c r="W314" s="124" t="e">
        <f t="shared" si="1546"/>
        <v>#N/A</v>
      </c>
      <c r="X314" s="124" t="e">
        <f t="shared" si="1546"/>
        <v>#N/A</v>
      </c>
      <c r="Y314" s="124" t="e">
        <f t="shared" si="1546"/>
        <v>#N/A</v>
      </c>
      <c r="Z314" s="124" t="e">
        <f t="shared" si="1546"/>
        <v>#N/A</v>
      </c>
      <c r="AA314" s="124" t="e">
        <f t="shared" si="1546"/>
        <v>#N/A</v>
      </c>
      <c r="AB314" s="124" t="e">
        <f t="shared" si="1546"/>
        <v>#N/A</v>
      </c>
      <c r="AC314" s="124" t="e">
        <f t="shared" si="1546"/>
        <v>#N/A</v>
      </c>
      <c r="AD314" s="124" t="e">
        <f t="shared" si="1546"/>
        <v>#N/A</v>
      </c>
      <c r="AE314" s="124" t="e">
        <f t="shared" si="1546"/>
        <v>#N/A</v>
      </c>
      <c r="AF314" s="124" t="e">
        <f t="shared" si="1546"/>
        <v>#N/A</v>
      </c>
      <c r="AG314" s="124" t="e">
        <f t="shared" si="1546"/>
        <v>#N/A</v>
      </c>
      <c r="AH314" s="124" t="e">
        <f t="shared" si="1546"/>
        <v>#N/A</v>
      </c>
      <c r="AI314" s="124" t="e">
        <f t="shared" si="1546"/>
        <v>#N/A</v>
      </c>
      <c r="AJ314" s="124" t="e">
        <f t="shared" si="1546"/>
        <v>#N/A</v>
      </c>
      <c r="AK314" s="124" t="e">
        <f t="shared" si="1546"/>
        <v>#N/A</v>
      </c>
      <c r="AL314" s="124" t="e">
        <f t="shared" si="1546"/>
        <v>#N/A</v>
      </c>
      <c r="AM314" s="124" t="e">
        <f t="shared" si="1546"/>
        <v>#N/A</v>
      </c>
      <c r="AN314" s="124" t="e">
        <f t="shared" si="1546"/>
        <v>#N/A</v>
      </c>
      <c r="AO314" s="124" t="e">
        <f t="shared" si="1546"/>
        <v>#N/A</v>
      </c>
      <c r="AP314" s="124" t="e">
        <f t="shared" si="1546"/>
        <v>#N/A</v>
      </c>
      <c r="AQ314" s="124" t="e">
        <f t="shared" si="1546"/>
        <v>#N/A</v>
      </c>
      <c r="AR314" s="124" t="e">
        <f t="shared" si="1546"/>
        <v>#N/A</v>
      </c>
      <c r="AS314" s="124" t="e">
        <f t="shared" si="1546"/>
        <v>#N/A</v>
      </c>
      <c r="AT314" s="124" t="e">
        <f t="shared" si="1546"/>
        <v>#N/A</v>
      </c>
      <c r="AU314" s="124" t="e">
        <f t="shared" si="1546"/>
        <v>#N/A</v>
      </c>
      <c r="AV314" s="124" t="e">
        <f t="shared" si="1546"/>
        <v>#N/A</v>
      </c>
      <c r="AW314" s="124" t="e">
        <f t="shared" si="1546"/>
        <v>#N/A</v>
      </c>
      <c r="AX314" s="124" t="e">
        <f t="shared" si="1546"/>
        <v>#N/A</v>
      </c>
      <c r="AY314" s="124" t="e">
        <f t="shared" si="1546"/>
        <v>#N/A</v>
      </c>
      <c r="AZ314" s="124" t="e">
        <f t="shared" si="1546"/>
        <v>#N/A</v>
      </c>
      <c r="BA314" s="124" t="e">
        <f t="shared" si="1546"/>
        <v>#N/A</v>
      </c>
      <c r="BB314" s="124" t="e">
        <f t="shared" si="1546"/>
        <v>#N/A</v>
      </c>
      <c r="BC314" s="124" t="e">
        <f t="shared" si="1546"/>
        <v>#N/A</v>
      </c>
      <c r="BD314" s="124" t="e">
        <f t="shared" si="1546"/>
        <v>#N/A</v>
      </c>
      <c r="BE314" s="124" t="e">
        <f t="shared" si="1546"/>
        <v>#N/A</v>
      </c>
      <c r="BF314" s="124" t="e">
        <f t="shared" si="1546"/>
        <v>#N/A</v>
      </c>
      <c r="BG314" s="124" t="e">
        <f t="shared" si="1546"/>
        <v>#N/A</v>
      </c>
      <c r="BH314" s="124" t="e">
        <f t="shared" si="1546"/>
        <v>#N/A</v>
      </c>
      <c r="BI314" s="124" t="e">
        <f t="shared" si="1546"/>
        <v>#N/A</v>
      </c>
      <c r="BJ314" s="124" t="e">
        <f t="shared" si="1546"/>
        <v>#N/A</v>
      </c>
      <c r="BK314" s="124" t="e">
        <f t="shared" si="1546"/>
        <v>#N/A</v>
      </c>
      <c r="BL314" s="124" t="e">
        <f t="shared" si="1546"/>
        <v>#N/A</v>
      </c>
      <c r="BM314" s="124" t="e">
        <f t="shared" si="1546"/>
        <v>#N/A</v>
      </c>
      <c r="BN314" s="124" t="e">
        <f t="shared" si="1546"/>
        <v>#N/A</v>
      </c>
    </row>
    <row r="315" spans="1:66" s="124" customFormat="1" hidden="1"/>
    <row r="316" spans="1:66" s="124" customFormat="1" hidden="1">
      <c r="C316" s="124" t="s">
        <v>303</v>
      </c>
      <c r="E316" s="124">
        <f>D310</f>
        <v>5513800</v>
      </c>
      <c r="F316" s="124">
        <f t="shared" ref="F316:U320" si="1547">E310</f>
        <v>5091251.0156742278</v>
      </c>
      <c r="G316" s="124">
        <f t="shared" si="1547"/>
        <v>4644254.5543981791</v>
      </c>
      <c r="H316" s="124">
        <f t="shared" si="1547"/>
        <v>4171396.1550054443</v>
      </c>
      <c r="I316" s="124">
        <f t="shared" si="1547"/>
        <v>3671179.5196478441</v>
      </c>
      <c r="J316" s="124">
        <f t="shared" si="1547"/>
        <v>3142021.7789588403</v>
      </c>
      <c r="K316" s="124">
        <f t="shared" si="1547"/>
        <v>2582248.4832728296</v>
      </c>
      <c r="L316" s="124">
        <f t="shared" si="1547"/>
        <v>1990088.3040506998</v>
      </c>
      <c r="M316" s="124">
        <f t="shared" si="1547"/>
        <v>1363667.4287450039</v>
      </c>
      <c r="N316" s="124">
        <f t="shared" si="1547"/>
        <v>701003.63136804989</v>
      </c>
      <c r="O316" s="124">
        <f t="shared" si="1547"/>
        <v>0</v>
      </c>
      <c r="P316" s="124" t="e">
        <f t="shared" si="1547"/>
        <v>#N/A</v>
      </c>
      <c r="Q316" s="124" t="e">
        <f t="shared" si="1547"/>
        <v>#N/A</v>
      </c>
      <c r="R316" s="124" t="e">
        <f t="shared" si="1547"/>
        <v>#N/A</v>
      </c>
      <c r="S316" s="124" t="e">
        <f t="shared" si="1547"/>
        <v>#N/A</v>
      </c>
      <c r="T316" s="124" t="e">
        <f t="shared" si="1547"/>
        <v>#N/A</v>
      </c>
      <c r="U316" s="124" t="e">
        <f t="shared" si="1547"/>
        <v>#N/A</v>
      </c>
      <c r="V316" s="124" t="e">
        <f t="shared" ref="V316:AK320" si="1548">U310</f>
        <v>#N/A</v>
      </c>
      <c r="W316" s="124" t="e">
        <f t="shared" si="1548"/>
        <v>#N/A</v>
      </c>
      <c r="X316" s="124" t="e">
        <f t="shared" si="1548"/>
        <v>#N/A</v>
      </c>
      <c r="Y316" s="124" t="e">
        <f t="shared" si="1548"/>
        <v>#N/A</v>
      </c>
      <c r="Z316" s="124" t="e">
        <f t="shared" si="1548"/>
        <v>#N/A</v>
      </c>
      <c r="AA316" s="124" t="e">
        <f t="shared" si="1548"/>
        <v>#N/A</v>
      </c>
      <c r="AB316" s="124" t="e">
        <f t="shared" si="1548"/>
        <v>#N/A</v>
      </c>
      <c r="AC316" s="124" t="e">
        <f t="shared" si="1548"/>
        <v>#N/A</v>
      </c>
      <c r="AD316" s="124" t="e">
        <f t="shared" si="1548"/>
        <v>#N/A</v>
      </c>
      <c r="AE316" s="124" t="e">
        <f t="shared" si="1548"/>
        <v>#N/A</v>
      </c>
      <c r="AF316" s="124" t="e">
        <f t="shared" si="1548"/>
        <v>#N/A</v>
      </c>
      <c r="AG316" s="124" t="e">
        <f t="shared" si="1548"/>
        <v>#N/A</v>
      </c>
      <c r="AH316" s="124" t="e">
        <f t="shared" si="1548"/>
        <v>#N/A</v>
      </c>
      <c r="AI316" s="124" t="e">
        <f t="shared" si="1548"/>
        <v>#N/A</v>
      </c>
      <c r="AJ316" s="124" t="e">
        <f t="shared" si="1548"/>
        <v>#N/A</v>
      </c>
      <c r="AK316" s="124" t="e">
        <f t="shared" si="1548"/>
        <v>#N/A</v>
      </c>
      <c r="AL316" s="124" t="e">
        <f t="shared" ref="AL316:BA320" si="1549">AK310</f>
        <v>#N/A</v>
      </c>
      <c r="AM316" s="124" t="e">
        <f t="shared" si="1549"/>
        <v>#N/A</v>
      </c>
      <c r="AN316" s="124" t="e">
        <f t="shared" si="1549"/>
        <v>#N/A</v>
      </c>
      <c r="AO316" s="124" t="e">
        <f t="shared" si="1549"/>
        <v>#N/A</v>
      </c>
      <c r="AP316" s="124" t="e">
        <f t="shared" si="1549"/>
        <v>#N/A</v>
      </c>
      <c r="AQ316" s="124" t="e">
        <f t="shared" si="1549"/>
        <v>#N/A</v>
      </c>
      <c r="AR316" s="124" t="e">
        <f t="shared" si="1549"/>
        <v>#N/A</v>
      </c>
      <c r="AS316" s="124" t="e">
        <f t="shared" si="1549"/>
        <v>#N/A</v>
      </c>
      <c r="AT316" s="124" t="e">
        <f t="shared" si="1549"/>
        <v>#N/A</v>
      </c>
      <c r="AU316" s="124" t="e">
        <f t="shared" si="1549"/>
        <v>#N/A</v>
      </c>
      <c r="AV316" s="124" t="e">
        <f t="shared" si="1549"/>
        <v>#N/A</v>
      </c>
      <c r="AW316" s="124" t="e">
        <f t="shared" si="1549"/>
        <v>#N/A</v>
      </c>
      <c r="AX316" s="124" t="e">
        <f t="shared" si="1549"/>
        <v>#N/A</v>
      </c>
      <c r="AY316" s="124" t="e">
        <f t="shared" si="1549"/>
        <v>#N/A</v>
      </c>
      <c r="AZ316" s="124" t="e">
        <f t="shared" si="1549"/>
        <v>#N/A</v>
      </c>
      <c r="BA316" s="124" t="e">
        <f t="shared" si="1549"/>
        <v>#N/A</v>
      </c>
      <c r="BB316" s="124" t="e">
        <f t="shared" ref="BB316:BN320" si="1550">BA310</f>
        <v>#N/A</v>
      </c>
      <c r="BC316" s="124" t="e">
        <f t="shared" si="1550"/>
        <v>#N/A</v>
      </c>
      <c r="BD316" s="124" t="e">
        <f t="shared" si="1550"/>
        <v>#N/A</v>
      </c>
      <c r="BE316" s="124" t="e">
        <f t="shared" si="1550"/>
        <v>#N/A</v>
      </c>
      <c r="BF316" s="124" t="e">
        <f t="shared" si="1550"/>
        <v>#N/A</v>
      </c>
      <c r="BG316" s="124" t="e">
        <f t="shared" si="1550"/>
        <v>#N/A</v>
      </c>
      <c r="BH316" s="124" t="e">
        <f t="shared" si="1550"/>
        <v>#N/A</v>
      </c>
      <c r="BI316" s="124" t="e">
        <f t="shared" si="1550"/>
        <v>#N/A</v>
      </c>
      <c r="BJ316" s="124" t="e">
        <f t="shared" si="1550"/>
        <v>#N/A</v>
      </c>
      <c r="BK316" s="124" t="e">
        <f t="shared" si="1550"/>
        <v>#N/A</v>
      </c>
      <c r="BL316" s="124" t="e">
        <f t="shared" si="1550"/>
        <v>#N/A</v>
      </c>
      <c r="BM316" s="124" t="e">
        <f t="shared" si="1550"/>
        <v>#N/A</v>
      </c>
      <c r="BN316" s="124" t="e">
        <f t="shared" si="1550"/>
        <v>#N/A</v>
      </c>
    </row>
    <row r="317" spans="1:66" s="124" customFormat="1" hidden="1">
      <c r="C317" s="124" t="s">
        <v>29</v>
      </c>
      <c r="E317" s="124">
        <f t="shared" ref="E317:E320" si="1551">D311</f>
        <v>422548.98432577221</v>
      </c>
      <c r="F317" s="124">
        <f t="shared" si="1547"/>
        <v>446996.46127604903</v>
      </c>
      <c r="G317" s="124">
        <f t="shared" si="1547"/>
        <v>472858.39939273463</v>
      </c>
      <c r="H317" s="124">
        <f t="shared" si="1547"/>
        <v>500216.63535760011</v>
      </c>
      <c r="I317" s="124">
        <f t="shared" si="1547"/>
        <v>529157.74068900407</v>
      </c>
      <c r="J317" s="124">
        <f t="shared" si="1547"/>
        <v>559773.29568601062</v>
      </c>
      <c r="K317" s="124">
        <f t="shared" si="1547"/>
        <v>592160.17922212987</v>
      </c>
      <c r="L317" s="124">
        <f t="shared" si="1547"/>
        <v>626420.87530569604</v>
      </c>
      <c r="M317" s="124">
        <f t="shared" si="1547"/>
        <v>662663.797376954</v>
      </c>
      <c r="N317" s="124">
        <f t="shared" si="1547"/>
        <v>701003.6313680493</v>
      </c>
      <c r="O317" s="124" t="e">
        <f t="shared" si="1547"/>
        <v>#N/A</v>
      </c>
      <c r="P317" s="124" t="e">
        <f t="shared" si="1547"/>
        <v>#N/A</v>
      </c>
      <c r="Q317" s="124" t="e">
        <f t="shared" si="1547"/>
        <v>#N/A</v>
      </c>
      <c r="R317" s="124" t="e">
        <f t="shared" si="1547"/>
        <v>#N/A</v>
      </c>
      <c r="S317" s="124" t="e">
        <f t="shared" si="1547"/>
        <v>#N/A</v>
      </c>
      <c r="T317" s="124" t="e">
        <f t="shared" si="1547"/>
        <v>#N/A</v>
      </c>
      <c r="U317" s="124" t="e">
        <f t="shared" si="1547"/>
        <v>#N/A</v>
      </c>
      <c r="V317" s="124" t="e">
        <f t="shared" si="1548"/>
        <v>#N/A</v>
      </c>
      <c r="W317" s="124" t="e">
        <f t="shared" si="1548"/>
        <v>#N/A</v>
      </c>
      <c r="X317" s="124" t="e">
        <f t="shared" si="1548"/>
        <v>#N/A</v>
      </c>
      <c r="Y317" s="124" t="e">
        <f t="shared" si="1548"/>
        <v>#N/A</v>
      </c>
      <c r="Z317" s="124" t="e">
        <f t="shared" si="1548"/>
        <v>#N/A</v>
      </c>
      <c r="AA317" s="124" t="e">
        <f t="shared" si="1548"/>
        <v>#N/A</v>
      </c>
      <c r="AB317" s="124" t="e">
        <f t="shared" si="1548"/>
        <v>#N/A</v>
      </c>
      <c r="AC317" s="124" t="e">
        <f t="shared" si="1548"/>
        <v>#N/A</v>
      </c>
      <c r="AD317" s="124" t="e">
        <f t="shared" si="1548"/>
        <v>#N/A</v>
      </c>
      <c r="AE317" s="124" t="e">
        <f t="shared" si="1548"/>
        <v>#N/A</v>
      </c>
      <c r="AF317" s="124" t="e">
        <f t="shared" si="1548"/>
        <v>#N/A</v>
      </c>
      <c r="AG317" s="124" t="e">
        <f t="shared" si="1548"/>
        <v>#N/A</v>
      </c>
      <c r="AH317" s="124" t="e">
        <f t="shared" si="1548"/>
        <v>#N/A</v>
      </c>
      <c r="AI317" s="124" t="e">
        <f t="shared" si="1548"/>
        <v>#N/A</v>
      </c>
      <c r="AJ317" s="124" t="e">
        <f t="shared" si="1548"/>
        <v>#N/A</v>
      </c>
      <c r="AK317" s="124" t="e">
        <f t="shared" si="1548"/>
        <v>#N/A</v>
      </c>
      <c r="AL317" s="124" t="e">
        <f t="shared" si="1549"/>
        <v>#N/A</v>
      </c>
      <c r="AM317" s="124" t="e">
        <f t="shared" si="1549"/>
        <v>#N/A</v>
      </c>
      <c r="AN317" s="124" t="e">
        <f t="shared" si="1549"/>
        <v>#N/A</v>
      </c>
      <c r="AO317" s="124" t="e">
        <f t="shared" si="1549"/>
        <v>#N/A</v>
      </c>
      <c r="AP317" s="124" t="e">
        <f t="shared" si="1549"/>
        <v>#N/A</v>
      </c>
      <c r="AQ317" s="124" t="e">
        <f t="shared" si="1549"/>
        <v>#N/A</v>
      </c>
      <c r="AR317" s="124" t="e">
        <f t="shared" si="1549"/>
        <v>#N/A</v>
      </c>
      <c r="AS317" s="124" t="e">
        <f t="shared" si="1549"/>
        <v>#N/A</v>
      </c>
      <c r="AT317" s="124" t="e">
        <f t="shared" si="1549"/>
        <v>#N/A</v>
      </c>
      <c r="AU317" s="124" t="e">
        <f t="shared" si="1549"/>
        <v>#N/A</v>
      </c>
      <c r="AV317" s="124" t="e">
        <f t="shared" si="1549"/>
        <v>#N/A</v>
      </c>
      <c r="AW317" s="124" t="e">
        <f t="shared" si="1549"/>
        <v>#N/A</v>
      </c>
      <c r="AX317" s="124" t="e">
        <f t="shared" si="1549"/>
        <v>#N/A</v>
      </c>
      <c r="AY317" s="124" t="e">
        <f t="shared" si="1549"/>
        <v>#N/A</v>
      </c>
      <c r="AZ317" s="124" t="e">
        <f t="shared" si="1549"/>
        <v>#N/A</v>
      </c>
      <c r="BA317" s="124" t="e">
        <f t="shared" si="1549"/>
        <v>#N/A</v>
      </c>
      <c r="BB317" s="124" t="e">
        <f t="shared" si="1550"/>
        <v>#N/A</v>
      </c>
      <c r="BC317" s="124" t="e">
        <f t="shared" si="1550"/>
        <v>#N/A</v>
      </c>
      <c r="BD317" s="124" t="e">
        <f t="shared" si="1550"/>
        <v>#N/A</v>
      </c>
      <c r="BE317" s="124" t="e">
        <f t="shared" si="1550"/>
        <v>#N/A</v>
      </c>
      <c r="BF317" s="124" t="e">
        <f t="shared" si="1550"/>
        <v>#N/A</v>
      </c>
      <c r="BG317" s="124" t="e">
        <f t="shared" si="1550"/>
        <v>#N/A</v>
      </c>
      <c r="BH317" s="124" t="e">
        <f t="shared" si="1550"/>
        <v>#N/A</v>
      </c>
      <c r="BI317" s="124" t="e">
        <f t="shared" si="1550"/>
        <v>#N/A</v>
      </c>
      <c r="BJ317" s="124" t="e">
        <f t="shared" si="1550"/>
        <v>#N/A</v>
      </c>
      <c r="BK317" s="124" t="e">
        <f t="shared" si="1550"/>
        <v>#N/A</v>
      </c>
      <c r="BL317" s="124" t="e">
        <f t="shared" si="1550"/>
        <v>#N/A</v>
      </c>
      <c r="BM317" s="124" t="e">
        <f t="shared" si="1550"/>
        <v>#N/A</v>
      </c>
      <c r="BN317" s="124" t="e">
        <f t="shared" si="1550"/>
        <v>#N/A</v>
      </c>
    </row>
    <row r="318" spans="1:66" s="124" customFormat="1" hidden="1">
      <c r="C318" s="124" t="s">
        <v>31</v>
      </c>
      <c r="E318" s="124">
        <f t="shared" si="1551"/>
        <v>298163.53081208339</v>
      </c>
      <c r="F318" s="124">
        <f t="shared" si="1547"/>
        <v>273716.05386180658</v>
      </c>
      <c r="G318" s="124">
        <f t="shared" si="1547"/>
        <v>247854.11574512094</v>
      </c>
      <c r="H318" s="124">
        <f t="shared" si="1547"/>
        <v>220495.87978025549</v>
      </c>
      <c r="I318" s="124">
        <f t="shared" si="1547"/>
        <v>191554.77444885153</v>
      </c>
      <c r="J318" s="124">
        <f t="shared" si="1547"/>
        <v>160939.21945184493</v>
      </c>
      <c r="K318" s="124">
        <f t="shared" si="1547"/>
        <v>128552.33591572569</v>
      </c>
      <c r="L318" s="124">
        <f t="shared" si="1547"/>
        <v>94291.639832159533</v>
      </c>
      <c r="M318" s="124">
        <f t="shared" si="1547"/>
        <v>58048.71776090152</v>
      </c>
      <c r="N318" s="124">
        <f t="shared" si="1547"/>
        <v>19708.883769806314</v>
      </c>
      <c r="O318" s="124" t="e">
        <f t="shared" si="1547"/>
        <v>#N/A</v>
      </c>
      <c r="P318" s="124" t="e">
        <f t="shared" si="1547"/>
        <v>#N/A</v>
      </c>
      <c r="Q318" s="124" t="e">
        <f t="shared" si="1547"/>
        <v>#N/A</v>
      </c>
      <c r="R318" s="124" t="e">
        <f t="shared" si="1547"/>
        <v>#N/A</v>
      </c>
      <c r="S318" s="124" t="e">
        <f t="shared" si="1547"/>
        <v>#N/A</v>
      </c>
      <c r="T318" s="124" t="e">
        <f t="shared" si="1547"/>
        <v>#N/A</v>
      </c>
      <c r="U318" s="124" t="e">
        <f t="shared" si="1547"/>
        <v>#N/A</v>
      </c>
      <c r="V318" s="124" t="e">
        <f t="shared" si="1548"/>
        <v>#N/A</v>
      </c>
      <c r="W318" s="124" t="e">
        <f t="shared" si="1548"/>
        <v>#N/A</v>
      </c>
      <c r="X318" s="124" t="e">
        <f t="shared" si="1548"/>
        <v>#N/A</v>
      </c>
      <c r="Y318" s="124" t="e">
        <f t="shared" si="1548"/>
        <v>#N/A</v>
      </c>
      <c r="Z318" s="124" t="e">
        <f t="shared" si="1548"/>
        <v>#N/A</v>
      </c>
      <c r="AA318" s="124" t="e">
        <f t="shared" si="1548"/>
        <v>#N/A</v>
      </c>
      <c r="AB318" s="124" t="e">
        <f t="shared" si="1548"/>
        <v>#N/A</v>
      </c>
      <c r="AC318" s="124" t="e">
        <f t="shared" si="1548"/>
        <v>#N/A</v>
      </c>
      <c r="AD318" s="124" t="e">
        <f t="shared" si="1548"/>
        <v>#N/A</v>
      </c>
      <c r="AE318" s="124" t="e">
        <f t="shared" si="1548"/>
        <v>#N/A</v>
      </c>
      <c r="AF318" s="124" t="e">
        <f t="shared" si="1548"/>
        <v>#N/A</v>
      </c>
      <c r="AG318" s="124" t="e">
        <f t="shared" si="1548"/>
        <v>#N/A</v>
      </c>
      <c r="AH318" s="124" t="e">
        <f t="shared" si="1548"/>
        <v>#N/A</v>
      </c>
      <c r="AI318" s="124" t="e">
        <f t="shared" si="1548"/>
        <v>#N/A</v>
      </c>
      <c r="AJ318" s="124" t="e">
        <f t="shared" si="1548"/>
        <v>#N/A</v>
      </c>
      <c r="AK318" s="124" t="e">
        <f t="shared" si="1548"/>
        <v>#N/A</v>
      </c>
      <c r="AL318" s="124" t="e">
        <f t="shared" si="1549"/>
        <v>#N/A</v>
      </c>
      <c r="AM318" s="124" t="e">
        <f t="shared" si="1549"/>
        <v>#N/A</v>
      </c>
      <c r="AN318" s="124" t="e">
        <f t="shared" si="1549"/>
        <v>#N/A</v>
      </c>
      <c r="AO318" s="124" t="e">
        <f t="shared" si="1549"/>
        <v>#N/A</v>
      </c>
      <c r="AP318" s="124" t="e">
        <f t="shared" si="1549"/>
        <v>#N/A</v>
      </c>
      <c r="AQ318" s="124" t="e">
        <f t="shared" si="1549"/>
        <v>#N/A</v>
      </c>
      <c r="AR318" s="124" t="e">
        <f t="shared" si="1549"/>
        <v>#N/A</v>
      </c>
      <c r="AS318" s="124" t="e">
        <f t="shared" si="1549"/>
        <v>#N/A</v>
      </c>
      <c r="AT318" s="124" t="e">
        <f t="shared" si="1549"/>
        <v>#N/A</v>
      </c>
      <c r="AU318" s="124" t="e">
        <f t="shared" si="1549"/>
        <v>#N/A</v>
      </c>
      <c r="AV318" s="124" t="e">
        <f t="shared" si="1549"/>
        <v>#N/A</v>
      </c>
      <c r="AW318" s="124" t="e">
        <f t="shared" si="1549"/>
        <v>#N/A</v>
      </c>
      <c r="AX318" s="124" t="e">
        <f t="shared" si="1549"/>
        <v>#N/A</v>
      </c>
      <c r="AY318" s="124" t="e">
        <f t="shared" si="1549"/>
        <v>#N/A</v>
      </c>
      <c r="AZ318" s="124" t="e">
        <f t="shared" si="1549"/>
        <v>#N/A</v>
      </c>
      <c r="BA318" s="124" t="e">
        <f t="shared" si="1549"/>
        <v>#N/A</v>
      </c>
      <c r="BB318" s="124" t="e">
        <f t="shared" si="1550"/>
        <v>#N/A</v>
      </c>
      <c r="BC318" s="124" t="e">
        <f t="shared" si="1550"/>
        <v>#N/A</v>
      </c>
      <c r="BD318" s="124" t="e">
        <f t="shared" si="1550"/>
        <v>#N/A</v>
      </c>
      <c r="BE318" s="124" t="e">
        <f t="shared" si="1550"/>
        <v>#N/A</v>
      </c>
      <c r="BF318" s="124" t="e">
        <f t="shared" si="1550"/>
        <v>#N/A</v>
      </c>
      <c r="BG318" s="124" t="e">
        <f t="shared" si="1550"/>
        <v>#N/A</v>
      </c>
      <c r="BH318" s="124" t="e">
        <f t="shared" si="1550"/>
        <v>#N/A</v>
      </c>
      <c r="BI318" s="124" t="e">
        <f t="shared" si="1550"/>
        <v>#N/A</v>
      </c>
      <c r="BJ318" s="124" t="e">
        <f t="shared" si="1550"/>
        <v>#N/A</v>
      </c>
      <c r="BK318" s="124" t="e">
        <f t="shared" si="1550"/>
        <v>#N/A</v>
      </c>
      <c r="BL318" s="124" t="e">
        <f t="shared" si="1550"/>
        <v>#N/A</v>
      </c>
      <c r="BM318" s="124" t="e">
        <f t="shared" si="1550"/>
        <v>#N/A</v>
      </c>
      <c r="BN318" s="124" t="e">
        <f t="shared" si="1550"/>
        <v>#N/A</v>
      </c>
    </row>
    <row r="319" spans="1:66" s="124" customFormat="1" hidden="1">
      <c r="C319" s="124" t="s">
        <v>33</v>
      </c>
      <c r="E319" s="124">
        <f t="shared" si="1551"/>
        <v>720712.51513785555</v>
      </c>
      <c r="F319" s="124">
        <f t="shared" si="1547"/>
        <v>720712.51513785555</v>
      </c>
      <c r="G319" s="124">
        <f t="shared" si="1547"/>
        <v>720712.51513785555</v>
      </c>
      <c r="H319" s="124">
        <f t="shared" si="1547"/>
        <v>720712.51513785555</v>
      </c>
      <c r="I319" s="124">
        <f t="shared" si="1547"/>
        <v>720712.51513785555</v>
      </c>
      <c r="J319" s="124">
        <f t="shared" si="1547"/>
        <v>720712.51513785555</v>
      </c>
      <c r="K319" s="124">
        <f t="shared" si="1547"/>
        <v>720712.51513785555</v>
      </c>
      <c r="L319" s="124">
        <f t="shared" si="1547"/>
        <v>720712.51513785555</v>
      </c>
      <c r="M319" s="124">
        <f t="shared" si="1547"/>
        <v>720712.51513785555</v>
      </c>
      <c r="N319" s="124">
        <f t="shared" si="1547"/>
        <v>720712.51513785555</v>
      </c>
      <c r="O319" s="124" t="e">
        <f t="shared" si="1547"/>
        <v>#N/A</v>
      </c>
      <c r="P319" s="124" t="e">
        <f t="shared" si="1547"/>
        <v>#N/A</v>
      </c>
      <c r="Q319" s="124" t="e">
        <f t="shared" si="1547"/>
        <v>#N/A</v>
      </c>
      <c r="R319" s="124" t="e">
        <f t="shared" si="1547"/>
        <v>#N/A</v>
      </c>
      <c r="S319" s="124" t="e">
        <f t="shared" si="1547"/>
        <v>#N/A</v>
      </c>
      <c r="T319" s="124" t="e">
        <f t="shared" si="1547"/>
        <v>#N/A</v>
      </c>
      <c r="U319" s="124" t="e">
        <f t="shared" si="1547"/>
        <v>#N/A</v>
      </c>
      <c r="V319" s="124" t="e">
        <f t="shared" si="1548"/>
        <v>#N/A</v>
      </c>
      <c r="W319" s="124" t="e">
        <f t="shared" si="1548"/>
        <v>#N/A</v>
      </c>
      <c r="X319" s="124" t="e">
        <f t="shared" si="1548"/>
        <v>#N/A</v>
      </c>
      <c r="Y319" s="124" t="e">
        <f t="shared" si="1548"/>
        <v>#N/A</v>
      </c>
      <c r="Z319" s="124" t="e">
        <f t="shared" si="1548"/>
        <v>#N/A</v>
      </c>
      <c r="AA319" s="124" t="e">
        <f t="shared" si="1548"/>
        <v>#N/A</v>
      </c>
      <c r="AB319" s="124" t="e">
        <f t="shared" si="1548"/>
        <v>#N/A</v>
      </c>
      <c r="AC319" s="124" t="e">
        <f t="shared" si="1548"/>
        <v>#N/A</v>
      </c>
      <c r="AD319" s="124" t="e">
        <f t="shared" si="1548"/>
        <v>#N/A</v>
      </c>
      <c r="AE319" s="124" t="e">
        <f t="shared" si="1548"/>
        <v>#N/A</v>
      </c>
      <c r="AF319" s="124" t="e">
        <f t="shared" si="1548"/>
        <v>#N/A</v>
      </c>
      <c r="AG319" s="124" t="e">
        <f t="shared" si="1548"/>
        <v>#N/A</v>
      </c>
      <c r="AH319" s="124" t="e">
        <f t="shared" si="1548"/>
        <v>#N/A</v>
      </c>
      <c r="AI319" s="124" t="e">
        <f t="shared" si="1548"/>
        <v>#N/A</v>
      </c>
      <c r="AJ319" s="124" t="e">
        <f t="shared" si="1548"/>
        <v>#N/A</v>
      </c>
      <c r="AK319" s="124" t="e">
        <f t="shared" si="1548"/>
        <v>#N/A</v>
      </c>
      <c r="AL319" s="124" t="e">
        <f t="shared" si="1549"/>
        <v>#N/A</v>
      </c>
      <c r="AM319" s="124" t="e">
        <f t="shared" si="1549"/>
        <v>#N/A</v>
      </c>
      <c r="AN319" s="124" t="e">
        <f t="shared" si="1549"/>
        <v>#N/A</v>
      </c>
      <c r="AO319" s="124" t="e">
        <f t="shared" si="1549"/>
        <v>#N/A</v>
      </c>
      <c r="AP319" s="124" t="e">
        <f t="shared" si="1549"/>
        <v>#N/A</v>
      </c>
      <c r="AQ319" s="124" t="e">
        <f t="shared" si="1549"/>
        <v>#N/A</v>
      </c>
      <c r="AR319" s="124" t="e">
        <f t="shared" si="1549"/>
        <v>#N/A</v>
      </c>
      <c r="AS319" s="124" t="e">
        <f t="shared" si="1549"/>
        <v>#N/A</v>
      </c>
      <c r="AT319" s="124" t="e">
        <f t="shared" si="1549"/>
        <v>#N/A</v>
      </c>
      <c r="AU319" s="124" t="e">
        <f t="shared" si="1549"/>
        <v>#N/A</v>
      </c>
      <c r="AV319" s="124" t="e">
        <f t="shared" si="1549"/>
        <v>#N/A</v>
      </c>
      <c r="AW319" s="124" t="e">
        <f t="shared" si="1549"/>
        <v>#N/A</v>
      </c>
      <c r="AX319" s="124" t="e">
        <f t="shared" si="1549"/>
        <v>#N/A</v>
      </c>
      <c r="AY319" s="124" t="e">
        <f t="shared" si="1549"/>
        <v>#N/A</v>
      </c>
      <c r="AZ319" s="124" t="e">
        <f t="shared" si="1549"/>
        <v>#N/A</v>
      </c>
      <c r="BA319" s="124" t="e">
        <f t="shared" si="1549"/>
        <v>#N/A</v>
      </c>
      <c r="BB319" s="124" t="e">
        <f t="shared" si="1550"/>
        <v>#N/A</v>
      </c>
      <c r="BC319" s="124" t="e">
        <f t="shared" si="1550"/>
        <v>#N/A</v>
      </c>
      <c r="BD319" s="124" t="e">
        <f t="shared" si="1550"/>
        <v>#N/A</v>
      </c>
      <c r="BE319" s="124" t="e">
        <f t="shared" si="1550"/>
        <v>#N/A</v>
      </c>
      <c r="BF319" s="124" t="e">
        <f t="shared" si="1550"/>
        <v>#N/A</v>
      </c>
      <c r="BG319" s="124" t="e">
        <f t="shared" si="1550"/>
        <v>#N/A</v>
      </c>
      <c r="BH319" s="124" t="e">
        <f t="shared" si="1550"/>
        <v>#N/A</v>
      </c>
      <c r="BI319" s="124" t="e">
        <f t="shared" si="1550"/>
        <v>#N/A</v>
      </c>
      <c r="BJ319" s="124" t="e">
        <f t="shared" si="1550"/>
        <v>#N/A</v>
      </c>
      <c r="BK319" s="124" t="e">
        <f t="shared" si="1550"/>
        <v>#N/A</v>
      </c>
      <c r="BL319" s="124" t="e">
        <f t="shared" si="1550"/>
        <v>#N/A</v>
      </c>
      <c r="BM319" s="124" t="e">
        <f t="shared" si="1550"/>
        <v>#N/A</v>
      </c>
      <c r="BN319" s="124" t="e">
        <f t="shared" si="1550"/>
        <v>#N/A</v>
      </c>
    </row>
    <row r="320" spans="1:66" s="124" customFormat="1" hidden="1">
      <c r="C320" s="124" t="s">
        <v>304</v>
      </c>
      <c r="E320" s="124">
        <f t="shared" si="1551"/>
        <v>5091251.0156742278</v>
      </c>
      <c r="F320" s="124">
        <f t="shared" si="1547"/>
        <v>4644254.5543981791</v>
      </c>
      <c r="G320" s="124">
        <f t="shared" si="1547"/>
        <v>4171396.1550054443</v>
      </c>
      <c r="H320" s="124">
        <f t="shared" si="1547"/>
        <v>3671179.5196478441</v>
      </c>
      <c r="I320" s="124">
        <f t="shared" si="1547"/>
        <v>3142021.7789588403</v>
      </c>
      <c r="J320" s="124">
        <f t="shared" si="1547"/>
        <v>2582248.4832728296</v>
      </c>
      <c r="K320" s="124">
        <f t="shared" si="1547"/>
        <v>1990088.3040506998</v>
      </c>
      <c r="L320" s="124">
        <f t="shared" si="1547"/>
        <v>1363667.4287450039</v>
      </c>
      <c r="M320" s="124">
        <f t="shared" si="1547"/>
        <v>701003.63136804989</v>
      </c>
      <c r="N320" s="124">
        <f t="shared" si="1547"/>
        <v>0</v>
      </c>
      <c r="O320" s="124" t="e">
        <f t="shared" si="1547"/>
        <v>#N/A</v>
      </c>
      <c r="P320" s="124" t="e">
        <f t="shared" si="1547"/>
        <v>#N/A</v>
      </c>
      <c r="Q320" s="124" t="e">
        <f t="shared" si="1547"/>
        <v>#N/A</v>
      </c>
      <c r="R320" s="124" t="e">
        <f t="shared" si="1547"/>
        <v>#N/A</v>
      </c>
      <c r="S320" s="124" t="e">
        <f t="shared" si="1547"/>
        <v>#N/A</v>
      </c>
      <c r="T320" s="124" t="e">
        <f t="shared" si="1547"/>
        <v>#N/A</v>
      </c>
      <c r="U320" s="124" t="e">
        <f t="shared" si="1547"/>
        <v>#N/A</v>
      </c>
      <c r="V320" s="124" t="e">
        <f t="shared" si="1548"/>
        <v>#N/A</v>
      </c>
      <c r="W320" s="124" t="e">
        <f t="shared" si="1548"/>
        <v>#N/A</v>
      </c>
      <c r="X320" s="124" t="e">
        <f t="shared" si="1548"/>
        <v>#N/A</v>
      </c>
      <c r="Y320" s="124" t="e">
        <f t="shared" si="1548"/>
        <v>#N/A</v>
      </c>
      <c r="Z320" s="124" t="e">
        <f t="shared" si="1548"/>
        <v>#N/A</v>
      </c>
      <c r="AA320" s="124" t="e">
        <f t="shared" si="1548"/>
        <v>#N/A</v>
      </c>
      <c r="AB320" s="124" t="e">
        <f t="shared" si="1548"/>
        <v>#N/A</v>
      </c>
      <c r="AC320" s="124" t="e">
        <f t="shared" si="1548"/>
        <v>#N/A</v>
      </c>
      <c r="AD320" s="124" t="e">
        <f t="shared" si="1548"/>
        <v>#N/A</v>
      </c>
      <c r="AE320" s="124" t="e">
        <f t="shared" si="1548"/>
        <v>#N/A</v>
      </c>
      <c r="AF320" s="124" t="e">
        <f t="shared" si="1548"/>
        <v>#N/A</v>
      </c>
      <c r="AG320" s="124" t="e">
        <f t="shared" si="1548"/>
        <v>#N/A</v>
      </c>
      <c r="AH320" s="124" t="e">
        <f t="shared" si="1548"/>
        <v>#N/A</v>
      </c>
      <c r="AI320" s="124" t="e">
        <f t="shared" si="1548"/>
        <v>#N/A</v>
      </c>
      <c r="AJ320" s="124" t="e">
        <f t="shared" si="1548"/>
        <v>#N/A</v>
      </c>
      <c r="AK320" s="124" t="e">
        <f t="shared" si="1548"/>
        <v>#N/A</v>
      </c>
      <c r="AL320" s="124" t="e">
        <f t="shared" si="1549"/>
        <v>#N/A</v>
      </c>
      <c r="AM320" s="124" t="e">
        <f t="shared" si="1549"/>
        <v>#N/A</v>
      </c>
      <c r="AN320" s="124" t="e">
        <f t="shared" si="1549"/>
        <v>#N/A</v>
      </c>
      <c r="AO320" s="124" t="e">
        <f t="shared" si="1549"/>
        <v>#N/A</v>
      </c>
      <c r="AP320" s="124" t="e">
        <f t="shared" si="1549"/>
        <v>#N/A</v>
      </c>
      <c r="AQ320" s="124" t="e">
        <f t="shared" si="1549"/>
        <v>#N/A</v>
      </c>
      <c r="AR320" s="124" t="e">
        <f t="shared" si="1549"/>
        <v>#N/A</v>
      </c>
      <c r="AS320" s="124" t="e">
        <f t="shared" si="1549"/>
        <v>#N/A</v>
      </c>
      <c r="AT320" s="124" t="e">
        <f t="shared" si="1549"/>
        <v>#N/A</v>
      </c>
      <c r="AU320" s="124" t="e">
        <f t="shared" si="1549"/>
        <v>#N/A</v>
      </c>
      <c r="AV320" s="124" t="e">
        <f t="shared" si="1549"/>
        <v>#N/A</v>
      </c>
      <c r="AW320" s="124" t="e">
        <f t="shared" si="1549"/>
        <v>#N/A</v>
      </c>
      <c r="AX320" s="124" t="e">
        <f t="shared" si="1549"/>
        <v>#N/A</v>
      </c>
      <c r="AY320" s="124" t="e">
        <f t="shared" si="1549"/>
        <v>#N/A</v>
      </c>
      <c r="AZ320" s="124" t="e">
        <f t="shared" si="1549"/>
        <v>#N/A</v>
      </c>
      <c r="BA320" s="124" t="e">
        <f t="shared" si="1549"/>
        <v>#N/A</v>
      </c>
      <c r="BB320" s="124" t="e">
        <f t="shared" si="1550"/>
        <v>#N/A</v>
      </c>
      <c r="BC320" s="124" t="e">
        <f t="shared" si="1550"/>
        <v>#N/A</v>
      </c>
      <c r="BD320" s="124" t="e">
        <f t="shared" si="1550"/>
        <v>#N/A</v>
      </c>
      <c r="BE320" s="124" t="e">
        <f t="shared" si="1550"/>
        <v>#N/A</v>
      </c>
      <c r="BF320" s="124" t="e">
        <f t="shared" si="1550"/>
        <v>#N/A</v>
      </c>
      <c r="BG320" s="124" t="e">
        <f t="shared" si="1550"/>
        <v>#N/A</v>
      </c>
      <c r="BH320" s="124" t="e">
        <f t="shared" si="1550"/>
        <v>#N/A</v>
      </c>
      <c r="BI320" s="124" t="e">
        <f t="shared" si="1550"/>
        <v>#N/A</v>
      </c>
      <c r="BJ320" s="124" t="e">
        <f t="shared" si="1550"/>
        <v>#N/A</v>
      </c>
      <c r="BK320" s="124" t="e">
        <f t="shared" si="1550"/>
        <v>#N/A</v>
      </c>
      <c r="BL320" s="124" t="e">
        <f t="shared" si="1550"/>
        <v>#N/A</v>
      </c>
      <c r="BM320" s="124" t="e">
        <f t="shared" si="1550"/>
        <v>#N/A</v>
      </c>
      <c r="BN320" s="124" t="e">
        <f t="shared" si="1550"/>
        <v>#N/A</v>
      </c>
    </row>
    <row r="321" spans="3:66" s="124" customFormat="1" hidden="1"/>
    <row r="322" spans="3:66" s="124" customFormat="1" hidden="1">
      <c r="C322" s="124" t="s">
        <v>303</v>
      </c>
      <c r="F322" s="124">
        <f>E316</f>
        <v>5513800</v>
      </c>
      <c r="G322" s="124">
        <f t="shared" ref="G322:V326" si="1552">F316</f>
        <v>5091251.0156742278</v>
      </c>
      <c r="H322" s="124">
        <f t="shared" si="1552"/>
        <v>4644254.5543981791</v>
      </c>
      <c r="I322" s="124">
        <f t="shared" si="1552"/>
        <v>4171396.1550054443</v>
      </c>
      <c r="J322" s="124">
        <f t="shared" si="1552"/>
        <v>3671179.5196478441</v>
      </c>
      <c r="K322" s="124">
        <f t="shared" si="1552"/>
        <v>3142021.7789588403</v>
      </c>
      <c r="L322" s="124">
        <f t="shared" si="1552"/>
        <v>2582248.4832728296</v>
      </c>
      <c r="M322" s="124">
        <f t="shared" si="1552"/>
        <v>1990088.3040506998</v>
      </c>
      <c r="N322" s="124">
        <f t="shared" si="1552"/>
        <v>1363667.4287450039</v>
      </c>
      <c r="O322" s="124">
        <f t="shared" si="1552"/>
        <v>701003.63136804989</v>
      </c>
      <c r="P322" s="124">
        <f t="shared" si="1552"/>
        <v>0</v>
      </c>
      <c r="Q322" s="124" t="e">
        <f t="shared" si="1552"/>
        <v>#N/A</v>
      </c>
      <c r="R322" s="124" t="e">
        <f t="shared" si="1552"/>
        <v>#N/A</v>
      </c>
      <c r="S322" s="124" t="e">
        <f t="shared" si="1552"/>
        <v>#N/A</v>
      </c>
      <c r="T322" s="124" t="e">
        <f t="shared" si="1552"/>
        <v>#N/A</v>
      </c>
      <c r="U322" s="124" t="e">
        <f t="shared" si="1552"/>
        <v>#N/A</v>
      </c>
      <c r="V322" s="124" t="e">
        <f t="shared" si="1552"/>
        <v>#N/A</v>
      </c>
      <c r="W322" s="124" t="e">
        <f t="shared" ref="W322:AL326" si="1553">V316</f>
        <v>#N/A</v>
      </c>
      <c r="X322" s="124" t="e">
        <f t="shared" si="1553"/>
        <v>#N/A</v>
      </c>
      <c r="Y322" s="124" t="e">
        <f t="shared" si="1553"/>
        <v>#N/A</v>
      </c>
      <c r="Z322" s="124" t="e">
        <f t="shared" si="1553"/>
        <v>#N/A</v>
      </c>
      <c r="AA322" s="124" t="e">
        <f t="shared" si="1553"/>
        <v>#N/A</v>
      </c>
      <c r="AB322" s="124" t="e">
        <f t="shared" si="1553"/>
        <v>#N/A</v>
      </c>
      <c r="AC322" s="124" t="e">
        <f t="shared" si="1553"/>
        <v>#N/A</v>
      </c>
      <c r="AD322" s="124" t="e">
        <f t="shared" si="1553"/>
        <v>#N/A</v>
      </c>
      <c r="AE322" s="124" t="e">
        <f t="shared" si="1553"/>
        <v>#N/A</v>
      </c>
      <c r="AF322" s="124" t="e">
        <f t="shared" si="1553"/>
        <v>#N/A</v>
      </c>
      <c r="AG322" s="124" t="e">
        <f t="shared" si="1553"/>
        <v>#N/A</v>
      </c>
      <c r="AH322" s="124" t="e">
        <f t="shared" si="1553"/>
        <v>#N/A</v>
      </c>
      <c r="AI322" s="124" t="e">
        <f t="shared" si="1553"/>
        <v>#N/A</v>
      </c>
      <c r="AJ322" s="124" t="e">
        <f t="shared" si="1553"/>
        <v>#N/A</v>
      </c>
      <c r="AK322" s="124" t="e">
        <f t="shared" si="1553"/>
        <v>#N/A</v>
      </c>
      <c r="AL322" s="124" t="e">
        <f t="shared" si="1553"/>
        <v>#N/A</v>
      </c>
      <c r="AM322" s="124" t="e">
        <f t="shared" ref="AM322:BB326" si="1554">AL316</f>
        <v>#N/A</v>
      </c>
      <c r="AN322" s="124" t="e">
        <f t="shared" si="1554"/>
        <v>#N/A</v>
      </c>
      <c r="AO322" s="124" t="e">
        <f t="shared" si="1554"/>
        <v>#N/A</v>
      </c>
      <c r="AP322" s="124" t="e">
        <f t="shared" si="1554"/>
        <v>#N/A</v>
      </c>
      <c r="AQ322" s="124" t="e">
        <f t="shared" si="1554"/>
        <v>#N/A</v>
      </c>
      <c r="AR322" s="124" t="e">
        <f t="shared" si="1554"/>
        <v>#N/A</v>
      </c>
      <c r="AS322" s="124" t="e">
        <f t="shared" si="1554"/>
        <v>#N/A</v>
      </c>
      <c r="AT322" s="124" t="e">
        <f t="shared" si="1554"/>
        <v>#N/A</v>
      </c>
      <c r="AU322" s="124" t="e">
        <f t="shared" si="1554"/>
        <v>#N/A</v>
      </c>
      <c r="AV322" s="124" t="e">
        <f t="shared" si="1554"/>
        <v>#N/A</v>
      </c>
      <c r="AW322" s="124" t="e">
        <f t="shared" si="1554"/>
        <v>#N/A</v>
      </c>
      <c r="AX322" s="124" t="e">
        <f t="shared" si="1554"/>
        <v>#N/A</v>
      </c>
      <c r="AY322" s="124" t="e">
        <f t="shared" si="1554"/>
        <v>#N/A</v>
      </c>
      <c r="AZ322" s="124" t="e">
        <f t="shared" si="1554"/>
        <v>#N/A</v>
      </c>
      <c r="BA322" s="124" t="e">
        <f t="shared" si="1554"/>
        <v>#N/A</v>
      </c>
      <c r="BB322" s="124" t="e">
        <f t="shared" si="1554"/>
        <v>#N/A</v>
      </c>
      <c r="BC322" s="124" t="e">
        <f t="shared" ref="BC322:BN326" si="1555">BB316</f>
        <v>#N/A</v>
      </c>
      <c r="BD322" s="124" t="e">
        <f t="shared" si="1555"/>
        <v>#N/A</v>
      </c>
      <c r="BE322" s="124" t="e">
        <f t="shared" si="1555"/>
        <v>#N/A</v>
      </c>
      <c r="BF322" s="124" t="e">
        <f t="shared" si="1555"/>
        <v>#N/A</v>
      </c>
      <c r="BG322" s="124" t="e">
        <f t="shared" si="1555"/>
        <v>#N/A</v>
      </c>
      <c r="BH322" s="124" t="e">
        <f t="shared" si="1555"/>
        <v>#N/A</v>
      </c>
      <c r="BI322" s="124" t="e">
        <f t="shared" si="1555"/>
        <v>#N/A</v>
      </c>
      <c r="BJ322" s="124" t="e">
        <f t="shared" si="1555"/>
        <v>#N/A</v>
      </c>
      <c r="BK322" s="124" t="e">
        <f t="shared" si="1555"/>
        <v>#N/A</v>
      </c>
      <c r="BL322" s="124" t="e">
        <f t="shared" si="1555"/>
        <v>#N/A</v>
      </c>
      <c r="BM322" s="124" t="e">
        <f t="shared" si="1555"/>
        <v>#N/A</v>
      </c>
      <c r="BN322" s="124" t="e">
        <f t="shared" si="1555"/>
        <v>#N/A</v>
      </c>
    </row>
    <row r="323" spans="3:66" s="124" customFormat="1" hidden="1">
      <c r="C323" s="124" t="s">
        <v>29</v>
      </c>
      <c r="F323" s="124">
        <f t="shared" ref="F323:F326" si="1556">E317</f>
        <v>422548.98432577221</v>
      </c>
      <c r="G323" s="124">
        <f t="shared" si="1552"/>
        <v>446996.46127604903</v>
      </c>
      <c r="H323" s="124">
        <f t="shared" si="1552"/>
        <v>472858.39939273463</v>
      </c>
      <c r="I323" s="124">
        <f t="shared" si="1552"/>
        <v>500216.63535760011</v>
      </c>
      <c r="J323" s="124">
        <f t="shared" si="1552"/>
        <v>529157.74068900407</v>
      </c>
      <c r="K323" s="124">
        <f t="shared" si="1552"/>
        <v>559773.29568601062</v>
      </c>
      <c r="L323" s="124">
        <f t="shared" si="1552"/>
        <v>592160.17922212987</v>
      </c>
      <c r="M323" s="124">
        <f t="shared" si="1552"/>
        <v>626420.87530569604</v>
      </c>
      <c r="N323" s="124">
        <f t="shared" si="1552"/>
        <v>662663.797376954</v>
      </c>
      <c r="O323" s="124">
        <f t="shared" si="1552"/>
        <v>701003.6313680493</v>
      </c>
      <c r="P323" s="124" t="e">
        <f t="shared" si="1552"/>
        <v>#N/A</v>
      </c>
      <c r="Q323" s="124" t="e">
        <f t="shared" si="1552"/>
        <v>#N/A</v>
      </c>
      <c r="R323" s="124" t="e">
        <f t="shared" si="1552"/>
        <v>#N/A</v>
      </c>
      <c r="S323" s="124" t="e">
        <f t="shared" si="1552"/>
        <v>#N/A</v>
      </c>
      <c r="T323" s="124" t="e">
        <f t="shared" si="1552"/>
        <v>#N/A</v>
      </c>
      <c r="U323" s="124" t="e">
        <f t="shared" si="1552"/>
        <v>#N/A</v>
      </c>
      <c r="V323" s="124" t="e">
        <f t="shared" si="1552"/>
        <v>#N/A</v>
      </c>
      <c r="W323" s="124" t="e">
        <f t="shared" si="1553"/>
        <v>#N/A</v>
      </c>
      <c r="X323" s="124" t="e">
        <f t="shared" si="1553"/>
        <v>#N/A</v>
      </c>
      <c r="Y323" s="124" t="e">
        <f t="shared" si="1553"/>
        <v>#N/A</v>
      </c>
      <c r="Z323" s="124" t="e">
        <f t="shared" si="1553"/>
        <v>#N/A</v>
      </c>
      <c r="AA323" s="124" t="e">
        <f t="shared" si="1553"/>
        <v>#N/A</v>
      </c>
      <c r="AB323" s="124" t="e">
        <f t="shared" si="1553"/>
        <v>#N/A</v>
      </c>
      <c r="AC323" s="124" t="e">
        <f t="shared" si="1553"/>
        <v>#N/A</v>
      </c>
      <c r="AD323" s="124" t="e">
        <f t="shared" si="1553"/>
        <v>#N/A</v>
      </c>
      <c r="AE323" s="124" t="e">
        <f t="shared" si="1553"/>
        <v>#N/A</v>
      </c>
      <c r="AF323" s="124" t="e">
        <f t="shared" si="1553"/>
        <v>#N/A</v>
      </c>
      <c r="AG323" s="124" t="e">
        <f t="shared" si="1553"/>
        <v>#N/A</v>
      </c>
      <c r="AH323" s="124" t="e">
        <f t="shared" si="1553"/>
        <v>#N/A</v>
      </c>
      <c r="AI323" s="124" t="e">
        <f t="shared" si="1553"/>
        <v>#N/A</v>
      </c>
      <c r="AJ323" s="124" t="e">
        <f t="shared" si="1553"/>
        <v>#N/A</v>
      </c>
      <c r="AK323" s="124" t="e">
        <f t="shared" si="1553"/>
        <v>#N/A</v>
      </c>
      <c r="AL323" s="124" t="e">
        <f t="shared" si="1553"/>
        <v>#N/A</v>
      </c>
      <c r="AM323" s="124" t="e">
        <f t="shared" si="1554"/>
        <v>#N/A</v>
      </c>
      <c r="AN323" s="124" t="e">
        <f t="shared" si="1554"/>
        <v>#N/A</v>
      </c>
      <c r="AO323" s="124" t="e">
        <f t="shared" si="1554"/>
        <v>#N/A</v>
      </c>
      <c r="AP323" s="124" t="e">
        <f t="shared" si="1554"/>
        <v>#N/A</v>
      </c>
      <c r="AQ323" s="124" t="e">
        <f t="shared" si="1554"/>
        <v>#N/A</v>
      </c>
      <c r="AR323" s="124" t="e">
        <f t="shared" si="1554"/>
        <v>#N/A</v>
      </c>
      <c r="AS323" s="124" t="e">
        <f t="shared" si="1554"/>
        <v>#N/A</v>
      </c>
      <c r="AT323" s="124" t="e">
        <f t="shared" si="1554"/>
        <v>#N/A</v>
      </c>
      <c r="AU323" s="124" t="e">
        <f t="shared" si="1554"/>
        <v>#N/A</v>
      </c>
      <c r="AV323" s="124" t="e">
        <f t="shared" si="1554"/>
        <v>#N/A</v>
      </c>
      <c r="AW323" s="124" t="e">
        <f t="shared" si="1554"/>
        <v>#N/A</v>
      </c>
      <c r="AX323" s="124" t="e">
        <f t="shared" si="1554"/>
        <v>#N/A</v>
      </c>
      <c r="AY323" s="124" t="e">
        <f t="shared" si="1554"/>
        <v>#N/A</v>
      </c>
      <c r="AZ323" s="124" t="e">
        <f t="shared" si="1554"/>
        <v>#N/A</v>
      </c>
      <c r="BA323" s="124" t="e">
        <f t="shared" si="1554"/>
        <v>#N/A</v>
      </c>
      <c r="BB323" s="124" t="e">
        <f t="shared" si="1554"/>
        <v>#N/A</v>
      </c>
      <c r="BC323" s="124" t="e">
        <f t="shared" si="1555"/>
        <v>#N/A</v>
      </c>
      <c r="BD323" s="124" t="e">
        <f t="shared" si="1555"/>
        <v>#N/A</v>
      </c>
      <c r="BE323" s="124" t="e">
        <f t="shared" si="1555"/>
        <v>#N/A</v>
      </c>
      <c r="BF323" s="124" t="e">
        <f t="shared" si="1555"/>
        <v>#N/A</v>
      </c>
      <c r="BG323" s="124" t="e">
        <f t="shared" si="1555"/>
        <v>#N/A</v>
      </c>
      <c r="BH323" s="124" t="e">
        <f t="shared" si="1555"/>
        <v>#N/A</v>
      </c>
      <c r="BI323" s="124" t="e">
        <f t="shared" si="1555"/>
        <v>#N/A</v>
      </c>
      <c r="BJ323" s="124" t="e">
        <f t="shared" si="1555"/>
        <v>#N/A</v>
      </c>
      <c r="BK323" s="124" t="e">
        <f t="shared" si="1555"/>
        <v>#N/A</v>
      </c>
      <c r="BL323" s="124" t="e">
        <f t="shared" si="1555"/>
        <v>#N/A</v>
      </c>
      <c r="BM323" s="124" t="e">
        <f t="shared" si="1555"/>
        <v>#N/A</v>
      </c>
      <c r="BN323" s="124" t="e">
        <f t="shared" si="1555"/>
        <v>#N/A</v>
      </c>
    </row>
    <row r="324" spans="3:66" s="124" customFormat="1" hidden="1">
      <c r="C324" s="124" t="s">
        <v>31</v>
      </c>
      <c r="F324" s="124">
        <f t="shared" si="1556"/>
        <v>298163.53081208339</v>
      </c>
      <c r="G324" s="124">
        <f t="shared" si="1552"/>
        <v>273716.05386180658</v>
      </c>
      <c r="H324" s="124">
        <f t="shared" si="1552"/>
        <v>247854.11574512094</v>
      </c>
      <c r="I324" s="124">
        <f t="shared" si="1552"/>
        <v>220495.87978025549</v>
      </c>
      <c r="J324" s="124">
        <f t="shared" si="1552"/>
        <v>191554.77444885153</v>
      </c>
      <c r="K324" s="124">
        <f t="shared" si="1552"/>
        <v>160939.21945184493</v>
      </c>
      <c r="L324" s="124">
        <f t="shared" si="1552"/>
        <v>128552.33591572569</v>
      </c>
      <c r="M324" s="124">
        <f t="shared" si="1552"/>
        <v>94291.639832159533</v>
      </c>
      <c r="N324" s="124">
        <f t="shared" si="1552"/>
        <v>58048.71776090152</v>
      </c>
      <c r="O324" s="124">
        <f t="shared" si="1552"/>
        <v>19708.883769806314</v>
      </c>
      <c r="P324" s="124" t="e">
        <f t="shared" si="1552"/>
        <v>#N/A</v>
      </c>
      <c r="Q324" s="124" t="e">
        <f t="shared" si="1552"/>
        <v>#N/A</v>
      </c>
      <c r="R324" s="124" t="e">
        <f t="shared" si="1552"/>
        <v>#N/A</v>
      </c>
      <c r="S324" s="124" t="e">
        <f t="shared" si="1552"/>
        <v>#N/A</v>
      </c>
      <c r="T324" s="124" t="e">
        <f t="shared" si="1552"/>
        <v>#N/A</v>
      </c>
      <c r="U324" s="124" t="e">
        <f t="shared" si="1552"/>
        <v>#N/A</v>
      </c>
      <c r="V324" s="124" t="e">
        <f t="shared" si="1552"/>
        <v>#N/A</v>
      </c>
      <c r="W324" s="124" t="e">
        <f t="shared" si="1553"/>
        <v>#N/A</v>
      </c>
      <c r="X324" s="124" t="e">
        <f t="shared" si="1553"/>
        <v>#N/A</v>
      </c>
      <c r="Y324" s="124" t="e">
        <f t="shared" si="1553"/>
        <v>#N/A</v>
      </c>
      <c r="Z324" s="124" t="e">
        <f t="shared" si="1553"/>
        <v>#N/A</v>
      </c>
      <c r="AA324" s="124" t="e">
        <f t="shared" si="1553"/>
        <v>#N/A</v>
      </c>
      <c r="AB324" s="124" t="e">
        <f t="shared" si="1553"/>
        <v>#N/A</v>
      </c>
      <c r="AC324" s="124" t="e">
        <f t="shared" si="1553"/>
        <v>#N/A</v>
      </c>
      <c r="AD324" s="124" t="e">
        <f t="shared" si="1553"/>
        <v>#N/A</v>
      </c>
      <c r="AE324" s="124" t="e">
        <f t="shared" si="1553"/>
        <v>#N/A</v>
      </c>
      <c r="AF324" s="124" t="e">
        <f t="shared" si="1553"/>
        <v>#N/A</v>
      </c>
      <c r="AG324" s="124" t="e">
        <f t="shared" si="1553"/>
        <v>#N/A</v>
      </c>
      <c r="AH324" s="124" t="e">
        <f t="shared" si="1553"/>
        <v>#N/A</v>
      </c>
      <c r="AI324" s="124" t="e">
        <f t="shared" si="1553"/>
        <v>#N/A</v>
      </c>
      <c r="AJ324" s="124" t="e">
        <f t="shared" si="1553"/>
        <v>#N/A</v>
      </c>
      <c r="AK324" s="124" t="e">
        <f t="shared" si="1553"/>
        <v>#N/A</v>
      </c>
      <c r="AL324" s="124" t="e">
        <f t="shared" si="1553"/>
        <v>#N/A</v>
      </c>
      <c r="AM324" s="124" t="e">
        <f t="shared" si="1554"/>
        <v>#N/A</v>
      </c>
      <c r="AN324" s="124" t="e">
        <f t="shared" si="1554"/>
        <v>#N/A</v>
      </c>
      <c r="AO324" s="124" t="e">
        <f t="shared" si="1554"/>
        <v>#N/A</v>
      </c>
      <c r="AP324" s="124" t="e">
        <f t="shared" si="1554"/>
        <v>#N/A</v>
      </c>
      <c r="AQ324" s="124" t="e">
        <f t="shared" si="1554"/>
        <v>#N/A</v>
      </c>
      <c r="AR324" s="124" t="e">
        <f t="shared" si="1554"/>
        <v>#N/A</v>
      </c>
      <c r="AS324" s="124" t="e">
        <f t="shared" si="1554"/>
        <v>#N/A</v>
      </c>
      <c r="AT324" s="124" t="e">
        <f t="shared" si="1554"/>
        <v>#N/A</v>
      </c>
      <c r="AU324" s="124" t="e">
        <f t="shared" si="1554"/>
        <v>#N/A</v>
      </c>
      <c r="AV324" s="124" t="e">
        <f t="shared" si="1554"/>
        <v>#N/A</v>
      </c>
      <c r="AW324" s="124" t="e">
        <f t="shared" si="1554"/>
        <v>#N/A</v>
      </c>
      <c r="AX324" s="124" t="e">
        <f t="shared" si="1554"/>
        <v>#N/A</v>
      </c>
      <c r="AY324" s="124" t="e">
        <f t="shared" si="1554"/>
        <v>#N/A</v>
      </c>
      <c r="AZ324" s="124" t="e">
        <f t="shared" si="1554"/>
        <v>#N/A</v>
      </c>
      <c r="BA324" s="124" t="e">
        <f t="shared" si="1554"/>
        <v>#N/A</v>
      </c>
      <c r="BB324" s="124" t="e">
        <f t="shared" si="1554"/>
        <v>#N/A</v>
      </c>
      <c r="BC324" s="124" t="e">
        <f t="shared" si="1555"/>
        <v>#N/A</v>
      </c>
      <c r="BD324" s="124" t="e">
        <f t="shared" si="1555"/>
        <v>#N/A</v>
      </c>
      <c r="BE324" s="124" t="e">
        <f t="shared" si="1555"/>
        <v>#N/A</v>
      </c>
      <c r="BF324" s="124" t="e">
        <f t="shared" si="1555"/>
        <v>#N/A</v>
      </c>
      <c r="BG324" s="124" t="e">
        <f t="shared" si="1555"/>
        <v>#N/A</v>
      </c>
      <c r="BH324" s="124" t="e">
        <f t="shared" si="1555"/>
        <v>#N/A</v>
      </c>
      <c r="BI324" s="124" t="e">
        <f t="shared" si="1555"/>
        <v>#N/A</v>
      </c>
      <c r="BJ324" s="124" t="e">
        <f t="shared" si="1555"/>
        <v>#N/A</v>
      </c>
      <c r="BK324" s="124" t="e">
        <f t="shared" si="1555"/>
        <v>#N/A</v>
      </c>
      <c r="BL324" s="124" t="e">
        <f t="shared" si="1555"/>
        <v>#N/A</v>
      </c>
      <c r="BM324" s="124" t="e">
        <f t="shared" si="1555"/>
        <v>#N/A</v>
      </c>
      <c r="BN324" s="124" t="e">
        <f t="shared" si="1555"/>
        <v>#N/A</v>
      </c>
    </row>
    <row r="325" spans="3:66" s="124" customFormat="1" hidden="1">
      <c r="C325" s="124" t="s">
        <v>33</v>
      </c>
      <c r="F325" s="124">
        <f t="shared" si="1556"/>
        <v>720712.51513785555</v>
      </c>
      <c r="G325" s="124">
        <f t="shared" si="1552"/>
        <v>720712.51513785555</v>
      </c>
      <c r="H325" s="124">
        <f t="shared" si="1552"/>
        <v>720712.51513785555</v>
      </c>
      <c r="I325" s="124">
        <f t="shared" si="1552"/>
        <v>720712.51513785555</v>
      </c>
      <c r="J325" s="124">
        <f t="shared" si="1552"/>
        <v>720712.51513785555</v>
      </c>
      <c r="K325" s="124">
        <f t="shared" si="1552"/>
        <v>720712.51513785555</v>
      </c>
      <c r="L325" s="124">
        <f t="shared" si="1552"/>
        <v>720712.51513785555</v>
      </c>
      <c r="M325" s="124">
        <f t="shared" si="1552"/>
        <v>720712.51513785555</v>
      </c>
      <c r="N325" s="124">
        <f t="shared" si="1552"/>
        <v>720712.51513785555</v>
      </c>
      <c r="O325" s="124">
        <f t="shared" si="1552"/>
        <v>720712.51513785555</v>
      </c>
      <c r="P325" s="124" t="e">
        <f t="shared" si="1552"/>
        <v>#N/A</v>
      </c>
      <c r="Q325" s="124" t="e">
        <f t="shared" si="1552"/>
        <v>#N/A</v>
      </c>
      <c r="R325" s="124" t="e">
        <f t="shared" si="1552"/>
        <v>#N/A</v>
      </c>
      <c r="S325" s="124" t="e">
        <f t="shared" si="1552"/>
        <v>#N/A</v>
      </c>
      <c r="T325" s="124" t="e">
        <f t="shared" si="1552"/>
        <v>#N/A</v>
      </c>
      <c r="U325" s="124" t="e">
        <f t="shared" si="1552"/>
        <v>#N/A</v>
      </c>
      <c r="V325" s="124" t="e">
        <f t="shared" si="1552"/>
        <v>#N/A</v>
      </c>
      <c r="W325" s="124" t="e">
        <f t="shared" si="1553"/>
        <v>#N/A</v>
      </c>
      <c r="X325" s="124" t="e">
        <f t="shared" si="1553"/>
        <v>#N/A</v>
      </c>
      <c r="Y325" s="124" t="e">
        <f t="shared" si="1553"/>
        <v>#N/A</v>
      </c>
      <c r="Z325" s="124" t="e">
        <f t="shared" si="1553"/>
        <v>#N/A</v>
      </c>
      <c r="AA325" s="124" t="e">
        <f t="shared" si="1553"/>
        <v>#N/A</v>
      </c>
      <c r="AB325" s="124" t="e">
        <f t="shared" si="1553"/>
        <v>#N/A</v>
      </c>
      <c r="AC325" s="124" t="e">
        <f t="shared" si="1553"/>
        <v>#N/A</v>
      </c>
      <c r="AD325" s="124" t="e">
        <f t="shared" si="1553"/>
        <v>#N/A</v>
      </c>
      <c r="AE325" s="124" t="e">
        <f t="shared" si="1553"/>
        <v>#N/A</v>
      </c>
      <c r="AF325" s="124" t="e">
        <f t="shared" si="1553"/>
        <v>#N/A</v>
      </c>
      <c r="AG325" s="124" t="e">
        <f t="shared" si="1553"/>
        <v>#N/A</v>
      </c>
      <c r="AH325" s="124" t="e">
        <f t="shared" si="1553"/>
        <v>#N/A</v>
      </c>
      <c r="AI325" s="124" t="e">
        <f t="shared" si="1553"/>
        <v>#N/A</v>
      </c>
      <c r="AJ325" s="124" t="e">
        <f t="shared" si="1553"/>
        <v>#N/A</v>
      </c>
      <c r="AK325" s="124" t="e">
        <f t="shared" si="1553"/>
        <v>#N/A</v>
      </c>
      <c r="AL325" s="124" t="e">
        <f t="shared" si="1553"/>
        <v>#N/A</v>
      </c>
      <c r="AM325" s="124" t="e">
        <f t="shared" si="1554"/>
        <v>#N/A</v>
      </c>
      <c r="AN325" s="124" t="e">
        <f t="shared" si="1554"/>
        <v>#N/A</v>
      </c>
      <c r="AO325" s="124" t="e">
        <f t="shared" si="1554"/>
        <v>#N/A</v>
      </c>
      <c r="AP325" s="124" t="e">
        <f t="shared" si="1554"/>
        <v>#N/A</v>
      </c>
      <c r="AQ325" s="124" t="e">
        <f t="shared" si="1554"/>
        <v>#N/A</v>
      </c>
      <c r="AR325" s="124" t="e">
        <f t="shared" si="1554"/>
        <v>#N/A</v>
      </c>
      <c r="AS325" s="124" t="e">
        <f t="shared" si="1554"/>
        <v>#N/A</v>
      </c>
      <c r="AT325" s="124" t="e">
        <f t="shared" si="1554"/>
        <v>#N/A</v>
      </c>
      <c r="AU325" s="124" t="e">
        <f t="shared" si="1554"/>
        <v>#N/A</v>
      </c>
      <c r="AV325" s="124" t="e">
        <f t="shared" si="1554"/>
        <v>#N/A</v>
      </c>
      <c r="AW325" s="124" t="e">
        <f t="shared" si="1554"/>
        <v>#N/A</v>
      </c>
      <c r="AX325" s="124" t="e">
        <f t="shared" si="1554"/>
        <v>#N/A</v>
      </c>
      <c r="AY325" s="124" t="e">
        <f t="shared" si="1554"/>
        <v>#N/A</v>
      </c>
      <c r="AZ325" s="124" t="e">
        <f t="shared" si="1554"/>
        <v>#N/A</v>
      </c>
      <c r="BA325" s="124" t="e">
        <f t="shared" si="1554"/>
        <v>#N/A</v>
      </c>
      <c r="BB325" s="124" t="e">
        <f t="shared" si="1554"/>
        <v>#N/A</v>
      </c>
      <c r="BC325" s="124" t="e">
        <f t="shared" si="1555"/>
        <v>#N/A</v>
      </c>
      <c r="BD325" s="124" t="e">
        <f t="shared" si="1555"/>
        <v>#N/A</v>
      </c>
      <c r="BE325" s="124" t="e">
        <f t="shared" si="1555"/>
        <v>#N/A</v>
      </c>
      <c r="BF325" s="124" t="e">
        <f t="shared" si="1555"/>
        <v>#N/A</v>
      </c>
      <c r="BG325" s="124" t="e">
        <f t="shared" si="1555"/>
        <v>#N/A</v>
      </c>
      <c r="BH325" s="124" t="e">
        <f t="shared" si="1555"/>
        <v>#N/A</v>
      </c>
      <c r="BI325" s="124" t="e">
        <f t="shared" si="1555"/>
        <v>#N/A</v>
      </c>
      <c r="BJ325" s="124" t="e">
        <f t="shared" si="1555"/>
        <v>#N/A</v>
      </c>
      <c r="BK325" s="124" t="e">
        <f t="shared" si="1555"/>
        <v>#N/A</v>
      </c>
      <c r="BL325" s="124" t="e">
        <f t="shared" si="1555"/>
        <v>#N/A</v>
      </c>
      <c r="BM325" s="124" t="e">
        <f t="shared" si="1555"/>
        <v>#N/A</v>
      </c>
      <c r="BN325" s="124" t="e">
        <f t="shared" si="1555"/>
        <v>#N/A</v>
      </c>
    </row>
    <row r="326" spans="3:66" s="124" customFormat="1" hidden="1">
      <c r="C326" s="124" t="s">
        <v>304</v>
      </c>
      <c r="F326" s="124">
        <f t="shared" si="1556"/>
        <v>5091251.0156742278</v>
      </c>
      <c r="G326" s="124">
        <f t="shared" si="1552"/>
        <v>4644254.5543981791</v>
      </c>
      <c r="H326" s="124">
        <f t="shared" si="1552"/>
        <v>4171396.1550054443</v>
      </c>
      <c r="I326" s="124">
        <f t="shared" si="1552"/>
        <v>3671179.5196478441</v>
      </c>
      <c r="J326" s="124">
        <f t="shared" si="1552"/>
        <v>3142021.7789588403</v>
      </c>
      <c r="K326" s="124">
        <f t="shared" si="1552"/>
        <v>2582248.4832728296</v>
      </c>
      <c r="L326" s="124">
        <f t="shared" si="1552"/>
        <v>1990088.3040506998</v>
      </c>
      <c r="M326" s="124">
        <f t="shared" si="1552"/>
        <v>1363667.4287450039</v>
      </c>
      <c r="N326" s="124">
        <f t="shared" si="1552"/>
        <v>701003.63136804989</v>
      </c>
      <c r="O326" s="124">
        <f t="shared" si="1552"/>
        <v>0</v>
      </c>
      <c r="P326" s="124" t="e">
        <f t="shared" si="1552"/>
        <v>#N/A</v>
      </c>
      <c r="Q326" s="124" t="e">
        <f t="shared" si="1552"/>
        <v>#N/A</v>
      </c>
      <c r="R326" s="124" t="e">
        <f t="shared" si="1552"/>
        <v>#N/A</v>
      </c>
      <c r="S326" s="124" t="e">
        <f t="shared" si="1552"/>
        <v>#N/A</v>
      </c>
      <c r="T326" s="124" t="e">
        <f t="shared" si="1552"/>
        <v>#N/A</v>
      </c>
      <c r="U326" s="124" t="e">
        <f t="shared" si="1552"/>
        <v>#N/A</v>
      </c>
      <c r="V326" s="124" t="e">
        <f t="shared" si="1552"/>
        <v>#N/A</v>
      </c>
      <c r="W326" s="124" t="e">
        <f t="shared" si="1553"/>
        <v>#N/A</v>
      </c>
      <c r="X326" s="124" t="e">
        <f t="shared" si="1553"/>
        <v>#N/A</v>
      </c>
      <c r="Y326" s="124" t="e">
        <f t="shared" si="1553"/>
        <v>#N/A</v>
      </c>
      <c r="Z326" s="124" t="e">
        <f t="shared" si="1553"/>
        <v>#N/A</v>
      </c>
      <c r="AA326" s="124" t="e">
        <f t="shared" si="1553"/>
        <v>#N/A</v>
      </c>
      <c r="AB326" s="124" t="e">
        <f t="shared" si="1553"/>
        <v>#N/A</v>
      </c>
      <c r="AC326" s="124" t="e">
        <f t="shared" si="1553"/>
        <v>#N/A</v>
      </c>
      <c r="AD326" s="124" t="e">
        <f t="shared" si="1553"/>
        <v>#N/A</v>
      </c>
      <c r="AE326" s="124" t="e">
        <f t="shared" si="1553"/>
        <v>#N/A</v>
      </c>
      <c r="AF326" s="124" t="e">
        <f t="shared" si="1553"/>
        <v>#N/A</v>
      </c>
      <c r="AG326" s="124" t="e">
        <f t="shared" si="1553"/>
        <v>#N/A</v>
      </c>
      <c r="AH326" s="124" t="e">
        <f t="shared" si="1553"/>
        <v>#N/A</v>
      </c>
      <c r="AI326" s="124" t="e">
        <f t="shared" si="1553"/>
        <v>#N/A</v>
      </c>
      <c r="AJ326" s="124" t="e">
        <f t="shared" si="1553"/>
        <v>#N/A</v>
      </c>
      <c r="AK326" s="124" t="e">
        <f t="shared" si="1553"/>
        <v>#N/A</v>
      </c>
      <c r="AL326" s="124" t="e">
        <f t="shared" si="1553"/>
        <v>#N/A</v>
      </c>
      <c r="AM326" s="124" t="e">
        <f t="shared" si="1554"/>
        <v>#N/A</v>
      </c>
      <c r="AN326" s="124" t="e">
        <f t="shared" si="1554"/>
        <v>#N/A</v>
      </c>
      <c r="AO326" s="124" t="e">
        <f t="shared" si="1554"/>
        <v>#N/A</v>
      </c>
      <c r="AP326" s="124" t="e">
        <f t="shared" si="1554"/>
        <v>#N/A</v>
      </c>
      <c r="AQ326" s="124" t="e">
        <f t="shared" si="1554"/>
        <v>#N/A</v>
      </c>
      <c r="AR326" s="124" t="e">
        <f t="shared" si="1554"/>
        <v>#N/A</v>
      </c>
      <c r="AS326" s="124" t="e">
        <f t="shared" si="1554"/>
        <v>#N/A</v>
      </c>
      <c r="AT326" s="124" t="e">
        <f t="shared" si="1554"/>
        <v>#N/A</v>
      </c>
      <c r="AU326" s="124" t="e">
        <f t="shared" si="1554"/>
        <v>#N/A</v>
      </c>
      <c r="AV326" s="124" t="e">
        <f t="shared" si="1554"/>
        <v>#N/A</v>
      </c>
      <c r="AW326" s="124" t="e">
        <f t="shared" si="1554"/>
        <v>#N/A</v>
      </c>
      <c r="AX326" s="124" t="e">
        <f t="shared" si="1554"/>
        <v>#N/A</v>
      </c>
      <c r="AY326" s="124" t="e">
        <f t="shared" si="1554"/>
        <v>#N/A</v>
      </c>
      <c r="AZ326" s="124" t="e">
        <f t="shared" si="1554"/>
        <v>#N/A</v>
      </c>
      <c r="BA326" s="124" t="e">
        <f t="shared" si="1554"/>
        <v>#N/A</v>
      </c>
      <c r="BB326" s="124" t="e">
        <f t="shared" si="1554"/>
        <v>#N/A</v>
      </c>
      <c r="BC326" s="124" t="e">
        <f t="shared" si="1555"/>
        <v>#N/A</v>
      </c>
      <c r="BD326" s="124" t="e">
        <f t="shared" si="1555"/>
        <v>#N/A</v>
      </c>
      <c r="BE326" s="124" t="e">
        <f t="shared" si="1555"/>
        <v>#N/A</v>
      </c>
      <c r="BF326" s="124" t="e">
        <f t="shared" si="1555"/>
        <v>#N/A</v>
      </c>
      <c r="BG326" s="124" t="e">
        <f t="shared" si="1555"/>
        <v>#N/A</v>
      </c>
      <c r="BH326" s="124" t="e">
        <f t="shared" si="1555"/>
        <v>#N/A</v>
      </c>
      <c r="BI326" s="124" t="e">
        <f t="shared" si="1555"/>
        <v>#N/A</v>
      </c>
      <c r="BJ326" s="124" t="e">
        <f t="shared" si="1555"/>
        <v>#N/A</v>
      </c>
      <c r="BK326" s="124" t="e">
        <f t="shared" si="1555"/>
        <v>#N/A</v>
      </c>
      <c r="BL326" s="124" t="e">
        <f t="shared" si="1555"/>
        <v>#N/A</v>
      </c>
      <c r="BM326" s="124" t="e">
        <f t="shared" si="1555"/>
        <v>#N/A</v>
      </c>
      <c r="BN326" s="124" t="e">
        <f t="shared" si="1555"/>
        <v>#N/A</v>
      </c>
    </row>
    <row r="327" spans="3:66" s="124" customFormat="1" hidden="1"/>
    <row r="328" spans="3:66" s="124" customFormat="1" hidden="1">
      <c r="C328" s="124" t="s">
        <v>303</v>
      </c>
      <c r="G328" s="124">
        <f>F322</f>
        <v>5513800</v>
      </c>
      <c r="H328" s="124">
        <f t="shared" ref="H328:W332" si="1557">G322</f>
        <v>5091251.0156742278</v>
      </c>
      <c r="I328" s="124">
        <f t="shared" si="1557"/>
        <v>4644254.5543981791</v>
      </c>
      <c r="J328" s="124">
        <f t="shared" si="1557"/>
        <v>4171396.1550054443</v>
      </c>
      <c r="K328" s="124">
        <f t="shared" si="1557"/>
        <v>3671179.5196478441</v>
      </c>
      <c r="L328" s="124">
        <f t="shared" si="1557"/>
        <v>3142021.7789588403</v>
      </c>
      <c r="M328" s="124">
        <f t="shared" si="1557"/>
        <v>2582248.4832728296</v>
      </c>
      <c r="N328" s="124">
        <f t="shared" si="1557"/>
        <v>1990088.3040506998</v>
      </c>
      <c r="O328" s="124">
        <f t="shared" si="1557"/>
        <v>1363667.4287450039</v>
      </c>
      <c r="P328" s="124">
        <f t="shared" si="1557"/>
        <v>701003.63136804989</v>
      </c>
      <c r="Q328" s="124">
        <f t="shared" si="1557"/>
        <v>0</v>
      </c>
      <c r="R328" s="124" t="e">
        <f t="shared" si="1557"/>
        <v>#N/A</v>
      </c>
      <c r="S328" s="124" t="e">
        <f t="shared" si="1557"/>
        <v>#N/A</v>
      </c>
      <c r="T328" s="124" t="e">
        <f t="shared" si="1557"/>
        <v>#N/A</v>
      </c>
      <c r="U328" s="124" t="e">
        <f t="shared" si="1557"/>
        <v>#N/A</v>
      </c>
      <c r="V328" s="124" t="e">
        <f t="shared" si="1557"/>
        <v>#N/A</v>
      </c>
      <c r="W328" s="124" t="e">
        <f t="shared" si="1557"/>
        <v>#N/A</v>
      </c>
      <c r="X328" s="124" t="e">
        <f t="shared" ref="X328:AM332" si="1558">W322</f>
        <v>#N/A</v>
      </c>
      <c r="Y328" s="124" t="e">
        <f t="shared" si="1558"/>
        <v>#N/A</v>
      </c>
      <c r="Z328" s="124" t="e">
        <f t="shared" si="1558"/>
        <v>#N/A</v>
      </c>
      <c r="AA328" s="124" t="e">
        <f t="shared" si="1558"/>
        <v>#N/A</v>
      </c>
      <c r="AB328" s="124" t="e">
        <f t="shared" si="1558"/>
        <v>#N/A</v>
      </c>
      <c r="AC328" s="124" t="e">
        <f t="shared" si="1558"/>
        <v>#N/A</v>
      </c>
      <c r="AD328" s="124" t="e">
        <f t="shared" si="1558"/>
        <v>#N/A</v>
      </c>
      <c r="AE328" s="124" t="e">
        <f t="shared" si="1558"/>
        <v>#N/A</v>
      </c>
      <c r="AF328" s="124" t="e">
        <f t="shared" si="1558"/>
        <v>#N/A</v>
      </c>
      <c r="AG328" s="124" t="e">
        <f t="shared" si="1558"/>
        <v>#N/A</v>
      </c>
      <c r="AH328" s="124" t="e">
        <f t="shared" si="1558"/>
        <v>#N/A</v>
      </c>
      <c r="AI328" s="124" t="e">
        <f t="shared" si="1558"/>
        <v>#N/A</v>
      </c>
      <c r="AJ328" s="124" t="e">
        <f t="shared" si="1558"/>
        <v>#N/A</v>
      </c>
      <c r="AK328" s="124" t="e">
        <f t="shared" si="1558"/>
        <v>#N/A</v>
      </c>
      <c r="AL328" s="124" t="e">
        <f t="shared" si="1558"/>
        <v>#N/A</v>
      </c>
      <c r="AM328" s="124" t="e">
        <f t="shared" si="1558"/>
        <v>#N/A</v>
      </c>
      <c r="AN328" s="124" t="e">
        <f t="shared" ref="AN328:BC332" si="1559">AM322</f>
        <v>#N/A</v>
      </c>
      <c r="AO328" s="124" t="e">
        <f t="shared" si="1559"/>
        <v>#N/A</v>
      </c>
      <c r="AP328" s="124" t="e">
        <f t="shared" si="1559"/>
        <v>#N/A</v>
      </c>
      <c r="AQ328" s="124" t="e">
        <f t="shared" si="1559"/>
        <v>#N/A</v>
      </c>
      <c r="AR328" s="124" t="e">
        <f t="shared" si="1559"/>
        <v>#N/A</v>
      </c>
      <c r="AS328" s="124" t="e">
        <f t="shared" si="1559"/>
        <v>#N/A</v>
      </c>
      <c r="AT328" s="124" t="e">
        <f t="shared" si="1559"/>
        <v>#N/A</v>
      </c>
      <c r="AU328" s="124" t="e">
        <f t="shared" si="1559"/>
        <v>#N/A</v>
      </c>
      <c r="AV328" s="124" t="e">
        <f t="shared" si="1559"/>
        <v>#N/A</v>
      </c>
      <c r="AW328" s="124" t="e">
        <f t="shared" si="1559"/>
        <v>#N/A</v>
      </c>
      <c r="AX328" s="124" t="e">
        <f t="shared" si="1559"/>
        <v>#N/A</v>
      </c>
      <c r="AY328" s="124" t="e">
        <f t="shared" si="1559"/>
        <v>#N/A</v>
      </c>
      <c r="AZ328" s="124" t="e">
        <f t="shared" si="1559"/>
        <v>#N/A</v>
      </c>
      <c r="BA328" s="124" t="e">
        <f t="shared" si="1559"/>
        <v>#N/A</v>
      </c>
      <c r="BB328" s="124" t="e">
        <f t="shared" si="1559"/>
        <v>#N/A</v>
      </c>
      <c r="BC328" s="124" t="e">
        <f t="shared" si="1559"/>
        <v>#N/A</v>
      </c>
      <c r="BD328" s="124" t="e">
        <f t="shared" ref="BD328:BN332" si="1560">BC322</f>
        <v>#N/A</v>
      </c>
      <c r="BE328" s="124" t="e">
        <f t="shared" si="1560"/>
        <v>#N/A</v>
      </c>
      <c r="BF328" s="124" t="e">
        <f t="shared" si="1560"/>
        <v>#N/A</v>
      </c>
      <c r="BG328" s="124" t="e">
        <f t="shared" si="1560"/>
        <v>#N/A</v>
      </c>
      <c r="BH328" s="124" t="e">
        <f t="shared" si="1560"/>
        <v>#N/A</v>
      </c>
      <c r="BI328" s="124" t="e">
        <f t="shared" si="1560"/>
        <v>#N/A</v>
      </c>
      <c r="BJ328" s="124" t="e">
        <f t="shared" si="1560"/>
        <v>#N/A</v>
      </c>
      <c r="BK328" s="124" t="e">
        <f t="shared" si="1560"/>
        <v>#N/A</v>
      </c>
      <c r="BL328" s="124" t="e">
        <f t="shared" si="1560"/>
        <v>#N/A</v>
      </c>
      <c r="BM328" s="124" t="e">
        <f t="shared" si="1560"/>
        <v>#N/A</v>
      </c>
      <c r="BN328" s="124" t="e">
        <f t="shared" si="1560"/>
        <v>#N/A</v>
      </c>
    </row>
    <row r="329" spans="3:66" s="124" customFormat="1" hidden="1">
      <c r="C329" s="124" t="s">
        <v>29</v>
      </c>
      <c r="G329" s="124">
        <f t="shared" ref="G329:G332" si="1561">F323</f>
        <v>422548.98432577221</v>
      </c>
      <c r="H329" s="124">
        <f t="shared" si="1557"/>
        <v>446996.46127604903</v>
      </c>
      <c r="I329" s="124">
        <f t="shared" si="1557"/>
        <v>472858.39939273463</v>
      </c>
      <c r="J329" s="124">
        <f t="shared" si="1557"/>
        <v>500216.63535760011</v>
      </c>
      <c r="K329" s="124">
        <f t="shared" si="1557"/>
        <v>529157.74068900407</v>
      </c>
      <c r="L329" s="124">
        <f t="shared" si="1557"/>
        <v>559773.29568601062</v>
      </c>
      <c r="M329" s="124">
        <f t="shared" si="1557"/>
        <v>592160.17922212987</v>
      </c>
      <c r="N329" s="124">
        <f t="shared" si="1557"/>
        <v>626420.87530569604</v>
      </c>
      <c r="O329" s="124">
        <f t="shared" si="1557"/>
        <v>662663.797376954</v>
      </c>
      <c r="P329" s="124">
        <f t="shared" si="1557"/>
        <v>701003.6313680493</v>
      </c>
      <c r="Q329" s="124" t="e">
        <f t="shared" si="1557"/>
        <v>#N/A</v>
      </c>
      <c r="R329" s="124" t="e">
        <f t="shared" si="1557"/>
        <v>#N/A</v>
      </c>
      <c r="S329" s="124" t="e">
        <f t="shared" si="1557"/>
        <v>#N/A</v>
      </c>
      <c r="T329" s="124" t="e">
        <f t="shared" si="1557"/>
        <v>#N/A</v>
      </c>
      <c r="U329" s="124" t="e">
        <f t="shared" si="1557"/>
        <v>#N/A</v>
      </c>
      <c r="V329" s="124" t="e">
        <f t="shared" si="1557"/>
        <v>#N/A</v>
      </c>
      <c r="W329" s="124" t="e">
        <f t="shared" si="1557"/>
        <v>#N/A</v>
      </c>
      <c r="X329" s="124" t="e">
        <f t="shared" si="1558"/>
        <v>#N/A</v>
      </c>
      <c r="Y329" s="124" t="e">
        <f t="shared" si="1558"/>
        <v>#N/A</v>
      </c>
      <c r="Z329" s="124" t="e">
        <f t="shared" si="1558"/>
        <v>#N/A</v>
      </c>
      <c r="AA329" s="124" t="e">
        <f t="shared" si="1558"/>
        <v>#N/A</v>
      </c>
      <c r="AB329" s="124" t="e">
        <f t="shared" si="1558"/>
        <v>#N/A</v>
      </c>
      <c r="AC329" s="124" t="e">
        <f t="shared" si="1558"/>
        <v>#N/A</v>
      </c>
      <c r="AD329" s="124" t="e">
        <f t="shared" si="1558"/>
        <v>#N/A</v>
      </c>
      <c r="AE329" s="124" t="e">
        <f t="shared" si="1558"/>
        <v>#N/A</v>
      </c>
      <c r="AF329" s="124" t="e">
        <f t="shared" si="1558"/>
        <v>#N/A</v>
      </c>
      <c r="AG329" s="124" t="e">
        <f t="shared" si="1558"/>
        <v>#N/A</v>
      </c>
      <c r="AH329" s="124" t="e">
        <f t="shared" si="1558"/>
        <v>#N/A</v>
      </c>
      <c r="AI329" s="124" t="e">
        <f t="shared" si="1558"/>
        <v>#N/A</v>
      </c>
      <c r="AJ329" s="124" t="e">
        <f t="shared" si="1558"/>
        <v>#N/A</v>
      </c>
      <c r="AK329" s="124" t="e">
        <f t="shared" si="1558"/>
        <v>#N/A</v>
      </c>
      <c r="AL329" s="124" t="e">
        <f t="shared" si="1558"/>
        <v>#N/A</v>
      </c>
      <c r="AM329" s="124" t="e">
        <f t="shared" si="1558"/>
        <v>#N/A</v>
      </c>
      <c r="AN329" s="124" t="e">
        <f t="shared" si="1559"/>
        <v>#N/A</v>
      </c>
      <c r="AO329" s="124" t="e">
        <f t="shared" si="1559"/>
        <v>#N/A</v>
      </c>
      <c r="AP329" s="124" t="e">
        <f t="shared" si="1559"/>
        <v>#N/A</v>
      </c>
      <c r="AQ329" s="124" t="e">
        <f t="shared" si="1559"/>
        <v>#N/A</v>
      </c>
      <c r="AR329" s="124" t="e">
        <f t="shared" si="1559"/>
        <v>#N/A</v>
      </c>
      <c r="AS329" s="124" t="e">
        <f t="shared" si="1559"/>
        <v>#N/A</v>
      </c>
      <c r="AT329" s="124" t="e">
        <f t="shared" si="1559"/>
        <v>#N/A</v>
      </c>
      <c r="AU329" s="124" t="e">
        <f t="shared" si="1559"/>
        <v>#N/A</v>
      </c>
      <c r="AV329" s="124" t="e">
        <f t="shared" si="1559"/>
        <v>#N/A</v>
      </c>
      <c r="AW329" s="124" t="e">
        <f t="shared" si="1559"/>
        <v>#N/A</v>
      </c>
      <c r="AX329" s="124" t="e">
        <f t="shared" si="1559"/>
        <v>#N/A</v>
      </c>
      <c r="AY329" s="124" t="e">
        <f t="shared" si="1559"/>
        <v>#N/A</v>
      </c>
      <c r="AZ329" s="124" t="e">
        <f t="shared" si="1559"/>
        <v>#N/A</v>
      </c>
      <c r="BA329" s="124" t="e">
        <f t="shared" si="1559"/>
        <v>#N/A</v>
      </c>
      <c r="BB329" s="124" t="e">
        <f t="shared" si="1559"/>
        <v>#N/A</v>
      </c>
      <c r="BC329" s="124" t="e">
        <f t="shared" si="1559"/>
        <v>#N/A</v>
      </c>
      <c r="BD329" s="124" t="e">
        <f t="shared" si="1560"/>
        <v>#N/A</v>
      </c>
      <c r="BE329" s="124" t="e">
        <f t="shared" si="1560"/>
        <v>#N/A</v>
      </c>
      <c r="BF329" s="124" t="e">
        <f t="shared" si="1560"/>
        <v>#N/A</v>
      </c>
      <c r="BG329" s="124" t="e">
        <f t="shared" si="1560"/>
        <v>#N/A</v>
      </c>
      <c r="BH329" s="124" t="e">
        <f t="shared" si="1560"/>
        <v>#N/A</v>
      </c>
      <c r="BI329" s="124" t="e">
        <f t="shared" si="1560"/>
        <v>#N/A</v>
      </c>
      <c r="BJ329" s="124" t="e">
        <f t="shared" si="1560"/>
        <v>#N/A</v>
      </c>
      <c r="BK329" s="124" t="e">
        <f t="shared" si="1560"/>
        <v>#N/A</v>
      </c>
      <c r="BL329" s="124" t="e">
        <f t="shared" si="1560"/>
        <v>#N/A</v>
      </c>
      <c r="BM329" s="124" t="e">
        <f t="shared" si="1560"/>
        <v>#N/A</v>
      </c>
      <c r="BN329" s="124" t="e">
        <f t="shared" si="1560"/>
        <v>#N/A</v>
      </c>
    </row>
    <row r="330" spans="3:66" s="124" customFormat="1" hidden="1">
      <c r="C330" s="124" t="s">
        <v>31</v>
      </c>
      <c r="G330" s="124">
        <f t="shared" si="1561"/>
        <v>298163.53081208339</v>
      </c>
      <c r="H330" s="124">
        <f t="shared" si="1557"/>
        <v>273716.05386180658</v>
      </c>
      <c r="I330" s="124">
        <f t="shared" si="1557"/>
        <v>247854.11574512094</v>
      </c>
      <c r="J330" s="124">
        <f t="shared" si="1557"/>
        <v>220495.87978025549</v>
      </c>
      <c r="K330" s="124">
        <f t="shared" si="1557"/>
        <v>191554.77444885153</v>
      </c>
      <c r="L330" s="124">
        <f t="shared" si="1557"/>
        <v>160939.21945184493</v>
      </c>
      <c r="M330" s="124">
        <f t="shared" si="1557"/>
        <v>128552.33591572569</v>
      </c>
      <c r="N330" s="124">
        <f t="shared" si="1557"/>
        <v>94291.639832159533</v>
      </c>
      <c r="O330" s="124">
        <f t="shared" si="1557"/>
        <v>58048.71776090152</v>
      </c>
      <c r="P330" s="124">
        <f t="shared" si="1557"/>
        <v>19708.883769806314</v>
      </c>
      <c r="Q330" s="124" t="e">
        <f t="shared" si="1557"/>
        <v>#N/A</v>
      </c>
      <c r="R330" s="124" t="e">
        <f t="shared" si="1557"/>
        <v>#N/A</v>
      </c>
      <c r="S330" s="124" t="e">
        <f t="shared" si="1557"/>
        <v>#N/A</v>
      </c>
      <c r="T330" s="124" t="e">
        <f t="shared" si="1557"/>
        <v>#N/A</v>
      </c>
      <c r="U330" s="124" t="e">
        <f t="shared" si="1557"/>
        <v>#N/A</v>
      </c>
      <c r="V330" s="124" t="e">
        <f t="shared" si="1557"/>
        <v>#N/A</v>
      </c>
      <c r="W330" s="124" t="e">
        <f t="shared" si="1557"/>
        <v>#N/A</v>
      </c>
      <c r="X330" s="124" t="e">
        <f t="shared" si="1558"/>
        <v>#N/A</v>
      </c>
      <c r="Y330" s="124" t="e">
        <f t="shared" si="1558"/>
        <v>#N/A</v>
      </c>
      <c r="Z330" s="124" t="e">
        <f t="shared" si="1558"/>
        <v>#N/A</v>
      </c>
      <c r="AA330" s="124" t="e">
        <f t="shared" si="1558"/>
        <v>#N/A</v>
      </c>
      <c r="AB330" s="124" t="e">
        <f t="shared" si="1558"/>
        <v>#N/A</v>
      </c>
      <c r="AC330" s="124" t="e">
        <f t="shared" si="1558"/>
        <v>#N/A</v>
      </c>
      <c r="AD330" s="124" t="e">
        <f t="shared" si="1558"/>
        <v>#N/A</v>
      </c>
      <c r="AE330" s="124" t="e">
        <f t="shared" si="1558"/>
        <v>#N/A</v>
      </c>
      <c r="AF330" s="124" t="e">
        <f t="shared" si="1558"/>
        <v>#N/A</v>
      </c>
      <c r="AG330" s="124" t="e">
        <f t="shared" si="1558"/>
        <v>#N/A</v>
      </c>
      <c r="AH330" s="124" t="e">
        <f t="shared" si="1558"/>
        <v>#N/A</v>
      </c>
      <c r="AI330" s="124" t="e">
        <f t="shared" si="1558"/>
        <v>#N/A</v>
      </c>
      <c r="AJ330" s="124" t="e">
        <f t="shared" si="1558"/>
        <v>#N/A</v>
      </c>
      <c r="AK330" s="124" t="e">
        <f t="shared" si="1558"/>
        <v>#N/A</v>
      </c>
      <c r="AL330" s="124" t="e">
        <f t="shared" si="1558"/>
        <v>#N/A</v>
      </c>
      <c r="AM330" s="124" t="e">
        <f t="shared" si="1558"/>
        <v>#N/A</v>
      </c>
      <c r="AN330" s="124" t="e">
        <f t="shared" si="1559"/>
        <v>#N/A</v>
      </c>
      <c r="AO330" s="124" t="e">
        <f t="shared" si="1559"/>
        <v>#N/A</v>
      </c>
      <c r="AP330" s="124" t="e">
        <f t="shared" si="1559"/>
        <v>#N/A</v>
      </c>
      <c r="AQ330" s="124" t="e">
        <f t="shared" si="1559"/>
        <v>#N/A</v>
      </c>
      <c r="AR330" s="124" t="e">
        <f t="shared" si="1559"/>
        <v>#N/A</v>
      </c>
      <c r="AS330" s="124" t="e">
        <f t="shared" si="1559"/>
        <v>#N/A</v>
      </c>
      <c r="AT330" s="124" t="e">
        <f t="shared" si="1559"/>
        <v>#N/A</v>
      </c>
      <c r="AU330" s="124" t="e">
        <f t="shared" si="1559"/>
        <v>#N/A</v>
      </c>
      <c r="AV330" s="124" t="e">
        <f t="shared" si="1559"/>
        <v>#N/A</v>
      </c>
      <c r="AW330" s="124" t="e">
        <f t="shared" si="1559"/>
        <v>#N/A</v>
      </c>
      <c r="AX330" s="124" t="e">
        <f t="shared" si="1559"/>
        <v>#N/A</v>
      </c>
      <c r="AY330" s="124" t="e">
        <f t="shared" si="1559"/>
        <v>#N/A</v>
      </c>
      <c r="AZ330" s="124" t="e">
        <f t="shared" si="1559"/>
        <v>#N/A</v>
      </c>
      <c r="BA330" s="124" t="e">
        <f t="shared" si="1559"/>
        <v>#N/A</v>
      </c>
      <c r="BB330" s="124" t="e">
        <f t="shared" si="1559"/>
        <v>#N/A</v>
      </c>
      <c r="BC330" s="124" t="e">
        <f t="shared" si="1559"/>
        <v>#N/A</v>
      </c>
      <c r="BD330" s="124" t="e">
        <f t="shared" si="1560"/>
        <v>#N/A</v>
      </c>
      <c r="BE330" s="124" t="e">
        <f t="shared" si="1560"/>
        <v>#N/A</v>
      </c>
      <c r="BF330" s="124" t="e">
        <f t="shared" si="1560"/>
        <v>#N/A</v>
      </c>
      <c r="BG330" s="124" t="e">
        <f t="shared" si="1560"/>
        <v>#N/A</v>
      </c>
      <c r="BH330" s="124" t="e">
        <f t="shared" si="1560"/>
        <v>#N/A</v>
      </c>
      <c r="BI330" s="124" t="e">
        <f t="shared" si="1560"/>
        <v>#N/A</v>
      </c>
      <c r="BJ330" s="124" t="e">
        <f t="shared" si="1560"/>
        <v>#N/A</v>
      </c>
      <c r="BK330" s="124" t="e">
        <f t="shared" si="1560"/>
        <v>#N/A</v>
      </c>
      <c r="BL330" s="124" t="e">
        <f t="shared" si="1560"/>
        <v>#N/A</v>
      </c>
      <c r="BM330" s="124" t="e">
        <f t="shared" si="1560"/>
        <v>#N/A</v>
      </c>
      <c r="BN330" s="124" t="e">
        <f t="shared" si="1560"/>
        <v>#N/A</v>
      </c>
    </row>
    <row r="331" spans="3:66" s="124" customFormat="1" hidden="1">
      <c r="C331" s="124" t="s">
        <v>33</v>
      </c>
      <c r="G331" s="124">
        <f t="shared" si="1561"/>
        <v>720712.51513785555</v>
      </c>
      <c r="H331" s="124">
        <f t="shared" si="1557"/>
        <v>720712.51513785555</v>
      </c>
      <c r="I331" s="124">
        <f t="shared" si="1557"/>
        <v>720712.51513785555</v>
      </c>
      <c r="J331" s="124">
        <f t="shared" si="1557"/>
        <v>720712.51513785555</v>
      </c>
      <c r="K331" s="124">
        <f t="shared" si="1557"/>
        <v>720712.51513785555</v>
      </c>
      <c r="L331" s="124">
        <f t="shared" si="1557"/>
        <v>720712.51513785555</v>
      </c>
      <c r="M331" s="124">
        <f t="shared" si="1557"/>
        <v>720712.51513785555</v>
      </c>
      <c r="N331" s="124">
        <f t="shared" si="1557"/>
        <v>720712.51513785555</v>
      </c>
      <c r="O331" s="124">
        <f t="shared" si="1557"/>
        <v>720712.51513785555</v>
      </c>
      <c r="P331" s="124">
        <f t="shared" si="1557"/>
        <v>720712.51513785555</v>
      </c>
      <c r="Q331" s="124" t="e">
        <f t="shared" si="1557"/>
        <v>#N/A</v>
      </c>
      <c r="R331" s="124" t="e">
        <f t="shared" si="1557"/>
        <v>#N/A</v>
      </c>
      <c r="S331" s="124" t="e">
        <f t="shared" si="1557"/>
        <v>#N/A</v>
      </c>
      <c r="T331" s="124" t="e">
        <f t="shared" si="1557"/>
        <v>#N/A</v>
      </c>
      <c r="U331" s="124" t="e">
        <f t="shared" si="1557"/>
        <v>#N/A</v>
      </c>
      <c r="V331" s="124" t="e">
        <f t="shared" si="1557"/>
        <v>#N/A</v>
      </c>
      <c r="W331" s="124" t="e">
        <f t="shared" si="1557"/>
        <v>#N/A</v>
      </c>
      <c r="X331" s="124" t="e">
        <f t="shared" si="1558"/>
        <v>#N/A</v>
      </c>
      <c r="Y331" s="124" t="e">
        <f t="shared" si="1558"/>
        <v>#N/A</v>
      </c>
      <c r="Z331" s="124" t="e">
        <f t="shared" si="1558"/>
        <v>#N/A</v>
      </c>
      <c r="AA331" s="124" t="e">
        <f t="shared" si="1558"/>
        <v>#N/A</v>
      </c>
      <c r="AB331" s="124" t="e">
        <f t="shared" si="1558"/>
        <v>#N/A</v>
      </c>
      <c r="AC331" s="124" t="e">
        <f t="shared" si="1558"/>
        <v>#N/A</v>
      </c>
      <c r="AD331" s="124" t="e">
        <f t="shared" si="1558"/>
        <v>#N/A</v>
      </c>
      <c r="AE331" s="124" t="e">
        <f t="shared" si="1558"/>
        <v>#N/A</v>
      </c>
      <c r="AF331" s="124" t="e">
        <f t="shared" si="1558"/>
        <v>#N/A</v>
      </c>
      <c r="AG331" s="124" t="e">
        <f t="shared" si="1558"/>
        <v>#N/A</v>
      </c>
      <c r="AH331" s="124" t="e">
        <f t="shared" si="1558"/>
        <v>#N/A</v>
      </c>
      <c r="AI331" s="124" t="e">
        <f t="shared" si="1558"/>
        <v>#N/A</v>
      </c>
      <c r="AJ331" s="124" t="e">
        <f t="shared" si="1558"/>
        <v>#N/A</v>
      </c>
      <c r="AK331" s="124" t="e">
        <f t="shared" si="1558"/>
        <v>#N/A</v>
      </c>
      <c r="AL331" s="124" t="e">
        <f t="shared" si="1558"/>
        <v>#N/A</v>
      </c>
      <c r="AM331" s="124" t="e">
        <f t="shared" si="1558"/>
        <v>#N/A</v>
      </c>
      <c r="AN331" s="124" t="e">
        <f t="shared" si="1559"/>
        <v>#N/A</v>
      </c>
      <c r="AO331" s="124" t="e">
        <f t="shared" si="1559"/>
        <v>#N/A</v>
      </c>
      <c r="AP331" s="124" t="e">
        <f t="shared" si="1559"/>
        <v>#N/A</v>
      </c>
      <c r="AQ331" s="124" t="e">
        <f t="shared" si="1559"/>
        <v>#N/A</v>
      </c>
      <c r="AR331" s="124" t="e">
        <f t="shared" si="1559"/>
        <v>#N/A</v>
      </c>
      <c r="AS331" s="124" t="e">
        <f t="shared" si="1559"/>
        <v>#N/A</v>
      </c>
      <c r="AT331" s="124" t="e">
        <f t="shared" si="1559"/>
        <v>#N/A</v>
      </c>
      <c r="AU331" s="124" t="e">
        <f t="shared" si="1559"/>
        <v>#N/A</v>
      </c>
      <c r="AV331" s="124" t="e">
        <f t="shared" si="1559"/>
        <v>#N/A</v>
      </c>
      <c r="AW331" s="124" t="e">
        <f t="shared" si="1559"/>
        <v>#N/A</v>
      </c>
      <c r="AX331" s="124" t="e">
        <f t="shared" si="1559"/>
        <v>#N/A</v>
      </c>
      <c r="AY331" s="124" t="e">
        <f t="shared" si="1559"/>
        <v>#N/A</v>
      </c>
      <c r="AZ331" s="124" t="e">
        <f t="shared" si="1559"/>
        <v>#N/A</v>
      </c>
      <c r="BA331" s="124" t="e">
        <f t="shared" si="1559"/>
        <v>#N/A</v>
      </c>
      <c r="BB331" s="124" t="e">
        <f t="shared" si="1559"/>
        <v>#N/A</v>
      </c>
      <c r="BC331" s="124" t="e">
        <f t="shared" si="1559"/>
        <v>#N/A</v>
      </c>
      <c r="BD331" s="124" t="e">
        <f t="shared" si="1560"/>
        <v>#N/A</v>
      </c>
      <c r="BE331" s="124" t="e">
        <f t="shared" si="1560"/>
        <v>#N/A</v>
      </c>
      <c r="BF331" s="124" t="e">
        <f t="shared" si="1560"/>
        <v>#N/A</v>
      </c>
      <c r="BG331" s="124" t="e">
        <f t="shared" si="1560"/>
        <v>#N/A</v>
      </c>
      <c r="BH331" s="124" t="e">
        <f t="shared" si="1560"/>
        <v>#N/A</v>
      </c>
      <c r="BI331" s="124" t="e">
        <f t="shared" si="1560"/>
        <v>#N/A</v>
      </c>
      <c r="BJ331" s="124" t="e">
        <f t="shared" si="1560"/>
        <v>#N/A</v>
      </c>
      <c r="BK331" s="124" t="e">
        <f t="shared" si="1560"/>
        <v>#N/A</v>
      </c>
      <c r="BL331" s="124" t="e">
        <f t="shared" si="1560"/>
        <v>#N/A</v>
      </c>
      <c r="BM331" s="124" t="e">
        <f t="shared" si="1560"/>
        <v>#N/A</v>
      </c>
      <c r="BN331" s="124" t="e">
        <f t="shared" si="1560"/>
        <v>#N/A</v>
      </c>
    </row>
    <row r="332" spans="3:66" s="124" customFormat="1" hidden="1">
      <c r="C332" s="124" t="s">
        <v>304</v>
      </c>
      <c r="G332" s="124">
        <f t="shared" si="1561"/>
        <v>5091251.0156742278</v>
      </c>
      <c r="H332" s="124">
        <f t="shared" si="1557"/>
        <v>4644254.5543981791</v>
      </c>
      <c r="I332" s="124">
        <f t="shared" si="1557"/>
        <v>4171396.1550054443</v>
      </c>
      <c r="J332" s="124">
        <f t="shared" si="1557"/>
        <v>3671179.5196478441</v>
      </c>
      <c r="K332" s="124">
        <f t="shared" si="1557"/>
        <v>3142021.7789588403</v>
      </c>
      <c r="L332" s="124">
        <f t="shared" si="1557"/>
        <v>2582248.4832728296</v>
      </c>
      <c r="M332" s="124">
        <f t="shared" si="1557"/>
        <v>1990088.3040506998</v>
      </c>
      <c r="N332" s="124">
        <f t="shared" si="1557"/>
        <v>1363667.4287450039</v>
      </c>
      <c r="O332" s="124">
        <f t="shared" si="1557"/>
        <v>701003.63136804989</v>
      </c>
      <c r="P332" s="124">
        <f t="shared" si="1557"/>
        <v>0</v>
      </c>
      <c r="Q332" s="124" t="e">
        <f t="shared" si="1557"/>
        <v>#N/A</v>
      </c>
      <c r="R332" s="124" t="e">
        <f t="shared" si="1557"/>
        <v>#N/A</v>
      </c>
      <c r="S332" s="124" t="e">
        <f t="shared" si="1557"/>
        <v>#N/A</v>
      </c>
      <c r="T332" s="124" t="e">
        <f t="shared" si="1557"/>
        <v>#N/A</v>
      </c>
      <c r="U332" s="124" t="e">
        <f t="shared" si="1557"/>
        <v>#N/A</v>
      </c>
      <c r="V332" s="124" t="e">
        <f t="shared" si="1557"/>
        <v>#N/A</v>
      </c>
      <c r="W332" s="124" t="e">
        <f t="shared" si="1557"/>
        <v>#N/A</v>
      </c>
      <c r="X332" s="124" t="e">
        <f t="shared" si="1558"/>
        <v>#N/A</v>
      </c>
      <c r="Y332" s="124" t="e">
        <f t="shared" si="1558"/>
        <v>#N/A</v>
      </c>
      <c r="Z332" s="124" t="e">
        <f t="shared" si="1558"/>
        <v>#N/A</v>
      </c>
      <c r="AA332" s="124" t="e">
        <f t="shared" si="1558"/>
        <v>#N/A</v>
      </c>
      <c r="AB332" s="124" t="e">
        <f t="shared" si="1558"/>
        <v>#N/A</v>
      </c>
      <c r="AC332" s="124" t="e">
        <f t="shared" si="1558"/>
        <v>#N/A</v>
      </c>
      <c r="AD332" s="124" t="e">
        <f t="shared" si="1558"/>
        <v>#N/A</v>
      </c>
      <c r="AE332" s="124" t="e">
        <f t="shared" si="1558"/>
        <v>#N/A</v>
      </c>
      <c r="AF332" s="124" t="e">
        <f t="shared" si="1558"/>
        <v>#N/A</v>
      </c>
      <c r="AG332" s="124" t="e">
        <f t="shared" si="1558"/>
        <v>#N/A</v>
      </c>
      <c r="AH332" s="124" t="e">
        <f t="shared" si="1558"/>
        <v>#N/A</v>
      </c>
      <c r="AI332" s="124" t="e">
        <f t="shared" si="1558"/>
        <v>#N/A</v>
      </c>
      <c r="AJ332" s="124" t="e">
        <f t="shared" si="1558"/>
        <v>#N/A</v>
      </c>
      <c r="AK332" s="124" t="e">
        <f t="shared" si="1558"/>
        <v>#N/A</v>
      </c>
      <c r="AL332" s="124" t="e">
        <f t="shared" si="1558"/>
        <v>#N/A</v>
      </c>
      <c r="AM332" s="124" t="e">
        <f t="shared" si="1558"/>
        <v>#N/A</v>
      </c>
      <c r="AN332" s="124" t="e">
        <f t="shared" si="1559"/>
        <v>#N/A</v>
      </c>
      <c r="AO332" s="124" t="e">
        <f t="shared" si="1559"/>
        <v>#N/A</v>
      </c>
      <c r="AP332" s="124" t="e">
        <f t="shared" si="1559"/>
        <v>#N/A</v>
      </c>
      <c r="AQ332" s="124" t="e">
        <f t="shared" si="1559"/>
        <v>#N/A</v>
      </c>
      <c r="AR332" s="124" t="e">
        <f t="shared" si="1559"/>
        <v>#N/A</v>
      </c>
      <c r="AS332" s="124" t="e">
        <f t="shared" si="1559"/>
        <v>#N/A</v>
      </c>
      <c r="AT332" s="124" t="e">
        <f t="shared" si="1559"/>
        <v>#N/A</v>
      </c>
      <c r="AU332" s="124" t="e">
        <f t="shared" si="1559"/>
        <v>#N/A</v>
      </c>
      <c r="AV332" s="124" t="e">
        <f t="shared" si="1559"/>
        <v>#N/A</v>
      </c>
      <c r="AW332" s="124" t="e">
        <f t="shared" si="1559"/>
        <v>#N/A</v>
      </c>
      <c r="AX332" s="124" t="e">
        <f t="shared" si="1559"/>
        <v>#N/A</v>
      </c>
      <c r="AY332" s="124" t="e">
        <f t="shared" si="1559"/>
        <v>#N/A</v>
      </c>
      <c r="AZ332" s="124" t="e">
        <f t="shared" si="1559"/>
        <v>#N/A</v>
      </c>
      <c r="BA332" s="124" t="e">
        <f t="shared" si="1559"/>
        <v>#N/A</v>
      </c>
      <c r="BB332" s="124" t="e">
        <f t="shared" si="1559"/>
        <v>#N/A</v>
      </c>
      <c r="BC332" s="124" t="e">
        <f t="shared" si="1559"/>
        <v>#N/A</v>
      </c>
      <c r="BD332" s="124" t="e">
        <f t="shared" si="1560"/>
        <v>#N/A</v>
      </c>
      <c r="BE332" s="124" t="e">
        <f t="shared" si="1560"/>
        <v>#N/A</v>
      </c>
      <c r="BF332" s="124" t="e">
        <f t="shared" si="1560"/>
        <v>#N/A</v>
      </c>
      <c r="BG332" s="124" t="e">
        <f t="shared" si="1560"/>
        <v>#N/A</v>
      </c>
      <c r="BH332" s="124" t="e">
        <f t="shared" si="1560"/>
        <v>#N/A</v>
      </c>
      <c r="BI332" s="124" t="e">
        <f t="shared" si="1560"/>
        <v>#N/A</v>
      </c>
      <c r="BJ332" s="124" t="e">
        <f t="shared" si="1560"/>
        <v>#N/A</v>
      </c>
      <c r="BK332" s="124" t="e">
        <f t="shared" si="1560"/>
        <v>#N/A</v>
      </c>
      <c r="BL332" s="124" t="e">
        <f t="shared" si="1560"/>
        <v>#N/A</v>
      </c>
      <c r="BM332" s="124" t="e">
        <f t="shared" si="1560"/>
        <v>#N/A</v>
      </c>
      <c r="BN332" s="124" t="e">
        <f t="shared" si="1560"/>
        <v>#N/A</v>
      </c>
    </row>
    <row r="333" spans="3:66" s="124" customFormat="1" hidden="1"/>
    <row r="334" spans="3:66" s="124" customFormat="1" hidden="1">
      <c r="C334" s="124" t="s">
        <v>303</v>
      </c>
      <c r="H334" s="124">
        <f>G328</f>
        <v>5513800</v>
      </c>
      <c r="I334" s="124">
        <f t="shared" ref="I334:X338" si="1562">H328</f>
        <v>5091251.0156742278</v>
      </c>
      <c r="J334" s="124">
        <f t="shared" si="1562"/>
        <v>4644254.5543981791</v>
      </c>
      <c r="K334" s="124">
        <f t="shared" si="1562"/>
        <v>4171396.1550054443</v>
      </c>
      <c r="L334" s="124">
        <f t="shared" si="1562"/>
        <v>3671179.5196478441</v>
      </c>
      <c r="M334" s="124">
        <f t="shared" si="1562"/>
        <v>3142021.7789588403</v>
      </c>
      <c r="N334" s="124">
        <f t="shared" si="1562"/>
        <v>2582248.4832728296</v>
      </c>
      <c r="O334" s="124">
        <f t="shared" si="1562"/>
        <v>1990088.3040506998</v>
      </c>
      <c r="P334" s="124">
        <f t="shared" si="1562"/>
        <v>1363667.4287450039</v>
      </c>
      <c r="Q334" s="124">
        <f t="shared" si="1562"/>
        <v>701003.63136804989</v>
      </c>
      <c r="R334" s="124">
        <f t="shared" si="1562"/>
        <v>0</v>
      </c>
      <c r="S334" s="124" t="e">
        <f t="shared" si="1562"/>
        <v>#N/A</v>
      </c>
      <c r="T334" s="124" t="e">
        <f t="shared" si="1562"/>
        <v>#N/A</v>
      </c>
      <c r="U334" s="124" t="e">
        <f t="shared" si="1562"/>
        <v>#N/A</v>
      </c>
      <c r="V334" s="124" t="e">
        <f t="shared" si="1562"/>
        <v>#N/A</v>
      </c>
      <c r="W334" s="124" t="e">
        <f t="shared" si="1562"/>
        <v>#N/A</v>
      </c>
      <c r="X334" s="124" t="e">
        <f t="shared" si="1562"/>
        <v>#N/A</v>
      </c>
      <c r="Y334" s="124" t="e">
        <f t="shared" ref="Y334:AN338" si="1563">X328</f>
        <v>#N/A</v>
      </c>
      <c r="Z334" s="124" t="e">
        <f t="shared" si="1563"/>
        <v>#N/A</v>
      </c>
      <c r="AA334" s="124" t="e">
        <f t="shared" si="1563"/>
        <v>#N/A</v>
      </c>
      <c r="AB334" s="124" t="e">
        <f t="shared" si="1563"/>
        <v>#N/A</v>
      </c>
      <c r="AC334" s="124" t="e">
        <f t="shared" si="1563"/>
        <v>#N/A</v>
      </c>
      <c r="AD334" s="124" t="e">
        <f t="shared" si="1563"/>
        <v>#N/A</v>
      </c>
      <c r="AE334" s="124" t="e">
        <f t="shared" si="1563"/>
        <v>#N/A</v>
      </c>
      <c r="AF334" s="124" t="e">
        <f t="shared" si="1563"/>
        <v>#N/A</v>
      </c>
      <c r="AG334" s="124" t="e">
        <f t="shared" si="1563"/>
        <v>#N/A</v>
      </c>
      <c r="AH334" s="124" t="e">
        <f t="shared" si="1563"/>
        <v>#N/A</v>
      </c>
      <c r="AI334" s="124" t="e">
        <f t="shared" si="1563"/>
        <v>#N/A</v>
      </c>
      <c r="AJ334" s="124" t="e">
        <f t="shared" si="1563"/>
        <v>#N/A</v>
      </c>
      <c r="AK334" s="124" t="e">
        <f t="shared" si="1563"/>
        <v>#N/A</v>
      </c>
      <c r="AL334" s="124" t="e">
        <f t="shared" si="1563"/>
        <v>#N/A</v>
      </c>
      <c r="AM334" s="124" t="e">
        <f t="shared" si="1563"/>
        <v>#N/A</v>
      </c>
      <c r="AN334" s="124" t="e">
        <f t="shared" si="1563"/>
        <v>#N/A</v>
      </c>
      <c r="AO334" s="124" t="e">
        <f t="shared" ref="AO334:BD338" si="1564">AN328</f>
        <v>#N/A</v>
      </c>
      <c r="AP334" s="124" t="e">
        <f t="shared" si="1564"/>
        <v>#N/A</v>
      </c>
      <c r="AQ334" s="124" t="e">
        <f t="shared" si="1564"/>
        <v>#N/A</v>
      </c>
      <c r="AR334" s="124" t="e">
        <f t="shared" si="1564"/>
        <v>#N/A</v>
      </c>
      <c r="AS334" s="124" t="e">
        <f t="shared" si="1564"/>
        <v>#N/A</v>
      </c>
      <c r="AT334" s="124" t="e">
        <f t="shared" si="1564"/>
        <v>#N/A</v>
      </c>
      <c r="AU334" s="124" t="e">
        <f t="shared" si="1564"/>
        <v>#N/A</v>
      </c>
      <c r="AV334" s="124" t="e">
        <f t="shared" si="1564"/>
        <v>#N/A</v>
      </c>
      <c r="AW334" s="124" t="e">
        <f t="shared" si="1564"/>
        <v>#N/A</v>
      </c>
      <c r="AX334" s="124" t="e">
        <f t="shared" si="1564"/>
        <v>#N/A</v>
      </c>
      <c r="AY334" s="124" t="e">
        <f t="shared" si="1564"/>
        <v>#N/A</v>
      </c>
      <c r="AZ334" s="124" t="e">
        <f t="shared" si="1564"/>
        <v>#N/A</v>
      </c>
      <c r="BA334" s="124" t="e">
        <f t="shared" si="1564"/>
        <v>#N/A</v>
      </c>
      <c r="BB334" s="124" t="e">
        <f t="shared" si="1564"/>
        <v>#N/A</v>
      </c>
      <c r="BC334" s="124" t="e">
        <f t="shared" si="1564"/>
        <v>#N/A</v>
      </c>
      <c r="BD334" s="124" t="e">
        <f t="shared" si="1564"/>
        <v>#N/A</v>
      </c>
      <c r="BE334" s="124" t="e">
        <f t="shared" ref="BE334:BN338" si="1565">BD328</f>
        <v>#N/A</v>
      </c>
      <c r="BF334" s="124" t="e">
        <f t="shared" si="1565"/>
        <v>#N/A</v>
      </c>
      <c r="BG334" s="124" t="e">
        <f t="shared" si="1565"/>
        <v>#N/A</v>
      </c>
      <c r="BH334" s="124" t="e">
        <f t="shared" si="1565"/>
        <v>#N/A</v>
      </c>
      <c r="BI334" s="124" t="e">
        <f t="shared" si="1565"/>
        <v>#N/A</v>
      </c>
      <c r="BJ334" s="124" t="e">
        <f t="shared" si="1565"/>
        <v>#N/A</v>
      </c>
      <c r="BK334" s="124" t="e">
        <f t="shared" si="1565"/>
        <v>#N/A</v>
      </c>
      <c r="BL334" s="124" t="e">
        <f t="shared" si="1565"/>
        <v>#N/A</v>
      </c>
      <c r="BM334" s="124" t="e">
        <f t="shared" si="1565"/>
        <v>#N/A</v>
      </c>
      <c r="BN334" s="124" t="e">
        <f t="shared" si="1565"/>
        <v>#N/A</v>
      </c>
    </row>
    <row r="335" spans="3:66" s="124" customFormat="1" hidden="1">
      <c r="C335" s="124" t="s">
        <v>29</v>
      </c>
      <c r="H335" s="124">
        <f t="shared" ref="H335:H338" si="1566">G329</f>
        <v>422548.98432577221</v>
      </c>
      <c r="I335" s="124">
        <f t="shared" si="1562"/>
        <v>446996.46127604903</v>
      </c>
      <c r="J335" s="124">
        <f t="shared" si="1562"/>
        <v>472858.39939273463</v>
      </c>
      <c r="K335" s="124">
        <f t="shared" si="1562"/>
        <v>500216.63535760011</v>
      </c>
      <c r="L335" s="124">
        <f t="shared" si="1562"/>
        <v>529157.74068900407</v>
      </c>
      <c r="M335" s="124">
        <f t="shared" si="1562"/>
        <v>559773.29568601062</v>
      </c>
      <c r="N335" s="124">
        <f t="shared" si="1562"/>
        <v>592160.17922212987</v>
      </c>
      <c r="O335" s="124">
        <f t="shared" si="1562"/>
        <v>626420.87530569604</v>
      </c>
      <c r="P335" s="124">
        <f t="shared" si="1562"/>
        <v>662663.797376954</v>
      </c>
      <c r="Q335" s="124">
        <f t="shared" si="1562"/>
        <v>701003.6313680493</v>
      </c>
      <c r="R335" s="124" t="e">
        <f t="shared" si="1562"/>
        <v>#N/A</v>
      </c>
      <c r="S335" s="124" t="e">
        <f t="shared" si="1562"/>
        <v>#N/A</v>
      </c>
      <c r="T335" s="124" t="e">
        <f t="shared" si="1562"/>
        <v>#N/A</v>
      </c>
      <c r="U335" s="124" t="e">
        <f t="shared" si="1562"/>
        <v>#N/A</v>
      </c>
      <c r="V335" s="124" t="e">
        <f t="shared" si="1562"/>
        <v>#N/A</v>
      </c>
      <c r="W335" s="124" t="e">
        <f t="shared" si="1562"/>
        <v>#N/A</v>
      </c>
      <c r="X335" s="124" t="e">
        <f t="shared" si="1562"/>
        <v>#N/A</v>
      </c>
      <c r="Y335" s="124" t="e">
        <f t="shared" si="1563"/>
        <v>#N/A</v>
      </c>
      <c r="Z335" s="124" t="e">
        <f t="shared" si="1563"/>
        <v>#N/A</v>
      </c>
      <c r="AA335" s="124" t="e">
        <f t="shared" si="1563"/>
        <v>#N/A</v>
      </c>
      <c r="AB335" s="124" t="e">
        <f t="shared" si="1563"/>
        <v>#N/A</v>
      </c>
      <c r="AC335" s="124" t="e">
        <f t="shared" si="1563"/>
        <v>#N/A</v>
      </c>
      <c r="AD335" s="124" t="e">
        <f t="shared" si="1563"/>
        <v>#N/A</v>
      </c>
      <c r="AE335" s="124" t="e">
        <f t="shared" si="1563"/>
        <v>#N/A</v>
      </c>
      <c r="AF335" s="124" t="e">
        <f t="shared" si="1563"/>
        <v>#N/A</v>
      </c>
      <c r="AG335" s="124" t="e">
        <f t="shared" si="1563"/>
        <v>#N/A</v>
      </c>
      <c r="AH335" s="124" t="e">
        <f t="shared" si="1563"/>
        <v>#N/A</v>
      </c>
      <c r="AI335" s="124" t="e">
        <f t="shared" si="1563"/>
        <v>#N/A</v>
      </c>
      <c r="AJ335" s="124" t="e">
        <f t="shared" si="1563"/>
        <v>#N/A</v>
      </c>
      <c r="AK335" s="124" t="e">
        <f t="shared" si="1563"/>
        <v>#N/A</v>
      </c>
      <c r="AL335" s="124" t="e">
        <f t="shared" si="1563"/>
        <v>#N/A</v>
      </c>
      <c r="AM335" s="124" t="e">
        <f t="shared" si="1563"/>
        <v>#N/A</v>
      </c>
      <c r="AN335" s="124" t="e">
        <f t="shared" si="1563"/>
        <v>#N/A</v>
      </c>
      <c r="AO335" s="124" t="e">
        <f t="shared" si="1564"/>
        <v>#N/A</v>
      </c>
      <c r="AP335" s="124" t="e">
        <f t="shared" si="1564"/>
        <v>#N/A</v>
      </c>
      <c r="AQ335" s="124" t="e">
        <f t="shared" si="1564"/>
        <v>#N/A</v>
      </c>
      <c r="AR335" s="124" t="e">
        <f t="shared" si="1564"/>
        <v>#N/A</v>
      </c>
      <c r="AS335" s="124" t="e">
        <f t="shared" si="1564"/>
        <v>#N/A</v>
      </c>
      <c r="AT335" s="124" t="e">
        <f t="shared" si="1564"/>
        <v>#N/A</v>
      </c>
      <c r="AU335" s="124" t="e">
        <f t="shared" si="1564"/>
        <v>#N/A</v>
      </c>
      <c r="AV335" s="124" t="e">
        <f t="shared" si="1564"/>
        <v>#N/A</v>
      </c>
      <c r="AW335" s="124" t="e">
        <f t="shared" si="1564"/>
        <v>#N/A</v>
      </c>
      <c r="AX335" s="124" t="e">
        <f t="shared" si="1564"/>
        <v>#N/A</v>
      </c>
      <c r="AY335" s="124" t="e">
        <f t="shared" si="1564"/>
        <v>#N/A</v>
      </c>
      <c r="AZ335" s="124" t="e">
        <f t="shared" si="1564"/>
        <v>#N/A</v>
      </c>
      <c r="BA335" s="124" t="e">
        <f t="shared" si="1564"/>
        <v>#N/A</v>
      </c>
      <c r="BB335" s="124" t="e">
        <f t="shared" si="1564"/>
        <v>#N/A</v>
      </c>
      <c r="BC335" s="124" t="e">
        <f t="shared" si="1564"/>
        <v>#N/A</v>
      </c>
      <c r="BD335" s="124" t="e">
        <f t="shared" si="1564"/>
        <v>#N/A</v>
      </c>
      <c r="BE335" s="124" t="e">
        <f t="shared" si="1565"/>
        <v>#N/A</v>
      </c>
      <c r="BF335" s="124" t="e">
        <f t="shared" si="1565"/>
        <v>#N/A</v>
      </c>
      <c r="BG335" s="124" t="e">
        <f t="shared" si="1565"/>
        <v>#N/A</v>
      </c>
      <c r="BH335" s="124" t="e">
        <f t="shared" si="1565"/>
        <v>#N/A</v>
      </c>
      <c r="BI335" s="124" t="e">
        <f t="shared" si="1565"/>
        <v>#N/A</v>
      </c>
      <c r="BJ335" s="124" t="e">
        <f t="shared" si="1565"/>
        <v>#N/A</v>
      </c>
      <c r="BK335" s="124" t="e">
        <f t="shared" si="1565"/>
        <v>#N/A</v>
      </c>
      <c r="BL335" s="124" t="e">
        <f t="shared" si="1565"/>
        <v>#N/A</v>
      </c>
      <c r="BM335" s="124" t="e">
        <f t="shared" si="1565"/>
        <v>#N/A</v>
      </c>
      <c r="BN335" s="124" t="e">
        <f t="shared" si="1565"/>
        <v>#N/A</v>
      </c>
    </row>
    <row r="336" spans="3:66" s="124" customFormat="1" hidden="1">
      <c r="C336" s="124" t="s">
        <v>31</v>
      </c>
      <c r="H336" s="124">
        <f t="shared" si="1566"/>
        <v>298163.53081208339</v>
      </c>
      <c r="I336" s="124">
        <f t="shared" si="1562"/>
        <v>273716.05386180658</v>
      </c>
      <c r="J336" s="124">
        <f t="shared" si="1562"/>
        <v>247854.11574512094</v>
      </c>
      <c r="K336" s="124">
        <f t="shared" si="1562"/>
        <v>220495.87978025549</v>
      </c>
      <c r="L336" s="124">
        <f t="shared" si="1562"/>
        <v>191554.77444885153</v>
      </c>
      <c r="M336" s="124">
        <f t="shared" si="1562"/>
        <v>160939.21945184493</v>
      </c>
      <c r="N336" s="124">
        <f t="shared" si="1562"/>
        <v>128552.33591572569</v>
      </c>
      <c r="O336" s="124">
        <f t="shared" si="1562"/>
        <v>94291.639832159533</v>
      </c>
      <c r="P336" s="124">
        <f t="shared" si="1562"/>
        <v>58048.71776090152</v>
      </c>
      <c r="Q336" s="124">
        <f t="shared" si="1562"/>
        <v>19708.883769806314</v>
      </c>
      <c r="R336" s="124" t="e">
        <f t="shared" si="1562"/>
        <v>#N/A</v>
      </c>
      <c r="S336" s="124" t="e">
        <f t="shared" si="1562"/>
        <v>#N/A</v>
      </c>
      <c r="T336" s="124" t="e">
        <f t="shared" si="1562"/>
        <v>#N/A</v>
      </c>
      <c r="U336" s="124" t="e">
        <f t="shared" si="1562"/>
        <v>#N/A</v>
      </c>
      <c r="V336" s="124" t="e">
        <f t="shared" si="1562"/>
        <v>#N/A</v>
      </c>
      <c r="W336" s="124" t="e">
        <f t="shared" si="1562"/>
        <v>#N/A</v>
      </c>
      <c r="X336" s="124" t="e">
        <f t="shared" si="1562"/>
        <v>#N/A</v>
      </c>
      <c r="Y336" s="124" t="e">
        <f t="shared" si="1563"/>
        <v>#N/A</v>
      </c>
      <c r="Z336" s="124" t="e">
        <f t="shared" si="1563"/>
        <v>#N/A</v>
      </c>
      <c r="AA336" s="124" t="e">
        <f t="shared" si="1563"/>
        <v>#N/A</v>
      </c>
      <c r="AB336" s="124" t="e">
        <f t="shared" si="1563"/>
        <v>#N/A</v>
      </c>
      <c r="AC336" s="124" t="e">
        <f t="shared" si="1563"/>
        <v>#N/A</v>
      </c>
      <c r="AD336" s="124" t="e">
        <f t="shared" si="1563"/>
        <v>#N/A</v>
      </c>
      <c r="AE336" s="124" t="e">
        <f t="shared" si="1563"/>
        <v>#N/A</v>
      </c>
      <c r="AF336" s="124" t="e">
        <f t="shared" si="1563"/>
        <v>#N/A</v>
      </c>
      <c r="AG336" s="124" t="e">
        <f t="shared" si="1563"/>
        <v>#N/A</v>
      </c>
      <c r="AH336" s="124" t="e">
        <f t="shared" si="1563"/>
        <v>#N/A</v>
      </c>
      <c r="AI336" s="124" t="e">
        <f t="shared" si="1563"/>
        <v>#N/A</v>
      </c>
      <c r="AJ336" s="124" t="e">
        <f t="shared" si="1563"/>
        <v>#N/A</v>
      </c>
      <c r="AK336" s="124" t="e">
        <f t="shared" si="1563"/>
        <v>#N/A</v>
      </c>
      <c r="AL336" s="124" t="e">
        <f t="shared" si="1563"/>
        <v>#N/A</v>
      </c>
      <c r="AM336" s="124" t="e">
        <f t="shared" si="1563"/>
        <v>#N/A</v>
      </c>
      <c r="AN336" s="124" t="e">
        <f t="shared" si="1563"/>
        <v>#N/A</v>
      </c>
      <c r="AO336" s="124" t="e">
        <f t="shared" si="1564"/>
        <v>#N/A</v>
      </c>
      <c r="AP336" s="124" t="e">
        <f t="shared" si="1564"/>
        <v>#N/A</v>
      </c>
      <c r="AQ336" s="124" t="e">
        <f t="shared" si="1564"/>
        <v>#N/A</v>
      </c>
      <c r="AR336" s="124" t="e">
        <f t="shared" si="1564"/>
        <v>#N/A</v>
      </c>
      <c r="AS336" s="124" t="e">
        <f t="shared" si="1564"/>
        <v>#N/A</v>
      </c>
      <c r="AT336" s="124" t="e">
        <f t="shared" si="1564"/>
        <v>#N/A</v>
      </c>
      <c r="AU336" s="124" t="e">
        <f t="shared" si="1564"/>
        <v>#N/A</v>
      </c>
      <c r="AV336" s="124" t="e">
        <f t="shared" si="1564"/>
        <v>#N/A</v>
      </c>
      <c r="AW336" s="124" t="e">
        <f t="shared" si="1564"/>
        <v>#N/A</v>
      </c>
      <c r="AX336" s="124" t="e">
        <f t="shared" si="1564"/>
        <v>#N/A</v>
      </c>
      <c r="AY336" s="124" t="e">
        <f t="shared" si="1564"/>
        <v>#N/A</v>
      </c>
      <c r="AZ336" s="124" t="e">
        <f t="shared" si="1564"/>
        <v>#N/A</v>
      </c>
      <c r="BA336" s="124" t="e">
        <f t="shared" si="1564"/>
        <v>#N/A</v>
      </c>
      <c r="BB336" s="124" t="e">
        <f t="shared" si="1564"/>
        <v>#N/A</v>
      </c>
      <c r="BC336" s="124" t="e">
        <f t="shared" si="1564"/>
        <v>#N/A</v>
      </c>
      <c r="BD336" s="124" t="e">
        <f t="shared" si="1564"/>
        <v>#N/A</v>
      </c>
      <c r="BE336" s="124" t="e">
        <f t="shared" si="1565"/>
        <v>#N/A</v>
      </c>
      <c r="BF336" s="124" t="e">
        <f t="shared" si="1565"/>
        <v>#N/A</v>
      </c>
      <c r="BG336" s="124" t="e">
        <f t="shared" si="1565"/>
        <v>#N/A</v>
      </c>
      <c r="BH336" s="124" t="e">
        <f t="shared" si="1565"/>
        <v>#N/A</v>
      </c>
      <c r="BI336" s="124" t="e">
        <f t="shared" si="1565"/>
        <v>#N/A</v>
      </c>
      <c r="BJ336" s="124" t="e">
        <f t="shared" si="1565"/>
        <v>#N/A</v>
      </c>
      <c r="BK336" s="124" t="e">
        <f t="shared" si="1565"/>
        <v>#N/A</v>
      </c>
      <c r="BL336" s="124" t="e">
        <f t="shared" si="1565"/>
        <v>#N/A</v>
      </c>
      <c r="BM336" s="124" t="e">
        <f t="shared" si="1565"/>
        <v>#N/A</v>
      </c>
      <c r="BN336" s="124" t="e">
        <f t="shared" si="1565"/>
        <v>#N/A</v>
      </c>
    </row>
    <row r="337" spans="1:66" s="124" customFormat="1" hidden="1">
      <c r="C337" s="124" t="s">
        <v>33</v>
      </c>
      <c r="H337" s="124">
        <f t="shared" si="1566"/>
        <v>720712.51513785555</v>
      </c>
      <c r="I337" s="124">
        <f t="shared" si="1562"/>
        <v>720712.51513785555</v>
      </c>
      <c r="J337" s="124">
        <f t="shared" si="1562"/>
        <v>720712.51513785555</v>
      </c>
      <c r="K337" s="124">
        <f t="shared" si="1562"/>
        <v>720712.51513785555</v>
      </c>
      <c r="L337" s="124">
        <f t="shared" si="1562"/>
        <v>720712.51513785555</v>
      </c>
      <c r="M337" s="124">
        <f t="shared" si="1562"/>
        <v>720712.51513785555</v>
      </c>
      <c r="N337" s="124">
        <f t="shared" si="1562"/>
        <v>720712.51513785555</v>
      </c>
      <c r="O337" s="124">
        <f t="shared" si="1562"/>
        <v>720712.51513785555</v>
      </c>
      <c r="P337" s="124">
        <f t="shared" si="1562"/>
        <v>720712.51513785555</v>
      </c>
      <c r="Q337" s="124">
        <f t="shared" si="1562"/>
        <v>720712.51513785555</v>
      </c>
      <c r="R337" s="124" t="e">
        <f t="shared" si="1562"/>
        <v>#N/A</v>
      </c>
      <c r="S337" s="124" t="e">
        <f t="shared" si="1562"/>
        <v>#N/A</v>
      </c>
      <c r="T337" s="124" t="e">
        <f t="shared" si="1562"/>
        <v>#N/A</v>
      </c>
      <c r="U337" s="124" t="e">
        <f t="shared" si="1562"/>
        <v>#N/A</v>
      </c>
      <c r="V337" s="124" t="e">
        <f t="shared" si="1562"/>
        <v>#N/A</v>
      </c>
      <c r="W337" s="124" t="e">
        <f t="shared" si="1562"/>
        <v>#N/A</v>
      </c>
      <c r="X337" s="124" t="e">
        <f t="shared" si="1562"/>
        <v>#N/A</v>
      </c>
      <c r="Y337" s="124" t="e">
        <f t="shared" si="1563"/>
        <v>#N/A</v>
      </c>
      <c r="Z337" s="124" t="e">
        <f t="shared" si="1563"/>
        <v>#N/A</v>
      </c>
      <c r="AA337" s="124" t="e">
        <f t="shared" si="1563"/>
        <v>#N/A</v>
      </c>
      <c r="AB337" s="124" t="e">
        <f t="shared" si="1563"/>
        <v>#N/A</v>
      </c>
      <c r="AC337" s="124" t="e">
        <f t="shared" si="1563"/>
        <v>#N/A</v>
      </c>
      <c r="AD337" s="124" t="e">
        <f t="shared" si="1563"/>
        <v>#N/A</v>
      </c>
      <c r="AE337" s="124" t="e">
        <f t="shared" si="1563"/>
        <v>#N/A</v>
      </c>
      <c r="AF337" s="124" t="e">
        <f t="shared" si="1563"/>
        <v>#N/A</v>
      </c>
      <c r="AG337" s="124" t="e">
        <f t="shared" si="1563"/>
        <v>#N/A</v>
      </c>
      <c r="AH337" s="124" t="e">
        <f t="shared" si="1563"/>
        <v>#N/A</v>
      </c>
      <c r="AI337" s="124" t="e">
        <f t="shared" si="1563"/>
        <v>#N/A</v>
      </c>
      <c r="AJ337" s="124" t="e">
        <f t="shared" si="1563"/>
        <v>#N/A</v>
      </c>
      <c r="AK337" s="124" t="e">
        <f t="shared" si="1563"/>
        <v>#N/A</v>
      </c>
      <c r="AL337" s="124" t="e">
        <f t="shared" si="1563"/>
        <v>#N/A</v>
      </c>
      <c r="AM337" s="124" t="e">
        <f t="shared" si="1563"/>
        <v>#N/A</v>
      </c>
      <c r="AN337" s="124" t="e">
        <f t="shared" si="1563"/>
        <v>#N/A</v>
      </c>
      <c r="AO337" s="124" t="e">
        <f t="shared" si="1564"/>
        <v>#N/A</v>
      </c>
      <c r="AP337" s="124" t="e">
        <f t="shared" si="1564"/>
        <v>#N/A</v>
      </c>
      <c r="AQ337" s="124" t="e">
        <f t="shared" si="1564"/>
        <v>#N/A</v>
      </c>
      <c r="AR337" s="124" t="e">
        <f t="shared" si="1564"/>
        <v>#N/A</v>
      </c>
      <c r="AS337" s="124" t="e">
        <f t="shared" si="1564"/>
        <v>#N/A</v>
      </c>
      <c r="AT337" s="124" t="e">
        <f t="shared" si="1564"/>
        <v>#N/A</v>
      </c>
      <c r="AU337" s="124" t="e">
        <f t="shared" si="1564"/>
        <v>#N/A</v>
      </c>
      <c r="AV337" s="124" t="e">
        <f t="shared" si="1564"/>
        <v>#N/A</v>
      </c>
      <c r="AW337" s="124" t="e">
        <f t="shared" si="1564"/>
        <v>#N/A</v>
      </c>
      <c r="AX337" s="124" t="e">
        <f t="shared" si="1564"/>
        <v>#N/A</v>
      </c>
      <c r="AY337" s="124" t="e">
        <f t="shared" si="1564"/>
        <v>#N/A</v>
      </c>
      <c r="AZ337" s="124" t="e">
        <f t="shared" si="1564"/>
        <v>#N/A</v>
      </c>
      <c r="BA337" s="124" t="e">
        <f t="shared" si="1564"/>
        <v>#N/A</v>
      </c>
      <c r="BB337" s="124" t="e">
        <f t="shared" si="1564"/>
        <v>#N/A</v>
      </c>
      <c r="BC337" s="124" t="e">
        <f t="shared" si="1564"/>
        <v>#N/A</v>
      </c>
      <c r="BD337" s="124" t="e">
        <f t="shared" si="1564"/>
        <v>#N/A</v>
      </c>
      <c r="BE337" s="124" t="e">
        <f t="shared" si="1565"/>
        <v>#N/A</v>
      </c>
      <c r="BF337" s="124" t="e">
        <f t="shared" si="1565"/>
        <v>#N/A</v>
      </c>
      <c r="BG337" s="124" t="e">
        <f t="shared" si="1565"/>
        <v>#N/A</v>
      </c>
      <c r="BH337" s="124" t="e">
        <f t="shared" si="1565"/>
        <v>#N/A</v>
      </c>
      <c r="BI337" s="124" t="e">
        <f t="shared" si="1565"/>
        <v>#N/A</v>
      </c>
      <c r="BJ337" s="124" t="e">
        <f t="shared" si="1565"/>
        <v>#N/A</v>
      </c>
      <c r="BK337" s="124" t="e">
        <f t="shared" si="1565"/>
        <v>#N/A</v>
      </c>
      <c r="BL337" s="124" t="e">
        <f t="shared" si="1565"/>
        <v>#N/A</v>
      </c>
      <c r="BM337" s="124" t="e">
        <f t="shared" si="1565"/>
        <v>#N/A</v>
      </c>
      <c r="BN337" s="124" t="e">
        <f t="shared" si="1565"/>
        <v>#N/A</v>
      </c>
    </row>
    <row r="338" spans="1:66" s="124" customFormat="1" hidden="1">
      <c r="C338" s="124" t="s">
        <v>304</v>
      </c>
      <c r="H338" s="124">
        <f t="shared" si="1566"/>
        <v>5091251.0156742278</v>
      </c>
      <c r="I338" s="124">
        <f t="shared" si="1562"/>
        <v>4644254.5543981791</v>
      </c>
      <c r="J338" s="124">
        <f t="shared" si="1562"/>
        <v>4171396.1550054443</v>
      </c>
      <c r="K338" s="124">
        <f t="shared" si="1562"/>
        <v>3671179.5196478441</v>
      </c>
      <c r="L338" s="124">
        <f t="shared" si="1562"/>
        <v>3142021.7789588403</v>
      </c>
      <c r="M338" s="124">
        <f t="shared" si="1562"/>
        <v>2582248.4832728296</v>
      </c>
      <c r="N338" s="124">
        <f t="shared" si="1562"/>
        <v>1990088.3040506998</v>
      </c>
      <c r="O338" s="124">
        <f t="shared" si="1562"/>
        <v>1363667.4287450039</v>
      </c>
      <c r="P338" s="124">
        <f t="shared" si="1562"/>
        <v>701003.63136804989</v>
      </c>
      <c r="Q338" s="124">
        <f t="shared" si="1562"/>
        <v>0</v>
      </c>
      <c r="R338" s="124" t="e">
        <f t="shared" si="1562"/>
        <v>#N/A</v>
      </c>
      <c r="S338" s="124" t="e">
        <f t="shared" si="1562"/>
        <v>#N/A</v>
      </c>
      <c r="T338" s="124" t="e">
        <f t="shared" si="1562"/>
        <v>#N/A</v>
      </c>
      <c r="U338" s="124" t="e">
        <f t="shared" si="1562"/>
        <v>#N/A</v>
      </c>
      <c r="V338" s="124" t="e">
        <f t="shared" si="1562"/>
        <v>#N/A</v>
      </c>
      <c r="W338" s="124" t="e">
        <f t="shared" si="1562"/>
        <v>#N/A</v>
      </c>
      <c r="X338" s="124" t="e">
        <f t="shared" si="1562"/>
        <v>#N/A</v>
      </c>
      <c r="Y338" s="124" t="e">
        <f t="shared" si="1563"/>
        <v>#N/A</v>
      </c>
      <c r="Z338" s="124" t="e">
        <f t="shared" si="1563"/>
        <v>#N/A</v>
      </c>
      <c r="AA338" s="124" t="e">
        <f t="shared" si="1563"/>
        <v>#N/A</v>
      </c>
      <c r="AB338" s="124" t="e">
        <f t="shared" si="1563"/>
        <v>#N/A</v>
      </c>
      <c r="AC338" s="124" t="e">
        <f t="shared" si="1563"/>
        <v>#N/A</v>
      </c>
      <c r="AD338" s="124" t="e">
        <f t="shared" si="1563"/>
        <v>#N/A</v>
      </c>
      <c r="AE338" s="124" t="e">
        <f t="shared" si="1563"/>
        <v>#N/A</v>
      </c>
      <c r="AF338" s="124" t="e">
        <f t="shared" si="1563"/>
        <v>#N/A</v>
      </c>
      <c r="AG338" s="124" t="e">
        <f t="shared" si="1563"/>
        <v>#N/A</v>
      </c>
      <c r="AH338" s="124" t="e">
        <f t="shared" si="1563"/>
        <v>#N/A</v>
      </c>
      <c r="AI338" s="124" t="e">
        <f t="shared" si="1563"/>
        <v>#N/A</v>
      </c>
      <c r="AJ338" s="124" t="e">
        <f t="shared" si="1563"/>
        <v>#N/A</v>
      </c>
      <c r="AK338" s="124" t="e">
        <f t="shared" si="1563"/>
        <v>#N/A</v>
      </c>
      <c r="AL338" s="124" t="e">
        <f t="shared" si="1563"/>
        <v>#N/A</v>
      </c>
      <c r="AM338" s="124" t="e">
        <f t="shared" si="1563"/>
        <v>#N/A</v>
      </c>
      <c r="AN338" s="124" t="e">
        <f t="shared" si="1563"/>
        <v>#N/A</v>
      </c>
      <c r="AO338" s="124" t="e">
        <f t="shared" si="1564"/>
        <v>#N/A</v>
      </c>
      <c r="AP338" s="124" t="e">
        <f t="shared" si="1564"/>
        <v>#N/A</v>
      </c>
      <c r="AQ338" s="124" t="e">
        <f t="shared" si="1564"/>
        <v>#N/A</v>
      </c>
      <c r="AR338" s="124" t="e">
        <f t="shared" si="1564"/>
        <v>#N/A</v>
      </c>
      <c r="AS338" s="124" t="e">
        <f t="shared" si="1564"/>
        <v>#N/A</v>
      </c>
      <c r="AT338" s="124" t="e">
        <f t="shared" si="1564"/>
        <v>#N/A</v>
      </c>
      <c r="AU338" s="124" t="e">
        <f t="shared" si="1564"/>
        <v>#N/A</v>
      </c>
      <c r="AV338" s="124" t="e">
        <f t="shared" si="1564"/>
        <v>#N/A</v>
      </c>
      <c r="AW338" s="124" t="e">
        <f t="shared" si="1564"/>
        <v>#N/A</v>
      </c>
      <c r="AX338" s="124" t="e">
        <f t="shared" si="1564"/>
        <v>#N/A</v>
      </c>
      <c r="AY338" s="124" t="e">
        <f t="shared" si="1564"/>
        <v>#N/A</v>
      </c>
      <c r="AZ338" s="124" t="e">
        <f t="shared" si="1564"/>
        <v>#N/A</v>
      </c>
      <c r="BA338" s="124" t="e">
        <f t="shared" si="1564"/>
        <v>#N/A</v>
      </c>
      <c r="BB338" s="124" t="e">
        <f t="shared" si="1564"/>
        <v>#N/A</v>
      </c>
      <c r="BC338" s="124" t="e">
        <f t="shared" si="1564"/>
        <v>#N/A</v>
      </c>
      <c r="BD338" s="124" t="e">
        <f t="shared" si="1564"/>
        <v>#N/A</v>
      </c>
      <c r="BE338" s="124" t="e">
        <f t="shared" si="1565"/>
        <v>#N/A</v>
      </c>
      <c r="BF338" s="124" t="e">
        <f t="shared" si="1565"/>
        <v>#N/A</v>
      </c>
      <c r="BG338" s="124" t="e">
        <f t="shared" si="1565"/>
        <v>#N/A</v>
      </c>
      <c r="BH338" s="124" t="e">
        <f t="shared" si="1565"/>
        <v>#N/A</v>
      </c>
      <c r="BI338" s="124" t="e">
        <f t="shared" si="1565"/>
        <v>#N/A</v>
      </c>
      <c r="BJ338" s="124" t="e">
        <f t="shared" si="1565"/>
        <v>#N/A</v>
      </c>
      <c r="BK338" s="124" t="e">
        <f t="shared" si="1565"/>
        <v>#N/A</v>
      </c>
      <c r="BL338" s="124" t="e">
        <f t="shared" si="1565"/>
        <v>#N/A</v>
      </c>
      <c r="BM338" s="124" t="e">
        <f t="shared" si="1565"/>
        <v>#N/A</v>
      </c>
      <c r="BN338" s="124" t="e">
        <f t="shared" si="1565"/>
        <v>#N/A</v>
      </c>
    </row>
    <row r="339" spans="1:66" s="124" customFormat="1" hidden="1"/>
    <row r="340" spans="1:66" s="124" customFormat="1"/>
    <row r="341" spans="1:66" s="155" customFormat="1">
      <c r="A341" s="155" t="s">
        <v>39</v>
      </c>
      <c r="B341" s="190">
        <f>Input!L94</f>
        <v>0</v>
      </c>
      <c r="D341" s="155">
        <f>B342</f>
        <v>11</v>
      </c>
      <c r="E341" s="155">
        <f>IF(D341&gt;0,D341-1,0)</f>
        <v>10</v>
      </c>
      <c r="F341" s="155">
        <f t="shared" ref="F341" si="1567">IF(E341&gt;0,E341-1,0)</f>
        <v>9</v>
      </c>
      <c r="G341" s="155">
        <f t="shared" ref="G341" si="1568">IF(F341&gt;0,F341-1,0)</f>
        <v>8</v>
      </c>
      <c r="H341" s="155">
        <f t="shared" ref="H341" si="1569">IF(G341&gt;0,G341-1,0)</f>
        <v>7</v>
      </c>
      <c r="I341" s="155">
        <f t="shared" ref="I341" si="1570">IF(H341&gt;0,H341-1,0)</f>
        <v>6</v>
      </c>
      <c r="J341" s="155">
        <f t="shared" ref="J341" si="1571">IF(I341&gt;0,I341-1,0)</f>
        <v>5</v>
      </c>
      <c r="K341" s="155">
        <f t="shared" ref="K341" si="1572">IF(J341&gt;0,J341-1,0)</f>
        <v>4</v>
      </c>
      <c r="L341" s="155">
        <f t="shared" ref="L341" si="1573">IF(K341&gt;0,K341-1,0)</f>
        <v>3</v>
      </c>
      <c r="M341" s="155">
        <f t="shared" ref="M341" si="1574">IF(L341&gt;0,L341-1,0)</f>
        <v>2</v>
      </c>
      <c r="N341" s="155">
        <f t="shared" ref="N341" si="1575">IF(M341&gt;0,M341-1,0)</f>
        <v>1</v>
      </c>
      <c r="O341" s="155">
        <f t="shared" ref="O341" si="1576">IF(N341&gt;0,N341-1,0)</f>
        <v>0</v>
      </c>
      <c r="P341" s="155">
        <f t="shared" ref="P341" si="1577">IF(O341&gt;0,O341-1,0)</f>
        <v>0</v>
      </c>
      <c r="Q341" s="155">
        <f t="shared" ref="Q341" si="1578">IF(P341&gt;0,P341-1,0)</f>
        <v>0</v>
      </c>
      <c r="R341" s="155">
        <f t="shared" ref="R341" si="1579">IF(Q341&gt;0,Q341-1,0)</f>
        <v>0</v>
      </c>
      <c r="S341" s="155">
        <f t="shared" ref="S341" si="1580">IF(R341&gt;0,R341-1,0)</f>
        <v>0</v>
      </c>
      <c r="T341" s="155">
        <f t="shared" ref="T341" si="1581">IF(S341&gt;0,S341-1,0)</f>
        <v>0</v>
      </c>
      <c r="U341" s="155">
        <f t="shared" ref="U341" si="1582">IF(T341&gt;0,T341-1,0)</f>
        <v>0</v>
      </c>
      <c r="V341" s="155">
        <f t="shared" ref="V341" si="1583">IF(U341&gt;0,U341-1,0)</f>
        <v>0</v>
      </c>
      <c r="W341" s="155">
        <f t="shared" ref="W341" si="1584">IF(V341&gt;0,V341-1,0)</f>
        <v>0</v>
      </c>
      <c r="X341" s="155">
        <f t="shared" ref="X341" si="1585">IF(W341&gt;0,W341-1,0)</f>
        <v>0</v>
      </c>
      <c r="Y341" s="155">
        <f t="shared" ref="Y341" si="1586">IF(X341&gt;0,X341-1,0)</f>
        <v>0</v>
      </c>
      <c r="Z341" s="155">
        <f t="shared" ref="Z341" si="1587">IF(Y341&gt;0,Y341-1,0)</f>
        <v>0</v>
      </c>
      <c r="AA341" s="155">
        <f t="shared" ref="AA341" si="1588">IF(Z341&gt;0,Z341-1,0)</f>
        <v>0</v>
      </c>
      <c r="AB341" s="155">
        <f t="shared" ref="AB341" si="1589">IF(AA341&gt;0,AA341-1,0)</f>
        <v>0</v>
      </c>
      <c r="AC341" s="155">
        <f t="shared" ref="AC341" si="1590">IF(AB341&gt;0,AB341-1,0)</f>
        <v>0</v>
      </c>
      <c r="AD341" s="155">
        <f t="shared" ref="AD341" si="1591">IF(AC341&gt;0,AC341-1,0)</f>
        <v>0</v>
      </c>
      <c r="AE341" s="155">
        <f t="shared" ref="AE341" si="1592">IF(AD341&gt;0,AD341-1,0)</f>
        <v>0</v>
      </c>
      <c r="AF341" s="155">
        <f t="shared" ref="AF341" si="1593">IF(AE341&gt;0,AE341-1,0)</f>
        <v>0</v>
      </c>
      <c r="AG341" s="155">
        <f t="shared" ref="AG341" si="1594">IF(AF341&gt;0,AF341-1,0)</f>
        <v>0</v>
      </c>
      <c r="AH341" s="155">
        <f t="shared" ref="AH341" si="1595">IF(AG341&gt;0,AG341-1,0)</f>
        <v>0</v>
      </c>
      <c r="AI341" s="155">
        <f t="shared" ref="AI341" si="1596">IF(AH341&gt;0,AH341-1,0)</f>
        <v>0</v>
      </c>
      <c r="AJ341" s="155">
        <f t="shared" ref="AJ341" si="1597">IF(AI341&gt;0,AI341-1,0)</f>
        <v>0</v>
      </c>
      <c r="AK341" s="155">
        <f t="shared" ref="AK341" si="1598">IF(AJ341&gt;0,AJ341-1,0)</f>
        <v>0</v>
      </c>
      <c r="AL341" s="155">
        <f t="shared" ref="AL341" si="1599">IF(AK341&gt;0,AK341-1,0)</f>
        <v>0</v>
      </c>
      <c r="AM341" s="155">
        <f t="shared" ref="AM341" si="1600">IF(AL341&gt;0,AL341-1,0)</f>
        <v>0</v>
      </c>
      <c r="AN341" s="155">
        <f t="shared" ref="AN341" si="1601">IF(AM341&gt;0,AM341-1,0)</f>
        <v>0</v>
      </c>
      <c r="AO341" s="155">
        <f t="shared" ref="AO341" si="1602">IF(AN341&gt;0,AN341-1,0)</f>
        <v>0</v>
      </c>
      <c r="AP341" s="155">
        <f t="shared" ref="AP341" si="1603">IF(AO341&gt;0,AO341-1,0)</f>
        <v>0</v>
      </c>
      <c r="AQ341" s="155">
        <f t="shared" ref="AQ341" si="1604">IF(AP341&gt;0,AP341-1,0)</f>
        <v>0</v>
      </c>
      <c r="AR341" s="155">
        <f t="shared" ref="AR341" si="1605">IF(AQ341&gt;0,AQ341-1,0)</f>
        <v>0</v>
      </c>
      <c r="AS341" s="155">
        <f t="shared" ref="AS341" si="1606">IF(AR341&gt;0,AR341-1,0)</f>
        <v>0</v>
      </c>
      <c r="AT341" s="155">
        <f t="shared" ref="AT341" si="1607">IF(AS341&gt;0,AS341-1,0)</f>
        <v>0</v>
      </c>
      <c r="AU341" s="155">
        <f t="shared" ref="AU341" si="1608">IF(AT341&gt;0,AT341-1,0)</f>
        <v>0</v>
      </c>
      <c r="AV341" s="155">
        <f t="shared" ref="AV341" si="1609">IF(AU341&gt;0,AU341-1,0)</f>
        <v>0</v>
      </c>
      <c r="AW341" s="155">
        <f t="shared" ref="AW341" si="1610">IF(AV341&gt;0,AV341-1,0)</f>
        <v>0</v>
      </c>
      <c r="AX341" s="155">
        <f t="shared" ref="AX341" si="1611">IF(AW341&gt;0,AW341-1,0)</f>
        <v>0</v>
      </c>
      <c r="AY341" s="155">
        <f t="shared" ref="AY341" si="1612">IF(AX341&gt;0,AX341-1,0)</f>
        <v>0</v>
      </c>
      <c r="AZ341" s="155">
        <f t="shared" ref="AZ341" si="1613">IF(AY341&gt;0,AY341-1,0)</f>
        <v>0</v>
      </c>
      <c r="BA341" s="155">
        <f t="shared" ref="BA341" si="1614">IF(AZ341&gt;0,AZ341-1,0)</f>
        <v>0</v>
      </c>
      <c r="BB341" s="155">
        <f t="shared" ref="BB341" si="1615">IF(BA341&gt;0,BA341-1,0)</f>
        <v>0</v>
      </c>
      <c r="BC341" s="155">
        <f t="shared" ref="BC341" si="1616">IF(BB341&gt;0,BB341-1,0)</f>
        <v>0</v>
      </c>
      <c r="BD341" s="155">
        <f t="shared" ref="BD341" si="1617">IF(BC341&gt;0,BC341-1,0)</f>
        <v>0</v>
      </c>
      <c r="BE341" s="155">
        <f t="shared" ref="BE341" si="1618">IF(BD341&gt;0,BD341-1,0)</f>
        <v>0</v>
      </c>
      <c r="BF341" s="155">
        <f t="shared" ref="BF341" si="1619">IF(BE341&gt;0,BE341-1,0)</f>
        <v>0</v>
      </c>
      <c r="BG341" s="155">
        <f t="shared" ref="BG341" si="1620">IF(BF341&gt;0,BF341-1,0)</f>
        <v>0</v>
      </c>
      <c r="BH341" s="155">
        <f t="shared" ref="BH341" si="1621">IF(BG341&gt;0,BG341-1,0)</f>
        <v>0</v>
      </c>
      <c r="BI341" s="155">
        <f t="shared" ref="BI341" si="1622">IF(BH341&gt;0,BH341-1,0)</f>
        <v>0</v>
      </c>
      <c r="BJ341" s="155">
        <f t="shared" ref="BJ341" si="1623">IF(BI341&gt;0,BI341-1,0)</f>
        <v>0</v>
      </c>
      <c r="BK341" s="155">
        <f t="shared" ref="BK341" si="1624">IF(BJ341&gt;0,BJ341-1,0)</f>
        <v>0</v>
      </c>
      <c r="BL341" s="155">
        <f t="shared" ref="BL341" si="1625">IF(BK341&gt;0,BK341-1,0)</f>
        <v>0</v>
      </c>
      <c r="BM341" s="155">
        <f t="shared" ref="BM341" si="1626">IF(BL341&gt;0,BL341-1,0)</f>
        <v>0</v>
      </c>
      <c r="BN341" s="155">
        <f t="shared" ref="BN341" si="1627">IF(BM341&gt;0,BM341-1,0)</f>
        <v>0</v>
      </c>
    </row>
    <row r="342" spans="1:66" s="155" customFormat="1" ht="18.75">
      <c r="A342" s="127" t="s">
        <v>301</v>
      </c>
      <c r="B342" s="127">
        <v>11</v>
      </c>
      <c r="C342" s="155" t="s">
        <v>303</v>
      </c>
      <c r="D342" s="190">
        <f t="shared" ref="D342:BN342" si="1628">IFERROR(D354,0)+IFERROR(D360,0)+IFERROR(D366,0)+IFERROR(D372,0)+IFERROR(D378,0)</f>
        <v>0</v>
      </c>
      <c r="E342" s="190">
        <f t="shared" si="1628"/>
        <v>0</v>
      </c>
      <c r="F342" s="190">
        <f t="shared" si="1628"/>
        <v>0</v>
      </c>
      <c r="G342" s="190">
        <f t="shared" si="1628"/>
        <v>0</v>
      </c>
      <c r="H342" s="190">
        <f t="shared" si="1628"/>
        <v>0</v>
      </c>
      <c r="I342" s="190">
        <f t="shared" si="1628"/>
        <v>0</v>
      </c>
      <c r="J342" s="190">
        <f t="shared" si="1628"/>
        <v>0</v>
      </c>
      <c r="K342" s="190">
        <f t="shared" si="1628"/>
        <v>0</v>
      </c>
      <c r="L342" s="190">
        <f t="shared" si="1628"/>
        <v>0</v>
      </c>
      <c r="M342" s="190">
        <f t="shared" si="1628"/>
        <v>0</v>
      </c>
      <c r="N342" s="190">
        <f t="shared" si="1628"/>
        <v>0</v>
      </c>
      <c r="O342" s="190">
        <f t="shared" si="1628"/>
        <v>0</v>
      </c>
      <c r="P342" s="190">
        <f t="shared" si="1628"/>
        <v>0</v>
      </c>
      <c r="Q342" s="190">
        <f t="shared" si="1628"/>
        <v>0</v>
      </c>
      <c r="R342" s="190">
        <f t="shared" si="1628"/>
        <v>0</v>
      </c>
      <c r="S342" s="190">
        <f t="shared" si="1628"/>
        <v>0</v>
      </c>
      <c r="T342" s="190">
        <f t="shared" si="1628"/>
        <v>0</v>
      </c>
      <c r="U342" s="190">
        <f t="shared" si="1628"/>
        <v>0</v>
      </c>
      <c r="V342" s="190">
        <f t="shared" si="1628"/>
        <v>0</v>
      </c>
      <c r="W342" s="190">
        <f t="shared" si="1628"/>
        <v>0</v>
      </c>
      <c r="X342" s="190">
        <f t="shared" si="1628"/>
        <v>0</v>
      </c>
      <c r="Y342" s="190">
        <f t="shared" si="1628"/>
        <v>0</v>
      </c>
      <c r="Z342" s="190">
        <f t="shared" si="1628"/>
        <v>0</v>
      </c>
      <c r="AA342" s="190">
        <f t="shared" si="1628"/>
        <v>0</v>
      </c>
      <c r="AB342" s="190">
        <f t="shared" si="1628"/>
        <v>0</v>
      </c>
      <c r="AC342" s="190">
        <f t="shared" si="1628"/>
        <v>0</v>
      </c>
      <c r="AD342" s="190">
        <f t="shared" si="1628"/>
        <v>0</v>
      </c>
      <c r="AE342" s="190">
        <f t="shared" si="1628"/>
        <v>0</v>
      </c>
      <c r="AF342" s="190">
        <f t="shared" si="1628"/>
        <v>0</v>
      </c>
      <c r="AG342" s="190">
        <f t="shared" si="1628"/>
        <v>0</v>
      </c>
      <c r="AH342" s="190">
        <f t="shared" si="1628"/>
        <v>0</v>
      </c>
      <c r="AI342" s="190">
        <f t="shared" si="1628"/>
        <v>0</v>
      </c>
      <c r="AJ342" s="190">
        <f t="shared" si="1628"/>
        <v>0</v>
      </c>
      <c r="AK342" s="190">
        <f t="shared" si="1628"/>
        <v>0</v>
      </c>
      <c r="AL342" s="190">
        <f t="shared" si="1628"/>
        <v>0</v>
      </c>
      <c r="AM342" s="190">
        <f t="shared" si="1628"/>
        <v>0</v>
      </c>
      <c r="AN342" s="190">
        <f t="shared" si="1628"/>
        <v>0</v>
      </c>
      <c r="AO342" s="190">
        <f t="shared" si="1628"/>
        <v>0</v>
      </c>
      <c r="AP342" s="190">
        <f t="shared" si="1628"/>
        <v>0</v>
      </c>
      <c r="AQ342" s="190">
        <f t="shared" si="1628"/>
        <v>0</v>
      </c>
      <c r="AR342" s="190">
        <f t="shared" si="1628"/>
        <v>0</v>
      </c>
      <c r="AS342" s="190">
        <f t="shared" si="1628"/>
        <v>0</v>
      </c>
      <c r="AT342" s="190">
        <f t="shared" si="1628"/>
        <v>0</v>
      </c>
      <c r="AU342" s="190">
        <f t="shared" si="1628"/>
        <v>0</v>
      </c>
      <c r="AV342" s="190">
        <f t="shared" si="1628"/>
        <v>0</v>
      </c>
      <c r="AW342" s="190">
        <f t="shared" si="1628"/>
        <v>0</v>
      </c>
      <c r="AX342" s="190">
        <f t="shared" si="1628"/>
        <v>0</v>
      </c>
      <c r="AY342" s="190">
        <f t="shared" si="1628"/>
        <v>0</v>
      </c>
      <c r="AZ342" s="190">
        <f t="shared" si="1628"/>
        <v>0</v>
      </c>
      <c r="BA342" s="190">
        <f t="shared" si="1628"/>
        <v>0</v>
      </c>
      <c r="BB342" s="190">
        <f t="shared" si="1628"/>
        <v>0</v>
      </c>
      <c r="BC342" s="190">
        <f t="shared" si="1628"/>
        <v>0</v>
      </c>
      <c r="BD342" s="190">
        <f t="shared" si="1628"/>
        <v>0</v>
      </c>
      <c r="BE342" s="190">
        <f t="shared" si="1628"/>
        <v>0</v>
      </c>
      <c r="BF342" s="190">
        <f t="shared" si="1628"/>
        <v>0</v>
      </c>
      <c r="BG342" s="190">
        <f t="shared" si="1628"/>
        <v>0</v>
      </c>
      <c r="BH342" s="190">
        <f t="shared" si="1628"/>
        <v>0</v>
      </c>
      <c r="BI342" s="190">
        <f t="shared" si="1628"/>
        <v>0</v>
      </c>
      <c r="BJ342" s="190">
        <f t="shared" si="1628"/>
        <v>0</v>
      </c>
      <c r="BK342" s="190">
        <f t="shared" si="1628"/>
        <v>0</v>
      </c>
      <c r="BL342" s="190">
        <f t="shared" si="1628"/>
        <v>0</v>
      </c>
      <c r="BM342" s="190">
        <f t="shared" si="1628"/>
        <v>0</v>
      </c>
      <c r="BN342" s="190">
        <f t="shared" si="1628"/>
        <v>0</v>
      </c>
    </row>
    <row r="343" spans="1:66" s="155" customFormat="1">
      <c r="C343" s="155" t="s">
        <v>29</v>
      </c>
      <c r="D343" s="190">
        <f t="shared" ref="D343:M343" si="1629">IFERROR(D355,0)+IFERROR(D361,0)+IFERROR(D367,0)+IFERROR(D373,0)+IFERROR(D379,0)</f>
        <v>0</v>
      </c>
      <c r="E343" s="190">
        <f t="shared" si="1629"/>
        <v>0</v>
      </c>
      <c r="F343" s="190">
        <f t="shared" si="1629"/>
        <v>0</v>
      </c>
      <c r="G343" s="190">
        <f t="shared" si="1629"/>
        <v>0</v>
      </c>
      <c r="H343" s="190">
        <f t="shared" si="1629"/>
        <v>0</v>
      </c>
      <c r="I343" s="190">
        <f t="shared" si="1629"/>
        <v>0</v>
      </c>
      <c r="J343" s="190">
        <f t="shared" si="1629"/>
        <v>0</v>
      </c>
      <c r="K343" s="190">
        <f t="shared" si="1629"/>
        <v>0</v>
      </c>
      <c r="L343" s="190">
        <f t="shared" si="1629"/>
        <v>0</v>
      </c>
      <c r="M343" s="190">
        <f t="shared" si="1629"/>
        <v>0</v>
      </c>
      <c r="N343" s="190">
        <f>IFERROR(N355,0)+IFERROR(N361,0)+IFERROR(N367,0)+IFERROR(N373,0)+IFERROR(N379,0)</f>
        <v>0</v>
      </c>
      <c r="O343" s="190">
        <f t="shared" ref="O343:BN343" si="1630">IFERROR(O355,0)+IFERROR(O361,0)+IFERROR(O367,0)+IFERROR(O373,0)+IFERROR(O379,0)</f>
        <v>0</v>
      </c>
      <c r="P343" s="190">
        <f t="shared" si="1630"/>
        <v>0</v>
      </c>
      <c r="Q343" s="190">
        <f t="shared" si="1630"/>
        <v>0</v>
      </c>
      <c r="R343" s="190">
        <f t="shared" si="1630"/>
        <v>0</v>
      </c>
      <c r="S343" s="190">
        <f t="shared" si="1630"/>
        <v>0</v>
      </c>
      <c r="T343" s="190">
        <f t="shared" si="1630"/>
        <v>0</v>
      </c>
      <c r="U343" s="190">
        <f t="shared" si="1630"/>
        <v>0</v>
      </c>
      <c r="V343" s="190">
        <f t="shared" si="1630"/>
        <v>0</v>
      </c>
      <c r="W343" s="190">
        <f t="shared" si="1630"/>
        <v>0</v>
      </c>
      <c r="X343" s="190">
        <f t="shared" si="1630"/>
        <v>0</v>
      </c>
      <c r="Y343" s="190">
        <f t="shared" si="1630"/>
        <v>0</v>
      </c>
      <c r="Z343" s="190">
        <f t="shared" si="1630"/>
        <v>0</v>
      </c>
      <c r="AA343" s="190">
        <f t="shared" si="1630"/>
        <v>0</v>
      </c>
      <c r="AB343" s="190">
        <f t="shared" si="1630"/>
        <v>0</v>
      </c>
      <c r="AC343" s="190">
        <f t="shared" si="1630"/>
        <v>0</v>
      </c>
      <c r="AD343" s="190">
        <f t="shared" si="1630"/>
        <v>0</v>
      </c>
      <c r="AE343" s="190">
        <f t="shared" si="1630"/>
        <v>0</v>
      </c>
      <c r="AF343" s="190">
        <f t="shared" si="1630"/>
        <v>0</v>
      </c>
      <c r="AG343" s="190">
        <f t="shared" si="1630"/>
        <v>0</v>
      </c>
      <c r="AH343" s="190">
        <f t="shared" si="1630"/>
        <v>0</v>
      </c>
      <c r="AI343" s="190">
        <f t="shared" si="1630"/>
        <v>0</v>
      </c>
      <c r="AJ343" s="190">
        <f t="shared" si="1630"/>
        <v>0</v>
      </c>
      <c r="AK343" s="190">
        <f t="shared" si="1630"/>
        <v>0</v>
      </c>
      <c r="AL343" s="190">
        <f t="shared" si="1630"/>
        <v>0</v>
      </c>
      <c r="AM343" s="190">
        <f t="shared" si="1630"/>
        <v>0</v>
      </c>
      <c r="AN343" s="190">
        <f t="shared" si="1630"/>
        <v>0</v>
      </c>
      <c r="AO343" s="190">
        <f t="shared" si="1630"/>
        <v>0</v>
      </c>
      <c r="AP343" s="190">
        <f t="shared" si="1630"/>
        <v>0</v>
      </c>
      <c r="AQ343" s="190">
        <f t="shared" si="1630"/>
        <v>0</v>
      </c>
      <c r="AR343" s="190">
        <f t="shared" si="1630"/>
        <v>0</v>
      </c>
      <c r="AS343" s="190">
        <f t="shared" si="1630"/>
        <v>0</v>
      </c>
      <c r="AT343" s="190">
        <f t="shared" si="1630"/>
        <v>0</v>
      </c>
      <c r="AU343" s="190">
        <f t="shared" si="1630"/>
        <v>0</v>
      </c>
      <c r="AV343" s="190">
        <f t="shared" si="1630"/>
        <v>0</v>
      </c>
      <c r="AW343" s="190">
        <f t="shared" si="1630"/>
        <v>0</v>
      </c>
      <c r="AX343" s="190">
        <f t="shared" si="1630"/>
        <v>0</v>
      </c>
      <c r="AY343" s="190">
        <f t="shared" si="1630"/>
        <v>0</v>
      </c>
      <c r="AZ343" s="190">
        <f t="shared" si="1630"/>
        <v>0</v>
      </c>
      <c r="BA343" s="190">
        <f t="shared" si="1630"/>
        <v>0</v>
      </c>
      <c r="BB343" s="190">
        <f t="shared" si="1630"/>
        <v>0</v>
      </c>
      <c r="BC343" s="190">
        <f t="shared" si="1630"/>
        <v>0</v>
      </c>
      <c r="BD343" s="190">
        <f t="shared" si="1630"/>
        <v>0</v>
      </c>
      <c r="BE343" s="190">
        <f t="shared" si="1630"/>
        <v>0</v>
      </c>
      <c r="BF343" s="190">
        <f t="shared" si="1630"/>
        <v>0</v>
      </c>
      <c r="BG343" s="190">
        <f t="shared" si="1630"/>
        <v>0</v>
      </c>
      <c r="BH343" s="190">
        <f t="shared" si="1630"/>
        <v>0</v>
      </c>
      <c r="BI343" s="190">
        <f t="shared" si="1630"/>
        <v>0</v>
      </c>
      <c r="BJ343" s="190">
        <f t="shared" si="1630"/>
        <v>0</v>
      </c>
      <c r="BK343" s="190">
        <f t="shared" si="1630"/>
        <v>0</v>
      </c>
      <c r="BL343" s="190">
        <f t="shared" si="1630"/>
        <v>0</v>
      </c>
      <c r="BM343" s="190">
        <f t="shared" si="1630"/>
        <v>0</v>
      </c>
      <c r="BN343" s="190">
        <f t="shared" si="1630"/>
        <v>0</v>
      </c>
    </row>
    <row r="344" spans="1:66" s="155" customFormat="1">
      <c r="C344" s="155" t="s">
        <v>31</v>
      </c>
      <c r="D344" s="190">
        <f t="shared" ref="D344:BN344" si="1631">IFERROR(D356,0)+IFERROR(D362,0)+IFERROR(D368,0)+IFERROR(D374,0)+IFERROR(D380,0)</f>
        <v>0</v>
      </c>
      <c r="E344" s="190">
        <f t="shared" si="1631"/>
        <v>0</v>
      </c>
      <c r="F344" s="190">
        <f t="shared" si="1631"/>
        <v>0</v>
      </c>
      <c r="G344" s="190">
        <f t="shared" si="1631"/>
        <v>0</v>
      </c>
      <c r="H344" s="190">
        <f t="shared" si="1631"/>
        <v>0</v>
      </c>
      <c r="I344" s="190">
        <f t="shared" si="1631"/>
        <v>0</v>
      </c>
      <c r="J344" s="190">
        <f t="shared" si="1631"/>
        <v>0</v>
      </c>
      <c r="K344" s="190">
        <f t="shared" si="1631"/>
        <v>0</v>
      </c>
      <c r="L344" s="190">
        <f t="shared" si="1631"/>
        <v>0</v>
      </c>
      <c r="M344" s="190">
        <f t="shared" si="1631"/>
        <v>0</v>
      </c>
      <c r="N344" s="190">
        <f t="shared" si="1631"/>
        <v>0</v>
      </c>
      <c r="O344" s="190">
        <f t="shared" si="1631"/>
        <v>0</v>
      </c>
      <c r="P344" s="190">
        <f t="shared" si="1631"/>
        <v>0</v>
      </c>
      <c r="Q344" s="190">
        <f t="shared" si="1631"/>
        <v>0</v>
      </c>
      <c r="R344" s="190">
        <f t="shared" si="1631"/>
        <v>0</v>
      </c>
      <c r="S344" s="190">
        <f t="shared" si="1631"/>
        <v>0</v>
      </c>
      <c r="T344" s="190">
        <f t="shared" si="1631"/>
        <v>0</v>
      </c>
      <c r="U344" s="190">
        <f t="shared" si="1631"/>
        <v>0</v>
      </c>
      <c r="V344" s="190">
        <f t="shared" si="1631"/>
        <v>0</v>
      </c>
      <c r="W344" s="190">
        <f t="shared" si="1631"/>
        <v>0</v>
      </c>
      <c r="X344" s="190">
        <f t="shared" si="1631"/>
        <v>0</v>
      </c>
      <c r="Y344" s="190">
        <f t="shared" si="1631"/>
        <v>0</v>
      </c>
      <c r="Z344" s="190">
        <f t="shared" si="1631"/>
        <v>0</v>
      </c>
      <c r="AA344" s="190">
        <f t="shared" si="1631"/>
        <v>0</v>
      </c>
      <c r="AB344" s="190">
        <f t="shared" si="1631"/>
        <v>0</v>
      </c>
      <c r="AC344" s="190">
        <f t="shared" si="1631"/>
        <v>0</v>
      </c>
      <c r="AD344" s="190">
        <f t="shared" si="1631"/>
        <v>0</v>
      </c>
      <c r="AE344" s="190">
        <f t="shared" si="1631"/>
        <v>0</v>
      </c>
      <c r="AF344" s="190">
        <f t="shared" si="1631"/>
        <v>0</v>
      </c>
      <c r="AG344" s="190">
        <f t="shared" si="1631"/>
        <v>0</v>
      </c>
      <c r="AH344" s="190">
        <f t="shared" si="1631"/>
        <v>0</v>
      </c>
      <c r="AI344" s="190">
        <f t="shared" si="1631"/>
        <v>0</v>
      </c>
      <c r="AJ344" s="190">
        <f t="shared" si="1631"/>
        <v>0</v>
      </c>
      <c r="AK344" s="190">
        <f t="shared" si="1631"/>
        <v>0</v>
      </c>
      <c r="AL344" s="190">
        <f t="shared" si="1631"/>
        <v>0</v>
      </c>
      <c r="AM344" s="190">
        <f t="shared" si="1631"/>
        <v>0</v>
      </c>
      <c r="AN344" s="190">
        <f t="shared" si="1631"/>
        <v>0</v>
      </c>
      <c r="AO344" s="190">
        <f t="shared" si="1631"/>
        <v>0</v>
      </c>
      <c r="AP344" s="190">
        <f t="shared" si="1631"/>
        <v>0</v>
      </c>
      <c r="AQ344" s="190">
        <f t="shared" si="1631"/>
        <v>0</v>
      </c>
      <c r="AR344" s="190">
        <f t="shared" si="1631"/>
        <v>0</v>
      </c>
      <c r="AS344" s="190">
        <f t="shared" si="1631"/>
        <v>0</v>
      </c>
      <c r="AT344" s="190">
        <f t="shared" si="1631"/>
        <v>0</v>
      </c>
      <c r="AU344" s="190">
        <f t="shared" si="1631"/>
        <v>0</v>
      </c>
      <c r="AV344" s="190">
        <f t="shared" si="1631"/>
        <v>0</v>
      </c>
      <c r="AW344" s="190">
        <f t="shared" si="1631"/>
        <v>0</v>
      </c>
      <c r="AX344" s="190">
        <f t="shared" si="1631"/>
        <v>0</v>
      </c>
      <c r="AY344" s="190">
        <f t="shared" si="1631"/>
        <v>0</v>
      </c>
      <c r="AZ344" s="190">
        <f t="shared" si="1631"/>
        <v>0</v>
      </c>
      <c r="BA344" s="190">
        <f t="shared" si="1631"/>
        <v>0</v>
      </c>
      <c r="BB344" s="190">
        <f t="shared" si="1631"/>
        <v>0</v>
      </c>
      <c r="BC344" s="190">
        <f t="shared" si="1631"/>
        <v>0</v>
      </c>
      <c r="BD344" s="190">
        <f t="shared" si="1631"/>
        <v>0</v>
      </c>
      <c r="BE344" s="190">
        <f t="shared" si="1631"/>
        <v>0</v>
      </c>
      <c r="BF344" s="190">
        <f t="shared" si="1631"/>
        <v>0</v>
      </c>
      <c r="BG344" s="190">
        <f t="shared" si="1631"/>
        <v>0</v>
      </c>
      <c r="BH344" s="190">
        <f t="shared" si="1631"/>
        <v>0</v>
      </c>
      <c r="BI344" s="190">
        <f t="shared" si="1631"/>
        <v>0</v>
      </c>
      <c r="BJ344" s="190">
        <f t="shared" si="1631"/>
        <v>0</v>
      </c>
      <c r="BK344" s="190">
        <f t="shared" si="1631"/>
        <v>0</v>
      </c>
      <c r="BL344" s="190">
        <f t="shared" si="1631"/>
        <v>0</v>
      </c>
      <c r="BM344" s="190">
        <f t="shared" si="1631"/>
        <v>0</v>
      </c>
      <c r="BN344" s="190">
        <f t="shared" si="1631"/>
        <v>0</v>
      </c>
    </row>
    <row r="345" spans="1:66" s="155" customFormat="1">
      <c r="C345" s="155" t="s">
        <v>33</v>
      </c>
      <c r="D345" s="190">
        <f t="shared" ref="D345:BN345" si="1632">IFERROR(D357,0)+IFERROR(D363,0)+IFERROR(D369,0)+IFERROR(D375,0)+IFERROR(D381,0)</f>
        <v>0</v>
      </c>
      <c r="E345" s="190">
        <f t="shared" si="1632"/>
        <v>0</v>
      </c>
      <c r="F345" s="190">
        <f t="shared" si="1632"/>
        <v>0</v>
      </c>
      <c r="G345" s="190">
        <f t="shared" si="1632"/>
        <v>0</v>
      </c>
      <c r="H345" s="190">
        <f t="shared" si="1632"/>
        <v>0</v>
      </c>
      <c r="I345" s="190">
        <f t="shared" si="1632"/>
        <v>0</v>
      </c>
      <c r="J345" s="190">
        <f t="shared" si="1632"/>
        <v>0</v>
      </c>
      <c r="K345" s="190">
        <f t="shared" si="1632"/>
        <v>0</v>
      </c>
      <c r="L345" s="190">
        <f t="shared" si="1632"/>
        <v>0</v>
      </c>
      <c r="M345" s="190">
        <f t="shared" si="1632"/>
        <v>0</v>
      </c>
      <c r="N345" s="190">
        <f t="shared" si="1632"/>
        <v>0</v>
      </c>
      <c r="O345" s="190">
        <f t="shared" si="1632"/>
        <v>0</v>
      </c>
      <c r="P345" s="190">
        <f t="shared" si="1632"/>
        <v>0</v>
      </c>
      <c r="Q345" s="190">
        <f t="shared" si="1632"/>
        <v>0</v>
      </c>
      <c r="R345" s="190">
        <f t="shared" si="1632"/>
        <v>0</v>
      </c>
      <c r="S345" s="190">
        <f t="shared" si="1632"/>
        <v>0</v>
      </c>
      <c r="T345" s="190">
        <f t="shared" si="1632"/>
        <v>0</v>
      </c>
      <c r="U345" s="190">
        <f t="shared" si="1632"/>
        <v>0</v>
      </c>
      <c r="V345" s="190">
        <f t="shared" si="1632"/>
        <v>0</v>
      </c>
      <c r="W345" s="190">
        <f t="shared" si="1632"/>
        <v>0</v>
      </c>
      <c r="X345" s="190">
        <f t="shared" si="1632"/>
        <v>0</v>
      </c>
      <c r="Y345" s="190">
        <f t="shared" si="1632"/>
        <v>0</v>
      </c>
      <c r="Z345" s="190">
        <f t="shared" si="1632"/>
        <v>0</v>
      </c>
      <c r="AA345" s="190">
        <f t="shared" si="1632"/>
        <v>0</v>
      </c>
      <c r="AB345" s="190">
        <f t="shared" si="1632"/>
        <v>0</v>
      </c>
      <c r="AC345" s="190">
        <f t="shared" si="1632"/>
        <v>0</v>
      </c>
      <c r="AD345" s="190">
        <f t="shared" si="1632"/>
        <v>0</v>
      </c>
      <c r="AE345" s="190">
        <f t="shared" si="1632"/>
        <v>0</v>
      </c>
      <c r="AF345" s="190">
        <f t="shared" si="1632"/>
        <v>0</v>
      </c>
      <c r="AG345" s="190">
        <f t="shared" si="1632"/>
        <v>0</v>
      </c>
      <c r="AH345" s="190">
        <f t="shared" si="1632"/>
        <v>0</v>
      </c>
      <c r="AI345" s="190">
        <f t="shared" si="1632"/>
        <v>0</v>
      </c>
      <c r="AJ345" s="190">
        <f t="shared" si="1632"/>
        <v>0</v>
      </c>
      <c r="AK345" s="190">
        <f t="shared" si="1632"/>
        <v>0</v>
      </c>
      <c r="AL345" s="190">
        <f t="shared" si="1632"/>
        <v>0</v>
      </c>
      <c r="AM345" s="190">
        <f t="shared" si="1632"/>
        <v>0</v>
      </c>
      <c r="AN345" s="190">
        <f t="shared" si="1632"/>
        <v>0</v>
      </c>
      <c r="AO345" s="190">
        <f t="shared" si="1632"/>
        <v>0</v>
      </c>
      <c r="AP345" s="190">
        <f t="shared" si="1632"/>
        <v>0</v>
      </c>
      <c r="AQ345" s="190">
        <f t="shared" si="1632"/>
        <v>0</v>
      </c>
      <c r="AR345" s="190">
        <f t="shared" si="1632"/>
        <v>0</v>
      </c>
      <c r="AS345" s="190">
        <f t="shared" si="1632"/>
        <v>0</v>
      </c>
      <c r="AT345" s="190">
        <f t="shared" si="1632"/>
        <v>0</v>
      </c>
      <c r="AU345" s="190">
        <f t="shared" si="1632"/>
        <v>0</v>
      </c>
      <c r="AV345" s="190">
        <f t="shared" si="1632"/>
        <v>0</v>
      </c>
      <c r="AW345" s="190">
        <f t="shared" si="1632"/>
        <v>0</v>
      </c>
      <c r="AX345" s="190">
        <f t="shared" si="1632"/>
        <v>0</v>
      </c>
      <c r="AY345" s="190">
        <f t="shared" si="1632"/>
        <v>0</v>
      </c>
      <c r="AZ345" s="190">
        <f t="shared" si="1632"/>
        <v>0</v>
      </c>
      <c r="BA345" s="190">
        <f t="shared" si="1632"/>
        <v>0</v>
      </c>
      <c r="BB345" s="190">
        <f t="shared" si="1632"/>
        <v>0</v>
      </c>
      <c r="BC345" s="190">
        <f t="shared" si="1632"/>
        <v>0</v>
      </c>
      <c r="BD345" s="190">
        <f t="shared" si="1632"/>
        <v>0</v>
      </c>
      <c r="BE345" s="190">
        <f t="shared" si="1632"/>
        <v>0</v>
      </c>
      <c r="BF345" s="190">
        <f t="shared" si="1632"/>
        <v>0</v>
      </c>
      <c r="BG345" s="190">
        <f t="shared" si="1632"/>
        <v>0</v>
      </c>
      <c r="BH345" s="190">
        <f t="shared" si="1632"/>
        <v>0</v>
      </c>
      <c r="BI345" s="190">
        <f t="shared" si="1632"/>
        <v>0</v>
      </c>
      <c r="BJ345" s="190">
        <f t="shared" si="1632"/>
        <v>0</v>
      </c>
      <c r="BK345" s="190">
        <f t="shared" si="1632"/>
        <v>0</v>
      </c>
      <c r="BL345" s="190">
        <f t="shared" si="1632"/>
        <v>0</v>
      </c>
      <c r="BM345" s="190">
        <f t="shared" si="1632"/>
        <v>0</v>
      </c>
      <c r="BN345" s="190">
        <f t="shared" si="1632"/>
        <v>0</v>
      </c>
    </row>
    <row r="346" spans="1:66" s="155" customFormat="1">
      <c r="C346" s="155" t="s">
        <v>304</v>
      </c>
      <c r="D346" s="190">
        <f t="shared" ref="D346:BN346" si="1633">IFERROR(D358,0)+IFERROR(D364,0)+IFERROR(D370,0)+IFERROR(D376,0)+IFERROR(D382,0)</f>
        <v>0</v>
      </c>
      <c r="E346" s="190">
        <f t="shared" si="1633"/>
        <v>0</v>
      </c>
      <c r="F346" s="190">
        <f t="shared" si="1633"/>
        <v>0</v>
      </c>
      <c r="G346" s="190">
        <f t="shared" si="1633"/>
        <v>0</v>
      </c>
      <c r="H346" s="190">
        <f t="shared" si="1633"/>
        <v>0</v>
      </c>
      <c r="I346" s="190">
        <f t="shared" si="1633"/>
        <v>0</v>
      </c>
      <c r="J346" s="190">
        <f t="shared" si="1633"/>
        <v>0</v>
      </c>
      <c r="K346" s="190">
        <f t="shared" si="1633"/>
        <v>0</v>
      </c>
      <c r="L346" s="190">
        <f t="shared" si="1633"/>
        <v>0</v>
      </c>
      <c r="M346" s="190">
        <f t="shared" si="1633"/>
        <v>0</v>
      </c>
      <c r="N346" s="190">
        <f t="shared" si="1633"/>
        <v>0</v>
      </c>
      <c r="O346" s="190">
        <f t="shared" si="1633"/>
        <v>0</v>
      </c>
      <c r="P346" s="190">
        <f t="shared" si="1633"/>
        <v>0</v>
      </c>
      <c r="Q346" s="190">
        <f t="shared" si="1633"/>
        <v>0</v>
      </c>
      <c r="R346" s="190">
        <f t="shared" si="1633"/>
        <v>0</v>
      </c>
      <c r="S346" s="190">
        <f t="shared" si="1633"/>
        <v>0</v>
      </c>
      <c r="T346" s="190">
        <f t="shared" si="1633"/>
        <v>0</v>
      </c>
      <c r="U346" s="190">
        <f t="shared" si="1633"/>
        <v>0</v>
      </c>
      <c r="V346" s="190">
        <f t="shared" si="1633"/>
        <v>0</v>
      </c>
      <c r="W346" s="190">
        <f t="shared" si="1633"/>
        <v>0</v>
      </c>
      <c r="X346" s="190">
        <f t="shared" si="1633"/>
        <v>0</v>
      </c>
      <c r="Y346" s="190">
        <f t="shared" si="1633"/>
        <v>0</v>
      </c>
      <c r="Z346" s="190">
        <f t="shared" si="1633"/>
        <v>0</v>
      </c>
      <c r="AA346" s="190">
        <f t="shared" si="1633"/>
        <v>0</v>
      </c>
      <c r="AB346" s="190">
        <f t="shared" si="1633"/>
        <v>0</v>
      </c>
      <c r="AC346" s="190">
        <f t="shared" si="1633"/>
        <v>0</v>
      </c>
      <c r="AD346" s="190">
        <f t="shared" si="1633"/>
        <v>0</v>
      </c>
      <c r="AE346" s="190">
        <f t="shared" si="1633"/>
        <v>0</v>
      </c>
      <c r="AF346" s="190">
        <f t="shared" si="1633"/>
        <v>0</v>
      </c>
      <c r="AG346" s="190">
        <f t="shared" si="1633"/>
        <v>0</v>
      </c>
      <c r="AH346" s="190">
        <f t="shared" si="1633"/>
        <v>0</v>
      </c>
      <c r="AI346" s="190">
        <f t="shared" si="1633"/>
        <v>0</v>
      </c>
      <c r="AJ346" s="190">
        <f t="shared" si="1633"/>
        <v>0</v>
      </c>
      <c r="AK346" s="190">
        <f t="shared" si="1633"/>
        <v>0</v>
      </c>
      <c r="AL346" s="190">
        <f t="shared" si="1633"/>
        <v>0</v>
      </c>
      <c r="AM346" s="190">
        <f t="shared" si="1633"/>
        <v>0</v>
      </c>
      <c r="AN346" s="190">
        <f t="shared" si="1633"/>
        <v>0</v>
      </c>
      <c r="AO346" s="190">
        <f t="shared" si="1633"/>
        <v>0</v>
      </c>
      <c r="AP346" s="190">
        <f t="shared" si="1633"/>
        <v>0</v>
      </c>
      <c r="AQ346" s="190">
        <f t="shared" si="1633"/>
        <v>0</v>
      </c>
      <c r="AR346" s="190">
        <f t="shared" si="1633"/>
        <v>0</v>
      </c>
      <c r="AS346" s="190">
        <f t="shared" si="1633"/>
        <v>0</v>
      </c>
      <c r="AT346" s="190">
        <f t="shared" si="1633"/>
        <v>0</v>
      </c>
      <c r="AU346" s="190">
        <f t="shared" si="1633"/>
        <v>0</v>
      </c>
      <c r="AV346" s="190">
        <f t="shared" si="1633"/>
        <v>0</v>
      </c>
      <c r="AW346" s="190">
        <f t="shared" si="1633"/>
        <v>0</v>
      </c>
      <c r="AX346" s="190">
        <f t="shared" si="1633"/>
        <v>0</v>
      </c>
      <c r="AY346" s="190">
        <f t="shared" si="1633"/>
        <v>0</v>
      </c>
      <c r="AZ346" s="190">
        <f t="shared" si="1633"/>
        <v>0</v>
      </c>
      <c r="BA346" s="190">
        <f t="shared" si="1633"/>
        <v>0</v>
      </c>
      <c r="BB346" s="190">
        <f t="shared" si="1633"/>
        <v>0</v>
      </c>
      <c r="BC346" s="190">
        <f t="shared" si="1633"/>
        <v>0</v>
      </c>
      <c r="BD346" s="190">
        <f t="shared" si="1633"/>
        <v>0</v>
      </c>
      <c r="BE346" s="190">
        <f t="shared" si="1633"/>
        <v>0</v>
      </c>
      <c r="BF346" s="190">
        <f t="shared" si="1633"/>
        <v>0</v>
      </c>
      <c r="BG346" s="190">
        <f t="shared" si="1633"/>
        <v>0</v>
      </c>
      <c r="BH346" s="190">
        <f t="shared" si="1633"/>
        <v>0</v>
      </c>
      <c r="BI346" s="190">
        <f t="shared" si="1633"/>
        <v>0</v>
      </c>
      <c r="BJ346" s="190">
        <f t="shared" si="1633"/>
        <v>0</v>
      </c>
      <c r="BK346" s="190">
        <f t="shared" si="1633"/>
        <v>0</v>
      </c>
      <c r="BL346" s="190">
        <f t="shared" si="1633"/>
        <v>0</v>
      </c>
      <c r="BM346" s="190">
        <f t="shared" si="1633"/>
        <v>0</v>
      </c>
      <c r="BN346" s="190">
        <f t="shared" si="1633"/>
        <v>0</v>
      </c>
    </row>
    <row r="347" spans="1:66" s="155" customFormat="1"/>
    <row r="348" spans="1:66" s="155" customFormat="1" hidden="1"/>
    <row r="349" spans="1:66" s="155" customFormat="1" hidden="1"/>
    <row r="350" spans="1:66" s="155" customFormat="1" hidden="1"/>
    <row r="351" spans="1:66" s="155" customFormat="1" hidden="1"/>
    <row r="352" spans="1:66" s="155" customFormat="1" hidden="1">
      <c r="A352" s="155" t="s">
        <v>300</v>
      </c>
      <c r="B352" s="155">
        <f>B341/5</f>
        <v>0</v>
      </c>
      <c r="C352" s="110"/>
      <c r="D352" s="155">
        <v>2015</v>
      </c>
      <c r="E352" s="155">
        <v>2016</v>
      </c>
      <c r="F352" s="155">
        <v>2017</v>
      </c>
      <c r="G352" s="155">
        <v>2018</v>
      </c>
      <c r="H352" s="155">
        <v>2019</v>
      </c>
      <c r="I352" s="155">
        <v>2020</v>
      </c>
      <c r="J352" s="155">
        <v>2021</v>
      </c>
      <c r="K352" s="155">
        <v>2022</v>
      </c>
      <c r="L352" s="155">
        <v>2023</v>
      </c>
      <c r="M352" s="155">
        <v>2024</v>
      </c>
      <c r="N352" s="155">
        <v>2025</v>
      </c>
      <c r="O352" s="155">
        <v>2026</v>
      </c>
      <c r="P352" s="155">
        <v>2027</v>
      </c>
      <c r="Q352" s="155">
        <v>2028</v>
      </c>
      <c r="R352" s="155">
        <v>2029</v>
      </c>
      <c r="S352" s="155">
        <v>2030</v>
      </c>
      <c r="T352" s="155">
        <v>2031</v>
      </c>
      <c r="U352" s="155">
        <v>2032</v>
      </c>
      <c r="V352" s="155">
        <v>2033</v>
      </c>
      <c r="W352" s="155">
        <v>2034</v>
      </c>
      <c r="X352" s="155">
        <v>2035</v>
      </c>
      <c r="Y352" s="155">
        <v>2036</v>
      </c>
      <c r="Z352" s="155">
        <v>2037</v>
      </c>
      <c r="AA352" s="155">
        <v>2038</v>
      </c>
      <c r="AB352" s="155">
        <v>2039</v>
      </c>
      <c r="AC352" s="155">
        <v>2040</v>
      </c>
      <c r="AD352" s="155">
        <v>2041</v>
      </c>
      <c r="AE352" s="155">
        <v>2042</v>
      </c>
      <c r="AF352" s="155">
        <v>2043</v>
      </c>
      <c r="AG352" s="155">
        <v>2044</v>
      </c>
      <c r="AH352" s="155">
        <v>2045</v>
      </c>
      <c r="AI352" s="155">
        <v>2046</v>
      </c>
      <c r="AJ352" s="155">
        <v>2047</v>
      </c>
      <c r="AK352" s="155">
        <v>2048</v>
      </c>
      <c r="AL352" s="155">
        <v>2049</v>
      </c>
      <c r="AM352" s="155">
        <v>2050</v>
      </c>
      <c r="AN352" s="155">
        <v>2051</v>
      </c>
      <c r="AO352" s="155">
        <v>2052</v>
      </c>
      <c r="AP352" s="155">
        <v>2053</v>
      </c>
      <c r="AQ352" s="155">
        <v>2054</v>
      </c>
      <c r="AR352" s="155">
        <v>2055</v>
      </c>
      <c r="AS352" s="155">
        <v>2056</v>
      </c>
      <c r="AT352" s="155">
        <v>2057</v>
      </c>
      <c r="AU352" s="155">
        <v>2058</v>
      </c>
      <c r="AV352" s="155">
        <v>2059</v>
      </c>
      <c r="AW352" s="155">
        <v>2060</v>
      </c>
      <c r="AX352" s="155">
        <v>2061</v>
      </c>
      <c r="AY352" s="155">
        <v>2062</v>
      </c>
      <c r="AZ352" s="155">
        <v>2063</v>
      </c>
      <c r="BA352" s="155">
        <v>2064</v>
      </c>
      <c r="BB352" s="155">
        <v>2065</v>
      </c>
      <c r="BC352" s="155">
        <v>2066</v>
      </c>
      <c r="BD352" s="155">
        <v>2067</v>
      </c>
      <c r="BE352" s="155">
        <v>2068</v>
      </c>
      <c r="BF352" s="155">
        <v>2069</v>
      </c>
      <c r="BG352" s="155">
        <v>2070</v>
      </c>
      <c r="BH352" s="155">
        <v>2071</v>
      </c>
      <c r="BI352" s="155">
        <v>2072</v>
      </c>
      <c r="BJ352" s="155">
        <v>2073</v>
      </c>
      <c r="BK352" s="155">
        <v>2074</v>
      </c>
      <c r="BL352" s="155">
        <v>2075</v>
      </c>
      <c r="BM352" s="155">
        <v>2076</v>
      </c>
      <c r="BN352" s="155">
        <v>2077</v>
      </c>
    </row>
    <row r="353" spans="1:66" s="155" customFormat="1" hidden="1">
      <c r="A353" s="155" t="s">
        <v>301</v>
      </c>
      <c r="B353" s="155">
        <f>B342</f>
        <v>11</v>
      </c>
      <c r="D353" s="155">
        <f>B353</f>
        <v>11</v>
      </c>
      <c r="E353" s="155">
        <f>IF(D353&gt;0,D353-1,0)</f>
        <v>10</v>
      </c>
      <c r="F353" s="155">
        <f t="shared" ref="F353" si="1634">IF(E353&gt;0,E353-1,0)</f>
        <v>9</v>
      </c>
      <c r="G353" s="155">
        <f t="shared" ref="G353" si="1635">IF(F353&gt;0,F353-1,0)</f>
        <v>8</v>
      </c>
      <c r="H353" s="155">
        <f t="shared" ref="H353" si="1636">IF(G353&gt;0,G353-1,0)</f>
        <v>7</v>
      </c>
      <c r="I353" s="155">
        <f t="shared" ref="I353" si="1637">IF(H353&gt;0,H353-1,0)</f>
        <v>6</v>
      </c>
      <c r="J353" s="155">
        <f t="shared" ref="J353" si="1638">IF(I353&gt;0,I353-1,0)</f>
        <v>5</v>
      </c>
      <c r="K353" s="155">
        <f t="shared" ref="K353" si="1639">IF(J353&gt;0,J353-1,0)</f>
        <v>4</v>
      </c>
      <c r="L353" s="155">
        <f t="shared" ref="L353" si="1640">IF(K353&gt;0,K353-1,0)</f>
        <v>3</v>
      </c>
      <c r="M353" s="155">
        <f t="shared" ref="M353" si="1641">IF(L353&gt;0,L353-1,0)</f>
        <v>2</v>
      </c>
      <c r="N353" s="155">
        <f t="shared" ref="N353" si="1642">IF(M353&gt;0,M353-1,0)</f>
        <v>1</v>
      </c>
      <c r="O353" s="155">
        <f t="shared" ref="O353" si="1643">IF(N353&gt;0,N353-1,0)</f>
        <v>0</v>
      </c>
      <c r="P353" s="155">
        <f t="shared" ref="P353" si="1644">IF(O353&gt;0,O353-1,0)</f>
        <v>0</v>
      </c>
      <c r="Q353" s="155">
        <f t="shared" ref="Q353" si="1645">IF(P353&gt;0,P353-1,0)</f>
        <v>0</v>
      </c>
      <c r="R353" s="155">
        <f t="shared" ref="R353" si="1646">IF(Q353&gt;0,Q353-1,0)</f>
        <v>0</v>
      </c>
      <c r="S353" s="155">
        <f t="shared" ref="S353" si="1647">IF(R353&gt;0,R353-1,0)</f>
        <v>0</v>
      </c>
      <c r="T353" s="155">
        <f t="shared" ref="T353" si="1648">IF(S353&gt;0,S353-1,0)</f>
        <v>0</v>
      </c>
      <c r="U353" s="155">
        <f t="shared" ref="U353" si="1649">IF(T353&gt;0,T353-1,0)</f>
        <v>0</v>
      </c>
      <c r="V353" s="155">
        <f t="shared" ref="V353" si="1650">IF(U353&gt;0,U353-1,0)</f>
        <v>0</v>
      </c>
      <c r="W353" s="155">
        <f t="shared" ref="W353" si="1651">IF(V353&gt;0,V353-1,0)</f>
        <v>0</v>
      </c>
      <c r="X353" s="155">
        <f t="shared" ref="X353" si="1652">IF(W353&gt;0,W353-1,0)</f>
        <v>0</v>
      </c>
      <c r="Y353" s="155">
        <f t="shared" ref="Y353" si="1653">IF(X353&gt;0,X353-1,0)</f>
        <v>0</v>
      </c>
      <c r="Z353" s="155">
        <f t="shared" ref="Z353" si="1654">IF(Y353&gt;0,Y353-1,0)</f>
        <v>0</v>
      </c>
      <c r="AA353" s="155">
        <f t="shared" ref="AA353" si="1655">IF(Z353&gt;0,Z353-1,0)</f>
        <v>0</v>
      </c>
      <c r="AB353" s="155">
        <f t="shared" ref="AB353" si="1656">IF(AA353&gt;0,AA353-1,0)</f>
        <v>0</v>
      </c>
      <c r="AC353" s="155">
        <f t="shared" ref="AC353" si="1657">IF(AB353&gt;0,AB353-1,0)</f>
        <v>0</v>
      </c>
      <c r="AD353" s="155">
        <f t="shared" ref="AD353" si="1658">IF(AC353&gt;0,AC353-1,0)</f>
        <v>0</v>
      </c>
      <c r="AE353" s="155">
        <f t="shared" ref="AE353" si="1659">IF(AD353&gt;0,AD353-1,0)</f>
        <v>0</v>
      </c>
      <c r="AF353" s="155">
        <f t="shared" ref="AF353" si="1660">IF(AE353&gt;0,AE353-1,0)</f>
        <v>0</v>
      </c>
      <c r="AG353" s="155">
        <f t="shared" ref="AG353" si="1661">IF(AF353&gt;0,AF353-1,0)</f>
        <v>0</v>
      </c>
      <c r="AH353" s="155">
        <f t="shared" ref="AH353" si="1662">IF(AG353&gt;0,AG353-1,0)</f>
        <v>0</v>
      </c>
      <c r="AI353" s="155">
        <f t="shared" ref="AI353" si="1663">IF(AH353&gt;0,AH353-1,0)</f>
        <v>0</v>
      </c>
      <c r="AJ353" s="155">
        <f t="shared" ref="AJ353" si="1664">IF(AI353&gt;0,AI353-1,0)</f>
        <v>0</v>
      </c>
      <c r="AK353" s="155">
        <f t="shared" ref="AK353" si="1665">IF(AJ353&gt;0,AJ353-1,0)</f>
        <v>0</v>
      </c>
      <c r="AL353" s="155">
        <f t="shared" ref="AL353" si="1666">IF(AK353&gt;0,AK353-1,0)</f>
        <v>0</v>
      </c>
      <c r="AM353" s="155">
        <f t="shared" ref="AM353" si="1667">IF(AL353&gt;0,AL353-1,0)</f>
        <v>0</v>
      </c>
      <c r="AN353" s="155">
        <f t="shared" ref="AN353" si="1668">IF(AM353&gt;0,AM353-1,0)</f>
        <v>0</v>
      </c>
      <c r="AO353" s="155">
        <f t="shared" ref="AO353" si="1669">IF(AN353&gt;0,AN353-1,0)</f>
        <v>0</v>
      </c>
      <c r="AP353" s="155">
        <f t="shared" ref="AP353" si="1670">IF(AO353&gt;0,AO353-1,0)</f>
        <v>0</v>
      </c>
      <c r="AQ353" s="155">
        <f t="shared" ref="AQ353" si="1671">IF(AP353&gt;0,AP353-1,0)</f>
        <v>0</v>
      </c>
      <c r="AR353" s="155">
        <f t="shared" ref="AR353" si="1672">IF(AQ353&gt;0,AQ353-1,0)</f>
        <v>0</v>
      </c>
      <c r="AS353" s="155">
        <f t="shared" ref="AS353" si="1673">IF(AR353&gt;0,AR353-1,0)</f>
        <v>0</v>
      </c>
      <c r="AT353" s="155">
        <f t="shared" ref="AT353" si="1674">IF(AS353&gt;0,AS353-1,0)</f>
        <v>0</v>
      </c>
      <c r="AU353" s="155">
        <f t="shared" ref="AU353" si="1675">IF(AT353&gt;0,AT353-1,0)</f>
        <v>0</v>
      </c>
      <c r="AV353" s="155">
        <f t="shared" ref="AV353" si="1676">IF(AU353&gt;0,AU353-1,0)</f>
        <v>0</v>
      </c>
      <c r="AW353" s="155">
        <f t="shared" ref="AW353" si="1677">IF(AV353&gt;0,AV353-1,0)</f>
        <v>0</v>
      </c>
      <c r="AX353" s="155">
        <f t="shared" ref="AX353" si="1678">IF(AW353&gt;0,AW353-1,0)</f>
        <v>0</v>
      </c>
      <c r="AY353" s="155">
        <f t="shared" ref="AY353" si="1679">IF(AX353&gt;0,AX353-1,0)</f>
        <v>0</v>
      </c>
      <c r="AZ353" s="155">
        <f t="shared" ref="AZ353" si="1680">IF(AY353&gt;0,AY353-1,0)</f>
        <v>0</v>
      </c>
      <c r="BA353" s="155">
        <f t="shared" ref="BA353" si="1681">IF(AZ353&gt;0,AZ353-1,0)</f>
        <v>0</v>
      </c>
      <c r="BB353" s="155">
        <f t="shared" ref="BB353" si="1682">IF(BA353&gt;0,BA353-1,0)</f>
        <v>0</v>
      </c>
      <c r="BC353" s="155">
        <f t="shared" ref="BC353" si="1683">IF(BB353&gt;0,BB353-1,0)</f>
        <v>0</v>
      </c>
      <c r="BD353" s="155">
        <f t="shared" ref="BD353" si="1684">IF(BC353&gt;0,BC353-1,0)</f>
        <v>0</v>
      </c>
      <c r="BE353" s="155">
        <f t="shared" ref="BE353" si="1685">IF(BD353&gt;0,BD353-1,0)</f>
        <v>0</v>
      </c>
      <c r="BF353" s="155">
        <f t="shared" ref="BF353" si="1686">IF(BE353&gt;0,BE353-1,0)</f>
        <v>0</v>
      </c>
      <c r="BG353" s="155">
        <f t="shared" ref="BG353" si="1687">IF(BF353&gt;0,BF353-1,0)</f>
        <v>0</v>
      </c>
      <c r="BH353" s="155">
        <f t="shared" ref="BH353" si="1688">IF(BG353&gt;0,BG353-1,0)</f>
        <v>0</v>
      </c>
      <c r="BI353" s="155">
        <f t="shared" ref="BI353" si="1689">IF(BH353&gt;0,BH353-1,0)</f>
        <v>0</v>
      </c>
      <c r="BJ353" s="155">
        <f t="shared" ref="BJ353" si="1690">IF(BI353&gt;0,BI353-1,0)</f>
        <v>0</v>
      </c>
      <c r="BK353" s="155">
        <f t="shared" ref="BK353" si="1691">IF(BJ353&gt;0,BJ353-1,0)</f>
        <v>0</v>
      </c>
      <c r="BL353" s="155">
        <f t="shared" ref="BL353" si="1692">IF(BK353&gt;0,BK353-1,0)</f>
        <v>0</v>
      </c>
      <c r="BM353" s="155">
        <f t="shared" ref="BM353" si="1693">IF(BL353&gt;0,BL353-1,0)</f>
        <v>0</v>
      </c>
      <c r="BN353" s="155">
        <f t="shared" ref="BN353" si="1694">IF(BM353&gt;0,BM353-1,0)</f>
        <v>0</v>
      </c>
    </row>
    <row r="354" spans="1:66" s="155" customFormat="1" hidden="1">
      <c r="D354" s="155">
        <f>B352</f>
        <v>0</v>
      </c>
      <c r="E354" s="155">
        <f>D358</f>
        <v>0</v>
      </c>
      <c r="F354" s="155">
        <f t="shared" ref="F354" si="1695">E358</f>
        <v>0</v>
      </c>
      <c r="G354" s="155">
        <f t="shared" ref="G354" si="1696">F358</f>
        <v>0</v>
      </c>
      <c r="H354" s="155">
        <f t="shared" ref="H354" si="1697">G358</f>
        <v>0</v>
      </c>
      <c r="I354" s="155">
        <f t="shared" ref="I354" si="1698">H358</f>
        <v>0</v>
      </c>
      <c r="J354" s="155">
        <f t="shared" ref="J354" si="1699">I358</f>
        <v>0</v>
      </c>
      <c r="K354" s="155">
        <f t="shared" ref="K354" si="1700">J358</f>
        <v>0</v>
      </c>
      <c r="L354" s="155">
        <f t="shared" ref="L354" si="1701">K358</f>
        <v>0</v>
      </c>
      <c r="M354" s="155">
        <f t="shared" ref="M354" si="1702">L358</f>
        <v>0</v>
      </c>
      <c r="N354" s="155">
        <f t="shared" ref="N354" si="1703">M358</f>
        <v>0</v>
      </c>
      <c r="O354" s="155">
        <f t="shared" ref="O354" si="1704">N358</f>
        <v>0</v>
      </c>
      <c r="P354" s="155" t="e">
        <f t="shared" ref="P354" si="1705">O358</f>
        <v>#N/A</v>
      </c>
      <c r="Q354" s="155" t="e">
        <f t="shared" ref="Q354" si="1706">P358</f>
        <v>#N/A</v>
      </c>
      <c r="R354" s="155" t="e">
        <f t="shared" ref="R354" si="1707">Q358</f>
        <v>#N/A</v>
      </c>
      <c r="S354" s="155" t="e">
        <f t="shared" ref="S354" si="1708">R358</f>
        <v>#N/A</v>
      </c>
      <c r="T354" s="155" t="e">
        <f t="shared" ref="T354" si="1709">S358</f>
        <v>#N/A</v>
      </c>
      <c r="U354" s="155" t="e">
        <f t="shared" ref="U354" si="1710">T358</f>
        <v>#N/A</v>
      </c>
      <c r="V354" s="155" t="e">
        <f t="shared" ref="V354" si="1711">U358</f>
        <v>#N/A</v>
      </c>
      <c r="W354" s="155" t="e">
        <f t="shared" ref="W354" si="1712">V358</f>
        <v>#N/A</v>
      </c>
      <c r="X354" s="155" t="e">
        <f t="shared" ref="X354" si="1713">W358</f>
        <v>#N/A</v>
      </c>
      <c r="Y354" s="155" t="e">
        <f t="shared" ref="Y354" si="1714">X358</f>
        <v>#N/A</v>
      </c>
      <c r="Z354" s="155" t="e">
        <f t="shared" ref="Z354" si="1715">Y358</f>
        <v>#N/A</v>
      </c>
      <c r="AA354" s="155" t="e">
        <f t="shared" ref="AA354" si="1716">Z358</f>
        <v>#N/A</v>
      </c>
      <c r="AB354" s="155" t="e">
        <f t="shared" ref="AB354" si="1717">AA358</f>
        <v>#N/A</v>
      </c>
      <c r="AC354" s="155" t="e">
        <f t="shared" ref="AC354" si="1718">AB358</f>
        <v>#N/A</v>
      </c>
      <c r="AD354" s="155" t="e">
        <f t="shared" ref="AD354" si="1719">AC358</f>
        <v>#N/A</v>
      </c>
      <c r="AE354" s="155" t="e">
        <f t="shared" ref="AE354" si="1720">AD358</f>
        <v>#N/A</v>
      </c>
      <c r="AF354" s="155" t="e">
        <f t="shared" ref="AF354" si="1721">AE358</f>
        <v>#N/A</v>
      </c>
      <c r="AG354" s="155" t="e">
        <f t="shared" ref="AG354" si="1722">AF358</f>
        <v>#N/A</v>
      </c>
      <c r="AH354" s="155" t="e">
        <f t="shared" ref="AH354" si="1723">AG358</f>
        <v>#N/A</v>
      </c>
      <c r="AI354" s="155" t="e">
        <f t="shared" ref="AI354" si="1724">AH358</f>
        <v>#N/A</v>
      </c>
      <c r="AJ354" s="155" t="e">
        <f t="shared" ref="AJ354" si="1725">AI358</f>
        <v>#N/A</v>
      </c>
      <c r="AK354" s="155" t="e">
        <f t="shared" ref="AK354" si="1726">AJ358</f>
        <v>#N/A</v>
      </c>
      <c r="AL354" s="155" t="e">
        <f t="shared" ref="AL354" si="1727">AK358</f>
        <v>#N/A</v>
      </c>
      <c r="AM354" s="155" t="e">
        <f t="shared" ref="AM354" si="1728">AL358</f>
        <v>#N/A</v>
      </c>
      <c r="AN354" s="155" t="e">
        <f t="shared" ref="AN354" si="1729">AM358</f>
        <v>#N/A</v>
      </c>
      <c r="AO354" s="155" t="e">
        <f t="shared" ref="AO354" si="1730">AN358</f>
        <v>#N/A</v>
      </c>
      <c r="AP354" s="155" t="e">
        <f t="shared" ref="AP354" si="1731">AO358</f>
        <v>#N/A</v>
      </c>
      <c r="AQ354" s="155" t="e">
        <f t="shared" ref="AQ354" si="1732">AP358</f>
        <v>#N/A</v>
      </c>
      <c r="AR354" s="155" t="e">
        <f t="shared" ref="AR354" si="1733">AQ358</f>
        <v>#N/A</v>
      </c>
      <c r="AS354" s="155" t="e">
        <f t="shared" ref="AS354" si="1734">AR358</f>
        <v>#N/A</v>
      </c>
      <c r="AT354" s="155" t="e">
        <f t="shared" ref="AT354" si="1735">AS358</f>
        <v>#N/A</v>
      </c>
      <c r="AU354" s="155" t="e">
        <f t="shared" ref="AU354" si="1736">AT358</f>
        <v>#N/A</v>
      </c>
      <c r="AV354" s="155" t="e">
        <f t="shared" ref="AV354" si="1737">AU358</f>
        <v>#N/A</v>
      </c>
      <c r="AW354" s="155" t="e">
        <f t="shared" ref="AW354" si="1738">AV358</f>
        <v>#N/A</v>
      </c>
      <c r="AX354" s="155" t="e">
        <f t="shared" ref="AX354" si="1739">AW358</f>
        <v>#N/A</v>
      </c>
      <c r="AY354" s="155" t="e">
        <f t="shared" ref="AY354" si="1740">AX358</f>
        <v>#N/A</v>
      </c>
      <c r="AZ354" s="155" t="e">
        <f t="shared" ref="AZ354" si="1741">AY358</f>
        <v>#N/A</v>
      </c>
      <c r="BA354" s="155" t="e">
        <f t="shared" ref="BA354" si="1742">AZ358</f>
        <v>#N/A</v>
      </c>
      <c r="BB354" s="155" t="e">
        <f t="shared" ref="BB354" si="1743">BA358</f>
        <v>#N/A</v>
      </c>
      <c r="BC354" s="155" t="e">
        <f t="shared" ref="BC354" si="1744">BB358</f>
        <v>#N/A</v>
      </c>
      <c r="BD354" s="155" t="e">
        <f t="shared" ref="BD354" si="1745">BC358</f>
        <v>#N/A</v>
      </c>
      <c r="BE354" s="155" t="e">
        <f t="shared" ref="BE354" si="1746">BD358</f>
        <v>#N/A</v>
      </c>
      <c r="BF354" s="155" t="e">
        <f t="shared" ref="BF354" si="1747">BE358</f>
        <v>#N/A</v>
      </c>
      <c r="BG354" s="155" t="e">
        <f t="shared" ref="BG354" si="1748">BF358</f>
        <v>#N/A</v>
      </c>
      <c r="BH354" s="155" t="e">
        <f t="shared" ref="BH354" si="1749">BG358</f>
        <v>#N/A</v>
      </c>
      <c r="BI354" s="155" t="e">
        <f t="shared" ref="BI354" si="1750">BH358</f>
        <v>#N/A</v>
      </c>
      <c r="BJ354" s="155" t="e">
        <f t="shared" ref="BJ354" si="1751">BI358</f>
        <v>#N/A</v>
      </c>
      <c r="BK354" s="155" t="e">
        <f t="shared" ref="BK354" si="1752">BJ358</f>
        <v>#N/A</v>
      </c>
      <c r="BL354" s="155" t="e">
        <f t="shared" ref="BL354" si="1753">BK358</f>
        <v>#N/A</v>
      </c>
      <c r="BM354" s="155" t="e">
        <f t="shared" ref="BM354" si="1754">BL358</f>
        <v>#N/A</v>
      </c>
      <c r="BN354" s="155" t="e">
        <f t="shared" ref="BN354" si="1755">BM358</f>
        <v>#N/A</v>
      </c>
    </row>
    <row r="355" spans="1:66" s="155" customFormat="1" hidden="1">
      <c r="C355" s="155" t="s">
        <v>29</v>
      </c>
      <c r="D355" s="155">
        <f>IF($D353&gt;=1,($B352/HLOOKUP($D353,'Annuity Cal'!$H$7:$BE$11,2,FALSE))*HLOOKUP(D353,'Annuity Cal'!$H$7:$BE$11,3,FALSE),(IF(D353&lt;=(-1),D353,0)))</f>
        <v>0</v>
      </c>
      <c r="E355" s="155">
        <f>IF($D353&gt;=1,($B352/HLOOKUP($D353,'Annuity Cal'!$H$7:$BE$11,2,FALSE))*HLOOKUP(E353,'Annuity Cal'!$H$7:$BE$11,3,FALSE),(IF(E353&lt;=(-1),E353,0)))</f>
        <v>0</v>
      </c>
      <c r="F355" s="155">
        <f>IF($D353&gt;=1,($B352/HLOOKUP($D353,'Annuity Cal'!$H$7:$BE$11,2,FALSE))*HLOOKUP(F353,'Annuity Cal'!$H$7:$BE$11,3,FALSE),(IF(F353&lt;=(-1),F353,0)))</f>
        <v>0</v>
      </c>
      <c r="G355" s="155">
        <f>IF($D353&gt;=1,($B352/HLOOKUP($D353,'Annuity Cal'!$H$7:$BE$11,2,FALSE))*HLOOKUP(G353,'Annuity Cal'!$H$7:$BE$11,3,FALSE),(IF(G353&lt;=(-1),G353,0)))</f>
        <v>0</v>
      </c>
      <c r="H355" s="155">
        <f>IF($D353&gt;=1,($B352/HLOOKUP($D353,'Annuity Cal'!$H$7:$BE$11,2,FALSE))*HLOOKUP(H353,'Annuity Cal'!$H$7:$BE$11,3,FALSE),(IF(H353&lt;=(-1),H353,0)))</f>
        <v>0</v>
      </c>
      <c r="I355" s="155">
        <f>IF($D353&gt;=1,($B352/HLOOKUP($D353,'Annuity Cal'!$H$7:$BE$11,2,FALSE))*HLOOKUP(I353,'Annuity Cal'!$H$7:$BE$11,3,FALSE),(IF(I353&lt;=(-1),I353,0)))</f>
        <v>0</v>
      </c>
      <c r="J355" s="155">
        <f>IF($D353&gt;=1,($B352/HLOOKUP($D353,'Annuity Cal'!$H$7:$BE$11,2,FALSE))*HLOOKUP(J353,'Annuity Cal'!$H$7:$BE$11,3,FALSE),(IF(J353&lt;=(-1),J353,0)))</f>
        <v>0</v>
      </c>
      <c r="K355" s="155">
        <f>IF($D353&gt;=1,($B352/HLOOKUP($D353,'Annuity Cal'!$H$7:$BE$11,2,FALSE))*HLOOKUP(K353,'Annuity Cal'!$H$7:$BE$11,3,FALSE),(IF(K353&lt;=(-1),K353,0)))</f>
        <v>0</v>
      </c>
      <c r="L355" s="155">
        <f>IF($D353&gt;=1,($B352/HLOOKUP($D353,'Annuity Cal'!$H$7:$BE$11,2,FALSE))*HLOOKUP(L353,'Annuity Cal'!$H$7:$BE$11,3,FALSE),(IF(L353&lt;=(-1),L353,0)))</f>
        <v>0</v>
      </c>
      <c r="M355" s="155">
        <f>IF($D353&gt;=1,($B352/HLOOKUP($D353,'Annuity Cal'!$H$7:$BE$11,2,FALSE))*HLOOKUP(M353,'Annuity Cal'!$H$7:$BE$11,3,FALSE),(IF(M353&lt;=(-1),M353,0)))</f>
        <v>0</v>
      </c>
      <c r="N355" s="155">
        <f>IF($D353&gt;=1,($B352/HLOOKUP($D353,'Annuity Cal'!$H$7:$BE$11,2,FALSE))*HLOOKUP(N353,'Annuity Cal'!$H$7:$BE$11,3,FALSE),(IF(N353&lt;=(-1),N353,0)))</f>
        <v>0</v>
      </c>
      <c r="O355" s="155" t="e">
        <f>IF($D353&gt;=1,($B352/HLOOKUP($D353,'Annuity Cal'!$H$7:$BE$11,2,FALSE))*HLOOKUP(O353,'Annuity Cal'!$H$7:$BE$11,3,FALSE),(IF(O353&lt;=(-1),O353,0)))</f>
        <v>#N/A</v>
      </c>
      <c r="P355" s="155" t="e">
        <f>IF($D353&gt;=1,($B352/HLOOKUP($D353,'Annuity Cal'!$H$7:$BE$11,2,FALSE))*HLOOKUP(P353,'Annuity Cal'!$H$7:$BE$11,3,FALSE),(IF(P353&lt;=(-1),P353,0)))</f>
        <v>#N/A</v>
      </c>
      <c r="Q355" s="155" t="e">
        <f>IF($D353&gt;=1,($B352/HLOOKUP($D353,'Annuity Cal'!$H$7:$BE$11,2,FALSE))*HLOOKUP(Q353,'Annuity Cal'!$H$7:$BE$11,3,FALSE),(IF(Q353&lt;=(-1),Q353,0)))</f>
        <v>#N/A</v>
      </c>
      <c r="R355" s="155" t="e">
        <f>IF($D353&gt;=1,($B352/HLOOKUP($D353,'Annuity Cal'!$H$7:$BE$11,2,FALSE))*HLOOKUP(R353,'Annuity Cal'!$H$7:$BE$11,3,FALSE),(IF(R353&lt;=(-1),R353,0)))</f>
        <v>#N/A</v>
      </c>
      <c r="S355" s="155" t="e">
        <f>IF($D353&gt;=1,($B352/HLOOKUP($D353,'Annuity Cal'!$H$7:$BE$11,2,FALSE))*HLOOKUP(S353,'Annuity Cal'!$H$7:$BE$11,3,FALSE),(IF(S353&lt;=(-1),S353,0)))</f>
        <v>#N/A</v>
      </c>
      <c r="T355" s="155" t="e">
        <f>IF($D353&gt;=1,($B352/HLOOKUP($D353,'Annuity Cal'!$H$7:$BE$11,2,FALSE))*HLOOKUP(T353,'Annuity Cal'!$H$7:$BE$11,3,FALSE),(IF(T353&lt;=(-1),T353,0)))</f>
        <v>#N/A</v>
      </c>
      <c r="U355" s="155" t="e">
        <f>IF($D353&gt;=1,($B352/HLOOKUP($D353,'Annuity Cal'!$H$7:$BE$11,2,FALSE))*HLOOKUP(U353,'Annuity Cal'!$H$7:$BE$11,3,FALSE),(IF(U353&lt;=(-1),U353,0)))</f>
        <v>#N/A</v>
      </c>
      <c r="V355" s="155" t="e">
        <f>IF($D353&gt;=1,($B352/HLOOKUP($D353,'Annuity Cal'!$H$7:$BE$11,2,FALSE))*HLOOKUP(V353,'Annuity Cal'!$H$7:$BE$11,3,FALSE),(IF(V353&lt;=(-1),V353,0)))</f>
        <v>#N/A</v>
      </c>
      <c r="W355" s="155" t="e">
        <f>IF($D353&gt;=1,($B352/HLOOKUP($D353,'Annuity Cal'!$H$7:$BE$11,2,FALSE))*HLOOKUP(W353,'Annuity Cal'!$H$7:$BE$11,3,FALSE),(IF(W353&lt;=(-1),W353,0)))</f>
        <v>#N/A</v>
      </c>
      <c r="X355" s="155" t="e">
        <f>IF($D353&gt;=1,($B352/HLOOKUP($D353,'Annuity Cal'!$H$7:$BE$11,2,FALSE))*HLOOKUP(X353,'Annuity Cal'!$H$7:$BE$11,3,FALSE),(IF(X353&lt;=(-1),X353,0)))</f>
        <v>#N/A</v>
      </c>
      <c r="Y355" s="155" t="e">
        <f>IF($D353&gt;=1,($B352/HLOOKUP($D353,'Annuity Cal'!$H$7:$BE$11,2,FALSE))*HLOOKUP(Y353,'Annuity Cal'!$H$7:$BE$11,3,FALSE),(IF(Y353&lt;=(-1),Y353,0)))</f>
        <v>#N/A</v>
      </c>
      <c r="Z355" s="155" t="e">
        <f>IF($D353&gt;=1,($B352/HLOOKUP($D353,'Annuity Cal'!$H$7:$BE$11,2,FALSE))*HLOOKUP(Z353,'Annuity Cal'!$H$7:$BE$11,3,FALSE),(IF(Z353&lt;=(-1),Z353,0)))</f>
        <v>#N/A</v>
      </c>
      <c r="AA355" s="155" t="e">
        <f>IF($D353&gt;=1,($B352/HLOOKUP($D353,'Annuity Cal'!$H$7:$BE$11,2,FALSE))*HLOOKUP(AA353,'Annuity Cal'!$H$7:$BE$11,3,FALSE),(IF(AA353&lt;=(-1),AA353,0)))</f>
        <v>#N/A</v>
      </c>
      <c r="AB355" s="155" t="e">
        <f>IF($D353&gt;=1,($B352/HLOOKUP($D353,'Annuity Cal'!$H$7:$BE$11,2,FALSE))*HLOOKUP(AB353,'Annuity Cal'!$H$7:$BE$11,3,FALSE),(IF(AB353&lt;=(-1),AB353,0)))</f>
        <v>#N/A</v>
      </c>
      <c r="AC355" s="155" t="e">
        <f>IF($D353&gt;=1,($B352/HLOOKUP($D353,'Annuity Cal'!$H$7:$BE$11,2,FALSE))*HLOOKUP(AC353,'Annuity Cal'!$H$7:$BE$11,3,FALSE),(IF(AC353&lt;=(-1),AC353,0)))</f>
        <v>#N/A</v>
      </c>
      <c r="AD355" s="155" t="e">
        <f>IF($D353&gt;=1,($B352/HLOOKUP($D353,'Annuity Cal'!$H$7:$BE$11,2,FALSE))*HLOOKUP(AD353,'Annuity Cal'!$H$7:$BE$11,3,FALSE),(IF(AD353&lt;=(-1),AD353,0)))</f>
        <v>#N/A</v>
      </c>
      <c r="AE355" s="155" t="e">
        <f>IF($D353&gt;=1,($B352/HLOOKUP($D353,'Annuity Cal'!$H$7:$BE$11,2,FALSE))*HLOOKUP(AE353,'Annuity Cal'!$H$7:$BE$11,3,FALSE),(IF(AE353&lt;=(-1),AE353,0)))</f>
        <v>#N/A</v>
      </c>
      <c r="AF355" s="155" t="e">
        <f>IF($D353&gt;=1,($B352/HLOOKUP($D353,'Annuity Cal'!$H$7:$BE$11,2,FALSE))*HLOOKUP(AF353,'Annuity Cal'!$H$7:$BE$11,3,FALSE),(IF(AF353&lt;=(-1),AF353,0)))</f>
        <v>#N/A</v>
      </c>
      <c r="AG355" s="155" t="e">
        <f>IF($D353&gt;=1,($B352/HLOOKUP($D353,'Annuity Cal'!$H$7:$BE$11,2,FALSE))*HLOOKUP(AG353,'Annuity Cal'!$H$7:$BE$11,3,FALSE),(IF(AG353&lt;=(-1),AG353,0)))</f>
        <v>#N/A</v>
      </c>
      <c r="AH355" s="155" t="e">
        <f>IF($D353&gt;=1,($B352/HLOOKUP($D353,'Annuity Cal'!$H$7:$BE$11,2,FALSE))*HLOOKUP(AH353,'Annuity Cal'!$H$7:$BE$11,3,FALSE),(IF(AH353&lt;=(-1),AH353,0)))</f>
        <v>#N/A</v>
      </c>
      <c r="AI355" s="155" t="e">
        <f>IF($D353&gt;=1,($B352/HLOOKUP($D353,'Annuity Cal'!$H$7:$BE$11,2,FALSE))*HLOOKUP(AI353,'Annuity Cal'!$H$7:$BE$11,3,FALSE),(IF(AI353&lt;=(-1),AI353,0)))</f>
        <v>#N/A</v>
      </c>
      <c r="AJ355" s="155" t="e">
        <f>IF($D353&gt;=1,($B352/HLOOKUP($D353,'Annuity Cal'!$H$7:$BE$11,2,FALSE))*HLOOKUP(AJ353,'Annuity Cal'!$H$7:$BE$11,3,FALSE),(IF(AJ353&lt;=(-1),AJ353,0)))</f>
        <v>#N/A</v>
      </c>
      <c r="AK355" s="155" t="e">
        <f>IF($D353&gt;=1,($B352/HLOOKUP($D353,'Annuity Cal'!$H$7:$BE$11,2,FALSE))*HLOOKUP(AK353,'Annuity Cal'!$H$7:$BE$11,3,FALSE),(IF(AK353&lt;=(-1),AK353,0)))</f>
        <v>#N/A</v>
      </c>
      <c r="AL355" s="155" t="e">
        <f>IF($D353&gt;=1,($B352/HLOOKUP($D353,'Annuity Cal'!$H$7:$BE$11,2,FALSE))*HLOOKUP(AL353,'Annuity Cal'!$H$7:$BE$11,3,FALSE),(IF(AL353&lt;=(-1),AL353,0)))</f>
        <v>#N/A</v>
      </c>
      <c r="AM355" s="155" t="e">
        <f>IF($D353&gt;=1,($B352/HLOOKUP($D353,'Annuity Cal'!$H$7:$BE$11,2,FALSE))*HLOOKUP(AM353,'Annuity Cal'!$H$7:$BE$11,3,FALSE),(IF(AM353&lt;=(-1),AM353,0)))</f>
        <v>#N/A</v>
      </c>
      <c r="AN355" s="155" t="e">
        <f>IF($D353&gt;=1,($B352/HLOOKUP($D353,'Annuity Cal'!$H$7:$BE$11,2,FALSE))*HLOOKUP(AN353,'Annuity Cal'!$H$7:$BE$11,3,FALSE),(IF(AN353&lt;=(-1),AN353,0)))</f>
        <v>#N/A</v>
      </c>
      <c r="AO355" s="155" t="e">
        <f>IF($D353&gt;=1,($B352/HLOOKUP($D353,'Annuity Cal'!$H$7:$BE$11,2,FALSE))*HLOOKUP(AO353,'Annuity Cal'!$H$7:$BE$11,3,FALSE),(IF(AO353&lt;=(-1),AO353,0)))</f>
        <v>#N/A</v>
      </c>
      <c r="AP355" s="155" t="e">
        <f>IF($D353&gt;=1,($B352/HLOOKUP($D353,'Annuity Cal'!$H$7:$BE$11,2,FALSE))*HLOOKUP(AP353,'Annuity Cal'!$H$7:$BE$11,3,FALSE),(IF(AP353&lt;=(-1),AP353,0)))</f>
        <v>#N/A</v>
      </c>
      <c r="AQ355" s="155" t="e">
        <f>IF($D353&gt;=1,($B352/HLOOKUP($D353,'Annuity Cal'!$H$7:$BE$11,2,FALSE))*HLOOKUP(AQ353,'Annuity Cal'!$H$7:$BE$11,3,FALSE),(IF(AQ353&lt;=(-1),AQ353,0)))</f>
        <v>#N/A</v>
      </c>
      <c r="AR355" s="155" t="e">
        <f>IF($D353&gt;=1,($B352/HLOOKUP($D353,'Annuity Cal'!$H$7:$BE$11,2,FALSE))*HLOOKUP(AR353,'Annuity Cal'!$H$7:$BE$11,3,FALSE),(IF(AR353&lt;=(-1),AR353,0)))</f>
        <v>#N/A</v>
      </c>
      <c r="AS355" s="155" t="e">
        <f>IF($D353&gt;=1,($B352/HLOOKUP($D353,'Annuity Cal'!$H$7:$BE$11,2,FALSE))*HLOOKUP(AS353,'Annuity Cal'!$H$7:$BE$11,3,FALSE),(IF(AS353&lt;=(-1),AS353,0)))</f>
        <v>#N/A</v>
      </c>
      <c r="AT355" s="155" t="e">
        <f>IF($D353&gt;=1,($B352/HLOOKUP($D353,'Annuity Cal'!$H$7:$BE$11,2,FALSE))*HLOOKUP(AT353,'Annuity Cal'!$H$7:$BE$11,3,FALSE),(IF(AT353&lt;=(-1),AT353,0)))</f>
        <v>#N/A</v>
      </c>
      <c r="AU355" s="155" t="e">
        <f>IF($D353&gt;=1,($B352/HLOOKUP($D353,'Annuity Cal'!$H$7:$BE$11,2,FALSE))*HLOOKUP(AU353,'Annuity Cal'!$H$7:$BE$11,3,FALSE),(IF(AU353&lt;=(-1),AU353,0)))</f>
        <v>#N/A</v>
      </c>
      <c r="AV355" s="155" t="e">
        <f>IF($D353&gt;=1,($B352/HLOOKUP($D353,'Annuity Cal'!$H$7:$BE$11,2,FALSE))*HLOOKUP(AV353,'Annuity Cal'!$H$7:$BE$11,3,FALSE),(IF(AV353&lt;=(-1),AV353,0)))</f>
        <v>#N/A</v>
      </c>
      <c r="AW355" s="155" t="e">
        <f>IF($D353&gt;=1,($B352/HLOOKUP($D353,'Annuity Cal'!$H$7:$BE$11,2,FALSE))*HLOOKUP(AW353,'Annuity Cal'!$H$7:$BE$11,3,FALSE),(IF(AW353&lt;=(-1),AW353,0)))</f>
        <v>#N/A</v>
      </c>
      <c r="AX355" s="155" t="e">
        <f>IF($D353&gt;=1,($B352/HLOOKUP($D353,'Annuity Cal'!$H$7:$BE$11,2,FALSE))*HLOOKUP(AX353,'Annuity Cal'!$H$7:$BE$11,3,FALSE),(IF(AX353&lt;=(-1),AX353,0)))</f>
        <v>#N/A</v>
      </c>
      <c r="AY355" s="155" t="e">
        <f>IF($D353&gt;=1,($B352/HLOOKUP($D353,'Annuity Cal'!$H$7:$BE$11,2,FALSE))*HLOOKUP(AY353,'Annuity Cal'!$H$7:$BE$11,3,FALSE),(IF(AY353&lt;=(-1),AY353,0)))</f>
        <v>#N/A</v>
      </c>
      <c r="AZ355" s="155" t="e">
        <f>IF($D353&gt;=1,($B352/HLOOKUP($D353,'Annuity Cal'!$H$7:$BE$11,2,FALSE))*HLOOKUP(AZ353,'Annuity Cal'!$H$7:$BE$11,3,FALSE),(IF(AZ353&lt;=(-1),AZ353,0)))</f>
        <v>#N/A</v>
      </c>
      <c r="BA355" s="155" t="e">
        <f>IF($D353&gt;=1,($B352/HLOOKUP($D353,'Annuity Cal'!$H$7:$BE$11,2,FALSE))*HLOOKUP(BA353,'Annuity Cal'!$H$7:$BE$11,3,FALSE),(IF(BA353&lt;=(-1),BA353,0)))</f>
        <v>#N/A</v>
      </c>
      <c r="BB355" s="155" t="e">
        <f>IF($D353&gt;=1,($B352/HLOOKUP($D353,'Annuity Cal'!$H$7:$BE$11,2,FALSE))*HLOOKUP(BB353,'Annuity Cal'!$H$7:$BE$11,3,FALSE),(IF(BB353&lt;=(-1),BB353,0)))</f>
        <v>#N/A</v>
      </c>
      <c r="BC355" s="155" t="e">
        <f>IF($D353&gt;=1,($B352/HLOOKUP($D353,'Annuity Cal'!$H$7:$BE$11,2,FALSE))*HLOOKUP(BC353,'Annuity Cal'!$H$7:$BE$11,3,FALSE),(IF(BC353&lt;=(-1),BC353,0)))</f>
        <v>#N/A</v>
      </c>
      <c r="BD355" s="155" t="e">
        <f>IF($D353&gt;=1,($B352/HLOOKUP($D353,'Annuity Cal'!$H$7:$BE$11,2,FALSE))*HLOOKUP(BD353,'Annuity Cal'!$H$7:$BE$11,3,FALSE),(IF(BD353&lt;=(-1),BD353,0)))</f>
        <v>#N/A</v>
      </c>
      <c r="BE355" s="155" t="e">
        <f>IF($D353&gt;=1,($B352/HLOOKUP($D353,'Annuity Cal'!$H$7:$BE$11,2,FALSE))*HLOOKUP(BE353,'Annuity Cal'!$H$7:$BE$11,3,FALSE),(IF(BE353&lt;=(-1),BE353,0)))</f>
        <v>#N/A</v>
      </c>
      <c r="BF355" s="155" t="e">
        <f>IF($D353&gt;=1,($B352/HLOOKUP($D353,'Annuity Cal'!$H$7:$BE$11,2,FALSE))*HLOOKUP(BF353,'Annuity Cal'!$H$7:$BE$11,3,FALSE),(IF(BF353&lt;=(-1),BF353,0)))</f>
        <v>#N/A</v>
      </c>
      <c r="BG355" s="155" t="e">
        <f>IF($D353&gt;=1,($B352/HLOOKUP($D353,'Annuity Cal'!$H$7:$BE$11,2,FALSE))*HLOOKUP(BG353,'Annuity Cal'!$H$7:$BE$11,3,FALSE),(IF(BG353&lt;=(-1),BG353,0)))</f>
        <v>#N/A</v>
      </c>
      <c r="BH355" s="155" t="e">
        <f>IF($D353&gt;=1,($B352/HLOOKUP($D353,'Annuity Cal'!$H$7:$BE$11,2,FALSE))*HLOOKUP(BH353,'Annuity Cal'!$H$7:$BE$11,3,FALSE),(IF(BH353&lt;=(-1),BH353,0)))</f>
        <v>#N/A</v>
      </c>
      <c r="BI355" s="155" t="e">
        <f>IF($D353&gt;=1,($B352/HLOOKUP($D353,'Annuity Cal'!$H$7:$BE$11,2,FALSE))*HLOOKUP(BI353,'Annuity Cal'!$H$7:$BE$11,3,FALSE),(IF(BI353&lt;=(-1),BI353,0)))</f>
        <v>#N/A</v>
      </c>
      <c r="BJ355" s="155" t="e">
        <f>IF($D353&gt;=1,($B352/HLOOKUP($D353,'Annuity Cal'!$H$7:$BE$11,2,FALSE))*HLOOKUP(BJ353,'Annuity Cal'!$H$7:$BE$11,3,FALSE),(IF(BJ353&lt;=(-1),BJ353,0)))</f>
        <v>#N/A</v>
      </c>
      <c r="BK355" s="155" t="e">
        <f>IF($D353&gt;=1,($B352/HLOOKUP($D353,'Annuity Cal'!$H$7:$BE$11,2,FALSE))*HLOOKUP(BK353,'Annuity Cal'!$H$7:$BE$11,3,FALSE),(IF(BK353&lt;=(-1),BK353,0)))</f>
        <v>#N/A</v>
      </c>
      <c r="BL355" s="155" t="e">
        <f>IF($D353&gt;=1,($B352/HLOOKUP($D353,'Annuity Cal'!$H$7:$BE$11,2,FALSE))*HLOOKUP(BL353,'Annuity Cal'!$H$7:$BE$11,3,FALSE),(IF(BL353&lt;=(-1),BL353,0)))</f>
        <v>#N/A</v>
      </c>
      <c r="BM355" s="155" t="e">
        <f>IF($D353&gt;=1,($B352/HLOOKUP($D353,'Annuity Cal'!$H$7:$BE$11,2,FALSE))*HLOOKUP(BM353,'Annuity Cal'!$H$7:$BE$11,3,FALSE),(IF(BM353&lt;=(-1),BM353,0)))</f>
        <v>#N/A</v>
      </c>
      <c r="BN355" s="155" t="e">
        <f>IF($D353&gt;=1,($B352/HLOOKUP($D353,'Annuity Cal'!$H$7:$BE$11,2,FALSE))*HLOOKUP(BN353,'Annuity Cal'!$H$7:$BE$11,3,FALSE),(IF(BN353&lt;=(-1),BN353,0)))</f>
        <v>#N/A</v>
      </c>
    </row>
    <row r="356" spans="1:66" s="155" customFormat="1" hidden="1">
      <c r="C356" s="155" t="s">
        <v>31</v>
      </c>
      <c r="D356" s="155">
        <f>IF($D353&gt;=1,($B352/HLOOKUP($D353,'Annuity Cal'!$H$7:$BE$11,2,FALSE))*HLOOKUP(D353,'Annuity Cal'!$H$7:$BE$11,4,FALSE),(IF(D353&lt;=(-1),D353,0)))</f>
        <v>0</v>
      </c>
      <c r="E356" s="155">
        <f>IF($D353&gt;=1,($B352/HLOOKUP($D353,'Annuity Cal'!$H$7:$BE$11,2,FALSE))*HLOOKUP(E353,'Annuity Cal'!$H$7:$BE$11,4,FALSE),(IF(E353&lt;=(-1),E353,0)))</f>
        <v>0</v>
      </c>
      <c r="F356" s="155">
        <f>IF($D353&gt;=1,($B352/HLOOKUP($D353,'Annuity Cal'!$H$7:$BE$11,2,FALSE))*HLOOKUP(F353,'Annuity Cal'!$H$7:$BE$11,4,FALSE),(IF(F353&lt;=(-1),F353,0)))</f>
        <v>0</v>
      </c>
      <c r="G356" s="155">
        <f>IF($D353&gt;=1,($B352/HLOOKUP($D353,'Annuity Cal'!$H$7:$BE$11,2,FALSE))*HLOOKUP(G353,'Annuity Cal'!$H$7:$BE$11,4,FALSE),(IF(G353&lt;=(-1),G353,0)))</f>
        <v>0</v>
      </c>
      <c r="H356" s="155">
        <f>IF($D353&gt;=1,($B352/HLOOKUP($D353,'Annuity Cal'!$H$7:$BE$11,2,FALSE))*HLOOKUP(H353,'Annuity Cal'!$H$7:$BE$11,4,FALSE),(IF(H353&lt;=(-1),H353,0)))</f>
        <v>0</v>
      </c>
      <c r="I356" s="155">
        <f>IF($D353&gt;=1,($B352/HLOOKUP($D353,'Annuity Cal'!$H$7:$BE$11,2,FALSE))*HLOOKUP(I353,'Annuity Cal'!$H$7:$BE$11,4,FALSE),(IF(I353&lt;=(-1),I353,0)))</f>
        <v>0</v>
      </c>
      <c r="J356" s="155">
        <f>IF($D353&gt;=1,($B352/HLOOKUP($D353,'Annuity Cal'!$H$7:$BE$11,2,FALSE))*HLOOKUP(J353,'Annuity Cal'!$H$7:$BE$11,4,FALSE),(IF(J353&lt;=(-1),J353,0)))</f>
        <v>0</v>
      </c>
      <c r="K356" s="155">
        <f>IF($D353&gt;=1,($B352/HLOOKUP($D353,'Annuity Cal'!$H$7:$BE$11,2,FALSE))*HLOOKUP(K353,'Annuity Cal'!$H$7:$BE$11,4,FALSE),(IF(K353&lt;=(-1),K353,0)))</f>
        <v>0</v>
      </c>
      <c r="L356" s="155">
        <f>IF($D353&gt;=1,($B352/HLOOKUP($D353,'Annuity Cal'!$H$7:$BE$11,2,FALSE))*HLOOKUP(L353,'Annuity Cal'!$H$7:$BE$11,4,FALSE),(IF(L353&lt;=(-1),L353,0)))</f>
        <v>0</v>
      </c>
      <c r="M356" s="155">
        <f>IF($D353&gt;=1,($B352/HLOOKUP($D353,'Annuity Cal'!$H$7:$BE$11,2,FALSE))*HLOOKUP(M353,'Annuity Cal'!$H$7:$BE$11,4,FALSE),(IF(M353&lt;=(-1),M353,0)))</f>
        <v>0</v>
      </c>
      <c r="N356" s="155">
        <f>IF($D353&gt;=1,($B352/HLOOKUP($D353,'Annuity Cal'!$H$7:$BE$11,2,FALSE))*HLOOKUP(N353,'Annuity Cal'!$H$7:$BE$11,4,FALSE),(IF(N353&lt;=(-1),N353,0)))</f>
        <v>0</v>
      </c>
      <c r="O356" s="155" t="e">
        <f>IF($D353&gt;=1,($B352/HLOOKUP($D353,'Annuity Cal'!$H$7:$BE$11,2,FALSE))*HLOOKUP(O353,'Annuity Cal'!$H$7:$BE$11,4,FALSE),(IF(O353&lt;=(-1),O353,0)))</f>
        <v>#N/A</v>
      </c>
      <c r="P356" s="155" t="e">
        <f>IF($D353&gt;=1,($B352/HLOOKUP($D353,'Annuity Cal'!$H$7:$BE$11,2,FALSE))*HLOOKUP(P353,'Annuity Cal'!$H$7:$BE$11,4,FALSE),(IF(P353&lt;=(-1),P353,0)))</f>
        <v>#N/A</v>
      </c>
      <c r="Q356" s="155" t="e">
        <f>IF($D353&gt;=1,($B352/HLOOKUP($D353,'Annuity Cal'!$H$7:$BE$11,2,FALSE))*HLOOKUP(Q353,'Annuity Cal'!$H$7:$BE$11,4,FALSE),(IF(Q353&lt;=(-1),Q353,0)))</f>
        <v>#N/A</v>
      </c>
      <c r="R356" s="155" t="e">
        <f>IF($D353&gt;=1,($B352/HLOOKUP($D353,'Annuity Cal'!$H$7:$BE$11,2,FALSE))*HLOOKUP(R353,'Annuity Cal'!$H$7:$BE$11,4,FALSE),(IF(R353&lt;=(-1),R353,0)))</f>
        <v>#N/A</v>
      </c>
      <c r="S356" s="155" t="e">
        <f>IF($D353&gt;=1,($B352/HLOOKUP($D353,'Annuity Cal'!$H$7:$BE$11,2,FALSE))*HLOOKUP(S353,'Annuity Cal'!$H$7:$BE$11,4,FALSE),(IF(S353&lt;=(-1),S353,0)))</f>
        <v>#N/A</v>
      </c>
      <c r="T356" s="155" t="e">
        <f>IF($D353&gt;=1,($B352/HLOOKUP($D353,'Annuity Cal'!$H$7:$BE$11,2,FALSE))*HLOOKUP(T353,'Annuity Cal'!$H$7:$BE$11,4,FALSE),(IF(T353&lt;=(-1),T353,0)))</f>
        <v>#N/A</v>
      </c>
      <c r="U356" s="155" t="e">
        <f>IF($D353&gt;=1,($B352/HLOOKUP($D353,'Annuity Cal'!$H$7:$BE$11,2,FALSE))*HLOOKUP(U353,'Annuity Cal'!$H$7:$BE$11,4,FALSE),(IF(U353&lt;=(-1),U353,0)))</f>
        <v>#N/A</v>
      </c>
      <c r="V356" s="155" t="e">
        <f>IF($D353&gt;=1,($B352/HLOOKUP($D353,'Annuity Cal'!$H$7:$BE$11,2,FALSE))*HLOOKUP(V353,'Annuity Cal'!$H$7:$BE$11,4,FALSE),(IF(V353&lt;=(-1),V353,0)))</f>
        <v>#N/A</v>
      </c>
      <c r="W356" s="155" t="e">
        <f>IF($D353&gt;=1,($B352/HLOOKUP($D353,'Annuity Cal'!$H$7:$BE$11,2,FALSE))*HLOOKUP(W353,'Annuity Cal'!$H$7:$BE$11,4,FALSE),(IF(W353&lt;=(-1),W353,0)))</f>
        <v>#N/A</v>
      </c>
      <c r="X356" s="155" t="e">
        <f>IF($D353&gt;=1,($B352/HLOOKUP($D353,'Annuity Cal'!$H$7:$BE$11,2,FALSE))*HLOOKUP(X353,'Annuity Cal'!$H$7:$BE$11,4,FALSE),(IF(X353&lt;=(-1),X353,0)))</f>
        <v>#N/A</v>
      </c>
      <c r="Y356" s="155" t="e">
        <f>IF($D353&gt;=1,($B352/HLOOKUP($D353,'Annuity Cal'!$H$7:$BE$11,2,FALSE))*HLOOKUP(Y353,'Annuity Cal'!$H$7:$BE$11,4,FALSE),(IF(Y353&lt;=(-1),Y353,0)))</f>
        <v>#N/A</v>
      </c>
      <c r="Z356" s="155" t="e">
        <f>IF($D353&gt;=1,($B352/HLOOKUP($D353,'Annuity Cal'!$H$7:$BE$11,2,FALSE))*HLOOKUP(Z353,'Annuity Cal'!$H$7:$BE$11,4,FALSE),(IF(Z353&lt;=(-1),Z353,0)))</f>
        <v>#N/A</v>
      </c>
      <c r="AA356" s="155" t="e">
        <f>IF($D353&gt;=1,($B352/HLOOKUP($D353,'Annuity Cal'!$H$7:$BE$11,2,FALSE))*HLOOKUP(AA353,'Annuity Cal'!$H$7:$BE$11,4,FALSE),(IF(AA353&lt;=(-1),AA353,0)))</f>
        <v>#N/A</v>
      </c>
      <c r="AB356" s="155" t="e">
        <f>IF($D353&gt;=1,($B352/HLOOKUP($D353,'Annuity Cal'!$H$7:$BE$11,2,FALSE))*HLOOKUP(AB353,'Annuity Cal'!$H$7:$BE$11,4,FALSE),(IF(AB353&lt;=(-1),AB353,0)))</f>
        <v>#N/A</v>
      </c>
      <c r="AC356" s="155" t="e">
        <f>IF($D353&gt;=1,($B352/HLOOKUP($D353,'Annuity Cal'!$H$7:$BE$11,2,FALSE))*HLOOKUP(AC353,'Annuity Cal'!$H$7:$BE$11,4,FALSE),(IF(AC353&lt;=(-1),AC353,0)))</f>
        <v>#N/A</v>
      </c>
      <c r="AD356" s="155" t="e">
        <f>IF($D353&gt;=1,($B352/HLOOKUP($D353,'Annuity Cal'!$H$7:$BE$11,2,FALSE))*HLOOKUP(AD353,'Annuity Cal'!$H$7:$BE$11,4,FALSE),(IF(AD353&lt;=(-1),AD353,0)))</f>
        <v>#N/A</v>
      </c>
      <c r="AE356" s="155" t="e">
        <f>IF($D353&gt;=1,($B352/HLOOKUP($D353,'Annuity Cal'!$H$7:$BE$11,2,FALSE))*HLOOKUP(AE353,'Annuity Cal'!$H$7:$BE$11,4,FALSE),(IF(AE353&lt;=(-1),AE353,0)))</f>
        <v>#N/A</v>
      </c>
      <c r="AF356" s="155" t="e">
        <f>IF($D353&gt;=1,($B352/HLOOKUP($D353,'Annuity Cal'!$H$7:$BE$11,2,FALSE))*HLOOKUP(AF353,'Annuity Cal'!$H$7:$BE$11,4,FALSE),(IF(AF353&lt;=(-1),AF353,0)))</f>
        <v>#N/A</v>
      </c>
      <c r="AG356" s="155" t="e">
        <f>IF($D353&gt;=1,($B352/HLOOKUP($D353,'Annuity Cal'!$H$7:$BE$11,2,FALSE))*HLOOKUP(AG353,'Annuity Cal'!$H$7:$BE$11,4,FALSE),(IF(AG353&lt;=(-1),AG353,0)))</f>
        <v>#N/A</v>
      </c>
      <c r="AH356" s="155" t="e">
        <f>IF($D353&gt;=1,($B352/HLOOKUP($D353,'Annuity Cal'!$H$7:$BE$11,2,FALSE))*HLOOKUP(AH353,'Annuity Cal'!$H$7:$BE$11,4,FALSE),(IF(AH353&lt;=(-1),AH353,0)))</f>
        <v>#N/A</v>
      </c>
      <c r="AI356" s="155" t="e">
        <f>IF($D353&gt;=1,($B352/HLOOKUP($D353,'Annuity Cal'!$H$7:$BE$11,2,FALSE))*HLOOKUP(AI353,'Annuity Cal'!$H$7:$BE$11,4,FALSE),(IF(AI353&lt;=(-1),AI353,0)))</f>
        <v>#N/A</v>
      </c>
      <c r="AJ356" s="155" t="e">
        <f>IF($D353&gt;=1,($B352/HLOOKUP($D353,'Annuity Cal'!$H$7:$BE$11,2,FALSE))*HLOOKUP(AJ353,'Annuity Cal'!$H$7:$BE$11,4,FALSE),(IF(AJ353&lt;=(-1),AJ353,0)))</f>
        <v>#N/A</v>
      </c>
      <c r="AK356" s="155" t="e">
        <f>IF($D353&gt;=1,($B352/HLOOKUP($D353,'Annuity Cal'!$H$7:$BE$11,2,FALSE))*HLOOKUP(AK353,'Annuity Cal'!$H$7:$BE$11,4,FALSE),(IF(AK353&lt;=(-1),AK353,0)))</f>
        <v>#N/A</v>
      </c>
      <c r="AL356" s="155" t="e">
        <f>IF($D353&gt;=1,($B352/HLOOKUP($D353,'Annuity Cal'!$H$7:$BE$11,2,FALSE))*HLOOKUP(AL353,'Annuity Cal'!$H$7:$BE$11,4,FALSE),(IF(AL353&lt;=(-1),AL353,0)))</f>
        <v>#N/A</v>
      </c>
      <c r="AM356" s="155" t="e">
        <f>IF($D353&gt;=1,($B352/HLOOKUP($D353,'Annuity Cal'!$H$7:$BE$11,2,FALSE))*HLOOKUP(AM353,'Annuity Cal'!$H$7:$BE$11,4,FALSE),(IF(AM353&lt;=(-1),AM353,0)))</f>
        <v>#N/A</v>
      </c>
      <c r="AN356" s="155" t="e">
        <f>IF($D353&gt;=1,($B352/HLOOKUP($D353,'Annuity Cal'!$H$7:$BE$11,2,FALSE))*HLOOKUP(AN353,'Annuity Cal'!$H$7:$BE$11,4,FALSE),(IF(AN353&lt;=(-1),AN353,0)))</f>
        <v>#N/A</v>
      </c>
      <c r="AO356" s="155" t="e">
        <f>IF($D353&gt;=1,($B352/HLOOKUP($D353,'Annuity Cal'!$H$7:$BE$11,2,FALSE))*HLOOKUP(AO353,'Annuity Cal'!$H$7:$BE$11,4,FALSE),(IF(AO353&lt;=(-1),AO353,0)))</f>
        <v>#N/A</v>
      </c>
      <c r="AP356" s="155" t="e">
        <f>IF($D353&gt;=1,($B352/HLOOKUP($D353,'Annuity Cal'!$H$7:$BE$11,2,FALSE))*HLOOKUP(AP353,'Annuity Cal'!$H$7:$BE$11,4,FALSE),(IF(AP353&lt;=(-1),AP353,0)))</f>
        <v>#N/A</v>
      </c>
      <c r="AQ356" s="155" t="e">
        <f>IF($D353&gt;=1,($B352/HLOOKUP($D353,'Annuity Cal'!$H$7:$BE$11,2,FALSE))*HLOOKUP(AQ353,'Annuity Cal'!$H$7:$BE$11,4,FALSE),(IF(AQ353&lt;=(-1),AQ353,0)))</f>
        <v>#N/A</v>
      </c>
      <c r="AR356" s="155" t="e">
        <f>IF($D353&gt;=1,($B352/HLOOKUP($D353,'Annuity Cal'!$H$7:$BE$11,2,FALSE))*HLOOKUP(AR353,'Annuity Cal'!$H$7:$BE$11,4,FALSE),(IF(AR353&lt;=(-1),AR353,0)))</f>
        <v>#N/A</v>
      </c>
      <c r="AS356" s="155" t="e">
        <f>IF($D353&gt;=1,($B352/HLOOKUP($D353,'Annuity Cal'!$H$7:$BE$11,2,FALSE))*HLOOKUP(AS353,'Annuity Cal'!$H$7:$BE$11,4,FALSE),(IF(AS353&lt;=(-1),AS353,0)))</f>
        <v>#N/A</v>
      </c>
      <c r="AT356" s="155" t="e">
        <f>IF($D353&gt;=1,($B352/HLOOKUP($D353,'Annuity Cal'!$H$7:$BE$11,2,FALSE))*HLOOKUP(AT353,'Annuity Cal'!$H$7:$BE$11,4,FALSE),(IF(AT353&lt;=(-1),AT353,0)))</f>
        <v>#N/A</v>
      </c>
      <c r="AU356" s="155" t="e">
        <f>IF($D353&gt;=1,($B352/HLOOKUP($D353,'Annuity Cal'!$H$7:$BE$11,2,FALSE))*HLOOKUP(AU353,'Annuity Cal'!$H$7:$BE$11,4,FALSE),(IF(AU353&lt;=(-1),AU353,0)))</f>
        <v>#N/A</v>
      </c>
      <c r="AV356" s="155" t="e">
        <f>IF($D353&gt;=1,($B352/HLOOKUP($D353,'Annuity Cal'!$H$7:$BE$11,2,FALSE))*HLOOKUP(AV353,'Annuity Cal'!$H$7:$BE$11,4,FALSE),(IF(AV353&lt;=(-1),AV353,0)))</f>
        <v>#N/A</v>
      </c>
      <c r="AW356" s="155" t="e">
        <f>IF($D353&gt;=1,($B352/HLOOKUP($D353,'Annuity Cal'!$H$7:$BE$11,2,FALSE))*HLOOKUP(AW353,'Annuity Cal'!$H$7:$BE$11,4,FALSE),(IF(AW353&lt;=(-1),AW353,0)))</f>
        <v>#N/A</v>
      </c>
      <c r="AX356" s="155" t="e">
        <f>IF($D353&gt;=1,($B352/HLOOKUP($D353,'Annuity Cal'!$H$7:$BE$11,2,FALSE))*HLOOKUP(AX353,'Annuity Cal'!$H$7:$BE$11,4,FALSE),(IF(AX353&lt;=(-1),AX353,0)))</f>
        <v>#N/A</v>
      </c>
      <c r="AY356" s="155" t="e">
        <f>IF($D353&gt;=1,($B352/HLOOKUP($D353,'Annuity Cal'!$H$7:$BE$11,2,FALSE))*HLOOKUP(AY353,'Annuity Cal'!$H$7:$BE$11,4,FALSE),(IF(AY353&lt;=(-1),AY353,0)))</f>
        <v>#N/A</v>
      </c>
      <c r="AZ356" s="155" t="e">
        <f>IF($D353&gt;=1,($B352/HLOOKUP($D353,'Annuity Cal'!$H$7:$BE$11,2,FALSE))*HLOOKUP(AZ353,'Annuity Cal'!$H$7:$BE$11,4,FALSE),(IF(AZ353&lt;=(-1),AZ353,0)))</f>
        <v>#N/A</v>
      </c>
      <c r="BA356" s="155" t="e">
        <f>IF($D353&gt;=1,($B352/HLOOKUP($D353,'Annuity Cal'!$H$7:$BE$11,2,FALSE))*HLOOKUP(BA353,'Annuity Cal'!$H$7:$BE$11,4,FALSE),(IF(BA353&lt;=(-1),BA353,0)))</f>
        <v>#N/A</v>
      </c>
      <c r="BB356" s="155" t="e">
        <f>IF($D353&gt;=1,($B352/HLOOKUP($D353,'Annuity Cal'!$H$7:$BE$11,2,FALSE))*HLOOKUP(BB353,'Annuity Cal'!$H$7:$BE$11,4,FALSE),(IF(BB353&lt;=(-1),BB353,0)))</f>
        <v>#N/A</v>
      </c>
      <c r="BC356" s="155" t="e">
        <f>IF($D353&gt;=1,($B352/HLOOKUP($D353,'Annuity Cal'!$H$7:$BE$11,2,FALSE))*HLOOKUP(BC353,'Annuity Cal'!$H$7:$BE$11,4,FALSE),(IF(BC353&lt;=(-1),BC353,0)))</f>
        <v>#N/A</v>
      </c>
      <c r="BD356" s="155" t="e">
        <f>IF($D353&gt;=1,($B352/HLOOKUP($D353,'Annuity Cal'!$H$7:$BE$11,2,FALSE))*HLOOKUP(BD353,'Annuity Cal'!$H$7:$BE$11,4,FALSE),(IF(BD353&lt;=(-1),BD353,0)))</f>
        <v>#N/A</v>
      </c>
      <c r="BE356" s="155" t="e">
        <f>IF($D353&gt;=1,($B352/HLOOKUP($D353,'Annuity Cal'!$H$7:$BE$11,2,FALSE))*HLOOKUP(BE353,'Annuity Cal'!$H$7:$BE$11,4,FALSE),(IF(BE353&lt;=(-1),BE353,0)))</f>
        <v>#N/A</v>
      </c>
      <c r="BF356" s="155" t="e">
        <f>IF($D353&gt;=1,($B352/HLOOKUP($D353,'Annuity Cal'!$H$7:$BE$11,2,FALSE))*HLOOKUP(BF353,'Annuity Cal'!$H$7:$BE$11,4,FALSE),(IF(BF353&lt;=(-1),BF353,0)))</f>
        <v>#N/A</v>
      </c>
      <c r="BG356" s="155" t="e">
        <f>IF($D353&gt;=1,($B352/HLOOKUP($D353,'Annuity Cal'!$H$7:$BE$11,2,FALSE))*HLOOKUP(BG353,'Annuity Cal'!$H$7:$BE$11,4,FALSE),(IF(BG353&lt;=(-1),BG353,0)))</f>
        <v>#N/A</v>
      </c>
      <c r="BH356" s="155" t="e">
        <f>IF($D353&gt;=1,($B352/HLOOKUP($D353,'Annuity Cal'!$H$7:$BE$11,2,FALSE))*HLOOKUP(BH353,'Annuity Cal'!$H$7:$BE$11,4,FALSE),(IF(BH353&lt;=(-1),BH353,0)))</f>
        <v>#N/A</v>
      </c>
      <c r="BI356" s="155" t="e">
        <f>IF($D353&gt;=1,($B352/HLOOKUP($D353,'Annuity Cal'!$H$7:$BE$11,2,FALSE))*HLOOKUP(BI353,'Annuity Cal'!$H$7:$BE$11,4,FALSE),(IF(BI353&lt;=(-1),BI353,0)))</f>
        <v>#N/A</v>
      </c>
      <c r="BJ356" s="155" t="e">
        <f>IF($D353&gt;=1,($B352/HLOOKUP($D353,'Annuity Cal'!$H$7:$BE$11,2,FALSE))*HLOOKUP(BJ353,'Annuity Cal'!$H$7:$BE$11,4,FALSE),(IF(BJ353&lt;=(-1),BJ353,0)))</f>
        <v>#N/A</v>
      </c>
      <c r="BK356" s="155" t="e">
        <f>IF($D353&gt;=1,($B352/HLOOKUP($D353,'Annuity Cal'!$H$7:$BE$11,2,FALSE))*HLOOKUP(BK353,'Annuity Cal'!$H$7:$BE$11,4,FALSE),(IF(BK353&lt;=(-1),BK353,0)))</f>
        <v>#N/A</v>
      </c>
      <c r="BL356" s="155" t="e">
        <f>IF($D353&gt;=1,($B352/HLOOKUP($D353,'Annuity Cal'!$H$7:$BE$11,2,FALSE))*HLOOKUP(BL353,'Annuity Cal'!$H$7:$BE$11,4,FALSE),(IF(BL353&lt;=(-1),BL353,0)))</f>
        <v>#N/A</v>
      </c>
      <c r="BM356" s="155" t="e">
        <f>IF($D353&gt;=1,($B352/HLOOKUP($D353,'Annuity Cal'!$H$7:$BE$11,2,FALSE))*HLOOKUP(BM353,'Annuity Cal'!$H$7:$BE$11,4,FALSE),(IF(BM353&lt;=(-1),BM353,0)))</f>
        <v>#N/A</v>
      </c>
      <c r="BN356" s="155" t="e">
        <f>IF($D353&gt;=1,($B352/HLOOKUP($D353,'Annuity Cal'!$H$7:$BE$11,2,FALSE))*HLOOKUP(BN353,'Annuity Cal'!$H$7:$BE$11,4,FALSE),(IF(BN353&lt;=(-1),BN353,0)))</f>
        <v>#N/A</v>
      </c>
    </row>
    <row r="357" spans="1:66" s="155" customFormat="1" hidden="1">
      <c r="C357" s="155" t="s">
        <v>33</v>
      </c>
      <c r="D357" s="155">
        <f>IF($D353&gt;=1,($B352/HLOOKUP($D353,'Annuity Cal'!$H$7:$BE$11,2,FALSE))*HLOOKUP(D353,'Annuity Cal'!$H$7:$BE$11,5,FALSE),(IF(D353&lt;=(-1),D353,0)))</f>
        <v>0</v>
      </c>
      <c r="E357" s="155">
        <f>IF($D353&gt;=1,($B352/HLOOKUP($D353,'Annuity Cal'!$H$7:$BE$11,2,FALSE))*HLOOKUP(E353,'Annuity Cal'!$H$7:$BE$11,5,FALSE),(IF(E353&lt;=(-1),E353,0)))</f>
        <v>0</v>
      </c>
      <c r="F357" s="155">
        <f>IF($D353&gt;=1,($B352/HLOOKUP($D353,'Annuity Cal'!$H$7:$BE$11,2,FALSE))*HLOOKUP(F353,'Annuity Cal'!$H$7:$BE$11,5,FALSE),(IF(F353&lt;=(-1),F353,0)))</f>
        <v>0</v>
      </c>
      <c r="G357" s="155">
        <f>IF($D353&gt;=1,($B352/HLOOKUP($D353,'Annuity Cal'!$H$7:$BE$11,2,FALSE))*HLOOKUP(G353,'Annuity Cal'!$H$7:$BE$11,5,FALSE),(IF(G353&lt;=(-1),G353,0)))</f>
        <v>0</v>
      </c>
      <c r="H357" s="155">
        <f>IF($D353&gt;=1,($B352/HLOOKUP($D353,'Annuity Cal'!$H$7:$BE$11,2,FALSE))*HLOOKUP(H353,'Annuity Cal'!$H$7:$BE$11,5,FALSE),(IF(H353&lt;=(-1),H353,0)))</f>
        <v>0</v>
      </c>
      <c r="I357" s="155">
        <f>IF($D353&gt;=1,($B352/HLOOKUP($D353,'Annuity Cal'!$H$7:$BE$11,2,FALSE))*HLOOKUP(I353,'Annuity Cal'!$H$7:$BE$11,5,FALSE),(IF(I353&lt;=(-1),I353,0)))</f>
        <v>0</v>
      </c>
      <c r="J357" s="155">
        <f>IF($D353&gt;=1,($B352/HLOOKUP($D353,'Annuity Cal'!$H$7:$BE$11,2,FALSE))*HLOOKUP(J353,'Annuity Cal'!$H$7:$BE$11,5,FALSE),(IF(J353&lt;=(-1),J353,0)))</f>
        <v>0</v>
      </c>
      <c r="K357" s="155">
        <f>IF($D353&gt;=1,($B352/HLOOKUP($D353,'Annuity Cal'!$H$7:$BE$11,2,FALSE))*HLOOKUP(K353,'Annuity Cal'!$H$7:$BE$11,5,FALSE),(IF(K353&lt;=(-1),K353,0)))</f>
        <v>0</v>
      </c>
      <c r="L357" s="155">
        <f>IF($D353&gt;=1,($B352/HLOOKUP($D353,'Annuity Cal'!$H$7:$BE$11,2,FALSE))*HLOOKUP(L353,'Annuity Cal'!$H$7:$BE$11,5,FALSE),(IF(L353&lt;=(-1),L353,0)))</f>
        <v>0</v>
      </c>
      <c r="M357" s="155">
        <f>IF($D353&gt;=1,($B352/HLOOKUP($D353,'Annuity Cal'!$H$7:$BE$11,2,FALSE))*HLOOKUP(M353,'Annuity Cal'!$H$7:$BE$11,5,FALSE),(IF(M353&lt;=(-1),M353,0)))</f>
        <v>0</v>
      </c>
      <c r="N357" s="155">
        <f>IF($D353&gt;=1,($B352/HLOOKUP($D353,'Annuity Cal'!$H$7:$BE$11,2,FALSE))*HLOOKUP(N353,'Annuity Cal'!$H$7:$BE$11,5,FALSE),(IF(N353&lt;=(-1),N353,0)))</f>
        <v>0</v>
      </c>
      <c r="O357" s="155" t="e">
        <f>IF($D353&gt;=1,($B352/HLOOKUP($D353,'Annuity Cal'!$H$7:$BE$11,2,FALSE))*HLOOKUP(O353,'Annuity Cal'!$H$7:$BE$11,5,FALSE),(IF(O353&lt;=(-1),O353,0)))</f>
        <v>#N/A</v>
      </c>
      <c r="P357" s="155" t="e">
        <f>IF($D353&gt;=1,($B352/HLOOKUP($D353,'Annuity Cal'!$H$7:$BE$11,2,FALSE))*HLOOKUP(P353,'Annuity Cal'!$H$7:$BE$11,5,FALSE),(IF(P353&lt;=(-1),P353,0)))</f>
        <v>#N/A</v>
      </c>
      <c r="Q357" s="155" t="e">
        <f>IF($D353&gt;=1,($B352/HLOOKUP($D353,'Annuity Cal'!$H$7:$BE$11,2,FALSE))*HLOOKUP(Q353,'Annuity Cal'!$H$7:$BE$11,5,FALSE),(IF(Q353&lt;=(-1),Q353,0)))</f>
        <v>#N/A</v>
      </c>
      <c r="R357" s="155" t="e">
        <f>IF($D353&gt;=1,($B352/HLOOKUP($D353,'Annuity Cal'!$H$7:$BE$11,2,FALSE))*HLOOKUP(R353,'Annuity Cal'!$H$7:$BE$11,5,FALSE),(IF(R353&lt;=(-1),R353,0)))</f>
        <v>#N/A</v>
      </c>
      <c r="S357" s="155" t="e">
        <f>IF($D353&gt;=1,($B352/HLOOKUP($D353,'Annuity Cal'!$H$7:$BE$11,2,FALSE))*HLOOKUP(S353,'Annuity Cal'!$H$7:$BE$11,5,FALSE),(IF(S353&lt;=(-1),S353,0)))</f>
        <v>#N/A</v>
      </c>
      <c r="T357" s="155" t="e">
        <f>IF($D353&gt;=1,($B352/HLOOKUP($D353,'Annuity Cal'!$H$7:$BE$11,2,FALSE))*HLOOKUP(T353,'Annuity Cal'!$H$7:$BE$11,5,FALSE),(IF(T353&lt;=(-1),T353,0)))</f>
        <v>#N/A</v>
      </c>
      <c r="U357" s="155" t="e">
        <f>IF($D353&gt;=1,($B352/HLOOKUP($D353,'Annuity Cal'!$H$7:$BE$11,2,FALSE))*HLOOKUP(U353,'Annuity Cal'!$H$7:$BE$11,5,FALSE),(IF(U353&lt;=(-1),U353,0)))</f>
        <v>#N/A</v>
      </c>
      <c r="V357" s="155" t="e">
        <f>IF($D353&gt;=1,($B352/HLOOKUP($D353,'Annuity Cal'!$H$7:$BE$11,2,FALSE))*HLOOKUP(V353,'Annuity Cal'!$H$7:$BE$11,5,FALSE),(IF(V353&lt;=(-1),V353,0)))</f>
        <v>#N/A</v>
      </c>
      <c r="W357" s="155" t="e">
        <f>IF($D353&gt;=1,($B352/HLOOKUP($D353,'Annuity Cal'!$H$7:$BE$11,2,FALSE))*HLOOKUP(W353,'Annuity Cal'!$H$7:$BE$11,5,FALSE),(IF(W353&lt;=(-1),W353,0)))</f>
        <v>#N/A</v>
      </c>
      <c r="X357" s="155" t="e">
        <f>IF($D353&gt;=1,($B352/HLOOKUP($D353,'Annuity Cal'!$H$7:$BE$11,2,FALSE))*HLOOKUP(X353,'Annuity Cal'!$H$7:$BE$11,5,FALSE),(IF(X353&lt;=(-1),X353,0)))</f>
        <v>#N/A</v>
      </c>
      <c r="Y357" s="155" t="e">
        <f>IF($D353&gt;=1,($B352/HLOOKUP($D353,'Annuity Cal'!$H$7:$BE$11,2,FALSE))*HLOOKUP(Y353,'Annuity Cal'!$H$7:$BE$11,5,FALSE),(IF(Y353&lt;=(-1),Y353,0)))</f>
        <v>#N/A</v>
      </c>
      <c r="Z357" s="155" t="e">
        <f>IF($D353&gt;=1,($B352/HLOOKUP($D353,'Annuity Cal'!$H$7:$BE$11,2,FALSE))*HLOOKUP(Z353,'Annuity Cal'!$H$7:$BE$11,5,FALSE),(IF(Z353&lt;=(-1),Z353,0)))</f>
        <v>#N/A</v>
      </c>
      <c r="AA357" s="155" t="e">
        <f>IF($D353&gt;=1,($B352/HLOOKUP($D353,'Annuity Cal'!$H$7:$BE$11,2,FALSE))*HLOOKUP(AA353,'Annuity Cal'!$H$7:$BE$11,5,FALSE),(IF(AA353&lt;=(-1),AA353,0)))</f>
        <v>#N/A</v>
      </c>
      <c r="AB357" s="155" t="e">
        <f>IF($D353&gt;=1,($B352/HLOOKUP($D353,'Annuity Cal'!$H$7:$BE$11,2,FALSE))*HLOOKUP(AB353,'Annuity Cal'!$H$7:$BE$11,5,FALSE),(IF(AB353&lt;=(-1),AB353,0)))</f>
        <v>#N/A</v>
      </c>
      <c r="AC357" s="155" t="e">
        <f>IF($D353&gt;=1,($B352/HLOOKUP($D353,'Annuity Cal'!$H$7:$BE$11,2,FALSE))*HLOOKUP(AC353,'Annuity Cal'!$H$7:$BE$11,5,FALSE),(IF(AC353&lt;=(-1),AC353,0)))</f>
        <v>#N/A</v>
      </c>
      <c r="AD357" s="155" t="e">
        <f>IF($D353&gt;=1,($B352/HLOOKUP($D353,'Annuity Cal'!$H$7:$BE$11,2,FALSE))*HLOOKUP(AD353,'Annuity Cal'!$H$7:$BE$11,5,FALSE),(IF(AD353&lt;=(-1),AD353,0)))</f>
        <v>#N/A</v>
      </c>
      <c r="AE357" s="155" t="e">
        <f>IF($D353&gt;=1,($B352/HLOOKUP($D353,'Annuity Cal'!$H$7:$BE$11,2,FALSE))*HLOOKUP(AE353,'Annuity Cal'!$H$7:$BE$11,5,FALSE),(IF(AE353&lt;=(-1),AE353,0)))</f>
        <v>#N/A</v>
      </c>
      <c r="AF357" s="155" t="e">
        <f>IF($D353&gt;=1,($B352/HLOOKUP($D353,'Annuity Cal'!$H$7:$BE$11,2,FALSE))*HLOOKUP(AF353,'Annuity Cal'!$H$7:$BE$11,5,FALSE),(IF(AF353&lt;=(-1),AF353,0)))</f>
        <v>#N/A</v>
      </c>
      <c r="AG357" s="155" t="e">
        <f>IF($D353&gt;=1,($B352/HLOOKUP($D353,'Annuity Cal'!$H$7:$BE$11,2,FALSE))*HLOOKUP(AG353,'Annuity Cal'!$H$7:$BE$11,5,FALSE),(IF(AG353&lt;=(-1),AG353,0)))</f>
        <v>#N/A</v>
      </c>
      <c r="AH357" s="155" t="e">
        <f>IF($D353&gt;=1,($B352/HLOOKUP($D353,'Annuity Cal'!$H$7:$BE$11,2,FALSE))*HLOOKUP(AH353,'Annuity Cal'!$H$7:$BE$11,5,FALSE),(IF(AH353&lt;=(-1),AH353,0)))</f>
        <v>#N/A</v>
      </c>
      <c r="AI357" s="155" t="e">
        <f>IF($D353&gt;=1,($B352/HLOOKUP($D353,'Annuity Cal'!$H$7:$BE$11,2,FALSE))*HLOOKUP(AI353,'Annuity Cal'!$H$7:$BE$11,5,FALSE),(IF(AI353&lt;=(-1),AI353,0)))</f>
        <v>#N/A</v>
      </c>
      <c r="AJ357" s="155" t="e">
        <f>IF($D353&gt;=1,($B352/HLOOKUP($D353,'Annuity Cal'!$H$7:$BE$11,2,FALSE))*HLOOKUP(AJ353,'Annuity Cal'!$H$7:$BE$11,5,FALSE),(IF(AJ353&lt;=(-1),AJ353,0)))</f>
        <v>#N/A</v>
      </c>
      <c r="AK357" s="155" t="e">
        <f>IF($D353&gt;=1,($B352/HLOOKUP($D353,'Annuity Cal'!$H$7:$BE$11,2,FALSE))*HLOOKUP(AK353,'Annuity Cal'!$H$7:$BE$11,5,FALSE),(IF(AK353&lt;=(-1),AK353,0)))</f>
        <v>#N/A</v>
      </c>
      <c r="AL357" s="155" t="e">
        <f>IF($D353&gt;=1,($B352/HLOOKUP($D353,'Annuity Cal'!$H$7:$BE$11,2,FALSE))*HLOOKUP(AL353,'Annuity Cal'!$H$7:$BE$11,5,FALSE),(IF(AL353&lt;=(-1),AL353,0)))</f>
        <v>#N/A</v>
      </c>
      <c r="AM357" s="155" t="e">
        <f>IF($D353&gt;=1,($B352/HLOOKUP($D353,'Annuity Cal'!$H$7:$BE$11,2,FALSE))*HLOOKUP(AM353,'Annuity Cal'!$H$7:$BE$11,5,FALSE),(IF(AM353&lt;=(-1),AM353,0)))</f>
        <v>#N/A</v>
      </c>
      <c r="AN357" s="155" t="e">
        <f>IF($D353&gt;=1,($B352/HLOOKUP($D353,'Annuity Cal'!$H$7:$BE$11,2,FALSE))*HLOOKUP(AN353,'Annuity Cal'!$H$7:$BE$11,5,FALSE),(IF(AN353&lt;=(-1),AN353,0)))</f>
        <v>#N/A</v>
      </c>
      <c r="AO357" s="155" t="e">
        <f>IF($D353&gt;=1,($B352/HLOOKUP($D353,'Annuity Cal'!$H$7:$BE$11,2,FALSE))*HLOOKUP(AO353,'Annuity Cal'!$H$7:$BE$11,5,FALSE),(IF(AO353&lt;=(-1),AO353,0)))</f>
        <v>#N/A</v>
      </c>
      <c r="AP357" s="155" t="e">
        <f>IF($D353&gt;=1,($B352/HLOOKUP($D353,'Annuity Cal'!$H$7:$BE$11,2,FALSE))*HLOOKUP(AP353,'Annuity Cal'!$H$7:$BE$11,5,FALSE),(IF(AP353&lt;=(-1),AP353,0)))</f>
        <v>#N/A</v>
      </c>
      <c r="AQ357" s="155" t="e">
        <f>IF($D353&gt;=1,($B352/HLOOKUP($D353,'Annuity Cal'!$H$7:$BE$11,2,FALSE))*HLOOKUP(AQ353,'Annuity Cal'!$H$7:$BE$11,5,FALSE),(IF(AQ353&lt;=(-1),AQ353,0)))</f>
        <v>#N/A</v>
      </c>
      <c r="AR357" s="155" t="e">
        <f>IF($D353&gt;=1,($B352/HLOOKUP($D353,'Annuity Cal'!$H$7:$BE$11,2,FALSE))*HLOOKUP(AR353,'Annuity Cal'!$H$7:$BE$11,5,FALSE),(IF(AR353&lt;=(-1),AR353,0)))</f>
        <v>#N/A</v>
      </c>
      <c r="AS357" s="155" t="e">
        <f>IF($D353&gt;=1,($B352/HLOOKUP($D353,'Annuity Cal'!$H$7:$BE$11,2,FALSE))*HLOOKUP(AS353,'Annuity Cal'!$H$7:$BE$11,5,FALSE),(IF(AS353&lt;=(-1),AS353,0)))</f>
        <v>#N/A</v>
      </c>
      <c r="AT357" s="155" t="e">
        <f>IF($D353&gt;=1,($B352/HLOOKUP($D353,'Annuity Cal'!$H$7:$BE$11,2,FALSE))*HLOOKUP(AT353,'Annuity Cal'!$H$7:$BE$11,5,FALSE),(IF(AT353&lt;=(-1),AT353,0)))</f>
        <v>#N/A</v>
      </c>
      <c r="AU357" s="155" t="e">
        <f>IF($D353&gt;=1,($B352/HLOOKUP($D353,'Annuity Cal'!$H$7:$BE$11,2,FALSE))*HLOOKUP(AU353,'Annuity Cal'!$H$7:$BE$11,5,FALSE),(IF(AU353&lt;=(-1),AU353,0)))</f>
        <v>#N/A</v>
      </c>
      <c r="AV357" s="155" t="e">
        <f>IF($D353&gt;=1,($B352/HLOOKUP($D353,'Annuity Cal'!$H$7:$BE$11,2,FALSE))*HLOOKUP(AV353,'Annuity Cal'!$H$7:$BE$11,5,FALSE),(IF(AV353&lt;=(-1),AV353,0)))</f>
        <v>#N/A</v>
      </c>
      <c r="AW357" s="155" t="e">
        <f>IF($D353&gt;=1,($B352/HLOOKUP($D353,'Annuity Cal'!$H$7:$BE$11,2,FALSE))*HLOOKUP(AW353,'Annuity Cal'!$H$7:$BE$11,5,FALSE),(IF(AW353&lt;=(-1),AW353,0)))</f>
        <v>#N/A</v>
      </c>
      <c r="AX357" s="155" t="e">
        <f>IF($D353&gt;=1,($B352/HLOOKUP($D353,'Annuity Cal'!$H$7:$BE$11,2,FALSE))*HLOOKUP(AX353,'Annuity Cal'!$H$7:$BE$11,5,FALSE),(IF(AX353&lt;=(-1),AX353,0)))</f>
        <v>#N/A</v>
      </c>
      <c r="AY357" s="155" t="e">
        <f>IF($D353&gt;=1,($B352/HLOOKUP($D353,'Annuity Cal'!$H$7:$BE$11,2,FALSE))*HLOOKUP(AY353,'Annuity Cal'!$H$7:$BE$11,5,FALSE),(IF(AY353&lt;=(-1),AY353,0)))</f>
        <v>#N/A</v>
      </c>
      <c r="AZ357" s="155" t="e">
        <f>IF($D353&gt;=1,($B352/HLOOKUP($D353,'Annuity Cal'!$H$7:$BE$11,2,FALSE))*HLOOKUP(AZ353,'Annuity Cal'!$H$7:$BE$11,5,FALSE),(IF(AZ353&lt;=(-1),AZ353,0)))</f>
        <v>#N/A</v>
      </c>
      <c r="BA357" s="155" t="e">
        <f>IF($D353&gt;=1,($B352/HLOOKUP($D353,'Annuity Cal'!$H$7:$BE$11,2,FALSE))*HLOOKUP(BA353,'Annuity Cal'!$H$7:$BE$11,5,FALSE),(IF(BA353&lt;=(-1),BA353,0)))</f>
        <v>#N/A</v>
      </c>
      <c r="BB357" s="155" t="e">
        <f>IF($D353&gt;=1,($B352/HLOOKUP($D353,'Annuity Cal'!$H$7:$BE$11,2,FALSE))*HLOOKUP(BB353,'Annuity Cal'!$H$7:$BE$11,5,FALSE),(IF(BB353&lt;=(-1),BB353,0)))</f>
        <v>#N/A</v>
      </c>
      <c r="BC357" s="155" t="e">
        <f>IF($D353&gt;=1,($B352/HLOOKUP($D353,'Annuity Cal'!$H$7:$BE$11,2,FALSE))*HLOOKUP(BC353,'Annuity Cal'!$H$7:$BE$11,5,FALSE),(IF(BC353&lt;=(-1),BC353,0)))</f>
        <v>#N/A</v>
      </c>
      <c r="BD357" s="155" t="e">
        <f>IF($D353&gt;=1,($B352/HLOOKUP($D353,'Annuity Cal'!$H$7:$BE$11,2,FALSE))*HLOOKUP(BD353,'Annuity Cal'!$H$7:$BE$11,5,FALSE),(IF(BD353&lt;=(-1),BD353,0)))</f>
        <v>#N/A</v>
      </c>
      <c r="BE357" s="155" t="e">
        <f>IF($D353&gt;=1,($B352/HLOOKUP($D353,'Annuity Cal'!$H$7:$BE$11,2,FALSE))*HLOOKUP(BE353,'Annuity Cal'!$H$7:$BE$11,5,FALSE),(IF(BE353&lt;=(-1),BE353,0)))</f>
        <v>#N/A</v>
      </c>
      <c r="BF357" s="155" t="e">
        <f>IF($D353&gt;=1,($B352/HLOOKUP($D353,'Annuity Cal'!$H$7:$BE$11,2,FALSE))*HLOOKUP(BF353,'Annuity Cal'!$H$7:$BE$11,5,FALSE),(IF(BF353&lt;=(-1),BF353,0)))</f>
        <v>#N/A</v>
      </c>
      <c r="BG357" s="155" t="e">
        <f>IF($D353&gt;=1,($B352/HLOOKUP($D353,'Annuity Cal'!$H$7:$BE$11,2,FALSE))*HLOOKUP(BG353,'Annuity Cal'!$H$7:$BE$11,5,FALSE),(IF(BG353&lt;=(-1),BG353,0)))</f>
        <v>#N/A</v>
      </c>
      <c r="BH357" s="155" t="e">
        <f>IF($D353&gt;=1,($B352/HLOOKUP($D353,'Annuity Cal'!$H$7:$BE$11,2,FALSE))*HLOOKUP(BH353,'Annuity Cal'!$H$7:$BE$11,5,FALSE),(IF(BH353&lt;=(-1),BH353,0)))</f>
        <v>#N/A</v>
      </c>
      <c r="BI357" s="155" t="e">
        <f>IF($D353&gt;=1,($B352/HLOOKUP($D353,'Annuity Cal'!$H$7:$BE$11,2,FALSE))*HLOOKUP(BI353,'Annuity Cal'!$H$7:$BE$11,5,FALSE),(IF(BI353&lt;=(-1),BI353,0)))</f>
        <v>#N/A</v>
      </c>
      <c r="BJ357" s="155" t="e">
        <f>IF($D353&gt;=1,($B352/HLOOKUP($D353,'Annuity Cal'!$H$7:$BE$11,2,FALSE))*HLOOKUP(BJ353,'Annuity Cal'!$H$7:$BE$11,5,FALSE),(IF(BJ353&lt;=(-1),BJ353,0)))</f>
        <v>#N/A</v>
      </c>
      <c r="BK357" s="155" t="e">
        <f>IF($D353&gt;=1,($B352/HLOOKUP($D353,'Annuity Cal'!$H$7:$BE$11,2,FALSE))*HLOOKUP(BK353,'Annuity Cal'!$H$7:$BE$11,5,FALSE),(IF(BK353&lt;=(-1),BK353,0)))</f>
        <v>#N/A</v>
      </c>
      <c r="BL357" s="155" t="e">
        <f>IF($D353&gt;=1,($B352/HLOOKUP($D353,'Annuity Cal'!$H$7:$BE$11,2,FALSE))*HLOOKUP(BL353,'Annuity Cal'!$H$7:$BE$11,5,FALSE),(IF(BL353&lt;=(-1),BL353,0)))</f>
        <v>#N/A</v>
      </c>
      <c r="BM357" s="155" t="e">
        <f>IF($D353&gt;=1,($B352/HLOOKUP($D353,'Annuity Cal'!$H$7:$BE$11,2,FALSE))*HLOOKUP(BM353,'Annuity Cal'!$H$7:$BE$11,5,FALSE),(IF(BM353&lt;=(-1),BM353,0)))</f>
        <v>#N/A</v>
      </c>
      <c r="BN357" s="155" t="e">
        <f>IF($D353&gt;=1,($B352/HLOOKUP($D353,'Annuity Cal'!$H$7:$BE$11,2,FALSE))*HLOOKUP(BN353,'Annuity Cal'!$H$7:$BE$11,5,FALSE),(IF(BN353&lt;=(-1),BN353,0)))</f>
        <v>#N/A</v>
      </c>
    </row>
    <row r="358" spans="1:66" s="155" customFormat="1" hidden="1">
      <c r="D358" s="155">
        <f>D354-D355</f>
        <v>0</v>
      </c>
      <c r="E358" s="155">
        <f t="shared" ref="E358:BN358" si="1756">E354-E355</f>
        <v>0</v>
      </c>
      <c r="F358" s="155">
        <f t="shared" si="1756"/>
        <v>0</v>
      </c>
      <c r="G358" s="155">
        <f t="shared" si="1756"/>
        <v>0</v>
      </c>
      <c r="H358" s="155">
        <f t="shared" si="1756"/>
        <v>0</v>
      </c>
      <c r="I358" s="155">
        <f t="shared" si="1756"/>
        <v>0</v>
      </c>
      <c r="J358" s="155">
        <f t="shared" si="1756"/>
        <v>0</v>
      </c>
      <c r="K358" s="155">
        <f t="shared" si="1756"/>
        <v>0</v>
      </c>
      <c r="L358" s="155">
        <f t="shared" si="1756"/>
        <v>0</v>
      </c>
      <c r="M358" s="155">
        <f t="shared" si="1756"/>
        <v>0</v>
      </c>
      <c r="N358" s="155">
        <f t="shared" si="1756"/>
        <v>0</v>
      </c>
      <c r="O358" s="155" t="e">
        <f t="shared" si="1756"/>
        <v>#N/A</v>
      </c>
      <c r="P358" s="155" t="e">
        <f t="shared" si="1756"/>
        <v>#N/A</v>
      </c>
      <c r="Q358" s="155" t="e">
        <f t="shared" si="1756"/>
        <v>#N/A</v>
      </c>
      <c r="R358" s="155" t="e">
        <f t="shared" si="1756"/>
        <v>#N/A</v>
      </c>
      <c r="S358" s="155" t="e">
        <f t="shared" si="1756"/>
        <v>#N/A</v>
      </c>
      <c r="T358" s="155" t="e">
        <f t="shared" si="1756"/>
        <v>#N/A</v>
      </c>
      <c r="U358" s="155" t="e">
        <f t="shared" si="1756"/>
        <v>#N/A</v>
      </c>
      <c r="V358" s="155" t="e">
        <f t="shared" si="1756"/>
        <v>#N/A</v>
      </c>
      <c r="W358" s="155" t="e">
        <f t="shared" si="1756"/>
        <v>#N/A</v>
      </c>
      <c r="X358" s="155" t="e">
        <f t="shared" si="1756"/>
        <v>#N/A</v>
      </c>
      <c r="Y358" s="155" t="e">
        <f t="shared" si="1756"/>
        <v>#N/A</v>
      </c>
      <c r="Z358" s="155" t="e">
        <f t="shared" si="1756"/>
        <v>#N/A</v>
      </c>
      <c r="AA358" s="155" t="e">
        <f t="shared" si="1756"/>
        <v>#N/A</v>
      </c>
      <c r="AB358" s="155" t="e">
        <f t="shared" si="1756"/>
        <v>#N/A</v>
      </c>
      <c r="AC358" s="155" t="e">
        <f t="shared" si="1756"/>
        <v>#N/A</v>
      </c>
      <c r="AD358" s="155" t="e">
        <f t="shared" si="1756"/>
        <v>#N/A</v>
      </c>
      <c r="AE358" s="155" t="e">
        <f t="shared" si="1756"/>
        <v>#N/A</v>
      </c>
      <c r="AF358" s="155" t="e">
        <f t="shared" si="1756"/>
        <v>#N/A</v>
      </c>
      <c r="AG358" s="155" t="e">
        <f t="shared" si="1756"/>
        <v>#N/A</v>
      </c>
      <c r="AH358" s="155" t="e">
        <f t="shared" si="1756"/>
        <v>#N/A</v>
      </c>
      <c r="AI358" s="155" t="e">
        <f t="shared" si="1756"/>
        <v>#N/A</v>
      </c>
      <c r="AJ358" s="155" t="e">
        <f t="shared" si="1756"/>
        <v>#N/A</v>
      </c>
      <c r="AK358" s="155" t="e">
        <f t="shared" si="1756"/>
        <v>#N/A</v>
      </c>
      <c r="AL358" s="155" t="e">
        <f t="shared" si="1756"/>
        <v>#N/A</v>
      </c>
      <c r="AM358" s="155" t="e">
        <f t="shared" si="1756"/>
        <v>#N/A</v>
      </c>
      <c r="AN358" s="155" t="e">
        <f t="shared" si="1756"/>
        <v>#N/A</v>
      </c>
      <c r="AO358" s="155" t="e">
        <f t="shared" si="1756"/>
        <v>#N/A</v>
      </c>
      <c r="AP358" s="155" t="e">
        <f t="shared" si="1756"/>
        <v>#N/A</v>
      </c>
      <c r="AQ358" s="155" t="e">
        <f t="shared" si="1756"/>
        <v>#N/A</v>
      </c>
      <c r="AR358" s="155" t="e">
        <f t="shared" si="1756"/>
        <v>#N/A</v>
      </c>
      <c r="AS358" s="155" t="e">
        <f t="shared" si="1756"/>
        <v>#N/A</v>
      </c>
      <c r="AT358" s="155" t="e">
        <f t="shared" si="1756"/>
        <v>#N/A</v>
      </c>
      <c r="AU358" s="155" t="e">
        <f t="shared" si="1756"/>
        <v>#N/A</v>
      </c>
      <c r="AV358" s="155" t="e">
        <f t="shared" si="1756"/>
        <v>#N/A</v>
      </c>
      <c r="AW358" s="155" t="e">
        <f t="shared" si="1756"/>
        <v>#N/A</v>
      </c>
      <c r="AX358" s="155" t="e">
        <f t="shared" si="1756"/>
        <v>#N/A</v>
      </c>
      <c r="AY358" s="155" t="e">
        <f t="shared" si="1756"/>
        <v>#N/A</v>
      </c>
      <c r="AZ358" s="155" t="e">
        <f t="shared" si="1756"/>
        <v>#N/A</v>
      </c>
      <c r="BA358" s="155" t="e">
        <f t="shared" si="1756"/>
        <v>#N/A</v>
      </c>
      <c r="BB358" s="155" t="e">
        <f t="shared" si="1756"/>
        <v>#N/A</v>
      </c>
      <c r="BC358" s="155" t="e">
        <f t="shared" si="1756"/>
        <v>#N/A</v>
      </c>
      <c r="BD358" s="155" t="e">
        <f t="shared" si="1756"/>
        <v>#N/A</v>
      </c>
      <c r="BE358" s="155" t="e">
        <f t="shared" si="1756"/>
        <v>#N/A</v>
      </c>
      <c r="BF358" s="155" t="e">
        <f t="shared" si="1756"/>
        <v>#N/A</v>
      </c>
      <c r="BG358" s="155" t="e">
        <f t="shared" si="1756"/>
        <v>#N/A</v>
      </c>
      <c r="BH358" s="155" t="e">
        <f t="shared" si="1756"/>
        <v>#N/A</v>
      </c>
      <c r="BI358" s="155" t="e">
        <f t="shared" si="1756"/>
        <v>#N/A</v>
      </c>
      <c r="BJ358" s="155" t="e">
        <f t="shared" si="1756"/>
        <v>#N/A</v>
      </c>
      <c r="BK358" s="155" t="e">
        <f t="shared" si="1756"/>
        <v>#N/A</v>
      </c>
      <c r="BL358" s="155" t="e">
        <f t="shared" si="1756"/>
        <v>#N/A</v>
      </c>
      <c r="BM358" s="155" t="e">
        <f t="shared" si="1756"/>
        <v>#N/A</v>
      </c>
      <c r="BN358" s="155" t="e">
        <f t="shared" si="1756"/>
        <v>#N/A</v>
      </c>
    </row>
    <row r="359" spans="1:66" s="155" customFormat="1" hidden="1"/>
    <row r="360" spans="1:66" s="155" customFormat="1" hidden="1">
      <c r="C360" s="155" t="s">
        <v>303</v>
      </c>
      <c r="E360" s="155">
        <f>D354</f>
        <v>0</v>
      </c>
      <c r="F360" s="155">
        <f t="shared" ref="F360:F364" si="1757">E354</f>
        <v>0</v>
      </c>
      <c r="G360" s="155">
        <f t="shared" ref="G360:G364" si="1758">F354</f>
        <v>0</v>
      </c>
      <c r="H360" s="155">
        <f t="shared" ref="H360:H364" si="1759">G354</f>
        <v>0</v>
      </c>
      <c r="I360" s="155">
        <f t="shared" ref="I360:I364" si="1760">H354</f>
        <v>0</v>
      </c>
      <c r="J360" s="155">
        <f t="shared" ref="J360:J364" si="1761">I354</f>
        <v>0</v>
      </c>
      <c r="K360" s="155">
        <f t="shared" ref="K360:K364" si="1762">J354</f>
        <v>0</v>
      </c>
      <c r="L360" s="155">
        <f t="shared" ref="L360:L364" si="1763">K354</f>
        <v>0</v>
      </c>
      <c r="M360" s="155">
        <f t="shared" ref="M360:M364" si="1764">L354</f>
        <v>0</v>
      </c>
      <c r="N360" s="155">
        <f t="shared" ref="N360:N364" si="1765">M354</f>
        <v>0</v>
      </c>
      <c r="O360" s="155">
        <f t="shared" ref="O360:O364" si="1766">N354</f>
        <v>0</v>
      </c>
      <c r="P360" s="155">
        <f t="shared" ref="P360:P364" si="1767">O354</f>
        <v>0</v>
      </c>
      <c r="Q360" s="155" t="e">
        <f t="shared" ref="Q360:Q364" si="1768">P354</f>
        <v>#N/A</v>
      </c>
      <c r="R360" s="155" t="e">
        <f t="shared" ref="R360:R364" si="1769">Q354</f>
        <v>#N/A</v>
      </c>
      <c r="S360" s="155" t="e">
        <f t="shared" ref="S360:S364" si="1770">R354</f>
        <v>#N/A</v>
      </c>
      <c r="T360" s="155" t="e">
        <f t="shared" ref="T360:T364" si="1771">S354</f>
        <v>#N/A</v>
      </c>
      <c r="U360" s="155" t="e">
        <f t="shared" ref="U360:U364" si="1772">T354</f>
        <v>#N/A</v>
      </c>
      <c r="V360" s="155" t="e">
        <f t="shared" ref="V360:V364" si="1773">U354</f>
        <v>#N/A</v>
      </c>
      <c r="W360" s="155" t="e">
        <f t="shared" ref="W360:W364" si="1774">V354</f>
        <v>#N/A</v>
      </c>
      <c r="X360" s="155" t="e">
        <f t="shared" ref="X360:X364" si="1775">W354</f>
        <v>#N/A</v>
      </c>
      <c r="Y360" s="155" t="e">
        <f t="shared" ref="Y360:Y364" si="1776">X354</f>
        <v>#N/A</v>
      </c>
      <c r="Z360" s="155" t="e">
        <f t="shared" ref="Z360:Z364" si="1777">Y354</f>
        <v>#N/A</v>
      </c>
      <c r="AA360" s="155" t="e">
        <f t="shared" ref="AA360:AA364" si="1778">Z354</f>
        <v>#N/A</v>
      </c>
      <c r="AB360" s="155" t="e">
        <f t="shared" ref="AB360:AB364" si="1779">AA354</f>
        <v>#N/A</v>
      </c>
      <c r="AC360" s="155" t="e">
        <f t="shared" ref="AC360:AC364" si="1780">AB354</f>
        <v>#N/A</v>
      </c>
      <c r="AD360" s="155" t="e">
        <f t="shared" ref="AD360:AD364" si="1781">AC354</f>
        <v>#N/A</v>
      </c>
      <c r="AE360" s="155" t="e">
        <f t="shared" ref="AE360:AE364" si="1782">AD354</f>
        <v>#N/A</v>
      </c>
      <c r="AF360" s="155" t="e">
        <f t="shared" ref="AF360:AF364" si="1783">AE354</f>
        <v>#N/A</v>
      </c>
      <c r="AG360" s="155" t="e">
        <f t="shared" ref="AG360:AG364" si="1784">AF354</f>
        <v>#N/A</v>
      </c>
      <c r="AH360" s="155" t="e">
        <f t="shared" ref="AH360:AH364" si="1785">AG354</f>
        <v>#N/A</v>
      </c>
      <c r="AI360" s="155" t="e">
        <f t="shared" ref="AI360:AI364" si="1786">AH354</f>
        <v>#N/A</v>
      </c>
      <c r="AJ360" s="155" t="e">
        <f t="shared" ref="AJ360:AJ364" si="1787">AI354</f>
        <v>#N/A</v>
      </c>
      <c r="AK360" s="155" t="e">
        <f t="shared" ref="AK360:AK364" si="1788">AJ354</f>
        <v>#N/A</v>
      </c>
      <c r="AL360" s="155" t="e">
        <f t="shared" ref="AL360:AL364" si="1789">AK354</f>
        <v>#N/A</v>
      </c>
      <c r="AM360" s="155" t="e">
        <f t="shared" ref="AM360:AM364" si="1790">AL354</f>
        <v>#N/A</v>
      </c>
      <c r="AN360" s="155" t="e">
        <f t="shared" ref="AN360:AN364" si="1791">AM354</f>
        <v>#N/A</v>
      </c>
      <c r="AO360" s="155" t="e">
        <f t="shared" ref="AO360:AO364" si="1792">AN354</f>
        <v>#N/A</v>
      </c>
      <c r="AP360" s="155" t="e">
        <f t="shared" ref="AP360:AP364" si="1793">AO354</f>
        <v>#N/A</v>
      </c>
      <c r="AQ360" s="155" t="e">
        <f t="shared" ref="AQ360:AQ364" si="1794">AP354</f>
        <v>#N/A</v>
      </c>
      <c r="AR360" s="155" t="e">
        <f t="shared" ref="AR360:AR364" si="1795">AQ354</f>
        <v>#N/A</v>
      </c>
      <c r="AS360" s="155" t="e">
        <f t="shared" ref="AS360:AS364" si="1796">AR354</f>
        <v>#N/A</v>
      </c>
      <c r="AT360" s="155" t="e">
        <f t="shared" ref="AT360:AT364" si="1797">AS354</f>
        <v>#N/A</v>
      </c>
      <c r="AU360" s="155" t="e">
        <f t="shared" ref="AU360:AU364" si="1798">AT354</f>
        <v>#N/A</v>
      </c>
      <c r="AV360" s="155" t="e">
        <f t="shared" ref="AV360:AV364" si="1799">AU354</f>
        <v>#N/A</v>
      </c>
      <c r="AW360" s="155" t="e">
        <f t="shared" ref="AW360:AW364" si="1800">AV354</f>
        <v>#N/A</v>
      </c>
      <c r="AX360" s="155" t="e">
        <f t="shared" ref="AX360:AX364" si="1801">AW354</f>
        <v>#N/A</v>
      </c>
      <c r="AY360" s="155" t="e">
        <f t="shared" ref="AY360:AY364" si="1802">AX354</f>
        <v>#N/A</v>
      </c>
      <c r="AZ360" s="155" t="e">
        <f t="shared" ref="AZ360:AZ364" si="1803">AY354</f>
        <v>#N/A</v>
      </c>
      <c r="BA360" s="155" t="e">
        <f t="shared" ref="BA360:BA364" si="1804">AZ354</f>
        <v>#N/A</v>
      </c>
      <c r="BB360" s="155" t="e">
        <f t="shared" ref="BB360:BB364" si="1805">BA354</f>
        <v>#N/A</v>
      </c>
      <c r="BC360" s="155" t="e">
        <f t="shared" ref="BC360:BC364" si="1806">BB354</f>
        <v>#N/A</v>
      </c>
      <c r="BD360" s="155" t="e">
        <f t="shared" ref="BD360:BD364" si="1807">BC354</f>
        <v>#N/A</v>
      </c>
      <c r="BE360" s="155" t="e">
        <f t="shared" ref="BE360:BE364" si="1808">BD354</f>
        <v>#N/A</v>
      </c>
      <c r="BF360" s="155" t="e">
        <f t="shared" ref="BF360:BF364" si="1809">BE354</f>
        <v>#N/A</v>
      </c>
      <c r="BG360" s="155" t="e">
        <f t="shared" ref="BG360:BG364" si="1810">BF354</f>
        <v>#N/A</v>
      </c>
      <c r="BH360" s="155" t="e">
        <f t="shared" ref="BH360:BH364" si="1811">BG354</f>
        <v>#N/A</v>
      </c>
      <c r="BI360" s="155" t="e">
        <f t="shared" ref="BI360:BI364" si="1812">BH354</f>
        <v>#N/A</v>
      </c>
      <c r="BJ360" s="155" t="e">
        <f t="shared" ref="BJ360:BJ364" si="1813">BI354</f>
        <v>#N/A</v>
      </c>
      <c r="BK360" s="155" t="e">
        <f t="shared" ref="BK360:BK364" si="1814">BJ354</f>
        <v>#N/A</v>
      </c>
      <c r="BL360" s="155" t="e">
        <f t="shared" ref="BL360:BL364" si="1815">BK354</f>
        <v>#N/A</v>
      </c>
      <c r="BM360" s="155" t="e">
        <f t="shared" ref="BM360:BM364" si="1816">BL354</f>
        <v>#N/A</v>
      </c>
      <c r="BN360" s="155" t="e">
        <f t="shared" ref="BN360:BN364" si="1817">BM354</f>
        <v>#N/A</v>
      </c>
    </row>
    <row r="361" spans="1:66" s="155" customFormat="1" hidden="1">
      <c r="C361" s="155" t="s">
        <v>29</v>
      </c>
      <c r="E361" s="155">
        <f t="shared" ref="E361:E364" si="1818">D355</f>
        <v>0</v>
      </c>
      <c r="F361" s="155">
        <f t="shared" si="1757"/>
        <v>0</v>
      </c>
      <c r="G361" s="155">
        <f t="shared" si="1758"/>
        <v>0</v>
      </c>
      <c r="H361" s="155">
        <f t="shared" si="1759"/>
        <v>0</v>
      </c>
      <c r="I361" s="155">
        <f t="shared" si="1760"/>
        <v>0</v>
      </c>
      <c r="J361" s="155">
        <f t="shared" si="1761"/>
        <v>0</v>
      </c>
      <c r="K361" s="155">
        <f t="shared" si="1762"/>
        <v>0</v>
      </c>
      <c r="L361" s="155">
        <f t="shared" si="1763"/>
        <v>0</v>
      </c>
      <c r="M361" s="155">
        <f t="shared" si="1764"/>
        <v>0</v>
      </c>
      <c r="N361" s="155">
        <f t="shared" si="1765"/>
        <v>0</v>
      </c>
      <c r="O361" s="155">
        <f t="shared" si="1766"/>
        <v>0</v>
      </c>
      <c r="P361" s="155" t="e">
        <f t="shared" si="1767"/>
        <v>#N/A</v>
      </c>
      <c r="Q361" s="155" t="e">
        <f t="shared" si="1768"/>
        <v>#N/A</v>
      </c>
      <c r="R361" s="155" t="e">
        <f t="shared" si="1769"/>
        <v>#N/A</v>
      </c>
      <c r="S361" s="155" t="e">
        <f t="shared" si="1770"/>
        <v>#N/A</v>
      </c>
      <c r="T361" s="155" t="e">
        <f t="shared" si="1771"/>
        <v>#N/A</v>
      </c>
      <c r="U361" s="155" t="e">
        <f t="shared" si="1772"/>
        <v>#N/A</v>
      </c>
      <c r="V361" s="155" t="e">
        <f t="shared" si="1773"/>
        <v>#N/A</v>
      </c>
      <c r="W361" s="155" t="e">
        <f t="shared" si="1774"/>
        <v>#N/A</v>
      </c>
      <c r="X361" s="155" t="e">
        <f t="shared" si="1775"/>
        <v>#N/A</v>
      </c>
      <c r="Y361" s="155" t="e">
        <f t="shared" si="1776"/>
        <v>#N/A</v>
      </c>
      <c r="Z361" s="155" t="e">
        <f t="shared" si="1777"/>
        <v>#N/A</v>
      </c>
      <c r="AA361" s="155" t="e">
        <f t="shared" si="1778"/>
        <v>#N/A</v>
      </c>
      <c r="AB361" s="155" t="e">
        <f t="shared" si="1779"/>
        <v>#N/A</v>
      </c>
      <c r="AC361" s="155" t="e">
        <f t="shared" si="1780"/>
        <v>#N/A</v>
      </c>
      <c r="AD361" s="155" t="e">
        <f t="shared" si="1781"/>
        <v>#N/A</v>
      </c>
      <c r="AE361" s="155" t="e">
        <f t="shared" si="1782"/>
        <v>#N/A</v>
      </c>
      <c r="AF361" s="155" t="e">
        <f t="shared" si="1783"/>
        <v>#N/A</v>
      </c>
      <c r="AG361" s="155" t="e">
        <f t="shared" si="1784"/>
        <v>#N/A</v>
      </c>
      <c r="AH361" s="155" t="e">
        <f t="shared" si="1785"/>
        <v>#N/A</v>
      </c>
      <c r="AI361" s="155" t="e">
        <f t="shared" si="1786"/>
        <v>#N/A</v>
      </c>
      <c r="AJ361" s="155" t="e">
        <f t="shared" si="1787"/>
        <v>#N/A</v>
      </c>
      <c r="AK361" s="155" t="e">
        <f t="shared" si="1788"/>
        <v>#N/A</v>
      </c>
      <c r="AL361" s="155" t="e">
        <f t="shared" si="1789"/>
        <v>#N/A</v>
      </c>
      <c r="AM361" s="155" t="e">
        <f t="shared" si="1790"/>
        <v>#N/A</v>
      </c>
      <c r="AN361" s="155" t="e">
        <f t="shared" si="1791"/>
        <v>#N/A</v>
      </c>
      <c r="AO361" s="155" t="e">
        <f t="shared" si="1792"/>
        <v>#N/A</v>
      </c>
      <c r="AP361" s="155" t="e">
        <f t="shared" si="1793"/>
        <v>#N/A</v>
      </c>
      <c r="AQ361" s="155" t="e">
        <f t="shared" si="1794"/>
        <v>#N/A</v>
      </c>
      <c r="AR361" s="155" t="e">
        <f t="shared" si="1795"/>
        <v>#N/A</v>
      </c>
      <c r="AS361" s="155" t="e">
        <f t="shared" si="1796"/>
        <v>#N/A</v>
      </c>
      <c r="AT361" s="155" t="e">
        <f t="shared" si="1797"/>
        <v>#N/A</v>
      </c>
      <c r="AU361" s="155" t="e">
        <f t="shared" si="1798"/>
        <v>#N/A</v>
      </c>
      <c r="AV361" s="155" t="e">
        <f t="shared" si="1799"/>
        <v>#N/A</v>
      </c>
      <c r="AW361" s="155" t="e">
        <f t="shared" si="1800"/>
        <v>#N/A</v>
      </c>
      <c r="AX361" s="155" t="e">
        <f t="shared" si="1801"/>
        <v>#N/A</v>
      </c>
      <c r="AY361" s="155" t="e">
        <f t="shared" si="1802"/>
        <v>#N/A</v>
      </c>
      <c r="AZ361" s="155" t="e">
        <f t="shared" si="1803"/>
        <v>#N/A</v>
      </c>
      <c r="BA361" s="155" t="e">
        <f t="shared" si="1804"/>
        <v>#N/A</v>
      </c>
      <c r="BB361" s="155" t="e">
        <f t="shared" si="1805"/>
        <v>#N/A</v>
      </c>
      <c r="BC361" s="155" t="e">
        <f t="shared" si="1806"/>
        <v>#N/A</v>
      </c>
      <c r="BD361" s="155" t="e">
        <f t="shared" si="1807"/>
        <v>#N/A</v>
      </c>
      <c r="BE361" s="155" t="e">
        <f t="shared" si="1808"/>
        <v>#N/A</v>
      </c>
      <c r="BF361" s="155" t="e">
        <f t="shared" si="1809"/>
        <v>#N/A</v>
      </c>
      <c r="BG361" s="155" t="e">
        <f t="shared" si="1810"/>
        <v>#N/A</v>
      </c>
      <c r="BH361" s="155" t="e">
        <f t="shared" si="1811"/>
        <v>#N/A</v>
      </c>
      <c r="BI361" s="155" t="e">
        <f t="shared" si="1812"/>
        <v>#N/A</v>
      </c>
      <c r="BJ361" s="155" t="e">
        <f t="shared" si="1813"/>
        <v>#N/A</v>
      </c>
      <c r="BK361" s="155" t="e">
        <f t="shared" si="1814"/>
        <v>#N/A</v>
      </c>
      <c r="BL361" s="155" t="e">
        <f t="shared" si="1815"/>
        <v>#N/A</v>
      </c>
      <c r="BM361" s="155" t="e">
        <f t="shared" si="1816"/>
        <v>#N/A</v>
      </c>
      <c r="BN361" s="155" t="e">
        <f t="shared" si="1817"/>
        <v>#N/A</v>
      </c>
    </row>
    <row r="362" spans="1:66" s="155" customFormat="1" hidden="1">
      <c r="C362" s="155" t="s">
        <v>31</v>
      </c>
      <c r="E362" s="155">
        <f t="shared" si="1818"/>
        <v>0</v>
      </c>
      <c r="F362" s="155">
        <f t="shared" si="1757"/>
        <v>0</v>
      </c>
      <c r="G362" s="155">
        <f t="shared" si="1758"/>
        <v>0</v>
      </c>
      <c r="H362" s="155">
        <f t="shared" si="1759"/>
        <v>0</v>
      </c>
      <c r="I362" s="155">
        <f t="shared" si="1760"/>
        <v>0</v>
      </c>
      <c r="J362" s="155">
        <f t="shared" si="1761"/>
        <v>0</v>
      </c>
      <c r="K362" s="155">
        <f t="shared" si="1762"/>
        <v>0</v>
      </c>
      <c r="L362" s="155">
        <f t="shared" si="1763"/>
        <v>0</v>
      </c>
      <c r="M362" s="155">
        <f t="shared" si="1764"/>
        <v>0</v>
      </c>
      <c r="N362" s="155">
        <f t="shared" si="1765"/>
        <v>0</v>
      </c>
      <c r="O362" s="155">
        <f t="shared" si="1766"/>
        <v>0</v>
      </c>
      <c r="P362" s="155" t="e">
        <f t="shared" si="1767"/>
        <v>#N/A</v>
      </c>
      <c r="Q362" s="155" t="e">
        <f t="shared" si="1768"/>
        <v>#N/A</v>
      </c>
      <c r="R362" s="155" t="e">
        <f t="shared" si="1769"/>
        <v>#N/A</v>
      </c>
      <c r="S362" s="155" t="e">
        <f t="shared" si="1770"/>
        <v>#N/A</v>
      </c>
      <c r="T362" s="155" t="e">
        <f t="shared" si="1771"/>
        <v>#N/A</v>
      </c>
      <c r="U362" s="155" t="e">
        <f t="shared" si="1772"/>
        <v>#N/A</v>
      </c>
      <c r="V362" s="155" t="e">
        <f t="shared" si="1773"/>
        <v>#N/A</v>
      </c>
      <c r="W362" s="155" t="e">
        <f t="shared" si="1774"/>
        <v>#N/A</v>
      </c>
      <c r="X362" s="155" t="e">
        <f t="shared" si="1775"/>
        <v>#N/A</v>
      </c>
      <c r="Y362" s="155" t="e">
        <f t="shared" si="1776"/>
        <v>#N/A</v>
      </c>
      <c r="Z362" s="155" t="e">
        <f t="shared" si="1777"/>
        <v>#N/A</v>
      </c>
      <c r="AA362" s="155" t="e">
        <f t="shared" si="1778"/>
        <v>#N/A</v>
      </c>
      <c r="AB362" s="155" t="e">
        <f t="shared" si="1779"/>
        <v>#N/A</v>
      </c>
      <c r="AC362" s="155" t="e">
        <f t="shared" si="1780"/>
        <v>#N/A</v>
      </c>
      <c r="AD362" s="155" t="e">
        <f t="shared" si="1781"/>
        <v>#N/A</v>
      </c>
      <c r="AE362" s="155" t="e">
        <f t="shared" si="1782"/>
        <v>#N/A</v>
      </c>
      <c r="AF362" s="155" t="e">
        <f t="shared" si="1783"/>
        <v>#N/A</v>
      </c>
      <c r="AG362" s="155" t="e">
        <f t="shared" si="1784"/>
        <v>#N/A</v>
      </c>
      <c r="AH362" s="155" t="e">
        <f t="shared" si="1785"/>
        <v>#N/A</v>
      </c>
      <c r="AI362" s="155" t="e">
        <f t="shared" si="1786"/>
        <v>#N/A</v>
      </c>
      <c r="AJ362" s="155" t="e">
        <f t="shared" si="1787"/>
        <v>#N/A</v>
      </c>
      <c r="AK362" s="155" t="e">
        <f t="shared" si="1788"/>
        <v>#N/A</v>
      </c>
      <c r="AL362" s="155" t="e">
        <f t="shared" si="1789"/>
        <v>#N/A</v>
      </c>
      <c r="AM362" s="155" t="e">
        <f t="shared" si="1790"/>
        <v>#N/A</v>
      </c>
      <c r="AN362" s="155" t="e">
        <f t="shared" si="1791"/>
        <v>#N/A</v>
      </c>
      <c r="AO362" s="155" t="e">
        <f t="shared" si="1792"/>
        <v>#N/A</v>
      </c>
      <c r="AP362" s="155" t="e">
        <f t="shared" si="1793"/>
        <v>#N/A</v>
      </c>
      <c r="AQ362" s="155" t="e">
        <f t="shared" si="1794"/>
        <v>#N/A</v>
      </c>
      <c r="AR362" s="155" t="e">
        <f t="shared" si="1795"/>
        <v>#N/A</v>
      </c>
      <c r="AS362" s="155" t="e">
        <f t="shared" si="1796"/>
        <v>#N/A</v>
      </c>
      <c r="AT362" s="155" t="e">
        <f t="shared" si="1797"/>
        <v>#N/A</v>
      </c>
      <c r="AU362" s="155" t="e">
        <f t="shared" si="1798"/>
        <v>#N/A</v>
      </c>
      <c r="AV362" s="155" t="e">
        <f t="shared" si="1799"/>
        <v>#N/A</v>
      </c>
      <c r="AW362" s="155" t="e">
        <f t="shared" si="1800"/>
        <v>#N/A</v>
      </c>
      <c r="AX362" s="155" t="e">
        <f t="shared" si="1801"/>
        <v>#N/A</v>
      </c>
      <c r="AY362" s="155" t="e">
        <f t="shared" si="1802"/>
        <v>#N/A</v>
      </c>
      <c r="AZ362" s="155" t="e">
        <f t="shared" si="1803"/>
        <v>#N/A</v>
      </c>
      <c r="BA362" s="155" t="e">
        <f t="shared" si="1804"/>
        <v>#N/A</v>
      </c>
      <c r="BB362" s="155" t="e">
        <f t="shared" si="1805"/>
        <v>#N/A</v>
      </c>
      <c r="BC362" s="155" t="e">
        <f t="shared" si="1806"/>
        <v>#N/A</v>
      </c>
      <c r="BD362" s="155" t="e">
        <f t="shared" si="1807"/>
        <v>#N/A</v>
      </c>
      <c r="BE362" s="155" t="e">
        <f t="shared" si="1808"/>
        <v>#N/A</v>
      </c>
      <c r="BF362" s="155" t="e">
        <f t="shared" si="1809"/>
        <v>#N/A</v>
      </c>
      <c r="BG362" s="155" t="e">
        <f t="shared" si="1810"/>
        <v>#N/A</v>
      </c>
      <c r="BH362" s="155" t="e">
        <f t="shared" si="1811"/>
        <v>#N/A</v>
      </c>
      <c r="BI362" s="155" t="e">
        <f t="shared" si="1812"/>
        <v>#N/A</v>
      </c>
      <c r="BJ362" s="155" t="e">
        <f t="shared" si="1813"/>
        <v>#N/A</v>
      </c>
      <c r="BK362" s="155" t="e">
        <f t="shared" si="1814"/>
        <v>#N/A</v>
      </c>
      <c r="BL362" s="155" t="e">
        <f t="shared" si="1815"/>
        <v>#N/A</v>
      </c>
      <c r="BM362" s="155" t="e">
        <f t="shared" si="1816"/>
        <v>#N/A</v>
      </c>
      <c r="BN362" s="155" t="e">
        <f t="shared" si="1817"/>
        <v>#N/A</v>
      </c>
    </row>
    <row r="363" spans="1:66" s="155" customFormat="1" hidden="1">
      <c r="C363" s="155" t="s">
        <v>33</v>
      </c>
      <c r="E363" s="155">
        <f t="shared" si="1818"/>
        <v>0</v>
      </c>
      <c r="F363" s="155">
        <f t="shared" si="1757"/>
        <v>0</v>
      </c>
      <c r="G363" s="155">
        <f t="shared" si="1758"/>
        <v>0</v>
      </c>
      <c r="H363" s="155">
        <f t="shared" si="1759"/>
        <v>0</v>
      </c>
      <c r="I363" s="155">
        <f t="shared" si="1760"/>
        <v>0</v>
      </c>
      <c r="J363" s="155">
        <f t="shared" si="1761"/>
        <v>0</v>
      </c>
      <c r="K363" s="155">
        <f t="shared" si="1762"/>
        <v>0</v>
      </c>
      <c r="L363" s="155">
        <f t="shared" si="1763"/>
        <v>0</v>
      </c>
      <c r="M363" s="155">
        <f t="shared" si="1764"/>
        <v>0</v>
      </c>
      <c r="N363" s="155">
        <f t="shared" si="1765"/>
        <v>0</v>
      </c>
      <c r="O363" s="155">
        <f t="shared" si="1766"/>
        <v>0</v>
      </c>
      <c r="P363" s="155" t="e">
        <f t="shared" si="1767"/>
        <v>#N/A</v>
      </c>
      <c r="Q363" s="155" t="e">
        <f t="shared" si="1768"/>
        <v>#N/A</v>
      </c>
      <c r="R363" s="155" t="e">
        <f t="shared" si="1769"/>
        <v>#N/A</v>
      </c>
      <c r="S363" s="155" t="e">
        <f t="shared" si="1770"/>
        <v>#N/A</v>
      </c>
      <c r="T363" s="155" t="e">
        <f t="shared" si="1771"/>
        <v>#N/A</v>
      </c>
      <c r="U363" s="155" t="e">
        <f t="shared" si="1772"/>
        <v>#N/A</v>
      </c>
      <c r="V363" s="155" t="e">
        <f t="shared" si="1773"/>
        <v>#N/A</v>
      </c>
      <c r="W363" s="155" t="e">
        <f t="shared" si="1774"/>
        <v>#N/A</v>
      </c>
      <c r="X363" s="155" t="e">
        <f t="shared" si="1775"/>
        <v>#N/A</v>
      </c>
      <c r="Y363" s="155" t="e">
        <f t="shared" si="1776"/>
        <v>#N/A</v>
      </c>
      <c r="Z363" s="155" t="e">
        <f t="shared" si="1777"/>
        <v>#N/A</v>
      </c>
      <c r="AA363" s="155" t="e">
        <f t="shared" si="1778"/>
        <v>#N/A</v>
      </c>
      <c r="AB363" s="155" t="e">
        <f t="shared" si="1779"/>
        <v>#N/A</v>
      </c>
      <c r="AC363" s="155" t="e">
        <f t="shared" si="1780"/>
        <v>#N/A</v>
      </c>
      <c r="AD363" s="155" t="e">
        <f t="shared" si="1781"/>
        <v>#N/A</v>
      </c>
      <c r="AE363" s="155" t="e">
        <f t="shared" si="1782"/>
        <v>#N/A</v>
      </c>
      <c r="AF363" s="155" t="e">
        <f t="shared" si="1783"/>
        <v>#N/A</v>
      </c>
      <c r="AG363" s="155" t="e">
        <f t="shared" si="1784"/>
        <v>#N/A</v>
      </c>
      <c r="AH363" s="155" t="e">
        <f t="shared" si="1785"/>
        <v>#N/A</v>
      </c>
      <c r="AI363" s="155" t="e">
        <f t="shared" si="1786"/>
        <v>#N/A</v>
      </c>
      <c r="AJ363" s="155" t="e">
        <f t="shared" si="1787"/>
        <v>#N/A</v>
      </c>
      <c r="AK363" s="155" t="e">
        <f t="shared" si="1788"/>
        <v>#N/A</v>
      </c>
      <c r="AL363" s="155" t="e">
        <f t="shared" si="1789"/>
        <v>#N/A</v>
      </c>
      <c r="AM363" s="155" t="e">
        <f t="shared" si="1790"/>
        <v>#N/A</v>
      </c>
      <c r="AN363" s="155" t="e">
        <f t="shared" si="1791"/>
        <v>#N/A</v>
      </c>
      <c r="AO363" s="155" t="e">
        <f t="shared" si="1792"/>
        <v>#N/A</v>
      </c>
      <c r="AP363" s="155" t="e">
        <f t="shared" si="1793"/>
        <v>#N/A</v>
      </c>
      <c r="AQ363" s="155" t="e">
        <f t="shared" si="1794"/>
        <v>#N/A</v>
      </c>
      <c r="AR363" s="155" t="e">
        <f t="shared" si="1795"/>
        <v>#N/A</v>
      </c>
      <c r="AS363" s="155" t="e">
        <f t="shared" si="1796"/>
        <v>#N/A</v>
      </c>
      <c r="AT363" s="155" t="e">
        <f t="shared" si="1797"/>
        <v>#N/A</v>
      </c>
      <c r="AU363" s="155" t="e">
        <f t="shared" si="1798"/>
        <v>#N/A</v>
      </c>
      <c r="AV363" s="155" t="e">
        <f t="shared" si="1799"/>
        <v>#N/A</v>
      </c>
      <c r="AW363" s="155" t="e">
        <f t="shared" si="1800"/>
        <v>#N/A</v>
      </c>
      <c r="AX363" s="155" t="e">
        <f t="shared" si="1801"/>
        <v>#N/A</v>
      </c>
      <c r="AY363" s="155" t="e">
        <f t="shared" si="1802"/>
        <v>#N/A</v>
      </c>
      <c r="AZ363" s="155" t="e">
        <f t="shared" si="1803"/>
        <v>#N/A</v>
      </c>
      <c r="BA363" s="155" t="e">
        <f t="shared" si="1804"/>
        <v>#N/A</v>
      </c>
      <c r="BB363" s="155" t="e">
        <f t="shared" si="1805"/>
        <v>#N/A</v>
      </c>
      <c r="BC363" s="155" t="e">
        <f t="shared" si="1806"/>
        <v>#N/A</v>
      </c>
      <c r="BD363" s="155" t="e">
        <f t="shared" si="1807"/>
        <v>#N/A</v>
      </c>
      <c r="BE363" s="155" t="e">
        <f t="shared" si="1808"/>
        <v>#N/A</v>
      </c>
      <c r="BF363" s="155" t="e">
        <f t="shared" si="1809"/>
        <v>#N/A</v>
      </c>
      <c r="BG363" s="155" t="e">
        <f t="shared" si="1810"/>
        <v>#N/A</v>
      </c>
      <c r="BH363" s="155" t="e">
        <f t="shared" si="1811"/>
        <v>#N/A</v>
      </c>
      <c r="BI363" s="155" t="e">
        <f t="shared" si="1812"/>
        <v>#N/A</v>
      </c>
      <c r="BJ363" s="155" t="e">
        <f t="shared" si="1813"/>
        <v>#N/A</v>
      </c>
      <c r="BK363" s="155" t="e">
        <f t="shared" si="1814"/>
        <v>#N/A</v>
      </c>
      <c r="BL363" s="155" t="e">
        <f t="shared" si="1815"/>
        <v>#N/A</v>
      </c>
      <c r="BM363" s="155" t="e">
        <f t="shared" si="1816"/>
        <v>#N/A</v>
      </c>
      <c r="BN363" s="155" t="e">
        <f t="shared" si="1817"/>
        <v>#N/A</v>
      </c>
    </row>
    <row r="364" spans="1:66" s="155" customFormat="1" hidden="1">
      <c r="C364" s="155" t="s">
        <v>304</v>
      </c>
      <c r="E364" s="155">
        <f t="shared" si="1818"/>
        <v>0</v>
      </c>
      <c r="F364" s="155">
        <f t="shared" si="1757"/>
        <v>0</v>
      </c>
      <c r="G364" s="155">
        <f t="shared" si="1758"/>
        <v>0</v>
      </c>
      <c r="H364" s="155">
        <f t="shared" si="1759"/>
        <v>0</v>
      </c>
      <c r="I364" s="155">
        <f t="shared" si="1760"/>
        <v>0</v>
      </c>
      <c r="J364" s="155">
        <f t="shared" si="1761"/>
        <v>0</v>
      </c>
      <c r="K364" s="155">
        <f t="shared" si="1762"/>
        <v>0</v>
      </c>
      <c r="L364" s="155">
        <f t="shared" si="1763"/>
        <v>0</v>
      </c>
      <c r="M364" s="155">
        <f t="shared" si="1764"/>
        <v>0</v>
      </c>
      <c r="N364" s="155">
        <f t="shared" si="1765"/>
        <v>0</v>
      </c>
      <c r="O364" s="155">
        <f t="shared" si="1766"/>
        <v>0</v>
      </c>
      <c r="P364" s="155" t="e">
        <f t="shared" si="1767"/>
        <v>#N/A</v>
      </c>
      <c r="Q364" s="155" t="e">
        <f t="shared" si="1768"/>
        <v>#N/A</v>
      </c>
      <c r="R364" s="155" t="e">
        <f t="shared" si="1769"/>
        <v>#N/A</v>
      </c>
      <c r="S364" s="155" t="e">
        <f t="shared" si="1770"/>
        <v>#N/A</v>
      </c>
      <c r="T364" s="155" t="e">
        <f t="shared" si="1771"/>
        <v>#N/A</v>
      </c>
      <c r="U364" s="155" t="e">
        <f t="shared" si="1772"/>
        <v>#N/A</v>
      </c>
      <c r="V364" s="155" t="e">
        <f t="shared" si="1773"/>
        <v>#N/A</v>
      </c>
      <c r="W364" s="155" t="e">
        <f t="shared" si="1774"/>
        <v>#N/A</v>
      </c>
      <c r="X364" s="155" t="e">
        <f t="shared" si="1775"/>
        <v>#N/A</v>
      </c>
      <c r="Y364" s="155" t="e">
        <f t="shared" si="1776"/>
        <v>#N/A</v>
      </c>
      <c r="Z364" s="155" t="e">
        <f t="shared" si="1777"/>
        <v>#N/A</v>
      </c>
      <c r="AA364" s="155" t="e">
        <f t="shared" si="1778"/>
        <v>#N/A</v>
      </c>
      <c r="AB364" s="155" t="e">
        <f t="shared" si="1779"/>
        <v>#N/A</v>
      </c>
      <c r="AC364" s="155" t="e">
        <f t="shared" si="1780"/>
        <v>#N/A</v>
      </c>
      <c r="AD364" s="155" t="e">
        <f t="shared" si="1781"/>
        <v>#N/A</v>
      </c>
      <c r="AE364" s="155" t="e">
        <f t="shared" si="1782"/>
        <v>#N/A</v>
      </c>
      <c r="AF364" s="155" t="e">
        <f t="shared" si="1783"/>
        <v>#N/A</v>
      </c>
      <c r="AG364" s="155" t="e">
        <f t="shared" si="1784"/>
        <v>#N/A</v>
      </c>
      <c r="AH364" s="155" t="e">
        <f t="shared" si="1785"/>
        <v>#N/A</v>
      </c>
      <c r="AI364" s="155" t="e">
        <f t="shared" si="1786"/>
        <v>#N/A</v>
      </c>
      <c r="AJ364" s="155" t="e">
        <f t="shared" si="1787"/>
        <v>#N/A</v>
      </c>
      <c r="AK364" s="155" t="e">
        <f t="shared" si="1788"/>
        <v>#N/A</v>
      </c>
      <c r="AL364" s="155" t="e">
        <f t="shared" si="1789"/>
        <v>#N/A</v>
      </c>
      <c r="AM364" s="155" t="e">
        <f t="shared" si="1790"/>
        <v>#N/A</v>
      </c>
      <c r="AN364" s="155" t="e">
        <f t="shared" si="1791"/>
        <v>#N/A</v>
      </c>
      <c r="AO364" s="155" t="e">
        <f t="shared" si="1792"/>
        <v>#N/A</v>
      </c>
      <c r="AP364" s="155" t="e">
        <f t="shared" si="1793"/>
        <v>#N/A</v>
      </c>
      <c r="AQ364" s="155" t="e">
        <f t="shared" si="1794"/>
        <v>#N/A</v>
      </c>
      <c r="AR364" s="155" t="e">
        <f t="shared" si="1795"/>
        <v>#N/A</v>
      </c>
      <c r="AS364" s="155" t="e">
        <f t="shared" si="1796"/>
        <v>#N/A</v>
      </c>
      <c r="AT364" s="155" t="e">
        <f t="shared" si="1797"/>
        <v>#N/A</v>
      </c>
      <c r="AU364" s="155" t="e">
        <f t="shared" si="1798"/>
        <v>#N/A</v>
      </c>
      <c r="AV364" s="155" t="e">
        <f t="shared" si="1799"/>
        <v>#N/A</v>
      </c>
      <c r="AW364" s="155" t="e">
        <f t="shared" si="1800"/>
        <v>#N/A</v>
      </c>
      <c r="AX364" s="155" t="e">
        <f t="shared" si="1801"/>
        <v>#N/A</v>
      </c>
      <c r="AY364" s="155" t="e">
        <f t="shared" si="1802"/>
        <v>#N/A</v>
      </c>
      <c r="AZ364" s="155" t="e">
        <f t="shared" si="1803"/>
        <v>#N/A</v>
      </c>
      <c r="BA364" s="155" t="e">
        <f t="shared" si="1804"/>
        <v>#N/A</v>
      </c>
      <c r="BB364" s="155" t="e">
        <f t="shared" si="1805"/>
        <v>#N/A</v>
      </c>
      <c r="BC364" s="155" t="e">
        <f t="shared" si="1806"/>
        <v>#N/A</v>
      </c>
      <c r="BD364" s="155" t="e">
        <f t="shared" si="1807"/>
        <v>#N/A</v>
      </c>
      <c r="BE364" s="155" t="e">
        <f t="shared" si="1808"/>
        <v>#N/A</v>
      </c>
      <c r="BF364" s="155" t="e">
        <f t="shared" si="1809"/>
        <v>#N/A</v>
      </c>
      <c r="BG364" s="155" t="e">
        <f t="shared" si="1810"/>
        <v>#N/A</v>
      </c>
      <c r="BH364" s="155" t="e">
        <f t="shared" si="1811"/>
        <v>#N/A</v>
      </c>
      <c r="BI364" s="155" t="e">
        <f t="shared" si="1812"/>
        <v>#N/A</v>
      </c>
      <c r="BJ364" s="155" t="e">
        <f t="shared" si="1813"/>
        <v>#N/A</v>
      </c>
      <c r="BK364" s="155" t="e">
        <f t="shared" si="1814"/>
        <v>#N/A</v>
      </c>
      <c r="BL364" s="155" t="e">
        <f t="shared" si="1815"/>
        <v>#N/A</v>
      </c>
      <c r="BM364" s="155" t="e">
        <f t="shared" si="1816"/>
        <v>#N/A</v>
      </c>
      <c r="BN364" s="155" t="e">
        <f t="shared" si="1817"/>
        <v>#N/A</v>
      </c>
    </row>
    <row r="365" spans="1:66" s="155" customFormat="1" hidden="1"/>
    <row r="366" spans="1:66" s="155" customFormat="1" hidden="1">
      <c r="C366" s="155" t="s">
        <v>303</v>
      </c>
      <c r="F366" s="155">
        <f>E360</f>
        <v>0</v>
      </c>
      <c r="G366" s="155">
        <f t="shared" ref="G366:G370" si="1819">F360</f>
        <v>0</v>
      </c>
      <c r="H366" s="155">
        <f t="shared" ref="H366:H370" si="1820">G360</f>
        <v>0</v>
      </c>
      <c r="I366" s="155">
        <f t="shared" ref="I366:I370" si="1821">H360</f>
        <v>0</v>
      </c>
      <c r="J366" s="155">
        <f t="shared" ref="J366:J370" si="1822">I360</f>
        <v>0</v>
      </c>
      <c r="K366" s="155">
        <f t="shared" ref="K366:K370" si="1823">J360</f>
        <v>0</v>
      </c>
      <c r="L366" s="155">
        <f t="shared" ref="L366:L370" si="1824">K360</f>
        <v>0</v>
      </c>
      <c r="M366" s="155">
        <f t="shared" ref="M366:M370" si="1825">L360</f>
        <v>0</v>
      </c>
      <c r="N366" s="155">
        <f t="shared" ref="N366:N370" si="1826">M360</f>
        <v>0</v>
      </c>
      <c r="O366" s="155">
        <f t="shared" ref="O366:O370" si="1827">N360</f>
        <v>0</v>
      </c>
      <c r="P366" s="155">
        <f t="shared" ref="P366:P370" si="1828">O360</f>
        <v>0</v>
      </c>
      <c r="Q366" s="155">
        <f t="shared" ref="Q366:Q370" si="1829">P360</f>
        <v>0</v>
      </c>
      <c r="R366" s="155" t="e">
        <f t="shared" ref="R366:R370" si="1830">Q360</f>
        <v>#N/A</v>
      </c>
      <c r="S366" s="155" t="e">
        <f t="shared" ref="S366:S370" si="1831">R360</f>
        <v>#N/A</v>
      </c>
      <c r="T366" s="155" t="e">
        <f t="shared" ref="T366:T370" si="1832">S360</f>
        <v>#N/A</v>
      </c>
      <c r="U366" s="155" t="e">
        <f t="shared" ref="U366:U370" si="1833">T360</f>
        <v>#N/A</v>
      </c>
      <c r="V366" s="155" t="e">
        <f t="shared" ref="V366:V370" si="1834">U360</f>
        <v>#N/A</v>
      </c>
      <c r="W366" s="155" t="e">
        <f t="shared" ref="W366:W370" si="1835">V360</f>
        <v>#N/A</v>
      </c>
      <c r="X366" s="155" t="e">
        <f t="shared" ref="X366:X370" si="1836">W360</f>
        <v>#N/A</v>
      </c>
      <c r="Y366" s="155" t="e">
        <f t="shared" ref="Y366:Y370" si="1837">X360</f>
        <v>#N/A</v>
      </c>
      <c r="Z366" s="155" t="e">
        <f t="shared" ref="Z366:Z370" si="1838">Y360</f>
        <v>#N/A</v>
      </c>
      <c r="AA366" s="155" t="e">
        <f t="shared" ref="AA366:AA370" si="1839">Z360</f>
        <v>#N/A</v>
      </c>
      <c r="AB366" s="155" t="e">
        <f t="shared" ref="AB366:AB370" si="1840">AA360</f>
        <v>#N/A</v>
      </c>
      <c r="AC366" s="155" t="e">
        <f t="shared" ref="AC366:AC370" si="1841">AB360</f>
        <v>#N/A</v>
      </c>
      <c r="AD366" s="155" t="e">
        <f t="shared" ref="AD366:AD370" si="1842">AC360</f>
        <v>#N/A</v>
      </c>
      <c r="AE366" s="155" t="e">
        <f t="shared" ref="AE366:AE370" si="1843">AD360</f>
        <v>#N/A</v>
      </c>
      <c r="AF366" s="155" t="e">
        <f t="shared" ref="AF366:AF370" si="1844">AE360</f>
        <v>#N/A</v>
      </c>
      <c r="AG366" s="155" t="e">
        <f t="shared" ref="AG366:AG370" si="1845">AF360</f>
        <v>#N/A</v>
      </c>
      <c r="AH366" s="155" t="e">
        <f t="shared" ref="AH366:AH370" si="1846">AG360</f>
        <v>#N/A</v>
      </c>
      <c r="AI366" s="155" t="e">
        <f t="shared" ref="AI366:AI370" si="1847">AH360</f>
        <v>#N/A</v>
      </c>
      <c r="AJ366" s="155" t="e">
        <f t="shared" ref="AJ366:AJ370" si="1848">AI360</f>
        <v>#N/A</v>
      </c>
      <c r="AK366" s="155" t="e">
        <f t="shared" ref="AK366:AK370" si="1849">AJ360</f>
        <v>#N/A</v>
      </c>
      <c r="AL366" s="155" t="e">
        <f t="shared" ref="AL366:AL370" si="1850">AK360</f>
        <v>#N/A</v>
      </c>
      <c r="AM366" s="155" t="e">
        <f t="shared" ref="AM366:AM370" si="1851">AL360</f>
        <v>#N/A</v>
      </c>
      <c r="AN366" s="155" t="e">
        <f t="shared" ref="AN366:AN370" si="1852">AM360</f>
        <v>#N/A</v>
      </c>
      <c r="AO366" s="155" t="e">
        <f t="shared" ref="AO366:AO370" si="1853">AN360</f>
        <v>#N/A</v>
      </c>
      <c r="AP366" s="155" t="e">
        <f t="shared" ref="AP366:AP370" si="1854">AO360</f>
        <v>#N/A</v>
      </c>
      <c r="AQ366" s="155" t="e">
        <f t="shared" ref="AQ366:AQ370" si="1855">AP360</f>
        <v>#N/A</v>
      </c>
      <c r="AR366" s="155" t="e">
        <f t="shared" ref="AR366:AR370" si="1856">AQ360</f>
        <v>#N/A</v>
      </c>
      <c r="AS366" s="155" t="e">
        <f t="shared" ref="AS366:AS370" si="1857">AR360</f>
        <v>#N/A</v>
      </c>
      <c r="AT366" s="155" t="e">
        <f t="shared" ref="AT366:AT370" si="1858">AS360</f>
        <v>#N/A</v>
      </c>
      <c r="AU366" s="155" t="e">
        <f t="shared" ref="AU366:AU370" si="1859">AT360</f>
        <v>#N/A</v>
      </c>
      <c r="AV366" s="155" t="e">
        <f t="shared" ref="AV366:AV370" si="1860">AU360</f>
        <v>#N/A</v>
      </c>
      <c r="AW366" s="155" t="e">
        <f t="shared" ref="AW366:AW370" si="1861">AV360</f>
        <v>#N/A</v>
      </c>
      <c r="AX366" s="155" t="e">
        <f t="shared" ref="AX366:AX370" si="1862">AW360</f>
        <v>#N/A</v>
      </c>
      <c r="AY366" s="155" t="e">
        <f t="shared" ref="AY366:AY370" si="1863">AX360</f>
        <v>#N/A</v>
      </c>
      <c r="AZ366" s="155" t="e">
        <f t="shared" ref="AZ366:AZ370" si="1864">AY360</f>
        <v>#N/A</v>
      </c>
      <c r="BA366" s="155" t="e">
        <f t="shared" ref="BA366:BA370" si="1865">AZ360</f>
        <v>#N/A</v>
      </c>
      <c r="BB366" s="155" t="e">
        <f t="shared" ref="BB366:BB370" si="1866">BA360</f>
        <v>#N/A</v>
      </c>
      <c r="BC366" s="155" t="e">
        <f t="shared" ref="BC366:BC370" si="1867">BB360</f>
        <v>#N/A</v>
      </c>
      <c r="BD366" s="155" t="e">
        <f t="shared" ref="BD366:BD370" si="1868">BC360</f>
        <v>#N/A</v>
      </c>
      <c r="BE366" s="155" t="e">
        <f t="shared" ref="BE366:BE370" si="1869">BD360</f>
        <v>#N/A</v>
      </c>
      <c r="BF366" s="155" t="e">
        <f t="shared" ref="BF366:BF370" si="1870">BE360</f>
        <v>#N/A</v>
      </c>
      <c r="BG366" s="155" t="e">
        <f t="shared" ref="BG366:BG370" si="1871">BF360</f>
        <v>#N/A</v>
      </c>
      <c r="BH366" s="155" t="e">
        <f t="shared" ref="BH366:BH370" si="1872">BG360</f>
        <v>#N/A</v>
      </c>
      <c r="BI366" s="155" t="e">
        <f t="shared" ref="BI366:BI370" si="1873">BH360</f>
        <v>#N/A</v>
      </c>
      <c r="BJ366" s="155" t="e">
        <f t="shared" ref="BJ366:BJ370" si="1874">BI360</f>
        <v>#N/A</v>
      </c>
      <c r="BK366" s="155" t="e">
        <f t="shared" ref="BK366:BK370" si="1875">BJ360</f>
        <v>#N/A</v>
      </c>
      <c r="BL366" s="155" t="e">
        <f t="shared" ref="BL366:BL370" si="1876">BK360</f>
        <v>#N/A</v>
      </c>
      <c r="BM366" s="155" t="e">
        <f t="shared" ref="BM366:BM370" si="1877">BL360</f>
        <v>#N/A</v>
      </c>
      <c r="BN366" s="155" t="e">
        <f t="shared" ref="BN366:BN370" si="1878">BM360</f>
        <v>#N/A</v>
      </c>
    </row>
    <row r="367" spans="1:66" s="155" customFormat="1" hidden="1">
      <c r="C367" s="155" t="s">
        <v>29</v>
      </c>
      <c r="F367" s="155">
        <f t="shared" ref="F367:F370" si="1879">E361</f>
        <v>0</v>
      </c>
      <c r="G367" s="155">
        <f t="shared" si="1819"/>
        <v>0</v>
      </c>
      <c r="H367" s="155">
        <f t="shared" si="1820"/>
        <v>0</v>
      </c>
      <c r="I367" s="155">
        <f t="shared" si="1821"/>
        <v>0</v>
      </c>
      <c r="J367" s="155">
        <f t="shared" si="1822"/>
        <v>0</v>
      </c>
      <c r="K367" s="155">
        <f t="shared" si="1823"/>
        <v>0</v>
      </c>
      <c r="L367" s="155">
        <f t="shared" si="1824"/>
        <v>0</v>
      </c>
      <c r="M367" s="155">
        <f t="shared" si="1825"/>
        <v>0</v>
      </c>
      <c r="N367" s="155">
        <f t="shared" si="1826"/>
        <v>0</v>
      </c>
      <c r="O367" s="155">
        <f t="shared" si="1827"/>
        <v>0</v>
      </c>
      <c r="P367" s="155">
        <f t="shared" si="1828"/>
        <v>0</v>
      </c>
      <c r="Q367" s="155" t="e">
        <f t="shared" si="1829"/>
        <v>#N/A</v>
      </c>
      <c r="R367" s="155" t="e">
        <f t="shared" si="1830"/>
        <v>#N/A</v>
      </c>
      <c r="S367" s="155" t="e">
        <f t="shared" si="1831"/>
        <v>#N/A</v>
      </c>
      <c r="T367" s="155" t="e">
        <f t="shared" si="1832"/>
        <v>#N/A</v>
      </c>
      <c r="U367" s="155" t="e">
        <f t="shared" si="1833"/>
        <v>#N/A</v>
      </c>
      <c r="V367" s="155" t="e">
        <f t="shared" si="1834"/>
        <v>#N/A</v>
      </c>
      <c r="W367" s="155" t="e">
        <f t="shared" si="1835"/>
        <v>#N/A</v>
      </c>
      <c r="X367" s="155" t="e">
        <f t="shared" si="1836"/>
        <v>#N/A</v>
      </c>
      <c r="Y367" s="155" t="e">
        <f t="shared" si="1837"/>
        <v>#N/A</v>
      </c>
      <c r="Z367" s="155" t="e">
        <f t="shared" si="1838"/>
        <v>#N/A</v>
      </c>
      <c r="AA367" s="155" t="e">
        <f t="shared" si="1839"/>
        <v>#N/A</v>
      </c>
      <c r="AB367" s="155" t="e">
        <f t="shared" si="1840"/>
        <v>#N/A</v>
      </c>
      <c r="AC367" s="155" t="e">
        <f t="shared" si="1841"/>
        <v>#N/A</v>
      </c>
      <c r="AD367" s="155" t="e">
        <f t="shared" si="1842"/>
        <v>#N/A</v>
      </c>
      <c r="AE367" s="155" t="e">
        <f t="shared" si="1843"/>
        <v>#N/A</v>
      </c>
      <c r="AF367" s="155" t="e">
        <f t="shared" si="1844"/>
        <v>#N/A</v>
      </c>
      <c r="AG367" s="155" t="e">
        <f t="shared" si="1845"/>
        <v>#N/A</v>
      </c>
      <c r="AH367" s="155" t="e">
        <f t="shared" si="1846"/>
        <v>#N/A</v>
      </c>
      <c r="AI367" s="155" t="e">
        <f t="shared" si="1847"/>
        <v>#N/A</v>
      </c>
      <c r="AJ367" s="155" t="e">
        <f t="shared" si="1848"/>
        <v>#N/A</v>
      </c>
      <c r="AK367" s="155" t="e">
        <f t="shared" si="1849"/>
        <v>#N/A</v>
      </c>
      <c r="AL367" s="155" t="e">
        <f t="shared" si="1850"/>
        <v>#N/A</v>
      </c>
      <c r="AM367" s="155" t="e">
        <f t="shared" si="1851"/>
        <v>#N/A</v>
      </c>
      <c r="AN367" s="155" t="e">
        <f t="shared" si="1852"/>
        <v>#N/A</v>
      </c>
      <c r="AO367" s="155" t="e">
        <f t="shared" si="1853"/>
        <v>#N/A</v>
      </c>
      <c r="AP367" s="155" t="e">
        <f t="shared" si="1854"/>
        <v>#N/A</v>
      </c>
      <c r="AQ367" s="155" t="e">
        <f t="shared" si="1855"/>
        <v>#N/A</v>
      </c>
      <c r="AR367" s="155" t="e">
        <f t="shared" si="1856"/>
        <v>#N/A</v>
      </c>
      <c r="AS367" s="155" t="e">
        <f t="shared" si="1857"/>
        <v>#N/A</v>
      </c>
      <c r="AT367" s="155" t="e">
        <f t="shared" si="1858"/>
        <v>#N/A</v>
      </c>
      <c r="AU367" s="155" t="e">
        <f t="shared" si="1859"/>
        <v>#N/A</v>
      </c>
      <c r="AV367" s="155" t="e">
        <f t="shared" si="1860"/>
        <v>#N/A</v>
      </c>
      <c r="AW367" s="155" t="e">
        <f t="shared" si="1861"/>
        <v>#N/A</v>
      </c>
      <c r="AX367" s="155" t="e">
        <f t="shared" si="1862"/>
        <v>#N/A</v>
      </c>
      <c r="AY367" s="155" t="e">
        <f t="shared" si="1863"/>
        <v>#N/A</v>
      </c>
      <c r="AZ367" s="155" t="e">
        <f t="shared" si="1864"/>
        <v>#N/A</v>
      </c>
      <c r="BA367" s="155" t="e">
        <f t="shared" si="1865"/>
        <v>#N/A</v>
      </c>
      <c r="BB367" s="155" t="e">
        <f t="shared" si="1866"/>
        <v>#N/A</v>
      </c>
      <c r="BC367" s="155" t="e">
        <f t="shared" si="1867"/>
        <v>#N/A</v>
      </c>
      <c r="BD367" s="155" t="e">
        <f t="shared" si="1868"/>
        <v>#N/A</v>
      </c>
      <c r="BE367" s="155" t="e">
        <f t="shared" si="1869"/>
        <v>#N/A</v>
      </c>
      <c r="BF367" s="155" t="e">
        <f t="shared" si="1870"/>
        <v>#N/A</v>
      </c>
      <c r="BG367" s="155" t="e">
        <f t="shared" si="1871"/>
        <v>#N/A</v>
      </c>
      <c r="BH367" s="155" t="e">
        <f t="shared" si="1872"/>
        <v>#N/A</v>
      </c>
      <c r="BI367" s="155" t="e">
        <f t="shared" si="1873"/>
        <v>#N/A</v>
      </c>
      <c r="BJ367" s="155" t="e">
        <f t="shared" si="1874"/>
        <v>#N/A</v>
      </c>
      <c r="BK367" s="155" t="e">
        <f t="shared" si="1875"/>
        <v>#N/A</v>
      </c>
      <c r="BL367" s="155" t="e">
        <f t="shared" si="1876"/>
        <v>#N/A</v>
      </c>
      <c r="BM367" s="155" t="e">
        <f t="shared" si="1877"/>
        <v>#N/A</v>
      </c>
      <c r="BN367" s="155" t="e">
        <f t="shared" si="1878"/>
        <v>#N/A</v>
      </c>
    </row>
    <row r="368" spans="1:66" s="155" customFormat="1" hidden="1">
      <c r="C368" s="155" t="s">
        <v>31</v>
      </c>
      <c r="F368" s="155">
        <f t="shared" si="1879"/>
        <v>0</v>
      </c>
      <c r="G368" s="155">
        <f t="shared" si="1819"/>
        <v>0</v>
      </c>
      <c r="H368" s="155">
        <f t="shared" si="1820"/>
        <v>0</v>
      </c>
      <c r="I368" s="155">
        <f t="shared" si="1821"/>
        <v>0</v>
      </c>
      <c r="J368" s="155">
        <f t="shared" si="1822"/>
        <v>0</v>
      </c>
      <c r="K368" s="155">
        <f t="shared" si="1823"/>
        <v>0</v>
      </c>
      <c r="L368" s="155">
        <f t="shared" si="1824"/>
        <v>0</v>
      </c>
      <c r="M368" s="155">
        <f t="shared" si="1825"/>
        <v>0</v>
      </c>
      <c r="N368" s="155">
        <f t="shared" si="1826"/>
        <v>0</v>
      </c>
      <c r="O368" s="155">
        <f t="shared" si="1827"/>
        <v>0</v>
      </c>
      <c r="P368" s="155">
        <f t="shared" si="1828"/>
        <v>0</v>
      </c>
      <c r="Q368" s="155" t="e">
        <f t="shared" si="1829"/>
        <v>#N/A</v>
      </c>
      <c r="R368" s="155" t="e">
        <f t="shared" si="1830"/>
        <v>#N/A</v>
      </c>
      <c r="S368" s="155" t="e">
        <f t="shared" si="1831"/>
        <v>#N/A</v>
      </c>
      <c r="T368" s="155" t="e">
        <f t="shared" si="1832"/>
        <v>#N/A</v>
      </c>
      <c r="U368" s="155" t="e">
        <f t="shared" si="1833"/>
        <v>#N/A</v>
      </c>
      <c r="V368" s="155" t="e">
        <f t="shared" si="1834"/>
        <v>#N/A</v>
      </c>
      <c r="W368" s="155" t="e">
        <f t="shared" si="1835"/>
        <v>#N/A</v>
      </c>
      <c r="X368" s="155" t="e">
        <f t="shared" si="1836"/>
        <v>#N/A</v>
      </c>
      <c r="Y368" s="155" t="e">
        <f t="shared" si="1837"/>
        <v>#N/A</v>
      </c>
      <c r="Z368" s="155" t="e">
        <f t="shared" si="1838"/>
        <v>#N/A</v>
      </c>
      <c r="AA368" s="155" t="e">
        <f t="shared" si="1839"/>
        <v>#N/A</v>
      </c>
      <c r="AB368" s="155" t="e">
        <f t="shared" si="1840"/>
        <v>#N/A</v>
      </c>
      <c r="AC368" s="155" t="e">
        <f t="shared" si="1841"/>
        <v>#N/A</v>
      </c>
      <c r="AD368" s="155" t="e">
        <f t="shared" si="1842"/>
        <v>#N/A</v>
      </c>
      <c r="AE368" s="155" t="e">
        <f t="shared" si="1843"/>
        <v>#N/A</v>
      </c>
      <c r="AF368" s="155" t="e">
        <f t="shared" si="1844"/>
        <v>#N/A</v>
      </c>
      <c r="AG368" s="155" t="e">
        <f t="shared" si="1845"/>
        <v>#N/A</v>
      </c>
      <c r="AH368" s="155" t="e">
        <f t="shared" si="1846"/>
        <v>#N/A</v>
      </c>
      <c r="AI368" s="155" t="e">
        <f t="shared" si="1847"/>
        <v>#N/A</v>
      </c>
      <c r="AJ368" s="155" t="e">
        <f t="shared" si="1848"/>
        <v>#N/A</v>
      </c>
      <c r="AK368" s="155" t="e">
        <f t="shared" si="1849"/>
        <v>#N/A</v>
      </c>
      <c r="AL368" s="155" t="e">
        <f t="shared" si="1850"/>
        <v>#N/A</v>
      </c>
      <c r="AM368" s="155" t="e">
        <f t="shared" si="1851"/>
        <v>#N/A</v>
      </c>
      <c r="AN368" s="155" t="e">
        <f t="shared" si="1852"/>
        <v>#N/A</v>
      </c>
      <c r="AO368" s="155" t="e">
        <f t="shared" si="1853"/>
        <v>#N/A</v>
      </c>
      <c r="AP368" s="155" t="e">
        <f t="shared" si="1854"/>
        <v>#N/A</v>
      </c>
      <c r="AQ368" s="155" t="e">
        <f t="shared" si="1855"/>
        <v>#N/A</v>
      </c>
      <c r="AR368" s="155" t="e">
        <f t="shared" si="1856"/>
        <v>#N/A</v>
      </c>
      <c r="AS368" s="155" t="e">
        <f t="shared" si="1857"/>
        <v>#N/A</v>
      </c>
      <c r="AT368" s="155" t="e">
        <f t="shared" si="1858"/>
        <v>#N/A</v>
      </c>
      <c r="AU368" s="155" t="e">
        <f t="shared" si="1859"/>
        <v>#N/A</v>
      </c>
      <c r="AV368" s="155" t="e">
        <f t="shared" si="1860"/>
        <v>#N/A</v>
      </c>
      <c r="AW368" s="155" t="e">
        <f t="shared" si="1861"/>
        <v>#N/A</v>
      </c>
      <c r="AX368" s="155" t="e">
        <f t="shared" si="1862"/>
        <v>#N/A</v>
      </c>
      <c r="AY368" s="155" t="e">
        <f t="shared" si="1863"/>
        <v>#N/A</v>
      </c>
      <c r="AZ368" s="155" t="e">
        <f t="shared" si="1864"/>
        <v>#N/A</v>
      </c>
      <c r="BA368" s="155" t="e">
        <f t="shared" si="1865"/>
        <v>#N/A</v>
      </c>
      <c r="BB368" s="155" t="e">
        <f t="shared" si="1866"/>
        <v>#N/A</v>
      </c>
      <c r="BC368" s="155" t="e">
        <f t="shared" si="1867"/>
        <v>#N/A</v>
      </c>
      <c r="BD368" s="155" t="e">
        <f t="shared" si="1868"/>
        <v>#N/A</v>
      </c>
      <c r="BE368" s="155" t="e">
        <f t="shared" si="1869"/>
        <v>#N/A</v>
      </c>
      <c r="BF368" s="155" t="e">
        <f t="shared" si="1870"/>
        <v>#N/A</v>
      </c>
      <c r="BG368" s="155" t="e">
        <f t="shared" si="1871"/>
        <v>#N/A</v>
      </c>
      <c r="BH368" s="155" t="e">
        <f t="shared" si="1872"/>
        <v>#N/A</v>
      </c>
      <c r="BI368" s="155" t="e">
        <f t="shared" si="1873"/>
        <v>#N/A</v>
      </c>
      <c r="BJ368" s="155" t="e">
        <f t="shared" si="1874"/>
        <v>#N/A</v>
      </c>
      <c r="BK368" s="155" t="e">
        <f t="shared" si="1875"/>
        <v>#N/A</v>
      </c>
      <c r="BL368" s="155" t="e">
        <f t="shared" si="1876"/>
        <v>#N/A</v>
      </c>
      <c r="BM368" s="155" t="e">
        <f t="shared" si="1877"/>
        <v>#N/A</v>
      </c>
      <c r="BN368" s="155" t="e">
        <f t="shared" si="1878"/>
        <v>#N/A</v>
      </c>
    </row>
    <row r="369" spans="3:66" s="155" customFormat="1" hidden="1">
      <c r="C369" s="155" t="s">
        <v>33</v>
      </c>
      <c r="F369" s="155">
        <f t="shared" si="1879"/>
        <v>0</v>
      </c>
      <c r="G369" s="155">
        <f t="shared" si="1819"/>
        <v>0</v>
      </c>
      <c r="H369" s="155">
        <f t="shared" si="1820"/>
        <v>0</v>
      </c>
      <c r="I369" s="155">
        <f t="shared" si="1821"/>
        <v>0</v>
      </c>
      <c r="J369" s="155">
        <f t="shared" si="1822"/>
        <v>0</v>
      </c>
      <c r="K369" s="155">
        <f t="shared" si="1823"/>
        <v>0</v>
      </c>
      <c r="L369" s="155">
        <f t="shared" si="1824"/>
        <v>0</v>
      </c>
      <c r="M369" s="155">
        <f t="shared" si="1825"/>
        <v>0</v>
      </c>
      <c r="N369" s="155">
        <f t="shared" si="1826"/>
        <v>0</v>
      </c>
      <c r="O369" s="155">
        <f t="shared" si="1827"/>
        <v>0</v>
      </c>
      <c r="P369" s="155">
        <f t="shared" si="1828"/>
        <v>0</v>
      </c>
      <c r="Q369" s="155" t="e">
        <f t="shared" si="1829"/>
        <v>#N/A</v>
      </c>
      <c r="R369" s="155" t="e">
        <f t="shared" si="1830"/>
        <v>#N/A</v>
      </c>
      <c r="S369" s="155" t="e">
        <f t="shared" si="1831"/>
        <v>#N/A</v>
      </c>
      <c r="T369" s="155" t="e">
        <f t="shared" si="1832"/>
        <v>#N/A</v>
      </c>
      <c r="U369" s="155" t="e">
        <f t="shared" si="1833"/>
        <v>#N/A</v>
      </c>
      <c r="V369" s="155" t="e">
        <f t="shared" si="1834"/>
        <v>#N/A</v>
      </c>
      <c r="W369" s="155" t="e">
        <f t="shared" si="1835"/>
        <v>#N/A</v>
      </c>
      <c r="X369" s="155" t="e">
        <f t="shared" si="1836"/>
        <v>#N/A</v>
      </c>
      <c r="Y369" s="155" t="e">
        <f t="shared" si="1837"/>
        <v>#N/A</v>
      </c>
      <c r="Z369" s="155" t="e">
        <f t="shared" si="1838"/>
        <v>#N/A</v>
      </c>
      <c r="AA369" s="155" t="e">
        <f t="shared" si="1839"/>
        <v>#N/A</v>
      </c>
      <c r="AB369" s="155" t="e">
        <f t="shared" si="1840"/>
        <v>#N/A</v>
      </c>
      <c r="AC369" s="155" t="e">
        <f t="shared" si="1841"/>
        <v>#N/A</v>
      </c>
      <c r="AD369" s="155" t="e">
        <f t="shared" si="1842"/>
        <v>#N/A</v>
      </c>
      <c r="AE369" s="155" t="e">
        <f t="shared" si="1843"/>
        <v>#N/A</v>
      </c>
      <c r="AF369" s="155" t="e">
        <f t="shared" si="1844"/>
        <v>#N/A</v>
      </c>
      <c r="AG369" s="155" t="e">
        <f t="shared" si="1845"/>
        <v>#N/A</v>
      </c>
      <c r="AH369" s="155" t="e">
        <f t="shared" si="1846"/>
        <v>#N/A</v>
      </c>
      <c r="AI369" s="155" t="e">
        <f t="shared" si="1847"/>
        <v>#N/A</v>
      </c>
      <c r="AJ369" s="155" t="e">
        <f t="shared" si="1848"/>
        <v>#N/A</v>
      </c>
      <c r="AK369" s="155" t="e">
        <f t="shared" si="1849"/>
        <v>#N/A</v>
      </c>
      <c r="AL369" s="155" t="e">
        <f t="shared" si="1850"/>
        <v>#N/A</v>
      </c>
      <c r="AM369" s="155" t="e">
        <f t="shared" si="1851"/>
        <v>#N/A</v>
      </c>
      <c r="AN369" s="155" t="e">
        <f t="shared" si="1852"/>
        <v>#N/A</v>
      </c>
      <c r="AO369" s="155" t="e">
        <f t="shared" si="1853"/>
        <v>#N/A</v>
      </c>
      <c r="AP369" s="155" t="e">
        <f t="shared" si="1854"/>
        <v>#N/A</v>
      </c>
      <c r="AQ369" s="155" t="e">
        <f t="shared" si="1855"/>
        <v>#N/A</v>
      </c>
      <c r="AR369" s="155" t="e">
        <f t="shared" si="1856"/>
        <v>#N/A</v>
      </c>
      <c r="AS369" s="155" t="e">
        <f t="shared" si="1857"/>
        <v>#N/A</v>
      </c>
      <c r="AT369" s="155" t="e">
        <f t="shared" si="1858"/>
        <v>#N/A</v>
      </c>
      <c r="AU369" s="155" t="e">
        <f t="shared" si="1859"/>
        <v>#N/A</v>
      </c>
      <c r="AV369" s="155" t="e">
        <f t="shared" si="1860"/>
        <v>#N/A</v>
      </c>
      <c r="AW369" s="155" t="e">
        <f t="shared" si="1861"/>
        <v>#N/A</v>
      </c>
      <c r="AX369" s="155" t="e">
        <f t="shared" si="1862"/>
        <v>#N/A</v>
      </c>
      <c r="AY369" s="155" t="e">
        <f t="shared" si="1863"/>
        <v>#N/A</v>
      </c>
      <c r="AZ369" s="155" t="e">
        <f t="shared" si="1864"/>
        <v>#N/A</v>
      </c>
      <c r="BA369" s="155" t="e">
        <f t="shared" si="1865"/>
        <v>#N/A</v>
      </c>
      <c r="BB369" s="155" t="e">
        <f t="shared" si="1866"/>
        <v>#N/A</v>
      </c>
      <c r="BC369" s="155" t="e">
        <f t="shared" si="1867"/>
        <v>#N/A</v>
      </c>
      <c r="BD369" s="155" t="e">
        <f t="shared" si="1868"/>
        <v>#N/A</v>
      </c>
      <c r="BE369" s="155" t="e">
        <f t="shared" si="1869"/>
        <v>#N/A</v>
      </c>
      <c r="BF369" s="155" t="e">
        <f t="shared" si="1870"/>
        <v>#N/A</v>
      </c>
      <c r="BG369" s="155" t="e">
        <f t="shared" si="1871"/>
        <v>#N/A</v>
      </c>
      <c r="BH369" s="155" t="e">
        <f t="shared" si="1872"/>
        <v>#N/A</v>
      </c>
      <c r="BI369" s="155" t="e">
        <f t="shared" si="1873"/>
        <v>#N/A</v>
      </c>
      <c r="BJ369" s="155" t="e">
        <f t="shared" si="1874"/>
        <v>#N/A</v>
      </c>
      <c r="BK369" s="155" t="e">
        <f t="shared" si="1875"/>
        <v>#N/A</v>
      </c>
      <c r="BL369" s="155" t="e">
        <f t="shared" si="1876"/>
        <v>#N/A</v>
      </c>
      <c r="BM369" s="155" t="e">
        <f t="shared" si="1877"/>
        <v>#N/A</v>
      </c>
      <c r="BN369" s="155" t="e">
        <f t="shared" si="1878"/>
        <v>#N/A</v>
      </c>
    </row>
    <row r="370" spans="3:66" s="155" customFormat="1" hidden="1">
      <c r="C370" s="155" t="s">
        <v>304</v>
      </c>
      <c r="F370" s="155">
        <f t="shared" si="1879"/>
        <v>0</v>
      </c>
      <c r="G370" s="155">
        <f t="shared" si="1819"/>
        <v>0</v>
      </c>
      <c r="H370" s="155">
        <f t="shared" si="1820"/>
        <v>0</v>
      </c>
      <c r="I370" s="155">
        <f t="shared" si="1821"/>
        <v>0</v>
      </c>
      <c r="J370" s="155">
        <f t="shared" si="1822"/>
        <v>0</v>
      </c>
      <c r="K370" s="155">
        <f t="shared" si="1823"/>
        <v>0</v>
      </c>
      <c r="L370" s="155">
        <f t="shared" si="1824"/>
        <v>0</v>
      </c>
      <c r="M370" s="155">
        <f t="shared" si="1825"/>
        <v>0</v>
      </c>
      <c r="N370" s="155">
        <f t="shared" si="1826"/>
        <v>0</v>
      </c>
      <c r="O370" s="155">
        <f t="shared" si="1827"/>
        <v>0</v>
      </c>
      <c r="P370" s="155">
        <f t="shared" si="1828"/>
        <v>0</v>
      </c>
      <c r="Q370" s="155" t="e">
        <f t="shared" si="1829"/>
        <v>#N/A</v>
      </c>
      <c r="R370" s="155" t="e">
        <f t="shared" si="1830"/>
        <v>#N/A</v>
      </c>
      <c r="S370" s="155" t="e">
        <f t="shared" si="1831"/>
        <v>#N/A</v>
      </c>
      <c r="T370" s="155" t="e">
        <f t="shared" si="1832"/>
        <v>#N/A</v>
      </c>
      <c r="U370" s="155" t="e">
        <f t="shared" si="1833"/>
        <v>#N/A</v>
      </c>
      <c r="V370" s="155" t="e">
        <f t="shared" si="1834"/>
        <v>#N/A</v>
      </c>
      <c r="W370" s="155" t="e">
        <f t="shared" si="1835"/>
        <v>#N/A</v>
      </c>
      <c r="X370" s="155" t="e">
        <f t="shared" si="1836"/>
        <v>#N/A</v>
      </c>
      <c r="Y370" s="155" t="e">
        <f t="shared" si="1837"/>
        <v>#N/A</v>
      </c>
      <c r="Z370" s="155" t="e">
        <f t="shared" si="1838"/>
        <v>#N/A</v>
      </c>
      <c r="AA370" s="155" t="e">
        <f t="shared" si="1839"/>
        <v>#N/A</v>
      </c>
      <c r="AB370" s="155" t="e">
        <f t="shared" si="1840"/>
        <v>#N/A</v>
      </c>
      <c r="AC370" s="155" t="e">
        <f t="shared" si="1841"/>
        <v>#N/A</v>
      </c>
      <c r="AD370" s="155" t="e">
        <f t="shared" si="1842"/>
        <v>#N/A</v>
      </c>
      <c r="AE370" s="155" t="e">
        <f t="shared" si="1843"/>
        <v>#N/A</v>
      </c>
      <c r="AF370" s="155" t="e">
        <f t="shared" si="1844"/>
        <v>#N/A</v>
      </c>
      <c r="AG370" s="155" t="e">
        <f t="shared" si="1845"/>
        <v>#N/A</v>
      </c>
      <c r="AH370" s="155" t="e">
        <f t="shared" si="1846"/>
        <v>#N/A</v>
      </c>
      <c r="AI370" s="155" t="e">
        <f t="shared" si="1847"/>
        <v>#N/A</v>
      </c>
      <c r="AJ370" s="155" t="e">
        <f t="shared" si="1848"/>
        <v>#N/A</v>
      </c>
      <c r="AK370" s="155" t="e">
        <f t="shared" si="1849"/>
        <v>#N/A</v>
      </c>
      <c r="AL370" s="155" t="e">
        <f t="shared" si="1850"/>
        <v>#N/A</v>
      </c>
      <c r="AM370" s="155" t="e">
        <f t="shared" si="1851"/>
        <v>#N/A</v>
      </c>
      <c r="AN370" s="155" t="e">
        <f t="shared" si="1852"/>
        <v>#N/A</v>
      </c>
      <c r="AO370" s="155" t="e">
        <f t="shared" si="1853"/>
        <v>#N/A</v>
      </c>
      <c r="AP370" s="155" t="e">
        <f t="shared" si="1854"/>
        <v>#N/A</v>
      </c>
      <c r="AQ370" s="155" t="e">
        <f t="shared" si="1855"/>
        <v>#N/A</v>
      </c>
      <c r="AR370" s="155" t="e">
        <f t="shared" si="1856"/>
        <v>#N/A</v>
      </c>
      <c r="AS370" s="155" t="e">
        <f t="shared" si="1857"/>
        <v>#N/A</v>
      </c>
      <c r="AT370" s="155" t="e">
        <f t="shared" si="1858"/>
        <v>#N/A</v>
      </c>
      <c r="AU370" s="155" t="e">
        <f t="shared" si="1859"/>
        <v>#N/A</v>
      </c>
      <c r="AV370" s="155" t="e">
        <f t="shared" si="1860"/>
        <v>#N/A</v>
      </c>
      <c r="AW370" s="155" t="e">
        <f t="shared" si="1861"/>
        <v>#N/A</v>
      </c>
      <c r="AX370" s="155" t="e">
        <f t="shared" si="1862"/>
        <v>#N/A</v>
      </c>
      <c r="AY370" s="155" t="e">
        <f t="shared" si="1863"/>
        <v>#N/A</v>
      </c>
      <c r="AZ370" s="155" t="e">
        <f t="shared" si="1864"/>
        <v>#N/A</v>
      </c>
      <c r="BA370" s="155" t="e">
        <f t="shared" si="1865"/>
        <v>#N/A</v>
      </c>
      <c r="BB370" s="155" t="e">
        <f t="shared" si="1866"/>
        <v>#N/A</v>
      </c>
      <c r="BC370" s="155" t="e">
        <f t="shared" si="1867"/>
        <v>#N/A</v>
      </c>
      <c r="BD370" s="155" t="e">
        <f t="shared" si="1868"/>
        <v>#N/A</v>
      </c>
      <c r="BE370" s="155" t="e">
        <f t="shared" si="1869"/>
        <v>#N/A</v>
      </c>
      <c r="BF370" s="155" t="e">
        <f t="shared" si="1870"/>
        <v>#N/A</v>
      </c>
      <c r="BG370" s="155" t="e">
        <f t="shared" si="1871"/>
        <v>#N/A</v>
      </c>
      <c r="BH370" s="155" t="e">
        <f t="shared" si="1872"/>
        <v>#N/A</v>
      </c>
      <c r="BI370" s="155" t="e">
        <f t="shared" si="1873"/>
        <v>#N/A</v>
      </c>
      <c r="BJ370" s="155" t="e">
        <f t="shared" si="1874"/>
        <v>#N/A</v>
      </c>
      <c r="BK370" s="155" t="e">
        <f t="shared" si="1875"/>
        <v>#N/A</v>
      </c>
      <c r="BL370" s="155" t="e">
        <f t="shared" si="1876"/>
        <v>#N/A</v>
      </c>
      <c r="BM370" s="155" t="e">
        <f t="shared" si="1877"/>
        <v>#N/A</v>
      </c>
      <c r="BN370" s="155" t="e">
        <f t="shared" si="1878"/>
        <v>#N/A</v>
      </c>
    </row>
    <row r="371" spans="3:66" s="155" customFormat="1" hidden="1"/>
    <row r="372" spans="3:66" s="155" customFormat="1" hidden="1">
      <c r="C372" s="155" t="s">
        <v>303</v>
      </c>
      <c r="G372" s="155">
        <f>F366</f>
        <v>0</v>
      </c>
      <c r="H372" s="155">
        <f t="shared" ref="H372:H376" si="1880">G366</f>
        <v>0</v>
      </c>
      <c r="I372" s="155">
        <f t="shared" ref="I372:I376" si="1881">H366</f>
        <v>0</v>
      </c>
      <c r="J372" s="155">
        <f t="shared" ref="J372:J376" si="1882">I366</f>
        <v>0</v>
      </c>
      <c r="K372" s="155">
        <f t="shared" ref="K372:K376" si="1883">J366</f>
        <v>0</v>
      </c>
      <c r="L372" s="155">
        <f t="shared" ref="L372:L376" si="1884">K366</f>
        <v>0</v>
      </c>
      <c r="M372" s="155">
        <f t="shared" ref="M372:M376" si="1885">L366</f>
        <v>0</v>
      </c>
      <c r="N372" s="155">
        <f t="shared" ref="N372:N376" si="1886">M366</f>
        <v>0</v>
      </c>
      <c r="O372" s="155">
        <f t="shared" ref="O372:O376" si="1887">N366</f>
        <v>0</v>
      </c>
      <c r="P372" s="155">
        <f t="shared" ref="P372:P376" si="1888">O366</f>
        <v>0</v>
      </c>
      <c r="Q372" s="155">
        <f t="shared" ref="Q372:Q376" si="1889">P366</f>
        <v>0</v>
      </c>
      <c r="R372" s="155">
        <f t="shared" ref="R372:R376" si="1890">Q366</f>
        <v>0</v>
      </c>
      <c r="S372" s="155" t="e">
        <f t="shared" ref="S372:S376" si="1891">R366</f>
        <v>#N/A</v>
      </c>
      <c r="T372" s="155" t="e">
        <f t="shared" ref="T372:T376" si="1892">S366</f>
        <v>#N/A</v>
      </c>
      <c r="U372" s="155" t="e">
        <f t="shared" ref="U372:U376" si="1893">T366</f>
        <v>#N/A</v>
      </c>
      <c r="V372" s="155" t="e">
        <f t="shared" ref="V372:V376" si="1894">U366</f>
        <v>#N/A</v>
      </c>
      <c r="W372" s="155" t="e">
        <f t="shared" ref="W372:W376" si="1895">V366</f>
        <v>#N/A</v>
      </c>
      <c r="X372" s="155" t="e">
        <f t="shared" ref="X372:X376" si="1896">W366</f>
        <v>#N/A</v>
      </c>
      <c r="Y372" s="155" t="e">
        <f t="shared" ref="Y372:Y376" si="1897">X366</f>
        <v>#N/A</v>
      </c>
      <c r="Z372" s="155" t="e">
        <f t="shared" ref="Z372:Z376" si="1898">Y366</f>
        <v>#N/A</v>
      </c>
      <c r="AA372" s="155" t="e">
        <f t="shared" ref="AA372:AA376" si="1899">Z366</f>
        <v>#N/A</v>
      </c>
      <c r="AB372" s="155" t="e">
        <f t="shared" ref="AB372:AB376" si="1900">AA366</f>
        <v>#N/A</v>
      </c>
      <c r="AC372" s="155" t="e">
        <f t="shared" ref="AC372:AC376" si="1901">AB366</f>
        <v>#N/A</v>
      </c>
      <c r="AD372" s="155" t="e">
        <f t="shared" ref="AD372:AD376" si="1902">AC366</f>
        <v>#N/A</v>
      </c>
      <c r="AE372" s="155" t="e">
        <f t="shared" ref="AE372:AE376" si="1903">AD366</f>
        <v>#N/A</v>
      </c>
      <c r="AF372" s="155" t="e">
        <f t="shared" ref="AF372:AF376" si="1904">AE366</f>
        <v>#N/A</v>
      </c>
      <c r="AG372" s="155" t="e">
        <f t="shared" ref="AG372:AG376" si="1905">AF366</f>
        <v>#N/A</v>
      </c>
      <c r="AH372" s="155" t="e">
        <f t="shared" ref="AH372:AH376" si="1906">AG366</f>
        <v>#N/A</v>
      </c>
      <c r="AI372" s="155" t="e">
        <f t="shared" ref="AI372:AI376" si="1907">AH366</f>
        <v>#N/A</v>
      </c>
      <c r="AJ372" s="155" t="e">
        <f t="shared" ref="AJ372:AJ376" si="1908">AI366</f>
        <v>#N/A</v>
      </c>
      <c r="AK372" s="155" t="e">
        <f t="shared" ref="AK372:AK376" si="1909">AJ366</f>
        <v>#N/A</v>
      </c>
      <c r="AL372" s="155" t="e">
        <f t="shared" ref="AL372:AL376" si="1910">AK366</f>
        <v>#N/A</v>
      </c>
      <c r="AM372" s="155" t="e">
        <f t="shared" ref="AM372:AM376" si="1911">AL366</f>
        <v>#N/A</v>
      </c>
      <c r="AN372" s="155" t="e">
        <f t="shared" ref="AN372:AN376" si="1912">AM366</f>
        <v>#N/A</v>
      </c>
      <c r="AO372" s="155" t="e">
        <f t="shared" ref="AO372:AO376" si="1913">AN366</f>
        <v>#N/A</v>
      </c>
      <c r="AP372" s="155" t="e">
        <f t="shared" ref="AP372:AP376" si="1914">AO366</f>
        <v>#N/A</v>
      </c>
      <c r="AQ372" s="155" t="e">
        <f t="shared" ref="AQ372:AQ376" si="1915">AP366</f>
        <v>#N/A</v>
      </c>
      <c r="AR372" s="155" t="e">
        <f t="shared" ref="AR372:AR376" si="1916">AQ366</f>
        <v>#N/A</v>
      </c>
      <c r="AS372" s="155" t="e">
        <f t="shared" ref="AS372:AS376" si="1917">AR366</f>
        <v>#N/A</v>
      </c>
      <c r="AT372" s="155" t="e">
        <f t="shared" ref="AT372:AT376" si="1918">AS366</f>
        <v>#N/A</v>
      </c>
      <c r="AU372" s="155" t="e">
        <f t="shared" ref="AU372:AU376" si="1919">AT366</f>
        <v>#N/A</v>
      </c>
      <c r="AV372" s="155" t="e">
        <f t="shared" ref="AV372:AV376" si="1920">AU366</f>
        <v>#N/A</v>
      </c>
      <c r="AW372" s="155" t="e">
        <f t="shared" ref="AW372:AW376" si="1921">AV366</f>
        <v>#N/A</v>
      </c>
      <c r="AX372" s="155" t="e">
        <f t="shared" ref="AX372:AX376" si="1922">AW366</f>
        <v>#N/A</v>
      </c>
      <c r="AY372" s="155" t="e">
        <f t="shared" ref="AY372:AY376" si="1923">AX366</f>
        <v>#N/A</v>
      </c>
      <c r="AZ372" s="155" t="e">
        <f t="shared" ref="AZ372:AZ376" si="1924">AY366</f>
        <v>#N/A</v>
      </c>
      <c r="BA372" s="155" t="e">
        <f t="shared" ref="BA372:BA376" si="1925">AZ366</f>
        <v>#N/A</v>
      </c>
      <c r="BB372" s="155" t="e">
        <f t="shared" ref="BB372:BB376" si="1926">BA366</f>
        <v>#N/A</v>
      </c>
      <c r="BC372" s="155" t="e">
        <f t="shared" ref="BC372:BC376" si="1927">BB366</f>
        <v>#N/A</v>
      </c>
      <c r="BD372" s="155" t="e">
        <f t="shared" ref="BD372:BD376" si="1928">BC366</f>
        <v>#N/A</v>
      </c>
      <c r="BE372" s="155" t="e">
        <f t="shared" ref="BE372:BE376" si="1929">BD366</f>
        <v>#N/A</v>
      </c>
      <c r="BF372" s="155" t="e">
        <f t="shared" ref="BF372:BF376" si="1930">BE366</f>
        <v>#N/A</v>
      </c>
      <c r="BG372" s="155" t="e">
        <f t="shared" ref="BG372:BG376" si="1931">BF366</f>
        <v>#N/A</v>
      </c>
      <c r="BH372" s="155" t="e">
        <f t="shared" ref="BH372:BH376" si="1932">BG366</f>
        <v>#N/A</v>
      </c>
      <c r="BI372" s="155" t="e">
        <f t="shared" ref="BI372:BI376" si="1933">BH366</f>
        <v>#N/A</v>
      </c>
      <c r="BJ372" s="155" t="e">
        <f t="shared" ref="BJ372:BJ376" si="1934">BI366</f>
        <v>#N/A</v>
      </c>
      <c r="BK372" s="155" t="e">
        <f t="shared" ref="BK372:BK376" si="1935">BJ366</f>
        <v>#N/A</v>
      </c>
      <c r="BL372" s="155" t="e">
        <f t="shared" ref="BL372:BL376" si="1936">BK366</f>
        <v>#N/A</v>
      </c>
      <c r="BM372" s="155" t="e">
        <f t="shared" ref="BM372:BM376" si="1937">BL366</f>
        <v>#N/A</v>
      </c>
      <c r="BN372" s="155" t="e">
        <f t="shared" ref="BN372:BN376" si="1938">BM366</f>
        <v>#N/A</v>
      </c>
    </row>
    <row r="373" spans="3:66" s="155" customFormat="1" hidden="1">
      <c r="C373" s="155" t="s">
        <v>29</v>
      </c>
      <c r="G373" s="155">
        <f t="shared" ref="G373:G376" si="1939">F367</f>
        <v>0</v>
      </c>
      <c r="H373" s="155">
        <f t="shared" si="1880"/>
        <v>0</v>
      </c>
      <c r="I373" s="155">
        <f t="shared" si="1881"/>
        <v>0</v>
      </c>
      <c r="J373" s="155">
        <f t="shared" si="1882"/>
        <v>0</v>
      </c>
      <c r="K373" s="155">
        <f t="shared" si="1883"/>
        <v>0</v>
      </c>
      <c r="L373" s="155">
        <f t="shared" si="1884"/>
        <v>0</v>
      </c>
      <c r="M373" s="155">
        <f t="shared" si="1885"/>
        <v>0</v>
      </c>
      <c r="N373" s="155">
        <f t="shared" si="1886"/>
        <v>0</v>
      </c>
      <c r="O373" s="155">
        <f t="shared" si="1887"/>
        <v>0</v>
      </c>
      <c r="P373" s="155">
        <f t="shared" si="1888"/>
        <v>0</v>
      </c>
      <c r="Q373" s="155">
        <f t="shared" si="1889"/>
        <v>0</v>
      </c>
      <c r="R373" s="155" t="e">
        <f t="shared" si="1890"/>
        <v>#N/A</v>
      </c>
      <c r="S373" s="155" t="e">
        <f t="shared" si="1891"/>
        <v>#N/A</v>
      </c>
      <c r="T373" s="155" t="e">
        <f t="shared" si="1892"/>
        <v>#N/A</v>
      </c>
      <c r="U373" s="155" t="e">
        <f t="shared" si="1893"/>
        <v>#N/A</v>
      </c>
      <c r="V373" s="155" t="e">
        <f t="shared" si="1894"/>
        <v>#N/A</v>
      </c>
      <c r="W373" s="155" t="e">
        <f t="shared" si="1895"/>
        <v>#N/A</v>
      </c>
      <c r="X373" s="155" t="e">
        <f t="shared" si="1896"/>
        <v>#N/A</v>
      </c>
      <c r="Y373" s="155" t="e">
        <f t="shared" si="1897"/>
        <v>#N/A</v>
      </c>
      <c r="Z373" s="155" t="e">
        <f t="shared" si="1898"/>
        <v>#N/A</v>
      </c>
      <c r="AA373" s="155" t="e">
        <f t="shared" si="1899"/>
        <v>#N/A</v>
      </c>
      <c r="AB373" s="155" t="e">
        <f t="shared" si="1900"/>
        <v>#N/A</v>
      </c>
      <c r="AC373" s="155" t="e">
        <f t="shared" si="1901"/>
        <v>#N/A</v>
      </c>
      <c r="AD373" s="155" t="e">
        <f t="shared" si="1902"/>
        <v>#N/A</v>
      </c>
      <c r="AE373" s="155" t="e">
        <f t="shared" si="1903"/>
        <v>#N/A</v>
      </c>
      <c r="AF373" s="155" t="e">
        <f t="shared" si="1904"/>
        <v>#N/A</v>
      </c>
      <c r="AG373" s="155" t="e">
        <f t="shared" si="1905"/>
        <v>#N/A</v>
      </c>
      <c r="AH373" s="155" t="e">
        <f t="shared" si="1906"/>
        <v>#N/A</v>
      </c>
      <c r="AI373" s="155" t="e">
        <f t="shared" si="1907"/>
        <v>#N/A</v>
      </c>
      <c r="AJ373" s="155" t="e">
        <f t="shared" si="1908"/>
        <v>#N/A</v>
      </c>
      <c r="AK373" s="155" t="e">
        <f t="shared" si="1909"/>
        <v>#N/A</v>
      </c>
      <c r="AL373" s="155" t="e">
        <f t="shared" si="1910"/>
        <v>#N/A</v>
      </c>
      <c r="AM373" s="155" t="e">
        <f t="shared" si="1911"/>
        <v>#N/A</v>
      </c>
      <c r="AN373" s="155" t="e">
        <f t="shared" si="1912"/>
        <v>#N/A</v>
      </c>
      <c r="AO373" s="155" t="e">
        <f t="shared" si="1913"/>
        <v>#N/A</v>
      </c>
      <c r="AP373" s="155" t="e">
        <f t="shared" si="1914"/>
        <v>#N/A</v>
      </c>
      <c r="AQ373" s="155" t="e">
        <f t="shared" si="1915"/>
        <v>#N/A</v>
      </c>
      <c r="AR373" s="155" t="e">
        <f t="shared" si="1916"/>
        <v>#N/A</v>
      </c>
      <c r="AS373" s="155" t="e">
        <f t="shared" si="1917"/>
        <v>#N/A</v>
      </c>
      <c r="AT373" s="155" t="e">
        <f t="shared" si="1918"/>
        <v>#N/A</v>
      </c>
      <c r="AU373" s="155" t="e">
        <f t="shared" si="1919"/>
        <v>#N/A</v>
      </c>
      <c r="AV373" s="155" t="e">
        <f t="shared" si="1920"/>
        <v>#N/A</v>
      </c>
      <c r="AW373" s="155" t="e">
        <f t="shared" si="1921"/>
        <v>#N/A</v>
      </c>
      <c r="AX373" s="155" t="e">
        <f t="shared" si="1922"/>
        <v>#N/A</v>
      </c>
      <c r="AY373" s="155" t="e">
        <f t="shared" si="1923"/>
        <v>#N/A</v>
      </c>
      <c r="AZ373" s="155" t="e">
        <f t="shared" si="1924"/>
        <v>#N/A</v>
      </c>
      <c r="BA373" s="155" t="e">
        <f t="shared" si="1925"/>
        <v>#N/A</v>
      </c>
      <c r="BB373" s="155" t="e">
        <f t="shared" si="1926"/>
        <v>#N/A</v>
      </c>
      <c r="BC373" s="155" t="e">
        <f t="shared" si="1927"/>
        <v>#N/A</v>
      </c>
      <c r="BD373" s="155" t="e">
        <f t="shared" si="1928"/>
        <v>#N/A</v>
      </c>
      <c r="BE373" s="155" t="e">
        <f t="shared" si="1929"/>
        <v>#N/A</v>
      </c>
      <c r="BF373" s="155" t="e">
        <f t="shared" si="1930"/>
        <v>#N/A</v>
      </c>
      <c r="BG373" s="155" t="e">
        <f t="shared" si="1931"/>
        <v>#N/A</v>
      </c>
      <c r="BH373" s="155" t="e">
        <f t="shared" si="1932"/>
        <v>#N/A</v>
      </c>
      <c r="BI373" s="155" t="e">
        <f t="shared" si="1933"/>
        <v>#N/A</v>
      </c>
      <c r="BJ373" s="155" t="e">
        <f t="shared" si="1934"/>
        <v>#N/A</v>
      </c>
      <c r="BK373" s="155" t="e">
        <f t="shared" si="1935"/>
        <v>#N/A</v>
      </c>
      <c r="BL373" s="155" t="e">
        <f t="shared" si="1936"/>
        <v>#N/A</v>
      </c>
      <c r="BM373" s="155" t="e">
        <f t="shared" si="1937"/>
        <v>#N/A</v>
      </c>
      <c r="BN373" s="155" t="e">
        <f t="shared" si="1938"/>
        <v>#N/A</v>
      </c>
    </row>
    <row r="374" spans="3:66" s="155" customFormat="1" hidden="1">
      <c r="C374" s="155" t="s">
        <v>31</v>
      </c>
      <c r="G374" s="155">
        <f t="shared" si="1939"/>
        <v>0</v>
      </c>
      <c r="H374" s="155">
        <f t="shared" si="1880"/>
        <v>0</v>
      </c>
      <c r="I374" s="155">
        <f t="shared" si="1881"/>
        <v>0</v>
      </c>
      <c r="J374" s="155">
        <f t="shared" si="1882"/>
        <v>0</v>
      </c>
      <c r="K374" s="155">
        <f t="shared" si="1883"/>
        <v>0</v>
      </c>
      <c r="L374" s="155">
        <f t="shared" si="1884"/>
        <v>0</v>
      </c>
      <c r="M374" s="155">
        <f t="shared" si="1885"/>
        <v>0</v>
      </c>
      <c r="N374" s="155">
        <f t="shared" si="1886"/>
        <v>0</v>
      </c>
      <c r="O374" s="155">
        <f t="shared" si="1887"/>
        <v>0</v>
      </c>
      <c r="P374" s="155">
        <f t="shared" si="1888"/>
        <v>0</v>
      </c>
      <c r="Q374" s="155">
        <f t="shared" si="1889"/>
        <v>0</v>
      </c>
      <c r="R374" s="155" t="e">
        <f t="shared" si="1890"/>
        <v>#N/A</v>
      </c>
      <c r="S374" s="155" t="e">
        <f t="shared" si="1891"/>
        <v>#N/A</v>
      </c>
      <c r="T374" s="155" t="e">
        <f t="shared" si="1892"/>
        <v>#N/A</v>
      </c>
      <c r="U374" s="155" t="e">
        <f t="shared" si="1893"/>
        <v>#N/A</v>
      </c>
      <c r="V374" s="155" t="e">
        <f t="shared" si="1894"/>
        <v>#N/A</v>
      </c>
      <c r="W374" s="155" t="e">
        <f t="shared" si="1895"/>
        <v>#N/A</v>
      </c>
      <c r="X374" s="155" t="e">
        <f t="shared" si="1896"/>
        <v>#N/A</v>
      </c>
      <c r="Y374" s="155" t="e">
        <f t="shared" si="1897"/>
        <v>#N/A</v>
      </c>
      <c r="Z374" s="155" t="e">
        <f t="shared" si="1898"/>
        <v>#N/A</v>
      </c>
      <c r="AA374" s="155" t="e">
        <f t="shared" si="1899"/>
        <v>#N/A</v>
      </c>
      <c r="AB374" s="155" t="e">
        <f t="shared" si="1900"/>
        <v>#N/A</v>
      </c>
      <c r="AC374" s="155" t="e">
        <f t="shared" si="1901"/>
        <v>#N/A</v>
      </c>
      <c r="AD374" s="155" t="e">
        <f t="shared" si="1902"/>
        <v>#N/A</v>
      </c>
      <c r="AE374" s="155" t="e">
        <f t="shared" si="1903"/>
        <v>#N/A</v>
      </c>
      <c r="AF374" s="155" t="e">
        <f t="shared" si="1904"/>
        <v>#N/A</v>
      </c>
      <c r="AG374" s="155" t="e">
        <f t="shared" si="1905"/>
        <v>#N/A</v>
      </c>
      <c r="AH374" s="155" t="e">
        <f t="shared" si="1906"/>
        <v>#N/A</v>
      </c>
      <c r="AI374" s="155" t="e">
        <f t="shared" si="1907"/>
        <v>#N/A</v>
      </c>
      <c r="AJ374" s="155" t="e">
        <f t="shared" si="1908"/>
        <v>#N/A</v>
      </c>
      <c r="AK374" s="155" t="e">
        <f t="shared" si="1909"/>
        <v>#N/A</v>
      </c>
      <c r="AL374" s="155" t="e">
        <f t="shared" si="1910"/>
        <v>#N/A</v>
      </c>
      <c r="AM374" s="155" t="e">
        <f t="shared" si="1911"/>
        <v>#N/A</v>
      </c>
      <c r="AN374" s="155" t="e">
        <f t="shared" si="1912"/>
        <v>#N/A</v>
      </c>
      <c r="AO374" s="155" t="e">
        <f t="shared" si="1913"/>
        <v>#N/A</v>
      </c>
      <c r="AP374" s="155" t="e">
        <f t="shared" si="1914"/>
        <v>#N/A</v>
      </c>
      <c r="AQ374" s="155" t="e">
        <f t="shared" si="1915"/>
        <v>#N/A</v>
      </c>
      <c r="AR374" s="155" t="e">
        <f t="shared" si="1916"/>
        <v>#N/A</v>
      </c>
      <c r="AS374" s="155" t="e">
        <f t="shared" si="1917"/>
        <v>#N/A</v>
      </c>
      <c r="AT374" s="155" t="e">
        <f t="shared" si="1918"/>
        <v>#N/A</v>
      </c>
      <c r="AU374" s="155" t="e">
        <f t="shared" si="1919"/>
        <v>#N/A</v>
      </c>
      <c r="AV374" s="155" t="e">
        <f t="shared" si="1920"/>
        <v>#N/A</v>
      </c>
      <c r="AW374" s="155" t="e">
        <f t="shared" si="1921"/>
        <v>#N/A</v>
      </c>
      <c r="AX374" s="155" t="e">
        <f t="shared" si="1922"/>
        <v>#N/A</v>
      </c>
      <c r="AY374" s="155" t="e">
        <f t="shared" si="1923"/>
        <v>#N/A</v>
      </c>
      <c r="AZ374" s="155" t="e">
        <f t="shared" si="1924"/>
        <v>#N/A</v>
      </c>
      <c r="BA374" s="155" t="e">
        <f t="shared" si="1925"/>
        <v>#N/A</v>
      </c>
      <c r="BB374" s="155" t="e">
        <f t="shared" si="1926"/>
        <v>#N/A</v>
      </c>
      <c r="BC374" s="155" t="e">
        <f t="shared" si="1927"/>
        <v>#N/A</v>
      </c>
      <c r="BD374" s="155" t="e">
        <f t="shared" si="1928"/>
        <v>#N/A</v>
      </c>
      <c r="BE374" s="155" t="e">
        <f t="shared" si="1929"/>
        <v>#N/A</v>
      </c>
      <c r="BF374" s="155" t="e">
        <f t="shared" si="1930"/>
        <v>#N/A</v>
      </c>
      <c r="BG374" s="155" t="e">
        <f t="shared" si="1931"/>
        <v>#N/A</v>
      </c>
      <c r="BH374" s="155" t="e">
        <f t="shared" si="1932"/>
        <v>#N/A</v>
      </c>
      <c r="BI374" s="155" t="e">
        <f t="shared" si="1933"/>
        <v>#N/A</v>
      </c>
      <c r="BJ374" s="155" t="e">
        <f t="shared" si="1934"/>
        <v>#N/A</v>
      </c>
      <c r="BK374" s="155" t="e">
        <f t="shared" si="1935"/>
        <v>#N/A</v>
      </c>
      <c r="BL374" s="155" t="e">
        <f t="shared" si="1936"/>
        <v>#N/A</v>
      </c>
      <c r="BM374" s="155" t="e">
        <f t="shared" si="1937"/>
        <v>#N/A</v>
      </c>
      <c r="BN374" s="155" t="e">
        <f t="shared" si="1938"/>
        <v>#N/A</v>
      </c>
    </row>
    <row r="375" spans="3:66" s="155" customFormat="1" hidden="1">
      <c r="C375" s="155" t="s">
        <v>33</v>
      </c>
      <c r="G375" s="155">
        <f t="shared" si="1939"/>
        <v>0</v>
      </c>
      <c r="H375" s="155">
        <f t="shared" si="1880"/>
        <v>0</v>
      </c>
      <c r="I375" s="155">
        <f t="shared" si="1881"/>
        <v>0</v>
      </c>
      <c r="J375" s="155">
        <f t="shared" si="1882"/>
        <v>0</v>
      </c>
      <c r="K375" s="155">
        <f t="shared" si="1883"/>
        <v>0</v>
      </c>
      <c r="L375" s="155">
        <f t="shared" si="1884"/>
        <v>0</v>
      </c>
      <c r="M375" s="155">
        <f t="shared" si="1885"/>
        <v>0</v>
      </c>
      <c r="N375" s="155">
        <f t="shared" si="1886"/>
        <v>0</v>
      </c>
      <c r="O375" s="155">
        <f t="shared" si="1887"/>
        <v>0</v>
      </c>
      <c r="P375" s="155">
        <f t="shared" si="1888"/>
        <v>0</v>
      </c>
      <c r="Q375" s="155">
        <f t="shared" si="1889"/>
        <v>0</v>
      </c>
      <c r="R375" s="155" t="e">
        <f t="shared" si="1890"/>
        <v>#N/A</v>
      </c>
      <c r="S375" s="155" t="e">
        <f t="shared" si="1891"/>
        <v>#N/A</v>
      </c>
      <c r="T375" s="155" t="e">
        <f t="shared" si="1892"/>
        <v>#N/A</v>
      </c>
      <c r="U375" s="155" t="e">
        <f t="shared" si="1893"/>
        <v>#N/A</v>
      </c>
      <c r="V375" s="155" t="e">
        <f t="shared" si="1894"/>
        <v>#N/A</v>
      </c>
      <c r="W375" s="155" t="e">
        <f t="shared" si="1895"/>
        <v>#N/A</v>
      </c>
      <c r="X375" s="155" t="e">
        <f t="shared" si="1896"/>
        <v>#N/A</v>
      </c>
      <c r="Y375" s="155" t="e">
        <f t="shared" si="1897"/>
        <v>#N/A</v>
      </c>
      <c r="Z375" s="155" t="e">
        <f t="shared" si="1898"/>
        <v>#N/A</v>
      </c>
      <c r="AA375" s="155" t="e">
        <f t="shared" si="1899"/>
        <v>#N/A</v>
      </c>
      <c r="AB375" s="155" t="e">
        <f t="shared" si="1900"/>
        <v>#N/A</v>
      </c>
      <c r="AC375" s="155" t="e">
        <f t="shared" si="1901"/>
        <v>#N/A</v>
      </c>
      <c r="AD375" s="155" t="e">
        <f t="shared" si="1902"/>
        <v>#N/A</v>
      </c>
      <c r="AE375" s="155" t="e">
        <f t="shared" si="1903"/>
        <v>#N/A</v>
      </c>
      <c r="AF375" s="155" t="e">
        <f t="shared" si="1904"/>
        <v>#N/A</v>
      </c>
      <c r="AG375" s="155" t="e">
        <f t="shared" si="1905"/>
        <v>#N/A</v>
      </c>
      <c r="AH375" s="155" t="e">
        <f t="shared" si="1906"/>
        <v>#N/A</v>
      </c>
      <c r="AI375" s="155" t="e">
        <f t="shared" si="1907"/>
        <v>#N/A</v>
      </c>
      <c r="AJ375" s="155" t="e">
        <f t="shared" si="1908"/>
        <v>#N/A</v>
      </c>
      <c r="AK375" s="155" t="e">
        <f t="shared" si="1909"/>
        <v>#N/A</v>
      </c>
      <c r="AL375" s="155" t="e">
        <f t="shared" si="1910"/>
        <v>#N/A</v>
      </c>
      <c r="AM375" s="155" t="e">
        <f t="shared" si="1911"/>
        <v>#N/A</v>
      </c>
      <c r="AN375" s="155" t="e">
        <f t="shared" si="1912"/>
        <v>#N/A</v>
      </c>
      <c r="AO375" s="155" t="e">
        <f t="shared" si="1913"/>
        <v>#N/A</v>
      </c>
      <c r="AP375" s="155" t="e">
        <f t="shared" si="1914"/>
        <v>#N/A</v>
      </c>
      <c r="AQ375" s="155" t="e">
        <f t="shared" si="1915"/>
        <v>#N/A</v>
      </c>
      <c r="AR375" s="155" t="e">
        <f t="shared" si="1916"/>
        <v>#N/A</v>
      </c>
      <c r="AS375" s="155" t="e">
        <f t="shared" si="1917"/>
        <v>#N/A</v>
      </c>
      <c r="AT375" s="155" t="e">
        <f t="shared" si="1918"/>
        <v>#N/A</v>
      </c>
      <c r="AU375" s="155" t="e">
        <f t="shared" si="1919"/>
        <v>#N/A</v>
      </c>
      <c r="AV375" s="155" t="e">
        <f t="shared" si="1920"/>
        <v>#N/A</v>
      </c>
      <c r="AW375" s="155" t="e">
        <f t="shared" si="1921"/>
        <v>#N/A</v>
      </c>
      <c r="AX375" s="155" t="e">
        <f t="shared" si="1922"/>
        <v>#N/A</v>
      </c>
      <c r="AY375" s="155" t="e">
        <f t="shared" si="1923"/>
        <v>#N/A</v>
      </c>
      <c r="AZ375" s="155" t="e">
        <f t="shared" si="1924"/>
        <v>#N/A</v>
      </c>
      <c r="BA375" s="155" t="e">
        <f t="shared" si="1925"/>
        <v>#N/A</v>
      </c>
      <c r="BB375" s="155" t="e">
        <f t="shared" si="1926"/>
        <v>#N/A</v>
      </c>
      <c r="BC375" s="155" t="e">
        <f t="shared" si="1927"/>
        <v>#N/A</v>
      </c>
      <c r="BD375" s="155" t="e">
        <f t="shared" si="1928"/>
        <v>#N/A</v>
      </c>
      <c r="BE375" s="155" t="e">
        <f t="shared" si="1929"/>
        <v>#N/A</v>
      </c>
      <c r="BF375" s="155" t="e">
        <f t="shared" si="1930"/>
        <v>#N/A</v>
      </c>
      <c r="BG375" s="155" t="e">
        <f t="shared" si="1931"/>
        <v>#N/A</v>
      </c>
      <c r="BH375" s="155" t="e">
        <f t="shared" si="1932"/>
        <v>#N/A</v>
      </c>
      <c r="BI375" s="155" t="e">
        <f t="shared" si="1933"/>
        <v>#N/A</v>
      </c>
      <c r="BJ375" s="155" t="e">
        <f t="shared" si="1934"/>
        <v>#N/A</v>
      </c>
      <c r="BK375" s="155" t="e">
        <f t="shared" si="1935"/>
        <v>#N/A</v>
      </c>
      <c r="BL375" s="155" t="e">
        <f t="shared" si="1936"/>
        <v>#N/A</v>
      </c>
      <c r="BM375" s="155" t="e">
        <f t="shared" si="1937"/>
        <v>#N/A</v>
      </c>
      <c r="BN375" s="155" t="e">
        <f t="shared" si="1938"/>
        <v>#N/A</v>
      </c>
    </row>
    <row r="376" spans="3:66" s="155" customFormat="1" hidden="1">
      <c r="C376" s="155" t="s">
        <v>304</v>
      </c>
      <c r="G376" s="155">
        <f t="shared" si="1939"/>
        <v>0</v>
      </c>
      <c r="H376" s="155">
        <f t="shared" si="1880"/>
        <v>0</v>
      </c>
      <c r="I376" s="155">
        <f t="shared" si="1881"/>
        <v>0</v>
      </c>
      <c r="J376" s="155">
        <f t="shared" si="1882"/>
        <v>0</v>
      </c>
      <c r="K376" s="155">
        <f t="shared" si="1883"/>
        <v>0</v>
      </c>
      <c r="L376" s="155">
        <f t="shared" si="1884"/>
        <v>0</v>
      </c>
      <c r="M376" s="155">
        <f t="shared" si="1885"/>
        <v>0</v>
      </c>
      <c r="N376" s="155">
        <f t="shared" si="1886"/>
        <v>0</v>
      </c>
      <c r="O376" s="155">
        <f t="shared" si="1887"/>
        <v>0</v>
      </c>
      <c r="P376" s="155">
        <f t="shared" si="1888"/>
        <v>0</v>
      </c>
      <c r="Q376" s="155">
        <f t="shared" si="1889"/>
        <v>0</v>
      </c>
      <c r="R376" s="155" t="e">
        <f t="shared" si="1890"/>
        <v>#N/A</v>
      </c>
      <c r="S376" s="155" t="e">
        <f t="shared" si="1891"/>
        <v>#N/A</v>
      </c>
      <c r="T376" s="155" t="e">
        <f t="shared" si="1892"/>
        <v>#N/A</v>
      </c>
      <c r="U376" s="155" t="e">
        <f t="shared" si="1893"/>
        <v>#N/A</v>
      </c>
      <c r="V376" s="155" t="e">
        <f t="shared" si="1894"/>
        <v>#N/A</v>
      </c>
      <c r="W376" s="155" t="e">
        <f t="shared" si="1895"/>
        <v>#N/A</v>
      </c>
      <c r="X376" s="155" t="e">
        <f t="shared" si="1896"/>
        <v>#N/A</v>
      </c>
      <c r="Y376" s="155" t="e">
        <f t="shared" si="1897"/>
        <v>#N/A</v>
      </c>
      <c r="Z376" s="155" t="e">
        <f t="shared" si="1898"/>
        <v>#N/A</v>
      </c>
      <c r="AA376" s="155" t="e">
        <f t="shared" si="1899"/>
        <v>#N/A</v>
      </c>
      <c r="AB376" s="155" t="e">
        <f t="shared" si="1900"/>
        <v>#N/A</v>
      </c>
      <c r="AC376" s="155" t="e">
        <f t="shared" si="1901"/>
        <v>#N/A</v>
      </c>
      <c r="AD376" s="155" t="e">
        <f t="shared" si="1902"/>
        <v>#N/A</v>
      </c>
      <c r="AE376" s="155" t="e">
        <f t="shared" si="1903"/>
        <v>#N/A</v>
      </c>
      <c r="AF376" s="155" t="e">
        <f t="shared" si="1904"/>
        <v>#N/A</v>
      </c>
      <c r="AG376" s="155" t="e">
        <f t="shared" si="1905"/>
        <v>#N/A</v>
      </c>
      <c r="AH376" s="155" t="e">
        <f t="shared" si="1906"/>
        <v>#N/A</v>
      </c>
      <c r="AI376" s="155" t="e">
        <f t="shared" si="1907"/>
        <v>#N/A</v>
      </c>
      <c r="AJ376" s="155" t="e">
        <f t="shared" si="1908"/>
        <v>#N/A</v>
      </c>
      <c r="AK376" s="155" t="e">
        <f t="shared" si="1909"/>
        <v>#N/A</v>
      </c>
      <c r="AL376" s="155" t="e">
        <f t="shared" si="1910"/>
        <v>#N/A</v>
      </c>
      <c r="AM376" s="155" t="e">
        <f t="shared" si="1911"/>
        <v>#N/A</v>
      </c>
      <c r="AN376" s="155" t="e">
        <f t="shared" si="1912"/>
        <v>#N/A</v>
      </c>
      <c r="AO376" s="155" t="e">
        <f t="shared" si="1913"/>
        <v>#N/A</v>
      </c>
      <c r="AP376" s="155" t="e">
        <f t="shared" si="1914"/>
        <v>#N/A</v>
      </c>
      <c r="AQ376" s="155" t="e">
        <f t="shared" si="1915"/>
        <v>#N/A</v>
      </c>
      <c r="AR376" s="155" t="e">
        <f t="shared" si="1916"/>
        <v>#N/A</v>
      </c>
      <c r="AS376" s="155" t="e">
        <f t="shared" si="1917"/>
        <v>#N/A</v>
      </c>
      <c r="AT376" s="155" t="e">
        <f t="shared" si="1918"/>
        <v>#N/A</v>
      </c>
      <c r="AU376" s="155" t="e">
        <f t="shared" si="1919"/>
        <v>#N/A</v>
      </c>
      <c r="AV376" s="155" t="e">
        <f t="shared" si="1920"/>
        <v>#N/A</v>
      </c>
      <c r="AW376" s="155" t="e">
        <f t="shared" si="1921"/>
        <v>#N/A</v>
      </c>
      <c r="AX376" s="155" t="e">
        <f t="shared" si="1922"/>
        <v>#N/A</v>
      </c>
      <c r="AY376" s="155" t="e">
        <f t="shared" si="1923"/>
        <v>#N/A</v>
      </c>
      <c r="AZ376" s="155" t="e">
        <f t="shared" si="1924"/>
        <v>#N/A</v>
      </c>
      <c r="BA376" s="155" t="e">
        <f t="shared" si="1925"/>
        <v>#N/A</v>
      </c>
      <c r="BB376" s="155" t="e">
        <f t="shared" si="1926"/>
        <v>#N/A</v>
      </c>
      <c r="BC376" s="155" t="e">
        <f t="shared" si="1927"/>
        <v>#N/A</v>
      </c>
      <c r="BD376" s="155" t="e">
        <f t="shared" si="1928"/>
        <v>#N/A</v>
      </c>
      <c r="BE376" s="155" t="e">
        <f t="shared" si="1929"/>
        <v>#N/A</v>
      </c>
      <c r="BF376" s="155" t="e">
        <f t="shared" si="1930"/>
        <v>#N/A</v>
      </c>
      <c r="BG376" s="155" t="e">
        <f t="shared" si="1931"/>
        <v>#N/A</v>
      </c>
      <c r="BH376" s="155" t="e">
        <f t="shared" si="1932"/>
        <v>#N/A</v>
      </c>
      <c r="BI376" s="155" t="e">
        <f t="shared" si="1933"/>
        <v>#N/A</v>
      </c>
      <c r="BJ376" s="155" t="e">
        <f t="shared" si="1934"/>
        <v>#N/A</v>
      </c>
      <c r="BK376" s="155" t="e">
        <f t="shared" si="1935"/>
        <v>#N/A</v>
      </c>
      <c r="BL376" s="155" t="e">
        <f t="shared" si="1936"/>
        <v>#N/A</v>
      </c>
      <c r="BM376" s="155" t="e">
        <f t="shared" si="1937"/>
        <v>#N/A</v>
      </c>
      <c r="BN376" s="155" t="e">
        <f t="shared" si="1938"/>
        <v>#N/A</v>
      </c>
    </row>
    <row r="377" spans="3:66" s="155" customFormat="1" hidden="1"/>
    <row r="378" spans="3:66" s="155" customFormat="1" hidden="1">
      <c r="C378" s="155" t="s">
        <v>303</v>
      </c>
      <c r="H378" s="155">
        <f>G372</f>
        <v>0</v>
      </c>
      <c r="I378" s="155">
        <f t="shared" ref="I378:I382" si="1940">H372</f>
        <v>0</v>
      </c>
      <c r="J378" s="155">
        <f t="shared" ref="J378:J382" si="1941">I372</f>
        <v>0</v>
      </c>
      <c r="K378" s="155">
        <f t="shared" ref="K378:K382" si="1942">J372</f>
        <v>0</v>
      </c>
      <c r="L378" s="155">
        <f t="shared" ref="L378:L382" si="1943">K372</f>
        <v>0</v>
      </c>
      <c r="M378" s="155">
        <f t="shared" ref="M378:M382" si="1944">L372</f>
        <v>0</v>
      </c>
      <c r="N378" s="155">
        <f t="shared" ref="N378:N382" si="1945">M372</f>
        <v>0</v>
      </c>
      <c r="O378" s="155">
        <f t="shared" ref="O378:O382" si="1946">N372</f>
        <v>0</v>
      </c>
      <c r="P378" s="155">
        <f t="shared" ref="P378:P382" si="1947">O372</f>
        <v>0</v>
      </c>
      <c r="Q378" s="155">
        <f t="shared" ref="Q378:Q382" si="1948">P372</f>
        <v>0</v>
      </c>
      <c r="R378" s="155">
        <f t="shared" ref="R378:R382" si="1949">Q372</f>
        <v>0</v>
      </c>
      <c r="S378" s="155">
        <f t="shared" ref="S378:S382" si="1950">R372</f>
        <v>0</v>
      </c>
      <c r="T378" s="155" t="e">
        <f t="shared" ref="T378:T382" si="1951">S372</f>
        <v>#N/A</v>
      </c>
      <c r="U378" s="155" t="e">
        <f t="shared" ref="U378:U382" si="1952">T372</f>
        <v>#N/A</v>
      </c>
      <c r="V378" s="155" t="e">
        <f t="shared" ref="V378:V382" si="1953">U372</f>
        <v>#N/A</v>
      </c>
      <c r="W378" s="155" t="e">
        <f t="shared" ref="W378:W382" si="1954">V372</f>
        <v>#N/A</v>
      </c>
      <c r="X378" s="155" t="e">
        <f t="shared" ref="X378:X382" si="1955">W372</f>
        <v>#N/A</v>
      </c>
      <c r="Y378" s="155" t="e">
        <f t="shared" ref="Y378:Y382" si="1956">X372</f>
        <v>#N/A</v>
      </c>
      <c r="Z378" s="155" t="e">
        <f t="shared" ref="Z378:Z382" si="1957">Y372</f>
        <v>#N/A</v>
      </c>
      <c r="AA378" s="155" t="e">
        <f t="shared" ref="AA378:AA382" si="1958">Z372</f>
        <v>#N/A</v>
      </c>
      <c r="AB378" s="155" t="e">
        <f t="shared" ref="AB378:AB382" si="1959">AA372</f>
        <v>#N/A</v>
      </c>
      <c r="AC378" s="155" t="e">
        <f t="shared" ref="AC378:AC382" si="1960">AB372</f>
        <v>#N/A</v>
      </c>
      <c r="AD378" s="155" t="e">
        <f t="shared" ref="AD378:AD382" si="1961">AC372</f>
        <v>#N/A</v>
      </c>
      <c r="AE378" s="155" t="e">
        <f t="shared" ref="AE378:AE382" si="1962">AD372</f>
        <v>#N/A</v>
      </c>
      <c r="AF378" s="155" t="e">
        <f t="shared" ref="AF378:AF382" si="1963">AE372</f>
        <v>#N/A</v>
      </c>
      <c r="AG378" s="155" t="e">
        <f t="shared" ref="AG378:AG382" si="1964">AF372</f>
        <v>#N/A</v>
      </c>
      <c r="AH378" s="155" t="e">
        <f t="shared" ref="AH378:AH382" si="1965">AG372</f>
        <v>#N/A</v>
      </c>
      <c r="AI378" s="155" t="e">
        <f t="shared" ref="AI378:AI382" si="1966">AH372</f>
        <v>#N/A</v>
      </c>
      <c r="AJ378" s="155" t="e">
        <f t="shared" ref="AJ378:AJ382" si="1967">AI372</f>
        <v>#N/A</v>
      </c>
      <c r="AK378" s="155" t="e">
        <f t="shared" ref="AK378:AK382" si="1968">AJ372</f>
        <v>#N/A</v>
      </c>
      <c r="AL378" s="155" t="e">
        <f t="shared" ref="AL378:AL382" si="1969">AK372</f>
        <v>#N/A</v>
      </c>
      <c r="AM378" s="155" t="e">
        <f t="shared" ref="AM378:AM382" si="1970">AL372</f>
        <v>#N/A</v>
      </c>
      <c r="AN378" s="155" t="e">
        <f t="shared" ref="AN378:AN382" si="1971">AM372</f>
        <v>#N/A</v>
      </c>
      <c r="AO378" s="155" t="e">
        <f t="shared" ref="AO378:AO382" si="1972">AN372</f>
        <v>#N/A</v>
      </c>
      <c r="AP378" s="155" t="e">
        <f t="shared" ref="AP378:AP382" si="1973">AO372</f>
        <v>#N/A</v>
      </c>
      <c r="AQ378" s="155" t="e">
        <f t="shared" ref="AQ378:AQ382" si="1974">AP372</f>
        <v>#N/A</v>
      </c>
      <c r="AR378" s="155" t="e">
        <f t="shared" ref="AR378:AR382" si="1975">AQ372</f>
        <v>#N/A</v>
      </c>
      <c r="AS378" s="155" t="e">
        <f t="shared" ref="AS378:AS382" si="1976">AR372</f>
        <v>#N/A</v>
      </c>
      <c r="AT378" s="155" t="e">
        <f t="shared" ref="AT378:AT382" si="1977">AS372</f>
        <v>#N/A</v>
      </c>
      <c r="AU378" s="155" t="e">
        <f t="shared" ref="AU378:AU382" si="1978">AT372</f>
        <v>#N/A</v>
      </c>
      <c r="AV378" s="155" t="e">
        <f t="shared" ref="AV378:AV382" si="1979">AU372</f>
        <v>#N/A</v>
      </c>
      <c r="AW378" s="155" t="e">
        <f t="shared" ref="AW378:AW382" si="1980">AV372</f>
        <v>#N/A</v>
      </c>
      <c r="AX378" s="155" t="e">
        <f t="shared" ref="AX378:AX382" si="1981">AW372</f>
        <v>#N/A</v>
      </c>
      <c r="AY378" s="155" t="e">
        <f t="shared" ref="AY378:AY382" si="1982">AX372</f>
        <v>#N/A</v>
      </c>
      <c r="AZ378" s="155" t="e">
        <f t="shared" ref="AZ378:AZ382" si="1983">AY372</f>
        <v>#N/A</v>
      </c>
      <c r="BA378" s="155" t="e">
        <f t="shared" ref="BA378:BA382" si="1984">AZ372</f>
        <v>#N/A</v>
      </c>
      <c r="BB378" s="155" t="e">
        <f t="shared" ref="BB378:BB382" si="1985">BA372</f>
        <v>#N/A</v>
      </c>
      <c r="BC378" s="155" t="e">
        <f t="shared" ref="BC378:BC382" si="1986">BB372</f>
        <v>#N/A</v>
      </c>
      <c r="BD378" s="155" t="e">
        <f t="shared" ref="BD378:BD382" si="1987">BC372</f>
        <v>#N/A</v>
      </c>
      <c r="BE378" s="155" t="e">
        <f t="shared" ref="BE378:BE382" si="1988">BD372</f>
        <v>#N/A</v>
      </c>
      <c r="BF378" s="155" t="e">
        <f t="shared" ref="BF378:BF382" si="1989">BE372</f>
        <v>#N/A</v>
      </c>
      <c r="BG378" s="155" t="e">
        <f t="shared" ref="BG378:BG382" si="1990">BF372</f>
        <v>#N/A</v>
      </c>
      <c r="BH378" s="155" t="e">
        <f t="shared" ref="BH378:BH382" si="1991">BG372</f>
        <v>#N/A</v>
      </c>
      <c r="BI378" s="155" t="e">
        <f t="shared" ref="BI378:BI382" si="1992">BH372</f>
        <v>#N/A</v>
      </c>
      <c r="BJ378" s="155" t="e">
        <f t="shared" ref="BJ378:BJ382" si="1993">BI372</f>
        <v>#N/A</v>
      </c>
      <c r="BK378" s="155" t="e">
        <f t="shared" ref="BK378:BK382" si="1994">BJ372</f>
        <v>#N/A</v>
      </c>
      <c r="BL378" s="155" t="e">
        <f t="shared" ref="BL378:BL382" si="1995">BK372</f>
        <v>#N/A</v>
      </c>
      <c r="BM378" s="155" t="e">
        <f t="shared" ref="BM378:BM382" si="1996">BL372</f>
        <v>#N/A</v>
      </c>
      <c r="BN378" s="155" t="e">
        <f t="shared" ref="BN378:BN382" si="1997">BM372</f>
        <v>#N/A</v>
      </c>
    </row>
    <row r="379" spans="3:66" s="155" customFormat="1" hidden="1">
      <c r="C379" s="155" t="s">
        <v>29</v>
      </c>
      <c r="H379" s="155">
        <f t="shared" ref="H379:H382" si="1998">G373</f>
        <v>0</v>
      </c>
      <c r="I379" s="155">
        <f t="shared" si="1940"/>
        <v>0</v>
      </c>
      <c r="J379" s="155">
        <f t="shared" si="1941"/>
        <v>0</v>
      </c>
      <c r="K379" s="155">
        <f t="shared" si="1942"/>
        <v>0</v>
      </c>
      <c r="L379" s="155">
        <f t="shared" si="1943"/>
        <v>0</v>
      </c>
      <c r="M379" s="155">
        <f t="shared" si="1944"/>
        <v>0</v>
      </c>
      <c r="N379" s="155">
        <f t="shared" si="1945"/>
        <v>0</v>
      </c>
      <c r="O379" s="155">
        <f t="shared" si="1946"/>
        <v>0</v>
      </c>
      <c r="P379" s="155">
        <f t="shared" si="1947"/>
        <v>0</v>
      </c>
      <c r="Q379" s="155">
        <f t="shared" si="1948"/>
        <v>0</v>
      </c>
      <c r="R379" s="155">
        <f t="shared" si="1949"/>
        <v>0</v>
      </c>
      <c r="S379" s="155" t="e">
        <f t="shared" si="1950"/>
        <v>#N/A</v>
      </c>
      <c r="T379" s="155" t="e">
        <f t="shared" si="1951"/>
        <v>#N/A</v>
      </c>
      <c r="U379" s="155" t="e">
        <f t="shared" si="1952"/>
        <v>#N/A</v>
      </c>
      <c r="V379" s="155" t="e">
        <f t="shared" si="1953"/>
        <v>#N/A</v>
      </c>
      <c r="W379" s="155" t="e">
        <f t="shared" si="1954"/>
        <v>#N/A</v>
      </c>
      <c r="X379" s="155" t="e">
        <f t="shared" si="1955"/>
        <v>#N/A</v>
      </c>
      <c r="Y379" s="155" t="e">
        <f t="shared" si="1956"/>
        <v>#N/A</v>
      </c>
      <c r="Z379" s="155" t="e">
        <f t="shared" si="1957"/>
        <v>#N/A</v>
      </c>
      <c r="AA379" s="155" t="e">
        <f t="shared" si="1958"/>
        <v>#N/A</v>
      </c>
      <c r="AB379" s="155" t="e">
        <f t="shared" si="1959"/>
        <v>#N/A</v>
      </c>
      <c r="AC379" s="155" t="e">
        <f t="shared" si="1960"/>
        <v>#N/A</v>
      </c>
      <c r="AD379" s="155" t="e">
        <f t="shared" si="1961"/>
        <v>#N/A</v>
      </c>
      <c r="AE379" s="155" t="e">
        <f t="shared" si="1962"/>
        <v>#N/A</v>
      </c>
      <c r="AF379" s="155" t="e">
        <f t="shared" si="1963"/>
        <v>#N/A</v>
      </c>
      <c r="AG379" s="155" t="e">
        <f t="shared" si="1964"/>
        <v>#N/A</v>
      </c>
      <c r="AH379" s="155" t="e">
        <f t="shared" si="1965"/>
        <v>#N/A</v>
      </c>
      <c r="AI379" s="155" t="e">
        <f t="shared" si="1966"/>
        <v>#N/A</v>
      </c>
      <c r="AJ379" s="155" t="e">
        <f t="shared" si="1967"/>
        <v>#N/A</v>
      </c>
      <c r="AK379" s="155" t="e">
        <f t="shared" si="1968"/>
        <v>#N/A</v>
      </c>
      <c r="AL379" s="155" t="e">
        <f t="shared" si="1969"/>
        <v>#N/A</v>
      </c>
      <c r="AM379" s="155" t="e">
        <f t="shared" si="1970"/>
        <v>#N/A</v>
      </c>
      <c r="AN379" s="155" t="e">
        <f t="shared" si="1971"/>
        <v>#N/A</v>
      </c>
      <c r="AO379" s="155" t="e">
        <f t="shared" si="1972"/>
        <v>#N/A</v>
      </c>
      <c r="AP379" s="155" t="e">
        <f t="shared" si="1973"/>
        <v>#N/A</v>
      </c>
      <c r="AQ379" s="155" t="e">
        <f t="shared" si="1974"/>
        <v>#N/A</v>
      </c>
      <c r="AR379" s="155" t="e">
        <f t="shared" si="1975"/>
        <v>#N/A</v>
      </c>
      <c r="AS379" s="155" t="e">
        <f t="shared" si="1976"/>
        <v>#N/A</v>
      </c>
      <c r="AT379" s="155" t="e">
        <f t="shared" si="1977"/>
        <v>#N/A</v>
      </c>
      <c r="AU379" s="155" t="e">
        <f t="shared" si="1978"/>
        <v>#N/A</v>
      </c>
      <c r="AV379" s="155" t="e">
        <f t="shared" si="1979"/>
        <v>#N/A</v>
      </c>
      <c r="AW379" s="155" t="e">
        <f t="shared" si="1980"/>
        <v>#N/A</v>
      </c>
      <c r="AX379" s="155" t="e">
        <f t="shared" si="1981"/>
        <v>#N/A</v>
      </c>
      <c r="AY379" s="155" t="e">
        <f t="shared" si="1982"/>
        <v>#N/A</v>
      </c>
      <c r="AZ379" s="155" t="e">
        <f t="shared" si="1983"/>
        <v>#N/A</v>
      </c>
      <c r="BA379" s="155" t="e">
        <f t="shared" si="1984"/>
        <v>#N/A</v>
      </c>
      <c r="BB379" s="155" t="e">
        <f t="shared" si="1985"/>
        <v>#N/A</v>
      </c>
      <c r="BC379" s="155" t="e">
        <f t="shared" si="1986"/>
        <v>#N/A</v>
      </c>
      <c r="BD379" s="155" t="e">
        <f t="shared" si="1987"/>
        <v>#N/A</v>
      </c>
      <c r="BE379" s="155" t="e">
        <f t="shared" si="1988"/>
        <v>#N/A</v>
      </c>
      <c r="BF379" s="155" t="e">
        <f t="shared" si="1989"/>
        <v>#N/A</v>
      </c>
      <c r="BG379" s="155" t="e">
        <f t="shared" si="1990"/>
        <v>#N/A</v>
      </c>
      <c r="BH379" s="155" t="e">
        <f t="shared" si="1991"/>
        <v>#N/A</v>
      </c>
      <c r="BI379" s="155" t="e">
        <f t="shared" si="1992"/>
        <v>#N/A</v>
      </c>
      <c r="BJ379" s="155" t="e">
        <f t="shared" si="1993"/>
        <v>#N/A</v>
      </c>
      <c r="BK379" s="155" t="e">
        <f t="shared" si="1994"/>
        <v>#N/A</v>
      </c>
      <c r="BL379" s="155" t="e">
        <f t="shared" si="1995"/>
        <v>#N/A</v>
      </c>
      <c r="BM379" s="155" t="e">
        <f t="shared" si="1996"/>
        <v>#N/A</v>
      </c>
      <c r="BN379" s="155" t="e">
        <f t="shared" si="1997"/>
        <v>#N/A</v>
      </c>
    </row>
    <row r="380" spans="3:66" s="155" customFormat="1" hidden="1">
      <c r="C380" s="155" t="s">
        <v>31</v>
      </c>
      <c r="H380" s="155">
        <f t="shared" si="1998"/>
        <v>0</v>
      </c>
      <c r="I380" s="155">
        <f t="shared" si="1940"/>
        <v>0</v>
      </c>
      <c r="J380" s="155">
        <f t="shared" si="1941"/>
        <v>0</v>
      </c>
      <c r="K380" s="155">
        <f t="shared" si="1942"/>
        <v>0</v>
      </c>
      <c r="L380" s="155">
        <f t="shared" si="1943"/>
        <v>0</v>
      </c>
      <c r="M380" s="155">
        <f t="shared" si="1944"/>
        <v>0</v>
      </c>
      <c r="N380" s="155">
        <f t="shared" si="1945"/>
        <v>0</v>
      </c>
      <c r="O380" s="155">
        <f t="shared" si="1946"/>
        <v>0</v>
      </c>
      <c r="P380" s="155">
        <f t="shared" si="1947"/>
        <v>0</v>
      </c>
      <c r="Q380" s="155">
        <f t="shared" si="1948"/>
        <v>0</v>
      </c>
      <c r="R380" s="155">
        <f t="shared" si="1949"/>
        <v>0</v>
      </c>
      <c r="S380" s="155" t="e">
        <f t="shared" si="1950"/>
        <v>#N/A</v>
      </c>
      <c r="T380" s="155" t="e">
        <f t="shared" si="1951"/>
        <v>#N/A</v>
      </c>
      <c r="U380" s="155" t="e">
        <f t="shared" si="1952"/>
        <v>#N/A</v>
      </c>
      <c r="V380" s="155" t="e">
        <f t="shared" si="1953"/>
        <v>#N/A</v>
      </c>
      <c r="W380" s="155" t="e">
        <f t="shared" si="1954"/>
        <v>#N/A</v>
      </c>
      <c r="X380" s="155" t="e">
        <f t="shared" si="1955"/>
        <v>#N/A</v>
      </c>
      <c r="Y380" s="155" t="e">
        <f t="shared" si="1956"/>
        <v>#N/A</v>
      </c>
      <c r="Z380" s="155" t="e">
        <f t="shared" si="1957"/>
        <v>#N/A</v>
      </c>
      <c r="AA380" s="155" t="e">
        <f t="shared" si="1958"/>
        <v>#N/A</v>
      </c>
      <c r="AB380" s="155" t="e">
        <f t="shared" si="1959"/>
        <v>#N/A</v>
      </c>
      <c r="AC380" s="155" t="e">
        <f t="shared" si="1960"/>
        <v>#N/A</v>
      </c>
      <c r="AD380" s="155" t="e">
        <f t="shared" si="1961"/>
        <v>#N/A</v>
      </c>
      <c r="AE380" s="155" t="e">
        <f t="shared" si="1962"/>
        <v>#N/A</v>
      </c>
      <c r="AF380" s="155" t="e">
        <f t="shared" si="1963"/>
        <v>#N/A</v>
      </c>
      <c r="AG380" s="155" t="e">
        <f t="shared" si="1964"/>
        <v>#N/A</v>
      </c>
      <c r="AH380" s="155" t="e">
        <f t="shared" si="1965"/>
        <v>#N/A</v>
      </c>
      <c r="AI380" s="155" t="e">
        <f t="shared" si="1966"/>
        <v>#N/A</v>
      </c>
      <c r="AJ380" s="155" t="e">
        <f t="shared" si="1967"/>
        <v>#N/A</v>
      </c>
      <c r="AK380" s="155" t="e">
        <f t="shared" si="1968"/>
        <v>#N/A</v>
      </c>
      <c r="AL380" s="155" t="e">
        <f t="shared" si="1969"/>
        <v>#N/A</v>
      </c>
      <c r="AM380" s="155" t="e">
        <f t="shared" si="1970"/>
        <v>#N/A</v>
      </c>
      <c r="AN380" s="155" t="e">
        <f t="shared" si="1971"/>
        <v>#N/A</v>
      </c>
      <c r="AO380" s="155" t="e">
        <f t="shared" si="1972"/>
        <v>#N/A</v>
      </c>
      <c r="AP380" s="155" t="e">
        <f t="shared" si="1973"/>
        <v>#N/A</v>
      </c>
      <c r="AQ380" s="155" t="e">
        <f t="shared" si="1974"/>
        <v>#N/A</v>
      </c>
      <c r="AR380" s="155" t="e">
        <f t="shared" si="1975"/>
        <v>#N/A</v>
      </c>
      <c r="AS380" s="155" t="e">
        <f t="shared" si="1976"/>
        <v>#N/A</v>
      </c>
      <c r="AT380" s="155" t="e">
        <f t="shared" si="1977"/>
        <v>#N/A</v>
      </c>
      <c r="AU380" s="155" t="e">
        <f t="shared" si="1978"/>
        <v>#N/A</v>
      </c>
      <c r="AV380" s="155" t="e">
        <f t="shared" si="1979"/>
        <v>#N/A</v>
      </c>
      <c r="AW380" s="155" t="e">
        <f t="shared" si="1980"/>
        <v>#N/A</v>
      </c>
      <c r="AX380" s="155" t="e">
        <f t="shared" si="1981"/>
        <v>#N/A</v>
      </c>
      <c r="AY380" s="155" t="e">
        <f t="shared" si="1982"/>
        <v>#N/A</v>
      </c>
      <c r="AZ380" s="155" t="e">
        <f t="shared" si="1983"/>
        <v>#N/A</v>
      </c>
      <c r="BA380" s="155" t="e">
        <f t="shared" si="1984"/>
        <v>#N/A</v>
      </c>
      <c r="BB380" s="155" t="e">
        <f t="shared" si="1985"/>
        <v>#N/A</v>
      </c>
      <c r="BC380" s="155" t="e">
        <f t="shared" si="1986"/>
        <v>#N/A</v>
      </c>
      <c r="BD380" s="155" t="e">
        <f t="shared" si="1987"/>
        <v>#N/A</v>
      </c>
      <c r="BE380" s="155" t="e">
        <f t="shared" si="1988"/>
        <v>#N/A</v>
      </c>
      <c r="BF380" s="155" t="e">
        <f t="shared" si="1989"/>
        <v>#N/A</v>
      </c>
      <c r="BG380" s="155" t="e">
        <f t="shared" si="1990"/>
        <v>#N/A</v>
      </c>
      <c r="BH380" s="155" t="e">
        <f t="shared" si="1991"/>
        <v>#N/A</v>
      </c>
      <c r="BI380" s="155" t="e">
        <f t="shared" si="1992"/>
        <v>#N/A</v>
      </c>
      <c r="BJ380" s="155" t="e">
        <f t="shared" si="1993"/>
        <v>#N/A</v>
      </c>
      <c r="BK380" s="155" t="e">
        <f t="shared" si="1994"/>
        <v>#N/A</v>
      </c>
      <c r="BL380" s="155" t="e">
        <f t="shared" si="1995"/>
        <v>#N/A</v>
      </c>
      <c r="BM380" s="155" t="e">
        <f t="shared" si="1996"/>
        <v>#N/A</v>
      </c>
      <c r="BN380" s="155" t="e">
        <f t="shared" si="1997"/>
        <v>#N/A</v>
      </c>
    </row>
    <row r="381" spans="3:66" s="155" customFormat="1" hidden="1">
      <c r="C381" s="155" t="s">
        <v>33</v>
      </c>
      <c r="H381" s="155">
        <f t="shared" si="1998"/>
        <v>0</v>
      </c>
      <c r="I381" s="155">
        <f t="shared" si="1940"/>
        <v>0</v>
      </c>
      <c r="J381" s="155">
        <f t="shared" si="1941"/>
        <v>0</v>
      </c>
      <c r="K381" s="155">
        <f t="shared" si="1942"/>
        <v>0</v>
      </c>
      <c r="L381" s="155">
        <f t="shared" si="1943"/>
        <v>0</v>
      </c>
      <c r="M381" s="155">
        <f t="shared" si="1944"/>
        <v>0</v>
      </c>
      <c r="N381" s="155">
        <f t="shared" si="1945"/>
        <v>0</v>
      </c>
      <c r="O381" s="155">
        <f t="shared" si="1946"/>
        <v>0</v>
      </c>
      <c r="P381" s="155">
        <f t="shared" si="1947"/>
        <v>0</v>
      </c>
      <c r="Q381" s="155">
        <f t="shared" si="1948"/>
        <v>0</v>
      </c>
      <c r="R381" s="155">
        <f t="shared" si="1949"/>
        <v>0</v>
      </c>
      <c r="S381" s="155" t="e">
        <f t="shared" si="1950"/>
        <v>#N/A</v>
      </c>
      <c r="T381" s="155" t="e">
        <f t="shared" si="1951"/>
        <v>#N/A</v>
      </c>
      <c r="U381" s="155" t="e">
        <f t="shared" si="1952"/>
        <v>#N/A</v>
      </c>
      <c r="V381" s="155" t="e">
        <f t="shared" si="1953"/>
        <v>#N/A</v>
      </c>
      <c r="W381" s="155" t="e">
        <f t="shared" si="1954"/>
        <v>#N/A</v>
      </c>
      <c r="X381" s="155" t="e">
        <f t="shared" si="1955"/>
        <v>#N/A</v>
      </c>
      <c r="Y381" s="155" t="e">
        <f t="shared" si="1956"/>
        <v>#N/A</v>
      </c>
      <c r="Z381" s="155" t="e">
        <f t="shared" si="1957"/>
        <v>#N/A</v>
      </c>
      <c r="AA381" s="155" t="e">
        <f t="shared" si="1958"/>
        <v>#N/A</v>
      </c>
      <c r="AB381" s="155" t="e">
        <f t="shared" si="1959"/>
        <v>#N/A</v>
      </c>
      <c r="AC381" s="155" t="e">
        <f t="shared" si="1960"/>
        <v>#N/A</v>
      </c>
      <c r="AD381" s="155" t="e">
        <f t="shared" si="1961"/>
        <v>#N/A</v>
      </c>
      <c r="AE381" s="155" t="e">
        <f t="shared" si="1962"/>
        <v>#N/A</v>
      </c>
      <c r="AF381" s="155" t="e">
        <f t="shared" si="1963"/>
        <v>#N/A</v>
      </c>
      <c r="AG381" s="155" t="e">
        <f t="shared" si="1964"/>
        <v>#N/A</v>
      </c>
      <c r="AH381" s="155" t="e">
        <f t="shared" si="1965"/>
        <v>#N/A</v>
      </c>
      <c r="AI381" s="155" t="e">
        <f t="shared" si="1966"/>
        <v>#N/A</v>
      </c>
      <c r="AJ381" s="155" t="e">
        <f t="shared" si="1967"/>
        <v>#N/A</v>
      </c>
      <c r="AK381" s="155" t="e">
        <f t="shared" si="1968"/>
        <v>#N/A</v>
      </c>
      <c r="AL381" s="155" t="e">
        <f t="shared" si="1969"/>
        <v>#N/A</v>
      </c>
      <c r="AM381" s="155" t="e">
        <f t="shared" si="1970"/>
        <v>#N/A</v>
      </c>
      <c r="AN381" s="155" t="e">
        <f t="shared" si="1971"/>
        <v>#N/A</v>
      </c>
      <c r="AO381" s="155" t="e">
        <f t="shared" si="1972"/>
        <v>#N/A</v>
      </c>
      <c r="AP381" s="155" t="e">
        <f t="shared" si="1973"/>
        <v>#N/A</v>
      </c>
      <c r="AQ381" s="155" t="e">
        <f t="shared" si="1974"/>
        <v>#N/A</v>
      </c>
      <c r="AR381" s="155" t="e">
        <f t="shared" si="1975"/>
        <v>#N/A</v>
      </c>
      <c r="AS381" s="155" t="e">
        <f t="shared" si="1976"/>
        <v>#N/A</v>
      </c>
      <c r="AT381" s="155" t="e">
        <f t="shared" si="1977"/>
        <v>#N/A</v>
      </c>
      <c r="AU381" s="155" t="e">
        <f t="shared" si="1978"/>
        <v>#N/A</v>
      </c>
      <c r="AV381" s="155" t="e">
        <f t="shared" si="1979"/>
        <v>#N/A</v>
      </c>
      <c r="AW381" s="155" t="e">
        <f t="shared" si="1980"/>
        <v>#N/A</v>
      </c>
      <c r="AX381" s="155" t="e">
        <f t="shared" si="1981"/>
        <v>#N/A</v>
      </c>
      <c r="AY381" s="155" t="e">
        <f t="shared" si="1982"/>
        <v>#N/A</v>
      </c>
      <c r="AZ381" s="155" t="e">
        <f t="shared" si="1983"/>
        <v>#N/A</v>
      </c>
      <c r="BA381" s="155" t="e">
        <f t="shared" si="1984"/>
        <v>#N/A</v>
      </c>
      <c r="BB381" s="155" t="e">
        <f t="shared" si="1985"/>
        <v>#N/A</v>
      </c>
      <c r="BC381" s="155" t="e">
        <f t="shared" si="1986"/>
        <v>#N/A</v>
      </c>
      <c r="BD381" s="155" t="e">
        <f t="shared" si="1987"/>
        <v>#N/A</v>
      </c>
      <c r="BE381" s="155" t="e">
        <f t="shared" si="1988"/>
        <v>#N/A</v>
      </c>
      <c r="BF381" s="155" t="e">
        <f t="shared" si="1989"/>
        <v>#N/A</v>
      </c>
      <c r="BG381" s="155" t="e">
        <f t="shared" si="1990"/>
        <v>#N/A</v>
      </c>
      <c r="BH381" s="155" t="e">
        <f t="shared" si="1991"/>
        <v>#N/A</v>
      </c>
      <c r="BI381" s="155" t="e">
        <f t="shared" si="1992"/>
        <v>#N/A</v>
      </c>
      <c r="BJ381" s="155" t="e">
        <f t="shared" si="1993"/>
        <v>#N/A</v>
      </c>
      <c r="BK381" s="155" t="e">
        <f t="shared" si="1994"/>
        <v>#N/A</v>
      </c>
      <c r="BL381" s="155" t="e">
        <f t="shared" si="1995"/>
        <v>#N/A</v>
      </c>
      <c r="BM381" s="155" t="e">
        <f t="shared" si="1996"/>
        <v>#N/A</v>
      </c>
      <c r="BN381" s="155" t="e">
        <f t="shared" si="1997"/>
        <v>#N/A</v>
      </c>
    </row>
    <row r="382" spans="3:66" s="155" customFormat="1" hidden="1">
      <c r="C382" s="155" t="s">
        <v>304</v>
      </c>
      <c r="H382" s="155">
        <f t="shared" si="1998"/>
        <v>0</v>
      </c>
      <c r="I382" s="155">
        <f t="shared" si="1940"/>
        <v>0</v>
      </c>
      <c r="J382" s="155">
        <f t="shared" si="1941"/>
        <v>0</v>
      </c>
      <c r="K382" s="155">
        <f t="shared" si="1942"/>
        <v>0</v>
      </c>
      <c r="L382" s="155">
        <f t="shared" si="1943"/>
        <v>0</v>
      </c>
      <c r="M382" s="155">
        <f t="shared" si="1944"/>
        <v>0</v>
      </c>
      <c r="N382" s="155">
        <f t="shared" si="1945"/>
        <v>0</v>
      </c>
      <c r="O382" s="155">
        <f t="shared" si="1946"/>
        <v>0</v>
      </c>
      <c r="P382" s="155">
        <f t="shared" si="1947"/>
        <v>0</v>
      </c>
      <c r="Q382" s="155">
        <f t="shared" si="1948"/>
        <v>0</v>
      </c>
      <c r="R382" s="155">
        <f t="shared" si="1949"/>
        <v>0</v>
      </c>
      <c r="S382" s="155" t="e">
        <f t="shared" si="1950"/>
        <v>#N/A</v>
      </c>
      <c r="T382" s="155" t="e">
        <f t="shared" si="1951"/>
        <v>#N/A</v>
      </c>
      <c r="U382" s="155" t="e">
        <f t="shared" si="1952"/>
        <v>#N/A</v>
      </c>
      <c r="V382" s="155" t="e">
        <f t="shared" si="1953"/>
        <v>#N/A</v>
      </c>
      <c r="W382" s="155" t="e">
        <f t="shared" si="1954"/>
        <v>#N/A</v>
      </c>
      <c r="X382" s="155" t="e">
        <f t="shared" si="1955"/>
        <v>#N/A</v>
      </c>
      <c r="Y382" s="155" t="e">
        <f t="shared" si="1956"/>
        <v>#N/A</v>
      </c>
      <c r="Z382" s="155" t="e">
        <f t="shared" si="1957"/>
        <v>#N/A</v>
      </c>
      <c r="AA382" s="155" t="e">
        <f t="shared" si="1958"/>
        <v>#N/A</v>
      </c>
      <c r="AB382" s="155" t="e">
        <f t="shared" si="1959"/>
        <v>#N/A</v>
      </c>
      <c r="AC382" s="155" t="e">
        <f t="shared" si="1960"/>
        <v>#N/A</v>
      </c>
      <c r="AD382" s="155" t="e">
        <f t="shared" si="1961"/>
        <v>#N/A</v>
      </c>
      <c r="AE382" s="155" t="e">
        <f t="shared" si="1962"/>
        <v>#N/A</v>
      </c>
      <c r="AF382" s="155" t="e">
        <f t="shared" si="1963"/>
        <v>#N/A</v>
      </c>
      <c r="AG382" s="155" t="e">
        <f t="shared" si="1964"/>
        <v>#N/A</v>
      </c>
      <c r="AH382" s="155" t="e">
        <f t="shared" si="1965"/>
        <v>#N/A</v>
      </c>
      <c r="AI382" s="155" t="e">
        <f t="shared" si="1966"/>
        <v>#N/A</v>
      </c>
      <c r="AJ382" s="155" t="e">
        <f t="shared" si="1967"/>
        <v>#N/A</v>
      </c>
      <c r="AK382" s="155" t="e">
        <f t="shared" si="1968"/>
        <v>#N/A</v>
      </c>
      <c r="AL382" s="155" t="e">
        <f t="shared" si="1969"/>
        <v>#N/A</v>
      </c>
      <c r="AM382" s="155" t="e">
        <f t="shared" si="1970"/>
        <v>#N/A</v>
      </c>
      <c r="AN382" s="155" t="e">
        <f t="shared" si="1971"/>
        <v>#N/A</v>
      </c>
      <c r="AO382" s="155" t="e">
        <f t="shared" si="1972"/>
        <v>#N/A</v>
      </c>
      <c r="AP382" s="155" t="e">
        <f t="shared" si="1973"/>
        <v>#N/A</v>
      </c>
      <c r="AQ382" s="155" t="e">
        <f t="shared" si="1974"/>
        <v>#N/A</v>
      </c>
      <c r="AR382" s="155" t="e">
        <f t="shared" si="1975"/>
        <v>#N/A</v>
      </c>
      <c r="AS382" s="155" t="e">
        <f t="shared" si="1976"/>
        <v>#N/A</v>
      </c>
      <c r="AT382" s="155" t="e">
        <f t="shared" si="1977"/>
        <v>#N/A</v>
      </c>
      <c r="AU382" s="155" t="e">
        <f t="shared" si="1978"/>
        <v>#N/A</v>
      </c>
      <c r="AV382" s="155" t="e">
        <f t="shared" si="1979"/>
        <v>#N/A</v>
      </c>
      <c r="AW382" s="155" t="e">
        <f t="shared" si="1980"/>
        <v>#N/A</v>
      </c>
      <c r="AX382" s="155" t="e">
        <f t="shared" si="1981"/>
        <v>#N/A</v>
      </c>
      <c r="AY382" s="155" t="e">
        <f t="shared" si="1982"/>
        <v>#N/A</v>
      </c>
      <c r="AZ382" s="155" t="e">
        <f t="shared" si="1983"/>
        <v>#N/A</v>
      </c>
      <c r="BA382" s="155" t="e">
        <f t="shared" si="1984"/>
        <v>#N/A</v>
      </c>
      <c r="BB382" s="155" t="e">
        <f t="shared" si="1985"/>
        <v>#N/A</v>
      </c>
      <c r="BC382" s="155" t="e">
        <f t="shared" si="1986"/>
        <v>#N/A</v>
      </c>
      <c r="BD382" s="155" t="e">
        <f t="shared" si="1987"/>
        <v>#N/A</v>
      </c>
      <c r="BE382" s="155" t="e">
        <f t="shared" si="1988"/>
        <v>#N/A</v>
      </c>
      <c r="BF382" s="155" t="e">
        <f t="shared" si="1989"/>
        <v>#N/A</v>
      </c>
      <c r="BG382" s="155" t="e">
        <f t="shared" si="1990"/>
        <v>#N/A</v>
      </c>
      <c r="BH382" s="155" t="e">
        <f t="shared" si="1991"/>
        <v>#N/A</v>
      </c>
      <c r="BI382" s="155" t="e">
        <f t="shared" si="1992"/>
        <v>#N/A</v>
      </c>
      <c r="BJ382" s="155" t="e">
        <f t="shared" si="1993"/>
        <v>#N/A</v>
      </c>
      <c r="BK382" s="155" t="e">
        <f t="shared" si="1994"/>
        <v>#N/A</v>
      </c>
      <c r="BL382" s="155" t="e">
        <f t="shared" si="1995"/>
        <v>#N/A</v>
      </c>
      <c r="BM382" s="155" t="e">
        <f t="shared" si="1996"/>
        <v>#N/A</v>
      </c>
      <c r="BN382" s="155" t="e">
        <f t="shared" si="1997"/>
        <v>#N/A</v>
      </c>
    </row>
    <row r="383" spans="3:66" s="155" customFormat="1" hidden="1"/>
    <row r="384" spans="3:66" s="155" customFormat="1" hidden="1"/>
    <row r="385" spans="1:66" s="155" customFormat="1" hidden="1"/>
    <row r="386" spans="1:66" s="124" customFormat="1"/>
    <row r="387" spans="1:66" s="124" customFormat="1">
      <c r="A387" s="124" t="s">
        <v>39</v>
      </c>
      <c r="B387" s="190">
        <f>Input!L95</f>
        <v>0</v>
      </c>
      <c r="D387" s="124">
        <f>B388</f>
        <v>13</v>
      </c>
      <c r="E387" s="124">
        <f>IF(D387&gt;0,D387-1,0)</f>
        <v>12</v>
      </c>
      <c r="F387" s="124">
        <f t="shared" ref="F387" si="1999">IF(E387&gt;0,E387-1,0)</f>
        <v>11</v>
      </c>
      <c r="G387" s="124">
        <f t="shared" ref="G387" si="2000">IF(F387&gt;0,F387-1,0)</f>
        <v>10</v>
      </c>
      <c r="H387" s="124">
        <f t="shared" ref="H387" si="2001">IF(G387&gt;0,G387-1,0)</f>
        <v>9</v>
      </c>
      <c r="I387" s="124">
        <f t="shared" ref="I387" si="2002">IF(H387&gt;0,H387-1,0)</f>
        <v>8</v>
      </c>
      <c r="J387" s="124">
        <f t="shared" ref="J387" si="2003">IF(I387&gt;0,I387-1,0)</f>
        <v>7</v>
      </c>
      <c r="K387" s="124">
        <f t="shared" ref="K387" si="2004">IF(J387&gt;0,J387-1,0)</f>
        <v>6</v>
      </c>
      <c r="L387" s="124">
        <f t="shared" ref="L387" si="2005">IF(K387&gt;0,K387-1,0)</f>
        <v>5</v>
      </c>
      <c r="M387" s="124">
        <f t="shared" ref="M387" si="2006">IF(L387&gt;0,L387-1,0)</f>
        <v>4</v>
      </c>
      <c r="N387" s="124">
        <f t="shared" ref="N387" si="2007">IF(M387&gt;0,M387-1,0)</f>
        <v>3</v>
      </c>
      <c r="O387" s="124">
        <f t="shared" ref="O387" si="2008">IF(N387&gt;0,N387-1,0)</f>
        <v>2</v>
      </c>
      <c r="P387" s="124">
        <f t="shared" ref="P387" si="2009">IF(O387&gt;0,O387-1,0)</f>
        <v>1</v>
      </c>
      <c r="Q387" s="124">
        <f t="shared" ref="Q387" si="2010">IF(P387&gt;0,P387-1,0)</f>
        <v>0</v>
      </c>
      <c r="R387" s="124">
        <f t="shared" ref="R387" si="2011">IF(Q387&gt;0,Q387-1,0)</f>
        <v>0</v>
      </c>
      <c r="S387" s="124">
        <f t="shared" ref="S387" si="2012">IF(R387&gt;0,R387-1,0)</f>
        <v>0</v>
      </c>
      <c r="T387" s="124">
        <f t="shared" ref="T387" si="2013">IF(S387&gt;0,S387-1,0)</f>
        <v>0</v>
      </c>
      <c r="U387" s="124">
        <f t="shared" ref="U387" si="2014">IF(T387&gt;0,T387-1,0)</f>
        <v>0</v>
      </c>
      <c r="V387" s="124">
        <f t="shared" ref="V387" si="2015">IF(U387&gt;0,U387-1,0)</f>
        <v>0</v>
      </c>
      <c r="W387" s="124">
        <f t="shared" ref="W387" si="2016">IF(V387&gt;0,V387-1,0)</f>
        <v>0</v>
      </c>
      <c r="X387" s="124">
        <f t="shared" ref="X387" si="2017">IF(W387&gt;0,W387-1,0)</f>
        <v>0</v>
      </c>
      <c r="Y387" s="124">
        <f t="shared" ref="Y387" si="2018">IF(X387&gt;0,X387-1,0)</f>
        <v>0</v>
      </c>
      <c r="Z387" s="124">
        <f t="shared" ref="Z387" si="2019">IF(Y387&gt;0,Y387-1,0)</f>
        <v>0</v>
      </c>
      <c r="AA387" s="124">
        <f t="shared" ref="AA387" si="2020">IF(Z387&gt;0,Z387-1,0)</f>
        <v>0</v>
      </c>
      <c r="AB387" s="124">
        <f t="shared" ref="AB387" si="2021">IF(AA387&gt;0,AA387-1,0)</f>
        <v>0</v>
      </c>
      <c r="AC387" s="124">
        <f t="shared" ref="AC387" si="2022">IF(AB387&gt;0,AB387-1,0)</f>
        <v>0</v>
      </c>
      <c r="AD387" s="124">
        <f t="shared" ref="AD387" si="2023">IF(AC387&gt;0,AC387-1,0)</f>
        <v>0</v>
      </c>
      <c r="AE387" s="124">
        <f t="shared" ref="AE387" si="2024">IF(AD387&gt;0,AD387-1,0)</f>
        <v>0</v>
      </c>
      <c r="AF387" s="124">
        <f t="shared" ref="AF387" si="2025">IF(AE387&gt;0,AE387-1,0)</f>
        <v>0</v>
      </c>
      <c r="AG387" s="124">
        <f t="shared" ref="AG387" si="2026">IF(AF387&gt;0,AF387-1,0)</f>
        <v>0</v>
      </c>
      <c r="AH387" s="124">
        <f t="shared" ref="AH387" si="2027">IF(AG387&gt;0,AG387-1,0)</f>
        <v>0</v>
      </c>
      <c r="AI387" s="124">
        <f t="shared" ref="AI387" si="2028">IF(AH387&gt;0,AH387-1,0)</f>
        <v>0</v>
      </c>
      <c r="AJ387" s="124">
        <f t="shared" ref="AJ387" si="2029">IF(AI387&gt;0,AI387-1,0)</f>
        <v>0</v>
      </c>
      <c r="AK387" s="124">
        <f t="shared" ref="AK387" si="2030">IF(AJ387&gt;0,AJ387-1,0)</f>
        <v>0</v>
      </c>
      <c r="AL387" s="124">
        <f t="shared" ref="AL387" si="2031">IF(AK387&gt;0,AK387-1,0)</f>
        <v>0</v>
      </c>
      <c r="AM387" s="124">
        <f t="shared" ref="AM387" si="2032">IF(AL387&gt;0,AL387-1,0)</f>
        <v>0</v>
      </c>
      <c r="AN387" s="124">
        <f t="shared" ref="AN387" si="2033">IF(AM387&gt;0,AM387-1,0)</f>
        <v>0</v>
      </c>
      <c r="AO387" s="124">
        <f t="shared" ref="AO387" si="2034">IF(AN387&gt;0,AN387-1,0)</f>
        <v>0</v>
      </c>
      <c r="AP387" s="124">
        <f t="shared" ref="AP387" si="2035">IF(AO387&gt;0,AO387-1,0)</f>
        <v>0</v>
      </c>
      <c r="AQ387" s="124">
        <f t="shared" ref="AQ387" si="2036">IF(AP387&gt;0,AP387-1,0)</f>
        <v>0</v>
      </c>
      <c r="AR387" s="124">
        <f t="shared" ref="AR387" si="2037">IF(AQ387&gt;0,AQ387-1,0)</f>
        <v>0</v>
      </c>
      <c r="AS387" s="124">
        <f t="shared" ref="AS387" si="2038">IF(AR387&gt;0,AR387-1,0)</f>
        <v>0</v>
      </c>
      <c r="AT387" s="124">
        <f t="shared" ref="AT387" si="2039">IF(AS387&gt;0,AS387-1,0)</f>
        <v>0</v>
      </c>
      <c r="AU387" s="124">
        <f t="shared" ref="AU387" si="2040">IF(AT387&gt;0,AT387-1,0)</f>
        <v>0</v>
      </c>
      <c r="AV387" s="124">
        <f t="shared" ref="AV387" si="2041">IF(AU387&gt;0,AU387-1,0)</f>
        <v>0</v>
      </c>
      <c r="AW387" s="124">
        <f t="shared" ref="AW387" si="2042">IF(AV387&gt;0,AV387-1,0)</f>
        <v>0</v>
      </c>
      <c r="AX387" s="124">
        <f t="shared" ref="AX387" si="2043">IF(AW387&gt;0,AW387-1,0)</f>
        <v>0</v>
      </c>
      <c r="AY387" s="124">
        <f t="shared" ref="AY387" si="2044">IF(AX387&gt;0,AX387-1,0)</f>
        <v>0</v>
      </c>
      <c r="AZ387" s="124">
        <f t="shared" ref="AZ387" si="2045">IF(AY387&gt;0,AY387-1,0)</f>
        <v>0</v>
      </c>
      <c r="BA387" s="124">
        <f t="shared" ref="BA387" si="2046">IF(AZ387&gt;0,AZ387-1,0)</f>
        <v>0</v>
      </c>
      <c r="BB387" s="124">
        <f t="shared" ref="BB387" si="2047">IF(BA387&gt;0,BA387-1,0)</f>
        <v>0</v>
      </c>
      <c r="BC387" s="124">
        <f t="shared" ref="BC387" si="2048">IF(BB387&gt;0,BB387-1,0)</f>
        <v>0</v>
      </c>
      <c r="BD387" s="124">
        <f t="shared" ref="BD387" si="2049">IF(BC387&gt;0,BC387-1,0)</f>
        <v>0</v>
      </c>
      <c r="BE387" s="124">
        <f t="shared" ref="BE387" si="2050">IF(BD387&gt;0,BD387-1,0)</f>
        <v>0</v>
      </c>
      <c r="BF387" s="124">
        <f t="shared" ref="BF387" si="2051">IF(BE387&gt;0,BE387-1,0)</f>
        <v>0</v>
      </c>
      <c r="BG387" s="124">
        <f t="shared" ref="BG387" si="2052">IF(BF387&gt;0,BF387-1,0)</f>
        <v>0</v>
      </c>
      <c r="BH387" s="124">
        <f t="shared" ref="BH387" si="2053">IF(BG387&gt;0,BG387-1,0)</f>
        <v>0</v>
      </c>
      <c r="BI387" s="124">
        <f t="shared" ref="BI387" si="2054">IF(BH387&gt;0,BH387-1,0)</f>
        <v>0</v>
      </c>
      <c r="BJ387" s="124">
        <f t="shared" ref="BJ387" si="2055">IF(BI387&gt;0,BI387-1,0)</f>
        <v>0</v>
      </c>
      <c r="BK387" s="124">
        <f t="shared" ref="BK387" si="2056">IF(BJ387&gt;0,BJ387-1,0)</f>
        <v>0</v>
      </c>
      <c r="BL387" s="124">
        <f t="shared" ref="BL387" si="2057">IF(BK387&gt;0,BK387-1,0)</f>
        <v>0</v>
      </c>
      <c r="BM387" s="124">
        <f t="shared" ref="BM387" si="2058">IF(BL387&gt;0,BL387-1,0)</f>
        <v>0</v>
      </c>
      <c r="BN387" s="124">
        <f t="shared" ref="BN387" si="2059">IF(BM387&gt;0,BM387-1,0)</f>
        <v>0</v>
      </c>
    </row>
    <row r="388" spans="1:66" s="124" customFormat="1" ht="18.75">
      <c r="A388" s="127" t="s">
        <v>301</v>
      </c>
      <c r="B388" s="127">
        <v>13</v>
      </c>
      <c r="C388" s="124" t="s">
        <v>303</v>
      </c>
      <c r="D388" s="190">
        <f t="shared" ref="D388:S389" si="2060">IFERROR(D400,0)+IFERROR(D406,0)+IFERROR(D412,0)+IFERROR(D418,0)+IFERROR(D424,0)</f>
        <v>0</v>
      </c>
      <c r="E388" s="190">
        <f t="shared" si="2060"/>
        <v>0</v>
      </c>
      <c r="F388" s="190">
        <f t="shared" si="2060"/>
        <v>0</v>
      </c>
      <c r="G388" s="190">
        <f t="shared" si="2060"/>
        <v>0</v>
      </c>
      <c r="H388" s="190">
        <f t="shared" si="2060"/>
        <v>0</v>
      </c>
      <c r="I388" s="190">
        <f t="shared" si="2060"/>
        <v>0</v>
      </c>
      <c r="J388" s="190">
        <f t="shared" si="2060"/>
        <v>0</v>
      </c>
      <c r="K388" s="190">
        <f t="shared" si="2060"/>
        <v>0</v>
      </c>
      <c r="L388" s="190">
        <f t="shared" si="2060"/>
        <v>0</v>
      </c>
      <c r="M388" s="190">
        <f t="shared" si="2060"/>
        <v>0</v>
      </c>
      <c r="N388" s="190">
        <f t="shared" si="2060"/>
        <v>0</v>
      </c>
      <c r="O388" s="190">
        <f t="shared" si="2060"/>
        <v>0</v>
      </c>
      <c r="P388" s="190">
        <f t="shared" si="2060"/>
        <v>0</v>
      </c>
      <c r="Q388" s="190">
        <f t="shared" si="2060"/>
        <v>0</v>
      </c>
      <c r="R388" s="190">
        <f t="shared" si="2060"/>
        <v>0</v>
      </c>
      <c r="S388" s="190">
        <f t="shared" si="2060"/>
        <v>0</v>
      </c>
      <c r="T388" s="190">
        <f t="shared" ref="T388:BN388" si="2061">IFERROR(T400,0)+IFERROR(T406,0)+IFERROR(T412,0)+IFERROR(T418,0)+IFERROR(T424,0)</f>
        <v>0</v>
      </c>
      <c r="U388" s="190">
        <f t="shared" si="2061"/>
        <v>0</v>
      </c>
      <c r="V388" s="190">
        <f t="shared" si="2061"/>
        <v>0</v>
      </c>
      <c r="W388" s="190">
        <f t="shared" si="2061"/>
        <v>0</v>
      </c>
      <c r="X388" s="190">
        <f t="shared" si="2061"/>
        <v>0</v>
      </c>
      <c r="Y388" s="190">
        <f t="shared" si="2061"/>
        <v>0</v>
      </c>
      <c r="Z388" s="190">
        <f t="shared" si="2061"/>
        <v>0</v>
      </c>
      <c r="AA388" s="190">
        <f t="shared" si="2061"/>
        <v>0</v>
      </c>
      <c r="AB388" s="190">
        <f t="shared" si="2061"/>
        <v>0</v>
      </c>
      <c r="AC388" s="190">
        <f t="shared" si="2061"/>
        <v>0</v>
      </c>
      <c r="AD388" s="190">
        <f t="shared" si="2061"/>
        <v>0</v>
      </c>
      <c r="AE388" s="190">
        <f t="shared" si="2061"/>
        <v>0</v>
      </c>
      <c r="AF388" s="190">
        <f t="shared" si="2061"/>
        <v>0</v>
      </c>
      <c r="AG388" s="190">
        <f t="shared" si="2061"/>
        <v>0</v>
      </c>
      <c r="AH388" s="190">
        <f t="shared" si="2061"/>
        <v>0</v>
      </c>
      <c r="AI388" s="190">
        <f t="shared" si="2061"/>
        <v>0</v>
      </c>
      <c r="AJ388" s="190">
        <f t="shared" si="2061"/>
        <v>0</v>
      </c>
      <c r="AK388" s="190">
        <f t="shared" si="2061"/>
        <v>0</v>
      </c>
      <c r="AL388" s="190">
        <f t="shared" si="2061"/>
        <v>0</v>
      </c>
      <c r="AM388" s="190">
        <f t="shared" si="2061"/>
        <v>0</v>
      </c>
      <c r="AN388" s="190">
        <f t="shared" si="2061"/>
        <v>0</v>
      </c>
      <c r="AO388" s="190">
        <f t="shared" si="2061"/>
        <v>0</v>
      </c>
      <c r="AP388" s="190">
        <f t="shared" si="2061"/>
        <v>0</v>
      </c>
      <c r="AQ388" s="190">
        <f t="shared" si="2061"/>
        <v>0</v>
      </c>
      <c r="AR388" s="190">
        <f t="shared" si="2061"/>
        <v>0</v>
      </c>
      <c r="AS388" s="190">
        <f t="shared" si="2061"/>
        <v>0</v>
      </c>
      <c r="AT388" s="190">
        <f t="shared" si="2061"/>
        <v>0</v>
      </c>
      <c r="AU388" s="190">
        <f t="shared" si="2061"/>
        <v>0</v>
      </c>
      <c r="AV388" s="190">
        <f t="shared" si="2061"/>
        <v>0</v>
      </c>
      <c r="AW388" s="190">
        <f t="shared" si="2061"/>
        <v>0</v>
      </c>
      <c r="AX388" s="190">
        <f t="shared" si="2061"/>
        <v>0</v>
      </c>
      <c r="AY388" s="190">
        <f t="shared" si="2061"/>
        <v>0</v>
      </c>
      <c r="AZ388" s="190">
        <f t="shared" si="2061"/>
        <v>0</v>
      </c>
      <c r="BA388" s="190">
        <f t="shared" si="2061"/>
        <v>0</v>
      </c>
      <c r="BB388" s="190">
        <f t="shared" si="2061"/>
        <v>0</v>
      </c>
      <c r="BC388" s="190">
        <f t="shared" si="2061"/>
        <v>0</v>
      </c>
      <c r="BD388" s="190">
        <f t="shared" si="2061"/>
        <v>0</v>
      </c>
      <c r="BE388" s="190">
        <f t="shared" si="2061"/>
        <v>0</v>
      </c>
      <c r="BF388" s="190">
        <f t="shared" si="2061"/>
        <v>0</v>
      </c>
      <c r="BG388" s="190">
        <f t="shared" si="2061"/>
        <v>0</v>
      </c>
      <c r="BH388" s="190">
        <f t="shared" si="2061"/>
        <v>0</v>
      </c>
      <c r="BI388" s="190">
        <f t="shared" si="2061"/>
        <v>0</v>
      </c>
      <c r="BJ388" s="190">
        <f t="shared" si="2061"/>
        <v>0</v>
      </c>
      <c r="BK388" s="190">
        <f t="shared" si="2061"/>
        <v>0</v>
      </c>
      <c r="BL388" s="190">
        <f t="shared" si="2061"/>
        <v>0</v>
      </c>
      <c r="BM388" s="190">
        <f t="shared" si="2061"/>
        <v>0</v>
      </c>
      <c r="BN388" s="190">
        <f t="shared" si="2061"/>
        <v>0</v>
      </c>
    </row>
    <row r="389" spans="1:66" s="124" customFormat="1">
      <c r="C389" s="124" t="s">
        <v>29</v>
      </c>
      <c r="D389" s="190">
        <f t="shared" si="2060"/>
        <v>0</v>
      </c>
      <c r="E389" s="190">
        <f t="shared" si="2060"/>
        <v>0</v>
      </c>
      <c r="F389" s="190">
        <f t="shared" si="2060"/>
        <v>0</v>
      </c>
      <c r="G389" s="190">
        <f t="shared" si="2060"/>
        <v>0</v>
      </c>
      <c r="H389" s="190">
        <f t="shared" si="2060"/>
        <v>0</v>
      </c>
      <c r="I389" s="190">
        <f t="shared" si="2060"/>
        <v>0</v>
      </c>
      <c r="J389" s="190">
        <f t="shared" si="2060"/>
        <v>0</v>
      </c>
      <c r="K389" s="190">
        <f t="shared" si="2060"/>
        <v>0</v>
      </c>
      <c r="L389" s="190">
        <f t="shared" si="2060"/>
        <v>0</v>
      </c>
      <c r="M389" s="190">
        <f t="shared" si="2060"/>
        <v>0</v>
      </c>
      <c r="N389" s="190">
        <f>IFERROR(N401,0)+IFERROR(N407,0)+IFERROR(N413,0)+IFERROR(N419,0)+IFERROR(N425,0)</f>
        <v>0</v>
      </c>
      <c r="O389" s="190">
        <f t="shared" ref="O389:BN389" si="2062">IFERROR(O401,0)+IFERROR(O407,0)+IFERROR(O413,0)+IFERROR(O419,0)+IFERROR(O425,0)</f>
        <v>0</v>
      </c>
      <c r="P389" s="190">
        <f t="shared" si="2062"/>
        <v>0</v>
      </c>
      <c r="Q389" s="190">
        <f t="shared" si="2062"/>
        <v>0</v>
      </c>
      <c r="R389" s="190">
        <f t="shared" si="2062"/>
        <v>0</v>
      </c>
      <c r="S389" s="190">
        <f t="shared" si="2062"/>
        <v>0</v>
      </c>
      <c r="T389" s="190">
        <f t="shared" si="2062"/>
        <v>0</v>
      </c>
      <c r="U389" s="190">
        <f t="shared" si="2062"/>
        <v>0</v>
      </c>
      <c r="V389" s="190">
        <f t="shared" si="2062"/>
        <v>0</v>
      </c>
      <c r="W389" s="190">
        <f t="shared" si="2062"/>
        <v>0</v>
      </c>
      <c r="X389" s="190">
        <f t="shared" si="2062"/>
        <v>0</v>
      </c>
      <c r="Y389" s="190">
        <f t="shared" si="2062"/>
        <v>0</v>
      </c>
      <c r="Z389" s="190">
        <f t="shared" si="2062"/>
        <v>0</v>
      </c>
      <c r="AA389" s="190">
        <f t="shared" si="2062"/>
        <v>0</v>
      </c>
      <c r="AB389" s="190">
        <f t="shared" si="2062"/>
        <v>0</v>
      </c>
      <c r="AC389" s="190">
        <f t="shared" si="2062"/>
        <v>0</v>
      </c>
      <c r="AD389" s="190">
        <f t="shared" si="2062"/>
        <v>0</v>
      </c>
      <c r="AE389" s="190">
        <f t="shared" si="2062"/>
        <v>0</v>
      </c>
      <c r="AF389" s="190">
        <f t="shared" si="2062"/>
        <v>0</v>
      </c>
      <c r="AG389" s="190">
        <f t="shared" si="2062"/>
        <v>0</v>
      </c>
      <c r="AH389" s="190">
        <f t="shared" si="2062"/>
        <v>0</v>
      </c>
      <c r="AI389" s="190">
        <f t="shared" si="2062"/>
        <v>0</v>
      </c>
      <c r="AJ389" s="190">
        <f t="shared" si="2062"/>
        <v>0</v>
      </c>
      <c r="AK389" s="190">
        <f t="shared" si="2062"/>
        <v>0</v>
      </c>
      <c r="AL389" s="190">
        <f t="shared" si="2062"/>
        <v>0</v>
      </c>
      <c r="AM389" s="190">
        <f t="shared" si="2062"/>
        <v>0</v>
      </c>
      <c r="AN389" s="190">
        <f t="shared" si="2062"/>
        <v>0</v>
      </c>
      <c r="AO389" s="190">
        <f t="shared" si="2062"/>
        <v>0</v>
      </c>
      <c r="AP389" s="190">
        <f t="shared" si="2062"/>
        <v>0</v>
      </c>
      <c r="AQ389" s="190">
        <f t="shared" si="2062"/>
        <v>0</v>
      </c>
      <c r="AR389" s="190">
        <f t="shared" si="2062"/>
        <v>0</v>
      </c>
      <c r="AS389" s="190">
        <f t="shared" si="2062"/>
        <v>0</v>
      </c>
      <c r="AT389" s="190">
        <f t="shared" si="2062"/>
        <v>0</v>
      </c>
      <c r="AU389" s="190">
        <f t="shared" si="2062"/>
        <v>0</v>
      </c>
      <c r="AV389" s="190">
        <f t="shared" si="2062"/>
        <v>0</v>
      </c>
      <c r="AW389" s="190">
        <f t="shared" si="2062"/>
        <v>0</v>
      </c>
      <c r="AX389" s="190">
        <f t="shared" si="2062"/>
        <v>0</v>
      </c>
      <c r="AY389" s="190">
        <f t="shared" si="2062"/>
        <v>0</v>
      </c>
      <c r="AZ389" s="190">
        <f t="shared" si="2062"/>
        <v>0</v>
      </c>
      <c r="BA389" s="190">
        <f t="shared" si="2062"/>
        <v>0</v>
      </c>
      <c r="BB389" s="190">
        <f t="shared" si="2062"/>
        <v>0</v>
      </c>
      <c r="BC389" s="190">
        <f t="shared" si="2062"/>
        <v>0</v>
      </c>
      <c r="BD389" s="190">
        <f t="shared" si="2062"/>
        <v>0</v>
      </c>
      <c r="BE389" s="190">
        <f t="shared" si="2062"/>
        <v>0</v>
      </c>
      <c r="BF389" s="190">
        <f t="shared" si="2062"/>
        <v>0</v>
      </c>
      <c r="BG389" s="190">
        <f t="shared" si="2062"/>
        <v>0</v>
      </c>
      <c r="BH389" s="190">
        <f t="shared" si="2062"/>
        <v>0</v>
      </c>
      <c r="BI389" s="190">
        <f t="shared" si="2062"/>
        <v>0</v>
      </c>
      <c r="BJ389" s="190">
        <f t="shared" si="2062"/>
        <v>0</v>
      </c>
      <c r="BK389" s="190">
        <f t="shared" si="2062"/>
        <v>0</v>
      </c>
      <c r="BL389" s="190">
        <f t="shared" si="2062"/>
        <v>0</v>
      </c>
      <c r="BM389" s="190">
        <f t="shared" si="2062"/>
        <v>0</v>
      </c>
      <c r="BN389" s="190">
        <f t="shared" si="2062"/>
        <v>0</v>
      </c>
    </row>
    <row r="390" spans="1:66" s="124" customFormat="1">
      <c r="C390" s="124" t="s">
        <v>31</v>
      </c>
      <c r="D390" s="190">
        <f t="shared" ref="D390:BN390" si="2063">IFERROR(D402,0)+IFERROR(D408,0)+IFERROR(D414,0)+IFERROR(D420,0)+IFERROR(D426,0)</f>
        <v>0</v>
      </c>
      <c r="E390" s="190">
        <f t="shared" si="2063"/>
        <v>0</v>
      </c>
      <c r="F390" s="190">
        <f t="shared" si="2063"/>
        <v>0</v>
      </c>
      <c r="G390" s="190">
        <f t="shared" si="2063"/>
        <v>0</v>
      </c>
      <c r="H390" s="190">
        <f t="shared" si="2063"/>
        <v>0</v>
      </c>
      <c r="I390" s="190">
        <f t="shared" si="2063"/>
        <v>0</v>
      </c>
      <c r="J390" s="190">
        <f t="shared" si="2063"/>
        <v>0</v>
      </c>
      <c r="K390" s="190">
        <f t="shared" si="2063"/>
        <v>0</v>
      </c>
      <c r="L390" s="190">
        <f t="shared" si="2063"/>
        <v>0</v>
      </c>
      <c r="M390" s="190">
        <f t="shared" si="2063"/>
        <v>0</v>
      </c>
      <c r="N390" s="190">
        <f t="shared" si="2063"/>
        <v>0</v>
      </c>
      <c r="O390" s="190">
        <f t="shared" si="2063"/>
        <v>0</v>
      </c>
      <c r="P390" s="190">
        <f t="shared" si="2063"/>
        <v>0</v>
      </c>
      <c r="Q390" s="190">
        <f t="shared" si="2063"/>
        <v>0</v>
      </c>
      <c r="R390" s="190">
        <f t="shared" si="2063"/>
        <v>0</v>
      </c>
      <c r="S390" s="190">
        <f t="shared" si="2063"/>
        <v>0</v>
      </c>
      <c r="T390" s="190">
        <f t="shared" si="2063"/>
        <v>0</v>
      </c>
      <c r="U390" s="190">
        <f t="shared" si="2063"/>
        <v>0</v>
      </c>
      <c r="V390" s="190">
        <f t="shared" si="2063"/>
        <v>0</v>
      </c>
      <c r="W390" s="190">
        <f t="shared" si="2063"/>
        <v>0</v>
      </c>
      <c r="X390" s="190">
        <f t="shared" si="2063"/>
        <v>0</v>
      </c>
      <c r="Y390" s="190">
        <f t="shared" si="2063"/>
        <v>0</v>
      </c>
      <c r="Z390" s="190">
        <f t="shared" si="2063"/>
        <v>0</v>
      </c>
      <c r="AA390" s="190">
        <f t="shared" si="2063"/>
        <v>0</v>
      </c>
      <c r="AB390" s="190">
        <f t="shared" si="2063"/>
        <v>0</v>
      </c>
      <c r="AC390" s="190">
        <f t="shared" si="2063"/>
        <v>0</v>
      </c>
      <c r="AD390" s="190">
        <f t="shared" si="2063"/>
        <v>0</v>
      </c>
      <c r="AE390" s="190">
        <f t="shared" si="2063"/>
        <v>0</v>
      </c>
      <c r="AF390" s="190">
        <f t="shared" si="2063"/>
        <v>0</v>
      </c>
      <c r="AG390" s="190">
        <f t="shared" si="2063"/>
        <v>0</v>
      </c>
      <c r="AH390" s="190">
        <f t="shared" si="2063"/>
        <v>0</v>
      </c>
      <c r="AI390" s="190">
        <f t="shared" si="2063"/>
        <v>0</v>
      </c>
      <c r="AJ390" s="190">
        <f t="shared" si="2063"/>
        <v>0</v>
      </c>
      <c r="AK390" s="190">
        <f t="shared" si="2063"/>
        <v>0</v>
      </c>
      <c r="AL390" s="190">
        <f t="shared" si="2063"/>
        <v>0</v>
      </c>
      <c r="AM390" s="190">
        <f t="shared" si="2063"/>
        <v>0</v>
      </c>
      <c r="AN390" s="190">
        <f t="shared" si="2063"/>
        <v>0</v>
      </c>
      <c r="AO390" s="190">
        <f t="shared" si="2063"/>
        <v>0</v>
      </c>
      <c r="AP390" s="190">
        <f t="shared" si="2063"/>
        <v>0</v>
      </c>
      <c r="AQ390" s="190">
        <f t="shared" si="2063"/>
        <v>0</v>
      </c>
      <c r="AR390" s="190">
        <f t="shared" si="2063"/>
        <v>0</v>
      </c>
      <c r="AS390" s="190">
        <f t="shared" si="2063"/>
        <v>0</v>
      </c>
      <c r="AT390" s="190">
        <f t="shared" si="2063"/>
        <v>0</v>
      </c>
      <c r="AU390" s="190">
        <f t="shared" si="2063"/>
        <v>0</v>
      </c>
      <c r="AV390" s="190">
        <f t="shared" si="2063"/>
        <v>0</v>
      </c>
      <c r="AW390" s="190">
        <f t="shared" si="2063"/>
        <v>0</v>
      </c>
      <c r="AX390" s="190">
        <f t="shared" si="2063"/>
        <v>0</v>
      </c>
      <c r="AY390" s="190">
        <f t="shared" si="2063"/>
        <v>0</v>
      </c>
      <c r="AZ390" s="190">
        <f t="shared" si="2063"/>
        <v>0</v>
      </c>
      <c r="BA390" s="190">
        <f t="shared" si="2063"/>
        <v>0</v>
      </c>
      <c r="BB390" s="190">
        <f t="shared" si="2063"/>
        <v>0</v>
      </c>
      <c r="BC390" s="190">
        <f t="shared" si="2063"/>
        <v>0</v>
      </c>
      <c r="BD390" s="190">
        <f t="shared" si="2063"/>
        <v>0</v>
      </c>
      <c r="BE390" s="190">
        <f t="shared" si="2063"/>
        <v>0</v>
      </c>
      <c r="BF390" s="190">
        <f t="shared" si="2063"/>
        <v>0</v>
      </c>
      <c r="BG390" s="190">
        <f t="shared" si="2063"/>
        <v>0</v>
      </c>
      <c r="BH390" s="190">
        <f t="shared" si="2063"/>
        <v>0</v>
      </c>
      <c r="BI390" s="190">
        <f t="shared" si="2063"/>
        <v>0</v>
      </c>
      <c r="BJ390" s="190">
        <f t="shared" si="2063"/>
        <v>0</v>
      </c>
      <c r="BK390" s="190">
        <f t="shared" si="2063"/>
        <v>0</v>
      </c>
      <c r="BL390" s="190">
        <f t="shared" si="2063"/>
        <v>0</v>
      </c>
      <c r="BM390" s="190">
        <f t="shared" si="2063"/>
        <v>0</v>
      </c>
      <c r="BN390" s="190">
        <f t="shared" si="2063"/>
        <v>0</v>
      </c>
    </row>
    <row r="391" spans="1:66" s="124" customFormat="1">
      <c r="C391" s="124" t="s">
        <v>33</v>
      </c>
      <c r="D391" s="190">
        <f t="shared" ref="D391:BN392" si="2064">IFERROR(D403,0)+IFERROR(D409,0)+IFERROR(D415,0)+IFERROR(D421,0)+IFERROR(D427,0)</f>
        <v>0</v>
      </c>
      <c r="E391" s="190">
        <f t="shared" si="2064"/>
        <v>0</v>
      </c>
      <c r="F391" s="190">
        <f t="shared" si="2064"/>
        <v>0</v>
      </c>
      <c r="G391" s="190">
        <f t="shared" si="2064"/>
        <v>0</v>
      </c>
      <c r="H391" s="190">
        <f t="shared" si="2064"/>
        <v>0</v>
      </c>
      <c r="I391" s="190">
        <f t="shared" si="2064"/>
        <v>0</v>
      </c>
      <c r="J391" s="190">
        <f t="shared" si="2064"/>
        <v>0</v>
      </c>
      <c r="K391" s="190">
        <f t="shared" si="2064"/>
        <v>0</v>
      </c>
      <c r="L391" s="190">
        <f t="shared" si="2064"/>
        <v>0</v>
      </c>
      <c r="M391" s="190">
        <f t="shared" si="2064"/>
        <v>0</v>
      </c>
      <c r="N391" s="190">
        <f t="shared" si="2064"/>
        <v>0</v>
      </c>
      <c r="O391" s="190">
        <f t="shared" si="2064"/>
        <v>0</v>
      </c>
      <c r="P391" s="190">
        <f t="shared" si="2064"/>
        <v>0</v>
      </c>
      <c r="Q391" s="190">
        <f t="shared" si="2064"/>
        <v>0</v>
      </c>
      <c r="R391" s="190">
        <f t="shared" si="2064"/>
        <v>0</v>
      </c>
      <c r="S391" s="190">
        <f t="shared" si="2064"/>
        <v>0</v>
      </c>
      <c r="T391" s="190">
        <f t="shared" si="2064"/>
        <v>0</v>
      </c>
      <c r="U391" s="190">
        <f t="shared" si="2064"/>
        <v>0</v>
      </c>
      <c r="V391" s="190">
        <f t="shared" si="2064"/>
        <v>0</v>
      </c>
      <c r="W391" s="190">
        <f t="shared" si="2064"/>
        <v>0</v>
      </c>
      <c r="X391" s="190">
        <f t="shared" si="2064"/>
        <v>0</v>
      </c>
      <c r="Y391" s="190">
        <f t="shared" si="2064"/>
        <v>0</v>
      </c>
      <c r="Z391" s="190">
        <f t="shared" si="2064"/>
        <v>0</v>
      </c>
      <c r="AA391" s="190">
        <f t="shared" si="2064"/>
        <v>0</v>
      </c>
      <c r="AB391" s="190">
        <f t="shared" si="2064"/>
        <v>0</v>
      </c>
      <c r="AC391" s="190">
        <f t="shared" si="2064"/>
        <v>0</v>
      </c>
      <c r="AD391" s="190">
        <f t="shared" si="2064"/>
        <v>0</v>
      </c>
      <c r="AE391" s="190">
        <f t="shared" si="2064"/>
        <v>0</v>
      </c>
      <c r="AF391" s="190">
        <f t="shared" si="2064"/>
        <v>0</v>
      </c>
      <c r="AG391" s="190">
        <f t="shared" si="2064"/>
        <v>0</v>
      </c>
      <c r="AH391" s="190">
        <f t="shared" si="2064"/>
        <v>0</v>
      </c>
      <c r="AI391" s="190">
        <f t="shared" si="2064"/>
        <v>0</v>
      </c>
      <c r="AJ391" s="190">
        <f t="shared" si="2064"/>
        <v>0</v>
      </c>
      <c r="AK391" s="190">
        <f t="shared" si="2064"/>
        <v>0</v>
      </c>
      <c r="AL391" s="190">
        <f t="shared" si="2064"/>
        <v>0</v>
      </c>
      <c r="AM391" s="190">
        <f t="shared" si="2064"/>
        <v>0</v>
      </c>
      <c r="AN391" s="190">
        <f t="shared" si="2064"/>
        <v>0</v>
      </c>
      <c r="AO391" s="190">
        <f t="shared" si="2064"/>
        <v>0</v>
      </c>
      <c r="AP391" s="190">
        <f t="shared" si="2064"/>
        <v>0</v>
      </c>
      <c r="AQ391" s="190">
        <f t="shared" si="2064"/>
        <v>0</v>
      </c>
      <c r="AR391" s="190">
        <f t="shared" si="2064"/>
        <v>0</v>
      </c>
      <c r="AS391" s="190">
        <f t="shared" si="2064"/>
        <v>0</v>
      </c>
      <c r="AT391" s="190">
        <f t="shared" si="2064"/>
        <v>0</v>
      </c>
      <c r="AU391" s="190">
        <f t="shared" si="2064"/>
        <v>0</v>
      </c>
      <c r="AV391" s="190">
        <f t="shared" si="2064"/>
        <v>0</v>
      </c>
      <c r="AW391" s="190">
        <f t="shared" si="2064"/>
        <v>0</v>
      </c>
      <c r="AX391" s="190">
        <f t="shared" si="2064"/>
        <v>0</v>
      </c>
      <c r="AY391" s="190">
        <f t="shared" si="2064"/>
        <v>0</v>
      </c>
      <c r="AZ391" s="190">
        <f t="shared" si="2064"/>
        <v>0</v>
      </c>
      <c r="BA391" s="190">
        <f t="shared" si="2064"/>
        <v>0</v>
      </c>
      <c r="BB391" s="190">
        <f t="shared" si="2064"/>
        <v>0</v>
      </c>
      <c r="BC391" s="190">
        <f t="shared" si="2064"/>
        <v>0</v>
      </c>
      <c r="BD391" s="190">
        <f t="shared" si="2064"/>
        <v>0</v>
      </c>
      <c r="BE391" s="190">
        <f t="shared" si="2064"/>
        <v>0</v>
      </c>
      <c r="BF391" s="190">
        <f t="shared" si="2064"/>
        <v>0</v>
      </c>
      <c r="BG391" s="190">
        <f t="shared" si="2064"/>
        <v>0</v>
      </c>
      <c r="BH391" s="190">
        <f t="shared" si="2064"/>
        <v>0</v>
      </c>
      <c r="BI391" s="190">
        <f t="shared" si="2064"/>
        <v>0</v>
      </c>
      <c r="BJ391" s="190">
        <f t="shared" si="2064"/>
        <v>0</v>
      </c>
      <c r="BK391" s="190">
        <f t="shared" si="2064"/>
        <v>0</v>
      </c>
      <c r="BL391" s="190">
        <f t="shared" si="2064"/>
        <v>0</v>
      </c>
      <c r="BM391" s="190">
        <f t="shared" si="2064"/>
        <v>0</v>
      </c>
      <c r="BN391" s="190">
        <f t="shared" si="2064"/>
        <v>0</v>
      </c>
    </row>
    <row r="392" spans="1:66" s="124" customFormat="1">
      <c r="C392" s="124" t="s">
        <v>304</v>
      </c>
      <c r="D392" s="190">
        <f t="shared" si="2064"/>
        <v>0</v>
      </c>
      <c r="E392" s="190">
        <f t="shared" si="2064"/>
        <v>0</v>
      </c>
      <c r="F392" s="190">
        <f t="shared" si="2064"/>
        <v>0</v>
      </c>
      <c r="G392" s="190">
        <f t="shared" si="2064"/>
        <v>0</v>
      </c>
      <c r="H392" s="190">
        <f t="shared" si="2064"/>
        <v>0</v>
      </c>
      <c r="I392" s="190">
        <f t="shared" si="2064"/>
        <v>0</v>
      </c>
      <c r="J392" s="190">
        <f t="shared" si="2064"/>
        <v>0</v>
      </c>
      <c r="K392" s="190">
        <f t="shared" si="2064"/>
        <v>0</v>
      </c>
      <c r="L392" s="190">
        <f t="shared" si="2064"/>
        <v>0</v>
      </c>
      <c r="M392" s="190">
        <f t="shared" si="2064"/>
        <v>0</v>
      </c>
      <c r="N392" s="190">
        <f t="shared" si="2064"/>
        <v>0</v>
      </c>
      <c r="O392" s="190">
        <f t="shared" si="2064"/>
        <v>0</v>
      </c>
      <c r="P392" s="190">
        <f t="shared" si="2064"/>
        <v>0</v>
      </c>
      <c r="Q392" s="190">
        <f t="shared" si="2064"/>
        <v>0</v>
      </c>
      <c r="R392" s="190">
        <f t="shared" si="2064"/>
        <v>0</v>
      </c>
      <c r="S392" s="190">
        <f t="shared" si="2064"/>
        <v>0</v>
      </c>
      <c r="T392" s="190">
        <f t="shared" si="2064"/>
        <v>0</v>
      </c>
      <c r="U392" s="190">
        <f t="shared" si="2064"/>
        <v>0</v>
      </c>
      <c r="V392" s="190">
        <f t="shared" si="2064"/>
        <v>0</v>
      </c>
      <c r="W392" s="190">
        <f t="shared" si="2064"/>
        <v>0</v>
      </c>
      <c r="X392" s="190">
        <f t="shared" si="2064"/>
        <v>0</v>
      </c>
      <c r="Y392" s="190">
        <f t="shared" si="2064"/>
        <v>0</v>
      </c>
      <c r="Z392" s="190">
        <f t="shared" si="2064"/>
        <v>0</v>
      </c>
      <c r="AA392" s="190">
        <f t="shared" si="2064"/>
        <v>0</v>
      </c>
      <c r="AB392" s="190">
        <f t="shared" si="2064"/>
        <v>0</v>
      </c>
      <c r="AC392" s="190">
        <f t="shared" si="2064"/>
        <v>0</v>
      </c>
      <c r="AD392" s="190">
        <f t="shared" si="2064"/>
        <v>0</v>
      </c>
      <c r="AE392" s="190">
        <f t="shared" si="2064"/>
        <v>0</v>
      </c>
      <c r="AF392" s="190">
        <f t="shared" si="2064"/>
        <v>0</v>
      </c>
      <c r="AG392" s="190">
        <f t="shared" si="2064"/>
        <v>0</v>
      </c>
      <c r="AH392" s="190">
        <f t="shared" si="2064"/>
        <v>0</v>
      </c>
      <c r="AI392" s="190">
        <f t="shared" si="2064"/>
        <v>0</v>
      </c>
      <c r="AJ392" s="190">
        <f t="shared" si="2064"/>
        <v>0</v>
      </c>
      <c r="AK392" s="190">
        <f t="shared" si="2064"/>
        <v>0</v>
      </c>
      <c r="AL392" s="190">
        <f t="shared" si="2064"/>
        <v>0</v>
      </c>
      <c r="AM392" s="190">
        <f t="shared" si="2064"/>
        <v>0</v>
      </c>
      <c r="AN392" s="190">
        <f t="shared" si="2064"/>
        <v>0</v>
      </c>
      <c r="AO392" s="190">
        <f t="shared" si="2064"/>
        <v>0</v>
      </c>
      <c r="AP392" s="190">
        <f t="shared" si="2064"/>
        <v>0</v>
      </c>
      <c r="AQ392" s="190">
        <f t="shared" si="2064"/>
        <v>0</v>
      </c>
      <c r="AR392" s="190">
        <f t="shared" si="2064"/>
        <v>0</v>
      </c>
      <c r="AS392" s="190">
        <f t="shared" si="2064"/>
        <v>0</v>
      </c>
      <c r="AT392" s="190">
        <f t="shared" si="2064"/>
        <v>0</v>
      </c>
      <c r="AU392" s="190">
        <f t="shared" si="2064"/>
        <v>0</v>
      </c>
      <c r="AV392" s="190">
        <f t="shared" si="2064"/>
        <v>0</v>
      </c>
      <c r="AW392" s="190">
        <f t="shared" si="2064"/>
        <v>0</v>
      </c>
      <c r="AX392" s="190">
        <f t="shared" si="2064"/>
        <v>0</v>
      </c>
      <c r="AY392" s="190">
        <f t="shared" si="2064"/>
        <v>0</v>
      </c>
      <c r="AZ392" s="190">
        <f t="shared" si="2064"/>
        <v>0</v>
      </c>
      <c r="BA392" s="190">
        <f t="shared" si="2064"/>
        <v>0</v>
      </c>
      <c r="BB392" s="190">
        <f t="shared" si="2064"/>
        <v>0</v>
      </c>
      <c r="BC392" s="190">
        <f t="shared" si="2064"/>
        <v>0</v>
      </c>
      <c r="BD392" s="190">
        <f t="shared" si="2064"/>
        <v>0</v>
      </c>
      <c r="BE392" s="190">
        <f t="shared" si="2064"/>
        <v>0</v>
      </c>
      <c r="BF392" s="190">
        <f t="shared" si="2064"/>
        <v>0</v>
      </c>
      <c r="BG392" s="190">
        <f t="shared" si="2064"/>
        <v>0</v>
      </c>
      <c r="BH392" s="190">
        <f t="shared" si="2064"/>
        <v>0</v>
      </c>
      <c r="BI392" s="190">
        <f t="shared" si="2064"/>
        <v>0</v>
      </c>
      <c r="BJ392" s="190">
        <f t="shared" si="2064"/>
        <v>0</v>
      </c>
      <c r="BK392" s="190">
        <f t="shared" si="2064"/>
        <v>0</v>
      </c>
      <c r="BL392" s="190">
        <f t="shared" si="2064"/>
        <v>0</v>
      </c>
      <c r="BM392" s="190">
        <f t="shared" si="2064"/>
        <v>0</v>
      </c>
      <c r="BN392" s="190">
        <f t="shared" si="2064"/>
        <v>0</v>
      </c>
    </row>
    <row r="393" spans="1:66" s="124" customFormat="1"/>
    <row r="394" spans="1:66" s="124" customFormat="1" hidden="1"/>
    <row r="395" spans="1:66" s="124" customFormat="1" hidden="1"/>
    <row r="396" spans="1:66" s="124" customFormat="1" hidden="1"/>
    <row r="397" spans="1:66" s="124" customFormat="1" hidden="1"/>
    <row r="398" spans="1:66" s="124" customFormat="1" hidden="1">
      <c r="A398" s="124" t="s">
        <v>300</v>
      </c>
      <c r="B398" s="124">
        <f>B387/5</f>
        <v>0</v>
      </c>
      <c r="C398" s="110"/>
      <c r="D398" s="124">
        <v>2015</v>
      </c>
      <c r="E398" s="124">
        <v>2016</v>
      </c>
      <c r="F398" s="124">
        <v>2017</v>
      </c>
      <c r="G398" s="124">
        <v>2018</v>
      </c>
      <c r="H398" s="124">
        <v>2019</v>
      </c>
      <c r="I398" s="124">
        <v>2020</v>
      </c>
      <c r="J398" s="124">
        <v>2021</v>
      </c>
      <c r="K398" s="124">
        <v>2022</v>
      </c>
      <c r="L398" s="124">
        <v>2023</v>
      </c>
      <c r="M398" s="124">
        <v>2024</v>
      </c>
      <c r="N398" s="124">
        <v>2025</v>
      </c>
      <c r="O398" s="124">
        <v>2026</v>
      </c>
      <c r="P398" s="124">
        <v>2027</v>
      </c>
      <c r="Q398" s="124">
        <v>2028</v>
      </c>
      <c r="R398" s="124">
        <v>2029</v>
      </c>
      <c r="S398" s="124">
        <v>2030</v>
      </c>
      <c r="T398" s="124">
        <v>2031</v>
      </c>
      <c r="U398" s="124">
        <v>2032</v>
      </c>
      <c r="V398" s="124">
        <v>2033</v>
      </c>
      <c r="W398" s="124">
        <v>2034</v>
      </c>
      <c r="X398" s="124">
        <v>2035</v>
      </c>
      <c r="Y398" s="124">
        <v>2036</v>
      </c>
      <c r="Z398" s="124">
        <v>2037</v>
      </c>
      <c r="AA398" s="124">
        <v>2038</v>
      </c>
      <c r="AB398" s="124">
        <v>2039</v>
      </c>
      <c r="AC398" s="124">
        <v>2040</v>
      </c>
      <c r="AD398" s="124">
        <v>2041</v>
      </c>
      <c r="AE398" s="124">
        <v>2042</v>
      </c>
      <c r="AF398" s="124">
        <v>2043</v>
      </c>
      <c r="AG398" s="124">
        <v>2044</v>
      </c>
      <c r="AH398" s="124">
        <v>2045</v>
      </c>
      <c r="AI398" s="124">
        <v>2046</v>
      </c>
      <c r="AJ398" s="124">
        <v>2047</v>
      </c>
      <c r="AK398" s="124">
        <v>2048</v>
      </c>
      <c r="AL398" s="124">
        <v>2049</v>
      </c>
      <c r="AM398" s="124">
        <v>2050</v>
      </c>
      <c r="AN398" s="124">
        <v>2051</v>
      </c>
      <c r="AO398" s="124">
        <v>2052</v>
      </c>
      <c r="AP398" s="124">
        <v>2053</v>
      </c>
      <c r="AQ398" s="124">
        <v>2054</v>
      </c>
      <c r="AR398" s="124">
        <v>2055</v>
      </c>
      <c r="AS398" s="124">
        <v>2056</v>
      </c>
      <c r="AT398" s="124">
        <v>2057</v>
      </c>
      <c r="AU398" s="124">
        <v>2058</v>
      </c>
      <c r="AV398" s="124">
        <v>2059</v>
      </c>
      <c r="AW398" s="124">
        <v>2060</v>
      </c>
      <c r="AX398" s="124">
        <v>2061</v>
      </c>
      <c r="AY398" s="124">
        <v>2062</v>
      </c>
      <c r="AZ398" s="124">
        <v>2063</v>
      </c>
      <c r="BA398" s="124">
        <v>2064</v>
      </c>
      <c r="BB398" s="124">
        <v>2065</v>
      </c>
      <c r="BC398" s="124">
        <v>2066</v>
      </c>
      <c r="BD398" s="124">
        <v>2067</v>
      </c>
      <c r="BE398" s="124">
        <v>2068</v>
      </c>
      <c r="BF398" s="124">
        <v>2069</v>
      </c>
      <c r="BG398" s="124">
        <v>2070</v>
      </c>
      <c r="BH398" s="124">
        <v>2071</v>
      </c>
      <c r="BI398" s="124">
        <v>2072</v>
      </c>
      <c r="BJ398" s="124">
        <v>2073</v>
      </c>
      <c r="BK398" s="124">
        <v>2074</v>
      </c>
      <c r="BL398" s="124">
        <v>2075</v>
      </c>
      <c r="BM398" s="124">
        <v>2076</v>
      </c>
      <c r="BN398" s="124">
        <v>2077</v>
      </c>
    </row>
    <row r="399" spans="1:66" s="124" customFormat="1" hidden="1">
      <c r="A399" s="124" t="s">
        <v>301</v>
      </c>
      <c r="B399" s="124">
        <f>B388</f>
        <v>13</v>
      </c>
      <c r="D399" s="124">
        <f>B399</f>
        <v>13</v>
      </c>
      <c r="E399" s="124">
        <f>IF(D399&gt;0,D399-1,0)</f>
        <v>12</v>
      </c>
      <c r="F399" s="124">
        <f t="shared" ref="F399" si="2065">IF(E399&gt;0,E399-1,0)</f>
        <v>11</v>
      </c>
      <c r="G399" s="124">
        <f t="shared" ref="G399" si="2066">IF(F399&gt;0,F399-1,0)</f>
        <v>10</v>
      </c>
      <c r="H399" s="124">
        <f t="shared" ref="H399" si="2067">IF(G399&gt;0,G399-1,0)</f>
        <v>9</v>
      </c>
      <c r="I399" s="124">
        <f t="shared" ref="I399" si="2068">IF(H399&gt;0,H399-1,0)</f>
        <v>8</v>
      </c>
      <c r="J399" s="124">
        <f t="shared" ref="J399" si="2069">IF(I399&gt;0,I399-1,0)</f>
        <v>7</v>
      </c>
      <c r="K399" s="124">
        <f t="shared" ref="K399" si="2070">IF(J399&gt;0,J399-1,0)</f>
        <v>6</v>
      </c>
      <c r="L399" s="124">
        <f t="shared" ref="L399" si="2071">IF(K399&gt;0,K399-1,0)</f>
        <v>5</v>
      </c>
      <c r="M399" s="124">
        <f t="shared" ref="M399" si="2072">IF(L399&gt;0,L399-1,0)</f>
        <v>4</v>
      </c>
      <c r="N399" s="124">
        <f t="shared" ref="N399" si="2073">IF(M399&gt;0,M399-1,0)</f>
        <v>3</v>
      </c>
      <c r="O399" s="124">
        <f t="shared" ref="O399" si="2074">IF(N399&gt;0,N399-1,0)</f>
        <v>2</v>
      </c>
      <c r="P399" s="124">
        <f t="shared" ref="P399" si="2075">IF(O399&gt;0,O399-1,0)</f>
        <v>1</v>
      </c>
      <c r="Q399" s="124">
        <f t="shared" ref="Q399" si="2076">IF(P399&gt;0,P399-1,0)</f>
        <v>0</v>
      </c>
      <c r="R399" s="124">
        <f t="shared" ref="R399" si="2077">IF(Q399&gt;0,Q399-1,0)</f>
        <v>0</v>
      </c>
      <c r="S399" s="124">
        <f t="shared" ref="S399" si="2078">IF(R399&gt;0,R399-1,0)</f>
        <v>0</v>
      </c>
      <c r="T399" s="124">
        <f t="shared" ref="T399" si="2079">IF(S399&gt;0,S399-1,0)</f>
        <v>0</v>
      </c>
      <c r="U399" s="124">
        <f t="shared" ref="U399" si="2080">IF(T399&gt;0,T399-1,0)</f>
        <v>0</v>
      </c>
      <c r="V399" s="124">
        <f t="shared" ref="V399" si="2081">IF(U399&gt;0,U399-1,0)</f>
        <v>0</v>
      </c>
      <c r="W399" s="124">
        <f t="shared" ref="W399" si="2082">IF(V399&gt;0,V399-1,0)</f>
        <v>0</v>
      </c>
      <c r="X399" s="124">
        <f t="shared" ref="X399" si="2083">IF(W399&gt;0,W399-1,0)</f>
        <v>0</v>
      </c>
      <c r="Y399" s="124">
        <f t="shared" ref="Y399" si="2084">IF(X399&gt;0,X399-1,0)</f>
        <v>0</v>
      </c>
      <c r="Z399" s="124">
        <f t="shared" ref="Z399" si="2085">IF(Y399&gt;0,Y399-1,0)</f>
        <v>0</v>
      </c>
      <c r="AA399" s="124">
        <f t="shared" ref="AA399" si="2086">IF(Z399&gt;0,Z399-1,0)</f>
        <v>0</v>
      </c>
      <c r="AB399" s="124">
        <f t="shared" ref="AB399" si="2087">IF(AA399&gt;0,AA399-1,0)</f>
        <v>0</v>
      </c>
      <c r="AC399" s="124">
        <f t="shared" ref="AC399" si="2088">IF(AB399&gt;0,AB399-1,0)</f>
        <v>0</v>
      </c>
      <c r="AD399" s="124">
        <f t="shared" ref="AD399" si="2089">IF(AC399&gt;0,AC399-1,0)</f>
        <v>0</v>
      </c>
      <c r="AE399" s="124">
        <f t="shared" ref="AE399" si="2090">IF(AD399&gt;0,AD399-1,0)</f>
        <v>0</v>
      </c>
      <c r="AF399" s="124">
        <f t="shared" ref="AF399" si="2091">IF(AE399&gt;0,AE399-1,0)</f>
        <v>0</v>
      </c>
      <c r="AG399" s="124">
        <f t="shared" ref="AG399" si="2092">IF(AF399&gt;0,AF399-1,0)</f>
        <v>0</v>
      </c>
      <c r="AH399" s="124">
        <f t="shared" ref="AH399" si="2093">IF(AG399&gt;0,AG399-1,0)</f>
        <v>0</v>
      </c>
      <c r="AI399" s="124">
        <f t="shared" ref="AI399" si="2094">IF(AH399&gt;0,AH399-1,0)</f>
        <v>0</v>
      </c>
      <c r="AJ399" s="124">
        <f t="shared" ref="AJ399" si="2095">IF(AI399&gt;0,AI399-1,0)</f>
        <v>0</v>
      </c>
      <c r="AK399" s="124">
        <f t="shared" ref="AK399" si="2096">IF(AJ399&gt;0,AJ399-1,0)</f>
        <v>0</v>
      </c>
      <c r="AL399" s="124">
        <f t="shared" ref="AL399" si="2097">IF(AK399&gt;0,AK399-1,0)</f>
        <v>0</v>
      </c>
      <c r="AM399" s="124">
        <f t="shared" ref="AM399" si="2098">IF(AL399&gt;0,AL399-1,0)</f>
        <v>0</v>
      </c>
      <c r="AN399" s="124">
        <f t="shared" ref="AN399" si="2099">IF(AM399&gt;0,AM399-1,0)</f>
        <v>0</v>
      </c>
      <c r="AO399" s="124">
        <f t="shared" ref="AO399" si="2100">IF(AN399&gt;0,AN399-1,0)</f>
        <v>0</v>
      </c>
      <c r="AP399" s="124">
        <f t="shared" ref="AP399" si="2101">IF(AO399&gt;0,AO399-1,0)</f>
        <v>0</v>
      </c>
      <c r="AQ399" s="124">
        <f t="shared" ref="AQ399" si="2102">IF(AP399&gt;0,AP399-1,0)</f>
        <v>0</v>
      </c>
      <c r="AR399" s="124">
        <f t="shared" ref="AR399" si="2103">IF(AQ399&gt;0,AQ399-1,0)</f>
        <v>0</v>
      </c>
      <c r="AS399" s="124">
        <f t="shared" ref="AS399" si="2104">IF(AR399&gt;0,AR399-1,0)</f>
        <v>0</v>
      </c>
      <c r="AT399" s="124">
        <f t="shared" ref="AT399" si="2105">IF(AS399&gt;0,AS399-1,0)</f>
        <v>0</v>
      </c>
      <c r="AU399" s="124">
        <f t="shared" ref="AU399" si="2106">IF(AT399&gt;0,AT399-1,0)</f>
        <v>0</v>
      </c>
      <c r="AV399" s="124">
        <f t="shared" ref="AV399" si="2107">IF(AU399&gt;0,AU399-1,0)</f>
        <v>0</v>
      </c>
      <c r="AW399" s="124">
        <f t="shared" ref="AW399" si="2108">IF(AV399&gt;0,AV399-1,0)</f>
        <v>0</v>
      </c>
      <c r="AX399" s="124">
        <f t="shared" ref="AX399" si="2109">IF(AW399&gt;0,AW399-1,0)</f>
        <v>0</v>
      </c>
      <c r="AY399" s="124">
        <f t="shared" ref="AY399" si="2110">IF(AX399&gt;0,AX399-1,0)</f>
        <v>0</v>
      </c>
      <c r="AZ399" s="124">
        <f t="shared" ref="AZ399" si="2111">IF(AY399&gt;0,AY399-1,0)</f>
        <v>0</v>
      </c>
      <c r="BA399" s="124">
        <f t="shared" ref="BA399" si="2112">IF(AZ399&gt;0,AZ399-1,0)</f>
        <v>0</v>
      </c>
      <c r="BB399" s="124">
        <f t="shared" ref="BB399" si="2113">IF(BA399&gt;0,BA399-1,0)</f>
        <v>0</v>
      </c>
      <c r="BC399" s="124">
        <f t="shared" ref="BC399" si="2114">IF(BB399&gt;0,BB399-1,0)</f>
        <v>0</v>
      </c>
      <c r="BD399" s="124">
        <f t="shared" ref="BD399" si="2115">IF(BC399&gt;0,BC399-1,0)</f>
        <v>0</v>
      </c>
      <c r="BE399" s="124">
        <f t="shared" ref="BE399" si="2116">IF(BD399&gt;0,BD399-1,0)</f>
        <v>0</v>
      </c>
      <c r="BF399" s="124">
        <f t="shared" ref="BF399" si="2117">IF(BE399&gt;0,BE399-1,0)</f>
        <v>0</v>
      </c>
      <c r="BG399" s="124">
        <f t="shared" ref="BG399" si="2118">IF(BF399&gt;0,BF399-1,0)</f>
        <v>0</v>
      </c>
      <c r="BH399" s="124">
        <f t="shared" ref="BH399" si="2119">IF(BG399&gt;0,BG399-1,0)</f>
        <v>0</v>
      </c>
      <c r="BI399" s="124">
        <f t="shared" ref="BI399" si="2120">IF(BH399&gt;0,BH399-1,0)</f>
        <v>0</v>
      </c>
      <c r="BJ399" s="124">
        <f t="shared" ref="BJ399" si="2121">IF(BI399&gt;0,BI399-1,0)</f>
        <v>0</v>
      </c>
      <c r="BK399" s="124">
        <f t="shared" ref="BK399" si="2122">IF(BJ399&gt;0,BJ399-1,0)</f>
        <v>0</v>
      </c>
      <c r="BL399" s="124">
        <f t="shared" ref="BL399" si="2123">IF(BK399&gt;0,BK399-1,0)</f>
        <v>0</v>
      </c>
      <c r="BM399" s="124">
        <f t="shared" ref="BM399" si="2124">IF(BL399&gt;0,BL399-1,0)</f>
        <v>0</v>
      </c>
      <c r="BN399" s="124">
        <f t="shared" ref="BN399" si="2125">IF(BM399&gt;0,BM399-1,0)</f>
        <v>0</v>
      </c>
    </row>
    <row r="400" spans="1:66" s="124" customFormat="1" hidden="1">
      <c r="D400" s="124">
        <f>B398</f>
        <v>0</v>
      </c>
      <c r="E400" s="124">
        <f>D404</f>
        <v>0</v>
      </c>
      <c r="F400" s="124">
        <f t="shared" ref="F400" si="2126">E404</f>
        <v>0</v>
      </c>
      <c r="G400" s="124">
        <f t="shared" ref="G400" si="2127">F404</f>
        <v>0</v>
      </c>
      <c r="H400" s="124">
        <f t="shared" ref="H400" si="2128">G404</f>
        <v>0</v>
      </c>
      <c r="I400" s="124">
        <f t="shared" ref="I400" si="2129">H404</f>
        <v>0</v>
      </c>
      <c r="J400" s="124">
        <f t="shared" ref="J400" si="2130">I404</f>
        <v>0</v>
      </c>
      <c r="K400" s="124">
        <f t="shared" ref="K400" si="2131">J404</f>
        <v>0</v>
      </c>
      <c r="L400" s="124">
        <f t="shared" ref="L400" si="2132">K404</f>
        <v>0</v>
      </c>
      <c r="M400" s="124">
        <f t="shared" ref="M400" si="2133">L404</f>
        <v>0</v>
      </c>
      <c r="N400" s="124">
        <f t="shared" ref="N400" si="2134">M404</f>
        <v>0</v>
      </c>
      <c r="O400" s="124">
        <f t="shared" ref="O400" si="2135">N404</f>
        <v>0</v>
      </c>
      <c r="P400" s="124">
        <f t="shared" ref="P400" si="2136">O404</f>
        <v>0</v>
      </c>
      <c r="Q400" s="124">
        <f t="shared" ref="Q400" si="2137">P404</f>
        <v>0</v>
      </c>
      <c r="R400" s="124" t="e">
        <f t="shared" ref="R400" si="2138">Q404</f>
        <v>#N/A</v>
      </c>
      <c r="S400" s="124" t="e">
        <f t="shared" ref="S400" si="2139">R404</f>
        <v>#N/A</v>
      </c>
      <c r="T400" s="124" t="e">
        <f t="shared" ref="T400" si="2140">S404</f>
        <v>#N/A</v>
      </c>
      <c r="U400" s="124" t="e">
        <f t="shared" ref="U400" si="2141">T404</f>
        <v>#N/A</v>
      </c>
      <c r="V400" s="124" t="e">
        <f t="shared" ref="V400" si="2142">U404</f>
        <v>#N/A</v>
      </c>
      <c r="W400" s="124" t="e">
        <f t="shared" ref="W400" si="2143">V404</f>
        <v>#N/A</v>
      </c>
      <c r="X400" s="124" t="e">
        <f t="shared" ref="X400" si="2144">W404</f>
        <v>#N/A</v>
      </c>
      <c r="Y400" s="124" t="e">
        <f t="shared" ref="Y400" si="2145">X404</f>
        <v>#N/A</v>
      </c>
      <c r="Z400" s="124" t="e">
        <f t="shared" ref="Z400" si="2146">Y404</f>
        <v>#N/A</v>
      </c>
      <c r="AA400" s="124" t="e">
        <f t="shared" ref="AA400" si="2147">Z404</f>
        <v>#N/A</v>
      </c>
      <c r="AB400" s="124" t="e">
        <f t="shared" ref="AB400" si="2148">AA404</f>
        <v>#N/A</v>
      </c>
      <c r="AC400" s="124" t="e">
        <f t="shared" ref="AC400" si="2149">AB404</f>
        <v>#N/A</v>
      </c>
      <c r="AD400" s="124" t="e">
        <f t="shared" ref="AD400" si="2150">AC404</f>
        <v>#N/A</v>
      </c>
      <c r="AE400" s="124" t="e">
        <f t="shared" ref="AE400" si="2151">AD404</f>
        <v>#N/A</v>
      </c>
      <c r="AF400" s="124" t="e">
        <f t="shared" ref="AF400" si="2152">AE404</f>
        <v>#N/A</v>
      </c>
      <c r="AG400" s="124" t="e">
        <f t="shared" ref="AG400" si="2153">AF404</f>
        <v>#N/A</v>
      </c>
      <c r="AH400" s="124" t="e">
        <f t="shared" ref="AH400" si="2154">AG404</f>
        <v>#N/A</v>
      </c>
      <c r="AI400" s="124" t="e">
        <f t="shared" ref="AI400" si="2155">AH404</f>
        <v>#N/A</v>
      </c>
      <c r="AJ400" s="124" t="e">
        <f t="shared" ref="AJ400" si="2156">AI404</f>
        <v>#N/A</v>
      </c>
      <c r="AK400" s="124" t="e">
        <f t="shared" ref="AK400" si="2157">AJ404</f>
        <v>#N/A</v>
      </c>
      <c r="AL400" s="124" t="e">
        <f t="shared" ref="AL400" si="2158">AK404</f>
        <v>#N/A</v>
      </c>
      <c r="AM400" s="124" t="e">
        <f t="shared" ref="AM400" si="2159">AL404</f>
        <v>#N/A</v>
      </c>
      <c r="AN400" s="124" t="e">
        <f t="shared" ref="AN400" si="2160">AM404</f>
        <v>#N/A</v>
      </c>
      <c r="AO400" s="124" t="e">
        <f t="shared" ref="AO400" si="2161">AN404</f>
        <v>#N/A</v>
      </c>
      <c r="AP400" s="124" t="e">
        <f t="shared" ref="AP400" si="2162">AO404</f>
        <v>#N/A</v>
      </c>
      <c r="AQ400" s="124" t="e">
        <f t="shared" ref="AQ400" si="2163">AP404</f>
        <v>#N/A</v>
      </c>
      <c r="AR400" s="124" t="e">
        <f t="shared" ref="AR400" si="2164">AQ404</f>
        <v>#N/A</v>
      </c>
      <c r="AS400" s="124" t="e">
        <f t="shared" ref="AS400" si="2165">AR404</f>
        <v>#N/A</v>
      </c>
      <c r="AT400" s="124" t="e">
        <f t="shared" ref="AT400" si="2166">AS404</f>
        <v>#N/A</v>
      </c>
      <c r="AU400" s="124" t="e">
        <f t="shared" ref="AU400" si="2167">AT404</f>
        <v>#N/A</v>
      </c>
      <c r="AV400" s="124" t="e">
        <f t="shared" ref="AV400" si="2168">AU404</f>
        <v>#N/A</v>
      </c>
      <c r="AW400" s="124" t="e">
        <f t="shared" ref="AW400" si="2169">AV404</f>
        <v>#N/A</v>
      </c>
      <c r="AX400" s="124" t="e">
        <f t="shared" ref="AX400" si="2170">AW404</f>
        <v>#N/A</v>
      </c>
      <c r="AY400" s="124" t="e">
        <f t="shared" ref="AY400" si="2171">AX404</f>
        <v>#N/A</v>
      </c>
      <c r="AZ400" s="124" t="e">
        <f t="shared" ref="AZ400" si="2172">AY404</f>
        <v>#N/A</v>
      </c>
      <c r="BA400" s="124" t="e">
        <f t="shared" ref="BA400" si="2173">AZ404</f>
        <v>#N/A</v>
      </c>
      <c r="BB400" s="124" t="e">
        <f t="shared" ref="BB400" si="2174">BA404</f>
        <v>#N/A</v>
      </c>
      <c r="BC400" s="124" t="e">
        <f t="shared" ref="BC400" si="2175">BB404</f>
        <v>#N/A</v>
      </c>
      <c r="BD400" s="124" t="e">
        <f t="shared" ref="BD400" si="2176">BC404</f>
        <v>#N/A</v>
      </c>
      <c r="BE400" s="124" t="e">
        <f t="shared" ref="BE400" si="2177">BD404</f>
        <v>#N/A</v>
      </c>
      <c r="BF400" s="124" t="e">
        <f t="shared" ref="BF400" si="2178">BE404</f>
        <v>#N/A</v>
      </c>
      <c r="BG400" s="124" t="e">
        <f t="shared" ref="BG400" si="2179">BF404</f>
        <v>#N/A</v>
      </c>
      <c r="BH400" s="124" t="e">
        <f t="shared" ref="BH400" si="2180">BG404</f>
        <v>#N/A</v>
      </c>
      <c r="BI400" s="124" t="e">
        <f t="shared" ref="BI400" si="2181">BH404</f>
        <v>#N/A</v>
      </c>
      <c r="BJ400" s="124" t="e">
        <f t="shared" ref="BJ400" si="2182">BI404</f>
        <v>#N/A</v>
      </c>
      <c r="BK400" s="124" t="e">
        <f t="shared" ref="BK400" si="2183">BJ404</f>
        <v>#N/A</v>
      </c>
      <c r="BL400" s="124" t="e">
        <f t="shared" ref="BL400" si="2184">BK404</f>
        <v>#N/A</v>
      </c>
      <c r="BM400" s="124" t="e">
        <f t="shared" ref="BM400" si="2185">BL404</f>
        <v>#N/A</v>
      </c>
      <c r="BN400" s="124" t="e">
        <f t="shared" ref="BN400" si="2186">BM404</f>
        <v>#N/A</v>
      </c>
    </row>
    <row r="401" spans="3:66" s="124" customFormat="1" hidden="1">
      <c r="C401" s="124" t="s">
        <v>29</v>
      </c>
      <c r="D401" s="124">
        <f>IF($D399&gt;=1,($B398/HLOOKUP($D399,'Annuity Cal'!$H$7:$BE$11,2,FALSE))*HLOOKUP(D399,'Annuity Cal'!$H$7:$BE$11,3,FALSE),(IF(D399&lt;=(-1),D399,0)))</f>
        <v>0</v>
      </c>
      <c r="E401" s="124">
        <f>IF($D399&gt;=1,($B398/HLOOKUP($D399,'Annuity Cal'!$H$7:$BE$11,2,FALSE))*HLOOKUP(E399,'Annuity Cal'!$H$7:$BE$11,3,FALSE),(IF(E399&lt;=(-1),E399,0)))</f>
        <v>0</v>
      </c>
      <c r="F401" s="124">
        <f>IF($D399&gt;=1,($B398/HLOOKUP($D399,'Annuity Cal'!$H$7:$BE$11,2,FALSE))*HLOOKUP(F399,'Annuity Cal'!$H$7:$BE$11,3,FALSE),(IF(F399&lt;=(-1),F399,0)))</f>
        <v>0</v>
      </c>
      <c r="G401" s="124">
        <f>IF($D399&gt;=1,($B398/HLOOKUP($D399,'Annuity Cal'!$H$7:$BE$11,2,FALSE))*HLOOKUP(G399,'Annuity Cal'!$H$7:$BE$11,3,FALSE),(IF(G399&lt;=(-1),G399,0)))</f>
        <v>0</v>
      </c>
      <c r="H401" s="124">
        <f>IF($D399&gt;=1,($B398/HLOOKUP($D399,'Annuity Cal'!$H$7:$BE$11,2,FALSE))*HLOOKUP(H399,'Annuity Cal'!$H$7:$BE$11,3,FALSE),(IF(H399&lt;=(-1),H399,0)))</f>
        <v>0</v>
      </c>
      <c r="I401" s="124">
        <f>IF($D399&gt;=1,($B398/HLOOKUP($D399,'Annuity Cal'!$H$7:$BE$11,2,FALSE))*HLOOKUP(I399,'Annuity Cal'!$H$7:$BE$11,3,FALSE),(IF(I399&lt;=(-1),I399,0)))</f>
        <v>0</v>
      </c>
      <c r="J401" s="124">
        <f>IF($D399&gt;=1,($B398/HLOOKUP($D399,'Annuity Cal'!$H$7:$BE$11,2,FALSE))*HLOOKUP(J399,'Annuity Cal'!$H$7:$BE$11,3,FALSE),(IF(J399&lt;=(-1),J399,0)))</f>
        <v>0</v>
      </c>
      <c r="K401" s="124">
        <f>IF($D399&gt;=1,($B398/HLOOKUP($D399,'Annuity Cal'!$H$7:$BE$11,2,FALSE))*HLOOKUP(K399,'Annuity Cal'!$H$7:$BE$11,3,FALSE),(IF(K399&lt;=(-1),K399,0)))</f>
        <v>0</v>
      </c>
      <c r="L401" s="124">
        <f>IF($D399&gt;=1,($B398/HLOOKUP($D399,'Annuity Cal'!$H$7:$BE$11,2,FALSE))*HLOOKUP(L399,'Annuity Cal'!$H$7:$BE$11,3,FALSE),(IF(L399&lt;=(-1),L399,0)))</f>
        <v>0</v>
      </c>
      <c r="M401" s="124">
        <f>IF($D399&gt;=1,($B398/HLOOKUP($D399,'Annuity Cal'!$H$7:$BE$11,2,FALSE))*HLOOKUP(M399,'Annuity Cal'!$H$7:$BE$11,3,FALSE),(IF(M399&lt;=(-1),M399,0)))</f>
        <v>0</v>
      </c>
      <c r="N401" s="124">
        <f>IF($D399&gt;=1,($B398/HLOOKUP($D399,'Annuity Cal'!$H$7:$BE$11,2,FALSE))*HLOOKUP(N399,'Annuity Cal'!$H$7:$BE$11,3,FALSE),(IF(N399&lt;=(-1),N399,0)))</f>
        <v>0</v>
      </c>
      <c r="O401" s="124">
        <f>IF($D399&gt;=1,($B398/HLOOKUP($D399,'Annuity Cal'!$H$7:$BE$11,2,FALSE))*HLOOKUP(O399,'Annuity Cal'!$H$7:$BE$11,3,FALSE),(IF(O399&lt;=(-1),O399,0)))</f>
        <v>0</v>
      </c>
      <c r="P401" s="124">
        <f>IF($D399&gt;=1,($B398/HLOOKUP($D399,'Annuity Cal'!$H$7:$BE$11,2,FALSE))*HLOOKUP(P399,'Annuity Cal'!$H$7:$BE$11,3,FALSE),(IF(P399&lt;=(-1),P399,0)))</f>
        <v>0</v>
      </c>
      <c r="Q401" s="124" t="e">
        <f>IF($D399&gt;=1,($B398/HLOOKUP($D399,'Annuity Cal'!$H$7:$BE$11,2,FALSE))*HLOOKUP(Q399,'Annuity Cal'!$H$7:$BE$11,3,FALSE),(IF(Q399&lt;=(-1),Q399,0)))</f>
        <v>#N/A</v>
      </c>
      <c r="R401" s="124" t="e">
        <f>IF($D399&gt;=1,($B398/HLOOKUP($D399,'Annuity Cal'!$H$7:$BE$11,2,FALSE))*HLOOKUP(R399,'Annuity Cal'!$H$7:$BE$11,3,FALSE),(IF(R399&lt;=(-1),R399,0)))</f>
        <v>#N/A</v>
      </c>
      <c r="S401" s="124" t="e">
        <f>IF($D399&gt;=1,($B398/HLOOKUP($D399,'Annuity Cal'!$H$7:$BE$11,2,FALSE))*HLOOKUP(S399,'Annuity Cal'!$H$7:$BE$11,3,FALSE),(IF(S399&lt;=(-1),S399,0)))</f>
        <v>#N/A</v>
      </c>
      <c r="T401" s="124" t="e">
        <f>IF($D399&gt;=1,($B398/HLOOKUP($D399,'Annuity Cal'!$H$7:$BE$11,2,FALSE))*HLOOKUP(T399,'Annuity Cal'!$H$7:$BE$11,3,FALSE),(IF(T399&lt;=(-1),T399,0)))</f>
        <v>#N/A</v>
      </c>
      <c r="U401" s="124" t="e">
        <f>IF($D399&gt;=1,($B398/HLOOKUP($D399,'Annuity Cal'!$H$7:$BE$11,2,FALSE))*HLOOKUP(U399,'Annuity Cal'!$H$7:$BE$11,3,FALSE),(IF(U399&lt;=(-1),U399,0)))</f>
        <v>#N/A</v>
      </c>
      <c r="V401" s="124" t="e">
        <f>IF($D399&gt;=1,($B398/HLOOKUP($D399,'Annuity Cal'!$H$7:$BE$11,2,FALSE))*HLOOKUP(V399,'Annuity Cal'!$H$7:$BE$11,3,FALSE),(IF(V399&lt;=(-1),V399,0)))</f>
        <v>#N/A</v>
      </c>
      <c r="W401" s="124" t="e">
        <f>IF($D399&gt;=1,($B398/HLOOKUP($D399,'Annuity Cal'!$H$7:$BE$11,2,FALSE))*HLOOKUP(W399,'Annuity Cal'!$H$7:$BE$11,3,FALSE),(IF(W399&lt;=(-1),W399,0)))</f>
        <v>#N/A</v>
      </c>
      <c r="X401" s="124" t="e">
        <f>IF($D399&gt;=1,($B398/HLOOKUP($D399,'Annuity Cal'!$H$7:$BE$11,2,FALSE))*HLOOKUP(X399,'Annuity Cal'!$H$7:$BE$11,3,FALSE),(IF(X399&lt;=(-1),X399,0)))</f>
        <v>#N/A</v>
      </c>
      <c r="Y401" s="124" t="e">
        <f>IF($D399&gt;=1,($B398/HLOOKUP($D399,'Annuity Cal'!$H$7:$BE$11,2,FALSE))*HLOOKUP(Y399,'Annuity Cal'!$H$7:$BE$11,3,FALSE),(IF(Y399&lt;=(-1),Y399,0)))</f>
        <v>#N/A</v>
      </c>
      <c r="Z401" s="124" t="e">
        <f>IF($D399&gt;=1,($B398/HLOOKUP($D399,'Annuity Cal'!$H$7:$BE$11,2,FALSE))*HLOOKUP(Z399,'Annuity Cal'!$H$7:$BE$11,3,FALSE),(IF(Z399&lt;=(-1),Z399,0)))</f>
        <v>#N/A</v>
      </c>
      <c r="AA401" s="124" t="e">
        <f>IF($D399&gt;=1,($B398/HLOOKUP($D399,'Annuity Cal'!$H$7:$BE$11,2,FALSE))*HLOOKUP(AA399,'Annuity Cal'!$H$7:$BE$11,3,FALSE),(IF(AA399&lt;=(-1),AA399,0)))</f>
        <v>#N/A</v>
      </c>
      <c r="AB401" s="124" t="e">
        <f>IF($D399&gt;=1,($B398/HLOOKUP($D399,'Annuity Cal'!$H$7:$BE$11,2,FALSE))*HLOOKUP(AB399,'Annuity Cal'!$H$7:$BE$11,3,FALSE),(IF(AB399&lt;=(-1),AB399,0)))</f>
        <v>#N/A</v>
      </c>
      <c r="AC401" s="124" t="e">
        <f>IF($D399&gt;=1,($B398/HLOOKUP($D399,'Annuity Cal'!$H$7:$BE$11,2,FALSE))*HLOOKUP(AC399,'Annuity Cal'!$H$7:$BE$11,3,FALSE),(IF(AC399&lt;=(-1),AC399,0)))</f>
        <v>#N/A</v>
      </c>
      <c r="AD401" s="124" t="e">
        <f>IF($D399&gt;=1,($B398/HLOOKUP($D399,'Annuity Cal'!$H$7:$BE$11,2,FALSE))*HLOOKUP(AD399,'Annuity Cal'!$H$7:$BE$11,3,FALSE),(IF(AD399&lt;=(-1),AD399,0)))</f>
        <v>#N/A</v>
      </c>
      <c r="AE401" s="124" t="e">
        <f>IF($D399&gt;=1,($B398/HLOOKUP($D399,'Annuity Cal'!$H$7:$BE$11,2,FALSE))*HLOOKUP(AE399,'Annuity Cal'!$H$7:$BE$11,3,FALSE),(IF(AE399&lt;=(-1),AE399,0)))</f>
        <v>#N/A</v>
      </c>
      <c r="AF401" s="124" t="e">
        <f>IF($D399&gt;=1,($B398/HLOOKUP($D399,'Annuity Cal'!$H$7:$BE$11,2,FALSE))*HLOOKUP(AF399,'Annuity Cal'!$H$7:$BE$11,3,FALSE),(IF(AF399&lt;=(-1),AF399,0)))</f>
        <v>#N/A</v>
      </c>
      <c r="AG401" s="124" t="e">
        <f>IF($D399&gt;=1,($B398/HLOOKUP($D399,'Annuity Cal'!$H$7:$BE$11,2,FALSE))*HLOOKUP(AG399,'Annuity Cal'!$H$7:$BE$11,3,FALSE),(IF(AG399&lt;=(-1),AG399,0)))</f>
        <v>#N/A</v>
      </c>
      <c r="AH401" s="124" t="e">
        <f>IF($D399&gt;=1,($B398/HLOOKUP($D399,'Annuity Cal'!$H$7:$BE$11,2,FALSE))*HLOOKUP(AH399,'Annuity Cal'!$H$7:$BE$11,3,FALSE),(IF(AH399&lt;=(-1),AH399,0)))</f>
        <v>#N/A</v>
      </c>
      <c r="AI401" s="124" t="e">
        <f>IF($D399&gt;=1,($B398/HLOOKUP($D399,'Annuity Cal'!$H$7:$BE$11,2,FALSE))*HLOOKUP(AI399,'Annuity Cal'!$H$7:$BE$11,3,FALSE),(IF(AI399&lt;=(-1),AI399,0)))</f>
        <v>#N/A</v>
      </c>
      <c r="AJ401" s="124" t="e">
        <f>IF($D399&gt;=1,($B398/HLOOKUP($D399,'Annuity Cal'!$H$7:$BE$11,2,FALSE))*HLOOKUP(AJ399,'Annuity Cal'!$H$7:$BE$11,3,FALSE),(IF(AJ399&lt;=(-1),AJ399,0)))</f>
        <v>#N/A</v>
      </c>
      <c r="AK401" s="124" t="e">
        <f>IF($D399&gt;=1,($B398/HLOOKUP($D399,'Annuity Cal'!$H$7:$BE$11,2,FALSE))*HLOOKUP(AK399,'Annuity Cal'!$H$7:$BE$11,3,FALSE),(IF(AK399&lt;=(-1),AK399,0)))</f>
        <v>#N/A</v>
      </c>
      <c r="AL401" s="124" t="e">
        <f>IF($D399&gt;=1,($B398/HLOOKUP($D399,'Annuity Cal'!$H$7:$BE$11,2,FALSE))*HLOOKUP(AL399,'Annuity Cal'!$H$7:$BE$11,3,FALSE),(IF(AL399&lt;=(-1),AL399,0)))</f>
        <v>#N/A</v>
      </c>
      <c r="AM401" s="124" t="e">
        <f>IF($D399&gt;=1,($B398/HLOOKUP($D399,'Annuity Cal'!$H$7:$BE$11,2,FALSE))*HLOOKUP(AM399,'Annuity Cal'!$H$7:$BE$11,3,FALSE),(IF(AM399&lt;=(-1),AM399,0)))</f>
        <v>#N/A</v>
      </c>
      <c r="AN401" s="124" t="e">
        <f>IF($D399&gt;=1,($B398/HLOOKUP($D399,'Annuity Cal'!$H$7:$BE$11,2,FALSE))*HLOOKUP(AN399,'Annuity Cal'!$H$7:$BE$11,3,FALSE),(IF(AN399&lt;=(-1),AN399,0)))</f>
        <v>#N/A</v>
      </c>
      <c r="AO401" s="124" t="e">
        <f>IF($D399&gt;=1,($B398/HLOOKUP($D399,'Annuity Cal'!$H$7:$BE$11,2,FALSE))*HLOOKUP(AO399,'Annuity Cal'!$H$7:$BE$11,3,FALSE),(IF(AO399&lt;=(-1),AO399,0)))</f>
        <v>#N/A</v>
      </c>
      <c r="AP401" s="124" t="e">
        <f>IF($D399&gt;=1,($B398/HLOOKUP($D399,'Annuity Cal'!$H$7:$BE$11,2,FALSE))*HLOOKUP(AP399,'Annuity Cal'!$H$7:$BE$11,3,FALSE),(IF(AP399&lt;=(-1),AP399,0)))</f>
        <v>#N/A</v>
      </c>
      <c r="AQ401" s="124" t="e">
        <f>IF($D399&gt;=1,($B398/HLOOKUP($D399,'Annuity Cal'!$H$7:$BE$11,2,FALSE))*HLOOKUP(AQ399,'Annuity Cal'!$H$7:$BE$11,3,FALSE),(IF(AQ399&lt;=(-1),AQ399,0)))</f>
        <v>#N/A</v>
      </c>
      <c r="AR401" s="124" t="e">
        <f>IF($D399&gt;=1,($B398/HLOOKUP($D399,'Annuity Cal'!$H$7:$BE$11,2,FALSE))*HLOOKUP(AR399,'Annuity Cal'!$H$7:$BE$11,3,FALSE),(IF(AR399&lt;=(-1),AR399,0)))</f>
        <v>#N/A</v>
      </c>
      <c r="AS401" s="124" t="e">
        <f>IF($D399&gt;=1,($B398/HLOOKUP($D399,'Annuity Cal'!$H$7:$BE$11,2,FALSE))*HLOOKUP(AS399,'Annuity Cal'!$H$7:$BE$11,3,FALSE),(IF(AS399&lt;=(-1),AS399,0)))</f>
        <v>#N/A</v>
      </c>
      <c r="AT401" s="124" t="e">
        <f>IF($D399&gt;=1,($B398/HLOOKUP($D399,'Annuity Cal'!$H$7:$BE$11,2,FALSE))*HLOOKUP(AT399,'Annuity Cal'!$H$7:$BE$11,3,FALSE),(IF(AT399&lt;=(-1),AT399,0)))</f>
        <v>#N/A</v>
      </c>
      <c r="AU401" s="124" t="e">
        <f>IF($D399&gt;=1,($B398/HLOOKUP($D399,'Annuity Cal'!$H$7:$BE$11,2,FALSE))*HLOOKUP(AU399,'Annuity Cal'!$H$7:$BE$11,3,FALSE),(IF(AU399&lt;=(-1),AU399,0)))</f>
        <v>#N/A</v>
      </c>
      <c r="AV401" s="124" t="e">
        <f>IF($D399&gt;=1,($B398/HLOOKUP($D399,'Annuity Cal'!$H$7:$BE$11,2,FALSE))*HLOOKUP(AV399,'Annuity Cal'!$H$7:$BE$11,3,FALSE),(IF(AV399&lt;=(-1),AV399,0)))</f>
        <v>#N/A</v>
      </c>
      <c r="AW401" s="124" t="e">
        <f>IF($D399&gt;=1,($B398/HLOOKUP($D399,'Annuity Cal'!$H$7:$BE$11,2,FALSE))*HLOOKUP(AW399,'Annuity Cal'!$H$7:$BE$11,3,FALSE),(IF(AW399&lt;=(-1),AW399,0)))</f>
        <v>#N/A</v>
      </c>
      <c r="AX401" s="124" t="e">
        <f>IF($D399&gt;=1,($B398/HLOOKUP($D399,'Annuity Cal'!$H$7:$BE$11,2,FALSE))*HLOOKUP(AX399,'Annuity Cal'!$H$7:$BE$11,3,FALSE),(IF(AX399&lt;=(-1),AX399,0)))</f>
        <v>#N/A</v>
      </c>
      <c r="AY401" s="124" t="e">
        <f>IF($D399&gt;=1,($B398/HLOOKUP($D399,'Annuity Cal'!$H$7:$BE$11,2,FALSE))*HLOOKUP(AY399,'Annuity Cal'!$H$7:$BE$11,3,FALSE),(IF(AY399&lt;=(-1),AY399,0)))</f>
        <v>#N/A</v>
      </c>
      <c r="AZ401" s="124" t="e">
        <f>IF($D399&gt;=1,($B398/HLOOKUP($D399,'Annuity Cal'!$H$7:$BE$11,2,FALSE))*HLOOKUP(AZ399,'Annuity Cal'!$H$7:$BE$11,3,FALSE),(IF(AZ399&lt;=(-1),AZ399,0)))</f>
        <v>#N/A</v>
      </c>
      <c r="BA401" s="124" t="e">
        <f>IF($D399&gt;=1,($B398/HLOOKUP($D399,'Annuity Cal'!$H$7:$BE$11,2,FALSE))*HLOOKUP(BA399,'Annuity Cal'!$H$7:$BE$11,3,FALSE),(IF(BA399&lt;=(-1),BA399,0)))</f>
        <v>#N/A</v>
      </c>
      <c r="BB401" s="124" t="e">
        <f>IF($D399&gt;=1,($B398/HLOOKUP($D399,'Annuity Cal'!$H$7:$BE$11,2,FALSE))*HLOOKUP(BB399,'Annuity Cal'!$H$7:$BE$11,3,FALSE),(IF(BB399&lt;=(-1),BB399,0)))</f>
        <v>#N/A</v>
      </c>
      <c r="BC401" s="124" t="e">
        <f>IF($D399&gt;=1,($B398/HLOOKUP($D399,'Annuity Cal'!$H$7:$BE$11,2,FALSE))*HLOOKUP(BC399,'Annuity Cal'!$H$7:$BE$11,3,FALSE),(IF(BC399&lt;=(-1),BC399,0)))</f>
        <v>#N/A</v>
      </c>
      <c r="BD401" s="124" t="e">
        <f>IF($D399&gt;=1,($B398/HLOOKUP($D399,'Annuity Cal'!$H$7:$BE$11,2,FALSE))*HLOOKUP(BD399,'Annuity Cal'!$H$7:$BE$11,3,FALSE),(IF(BD399&lt;=(-1),BD399,0)))</f>
        <v>#N/A</v>
      </c>
      <c r="BE401" s="124" t="e">
        <f>IF($D399&gt;=1,($B398/HLOOKUP($D399,'Annuity Cal'!$H$7:$BE$11,2,FALSE))*HLOOKUP(BE399,'Annuity Cal'!$H$7:$BE$11,3,FALSE),(IF(BE399&lt;=(-1),BE399,0)))</f>
        <v>#N/A</v>
      </c>
      <c r="BF401" s="124" t="e">
        <f>IF($D399&gt;=1,($B398/HLOOKUP($D399,'Annuity Cal'!$H$7:$BE$11,2,FALSE))*HLOOKUP(BF399,'Annuity Cal'!$H$7:$BE$11,3,FALSE),(IF(BF399&lt;=(-1),BF399,0)))</f>
        <v>#N/A</v>
      </c>
      <c r="BG401" s="124" t="e">
        <f>IF($D399&gt;=1,($B398/HLOOKUP($D399,'Annuity Cal'!$H$7:$BE$11,2,FALSE))*HLOOKUP(BG399,'Annuity Cal'!$H$7:$BE$11,3,FALSE),(IF(BG399&lt;=(-1),BG399,0)))</f>
        <v>#N/A</v>
      </c>
      <c r="BH401" s="124" t="e">
        <f>IF($D399&gt;=1,($B398/HLOOKUP($D399,'Annuity Cal'!$H$7:$BE$11,2,FALSE))*HLOOKUP(BH399,'Annuity Cal'!$H$7:$BE$11,3,FALSE),(IF(BH399&lt;=(-1),BH399,0)))</f>
        <v>#N/A</v>
      </c>
      <c r="BI401" s="124" t="e">
        <f>IF($D399&gt;=1,($B398/HLOOKUP($D399,'Annuity Cal'!$H$7:$BE$11,2,FALSE))*HLOOKUP(BI399,'Annuity Cal'!$H$7:$BE$11,3,FALSE),(IF(BI399&lt;=(-1),BI399,0)))</f>
        <v>#N/A</v>
      </c>
      <c r="BJ401" s="124" t="e">
        <f>IF($D399&gt;=1,($B398/HLOOKUP($D399,'Annuity Cal'!$H$7:$BE$11,2,FALSE))*HLOOKUP(BJ399,'Annuity Cal'!$H$7:$BE$11,3,FALSE),(IF(BJ399&lt;=(-1),BJ399,0)))</f>
        <v>#N/A</v>
      </c>
      <c r="BK401" s="124" t="e">
        <f>IF($D399&gt;=1,($B398/HLOOKUP($D399,'Annuity Cal'!$H$7:$BE$11,2,FALSE))*HLOOKUP(BK399,'Annuity Cal'!$H$7:$BE$11,3,FALSE),(IF(BK399&lt;=(-1),BK399,0)))</f>
        <v>#N/A</v>
      </c>
      <c r="BL401" s="124" t="e">
        <f>IF($D399&gt;=1,($B398/HLOOKUP($D399,'Annuity Cal'!$H$7:$BE$11,2,FALSE))*HLOOKUP(BL399,'Annuity Cal'!$H$7:$BE$11,3,FALSE),(IF(BL399&lt;=(-1),BL399,0)))</f>
        <v>#N/A</v>
      </c>
      <c r="BM401" s="124" t="e">
        <f>IF($D399&gt;=1,($B398/HLOOKUP($D399,'Annuity Cal'!$H$7:$BE$11,2,FALSE))*HLOOKUP(BM399,'Annuity Cal'!$H$7:$BE$11,3,FALSE),(IF(BM399&lt;=(-1),BM399,0)))</f>
        <v>#N/A</v>
      </c>
      <c r="BN401" s="124" t="e">
        <f>IF($D399&gt;=1,($B398/HLOOKUP($D399,'Annuity Cal'!$H$7:$BE$11,2,FALSE))*HLOOKUP(BN399,'Annuity Cal'!$H$7:$BE$11,3,FALSE),(IF(BN399&lt;=(-1),BN399,0)))</f>
        <v>#N/A</v>
      </c>
    </row>
    <row r="402" spans="3:66" s="124" customFormat="1" hidden="1">
      <c r="C402" s="124" t="s">
        <v>31</v>
      </c>
      <c r="D402" s="124">
        <f>IF($D399&gt;=1,($B398/HLOOKUP($D399,'Annuity Cal'!$H$7:$BE$11,2,FALSE))*HLOOKUP(D399,'Annuity Cal'!$H$7:$BE$11,4,FALSE),(IF(D399&lt;=(-1),D399,0)))</f>
        <v>0</v>
      </c>
      <c r="E402" s="124">
        <f>IF($D399&gt;=1,($B398/HLOOKUP($D399,'Annuity Cal'!$H$7:$BE$11,2,FALSE))*HLOOKUP(E399,'Annuity Cal'!$H$7:$BE$11,4,FALSE),(IF(E399&lt;=(-1),E399,0)))</f>
        <v>0</v>
      </c>
      <c r="F402" s="124">
        <f>IF($D399&gt;=1,($B398/HLOOKUP($D399,'Annuity Cal'!$H$7:$BE$11,2,FALSE))*HLOOKUP(F399,'Annuity Cal'!$H$7:$BE$11,4,FALSE),(IF(F399&lt;=(-1),F399,0)))</f>
        <v>0</v>
      </c>
      <c r="G402" s="124">
        <f>IF($D399&gt;=1,($B398/HLOOKUP($D399,'Annuity Cal'!$H$7:$BE$11,2,FALSE))*HLOOKUP(G399,'Annuity Cal'!$H$7:$BE$11,4,FALSE),(IF(G399&lt;=(-1),G399,0)))</f>
        <v>0</v>
      </c>
      <c r="H402" s="124">
        <f>IF($D399&gt;=1,($B398/HLOOKUP($D399,'Annuity Cal'!$H$7:$BE$11,2,FALSE))*HLOOKUP(H399,'Annuity Cal'!$H$7:$BE$11,4,FALSE),(IF(H399&lt;=(-1),H399,0)))</f>
        <v>0</v>
      </c>
      <c r="I402" s="124">
        <f>IF($D399&gt;=1,($B398/HLOOKUP($D399,'Annuity Cal'!$H$7:$BE$11,2,FALSE))*HLOOKUP(I399,'Annuity Cal'!$H$7:$BE$11,4,FALSE),(IF(I399&lt;=(-1),I399,0)))</f>
        <v>0</v>
      </c>
      <c r="J402" s="124">
        <f>IF($D399&gt;=1,($B398/HLOOKUP($D399,'Annuity Cal'!$H$7:$BE$11,2,FALSE))*HLOOKUP(J399,'Annuity Cal'!$H$7:$BE$11,4,FALSE),(IF(J399&lt;=(-1),J399,0)))</f>
        <v>0</v>
      </c>
      <c r="K402" s="124">
        <f>IF($D399&gt;=1,($B398/HLOOKUP($D399,'Annuity Cal'!$H$7:$BE$11,2,FALSE))*HLOOKUP(K399,'Annuity Cal'!$H$7:$BE$11,4,FALSE),(IF(K399&lt;=(-1),K399,0)))</f>
        <v>0</v>
      </c>
      <c r="L402" s="124">
        <f>IF($D399&gt;=1,($B398/HLOOKUP($D399,'Annuity Cal'!$H$7:$BE$11,2,FALSE))*HLOOKUP(L399,'Annuity Cal'!$H$7:$BE$11,4,FALSE),(IF(L399&lt;=(-1),L399,0)))</f>
        <v>0</v>
      </c>
      <c r="M402" s="124">
        <f>IF($D399&gt;=1,($B398/HLOOKUP($D399,'Annuity Cal'!$H$7:$BE$11,2,FALSE))*HLOOKUP(M399,'Annuity Cal'!$H$7:$BE$11,4,FALSE),(IF(M399&lt;=(-1),M399,0)))</f>
        <v>0</v>
      </c>
      <c r="N402" s="124">
        <f>IF($D399&gt;=1,($B398/HLOOKUP($D399,'Annuity Cal'!$H$7:$BE$11,2,FALSE))*HLOOKUP(N399,'Annuity Cal'!$H$7:$BE$11,4,FALSE),(IF(N399&lt;=(-1),N399,0)))</f>
        <v>0</v>
      </c>
      <c r="O402" s="124">
        <f>IF($D399&gt;=1,($B398/HLOOKUP($D399,'Annuity Cal'!$H$7:$BE$11,2,FALSE))*HLOOKUP(O399,'Annuity Cal'!$H$7:$BE$11,4,FALSE),(IF(O399&lt;=(-1),O399,0)))</f>
        <v>0</v>
      </c>
      <c r="P402" s="124">
        <f>IF($D399&gt;=1,($B398/HLOOKUP($D399,'Annuity Cal'!$H$7:$BE$11,2,FALSE))*HLOOKUP(P399,'Annuity Cal'!$H$7:$BE$11,4,FALSE),(IF(P399&lt;=(-1),P399,0)))</f>
        <v>0</v>
      </c>
      <c r="Q402" s="124" t="e">
        <f>IF($D399&gt;=1,($B398/HLOOKUP($D399,'Annuity Cal'!$H$7:$BE$11,2,FALSE))*HLOOKUP(Q399,'Annuity Cal'!$H$7:$BE$11,4,FALSE),(IF(Q399&lt;=(-1),Q399,0)))</f>
        <v>#N/A</v>
      </c>
      <c r="R402" s="124" t="e">
        <f>IF($D399&gt;=1,($B398/HLOOKUP($D399,'Annuity Cal'!$H$7:$BE$11,2,FALSE))*HLOOKUP(R399,'Annuity Cal'!$H$7:$BE$11,4,FALSE),(IF(R399&lt;=(-1),R399,0)))</f>
        <v>#N/A</v>
      </c>
      <c r="S402" s="124" t="e">
        <f>IF($D399&gt;=1,($B398/HLOOKUP($D399,'Annuity Cal'!$H$7:$BE$11,2,FALSE))*HLOOKUP(S399,'Annuity Cal'!$H$7:$BE$11,4,FALSE),(IF(S399&lt;=(-1),S399,0)))</f>
        <v>#N/A</v>
      </c>
      <c r="T402" s="124" t="e">
        <f>IF($D399&gt;=1,($B398/HLOOKUP($D399,'Annuity Cal'!$H$7:$BE$11,2,FALSE))*HLOOKUP(T399,'Annuity Cal'!$H$7:$BE$11,4,FALSE),(IF(T399&lt;=(-1),T399,0)))</f>
        <v>#N/A</v>
      </c>
      <c r="U402" s="124" t="e">
        <f>IF($D399&gt;=1,($B398/HLOOKUP($D399,'Annuity Cal'!$H$7:$BE$11,2,FALSE))*HLOOKUP(U399,'Annuity Cal'!$H$7:$BE$11,4,FALSE),(IF(U399&lt;=(-1),U399,0)))</f>
        <v>#N/A</v>
      </c>
      <c r="V402" s="124" t="e">
        <f>IF($D399&gt;=1,($B398/HLOOKUP($D399,'Annuity Cal'!$H$7:$BE$11,2,FALSE))*HLOOKUP(V399,'Annuity Cal'!$H$7:$BE$11,4,FALSE),(IF(V399&lt;=(-1),V399,0)))</f>
        <v>#N/A</v>
      </c>
      <c r="W402" s="124" t="e">
        <f>IF($D399&gt;=1,($B398/HLOOKUP($D399,'Annuity Cal'!$H$7:$BE$11,2,FALSE))*HLOOKUP(W399,'Annuity Cal'!$H$7:$BE$11,4,FALSE),(IF(W399&lt;=(-1),W399,0)))</f>
        <v>#N/A</v>
      </c>
      <c r="X402" s="124" t="e">
        <f>IF($D399&gt;=1,($B398/HLOOKUP($D399,'Annuity Cal'!$H$7:$BE$11,2,FALSE))*HLOOKUP(X399,'Annuity Cal'!$H$7:$BE$11,4,FALSE),(IF(X399&lt;=(-1),X399,0)))</f>
        <v>#N/A</v>
      </c>
      <c r="Y402" s="124" t="e">
        <f>IF($D399&gt;=1,($B398/HLOOKUP($D399,'Annuity Cal'!$H$7:$BE$11,2,FALSE))*HLOOKUP(Y399,'Annuity Cal'!$H$7:$BE$11,4,FALSE),(IF(Y399&lt;=(-1),Y399,0)))</f>
        <v>#N/A</v>
      </c>
      <c r="Z402" s="124" t="e">
        <f>IF($D399&gt;=1,($B398/HLOOKUP($D399,'Annuity Cal'!$H$7:$BE$11,2,FALSE))*HLOOKUP(Z399,'Annuity Cal'!$H$7:$BE$11,4,FALSE),(IF(Z399&lt;=(-1),Z399,0)))</f>
        <v>#N/A</v>
      </c>
      <c r="AA402" s="124" t="e">
        <f>IF($D399&gt;=1,($B398/HLOOKUP($D399,'Annuity Cal'!$H$7:$BE$11,2,FALSE))*HLOOKUP(AA399,'Annuity Cal'!$H$7:$BE$11,4,FALSE),(IF(AA399&lt;=(-1),AA399,0)))</f>
        <v>#N/A</v>
      </c>
      <c r="AB402" s="124" t="e">
        <f>IF($D399&gt;=1,($B398/HLOOKUP($D399,'Annuity Cal'!$H$7:$BE$11,2,FALSE))*HLOOKUP(AB399,'Annuity Cal'!$H$7:$BE$11,4,FALSE),(IF(AB399&lt;=(-1),AB399,0)))</f>
        <v>#N/A</v>
      </c>
      <c r="AC402" s="124" t="e">
        <f>IF($D399&gt;=1,($B398/HLOOKUP($D399,'Annuity Cal'!$H$7:$BE$11,2,FALSE))*HLOOKUP(AC399,'Annuity Cal'!$H$7:$BE$11,4,FALSE),(IF(AC399&lt;=(-1),AC399,0)))</f>
        <v>#N/A</v>
      </c>
      <c r="AD402" s="124" t="e">
        <f>IF($D399&gt;=1,($B398/HLOOKUP($D399,'Annuity Cal'!$H$7:$BE$11,2,FALSE))*HLOOKUP(AD399,'Annuity Cal'!$H$7:$BE$11,4,FALSE),(IF(AD399&lt;=(-1),AD399,0)))</f>
        <v>#N/A</v>
      </c>
      <c r="AE402" s="124" t="e">
        <f>IF($D399&gt;=1,($B398/HLOOKUP($D399,'Annuity Cal'!$H$7:$BE$11,2,FALSE))*HLOOKUP(AE399,'Annuity Cal'!$H$7:$BE$11,4,FALSE),(IF(AE399&lt;=(-1),AE399,0)))</f>
        <v>#N/A</v>
      </c>
      <c r="AF402" s="124" t="e">
        <f>IF($D399&gt;=1,($B398/HLOOKUP($D399,'Annuity Cal'!$H$7:$BE$11,2,FALSE))*HLOOKUP(AF399,'Annuity Cal'!$H$7:$BE$11,4,FALSE),(IF(AF399&lt;=(-1),AF399,0)))</f>
        <v>#N/A</v>
      </c>
      <c r="AG402" s="124" t="e">
        <f>IF($D399&gt;=1,($B398/HLOOKUP($D399,'Annuity Cal'!$H$7:$BE$11,2,FALSE))*HLOOKUP(AG399,'Annuity Cal'!$H$7:$BE$11,4,FALSE),(IF(AG399&lt;=(-1),AG399,0)))</f>
        <v>#N/A</v>
      </c>
      <c r="AH402" s="124" t="e">
        <f>IF($D399&gt;=1,($B398/HLOOKUP($D399,'Annuity Cal'!$H$7:$BE$11,2,FALSE))*HLOOKUP(AH399,'Annuity Cal'!$H$7:$BE$11,4,FALSE),(IF(AH399&lt;=(-1),AH399,0)))</f>
        <v>#N/A</v>
      </c>
      <c r="AI402" s="124" t="e">
        <f>IF($D399&gt;=1,($B398/HLOOKUP($D399,'Annuity Cal'!$H$7:$BE$11,2,FALSE))*HLOOKUP(AI399,'Annuity Cal'!$H$7:$BE$11,4,FALSE),(IF(AI399&lt;=(-1),AI399,0)))</f>
        <v>#N/A</v>
      </c>
      <c r="AJ402" s="124" t="e">
        <f>IF($D399&gt;=1,($B398/HLOOKUP($D399,'Annuity Cal'!$H$7:$BE$11,2,FALSE))*HLOOKUP(AJ399,'Annuity Cal'!$H$7:$BE$11,4,FALSE),(IF(AJ399&lt;=(-1),AJ399,0)))</f>
        <v>#N/A</v>
      </c>
      <c r="AK402" s="124" t="e">
        <f>IF($D399&gt;=1,($B398/HLOOKUP($D399,'Annuity Cal'!$H$7:$BE$11,2,FALSE))*HLOOKUP(AK399,'Annuity Cal'!$H$7:$BE$11,4,FALSE),(IF(AK399&lt;=(-1),AK399,0)))</f>
        <v>#N/A</v>
      </c>
      <c r="AL402" s="124" t="e">
        <f>IF($D399&gt;=1,($B398/HLOOKUP($D399,'Annuity Cal'!$H$7:$BE$11,2,FALSE))*HLOOKUP(AL399,'Annuity Cal'!$H$7:$BE$11,4,FALSE),(IF(AL399&lt;=(-1),AL399,0)))</f>
        <v>#N/A</v>
      </c>
      <c r="AM402" s="124" t="e">
        <f>IF($D399&gt;=1,($B398/HLOOKUP($D399,'Annuity Cal'!$H$7:$BE$11,2,FALSE))*HLOOKUP(AM399,'Annuity Cal'!$H$7:$BE$11,4,FALSE),(IF(AM399&lt;=(-1),AM399,0)))</f>
        <v>#N/A</v>
      </c>
      <c r="AN402" s="124" t="e">
        <f>IF($D399&gt;=1,($B398/HLOOKUP($D399,'Annuity Cal'!$H$7:$BE$11,2,FALSE))*HLOOKUP(AN399,'Annuity Cal'!$H$7:$BE$11,4,FALSE),(IF(AN399&lt;=(-1),AN399,0)))</f>
        <v>#N/A</v>
      </c>
      <c r="AO402" s="124" t="e">
        <f>IF($D399&gt;=1,($B398/HLOOKUP($D399,'Annuity Cal'!$H$7:$BE$11,2,FALSE))*HLOOKUP(AO399,'Annuity Cal'!$H$7:$BE$11,4,FALSE),(IF(AO399&lt;=(-1),AO399,0)))</f>
        <v>#N/A</v>
      </c>
      <c r="AP402" s="124" t="e">
        <f>IF($D399&gt;=1,($B398/HLOOKUP($D399,'Annuity Cal'!$H$7:$BE$11,2,FALSE))*HLOOKUP(AP399,'Annuity Cal'!$H$7:$BE$11,4,FALSE),(IF(AP399&lt;=(-1),AP399,0)))</f>
        <v>#N/A</v>
      </c>
      <c r="AQ402" s="124" t="e">
        <f>IF($D399&gt;=1,($B398/HLOOKUP($D399,'Annuity Cal'!$H$7:$BE$11,2,FALSE))*HLOOKUP(AQ399,'Annuity Cal'!$H$7:$BE$11,4,FALSE),(IF(AQ399&lt;=(-1),AQ399,0)))</f>
        <v>#N/A</v>
      </c>
      <c r="AR402" s="124" t="e">
        <f>IF($D399&gt;=1,($B398/HLOOKUP($D399,'Annuity Cal'!$H$7:$BE$11,2,FALSE))*HLOOKUP(AR399,'Annuity Cal'!$H$7:$BE$11,4,FALSE),(IF(AR399&lt;=(-1),AR399,0)))</f>
        <v>#N/A</v>
      </c>
      <c r="AS402" s="124" t="e">
        <f>IF($D399&gt;=1,($B398/HLOOKUP($D399,'Annuity Cal'!$H$7:$BE$11,2,FALSE))*HLOOKUP(AS399,'Annuity Cal'!$H$7:$BE$11,4,FALSE),(IF(AS399&lt;=(-1),AS399,0)))</f>
        <v>#N/A</v>
      </c>
      <c r="AT402" s="124" t="e">
        <f>IF($D399&gt;=1,($B398/HLOOKUP($D399,'Annuity Cal'!$H$7:$BE$11,2,FALSE))*HLOOKUP(AT399,'Annuity Cal'!$H$7:$BE$11,4,FALSE),(IF(AT399&lt;=(-1),AT399,0)))</f>
        <v>#N/A</v>
      </c>
      <c r="AU402" s="124" t="e">
        <f>IF($D399&gt;=1,($B398/HLOOKUP($D399,'Annuity Cal'!$H$7:$BE$11,2,FALSE))*HLOOKUP(AU399,'Annuity Cal'!$H$7:$BE$11,4,FALSE),(IF(AU399&lt;=(-1),AU399,0)))</f>
        <v>#N/A</v>
      </c>
      <c r="AV402" s="124" t="e">
        <f>IF($D399&gt;=1,($B398/HLOOKUP($D399,'Annuity Cal'!$H$7:$BE$11,2,FALSE))*HLOOKUP(AV399,'Annuity Cal'!$H$7:$BE$11,4,FALSE),(IF(AV399&lt;=(-1),AV399,0)))</f>
        <v>#N/A</v>
      </c>
      <c r="AW402" s="124" t="e">
        <f>IF($D399&gt;=1,($B398/HLOOKUP($D399,'Annuity Cal'!$H$7:$BE$11,2,FALSE))*HLOOKUP(AW399,'Annuity Cal'!$H$7:$BE$11,4,FALSE),(IF(AW399&lt;=(-1),AW399,0)))</f>
        <v>#N/A</v>
      </c>
      <c r="AX402" s="124" t="e">
        <f>IF($D399&gt;=1,($B398/HLOOKUP($D399,'Annuity Cal'!$H$7:$BE$11,2,FALSE))*HLOOKUP(AX399,'Annuity Cal'!$H$7:$BE$11,4,FALSE),(IF(AX399&lt;=(-1),AX399,0)))</f>
        <v>#N/A</v>
      </c>
      <c r="AY402" s="124" t="e">
        <f>IF($D399&gt;=1,($B398/HLOOKUP($D399,'Annuity Cal'!$H$7:$BE$11,2,FALSE))*HLOOKUP(AY399,'Annuity Cal'!$H$7:$BE$11,4,FALSE),(IF(AY399&lt;=(-1),AY399,0)))</f>
        <v>#N/A</v>
      </c>
      <c r="AZ402" s="124" t="e">
        <f>IF($D399&gt;=1,($B398/HLOOKUP($D399,'Annuity Cal'!$H$7:$BE$11,2,FALSE))*HLOOKUP(AZ399,'Annuity Cal'!$H$7:$BE$11,4,FALSE),(IF(AZ399&lt;=(-1),AZ399,0)))</f>
        <v>#N/A</v>
      </c>
      <c r="BA402" s="124" t="e">
        <f>IF($D399&gt;=1,($B398/HLOOKUP($D399,'Annuity Cal'!$H$7:$BE$11,2,FALSE))*HLOOKUP(BA399,'Annuity Cal'!$H$7:$BE$11,4,FALSE),(IF(BA399&lt;=(-1),BA399,0)))</f>
        <v>#N/A</v>
      </c>
      <c r="BB402" s="124" t="e">
        <f>IF($D399&gt;=1,($B398/HLOOKUP($D399,'Annuity Cal'!$H$7:$BE$11,2,FALSE))*HLOOKUP(BB399,'Annuity Cal'!$H$7:$BE$11,4,FALSE),(IF(BB399&lt;=(-1),BB399,0)))</f>
        <v>#N/A</v>
      </c>
      <c r="BC402" s="124" t="e">
        <f>IF($D399&gt;=1,($B398/HLOOKUP($D399,'Annuity Cal'!$H$7:$BE$11,2,FALSE))*HLOOKUP(BC399,'Annuity Cal'!$H$7:$BE$11,4,FALSE),(IF(BC399&lt;=(-1),BC399,0)))</f>
        <v>#N/A</v>
      </c>
      <c r="BD402" s="124" t="e">
        <f>IF($D399&gt;=1,($B398/HLOOKUP($D399,'Annuity Cal'!$H$7:$BE$11,2,FALSE))*HLOOKUP(BD399,'Annuity Cal'!$H$7:$BE$11,4,FALSE),(IF(BD399&lt;=(-1),BD399,0)))</f>
        <v>#N/A</v>
      </c>
      <c r="BE402" s="124" t="e">
        <f>IF($D399&gt;=1,($B398/HLOOKUP($D399,'Annuity Cal'!$H$7:$BE$11,2,FALSE))*HLOOKUP(BE399,'Annuity Cal'!$H$7:$BE$11,4,FALSE),(IF(BE399&lt;=(-1),BE399,0)))</f>
        <v>#N/A</v>
      </c>
      <c r="BF402" s="124" t="e">
        <f>IF($D399&gt;=1,($B398/HLOOKUP($D399,'Annuity Cal'!$H$7:$BE$11,2,FALSE))*HLOOKUP(BF399,'Annuity Cal'!$H$7:$BE$11,4,FALSE),(IF(BF399&lt;=(-1),BF399,0)))</f>
        <v>#N/A</v>
      </c>
      <c r="BG402" s="124" t="e">
        <f>IF($D399&gt;=1,($B398/HLOOKUP($D399,'Annuity Cal'!$H$7:$BE$11,2,FALSE))*HLOOKUP(BG399,'Annuity Cal'!$H$7:$BE$11,4,FALSE),(IF(BG399&lt;=(-1),BG399,0)))</f>
        <v>#N/A</v>
      </c>
      <c r="BH402" s="124" t="e">
        <f>IF($D399&gt;=1,($B398/HLOOKUP($D399,'Annuity Cal'!$H$7:$BE$11,2,FALSE))*HLOOKUP(BH399,'Annuity Cal'!$H$7:$BE$11,4,FALSE),(IF(BH399&lt;=(-1),BH399,0)))</f>
        <v>#N/A</v>
      </c>
      <c r="BI402" s="124" t="e">
        <f>IF($D399&gt;=1,($B398/HLOOKUP($D399,'Annuity Cal'!$H$7:$BE$11,2,FALSE))*HLOOKUP(BI399,'Annuity Cal'!$H$7:$BE$11,4,FALSE),(IF(BI399&lt;=(-1),BI399,0)))</f>
        <v>#N/A</v>
      </c>
      <c r="BJ402" s="124" t="e">
        <f>IF($D399&gt;=1,($B398/HLOOKUP($D399,'Annuity Cal'!$H$7:$BE$11,2,FALSE))*HLOOKUP(BJ399,'Annuity Cal'!$H$7:$BE$11,4,FALSE),(IF(BJ399&lt;=(-1),BJ399,0)))</f>
        <v>#N/A</v>
      </c>
      <c r="BK402" s="124" t="e">
        <f>IF($D399&gt;=1,($B398/HLOOKUP($D399,'Annuity Cal'!$H$7:$BE$11,2,FALSE))*HLOOKUP(BK399,'Annuity Cal'!$H$7:$BE$11,4,FALSE),(IF(BK399&lt;=(-1),BK399,0)))</f>
        <v>#N/A</v>
      </c>
      <c r="BL402" s="124" t="e">
        <f>IF($D399&gt;=1,($B398/HLOOKUP($D399,'Annuity Cal'!$H$7:$BE$11,2,FALSE))*HLOOKUP(BL399,'Annuity Cal'!$H$7:$BE$11,4,FALSE),(IF(BL399&lt;=(-1),BL399,0)))</f>
        <v>#N/A</v>
      </c>
      <c r="BM402" s="124" t="e">
        <f>IF($D399&gt;=1,($B398/HLOOKUP($D399,'Annuity Cal'!$H$7:$BE$11,2,FALSE))*HLOOKUP(BM399,'Annuity Cal'!$H$7:$BE$11,4,FALSE),(IF(BM399&lt;=(-1),BM399,0)))</f>
        <v>#N/A</v>
      </c>
      <c r="BN402" s="124" t="e">
        <f>IF($D399&gt;=1,($B398/HLOOKUP($D399,'Annuity Cal'!$H$7:$BE$11,2,FALSE))*HLOOKUP(BN399,'Annuity Cal'!$H$7:$BE$11,4,FALSE),(IF(BN399&lt;=(-1),BN399,0)))</f>
        <v>#N/A</v>
      </c>
    </row>
    <row r="403" spans="3:66" s="124" customFormat="1" hidden="1">
      <c r="C403" s="124" t="s">
        <v>33</v>
      </c>
      <c r="D403" s="124">
        <f>IF($D399&gt;=1,($B398/HLOOKUP($D399,'Annuity Cal'!$H$7:$BE$11,2,FALSE))*HLOOKUP(D399,'Annuity Cal'!$H$7:$BE$11,5,FALSE),(IF(D399&lt;=(-1),D399,0)))</f>
        <v>0</v>
      </c>
      <c r="E403" s="124">
        <f>IF($D399&gt;=1,($B398/HLOOKUP($D399,'Annuity Cal'!$H$7:$BE$11,2,FALSE))*HLOOKUP(E399,'Annuity Cal'!$H$7:$BE$11,5,FALSE),(IF(E399&lt;=(-1),E399,0)))</f>
        <v>0</v>
      </c>
      <c r="F403" s="124">
        <f>IF($D399&gt;=1,($B398/HLOOKUP($D399,'Annuity Cal'!$H$7:$BE$11,2,FALSE))*HLOOKUP(F399,'Annuity Cal'!$H$7:$BE$11,5,FALSE),(IF(F399&lt;=(-1),F399,0)))</f>
        <v>0</v>
      </c>
      <c r="G403" s="124">
        <f>IF($D399&gt;=1,($B398/HLOOKUP($D399,'Annuity Cal'!$H$7:$BE$11,2,FALSE))*HLOOKUP(G399,'Annuity Cal'!$H$7:$BE$11,5,FALSE),(IF(G399&lt;=(-1),G399,0)))</f>
        <v>0</v>
      </c>
      <c r="H403" s="124">
        <f>IF($D399&gt;=1,($B398/HLOOKUP($D399,'Annuity Cal'!$H$7:$BE$11,2,FALSE))*HLOOKUP(H399,'Annuity Cal'!$H$7:$BE$11,5,FALSE),(IF(H399&lt;=(-1),H399,0)))</f>
        <v>0</v>
      </c>
      <c r="I403" s="124">
        <f>IF($D399&gt;=1,($B398/HLOOKUP($D399,'Annuity Cal'!$H$7:$BE$11,2,FALSE))*HLOOKUP(I399,'Annuity Cal'!$H$7:$BE$11,5,FALSE),(IF(I399&lt;=(-1),I399,0)))</f>
        <v>0</v>
      </c>
      <c r="J403" s="124">
        <f>IF($D399&gt;=1,($B398/HLOOKUP($D399,'Annuity Cal'!$H$7:$BE$11,2,FALSE))*HLOOKUP(J399,'Annuity Cal'!$H$7:$BE$11,5,FALSE),(IF(J399&lt;=(-1),J399,0)))</f>
        <v>0</v>
      </c>
      <c r="K403" s="124">
        <f>IF($D399&gt;=1,($B398/HLOOKUP($D399,'Annuity Cal'!$H$7:$BE$11,2,FALSE))*HLOOKUP(K399,'Annuity Cal'!$H$7:$BE$11,5,FALSE),(IF(K399&lt;=(-1),K399,0)))</f>
        <v>0</v>
      </c>
      <c r="L403" s="124">
        <f>IF($D399&gt;=1,($B398/HLOOKUP($D399,'Annuity Cal'!$H$7:$BE$11,2,FALSE))*HLOOKUP(L399,'Annuity Cal'!$H$7:$BE$11,5,FALSE),(IF(L399&lt;=(-1),L399,0)))</f>
        <v>0</v>
      </c>
      <c r="M403" s="124">
        <f>IF($D399&gt;=1,($B398/HLOOKUP($D399,'Annuity Cal'!$H$7:$BE$11,2,FALSE))*HLOOKUP(M399,'Annuity Cal'!$H$7:$BE$11,5,FALSE),(IF(M399&lt;=(-1),M399,0)))</f>
        <v>0</v>
      </c>
      <c r="N403" s="124">
        <f>IF($D399&gt;=1,($B398/HLOOKUP($D399,'Annuity Cal'!$H$7:$BE$11,2,FALSE))*HLOOKUP(N399,'Annuity Cal'!$H$7:$BE$11,5,FALSE),(IF(N399&lt;=(-1),N399,0)))</f>
        <v>0</v>
      </c>
      <c r="O403" s="124">
        <f>IF($D399&gt;=1,($B398/HLOOKUP($D399,'Annuity Cal'!$H$7:$BE$11,2,FALSE))*HLOOKUP(O399,'Annuity Cal'!$H$7:$BE$11,5,FALSE),(IF(O399&lt;=(-1),O399,0)))</f>
        <v>0</v>
      </c>
      <c r="P403" s="124">
        <f>IF($D399&gt;=1,($B398/HLOOKUP($D399,'Annuity Cal'!$H$7:$BE$11,2,FALSE))*HLOOKUP(P399,'Annuity Cal'!$H$7:$BE$11,5,FALSE),(IF(P399&lt;=(-1),P399,0)))</f>
        <v>0</v>
      </c>
      <c r="Q403" s="124" t="e">
        <f>IF($D399&gt;=1,($B398/HLOOKUP($D399,'Annuity Cal'!$H$7:$BE$11,2,FALSE))*HLOOKUP(Q399,'Annuity Cal'!$H$7:$BE$11,5,FALSE),(IF(Q399&lt;=(-1),Q399,0)))</f>
        <v>#N/A</v>
      </c>
      <c r="R403" s="124" t="e">
        <f>IF($D399&gt;=1,($B398/HLOOKUP($D399,'Annuity Cal'!$H$7:$BE$11,2,FALSE))*HLOOKUP(R399,'Annuity Cal'!$H$7:$BE$11,5,FALSE),(IF(R399&lt;=(-1),R399,0)))</f>
        <v>#N/A</v>
      </c>
      <c r="S403" s="124" t="e">
        <f>IF($D399&gt;=1,($B398/HLOOKUP($D399,'Annuity Cal'!$H$7:$BE$11,2,FALSE))*HLOOKUP(S399,'Annuity Cal'!$H$7:$BE$11,5,FALSE),(IF(S399&lt;=(-1),S399,0)))</f>
        <v>#N/A</v>
      </c>
      <c r="T403" s="124" t="e">
        <f>IF($D399&gt;=1,($B398/HLOOKUP($D399,'Annuity Cal'!$H$7:$BE$11,2,FALSE))*HLOOKUP(T399,'Annuity Cal'!$H$7:$BE$11,5,FALSE),(IF(T399&lt;=(-1),T399,0)))</f>
        <v>#N/A</v>
      </c>
      <c r="U403" s="124" t="e">
        <f>IF($D399&gt;=1,($B398/HLOOKUP($D399,'Annuity Cal'!$H$7:$BE$11,2,FALSE))*HLOOKUP(U399,'Annuity Cal'!$H$7:$BE$11,5,FALSE),(IF(U399&lt;=(-1),U399,0)))</f>
        <v>#N/A</v>
      </c>
      <c r="V403" s="124" t="e">
        <f>IF($D399&gt;=1,($B398/HLOOKUP($D399,'Annuity Cal'!$H$7:$BE$11,2,FALSE))*HLOOKUP(V399,'Annuity Cal'!$H$7:$BE$11,5,FALSE),(IF(V399&lt;=(-1),V399,0)))</f>
        <v>#N/A</v>
      </c>
      <c r="W403" s="124" t="e">
        <f>IF($D399&gt;=1,($B398/HLOOKUP($D399,'Annuity Cal'!$H$7:$BE$11,2,FALSE))*HLOOKUP(W399,'Annuity Cal'!$H$7:$BE$11,5,FALSE),(IF(W399&lt;=(-1),W399,0)))</f>
        <v>#N/A</v>
      </c>
      <c r="X403" s="124" t="e">
        <f>IF($D399&gt;=1,($B398/HLOOKUP($D399,'Annuity Cal'!$H$7:$BE$11,2,FALSE))*HLOOKUP(X399,'Annuity Cal'!$H$7:$BE$11,5,FALSE),(IF(X399&lt;=(-1),X399,0)))</f>
        <v>#N/A</v>
      </c>
      <c r="Y403" s="124" t="e">
        <f>IF($D399&gt;=1,($B398/HLOOKUP($D399,'Annuity Cal'!$H$7:$BE$11,2,FALSE))*HLOOKUP(Y399,'Annuity Cal'!$H$7:$BE$11,5,FALSE),(IF(Y399&lt;=(-1),Y399,0)))</f>
        <v>#N/A</v>
      </c>
      <c r="Z403" s="124" t="e">
        <f>IF($D399&gt;=1,($B398/HLOOKUP($D399,'Annuity Cal'!$H$7:$BE$11,2,FALSE))*HLOOKUP(Z399,'Annuity Cal'!$H$7:$BE$11,5,FALSE),(IF(Z399&lt;=(-1),Z399,0)))</f>
        <v>#N/A</v>
      </c>
      <c r="AA403" s="124" t="e">
        <f>IF($D399&gt;=1,($B398/HLOOKUP($D399,'Annuity Cal'!$H$7:$BE$11,2,FALSE))*HLOOKUP(AA399,'Annuity Cal'!$H$7:$BE$11,5,FALSE),(IF(AA399&lt;=(-1),AA399,0)))</f>
        <v>#N/A</v>
      </c>
      <c r="AB403" s="124" t="e">
        <f>IF($D399&gt;=1,($B398/HLOOKUP($D399,'Annuity Cal'!$H$7:$BE$11,2,FALSE))*HLOOKUP(AB399,'Annuity Cal'!$H$7:$BE$11,5,FALSE),(IF(AB399&lt;=(-1),AB399,0)))</f>
        <v>#N/A</v>
      </c>
      <c r="AC403" s="124" t="e">
        <f>IF($D399&gt;=1,($B398/HLOOKUP($D399,'Annuity Cal'!$H$7:$BE$11,2,FALSE))*HLOOKUP(AC399,'Annuity Cal'!$H$7:$BE$11,5,FALSE),(IF(AC399&lt;=(-1),AC399,0)))</f>
        <v>#N/A</v>
      </c>
      <c r="AD403" s="124" t="e">
        <f>IF($D399&gt;=1,($B398/HLOOKUP($D399,'Annuity Cal'!$H$7:$BE$11,2,FALSE))*HLOOKUP(AD399,'Annuity Cal'!$H$7:$BE$11,5,FALSE),(IF(AD399&lt;=(-1),AD399,0)))</f>
        <v>#N/A</v>
      </c>
      <c r="AE403" s="124" t="e">
        <f>IF($D399&gt;=1,($B398/HLOOKUP($D399,'Annuity Cal'!$H$7:$BE$11,2,FALSE))*HLOOKUP(AE399,'Annuity Cal'!$H$7:$BE$11,5,FALSE),(IF(AE399&lt;=(-1),AE399,0)))</f>
        <v>#N/A</v>
      </c>
      <c r="AF403" s="124" t="e">
        <f>IF($D399&gt;=1,($B398/HLOOKUP($D399,'Annuity Cal'!$H$7:$BE$11,2,FALSE))*HLOOKUP(AF399,'Annuity Cal'!$H$7:$BE$11,5,FALSE),(IF(AF399&lt;=(-1),AF399,0)))</f>
        <v>#N/A</v>
      </c>
      <c r="AG403" s="124" t="e">
        <f>IF($D399&gt;=1,($B398/HLOOKUP($D399,'Annuity Cal'!$H$7:$BE$11,2,FALSE))*HLOOKUP(AG399,'Annuity Cal'!$H$7:$BE$11,5,FALSE),(IF(AG399&lt;=(-1),AG399,0)))</f>
        <v>#N/A</v>
      </c>
      <c r="AH403" s="124" t="e">
        <f>IF($D399&gt;=1,($B398/HLOOKUP($D399,'Annuity Cal'!$H$7:$BE$11,2,FALSE))*HLOOKUP(AH399,'Annuity Cal'!$H$7:$BE$11,5,FALSE),(IF(AH399&lt;=(-1),AH399,0)))</f>
        <v>#N/A</v>
      </c>
      <c r="AI403" s="124" t="e">
        <f>IF($D399&gt;=1,($B398/HLOOKUP($D399,'Annuity Cal'!$H$7:$BE$11,2,FALSE))*HLOOKUP(AI399,'Annuity Cal'!$H$7:$BE$11,5,FALSE),(IF(AI399&lt;=(-1),AI399,0)))</f>
        <v>#N/A</v>
      </c>
      <c r="AJ403" s="124" t="e">
        <f>IF($D399&gt;=1,($B398/HLOOKUP($D399,'Annuity Cal'!$H$7:$BE$11,2,FALSE))*HLOOKUP(AJ399,'Annuity Cal'!$H$7:$BE$11,5,FALSE),(IF(AJ399&lt;=(-1),AJ399,0)))</f>
        <v>#N/A</v>
      </c>
      <c r="AK403" s="124" t="e">
        <f>IF($D399&gt;=1,($B398/HLOOKUP($D399,'Annuity Cal'!$H$7:$BE$11,2,FALSE))*HLOOKUP(AK399,'Annuity Cal'!$H$7:$BE$11,5,FALSE),(IF(AK399&lt;=(-1),AK399,0)))</f>
        <v>#N/A</v>
      </c>
      <c r="AL403" s="124" t="e">
        <f>IF($D399&gt;=1,($B398/HLOOKUP($D399,'Annuity Cal'!$H$7:$BE$11,2,FALSE))*HLOOKUP(AL399,'Annuity Cal'!$H$7:$BE$11,5,FALSE),(IF(AL399&lt;=(-1),AL399,0)))</f>
        <v>#N/A</v>
      </c>
      <c r="AM403" s="124" t="e">
        <f>IF($D399&gt;=1,($B398/HLOOKUP($D399,'Annuity Cal'!$H$7:$BE$11,2,FALSE))*HLOOKUP(AM399,'Annuity Cal'!$H$7:$BE$11,5,FALSE),(IF(AM399&lt;=(-1),AM399,0)))</f>
        <v>#N/A</v>
      </c>
      <c r="AN403" s="124" t="e">
        <f>IF($D399&gt;=1,($B398/HLOOKUP($D399,'Annuity Cal'!$H$7:$BE$11,2,FALSE))*HLOOKUP(AN399,'Annuity Cal'!$H$7:$BE$11,5,FALSE),(IF(AN399&lt;=(-1),AN399,0)))</f>
        <v>#N/A</v>
      </c>
      <c r="AO403" s="124" t="e">
        <f>IF($D399&gt;=1,($B398/HLOOKUP($D399,'Annuity Cal'!$H$7:$BE$11,2,FALSE))*HLOOKUP(AO399,'Annuity Cal'!$H$7:$BE$11,5,FALSE),(IF(AO399&lt;=(-1),AO399,0)))</f>
        <v>#N/A</v>
      </c>
      <c r="AP403" s="124" t="e">
        <f>IF($D399&gt;=1,($B398/HLOOKUP($D399,'Annuity Cal'!$H$7:$BE$11,2,FALSE))*HLOOKUP(AP399,'Annuity Cal'!$H$7:$BE$11,5,FALSE),(IF(AP399&lt;=(-1),AP399,0)))</f>
        <v>#N/A</v>
      </c>
      <c r="AQ403" s="124" t="e">
        <f>IF($D399&gt;=1,($B398/HLOOKUP($D399,'Annuity Cal'!$H$7:$BE$11,2,FALSE))*HLOOKUP(AQ399,'Annuity Cal'!$H$7:$BE$11,5,FALSE),(IF(AQ399&lt;=(-1),AQ399,0)))</f>
        <v>#N/A</v>
      </c>
      <c r="AR403" s="124" t="e">
        <f>IF($D399&gt;=1,($B398/HLOOKUP($D399,'Annuity Cal'!$H$7:$BE$11,2,FALSE))*HLOOKUP(AR399,'Annuity Cal'!$H$7:$BE$11,5,FALSE),(IF(AR399&lt;=(-1),AR399,0)))</f>
        <v>#N/A</v>
      </c>
      <c r="AS403" s="124" t="e">
        <f>IF($D399&gt;=1,($B398/HLOOKUP($D399,'Annuity Cal'!$H$7:$BE$11,2,FALSE))*HLOOKUP(AS399,'Annuity Cal'!$H$7:$BE$11,5,FALSE),(IF(AS399&lt;=(-1),AS399,0)))</f>
        <v>#N/A</v>
      </c>
      <c r="AT403" s="124" t="e">
        <f>IF($D399&gt;=1,($B398/HLOOKUP($D399,'Annuity Cal'!$H$7:$BE$11,2,FALSE))*HLOOKUP(AT399,'Annuity Cal'!$H$7:$BE$11,5,FALSE),(IF(AT399&lt;=(-1),AT399,0)))</f>
        <v>#N/A</v>
      </c>
      <c r="AU403" s="124" t="e">
        <f>IF($D399&gt;=1,($B398/HLOOKUP($D399,'Annuity Cal'!$H$7:$BE$11,2,FALSE))*HLOOKUP(AU399,'Annuity Cal'!$H$7:$BE$11,5,FALSE),(IF(AU399&lt;=(-1),AU399,0)))</f>
        <v>#N/A</v>
      </c>
      <c r="AV403" s="124" t="e">
        <f>IF($D399&gt;=1,($B398/HLOOKUP($D399,'Annuity Cal'!$H$7:$BE$11,2,FALSE))*HLOOKUP(AV399,'Annuity Cal'!$H$7:$BE$11,5,FALSE),(IF(AV399&lt;=(-1),AV399,0)))</f>
        <v>#N/A</v>
      </c>
      <c r="AW403" s="124" t="e">
        <f>IF($D399&gt;=1,($B398/HLOOKUP($D399,'Annuity Cal'!$H$7:$BE$11,2,FALSE))*HLOOKUP(AW399,'Annuity Cal'!$H$7:$BE$11,5,FALSE),(IF(AW399&lt;=(-1),AW399,0)))</f>
        <v>#N/A</v>
      </c>
      <c r="AX403" s="124" t="e">
        <f>IF($D399&gt;=1,($B398/HLOOKUP($D399,'Annuity Cal'!$H$7:$BE$11,2,FALSE))*HLOOKUP(AX399,'Annuity Cal'!$H$7:$BE$11,5,FALSE),(IF(AX399&lt;=(-1),AX399,0)))</f>
        <v>#N/A</v>
      </c>
      <c r="AY403" s="124" t="e">
        <f>IF($D399&gt;=1,($B398/HLOOKUP($D399,'Annuity Cal'!$H$7:$BE$11,2,FALSE))*HLOOKUP(AY399,'Annuity Cal'!$H$7:$BE$11,5,FALSE),(IF(AY399&lt;=(-1),AY399,0)))</f>
        <v>#N/A</v>
      </c>
      <c r="AZ403" s="124" t="e">
        <f>IF($D399&gt;=1,($B398/HLOOKUP($D399,'Annuity Cal'!$H$7:$BE$11,2,FALSE))*HLOOKUP(AZ399,'Annuity Cal'!$H$7:$BE$11,5,FALSE),(IF(AZ399&lt;=(-1),AZ399,0)))</f>
        <v>#N/A</v>
      </c>
      <c r="BA403" s="124" t="e">
        <f>IF($D399&gt;=1,($B398/HLOOKUP($D399,'Annuity Cal'!$H$7:$BE$11,2,FALSE))*HLOOKUP(BA399,'Annuity Cal'!$H$7:$BE$11,5,FALSE),(IF(BA399&lt;=(-1),BA399,0)))</f>
        <v>#N/A</v>
      </c>
      <c r="BB403" s="124" t="e">
        <f>IF($D399&gt;=1,($B398/HLOOKUP($D399,'Annuity Cal'!$H$7:$BE$11,2,FALSE))*HLOOKUP(BB399,'Annuity Cal'!$H$7:$BE$11,5,FALSE),(IF(BB399&lt;=(-1),BB399,0)))</f>
        <v>#N/A</v>
      </c>
      <c r="BC403" s="124" t="e">
        <f>IF($D399&gt;=1,($B398/HLOOKUP($D399,'Annuity Cal'!$H$7:$BE$11,2,FALSE))*HLOOKUP(BC399,'Annuity Cal'!$H$7:$BE$11,5,FALSE),(IF(BC399&lt;=(-1),BC399,0)))</f>
        <v>#N/A</v>
      </c>
      <c r="BD403" s="124" t="e">
        <f>IF($D399&gt;=1,($B398/HLOOKUP($D399,'Annuity Cal'!$H$7:$BE$11,2,FALSE))*HLOOKUP(BD399,'Annuity Cal'!$H$7:$BE$11,5,FALSE),(IF(BD399&lt;=(-1),BD399,0)))</f>
        <v>#N/A</v>
      </c>
      <c r="BE403" s="124" t="e">
        <f>IF($D399&gt;=1,($B398/HLOOKUP($D399,'Annuity Cal'!$H$7:$BE$11,2,FALSE))*HLOOKUP(BE399,'Annuity Cal'!$H$7:$BE$11,5,FALSE),(IF(BE399&lt;=(-1),BE399,0)))</f>
        <v>#N/A</v>
      </c>
      <c r="BF403" s="124" t="e">
        <f>IF($D399&gt;=1,($B398/HLOOKUP($D399,'Annuity Cal'!$H$7:$BE$11,2,FALSE))*HLOOKUP(BF399,'Annuity Cal'!$H$7:$BE$11,5,FALSE),(IF(BF399&lt;=(-1),BF399,0)))</f>
        <v>#N/A</v>
      </c>
      <c r="BG403" s="124" t="e">
        <f>IF($D399&gt;=1,($B398/HLOOKUP($D399,'Annuity Cal'!$H$7:$BE$11,2,FALSE))*HLOOKUP(BG399,'Annuity Cal'!$H$7:$BE$11,5,FALSE),(IF(BG399&lt;=(-1),BG399,0)))</f>
        <v>#N/A</v>
      </c>
      <c r="BH403" s="124" t="e">
        <f>IF($D399&gt;=1,($B398/HLOOKUP($D399,'Annuity Cal'!$H$7:$BE$11,2,FALSE))*HLOOKUP(BH399,'Annuity Cal'!$H$7:$BE$11,5,FALSE),(IF(BH399&lt;=(-1),BH399,0)))</f>
        <v>#N/A</v>
      </c>
      <c r="BI403" s="124" t="e">
        <f>IF($D399&gt;=1,($B398/HLOOKUP($D399,'Annuity Cal'!$H$7:$BE$11,2,FALSE))*HLOOKUP(BI399,'Annuity Cal'!$H$7:$BE$11,5,FALSE),(IF(BI399&lt;=(-1),BI399,0)))</f>
        <v>#N/A</v>
      </c>
      <c r="BJ403" s="124" t="e">
        <f>IF($D399&gt;=1,($B398/HLOOKUP($D399,'Annuity Cal'!$H$7:$BE$11,2,FALSE))*HLOOKUP(BJ399,'Annuity Cal'!$H$7:$BE$11,5,FALSE),(IF(BJ399&lt;=(-1),BJ399,0)))</f>
        <v>#N/A</v>
      </c>
      <c r="BK403" s="124" t="e">
        <f>IF($D399&gt;=1,($B398/HLOOKUP($D399,'Annuity Cal'!$H$7:$BE$11,2,FALSE))*HLOOKUP(BK399,'Annuity Cal'!$H$7:$BE$11,5,FALSE),(IF(BK399&lt;=(-1),BK399,0)))</f>
        <v>#N/A</v>
      </c>
      <c r="BL403" s="124" t="e">
        <f>IF($D399&gt;=1,($B398/HLOOKUP($D399,'Annuity Cal'!$H$7:$BE$11,2,FALSE))*HLOOKUP(BL399,'Annuity Cal'!$H$7:$BE$11,5,FALSE),(IF(BL399&lt;=(-1),BL399,0)))</f>
        <v>#N/A</v>
      </c>
      <c r="BM403" s="124" t="e">
        <f>IF($D399&gt;=1,($B398/HLOOKUP($D399,'Annuity Cal'!$H$7:$BE$11,2,FALSE))*HLOOKUP(BM399,'Annuity Cal'!$H$7:$BE$11,5,FALSE),(IF(BM399&lt;=(-1),BM399,0)))</f>
        <v>#N/A</v>
      </c>
      <c r="BN403" s="124" t="e">
        <f>IF($D399&gt;=1,($B398/HLOOKUP($D399,'Annuity Cal'!$H$7:$BE$11,2,FALSE))*HLOOKUP(BN399,'Annuity Cal'!$H$7:$BE$11,5,FALSE),(IF(BN399&lt;=(-1),BN399,0)))</f>
        <v>#N/A</v>
      </c>
    </row>
    <row r="404" spans="3:66" s="124" customFormat="1" hidden="1">
      <c r="D404" s="124">
        <f>D400-D401</f>
        <v>0</v>
      </c>
      <c r="E404" s="124">
        <f t="shared" ref="E404:BN404" si="2187">E400-E401</f>
        <v>0</v>
      </c>
      <c r="F404" s="124">
        <f t="shared" si="2187"/>
        <v>0</v>
      </c>
      <c r="G404" s="124">
        <f t="shared" si="2187"/>
        <v>0</v>
      </c>
      <c r="H404" s="124">
        <f t="shared" si="2187"/>
        <v>0</v>
      </c>
      <c r="I404" s="124">
        <f t="shared" si="2187"/>
        <v>0</v>
      </c>
      <c r="J404" s="124">
        <f t="shared" si="2187"/>
        <v>0</v>
      </c>
      <c r="K404" s="124">
        <f t="shared" si="2187"/>
        <v>0</v>
      </c>
      <c r="L404" s="124">
        <f t="shared" si="2187"/>
        <v>0</v>
      </c>
      <c r="M404" s="124">
        <f t="shared" si="2187"/>
        <v>0</v>
      </c>
      <c r="N404" s="124">
        <f t="shared" si="2187"/>
        <v>0</v>
      </c>
      <c r="O404" s="124">
        <f t="shared" si="2187"/>
        <v>0</v>
      </c>
      <c r="P404" s="124">
        <f t="shared" si="2187"/>
        <v>0</v>
      </c>
      <c r="Q404" s="124" t="e">
        <f t="shared" si="2187"/>
        <v>#N/A</v>
      </c>
      <c r="R404" s="124" t="e">
        <f t="shared" si="2187"/>
        <v>#N/A</v>
      </c>
      <c r="S404" s="124" t="e">
        <f t="shared" si="2187"/>
        <v>#N/A</v>
      </c>
      <c r="T404" s="124" t="e">
        <f t="shared" si="2187"/>
        <v>#N/A</v>
      </c>
      <c r="U404" s="124" t="e">
        <f t="shared" si="2187"/>
        <v>#N/A</v>
      </c>
      <c r="V404" s="124" t="e">
        <f t="shared" si="2187"/>
        <v>#N/A</v>
      </c>
      <c r="W404" s="124" t="e">
        <f t="shared" si="2187"/>
        <v>#N/A</v>
      </c>
      <c r="X404" s="124" t="e">
        <f t="shared" si="2187"/>
        <v>#N/A</v>
      </c>
      <c r="Y404" s="124" t="e">
        <f t="shared" si="2187"/>
        <v>#N/A</v>
      </c>
      <c r="Z404" s="124" t="e">
        <f t="shared" si="2187"/>
        <v>#N/A</v>
      </c>
      <c r="AA404" s="124" t="e">
        <f t="shared" si="2187"/>
        <v>#N/A</v>
      </c>
      <c r="AB404" s="124" t="e">
        <f t="shared" si="2187"/>
        <v>#N/A</v>
      </c>
      <c r="AC404" s="124" t="e">
        <f t="shared" si="2187"/>
        <v>#N/A</v>
      </c>
      <c r="AD404" s="124" t="e">
        <f t="shared" si="2187"/>
        <v>#N/A</v>
      </c>
      <c r="AE404" s="124" t="e">
        <f t="shared" si="2187"/>
        <v>#N/A</v>
      </c>
      <c r="AF404" s="124" t="e">
        <f t="shared" si="2187"/>
        <v>#N/A</v>
      </c>
      <c r="AG404" s="124" t="e">
        <f t="shared" si="2187"/>
        <v>#N/A</v>
      </c>
      <c r="AH404" s="124" t="e">
        <f t="shared" si="2187"/>
        <v>#N/A</v>
      </c>
      <c r="AI404" s="124" t="e">
        <f t="shared" si="2187"/>
        <v>#N/A</v>
      </c>
      <c r="AJ404" s="124" t="e">
        <f t="shared" si="2187"/>
        <v>#N/A</v>
      </c>
      <c r="AK404" s="124" t="e">
        <f t="shared" si="2187"/>
        <v>#N/A</v>
      </c>
      <c r="AL404" s="124" t="e">
        <f t="shared" si="2187"/>
        <v>#N/A</v>
      </c>
      <c r="AM404" s="124" t="e">
        <f t="shared" si="2187"/>
        <v>#N/A</v>
      </c>
      <c r="AN404" s="124" t="e">
        <f t="shared" si="2187"/>
        <v>#N/A</v>
      </c>
      <c r="AO404" s="124" t="e">
        <f t="shared" si="2187"/>
        <v>#N/A</v>
      </c>
      <c r="AP404" s="124" t="e">
        <f t="shared" si="2187"/>
        <v>#N/A</v>
      </c>
      <c r="AQ404" s="124" t="e">
        <f t="shared" si="2187"/>
        <v>#N/A</v>
      </c>
      <c r="AR404" s="124" t="e">
        <f t="shared" si="2187"/>
        <v>#N/A</v>
      </c>
      <c r="AS404" s="124" t="e">
        <f t="shared" si="2187"/>
        <v>#N/A</v>
      </c>
      <c r="AT404" s="124" t="e">
        <f t="shared" si="2187"/>
        <v>#N/A</v>
      </c>
      <c r="AU404" s="124" t="e">
        <f t="shared" si="2187"/>
        <v>#N/A</v>
      </c>
      <c r="AV404" s="124" t="e">
        <f t="shared" si="2187"/>
        <v>#N/A</v>
      </c>
      <c r="AW404" s="124" t="e">
        <f t="shared" si="2187"/>
        <v>#N/A</v>
      </c>
      <c r="AX404" s="124" t="e">
        <f t="shared" si="2187"/>
        <v>#N/A</v>
      </c>
      <c r="AY404" s="124" t="e">
        <f t="shared" si="2187"/>
        <v>#N/A</v>
      </c>
      <c r="AZ404" s="124" t="e">
        <f t="shared" si="2187"/>
        <v>#N/A</v>
      </c>
      <c r="BA404" s="124" t="e">
        <f t="shared" si="2187"/>
        <v>#N/A</v>
      </c>
      <c r="BB404" s="124" t="e">
        <f t="shared" si="2187"/>
        <v>#N/A</v>
      </c>
      <c r="BC404" s="124" t="e">
        <f t="shared" si="2187"/>
        <v>#N/A</v>
      </c>
      <c r="BD404" s="124" t="e">
        <f t="shared" si="2187"/>
        <v>#N/A</v>
      </c>
      <c r="BE404" s="124" t="e">
        <f t="shared" si="2187"/>
        <v>#N/A</v>
      </c>
      <c r="BF404" s="124" t="e">
        <f t="shared" si="2187"/>
        <v>#N/A</v>
      </c>
      <c r="BG404" s="124" t="e">
        <f t="shared" si="2187"/>
        <v>#N/A</v>
      </c>
      <c r="BH404" s="124" t="e">
        <f t="shared" si="2187"/>
        <v>#N/A</v>
      </c>
      <c r="BI404" s="124" t="e">
        <f t="shared" si="2187"/>
        <v>#N/A</v>
      </c>
      <c r="BJ404" s="124" t="e">
        <f t="shared" si="2187"/>
        <v>#N/A</v>
      </c>
      <c r="BK404" s="124" t="e">
        <f t="shared" si="2187"/>
        <v>#N/A</v>
      </c>
      <c r="BL404" s="124" t="e">
        <f t="shared" si="2187"/>
        <v>#N/A</v>
      </c>
      <c r="BM404" s="124" t="e">
        <f t="shared" si="2187"/>
        <v>#N/A</v>
      </c>
      <c r="BN404" s="124" t="e">
        <f t="shared" si="2187"/>
        <v>#N/A</v>
      </c>
    </row>
    <row r="405" spans="3:66" s="124" customFormat="1" hidden="1"/>
    <row r="406" spans="3:66" s="124" customFormat="1" hidden="1">
      <c r="C406" s="124" t="s">
        <v>303</v>
      </c>
      <c r="E406" s="124">
        <f>D400</f>
        <v>0</v>
      </c>
      <c r="F406" s="124">
        <f t="shared" ref="F406:U410" si="2188">E400</f>
        <v>0</v>
      </c>
      <c r="G406" s="124">
        <f t="shared" si="2188"/>
        <v>0</v>
      </c>
      <c r="H406" s="124">
        <f t="shared" si="2188"/>
        <v>0</v>
      </c>
      <c r="I406" s="124">
        <f t="shared" si="2188"/>
        <v>0</v>
      </c>
      <c r="J406" s="124">
        <f t="shared" si="2188"/>
        <v>0</v>
      </c>
      <c r="K406" s="124">
        <f t="shared" si="2188"/>
        <v>0</v>
      </c>
      <c r="L406" s="124">
        <f t="shared" si="2188"/>
        <v>0</v>
      </c>
      <c r="M406" s="124">
        <f t="shared" si="2188"/>
        <v>0</v>
      </c>
      <c r="N406" s="124">
        <f t="shared" si="2188"/>
        <v>0</v>
      </c>
      <c r="O406" s="124">
        <f t="shared" si="2188"/>
        <v>0</v>
      </c>
      <c r="P406" s="124">
        <f t="shared" si="2188"/>
        <v>0</v>
      </c>
      <c r="Q406" s="124">
        <f t="shared" si="2188"/>
        <v>0</v>
      </c>
      <c r="R406" s="124">
        <f t="shared" si="2188"/>
        <v>0</v>
      </c>
      <c r="S406" s="124" t="e">
        <f t="shared" si="2188"/>
        <v>#N/A</v>
      </c>
      <c r="T406" s="124" t="e">
        <f t="shared" si="2188"/>
        <v>#N/A</v>
      </c>
      <c r="U406" s="124" t="e">
        <f t="shared" si="2188"/>
        <v>#N/A</v>
      </c>
      <c r="V406" s="124" t="e">
        <f t="shared" ref="V406:AK410" si="2189">U400</f>
        <v>#N/A</v>
      </c>
      <c r="W406" s="124" t="e">
        <f t="shared" si="2189"/>
        <v>#N/A</v>
      </c>
      <c r="X406" s="124" t="e">
        <f t="shared" si="2189"/>
        <v>#N/A</v>
      </c>
      <c r="Y406" s="124" t="e">
        <f t="shared" si="2189"/>
        <v>#N/A</v>
      </c>
      <c r="Z406" s="124" t="e">
        <f t="shared" si="2189"/>
        <v>#N/A</v>
      </c>
      <c r="AA406" s="124" t="e">
        <f t="shared" si="2189"/>
        <v>#N/A</v>
      </c>
      <c r="AB406" s="124" t="e">
        <f t="shared" si="2189"/>
        <v>#N/A</v>
      </c>
      <c r="AC406" s="124" t="e">
        <f t="shared" si="2189"/>
        <v>#N/A</v>
      </c>
      <c r="AD406" s="124" t="e">
        <f t="shared" si="2189"/>
        <v>#N/A</v>
      </c>
      <c r="AE406" s="124" t="e">
        <f t="shared" si="2189"/>
        <v>#N/A</v>
      </c>
      <c r="AF406" s="124" t="e">
        <f t="shared" si="2189"/>
        <v>#N/A</v>
      </c>
      <c r="AG406" s="124" t="e">
        <f t="shared" si="2189"/>
        <v>#N/A</v>
      </c>
      <c r="AH406" s="124" t="e">
        <f t="shared" si="2189"/>
        <v>#N/A</v>
      </c>
      <c r="AI406" s="124" t="e">
        <f t="shared" si="2189"/>
        <v>#N/A</v>
      </c>
      <c r="AJ406" s="124" t="e">
        <f t="shared" si="2189"/>
        <v>#N/A</v>
      </c>
      <c r="AK406" s="124" t="e">
        <f t="shared" si="2189"/>
        <v>#N/A</v>
      </c>
      <c r="AL406" s="124" t="e">
        <f t="shared" ref="AL406:BA410" si="2190">AK400</f>
        <v>#N/A</v>
      </c>
      <c r="AM406" s="124" t="e">
        <f t="shared" si="2190"/>
        <v>#N/A</v>
      </c>
      <c r="AN406" s="124" t="e">
        <f t="shared" si="2190"/>
        <v>#N/A</v>
      </c>
      <c r="AO406" s="124" t="e">
        <f t="shared" si="2190"/>
        <v>#N/A</v>
      </c>
      <c r="AP406" s="124" t="e">
        <f t="shared" si="2190"/>
        <v>#N/A</v>
      </c>
      <c r="AQ406" s="124" t="e">
        <f t="shared" si="2190"/>
        <v>#N/A</v>
      </c>
      <c r="AR406" s="124" t="e">
        <f t="shared" si="2190"/>
        <v>#N/A</v>
      </c>
      <c r="AS406" s="124" t="e">
        <f t="shared" si="2190"/>
        <v>#N/A</v>
      </c>
      <c r="AT406" s="124" t="e">
        <f t="shared" si="2190"/>
        <v>#N/A</v>
      </c>
      <c r="AU406" s="124" t="e">
        <f t="shared" si="2190"/>
        <v>#N/A</v>
      </c>
      <c r="AV406" s="124" t="e">
        <f t="shared" si="2190"/>
        <v>#N/A</v>
      </c>
      <c r="AW406" s="124" t="e">
        <f t="shared" si="2190"/>
        <v>#N/A</v>
      </c>
      <c r="AX406" s="124" t="e">
        <f t="shared" si="2190"/>
        <v>#N/A</v>
      </c>
      <c r="AY406" s="124" t="e">
        <f t="shared" si="2190"/>
        <v>#N/A</v>
      </c>
      <c r="AZ406" s="124" t="e">
        <f t="shared" si="2190"/>
        <v>#N/A</v>
      </c>
      <c r="BA406" s="124" t="e">
        <f t="shared" si="2190"/>
        <v>#N/A</v>
      </c>
      <c r="BB406" s="124" t="e">
        <f t="shared" ref="BB406:BN410" si="2191">BA400</f>
        <v>#N/A</v>
      </c>
      <c r="BC406" s="124" t="e">
        <f t="shared" si="2191"/>
        <v>#N/A</v>
      </c>
      <c r="BD406" s="124" t="e">
        <f t="shared" si="2191"/>
        <v>#N/A</v>
      </c>
      <c r="BE406" s="124" t="e">
        <f t="shared" si="2191"/>
        <v>#N/A</v>
      </c>
      <c r="BF406" s="124" t="e">
        <f t="shared" si="2191"/>
        <v>#N/A</v>
      </c>
      <c r="BG406" s="124" t="e">
        <f t="shared" si="2191"/>
        <v>#N/A</v>
      </c>
      <c r="BH406" s="124" t="e">
        <f t="shared" si="2191"/>
        <v>#N/A</v>
      </c>
      <c r="BI406" s="124" t="e">
        <f t="shared" si="2191"/>
        <v>#N/A</v>
      </c>
      <c r="BJ406" s="124" t="e">
        <f t="shared" si="2191"/>
        <v>#N/A</v>
      </c>
      <c r="BK406" s="124" t="e">
        <f t="shared" si="2191"/>
        <v>#N/A</v>
      </c>
      <c r="BL406" s="124" t="e">
        <f t="shared" si="2191"/>
        <v>#N/A</v>
      </c>
      <c r="BM406" s="124" t="e">
        <f t="shared" si="2191"/>
        <v>#N/A</v>
      </c>
      <c r="BN406" s="124" t="e">
        <f t="shared" si="2191"/>
        <v>#N/A</v>
      </c>
    </row>
    <row r="407" spans="3:66" s="124" customFormat="1" hidden="1">
      <c r="C407" s="124" t="s">
        <v>29</v>
      </c>
      <c r="E407" s="124">
        <f t="shared" ref="E407:E410" si="2192">D401</f>
        <v>0</v>
      </c>
      <c r="F407" s="124">
        <f t="shared" si="2188"/>
        <v>0</v>
      </c>
      <c r="G407" s="124">
        <f t="shared" si="2188"/>
        <v>0</v>
      </c>
      <c r="H407" s="124">
        <f t="shared" si="2188"/>
        <v>0</v>
      </c>
      <c r="I407" s="124">
        <f t="shared" si="2188"/>
        <v>0</v>
      </c>
      <c r="J407" s="124">
        <f t="shared" si="2188"/>
        <v>0</v>
      </c>
      <c r="K407" s="124">
        <f t="shared" si="2188"/>
        <v>0</v>
      </c>
      <c r="L407" s="124">
        <f t="shared" si="2188"/>
        <v>0</v>
      </c>
      <c r="M407" s="124">
        <f t="shared" si="2188"/>
        <v>0</v>
      </c>
      <c r="N407" s="124">
        <f t="shared" si="2188"/>
        <v>0</v>
      </c>
      <c r="O407" s="124">
        <f t="shared" si="2188"/>
        <v>0</v>
      </c>
      <c r="P407" s="124">
        <f t="shared" si="2188"/>
        <v>0</v>
      </c>
      <c r="Q407" s="124">
        <f t="shared" si="2188"/>
        <v>0</v>
      </c>
      <c r="R407" s="124" t="e">
        <f t="shared" si="2188"/>
        <v>#N/A</v>
      </c>
      <c r="S407" s="124" t="e">
        <f t="shared" si="2188"/>
        <v>#N/A</v>
      </c>
      <c r="T407" s="124" t="e">
        <f t="shared" si="2188"/>
        <v>#N/A</v>
      </c>
      <c r="U407" s="124" t="e">
        <f t="shared" si="2188"/>
        <v>#N/A</v>
      </c>
      <c r="V407" s="124" t="e">
        <f t="shared" si="2189"/>
        <v>#N/A</v>
      </c>
      <c r="W407" s="124" t="e">
        <f t="shared" si="2189"/>
        <v>#N/A</v>
      </c>
      <c r="X407" s="124" t="e">
        <f t="shared" si="2189"/>
        <v>#N/A</v>
      </c>
      <c r="Y407" s="124" t="e">
        <f t="shared" si="2189"/>
        <v>#N/A</v>
      </c>
      <c r="Z407" s="124" t="e">
        <f t="shared" si="2189"/>
        <v>#N/A</v>
      </c>
      <c r="AA407" s="124" t="e">
        <f t="shared" si="2189"/>
        <v>#N/A</v>
      </c>
      <c r="AB407" s="124" t="e">
        <f t="shared" si="2189"/>
        <v>#N/A</v>
      </c>
      <c r="AC407" s="124" t="e">
        <f t="shared" si="2189"/>
        <v>#N/A</v>
      </c>
      <c r="AD407" s="124" t="e">
        <f t="shared" si="2189"/>
        <v>#N/A</v>
      </c>
      <c r="AE407" s="124" t="e">
        <f t="shared" si="2189"/>
        <v>#N/A</v>
      </c>
      <c r="AF407" s="124" t="e">
        <f t="shared" si="2189"/>
        <v>#N/A</v>
      </c>
      <c r="AG407" s="124" t="e">
        <f t="shared" si="2189"/>
        <v>#N/A</v>
      </c>
      <c r="AH407" s="124" t="e">
        <f t="shared" si="2189"/>
        <v>#N/A</v>
      </c>
      <c r="AI407" s="124" t="e">
        <f t="shared" si="2189"/>
        <v>#N/A</v>
      </c>
      <c r="AJ407" s="124" t="e">
        <f t="shared" si="2189"/>
        <v>#N/A</v>
      </c>
      <c r="AK407" s="124" t="e">
        <f t="shared" si="2189"/>
        <v>#N/A</v>
      </c>
      <c r="AL407" s="124" t="e">
        <f t="shared" si="2190"/>
        <v>#N/A</v>
      </c>
      <c r="AM407" s="124" t="e">
        <f t="shared" si="2190"/>
        <v>#N/A</v>
      </c>
      <c r="AN407" s="124" t="e">
        <f t="shared" si="2190"/>
        <v>#N/A</v>
      </c>
      <c r="AO407" s="124" t="e">
        <f t="shared" si="2190"/>
        <v>#N/A</v>
      </c>
      <c r="AP407" s="124" t="e">
        <f t="shared" si="2190"/>
        <v>#N/A</v>
      </c>
      <c r="AQ407" s="124" t="e">
        <f t="shared" si="2190"/>
        <v>#N/A</v>
      </c>
      <c r="AR407" s="124" t="e">
        <f t="shared" si="2190"/>
        <v>#N/A</v>
      </c>
      <c r="AS407" s="124" t="e">
        <f t="shared" si="2190"/>
        <v>#N/A</v>
      </c>
      <c r="AT407" s="124" t="e">
        <f t="shared" si="2190"/>
        <v>#N/A</v>
      </c>
      <c r="AU407" s="124" t="e">
        <f t="shared" si="2190"/>
        <v>#N/A</v>
      </c>
      <c r="AV407" s="124" t="e">
        <f t="shared" si="2190"/>
        <v>#N/A</v>
      </c>
      <c r="AW407" s="124" t="e">
        <f t="shared" si="2190"/>
        <v>#N/A</v>
      </c>
      <c r="AX407" s="124" t="e">
        <f t="shared" si="2190"/>
        <v>#N/A</v>
      </c>
      <c r="AY407" s="124" t="e">
        <f t="shared" si="2190"/>
        <v>#N/A</v>
      </c>
      <c r="AZ407" s="124" t="e">
        <f t="shared" si="2190"/>
        <v>#N/A</v>
      </c>
      <c r="BA407" s="124" t="e">
        <f t="shared" si="2190"/>
        <v>#N/A</v>
      </c>
      <c r="BB407" s="124" t="e">
        <f t="shared" si="2191"/>
        <v>#N/A</v>
      </c>
      <c r="BC407" s="124" t="e">
        <f t="shared" si="2191"/>
        <v>#N/A</v>
      </c>
      <c r="BD407" s="124" t="e">
        <f t="shared" si="2191"/>
        <v>#N/A</v>
      </c>
      <c r="BE407" s="124" t="e">
        <f t="shared" si="2191"/>
        <v>#N/A</v>
      </c>
      <c r="BF407" s="124" t="e">
        <f t="shared" si="2191"/>
        <v>#N/A</v>
      </c>
      <c r="BG407" s="124" t="e">
        <f t="shared" si="2191"/>
        <v>#N/A</v>
      </c>
      <c r="BH407" s="124" t="e">
        <f t="shared" si="2191"/>
        <v>#N/A</v>
      </c>
      <c r="BI407" s="124" t="e">
        <f t="shared" si="2191"/>
        <v>#N/A</v>
      </c>
      <c r="BJ407" s="124" t="e">
        <f t="shared" si="2191"/>
        <v>#N/A</v>
      </c>
      <c r="BK407" s="124" t="e">
        <f t="shared" si="2191"/>
        <v>#N/A</v>
      </c>
      <c r="BL407" s="124" t="e">
        <f t="shared" si="2191"/>
        <v>#N/A</v>
      </c>
      <c r="BM407" s="124" t="e">
        <f t="shared" si="2191"/>
        <v>#N/A</v>
      </c>
      <c r="BN407" s="124" t="e">
        <f t="shared" si="2191"/>
        <v>#N/A</v>
      </c>
    </row>
    <row r="408" spans="3:66" s="124" customFormat="1" hidden="1">
      <c r="C408" s="124" t="s">
        <v>31</v>
      </c>
      <c r="E408" s="124">
        <f t="shared" si="2192"/>
        <v>0</v>
      </c>
      <c r="F408" s="124">
        <f t="shared" si="2188"/>
        <v>0</v>
      </c>
      <c r="G408" s="124">
        <f t="shared" si="2188"/>
        <v>0</v>
      </c>
      <c r="H408" s="124">
        <f t="shared" si="2188"/>
        <v>0</v>
      </c>
      <c r="I408" s="124">
        <f t="shared" si="2188"/>
        <v>0</v>
      </c>
      <c r="J408" s="124">
        <f t="shared" si="2188"/>
        <v>0</v>
      </c>
      <c r="K408" s="124">
        <f t="shared" si="2188"/>
        <v>0</v>
      </c>
      <c r="L408" s="124">
        <f t="shared" si="2188"/>
        <v>0</v>
      </c>
      <c r="M408" s="124">
        <f t="shared" si="2188"/>
        <v>0</v>
      </c>
      <c r="N408" s="124">
        <f t="shared" si="2188"/>
        <v>0</v>
      </c>
      <c r="O408" s="124">
        <f t="shared" si="2188"/>
        <v>0</v>
      </c>
      <c r="P408" s="124">
        <f t="shared" si="2188"/>
        <v>0</v>
      </c>
      <c r="Q408" s="124">
        <f t="shared" si="2188"/>
        <v>0</v>
      </c>
      <c r="R408" s="124" t="e">
        <f t="shared" si="2188"/>
        <v>#N/A</v>
      </c>
      <c r="S408" s="124" t="e">
        <f t="shared" si="2188"/>
        <v>#N/A</v>
      </c>
      <c r="T408" s="124" t="e">
        <f t="shared" si="2188"/>
        <v>#N/A</v>
      </c>
      <c r="U408" s="124" t="e">
        <f t="shared" si="2188"/>
        <v>#N/A</v>
      </c>
      <c r="V408" s="124" t="e">
        <f t="shared" si="2189"/>
        <v>#N/A</v>
      </c>
      <c r="W408" s="124" t="e">
        <f t="shared" si="2189"/>
        <v>#N/A</v>
      </c>
      <c r="X408" s="124" t="e">
        <f t="shared" si="2189"/>
        <v>#N/A</v>
      </c>
      <c r="Y408" s="124" t="e">
        <f t="shared" si="2189"/>
        <v>#N/A</v>
      </c>
      <c r="Z408" s="124" t="e">
        <f t="shared" si="2189"/>
        <v>#N/A</v>
      </c>
      <c r="AA408" s="124" t="e">
        <f t="shared" si="2189"/>
        <v>#N/A</v>
      </c>
      <c r="AB408" s="124" t="e">
        <f t="shared" si="2189"/>
        <v>#N/A</v>
      </c>
      <c r="AC408" s="124" t="e">
        <f t="shared" si="2189"/>
        <v>#N/A</v>
      </c>
      <c r="AD408" s="124" t="e">
        <f t="shared" si="2189"/>
        <v>#N/A</v>
      </c>
      <c r="AE408" s="124" t="e">
        <f t="shared" si="2189"/>
        <v>#N/A</v>
      </c>
      <c r="AF408" s="124" t="e">
        <f t="shared" si="2189"/>
        <v>#N/A</v>
      </c>
      <c r="AG408" s="124" t="e">
        <f t="shared" si="2189"/>
        <v>#N/A</v>
      </c>
      <c r="AH408" s="124" t="e">
        <f t="shared" si="2189"/>
        <v>#N/A</v>
      </c>
      <c r="AI408" s="124" t="e">
        <f t="shared" si="2189"/>
        <v>#N/A</v>
      </c>
      <c r="AJ408" s="124" t="e">
        <f t="shared" si="2189"/>
        <v>#N/A</v>
      </c>
      <c r="AK408" s="124" t="e">
        <f t="shared" si="2189"/>
        <v>#N/A</v>
      </c>
      <c r="AL408" s="124" t="e">
        <f t="shared" si="2190"/>
        <v>#N/A</v>
      </c>
      <c r="AM408" s="124" t="e">
        <f t="shared" si="2190"/>
        <v>#N/A</v>
      </c>
      <c r="AN408" s="124" t="e">
        <f t="shared" si="2190"/>
        <v>#N/A</v>
      </c>
      <c r="AO408" s="124" t="e">
        <f t="shared" si="2190"/>
        <v>#N/A</v>
      </c>
      <c r="AP408" s="124" t="e">
        <f t="shared" si="2190"/>
        <v>#N/A</v>
      </c>
      <c r="AQ408" s="124" t="e">
        <f t="shared" si="2190"/>
        <v>#N/A</v>
      </c>
      <c r="AR408" s="124" t="e">
        <f t="shared" si="2190"/>
        <v>#N/A</v>
      </c>
      <c r="AS408" s="124" t="e">
        <f t="shared" si="2190"/>
        <v>#N/A</v>
      </c>
      <c r="AT408" s="124" t="e">
        <f t="shared" si="2190"/>
        <v>#N/A</v>
      </c>
      <c r="AU408" s="124" t="e">
        <f t="shared" si="2190"/>
        <v>#N/A</v>
      </c>
      <c r="AV408" s="124" t="e">
        <f t="shared" si="2190"/>
        <v>#N/A</v>
      </c>
      <c r="AW408" s="124" t="e">
        <f t="shared" si="2190"/>
        <v>#N/A</v>
      </c>
      <c r="AX408" s="124" t="e">
        <f t="shared" si="2190"/>
        <v>#N/A</v>
      </c>
      <c r="AY408" s="124" t="e">
        <f t="shared" si="2190"/>
        <v>#N/A</v>
      </c>
      <c r="AZ408" s="124" t="e">
        <f t="shared" si="2190"/>
        <v>#N/A</v>
      </c>
      <c r="BA408" s="124" t="e">
        <f t="shared" si="2190"/>
        <v>#N/A</v>
      </c>
      <c r="BB408" s="124" t="e">
        <f t="shared" si="2191"/>
        <v>#N/A</v>
      </c>
      <c r="BC408" s="124" t="e">
        <f t="shared" si="2191"/>
        <v>#N/A</v>
      </c>
      <c r="BD408" s="124" t="e">
        <f t="shared" si="2191"/>
        <v>#N/A</v>
      </c>
      <c r="BE408" s="124" t="e">
        <f t="shared" si="2191"/>
        <v>#N/A</v>
      </c>
      <c r="BF408" s="124" t="e">
        <f t="shared" si="2191"/>
        <v>#N/A</v>
      </c>
      <c r="BG408" s="124" t="e">
        <f t="shared" si="2191"/>
        <v>#N/A</v>
      </c>
      <c r="BH408" s="124" t="e">
        <f t="shared" si="2191"/>
        <v>#N/A</v>
      </c>
      <c r="BI408" s="124" t="e">
        <f t="shared" si="2191"/>
        <v>#N/A</v>
      </c>
      <c r="BJ408" s="124" t="e">
        <f t="shared" si="2191"/>
        <v>#N/A</v>
      </c>
      <c r="BK408" s="124" t="e">
        <f t="shared" si="2191"/>
        <v>#N/A</v>
      </c>
      <c r="BL408" s="124" t="e">
        <f t="shared" si="2191"/>
        <v>#N/A</v>
      </c>
      <c r="BM408" s="124" t="e">
        <f t="shared" si="2191"/>
        <v>#N/A</v>
      </c>
      <c r="BN408" s="124" t="e">
        <f t="shared" si="2191"/>
        <v>#N/A</v>
      </c>
    </row>
    <row r="409" spans="3:66" s="124" customFormat="1" hidden="1">
      <c r="C409" s="124" t="s">
        <v>33</v>
      </c>
      <c r="E409" s="124">
        <f t="shared" si="2192"/>
        <v>0</v>
      </c>
      <c r="F409" s="124">
        <f t="shared" si="2188"/>
        <v>0</v>
      </c>
      <c r="G409" s="124">
        <f t="shared" si="2188"/>
        <v>0</v>
      </c>
      <c r="H409" s="124">
        <f t="shared" si="2188"/>
        <v>0</v>
      </c>
      <c r="I409" s="124">
        <f t="shared" si="2188"/>
        <v>0</v>
      </c>
      <c r="J409" s="124">
        <f t="shared" si="2188"/>
        <v>0</v>
      </c>
      <c r="K409" s="124">
        <f t="shared" si="2188"/>
        <v>0</v>
      </c>
      <c r="L409" s="124">
        <f t="shared" si="2188"/>
        <v>0</v>
      </c>
      <c r="M409" s="124">
        <f t="shared" si="2188"/>
        <v>0</v>
      </c>
      <c r="N409" s="124">
        <f t="shared" si="2188"/>
        <v>0</v>
      </c>
      <c r="O409" s="124">
        <f t="shared" si="2188"/>
        <v>0</v>
      </c>
      <c r="P409" s="124">
        <f t="shared" si="2188"/>
        <v>0</v>
      </c>
      <c r="Q409" s="124">
        <f t="shared" si="2188"/>
        <v>0</v>
      </c>
      <c r="R409" s="124" t="e">
        <f t="shared" si="2188"/>
        <v>#N/A</v>
      </c>
      <c r="S409" s="124" t="e">
        <f t="shared" si="2188"/>
        <v>#N/A</v>
      </c>
      <c r="T409" s="124" t="e">
        <f t="shared" si="2188"/>
        <v>#N/A</v>
      </c>
      <c r="U409" s="124" t="e">
        <f t="shared" si="2188"/>
        <v>#N/A</v>
      </c>
      <c r="V409" s="124" t="e">
        <f t="shared" si="2189"/>
        <v>#N/A</v>
      </c>
      <c r="W409" s="124" t="e">
        <f t="shared" si="2189"/>
        <v>#N/A</v>
      </c>
      <c r="X409" s="124" t="e">
        <f t="shared" si="2189"/>
        <v>#N/A</v>
      </c>
      <c r="Y409" s="124" t="e">
        <f t="shared" si="2189"/>
        <v>#N/A</v>
      </c>
      <c r="Z409" s="124" t="e">
        <f t="shared" si="2189"/>
        <v>#N/A</v>
      </c>
      <c r="AA409" s="124" t="e">
        <f t="shared" si="2189"/>
        <v>#N/A</v>
      </c>
      <c r="AB409" s="124" t="e">
        <f t="shared" si="2189"/>
        <v>#N/A</v>
      </c>
      <c r="AC409" s="124" t="e">
        <f t="shared" si="2189"/>
        <v>#N/A</v>
      </c>
      <c r="AD409" s="124" t="e">
        <f t="shared" si="2189"/>
        <v>#N/A</v>
      </c>
      <c r="AE409" s="124" t="e">
        <f t="shared" si="2189"/>
        <v>#N/A</v>
      </c>
      <c r="AF409" s="124" t="e">
        <f t="shared" si="2189"/>
        <v>#N/A</v>
      </c>
      <c r="AG409" s="124" t="e">
        <f t="shared" si="2189"/>
        <v>#N/A</v>
      </c>
      <c r="AH409" s="124" t="e">
        <f t="shared" si="2189"/>
        <v>#N/A</v>
      </c>
      <c r="AI409" s="124" t="e">
        <f t="shared" si="2189"/>
        <v>#N/A</v>
      </c>
      <c r="AJ409" s="124" t="e">
        <f t="shared" si="2189"/>
        <v>#N/A</v>
      </c>
      <c r="AK409" s="124" t="e">
        <f t="shared" si="2189"/>
        <v>#N/A</v>
      </c>
      <c r="AL409" s="124" t="e">
        <f t="shared" si="2190"/>
        <v>#N/A</v>
      </c>
      <c r="AM409" s="124" t="e">
        <f t="shared" si="2190"/>
        <v>#N/A</v>
      </c>
      <c r="AN409" s="124" t="e">
        <f t="shared" si="2190"/>
        <v>#N/A</v>
      </c>
      <c r="AO409" s="124" t="e">
        <f t="shared" si="2190"/>
        <v>#N/A</v>
      </c>
      <c r="AP409" s="124" t="e">
        <f t="shared" si="2190"/>
        <v>#N/A</v>
      </c>
      <c r="AQ409" s="124" t="e">
        <f t="shared" si="2190"/>
        <v>#N/A</v>
      </c>
      <c r="AR409" s="124" t="e">
        <f t="shared" si="2190"/>
        <v>#N/A</v>
      </c>
      <c r="AS409" s="124" t="e">
        <f t="shared" si="2190"/>
        <v>#N/A</v>
      </c>
      <c r="AT409" s="124" t="e">
        <f t="shared" si="2190"/>
        <v>#N/A</v>
      </c>
      <c r="AU409" s="124" t="e">
        <f t="shared" si="2190"/>
        <v>#N/A</v>
      </c>
      <c r="AV409" s="124" t="e">
        <f t="shared" si="2190"/>
        <v>#N/A</v>
      </c>
      <c r="AW409" s="124" t="e">
        <f t="shared" si="2190"/>
        <v>#N/A</v>
      </c>
      <c r="AX409" s="124" t="e">
        <f t="shared" si="2190"/>
        <v>#N/A</v>
      </c>
      <c r="AY409" s="124" t="e">
        <f t="shared" si="2190"/>
        <v>#N/A</v>
      </c>
      <c r="AZ409" s="124" t="e">
        <f t="shared" si="2190"/>
        <v>#N/A</v>
      </c>
      <c r="BA409" s="124" t="e">
        <f t="shared" si="2190"/>
        <v>#N/A</v>
      </c>
      <c r="BB409" s="124" t="e">
        <f t="shared" si="2191"/>
        <v>#N/A</v>
      </c>
      <c r="BC409" s="124" t="e">
        <f t="shared" si="2191"/>
        <v>#N/A</v>
      </c>
      <c r="BD409" s="124" t="e">
        <f t="shared" si="2191"/>
        <v>#N/A</v>
      </c>
      <c r="BE409" s="124" t="e">
        <f t="shared" si="2191"/>
        <v>#N/A</v>
      </c>
      <c r="BF409" s="124" t="e">
        <f t="shared" si="2191"/>
        <v>#N/A</v>
      </c>
      <c r="BG409" s="124" t="e">
        <f t="shared" si="2191"/>
        <v>#N/A</v>
      </c>
      <c r="BH409" s="124" t="e">
        <f t="shared" si="2191"/>
        <v>#N/A</v>
      </c>
      <c r="BI409" s="124" t="e">
        <f t="shared" si="2191"/>
        <v>#N/A</v>
      </c>
      <c r="BJ409" s="124" t="e">
        <f t="shared" si="2191"/>
        <v>#N/A</v>
      </c>
      <c r="BK409" s="124" t="e">
        <f t="shared" si="2191"/>
        <v>#N/A</v>
      </c>
      <c r="BL409" s="124" t="e">
        <f t="shared" si="2191"/>
        <v>#N/A</v>
      </c>
      <c r="BM409" s="124" t="e">
        <f t="shared" si="2191"/>
        <v>#N/A</v>
      </c>
      <c r="BN409" s="124" t="e">
        <f t="shared" si="2191"/>
        <v>#N/A</v>
      </c>
    </row>
    <row r="410" spans="3:66" s="124" customFormat="1" hidden="1">
      <c r="C410" s="124" t="s">
        <v>304</v>
      </c>
      <c r="E410" s="124">
        <f t="shared" si="2192"/>
        <v>0</v>
      </c>
      <c r="F410" s="124">
        <f t="shared" si="2188"/>
        <v>0</v>
      </c>
      <c r="G410" s="124">
        <f t="shared" si="2188"/>
        <v>0</v>
      </c>
      <c r="H410" s="124">
        <f t="shared" si="2188"/>
        <v>0</v>
      </c>
      <c r="I410" s="124">
        <f t="shared" si="2188"/>
        <v>0</v>
      </c>
      <c r="J410" s="124">
        <f t="shared" si="2188"/>
        <v>0</v>
      </c>
      <c r="K410" s="124">
        <f t="shared" si="2188"/>
        <v>0</v>
      </c>
      <c r="L410" s="124">
        <f t="shared" si="2188"/>
        <v>0</v>
      </c>
      <c r="M410" s="124">
        <f t="shared" si="2188"/>
        <v>0</v>
      </c>
      <c r="N410" s="124">
        <f t="shared" si="2188"/>
        <v>0</v>
      </c>
      <c r="O410" s="124">
        <f t="shared" si="2188"/>
        <v>0</v>
      </c>
      <c r="P410" s="124">
        <f t="shared" si="2188"/>
        <v>0</v>
      </c>
      <c r="Q410" s="124">
        <f t="shared" si="2188"/>
        <v>0</v>
      </c>
      <c r="R410" s="124" t="e">
        <f t="shared" si="2188"/>
        <v>#N/A</v>
      </c>
      <c r="S410" s="124" t="e">
        <f t="shared" si="2188"/>
        <v>#N/A</v>
      </c>
      <c r="T410" s="124" t="e">
        <f t="shared" si="2188"/>
        <v>#N/A</v>
      </c>
      <c r="U410" s="124" t="e">
        <f t="shared" si="2188"/>
        <v>#N/A</v>
      </c>
      <c r="V410" s="124" t="e">
        <f t="shared" si="2189"/>
        <v>#N/A</v>
      </c>
      <c r="W410" s="124" t="e">
        <f t="shared" si="2189"/>
        <v>#N/A</v>
      </c>
      <c r="X410" s="124" t="e">
        <f t="shared" si="2189"/>
        <v>#N/A</v>
      </c>
      <c r="Y410" s="124" t="e">
        <f t="shared" si="2189"/>
        <v>#N/A</v>
      </c>
      <c r="Z410" s="124" t="e">
        <f t="shared" si="2189"/>
        <v>#N/A</v>
      </c>
      <c r="AA410" s="124" t="e">
        <f t="shared" si="2189"/>
        <v>#N/A</v>
      </c>
      <c r="AB410" s="124" t="e">
        <f t="shared" si="2189"/>
        <v>#N/A</v>
      </c>
      <c r="AC410" s="124" t="e">
        <f t="shared" si="2189"/>
        <v>#N/A</v>
      </c>
      <c r="AD410" s="124" t="e">
        <f t="shared" si="2189"/>
        <v>#N/A</v>
      </c>
      <c r="AE410" s="124" t="e">
        <f t="shared" si="2189"/>
        <v>#N/A</v>
      </c>
      <c r="AF410" s="124" t="e">
        <f t="shared" si="2189"/>
        <v>#N/A</v>
      </c>
      <c r="AG410" s="124" t="e">
        <f t="shared" si="2189"/>
        <v>#N/A</v>
      </c>
      <c r="AH410" s="124" t="e">
        <f t="shared" si="2189"/>
        <v>#N/A</v>
      </c>
      <c r="AI410" s="124" t="e">
        <f t="shared" si="2189"/>
        <v>#N/A</v>
      </c>
      <c r="AJ410" s="124" t="e">
        <f t="shared" si="2189"/>
        <v>#N/A</v>
      </c>
      <c r="AK410" s="124" t="e">
        <f t="shared" si="2189"/>
        <v>#N/A</v>
      </c>
      <c r="AL410" s="124" t="e">
        <f t="shared" si="2190"/>
        <v>#N/A</v>
      </c>
      <c r="AM410" s="124" t="e">
        <f t="shared" si="2190"/>
        <v>#N/A</v>
      </c>
      <c r="AN410" s="124" t="e">
        <f t="shared" si="2190"/>
        <v>#N/A</v>
      </c>
      <c r="AO410" s="124" t="e">
        <f t="shared" si="2190"/>
        <v>#N/A</v>
      </c>
      <c r="AP410" s="124" t="e">
        <f t="shared" si="2190"/>
        <v>#N/A</v>
      </c>
      <c r="AQ410" s="124" t="e">
        <f t="shared" si="2190"/>
        <v>#N/A</v>
      </c>
      <c r="AR410" s="124" t="e">
        <f t="shared" si="2190"/>
        <v>#N/A</v>
      </c>
      <c r="AS410" s="124" t="e">
        <f t="shared" si="2190"/>
        <v>#N/A</v>
      </c>
      <c r="AT410" s="124" t="e">
        <f t="shared" si="2190"/>
        <v>#N/A</v>
      </c>
      <c r="AU410" s="124" t="e">
        <f t="shared" si="2190"/>
        <v>#N/A</v>
      </c>
      <c r="AV410" s="124" t="e">
        <f t="shared" si="2190"/>
        <v>#N/A</v>
      </c>
      <c r="AW410" s="124" t="e">
        <f t="shared" si="2190"/>
        <v>#N/A</v>
      </c>
      <c r="AX410" s="124" t="e">
        <f t="shared" si="2190"/>
        <v>#N/A</v>
      </c>
      <c r="AY410" s="124" t="e">
        <f t="shared" si="2190"/>
        <v>#N/A</v>
      </c>
      <c r="AZ410" s="124" t="e">
        <f t="shared" si="2190"/>
        <v>#N/A</v>
      </c>
      <c r="BA410" s="124" t="e">
        <f t="shared" si="2190"/>
        <v>#N/A</v>
      </c>
      <c r="BB410" s="124" t="e">
        <f t="shared" si="2191"/>
        <v>#N/A</v>
      </c>
      <c r="BC410" s="124" t="e">
        <f t="shared" si="2191"/>
        <v>#N/A</v>
      </c>
      <c r="BD410" s="124" t="e">
        <f t="shared" si="2191"/>
        <v>#N/A</v>
      </c>
      <c r="BE410" s="124" t="e">
        <f t="shared" si="2191"/>
        <v>#N/A</v>
      </c>
      <c r="BF410" s="124" t="e">
        <f t="shared" si="2191"/>
        <v>#N/A</v>
      </c>
      <c r="BG410" s="124" t="e">
        <f t="shared" si="2191"/>
        <v>#N/A</v>
      </c>
      <c r="BH410" s="124" t="e">
        <f t="shared" si="2191"/>
        <v>#N/A</v>
      </c>
      <c r="BI410" s="124" t="e">
        <f t="shared" si="2191"/>
        <v>#N/A</v>
      </c>
      <c r="BJ410" s="124" t="e">
        <f t="shared" si="2191"/>
        <v>#N/A</v>
      </c>
      <c r="BK410" s="124" t="e">
        <f t="shared" si="2191"/>
        <v>#N/A</v>
      </c>
      <c r="BL410" s="124" t="e">
        <f t="shared" si="2191"/>
        <v>#N/A</v>
      </c>
      <c r="BM410" s="124" t="e">
        <f t="shared" si="2191"/>
        <v>#N/A</v>
      </c>
      <c r="BN410" s="124" t="e">
        <f t="shared" si="2191"/>
        <v>#N/A</v>
      </c>
    </row>
    <row r="411" spans="3:66" s="124" customFormat="1" hidden="1"/>
    <row r="412" spans="3:66" s="124" customFormat="1" hidden="1">
      <c r="C412" s="124" t="s">
        <v>303</v>
      </c>
      <c r="F412" s="124">
        <f>E406</f>
        <v>0</v>
      </c>
      <c r="G412" s="124">
        <f t="shared" ref="G412:V416" si="2193">F406</f>
        <v>0</v>
      </c>
      <c r="H412" s="124">
        <f t="shared" si="2193"/>
        <v>0</v>
      </c>
      <c r="I412" s="124">
        <f t="shared" si="2193"/>
        <v>0</v>
      </c>
      <c r="J412" s="124">
        <f t="shared" si="2193"/>
        <v>0</v>
      </c>
      <c r="K412" s="124">
        <f t="shared" si="2193"/>
        <v>0</v>
      </c>
      <c r="L412" s="124">
        <f t="shared" si="2193"/>
        <v>0</v>
      </c>
      <c r="M412" s="124">
        <f t="shared" si="2193"/>
        <v>0</v>
      </c>
      <c r="N412" s="124">
        <f t="shared" si="2193"/>
        <v>0</v>
      </c>
      <c r="O412" s="124">
        <f t="shared" si="2193"/>
        <v>0</v>
      </c>
      <c r="P412" s="124">
        <f t="shared" si="2193"/>
        <v>0</v>
      </c>
      <c r="Q412" s="124">
        <f t="shared" si="2193"/>
        <v>0</v>
      </c>
      <c r="R412" s="124">
        <f t="shared" si="2193"/>
        <v>0</v>
      </c>
      <c r="S412" s="124">
        <f t="shared" si="2193"/>
        <v>0</v>
      </c>
      <c r="T412" s="124" t="e">
        <f t="shared" si="2193"/>
        <v>#N/A</v>
      </c>
      <c r="U412" s="124" t="e">
        <f t="shared" si="2193"/>
        <v>#N/A</v>
      </c>
      <c r="V412" s="124" t="e">
        <f t="shared" si="2193"/>
        <v>#N/A</v>
      </c>
      <c r="W412" s="124" t="e">
        <f t="shared" ref="W412:AL416" si="2194">V406</f>
        <v>#N/A</v>
      </c>
      <c r="X412" s="124" t="e">
        <f t="shared" si="2194"/>
        <v>#N/A</v>
      </c>
      <c r="Y412" s="124" t="e">
        <f t="shared" si="2194"/>
        <v>#N/A</v>
      </c>
      <c r="Z412" s="124" t="e">
        <f t="shared" si="2194"/>
        <v>#N/A</v>
      </c>
      <c r="AA412" s="124" t="e">
        <f t="shared" si="2194"/>
        <v>#N/A</v>
      </c>
      <c r="AB412" s="124" t="e">
        <f t="shared" si="2194"/>
        <v>#N/A</v>
      </c>
      <c r="AC412" s="124" t="e">
        <f t="shared" si="2194"/>
        <v>#N/A</v>
      </c>
      <c r="AD412" s="124" t="e">
        <f t="shared" si="2194"/>
        <v>#N/A</v>
      </c>
      <c r="AE412" s="124" t="e">
        <f t="shared" si="2194"/>
        <v>#N/A</v>
      </c>
      <c r="AF412" s="124" t="e">
        <f t="shared" si="2194"/>
        <v>#N/A</v>
      </c>
      <c r="AG412" s="124" t="e">
        <f t="shared" si="2194"/>
        <v>#N/A</v>
      </c>
      <c r="AH412" s="124" t="e">
        <f t="shared" si="2194"/>
        <v>#N/A</v>
      </c>
      <c r="AI412" s="124" t="e">
        <f t="shared" si="2194"/>
        <v>#N/A</v>
      </c>
      <c r="AJ412" s="124" t="e">
        <f t="shared" si="2194"/>
        <v>#N/A</v>
      </c>
      <c r="AK412" s="124" t="e">
        <f t="shared" si="2194"/>
        <v>#N/A</v>
      </c>
      <c r="AL412" s="124" t="e">
        <f t="shared" si="2194"/>
        <v>#N/A</v>
      </c>
      <c r="AM412" s="124" t="e">
        <f t="shared" ref="AM412:BB416" si="2195">AL406</f>
        <v>#N/A</v>
      </c>
      <c r="AN412" s="124" t="e">
        <f t="shared" si="2195"/>
        <v>#N/A</v>
      </c>
      <c r="AO412" s="124" t="e">
        <f t="shared" si="2195"/>
        <v>#N/A</v>
      </c>
      <c r="AP412" s="124" t="e">
        <f t="shared" si="2195"/>
        <v>#N/A</v>
      </c>
      <c r="AQ412" s="124" t="e">
        <f t="shared" si="2195"/>
        <v>#N/A</v>
      </c>
      <c r="AR412" s="124" t="e">
        <f t="shared" si="2195"/>
        <v>#N/A</v>
      </c>
      <c r="AS412" s="124" t="e">
        <f t="shared" si="2195"/>
        <v>#N/A</v>
      </c>
      <c r="AT412" s="124" t="e">
        <f t="shared" si="2195"/>
        <v>#N/A</v>
      </c>
      <c r="AU412" s="124" t="e">
        <f t="shared" si="2195"/>
        <v>#N/A</v>
      </c>
      <c r="AV412" s="124" t="e">
        <f t="shared" si="2195"/>
        <v>#N/A</v>
      </c>
      <c r="AW412" s="124" t="e">
        <f t="shared" si="2195"/>
        <v>#N/A</v>
      </c>
      <c r="AX412" s="124" t="e">
        <f t="shared" si="2195"/>
        <v>#N/A</v>
      </c>
      <c r="AY412" s="124" t="e">
        <f t="shared" si="2195"/>
        <v>#N/A</v>
      </c>
      <c r="AZ412" s="124" t="e">
        <f t="shared" si="2195"/>
        <v>#N/A</v>
      </c>
      <c r="BA412" s="124" t="e">
        <f t="shared" si="2195"/>
        <v>#N/A</v>
      </c>
      <c r="BB412" s="124" t="e">
        <f t="shared" si="2195"/>
        <v>#N/A</v>
      </c>
      <c r="BC412" s="124" t="e">
        <f t="shared" ref="BC412:BN416" si="2196">BB406</f>
        <v>#N/A</v>
      </c>
      <c r="BD412" s="124" t="e">
        <f t="shared" si="2196"/>
        <v>#N/A</v>
      </c>
      <c r="BE412" s="124" t="e">
        <f t="shared" si="2196"/>
        <v>#N/A</v>
      </c>
      <c r="BF412" s="124" t="e">
        <f t="shared" si="2196"/>
        <v>#N/A</v>
      </c>
      <c r="BG412" s="124" t="e">
        <f t="shared" si="2196"/>
        <v>#N/A</v>
      </c>
      <c r="BH412" s="124" t="e">
        <f t="shared" si="2196"/>
        <v>#N/A</v>
      </c>
      <c r="BI412" s="124" t="e">
        <f t="shared" si="2196"/>
        <v>#N/A</v>
      </c>
      <c r="BJ412" s="124" t="e">
        <f t="shared" si="2196"/>
        <v>#N/A</v>
      </c>
      <c r="BK412" s="124" t="e">
        <f t="shared" si="2196"/>
        <v>#N/A</v>
      </c>
      <c r="BL412" s="124" t="e">
        <f t="shared" si="2196"/>
        <v>#N/A</v>
      </c>
      <c r="BM412" s="124" t="e">
        <f t="shared" si="2196"/>
        <v>#N/A</v>
      </c>
      <c r="BN412" s="124" t="e">
        <f t="shared" si="2196"/>
        <v>#N/A</v>
      </c>
    </row>
    <row r="413" spans="3:66" s="124" customFormat="1" hidden="1">
      <c r="C413" s="124" t="s">
        <v>29</v>
      </c>
      <c r="F413" s="124">
        <f t="shared" ref="F413:F416" si="2197">E407</f>
        <v>0</v>
      </c>
      <c r="G413" s="124">
        <f t="shared" si="2193"/>
        <v>0</v>
      </c>
      <c r="H413" s="124">
        <f t="shared" si="2193"/>
        <v>0</v>
      </c>
      <c r="I413" s="124">
        <f t="shared" si="2193"/>
        <v>0</v>
      </c>
      <c r="J413" s="124">
        <f t="shared" si="2193"/>
        <v>0</v>
      </c>
      <c r="K413" s="124">
        <f t="shared" si="2193"/>
        <v>0</v>
      </c>
      <c r="L413" s="124">
        <f t="shared" si="2193"/>
        <v>0</v>
      </c>
      <c r="M413" s="124">
        <f t="shared" si="2193"/>
        <v>0</v>
      </c>
      <c r="N413" s="124">
        <f t="shared" si="2193"/>
        <v>0</v>
      </c>
      <c r="O413" s="124">
        <f t="shared" si="2193"/>
        <v>0</v>
      </c>
      <c r="P413" s="124">
        <f t="shared" si="2193"/>
        <v>0</v>
      </c>
      <c r="Q413" s="124">
        <f t="shared" si="2193"/>
        <v>0</v>
      </c>
      <c r="R413" s="124">
        <f t="shared" si="2193"/>
        <v>0</v>
      </c>
      <c r="S413" s="124" t="e">
        <f t="shared" si="2193"/>
        <v>#N/A</v>
      </c>
      <c r="T413" s="124" t="e">
        <f t="shared" si="2193"/>
        <v>#N/A</v>
      </c>
      <c r="U413" s="124" t="e">
        <f t="shared" si="2193"/>
        <v>#N/A</v>
      </c>
      <c r="V413" s="124" t="e">
        <f t="shared" si="2193"/>
        <v>#N/A</v>
      </c>
      <c r="W413" s="124" t="e">
        <f t="shared" si="2194"/>
        <v>#N/A</v>
      </c>
      <c r="X413" s="124" t="e">
        <f t="shared" si="2194"/>
        <v>#N/A</v>
      </c>
      <c r="Y413" s="124" t="e">
        <f t="shared" si="2194"/>
        <v>#N/A</v>
      </c>
      <c r="Z413" s="124" t="e">
        <f t="shared" si="2194"/>
        <v>#N/A</v>
      </c>
      <c r="AA413" s="124" t="e">
        <f t="shared" si="2194"/>
        <v>#N/A</v>
      </c>
      <c r="AB413" s="124" t="e">
        <f t="shared" si="2194"/>
        <v>#N/A</v>
      </c>
      <c r="AC413" s="124" t="e">
        <f t="shared" si="2194"/>
        <v>#N/A</v>
      </c>
      <c r="AD413" s="124" t="e">
        <f t="shared" si="2194"/>
        <v>#N/A</v>
      </c>
      <c r="AE413" s="124" t="e">
        <f t="shared" si="2194"/>
        <v>#N/A</v>
      </c>
      <c r="AF413" s="124" t="e">
        <f t="shared" si="2194"/>
        <v>#N/A</v>
      </c>
      <c r="AG413" s="124" t="e">
        <f t="shared" si="2194"/>
        <v>#N/A</v>
      </c>
      <c r="AH413" s="124" t="e">
        <f t="shared" si="2194"/>
        <v>#N/A</v>
      </c>
      <c r="AI413" s="124" t="e">
        <f t="shared" si="2194"/>
        <v>#N/A</v>
      </c>
      <c r="AJ413" s="124" t="e">
        <f t="shared" si="2194"/>
        <v>#N/A</v>
      </c>
      <c r="AK413" s="124" t="e">
        <f t="shared" si="2194"/>
        <v>#N/A</v>
      </c>
      <c r="AL413" s="124" t="e">
        <f t="shared" si="2194"/>
        <v>#N/A</v>
      </c>
      <c r="AM413" s="124" t="e">
        <f t="shared" si="2195"/>
        <v>#N/A</v>
      </c>
      <c r="AN413" s="124" t="e">
        <f t="shared" si="2195"/>
        <v>#N/A</v>
      </c>
      <c r="AO413" s="124" t="e">
        <f t="shared" si="2195"/>
        <v>#N/A</v>
      </c>
      <c r="AP413" s="124" t="e">
        <f t="shared" si="2195"/>
        <v>#N/A</v>
      </c>
      <c r="AQ413" s="124" t="e">
        <f t="shared" si="2195"/>
        <v>#N/A</v>
      </c>
      <c r="AR413" s="124" t="e">
        <f t="shared" si="2195"/>
        <v>#N/A</v>
      </c>
      <c r="AS413" s="124" t="e">
        <f t="shared" si="2195"/>
        <v>#N/A</v>
      </c>
      <c r="AT413" s="124" t="e">
        <f t="shared" si="2195"/>
        <v>#N/A</v>
      </c>
      <c r="AU413" s="124" t="e">
        <f t="shared" si="2195"/>
        <v>#N/A</v>
      </c>
      <c r="AV413" s="124" t="e">
        <f t="shared" si="2195"/>
        <v>#N/A</v>
      </c>
      <c r="AW413" s="124" t="e">
        <f t="shared" si="2195"/>
        <v>#N/A</v>
      </c>
      <c r="AX413" s="124" t="e">
        <f t="shared" si="2195"/>
        <v>#N/A</v>
      </c>
      <c r="AY413" s="124" t="e">
        <f t="shared" si="2195"/>
        <v>#N/A</v>
      </c>
      <c r="AZ413" s="124" t="e">
        <f t="shared" si="2195"/>
        <v>#N/A</v>
      </c>
      <c r="BA413" s="124" t="e">
        <f t="shared" si="2195"/>
        <v>#N/A</v>
      </c>
      <c r="BB413" s="124" t="e">
        <f t="shared" si="2195"/>
        <v>#N/A</v>
      </c>
      <c r="BC413" s="124" t="e">
        <f t="shared" si="2196"/>
        <v>#N/A</v>
      </c>
      <c r="BD413" s="124" t="e">
        <f t="shared" si="2196"/>
        <v>#N/A</v>
      </c>
      <c r="BE413" s="124" t="e">
        <f t="shared" si="2196"/>
        <v>#N/A</v>
      </c>
      <c r="BF413" s="124" t="e">
        <f t="shared" si="2196"/>
        <v>#N/A</v>
      </c>
      <c r="BG413" s="124" t="e">
        <f t="shared" si="2196"/>
        <v>#N/A</v>
      </c>
      <c r="BH413" s="124" t="e">
        <f t="shared" si="2196"/>
        <v>#N/A</v>
      </c>
      <c r="BI413" s="124" t="e">
        <f t="shared" si="2196"/>
        <v>#N/A</v>
      </c>
      <c r="BJ413" s="124" t="e">
        <f t="shared" si="2196"/>
        <v>#N/A</v>
      </c>
      <c r="BK413" s="124" t="e">
        <f t="shared" si="2196"/>
        <v>#N/A</v>
      </c>
      <c r="BL413" s="124" t="e">
        <f t="shared" si="2196"/>
        <v>#N/A</v>
      </c>
      <c r="BM413" s="124" t="e">
        <f t="shared" si="2196"/>
        <v>#N/A</v>
      </c>
      <c r="BN413" s="124" t="e">
        <f t="shared" si="2196"/>
        <v>#N/A</v>
      </c>
    </row>
    <row r="414" spans="3:66" s="124" customFormat="1" hidden="1">
      <c r="C414" s="124" t="s">
        <v>31</v>
      </c>
      <c r="F414" s="124">
        <f t="shared" si="2197"/>
        <v>0</v>
      </c>
      <c r="G414" s="124">
        <f t="shared" si="2193"/>
        <v>0</v>
      </c>
      <c r="H414" s="124">
        <f t="shared" si="2193"/>
        <v>0</v>
      </c>
      <c r="I414" s="124">
        <f t="shared" si="2193"/>
        <v>0</v>
      </c>
      <c r="J414" s="124">
        <f t="shared" si="2193"/>
        <v>0</v>
      </c>
      <c r="K414" s="124">
        <f t="shared" si="2193"/>
        <v>0</v>
      </c>
      <c r="L414" s="124">
        <f t="shared" si="2193"/>
        <v>0</v>
      </c>
      <c r="M414" s="124">
        <f t="shared" si="2193"/>
        <v>0</v>
      </c>
      <c r="N414" s="124">
        <f t="shared" si="2193"/>
        <v>0</v>
      </c>
      <c r="O414" s="124">
        <f t="shared" si="2193"/>
        <v>0</v>
      </c>
      <c r="P414" s="124">
        <f t="shared" si="2193"/>
        <v>0</v>
      </c>
      <c r="Q414" s="124">
        <f t="shared" si="2193"/>
        <v>0</v>
      </c>
      <c r="R414" s="124">
        <f t="shared" si="2193"/>
        <v>0</v>
      </c>
      <c r="S414" s="124" t="e">
        <f t="shared" si="2193"/>
        <v>#N/A</v>
      </c>
      <c r="T414" s="124" t="e">
        <f t="shared" si="2193"/>
        <v>#N/A</v>
      </c>
      <c r="U414" s="124" t="e">
        <f t="shared" si="2193"/>
        <v>#N/A</v>
      </c>
      <c r="V414" s="124" t="e">
        <f t="shared" si="2193"/>
        <v>#N/A</v>
      </c>
      <c r="W414" s="124" t="e">
        <f t="shared" si="2194"/>
        <v>#N/A</v>
      </c>
      <c r="X414" s="124" t="e">
        <f t="shared" si="2194"/>
        <v>#N/A</v>
      </c>
      <c r="Y414" s="124" t="e">
        <f t="shared" si="2194"/>
        <v>#N/A</v>
      </c>
      <c r="Z414" s="124" t="e">
        <f t="shared" si="2194"/>
        <v>#N/A</v>
      </c>
      <c r="AA414" s="124" t="e">
        <f t="shared" si="2194"/>
        <v>#N/A</v>
      </c>
      <c r="AB414" s="124" t="e">
        <f t="shared" si="2194"/>
        <v>#N/A</v>
      </c>
      <c r="AC414" s="124" t="e">
        <f t="shared" si="2194"/>
        <v>#N/A</v>
      </c>
      <c r="AD414" s="124" t="e">
        <f t="shared" si="2194"/>
        <v>#N/A</v>
      </c>
      <c r="AE414" s="124" t="e">
        <f t="shared" si="2194"/>
        <v>#N/A</v>
      </c>
      <c r="AF414" s="124" t="e">
        <f t="shared" si="2194"/>
        <v>#N/A</v>
      </c>
      <c r="AG414" s="124" t="e">
        <f t="shared" si="2194"/>
        <v>#N/A</v>
      </c>
      <c r="AH414" s="124" t="e">
        <f t="shared" si="2194"/>
        <v>#N/A</v>
      </c>
      <c r="AI414" s="124" t="e">
        <f t="shared" si="2194"/>
        <v>#N/A</v>
      </c>
      <c r="AJ414" s="124" t="e">
        <f t="shared" si="2194"/>
        <v>#N/A</v>
      </c>
      <c r="AK414" s="124" t="e">
        <f t="shared" si="2194"/>
        <v>#N/A</v>
      </c>
      <c r="AL414" s="124" t="e">
        <f t="shared" si="2194"/>
        <v>#N/A</v>
      </c>
      <c r="AM414" s="124" t="e">
        <f t="shared" si="2195"/>
        <v>#N/A</v>
      </c>
      <c r="AN414" s="124" t="e">
        <f t="shared" si="2195"/>
        <v>#N/A</v>
      </c>
      <c r="AO414" s="124" t="e">
        <f t="shared" si="2195"/>
        <v>#N/A</v>
      </c>
      <c r="AP414" s="124" t="e">
        <f t="shared" si="2195"/>
        <v>#N/A</v>
      </c>
      <c r="AQ414" s="124" t="e">
        <f t="shared" si="2195"/>
        <v>#N/A</v>
      </c>
      <c r="AR414" s="124" t="e">
        <f t="shared" si="2195"/>
        <v>#N/A</v>
      </c>
      <c r="AS414" s="124" t="e">
        <f t="shared" si="2195"/>
        <v>#N/A</v>
      </c>
      <c r="AT414" s="124" t="e">
        <f t="shared" si="2195"/>
        <v>#N/A</v>
      </c>
      <c r="AU414" s="124" t="e">
        <f t="shared" si="2195"/>
        <v>#N/A</v>
      </c>
      <c r="AV414" s="124" t="e">
        <f t="shared" si="2195"/>
        <v>#N/A</v>
      </c>
      <c r="AW414" s="124" t="e">
        <f t="shared" si="2195"/>
        <v>#N/A</v>
      </c>
      <c r="AX414" s="124" t="e">
        <f t="shared" si="2195"/>
        <v>#N/A</v>
      </c>
      <c r="AY414" s="124" t="e">
        <f t="shared" si="2195"/>
        <v>#N/A</v>
      </c>
      <c r="AZ414" s="124" t="e">
        <f t="shared" si="2195"/>
        <v>#N/A</v>
      </c>
      <c r="BA414" s="124" t="e">
        <f t="shared" si="2195"/>
        <v>#N/A</v>
      </c>
      <c r="BB414" s="124" t="e">
        <f t="shared" si="2195"/>
        <v>#N/A</v>
      </c>
      <c r="BC414" s="124" t="e">
        <f t="shared" si="2196"/>
        <v>#N/A</v>
      </c>
      <c r="BD414" s="124" t="e">
        <f t="shared" si="2196"/>
        <v>#N/A</v>
      </c>
      <c r="BE414" s="124" t="e">
        <f t="shared" si="2196"/>
        <v>#N/A</v>
      </c>
      <c r="BF414" s="124" t="e">
        <f t="shared" si="2196"/>
        <v>#N/A</v>
      </c>
      <c r="BG414" s="124" t="e">
        <f t="shared" si="2196"/>
        <v>#N/A</v>
      </c>
      <c r="BH414" s="124" t="e">
        <f t="shared" si="2196"/>
        <v>#N/A</v>
      </c>
      <c r="BI414" s="124" t="e">
        <f t="shared" si="2196"/>
        <v>#N/A</v>
      </c>
      <c r="BJ414" s="124" t="e">
        <f t="shared" si="2196"/>
        <v>#N/A</v>
      </c>
      <c r="BK414" s="124" t="e">
        <f t="shared" si="2196"/>
        <v>#N/A</v>
      </c>
      <c r="BL414" s="124" t="e">
        <f t="shared" si="2196"/>
        <v>#N/A</v>
      </c>
      <c r="BM414" s="124" t="e">
        <f t="shared" si="2196"/>
        <v>#N/A</v>
      </c>
      <c r="BN414" s="124" t="e">
        <f t="shared" si="2196"/>
        <v>#N/A</v>
      </c>
    </row>
    <row r="415" spans="3:66" s="124" customFormat="1" hidden="1">
      <c r="C415" s="124" t="s">
        <v>33</v>
      </c>
      <c r="F415" s="124">
        <f t="shared" si="2197"/>
        <v>0</v>
      </c>
      <c r="G415" s="124">
        <f t="shared" si="2193"/>
        <v>0</v>
      </c>
      <c r="H415" s="124">
        <f t="shared" si="2193"/>
        <v>0</v>
      </c>
      <c r="I415" s="124">
        <f t="shared" si="2193"/>
        <v>0</v>
      </c>
      <c r="J415" s="124">
        <f t="shared" si="2193"/>
        <v>0</v>
      </c>
      <c r="K415" s="124">
        <f t="shared" si="2193"/>
        <v>0</v>
      </c>
      <c r="L415" s="124">
        <f t="shared" si="2193"/>
        <v>0</v>
      </c>
      <c r="M415" s="124">
        <f t="shared" si="2193"/>
        <v>0</v>
      </c>
      <c r="N415" s="124">
        <f t="shared" si="2193"/>
        <v>0</v>
      </c>
      <c r="O415" s="124">
        <f t="shared" si="2193"/>
        <v>0</v>
      </c>
      <c r="P415" s="124">
        <f t="shared" si="2193"/>
        <v>0</v>
      </c>
      <c r="Q415" s="124">
        <f t="shared" si="2193"/>
        <v>0</v>
      </c>
      <c r="R415" s="124">
        <f t="shared" si="2193"/>
        <v>0</v>
      </c>
      <c r="S415" s="124" t="e">
        <f t="shared" si="2193"/>
        <v>#N/A</v>
      </c>
      <c r="T415" s="124" t="e">
        <f t="shared" si="2193"/>
        <v>#N/A</v>
      </c>
      <c r="U415" s="124" t="e">
        <f t="shared" si="2193"/>
        <v>#N/A</v>
      </c>
      <c r="V415" s="124" t="e">
        <f t="shared" si="2193"/>
        <v>#N/A</v>
      </c>
      <c r="W415" s="124" t="e">
        <f t="shared" si="2194"/>
        <v>#N/A</v>
      </c>
      <c r="X415" s="124" t="e">
        <f t="shared" si="2194"/>
        <v>#N/A</v>
      </c>
      <c r="Y415" s="124" t="e">
        <f t="shared" si="2194"/>
        <v>#N/A</v>
      </c>
      <c r="Z415" s="124" t="e">
        <f t="shared" si="2194"/>
        <v>#N/A</v>
      </c>
      <c r="AA415" s="124" t="e">
        <f t="shared" si="2194"/>
        <v>#N/A</v>
      </c>
      <c r="AB415" s="124" t="e">
        <f t="shared" si="2194"/>
        <v>#N/A</v>
      </c>
      <c r="AC415" s="124" t="e">
        <f t="shared" si="2194"/>
        <v>#N/A</v>
      </c>
      <c r="AD415" s="124" t="e">
        <f t="shared" si="2194"/>
        <v>#N/A</v>
      </c>
      <c r="AE415" s="124" t="e">
        <f t="shared" si="2194"/>
        <v>#N/A</v>
      </c>
      <c r="AF415" s="124" t="e">
        <f t="shared" si="2194"/>
        <v>#N/A</v>
      </c>
      <c r="AG415" s="124" t="e">
        <f t="shared" si="2194"/>
        <v>#N/A</v>
      </c>
      <c r="AH415" s="124" t="e">
        <f t="shared" si="2194"/>
        <v>#N/A</v>
      </c>
      <c r="AI415" s="124" t="e">
        <f t="shared" si="2194"/>
        <v>#N/A</v>
      </c>
      <c r="AJ415" s="124" t="e">
        <f t="shared" si="2194"/>
        <v>#N/A</v>
      </c>
      <c r="AK415" s="124" t="e">
        <f t="shared" si="2194"/>
        <v>#N/A</v>
      </c>
      <c r="AL415" s="124" t="e">
        <f t="shared" si="2194"/>
        <v>#N/A</v>
      </c>
      <c r="AM415" s="124" t="e">
        <f t="shared" si="2195"/>
        <v>#N/A</v>
      </c>
      <c r="AN415" s="124" t="e">
        <f t="shared" si="2195"/>
        <v>#N/A</v>
      </c>
      <c r="AO415" s="124" t="e">
        <f t="shared" si="2195"/>
        <v>#N/A</v>
      </c>
      <c r="AP415" s="124" t="e">
        <f t="shared" si="2195"/>
        <v>#N/A</v>
      </c>
      <c r="AQ415" s="124" t="e">
        <f t="shared" si="2195"/>
        <v>#N/A</v>
      </c>
      <c r="AR415" s="124" t="e">
        <f t="shared" si="2195"/>
        <v>#N/A</v>
      </c>
      <c r="AS415" s="124" t="e">
        <f t="shared" si="2195"/>
        <v>#N/A</v>
      </c>
      <c r="AT415" s="124" t="e">
        <f t="shared" si="2195"/>
        <v>#N/A</v>
      </c>
      <c r="AU415" s="124" t="e">
        <f t="shared" si="2195"/>
        <v>#N/A</v>
      </c>
      <c r="AV415" s="124" t="e">
        <f t="shared" si="2195"/>
        <v>#N/A</v>
      </c>
      <c r="AW415" s="124" t="e">
        <f t="shared" si="2195"/>
        <v>#N/A</v>
      </c>
      <c r="AX415" s="124" t="e">
        <f t="shared" si="2195"/>
        <v>#N/A</v>
      </c>
      <c r="AY415" s="124" t="e">
        <f t="shared" si="2195"/>
        <v>#N/A</v>
      </c>
      <c r="AZ415" s="124" t="e">
        <f t="shared" si="2195"/>
        <v>#N/A</v>
      </c>
      <c r="BA415" s="124" t="e">
        <f t="shared" si="2195"/>
        <v>#N/A</v>
      </c>
      <c r="BB415" s="124" t="e">
        <f t="shared" si="2195"/>
        <v>#N/A</v>
      </c>
      <c r="BC415" s="124" t="e">
        <f t="shared" si="2196"/>
        <v>#N/A</v>
      </c>
      <c r="BD415" s="124" t="e">
        <f t="shared" si="2196"/>
        <v>#N/A</v>
      </c>
      <c r="BE415" s="124" t="e">
        <f t="shared" si="2196"/>
        <v>#N/A</v>
      </c>
      <c r="BF415" s="124" t="e">
        <f t="shared" si="2196"/>
        <v>#N/A</v>
      </c>
      <c r="BG415" s="124" t="e">
        <f t="shared" si="2196"/>
        <v>#N/A</v>
      </c>
      <c r="BH415" s="124" t="e">
        <f t="shared" si="2196"/>
        <v>#N/A</v>
      </c>
      <c r="BI415" s="124" t="e">
        <f t="shared" si="2196"/>
        <v>#N/A</v>
      </c>
      <c r="BJ415" s="124" t="e">
        <f t="shared" si="2196"/>
        <v>#N/A</v>
      </c>
      <c r="BK415" s="124" t="e">
        <f t="shared" si="2196"/>
        <v>#N/A</v>
      </c>
      <c r="BL415" s="124" t="e">
        <f t="shared" si="2196"/>
        <v>#N/A</v>
      </c>
      <c r="BM415" s="124" t="e">
        <f t="shared" si="2196"/>
        <v>#N/A</v>
      </c>
      <c r="BN415" s="124" t="e">
        <f t="shared" si="2196"/>
        <v>#N/A</v>
      </c>
    </row>
    <row r="416" spans="3:66" s="124" customFormat="1" hidden="1">
      <c r="C416" s="124" t="s">
        <v>304</v>
      </c>
      <c r="F416" s="124">
        <f t="shared" si="2197"/>
        <v>0</v>
      </c>
      <c r="G416" s="124">
        <f t="shared" si="2193"/>
        <v>0</v>
      </c>
      <c r="H416" s="124">
        <f t="shared" si="2193"/>
        <v>0</v>
      </c>
      <c r="I416" s="124">
        <f t="shared" si="2193"/>
        <v>0</v>
      </c>
      <c r="J416" s="124">
        <f t="shared" si="2193"/>
        <v>0</v>
      </c>
      <c r="K416" s="124">
        <f t="shared" si="2193"/>
        <v>0</v>
      </c>
      <c r="L416" s="124">
        <f t="shared" si="2193"/>
        <v>0</v>
      </c>
      <c r="M416" s="124">
        <f t="shared" si="2193"/>
        <v>0</v>
      </c>
      <c r="N416" s="124">
        <f t="shared" si="2193"/>
        <v>0</v>
      </c>
      <c r="O416" s="124">
        <f t="shared" si="2193"/>
        <v>0</v>
      </c>
      <c r="P416" s="124">
        <f t="shared" si="2193"/>
        <v>0</v>
      </c>
      <c r="Q416" s="124">
        <f t="shared" si="2193"/>
        <v>0</v>
      </c>
      <c r="R416" s="124">
        <f t="shared" si="2193"/>
        <v>0</v>
      </c>
      <c r="S416" s="124" t="e">
        <f t="shared" si="2193"/>
        <v>#N/A</v>
      </c>
      <c r="T416" s="124" t="e">
        <f t="shared" si="2193"/>
        <v>#N/A</v>
      </c>
      <c r="U416" s="124" t="e">
        <f t="shared" si="2193"/>
        <v>#N/A</v>
      </c>
      <c r="V416" s="124" t="e">
        <f t="shared" si="2193"/>
        <v>#N/A</v>
      </c>
      <c r="W416" s="124" t="e">
        <f t="shared" si="2194"/>
        <v>#N/A</v>
      </c>
      <c r="X416" s="124" t="e">
        <f t="shared" si="2194"/>
        <v>#N/A</v>
      </c>
      <c r="Y416" s="124" t="e">
        <f t="shared" si="2194"/>
        <v>#N/A</v>
      </c>
      <c r="Z416" s="124" t="e">
        <f t="shared" si="2194"/>
        <v>#N/A</v>
      </c>
      <c r="AA416" s="124" t="e">
        <f t="shared" si="2194"/>
        <v>#N/A</v>
      </c>
      <c r="AB416" s="124" t="e">
        <f t="shared" si="2194"/>
        <v>#N/A</v>
      </c>
      <c r="AC416" s="124" t="e">
        <f t="shared" si="2194"/>
        <v>#N/A</v>
      </c>
      <c r="AD416" s="124" t="e">
        <f t="shared" si="2194"/>
        <v>#N/A</v>
      </c>
      <c r="AE416" s="124" t="e">
        <f t="shared" si="2194"/>
        <v>#N/A</v>
      </c>
      <c r="AF416" s="124" t="e">
        <f t="shared" si="2194"/>
        <v>#N/A</v>
      </c>
      <c r="AG416" s="124" t="e">
        <f t="shared" si="2194"/>
        <v>#N/A</v>
      </c>
      <c r="AH416" s="124" t="e">
        <f t="shared" si="2194"/>
        <v>#N/A</v>
      </c>
      <c r="AI416" s="124" t="e">
        <f t="shared" si="2194"/>
        <v>#N/A</v>
      </c>
      <c r="AJ416" s="124" t="e">
        <f t="shared" si="2194"/>
        <v>#N/A</v>
      </c>
      <c r="AK416" s="124" t="e">
        <f t="shared" si="2194"/>
        <v>#N/A</v>
      </c>
      <c r="AL416" s="124" t="e">
        <f t="shared" si="2194"/>
        <v>#N/A</v>
      </c>
      <c r="AM416" s="124" t="e">
        <f t="shared" si="2195"/>
        <v>#N/A</v>
      </c>
      <c r="AN416" s="124" t="e">
        <f t="shared" si="2195"/>
        <v>#N/A</v>
      </c>
      <c r="AO416" s="124" t="e">
        <f t="shared" si="2195"/>
        <v>#N/A</v>
      </c>
      <c r="AP416" s="124" t="e">
        <f t="shared" si="2195"/>
        <v>#N/A</v>
      </c>
      <c r="AQ416" s="124" t="e">
        <f t="shared" si="2195"/>
        <v>#N/A</v>
      </c>
      <c r="AR416" s="124" t="e">
        <f t="shared" si="2195"/>
        <v>#N/A</v>
      </c>
      <c r="AS416" s="124" t="e">
        <f t="shared" si="2195"/>
        <v>#N/A</v>
      </c>
      <c r="AT416" s="124" t="e">
        <f t="shared" si="2195"/>
        <v>#N/A</v>
      </c>
      <c r="AU416" s="124" t="e">
        <f t="shared" si="2195"/>
        <v>#N/A</v>
      </c>
      <c r="AV416" s="124" t="e">
        <f t="shared" si="2195"/>
        <v>#N/A</v>
      </c>
      <c r="AW416" s="124" t="e">
        <f t="shared" si="2195"/>
        <v>#N/A</v>
      </c>
      <c r="AX416" s="124" t="e">
        <f t="shared" si="2195"/>
        <v>#N/A</v>
      </c>
      <c r="AY416" s="124" t="e">
        <f t="shared" si="2195"/>
        <v>#N/A</v>
      </c>
      <c r="AZ416" s="124" t="e">
        <f t="shared" si="2195"/>
        <v>#N/A</v>
      </c>
      <c r="BA416" s="124" t="e">
        <f t="shared" si="2195"/>
        <v>#N/A</v>
      </c>
      <c r="BB416" s="124" t="e">
        <f t="shared" si="2195"/>
        <v>#N/A</v>
      </c>
      <c r="BC416" s="124" t="e">
        <f t="shared" si="2196"/>
        <v>#N/A</v>
      </c>
      <c r="BD416" s="124" t="e">
        <f t="shared" si="2196"/>
        <v>#N/A</v>
      </c>
      <c r="BE416" s="124" t="e">
        <f t="shared" si="2196"/>
        <v>#N/A</v>
      </c>
      <c r="BF416" s="124" t="e">
        <f t="shared" si="2196"/>
        <v>#N/A</v>
      </c>
      <c r="BG416" s="124" t="e">
        <f t="shared" si="2196"/>
        <v>#N/A</v>
      </c>
      <c r="BH416" s="124" t="e">
        <f t="shared" si="2196"/>
        <v>#N/A</v>
      </c>
      <c r="BI416" s="124" t="e">
        <f t="shared" si="2196"/>
        <v>#N/A</v>
      </c>
      <c r="BJ416" s="124" t="e">
        <f t="shared" si="2196"/>
        <v>#N/A</v>
      </c>
      <c r="BK416" s="124" t="e">
        <f t="shared" si="2196"/>
        <v>#N/A</v>
      </c>
      <c r="BL416" s="124" t="e">
        <f t="shared" si="2196"/>
        <v>#N/A</v>
      </c>
      <c r="BM416" s="124" t="e">
        <f t="shared" si="2196"/>
        <v>#N/A</v>
      </c>
      <c r="BN416" s="124" t="e">
        <f t="shared" si="2196"/>
        <v>#N/A</v>
      </c>
    </row>
    <row r="417" spans="1:66" s="124" customFormat="1" hidden="1"/>
    <row r="418" spans="1:66" s="124" customFormat="1" hidden="1">
      <c r="C418" s="124" t="s">
        <v>303</v>
      </c>
      <c r="G418" s="124">
        <f>F412</f>
        <v>0</v>
      </c>
      <c r="H418" s="124">
        <f t="shared" ref="H418:W422" si="2198">G412</f>
        <v>0</v>
      </c>
      <c r="I418" s="124">
        <f t="shared" si="2198"/>
        <v>0</v>
      </c>
      <c r="J418" s="124">
        <f t="shared" si="2198"/>
        <v>0</v>
      </c>
      <c r="K418" s="124">
        <f t="shared" si="2198"/>
        <v>0</v>
      </c>
      <c r="L418" s="124">
        <f t="shared" si="2198"/>
        <v>0</v>
      </c>
      <c r="M418" s="124">
        <f t="shared" si="2198"/>
        <v>0</v>
      </c>
      <c r="N418" s="124">
        <f t="shared" si="2198"/>
        <v>0</v>
      </c>
      <c r="O418" s="124">
        <f t="shared" si="2198"/>
        <v>0</v>
      </c>
      <c r="P418" s="124">
        <f t="shared" si="2198"/>
        <v>0</v>
      </c>
      <c r="Q418" s="124">
        <f t="shared" si="2198"/>
        <v>0</v>
      </c>
      <c r="R418" s="124">
        <f t="shared" si="2198"/>
        <v>0</v>
      </c>
      <c r="S418" s="124">
        <f t="shared" si="2198"/>
        <v>0</v>
      </c>
      <c r="T418" s="124">
        <f t="shared" si="2198"/>
        <v>0</v>
      </c>
      <c r="U418" s="124" t="e">
        <f t="shared" si="2198"/>
        <v>#N/A</v>
      </c>
      <c r="V418" s="124" t="e">
        <f t="shared" si="2198"/>
        <v>#N/A</v>
      </c>
      <c r="W418" s="124" t="e">
        <f t="shared" si="2198"/>
        <v>#N/A</v>
      </c>
      <c r="X418" s="124" t="e">
        <f t="shared" ref="X418:AM422" si="2199">W412</f>
        <v>#N/A</v>
      </c>
      <c r="Y418" s="124" t="e">
        <f t="shared" si="2199"/>
        <v>#N/A</v>
      </c>
      <c r="Z418" s="124" t="e">
        <f t="shared" si="2199"/>
        <v>#N/A</v>
      </c>
      <c r="AA418" s="124" t="e">
        <f t="shared" si="2199"/>
        <v>#N/A</v>
      </c>
      <c r="AB418" s="124" t="e">
        <f t="shared" si="2199"/>
        <v>#N/A</v>
      </c>
      <c r="AC418" s="124" t="e">
        <f t="shared" si="2199"/>
        <v>#N/A</v>
      </c>
      <c r="AD418" s="124" t="e">
        <f t="shared" si="2199"/>
        <v>#N/A</v>
      </c>
      <c r="AE418" s="124" t="e">
        <f t="shared" si="2199"/>
        <v>#N/A</v>
      </c>
      <c r="AF418" s="124" t="e">
        <f t="shared" si="2199"/>
        <v>#N/A</v>
      </c>
      <c r="AG418" s="124" t="e">
        <f t="shared" si="2199"/>
        <v>#N/A</v>
      </c>
      <c r="AH418" s="124" t="e">
        <f t="shared" si="2199"/>
        <v>#N/A</v>
      </c>
      <c r="AI418" s="124" t="e">
        <f t="shared" si="2199"/>
        <v>#N/A</v>
      </c>
      <c r="AJ418" s="124" t="e">
        <f t="shared" si="2199"/>
        <v>#N/A</v>
      </c>
      <c r="AK418" s="124" t="e">
        <f t="shared" si="2199"/>
        <v>#N/A</v>
      </c>
      <c r="AL418" s="124" t="e">
        <f t="shared" si="2199"/>
        <v>#N/A</v>
      </c>
      <c r="AM418" s="124" t="e">
        <f t="shared" si="2199"/>
        <v>#N/A</v>
      </c>
      <c r="AN418" s="124" t="e">
        <f t="shared" ref="AN418:BC422" si="2200">AM412</f>
        <v>#N/A</v>
      </c>
      <c r="AO418" s="124" t="e">
        <f t="shared" si="2200"/>
        <v>#N/A</v>
      </c>
      <c r="AP418" s="124" t="e">
        <f t="shared" si="2200"/>
        <v>#N/A</v>
      </c>
      <c r="AQ418" s="124" t="e">
        <f t="shared" si="2200"/>
        <v>#N/A</v>
      </c>
      <c r="AR418" s="124" t="e">
        <f t="shared" si="2200"/>
        <v>#N/A</v>
      </c>
      <c r="AS418" s="124" t="e">
        <f t="shared" si="2200"/>
        <v>#N/A</v>
      </c>
      <c r="AT418" s="124" t="e">
        <f t="shared" si="2200"/>
        <v>#N/A</v>
      </c>
      <c r="AU418" s="124" t="e">
        <f t="shared" si="2200"/>
        <v>#N/A</v>
      </c>
      <c r="AV418" s="124" t="e">
        <f t="shared" si="2200"/>
        <v>#N/A</v>
      </c>
      <c r="AW418" s="124" t="e">
        <f t="shared" si="2200"/>
        <v>#N/A</v>
      </c>
      <c r="AX418" s="124" t="e">
        <f t="shared" si="2200"/>
        <v>#N/A</v>
      </c>
      <c r="AY418" s="124" t="e">
        <f t="shared" si="2200"/>
        <v>#N/A</v>
      </c>
      <c r="AZ418" s="124" t="e">
        <f t="shared" si="2200"/>
        <v>#N/A</v>
      </c>
      <c r="BA418" s="124" t="e">
        <f t="shared" si="2200"/>
        <v>#N/A</v>
      </c>
      <c r="BB418" s="124" t="e">
        <f t="shared" si="2200"/>
        <v>#N/A</v>
      </c>
      <c r="BC418" s="124" t="e">
        <f t="shared" si="2200"/>
        <v>#N/A</v>
      </c>
      <c r="BD418" s="124" t="e">
        <f t="shared" ref="BD418:BN422" si="2201">BC412</f>
        <v>#N/A</v>
      </c>
      <c r="BE418" s="124" t="e">
        <f t="shared" si="2201"/>
        <v>#N/A</v>
      </c>
      <c r="BF418" s="124" t="e">
        <f t="shared" si="2201"/>
        <v>#N/A</v>
      </c>
      <c r="BG418" s="124" t="e">
        <f t="shared" si="2201"/>
        <v>#N/A</v>
      </c>
      <c r="BH418" s="124" t="e">
        <f t="shared" si="2201"/>
        <v>#N/A</v>
      </c>
      <c r="BI418" s="124" t="e">
        <f t="shared" si="2201"/>
        <v>#N/A</v>
      </c>
      <c r="BJ418" s="124" t="e">
        <f t="shared" si="2201"/>
        <v>#N/A</v>
      </c>
      <c r="BK418" s="124" t="e">
        <f t="shared" si="2201"/>
        <v>#N/A</v>
      </c>
      <c r="BL418" s="124" t="e">
        <f t="shared" si="2201"/>
        <v>#N/A</v>
      </c>
      <c r="BM418" s="124" t="e">
        <f t="shared" si="2201"/>
        <v>#N/A</v>
      </c>
      <c r="BN418" s="124" t="e">
        <f t="shared" si="2201"/>
        <v>#N/A</v>
      </c>
    </row>
    <row r="419" spans="1:66" s="124" customFormat="1" hidden="1">
      <c r="C419" s="124" t="s">
        <v>29</v>
      </c>
      <c r="G419" s="124">
        <f t="shared" ref="G419:G422" si="2202">F413</f>
        <v>0</v>
      </c>
      <c r="H419" s="124">
        <f t="shared" si="2198"/>
        <v>0</v>
      </c>
      <c r="I419" s="124">
        <f t="shared" si="2198"/>
        <v>0</v>
      </c>
      <c r="J419" s="124">
        <f t="shared" si="2198"/>
        <v>0</v>
      </c>
      <c r="K419" s="124">
        <f t="shared" si="2198"/>
        <v>0</v>
      </c>
      <c r="L419" s="124">
        <f t="shared" si="2198"/>
        <v>0</v>
      </c>
      <c r="M419" s="124">
        <f t="shared" si="2198"/>
        <v>0</v>
      </c>
      <c r="N419" s="124">
        <f t="shared" si="2198"/>
        <v>0</v>
      </c>
      <c r="O419" s="124">
        <f t="shared" si="2198"/>
        <v>0</v>
      </c>
      <c r="P419" s="124">
        <f t="shared" si="2198"/>
        <v>0</v>
      </c>
      <c r="Q419" s="124">
        <f t="shared" si="2198"/>
        <v>0</v>
      </c>
      <c r="R419" s="124">
        <f t="shared" si="2198"/>
        <v>0</v>
      </c>
      <c r="S419" s="124">
        <f t="shared" si="2198"/>
        <v>0</v>
      </c>
      <c r="T419" s="124" t="e">
        <f t="shared" si="2198"/>
        <v>#N/A</v>
      </c>
      <c r="U419" s="124" t="e">
        <f t="shared" si="2198"/>
        <v>#N/A</v>
      </c>
      <c r="V419" s="124" t="e">
        <f t="shared" si="2198"/>
        <v>#N/A</v>
      </c>
      <c r="W419" s="124" t="e">
        <f t="shared" si="2198"/>
        <v>#N/A</v>
      </c>
      <c r="X419" s="124" t="e">
        <f t="shared" si="2199"/>
        <v>#N/A</v>
      </c>
      <c r="Y419" s="124" t="e">
        <f t="shared" si="2199"/>
        <v>#N/A</v>
      </c>
      <c r="Z419" s="124" t="e">
        <f t="shared" si="2199"/>
        <v>#N/A</v>
      </c>
      <c r="AA419" s="124" t="e">
        <f t="shared" si="2199"/>
        <v>#N/A</v>
      </c>
      <c r="AB419" s="124" t="e">
        <f t="shared" si="2199"/>
        <v>#N/A</v>
      </c>
      <c r="AC419" s="124" t="e">
        <f t="shared" si="2199"/>
        <v>#N/A</v>
      </c>
      <c r="AD419" s="124" t="e">
        <f t="shared" si="2199"/>
        <v>#N/A</v>
      </c>
      <c r="AE419" s="124" t="e">
        <f t="shared" si="2199"/>
        <v>#N/A</v>
      </c>
      <c r="AF419" s="124" t="e">
        <f t="shared" si="2199"/>
        <v>#N/A</v>
      </c>
      <c r="AG419" s="124" t="e">
        <f t="shared" si="2199"/>
        <v>#N/A</v>
      </c>
      <c r="AH419" s="124" t="e">
        <f t="shared" si="2199"/>
        <v>#N/A</v>
      </c>
      <c r="AI419" s="124" t="e">
        <f t="shared" si="2199"/>
        <v>#N/A</v>
      </c>
      <c r="AJ419" s="124" t="e">
        <f t="shared" si="2199"/>
        <v>#N/A</v>
      </c>
      <c r="AK419" s="124" t="e">
        <f t="shared" si="2199"/>
        <v>#N/A</v>
      </c>
      <c r="AL419" s="124" t="e">
        <f t="shared" si="2199"/>
        <v>#N/A</v>
      </c>
      <c r="AM419" s="124" t="e">
        <f t="shared" si="2199"/>
        <v>#N/A</v>
      </c>
      <c r="AN419" s="124" t="e">
        <f t="shared" si="2200"/>
        <v>#N/A</v>
      </c>
      <c r="AO419" s="124" t="e">
        <f t="shared" si="2200"/>
        <v>#N/A</v>
      </c>
      <c r="AP419" s="124" t="e">
        <f t="shared" si="2200"/>
        <v>#N/A</v>
      </c>
      <c r="AQ419" s="124" t="e">
        <f t="shared" si="2200"/>
        <v>#N/A</v>
      </c>
      <c r="AR419" s="124" t="e">
        <f t="shared" si="2200"/>
        <v>#N/A</v>
      </c>
      <c r="AS419" s="124" t="e">
        <f t="shared" si="2200"/>
        <v>#N/A</v>
      </c>
      <c r="AT419" s="124" t="e">
        <f t="shared" si="2200"/>
        <v>#N/A</v>
      </c>
      <c r="AU419" s="124" t="e">
        <f t="shared" si="2200"/>
        <v>#N/A</v>
      </c>
      <c r="AV419" s="124" t="e">
        <f t="shared" si="2200"/>
        <v>#N/A</v>
      </c>
      <c r="AW419" s="124" t="e">
        <f t="shared" si="2200"/>
        <v>#N/A</v>
      </c>
      <c r="AX419" s="124" t="e">
        <f t="shared" si="2200"/>
        <v>#N/A</v>
      </c>
      <c r="AY419" s="124" t="e">
        <f t="shared" si="2200"/>
        <v>#N/A</v>
      </c>
      <c r="AZ419" s="124" t="e">
        <f t="shared" si="2200"/>
        <v>#N/A</v>
      </c>
      <c r="BA419" s="124" t="e">
        <f t="shared" si="2200"/>
        <v>#N/A</v>
      </c>
      <c r="BB419" s="124" t="e">
        <f t="shared" si="2200"/>
        <v>#N/A</v>
      </c>
      <c r="BC419" s="124" t="e">
        <f t="shared" si="2200"/>
        <v>#N/A</v>
      </c>
      <c r="BD419" s="124" t="e">
        <f t="shared" si="2201"/>
        <v>#N/A</v>
      </c>
      <c r="BE419" s="124" t="e">
        <f t="shared" si="2201"/>
        <v>#N/A</v>
      </c>
      <c r="BF419" s="124" t="e">
        <f t="shared" si="2201"/>
        <v>#N/A</v>
      </c>
      <c r="BG419" s="124" t="e">
        <f t="shared" si="2201"/>
        <v>#N/A</v>
      </c>
      <c r="BH419" s="124" t="e">
        <f t="shared" si="2201"/>
        <v>#N/A</v>
      </c>
      <c r="BI419" s="124" t="e">
        <f t="shared" si="2201"/>
        <v>#N/A</v>
      </c>
      <c r="BJ419" s="124" t="e">
        <f t="shared" si="2201"/>
        <v>#N/A</v>
      </c>
      <c r="BK419" s="124" t="e">
        <f t="shared" si="2201"/>
        <v>#N/A</v>
      </c>
      <c r="BL419" s="124" t="e">
        <f t="shared" si="2201"/>
        <v>#N/A</v>
      </c>
      <c r="BM419" s="124" t="e">
        <f t="shared" si="2201"/>
        <v>#N/A</v>
      </c>
      <c r="BN419" s="124" t="e">
        <f t="shared" si="2201"/>
        <v>#N/A</v>
      </c>
    </row>
    <row r="420" spans="1:66" s="124" customFormat="1" hidden="1">
      <c r="C420" s="124" t="s">
        <v>31</v>
      </c>
      <c r="G420" s="124">
        <f t="shared" si="2202"/>
        <v>0</v>
      </c>
      <c r="H420" s="124">
        <f t="shared" si="2198"/>
        <v>0</v>
      </c>
      <c r="I420" s="124">
        <f t="shared" si="2198"/>
        <v>0</v>
      </c>
      <c r="J420" s="124">
        <f t="shared" si="2198"/>
        <v>0</v>
      </c>
      <c r="K420" s="124">
        <f t="shared" si="2198"/>
        <v>0</v>
      </c>
      <c r="L420" s="124">
        <f t="shared" si="2198"/>
        <v>0</v>
      </c>
      <c r="M420" s="124">
        <f t="shared" si="2198"/>
        <v>0</v>
      </c>
      <c r="N420" s="124">
        <f t="shared" si="2198"/>
        <v>0</v>
      </c>
      <c r="O420" s="124">
        <f t="shared" si="2198"/>
        <v>0</v>
      </c>
      <c r="P420" s="124">
        <f t="shared" si="2198"/>
        <v>0</v>
      </c>
      <c r="Q420" s="124">
        <f t="shared" si="2198"/>
        <v>0</v>
      </c>
      <c r="R420" s="124">
        <f t="shared" si="2198"/>
        <v>0</v>
      </c>
      <c r="S420" s="124">
        <f t="shared" si="2198"/>
        <v>0</v>
      </c>
      <c r="T420" s="124" t="e">
        <f t="shared" si="2198"/>
        <v>#N/A</v>
      </c>
      <c r="U420" s="124" t="e">
        <f t="shared" si="2198"/>
        <v>#N/A</v>
      </c>
      <c r="V420" s="124" t="e">
        <f t="shared" si="2198"/>
        <v>#N/A</v>
      </c>
      <c r="W420" s="124" t="e">
        <f t="shared" si="2198"/>
        <v>#N/A</v>
      </c>
      <c r="X420" s="124" t="e">
        <f t="shared" si="2199"/>
        <v>#N/A</v>
      </c>
      <c r="Y420" s="124" t="e">
        <f t="shared" si="2199"/>
        <v>#N/A</v>
      </c>
      <c r="Z420" s="124" t="e">
        <f t="shared" si="2199"/>
        <v>#N/A</v>
      </c>
      <c r="AA420" s="124" t="e">
        <f t="shared" si="2199"/>
        <v>#N/A</v>
      </c>
      <c r="AB420" s="124" t="e">
        <f t="shared" si="2199"/>
        <v>#N/A</v>
      </c>
      <c r="AC420" s="124" t="e">
        <f t="shared" si="2199"/>
        <v>#N/A</v>
      </c>
      <c r="AD420" s="124" t="e">
        <f t="shared" si="2199"/>
        <v>#N/A</v>
      </c>
      <c r="AE420" s="124" t="e">
        <f t="shared" si="2199"/>
        <v>#N/A</v>
      </c>
      <c r="AF420" s="124" t="e">
        <f t="shared" si="2199"/>
        <v>#N/A</v>
      </c>
      <c r="AG420" s="124" t="e">
        <f t="shared" si="2199"/>
        <v>#N/A</v>
      </c>
      <c r="AH420" s="124" t="e">
        <f t="shared" si="2199"/>
        <v>#N/A</v>
      </c>
      <c r="AI420" s="124" t="e">
        <f t="shared" si="2199"/>
        <v>#N/A</v>
      </c>
      <c r="AJ420" s="124" t="e">
        <f t="shared" si="2199"/>
        <v>#N/A</v>
      </c>
      <c r="AK420" s="124" t="e">
        <f t="shared" si="2199"/>
        <v>#N/A</v>
      </c>
      <c r="AL420" s="124" t="e">
        <f t="shared" si="2199"/>
        <v>#N/A</v>
      </c>
      <c r="AM420" s="124" t="e">
        <f t="shared" si="2199"/>
        <v>#N/A</v>
      </c>
      <c r="AN420" s="124" t="e">
        <f t="shared" si="2200"/>
        <v>#N/A</v>
      </c>
      <c r="AO420" s="124" t="e">
        <f t="shared" si="2200"/>
        <v>#N/A</v>
      </c>
      <c r="AP420" s="124" t="e">
        <f t="shared" si="2200"/>
        <v>#N/A</v>
      </c>
      <c r="AQ420" s="124" t="e">
        <f t="shared" si="2200"/>
        <v>#N/A</v>
      </c>
      <c r="AR420" s="124" t="e">
        <f t="shared" si="2200"/>
        <v>#N/A</v>
      </c>
      <c r="AS420" s="124" t="e">
        <f t="shared" si="2200"/>
        <v>#N/A</v>
      </c>
      <c r="AT420" s="124" t="e">
        <f t="shared" si="2200"/>
        <v>#N/A</v>
      </c>
      <c r="AU420" s="124" t="e">
        <f t="shared" si="2200"/>
        <v>#N/A</v>
      </c>
      <c r="AV420" s="124" t="e">
        <f t="shared" si="2200"/>
        <v>#N/A</v>
      </c>
      <c r="AW420" s="124" t="e">
        <f t="shared" si="2200"/>
        <v>#N/A</v>
      </c>
      <c r="AX420" s="124" t="e">
        <f t="shared" si="2200"/>
        <v>#N/A</v>
      </c>
      <c r="AY420" s="124" t="e">
        <f t="shared" si="2200"/>
        <v>#N/A</v>
      </c>
      <c r="AZ420" s="124" t="e">
        <f t="shared" si="2200"/>
        <v>#N/A</v>
      </c>
      <c r="BA420" s="124" t="e">
        <f t="shared" si="2200"/>
        <v>#N/A</v>
      </c>
      <c r="BB420" s="124" t="e">
        <f t="shared" si="2200"/>
        <v>#N/A</v>
      </c>
      <c r="BC420" s="124" t="e">
        <f t="shared" si="2200"/>
        <v>#N/A</v>
      </c>
      <c r="BD420" s="124" t="e">
        <f t="shared" si="2201"/>
        <v>#N/A</v>
      </c>
      <c r="BE420" s="124" t="e">
        <f t="shared" si="2201"/>
        <v>#N/A</v>
      </c>
      <c r="BF420" s="124" t="e">
        <f t="shared" si="2201"/>
        <v>#N/A</v>
      </c>
      <c r="BG420" s="124" t="e">
        <f t="shared" si="2201"/>
        <v>#N/A</v>
      </c>
      <c r="BH420" s="124" t="e">
        <f t="shared" si="2201"/>
        <v>#N/A</v>
      </c>
      <c r="BI420" s="124" t="e">
        <f t="shared" si="2201"/>
        <v>#N/A</v>
      </c>
      <c r="BJ420" s="124" t="e">
        <f t="shared" si="2201"/>
        <v>#N/A</v>
      </c>
      <c r="BK420" s="124" t="e">
        <f t="shared" si="2201"/>
        <v>#N/A</v>
      </c>
      <c r="BL420" s="124" t="e">
        <f t="shared" si="2201"/>
        <v>#N/A</v>
      </c>
      <c r="BM420" s="124" t="e">
        <f t="shared" si="2201"/>
        <v>#N/A</v>
      </c>
      <c r="BN420" s="124" t="e">
        <f t="shared" si="2201"/>
        <v>#N/A</v>
      </c>
    </row>
    <row r="421" spans="1:66" s="124" customFormat="1" hidden="1">
      <c r="C421" s="124" t="s">
        <v>33</v>
      </c>
      <c r="G421" s="124">
        <f t="shared" si="2202"/>
        <v>0</v>
      </c>
      <c r="H421" s="124">
        <f t="shared" si="2198"/>
        <v>0</v>
      </c>
      <c r="I421" s="124">
        <f t="shared" si="2198"/>
        <v>0</v>
      </c>
      <c r="J421" s="124">
        <f t="shared" si="2198"/>
        <v>0</v>
      </c>
      <c r="K421" s="124">
        <f t="shared" si="2198"/>
        <v>0</v>
      </c>
      <c r="L421" s="124">
        <f t="shared" si="2198"/>
        <v>0</v>
      </c>
      <c r="M421" s="124">
        <f t="shared" si="2198"/>
        <v>0</v>
      </c>
      <c r="N421" s="124">
        <f t="shared" si="2198"/>
        <v>0</v>
      </c>
      <c r="O421" s="124">
        <f t="shared" si="2198"/>
        <v>0</v>
      </c>
      <c r="P421" s="124">
        <f t="shared" si="2198"/>
        <v>0</v>
      </c>
      <c r="Q421" s="124">
        <f t="shared" si="2198"/>
        <v>0</v>
      </c>
      <c r="R421" s="124">
        <f t="shared" si="2198"/>
        <v>0</v>
      </c>
      <c r="S421" s="124">
        <f t="shared" si="2198"/>
        <v>0</v>
      </c>
      <c r="T421" s="124" t="e">
        <f t="shared" si="2198"/>
        <v>#N/A</v>
      </c>
      <c r="U421" s="124" t="e">
        <f t="shared" si="2198"/>
        <v>#N/A</v>
      </c>
      <c r="V421" s="124" t="e">
        <f t="shared" si="2198"/>
        <v>#N/A</v>
      </c>
      <c r="W421" s="124" t="e">
        <f t="shared" si="2198"/>
        <v>#N/A</v>
      </c>
      <c r="X421" s="124" t="e">
        <f t="shared" si="2199"/>
        <v>#N/A</v>
      </c>
      <c r="Y421" s="124" t="e">
        <f t="shared" si="2199"/>
        <v>#N/A</v>
      </c>
      <c r="Z421" s="124" t="e">
        <f t="shared" si="2199"/>
        <v>#N/A</v>
      </c>
      <c r="AA421" s="124" t="e">
        <f t="shared" si="2199"/>
        <v>#N/A</v>
      </c>
      <c r="AB421" s="124" t="e">
        <f t="shared" si="2199"/>
        <v>#N/A</v>
      </c>
      <c r="AC421" s="124" t="e">
        <f t="shared" si="2199"/>
        <v>#N/A</v>
      </c>
      <c r="AD421" s="124" t="e">
        <f t="shared" si="2199"/>
        <v>#N/A</v>
      </c>
      <c r="AE421" s="124" t="e">
        <f t="shared" si="2199"/>
        <v>#N/A</v>
      </c>
      <c r="AF421" s="124" t="e">
        <f t="shared" si="2199"/>
        <v>#N/A</v>
      </c>
      <c r="AG421" s="124" t="e">
        <f t="shared" si="2199"/>
        <v>#N/A</v>
      </c>
      <c r="AH421" s="124" t="e">
        <f t="shared" si="2199"/>
        <v>#N/A</v>
      </c>
      <c r="AI421" s="124" t="e">
        <f t="shared" si="2199"/>
        <v>#N/A</v>
      </c>
      <c r="AJ421" s="124" t="e">
        <f t="shared" si="2199"/>
        <v>#N/A</v>
      </c>
      <c r="AK421" s="124" t="e">
        <f t="shared" si="2199"/>
        <v>#N/A</v>
      </c>
      <c r="AL421" s="124" t="e">
        <f t="shared" si="2199"/>
        <v>#N/A</v>
      </c>
      <c r="AM421" s="124" t="e">
        <f t="shared" si="2199"/>
        <v>#N/A</v>
      </c>
      <c r="AN421" s="124" t="e">
        <f t="shared" si="2200"/>
        <v>#N/A</v>
      </c>
      <c r="AO421" s="124" t="e">
        <f t="shared" si="2200"/>
        <v>#N/A</v>
      </c>
      <c r="AP421" s="124" t="e">
        <f t="shared" si="2200"/>
        <v>#N/A</v>
      </c>
      <c r="AQ421" s="124" t="e">
        <f t="shared" si="2200"/>
        <v>#N/A</v>
      </c>
      <c r="AR421" s="124" t="e">
        <f t="shared" si="2200"/>
        <v>#N/A</v>
      </c>
      <c r="AS421" s="124" t="e">
        <f t="shared" si="2200"/>
        <v>#N/A</v>
      </c>
      <c r="AT421" s="124" t="e">
        <f t="shared" si="2200"/>
        <v>#N/A</v>
      </c>
      <c r="AU421" s="124" t="e">
        <f t="shared" si="2200"/>
        <v>#N/A</v>
      </c>
      <c r="AV421" s="124" t="e">
        <f t="shared" si="2200"/>
        <v>#N/A</v>
      </c>
      <c r="AW421" s="124" t="e">
        <f t="shared" si="2200"/>
        <v>#N/A</v>
      </c>
      <c r="AX421" s="124" t="e">
        <f t="shared" si="2200"/>
        <v>#N/A</v>
      </c>
      <c r="AY421" s="124" t="e">
        <f t="shared" si="2200"/>
        <v>#N/A</v>
      </c>
      <c r="AZ421" s="124" t="e">
        <f t="shared" si="2200"/>
        <v>#N/A</v>
      </c>
      <c r="BA421" s="124" t="e">
        <f t="shared" si="2200"/>
        <v>#N/A</v>
      </c>
      <c r="BB421" s="124" t="e">
        <f t="shared" si="2200"/>
        <v>#N/A</v>
      </c>
      <c r="BC421" s="124" t="e">
        <f t="shared" si="2200"/>
        <v>#N/A</v>
      </c>
      <c r="BD421" s="124" t="e">
        <f t="shared" si="2201"/>
        <v>#N/A</v>
      </c>
      <c r="BE421" s="124" t="e">
        <f t="shared" si="2201"/>
        <v>#N/A</v>
      </c>
      <c r="BF421" s="124" t="e">
        <f t="shared" si="2201"/>
        <v>#N/A</v>
      </c>
      <c r="BG421" s="124" t="e">
        <f t="shared" si="2201"/>
        <v>#N/A</v>
      </c>
      <c r="BH421" s="124" t="e">
        <f t="shared" si="2201"/>
        <v>#N/A</v>
      </c>
      <c r="BI421" s="124" t="e">
        <f t="shared" si="2201"/>
        <v>#N/A</v>
      </c>
      <c r="BJ421" s="124" t="e">
        <f t="shared" si="2201"/>
        <v>#N/A</v>
      </c>
      <c r="BK421" s="124" t="e">
        <f t="shared" si="2201"/>
        <v>#N/A</v>
      </c>
      <c r="BL421" s="124" t="e">
        <f t="shared" si="2201"/>
        <v>#N/A</v>
      </c>
      <c r="BM421" s="124" t="e">
        <f t="shared" si="2201"/>
        <v>#N/A</v>
      </c>
      <c r="BN421" s="124" t="e">
        <f t="shared" si="2201"/>
        <v>#N/A</v>
      </c>
    </row>
    <row r="422" spans="1:66" s="124" customFormat="1" hidden="1">
      <c r="C422" s="124" t="s">
        <v>304</v>
      </c>
      <c r="G422" s="124">
        <f t="shared" si="2202"/>
        <v>0</v>
      </c>
      <c r="H422" s="124">
        <f t="shared" si="2198"/>
        <v>0</v>
      </c>
      <c r="I422" s="124">
        <f t="shared" si="2198"/>
        <v>0</v>
      </c>
      <c r="J422" s="124">
        <f t="shared" si="2198"/>
        <v>0</v>
      </c>
      <c r="K422" s="124">
        <f t="shared" si="2198"/>
        <v>0</v>
      </c>
      <c r="L422" s="124">
        <f t="shared" si="2198"/>
        <v>0</v>
      </c>
      <c r="M422" s="124">
        <f t="shared" si="2198"/>
        <v>0</v>
      </c>
      <c r="N422" s="124">
        <f t="shared" si="2198"/>
        <v>0</v>
      </c>
      <c r="O422" s="124">
        <f t="shared" si="2198"/>
        <v>0</v>
      </c>
      <c r="P422" s="124">
        <f t="shared" si="2198"/>
        <v>0</v>
      </c>
      <c r="Q422" s="124">
        <f t="shared" si="2198"/>
        <v>0</v>
      </c>
      <c r="R422" s="124">
        <f t="shared" si="2198"/>
        <v>0</v>
      </c>
      <c r="S422" s="124">
        <f t="shared" si="2198"/>
        <v>0</v>
      </c>
      <c r="T422" s="124" t="e">
        <f t="shared" si="2198"/>
        <v>#N/A</v>
      </c>
      <c r="U422" s="124" t="e">
        <f t="shared" si="2198"/>
        <v>#N/A</v>
      </c>
      <c r="V422" s="124" t="e">
        <f t="shared" si="2198"/>
        <v>#N/A</v>
      </c>
      <c r="W422" s="124" t="e">
        <f t="shared" si="2198"/>
        <v>#N/A</v>
      </c>
      <c r="X422" s="124" t="e">
        <f t="shared" si="2199"/>
        <v>#N/A</v>
      </c>
      <c r="Y422" s="124" t="e">
        <f t="shared" si="2199"/>
        <v>#N/A</v>
      </c>
      <c r="Z422" s="124" t="e">
        <f t="shared" si="2199"/>
        <v>#N/A</v>
      </c>
      <c r="AA422" s="124" t="e">
        <f t="shared" si="2199"/>
        <v>#N/A</v>
      </c>
      <c r="AB422" s="124" t="e">
        <f t="shared" si="2199"/>
        <v>#N/A</v>
      </c>
      <c r="AC422" s="124" t="e">
        <f t="shared" si="2199"/>
        <v>#N/A</v>
      </c>
      <c r="AD422" s="124" t="e">
        <f t="shared" si="2199"/>
        <v>#N/A</v>
      </c>
      <c r="AE422" s="124" t="e">
        <f t="shared" si="2199"/>
        <v>#N/A</v>
      </c>
      <c r="AF422" s="124" t="e">
        <f t="shared" si="2199"/>
        <v>#N/A</v>
      </c>
      <c r="AG422" s="124" t="e">
        <f t="shared" si="2199"/>
        <v>#N/A</v>
      </c>
      <c r="AH422" s="124" t="e">
        <f t="shared" si="2199"/>
        <v>#N/A</v>
      </c>
      <c r="AI422" s="124" t="e">
        <f t="shared" si="2199"/>
        <v>#N/A</v>
      </c>
      <c r="AJ422" s="124" t="e">
        <f t="shared" si="2199"/>
        <v>#N/A</v>
      </c>
      <c r="AK422" s="124" t="e">
        <f t="shared" si="2199"/>
        <v>#N/A</v>
      </c>
      <c r="AL422" s="124" t="e">
        <f t="shared" si="2199"/>
        <v>#N/A</v>
      </c>
      <c r="AM422" s="124" t="e">
        <f t="shared" si="2199"/>
        <v>#N/A</v>
      </c>
      <c r="AN422" s="124" t="e">
        <f t="shared" si="2200"/>
        <v>#N/A</v>
      </c>
      <c r="AO422" s="124" t="e">
        <f t="shared" si="2200"/>
        <v>#N/A</v>
      </c>
      <c r="AP422" s="124" t="e">
        <f t="shared" si="2200"/>
        <v>#N/A</v>
      </c>
      <c r="AQ422" s="124" t="e">
        <f t="shared" si="2200"/>
        <v>#N/A</v>
      </c>
      <c r="AR422" s="124" t="e">
        <f t="shared" si="2200"/>
        <v>#N/A</v>
      </c>
      <c r="AS422" s="124" t="e">
        <f t="shared" si="2200"/>
        <v>#N/A</v>
      </c>
      <c r="AT422" s="124" t="e">
        <f t="shared" si="2200"/>
        <v>#N/A</v>
      </c>
      <c r="AU422" s="124" t="e">
        <f t="shared" si="2200"/>
        <v>#N/A</v>
      </c>
      <c r="AV422" s="124" t="e">
        <f t="shared" si="2200"/>
        <v>#N/A</v>
      </c>
      <c r="AW422" s="124" t="e">
        <f t="shared" si="2200"/>
        <v>#N/A</v>
      </c>
      <c r="AX422" s="124" t="e">
        <f t="shared" si="2200"/>
        <v>#N/A</v>
      </c>
      <c r="AY422" s="124" t="e">
        <f t="shared" si="2200"/>
        <v>#N/A</v>
      </c>
      <c r="AZ422" s="124" t="e">
        <f t="shared" si="2200"/>
        <v>#N/A</v>
      </c>
      <c r="BA422" s="124" t="e">
        <f t="shared" si="2200"/>
        <v>#N/A</v>
      </c>
      <c r="BB422" s="124" t="e">
        <f t="shared" si="2200"/>
        <v>#N/A</v>
      </c>
      <c r="BC422" s="124" t="e">
        <f t="shared" si="2200"/>
        <v>#N/A</v>
      </c>
      <c r="BD422" s="124" t="e">
        <f t="shared" si="2201"/>
        <v>#N/A</v>
      </c>
      <c r="BE422" s="124" t="e">
        <f t="shared" si="2201"/>
        <v>#N/A</v>
      </c>
      <c r="BF422" s="124" t="e">
        <f t="shared" si="2201"/>
        <v>#N/A</v>
      </c>
      <c r="BG422" s="124" t="e">
        <f t="shared" si="2201"/>
        <v>#N/A</v>
      </c>
      <c r="BH422" s="124" t="e">
        <f t="shared" si="2201"/>
        <v>#N/A</v>
      </c>
      <c r="BI422" s="124" t="e">
        <f t="shared" si="2201"/>
        <v>#N/A</v>
      </c>
      <c r="BJ422" s="124" t="e">
        <f t="shared" si="2201"/>
        <v>#N/A</v>
      </c>
      <c r="BK422" s="124" t="e">
        <f t="shared" si="2201"/>
        <v>#N/A</v>
      </c>
      <c r="BL422" s="124" t="e">
        <f t="shared" si="2201"/>
        <v>#N/A</v>
      </c>
      <c r="BM422" s="124" t="e">
        <f t="shared" si="2201"/>
        <v>#N/A</v>
      </c>
      <c r="BN422" s="124" t="e">
        <f t="shared" si="2201"/>
        <v>#N/A</v>
      </c>
    </row>
    <row r="423" spans="1:66" s="124" customFormat="1" hidden="1"/>
    <row r="424" spans="1:66" s="124" customFormat="1" hidden="1">
      <c r="C424" s="124" t="s">
        <v>303</v>
      </c>
      <c r="H424" s="124">
        <f>G418</f>
        <v>0</v>
      </c>
      <c r="I424" s="124">
        <f t="shared" ref="I424:X428" si="2203">H418</f>
        <v>0</v>
      </c>
      <c r="J424" s="124">
        <f t="shared" si="2203"/>
        <v>0</v>
      </c>
      <c r="K424" s="124">
        <f t="shared" si="2203"/>
        <v>0</v>
      </c>
      <c r="L424" s="124">
        <f t="shared" si="2203"/>
        <v>0</v>
      </c>
      <c r="M424" s="124">
        <f t="shared" si="2203"/>
        <v>0</v>
      </c>
      <c r="N424" s="124">
        <f t="shared" si="2203"/>
        <v>0</v>
      </c>
      <c r="O424" s="124">
        <f t="shared" si="2203"/>
        <v>0</v>
      </c>
      <c r="P424" s="124">
        <f t="shared" si="2203"/>
        <v>0</v>
      </c>
      <c r="Q424" s="124">
        <f t="shared" si="2203"/>
        <v>0</v>
      </c>
      <c r="R424" s="124">
        <f t="shared" si="2203"/>
        <v>0</v>
      </c>
      <c r="S424" s="124">
        <f t="shared" si="2203"/>
        <v>0</v>
      </c>
      <c r="T424" s="124">
        <f t="shared" si="2203"/>
        <v>0</v>
      </c>
      <c r="U424" s="124">
        <f t="shared" si="2203"/>
        <v>0</v>
      </c>
      <c r="V424" s="124" t="e">
        <f t="shared" si="2203"/>
        <v>#N/A</v>
      </c>
      <c r="W424" s="124" t="e">
        <f t="shared" si="2203"/>
        <v>#N/A</v>
      </c>
      <c r="X424" s="124" t="e">
        <f t="shared" si="2203"/>
        <v>#N/A</v>
      </c>
      <c r="Y424" s="124" t="e">
        <f t="shared" ref="Y424:AN428" si="2204">X418</f>
        <v>#N/A</v>
      </c>
      <c r="Z424" s="124" t="e">
        <f t="shared" si="2204"/>
        <v>#N/A</v>
      </c>
      <c r="AA424" s="124" t="e">
        <f t="shared" si="2204"/>
        <v>#N/A</v>
      </c>
      <c r="AB424" s="124" t="e">
        <f t="shared" si="2204"/>
        <v>#N/A</v>
      </c>
      <c r="AC424" s="124" t="e">
        <f t="shared" si="2204"/>
        <v>#N/A</v>
      </c>
      <c r="AD424" s="124" t="e">
        <f t="shared" si="2204"/>
        <v>#N/A</v>
      </c>
      <c r="AE424" s="124" t="e">
        <f t="shared" si="2204"/>
        <v>#N/A</v>
      </c>
      <c r="AF424" s="124" t="e">
        <f t="shared" si="2204"/>
        <v>#N/A</v>
      </c>
      <c r="AG424" s="124" t="e">
        <f t="shared" si="2204"/>
        <v>#N/A</v>
      </c>
      <c r="AH424" s="124" t="e">
        <f t="shared" si="2204"/>
        <v>#N/A</v>
      </c>
      <c r="AI424" s="124" t="e">
        <f t="shared" si="2204"/>
        <v>#N/A</v>
      </c>
      <c r="AJ424" s="124" t="e">
        <f t="shared" si="2204"/>
        <v>#N/A</v>
      </c>
      <c r="AK424" s="124" t="e">
        <f t="shared" si="2204"/>
        <v>#N/A</v>
      </c>
      <c r="AL424" s="124" t="e">
        <f t="shared" si="2204"/>
        <v>#N/A</v>
      </c>
      <c r="AM424" s="124" t="e">
        <f t="shared" si="2204"/>
        <v>#N/A</v>
      </c>
      <c r="AN424" s="124" t="e">
        <f t="shared" si="2204"/>
        <v>#N/A</v>
      </c>
      <c r="AO424" s="124" t="e">
        <f t="shared" ref="AO424:BD428" si="2205">AN418</f>
        <v>#N/A</v>
      </c>
      <c r="AP424" s="124" t="e">
        <f t="shared" si="2205"/>
        <v>#N/A</v>
      </c>
      <c r="AQ424" s="124" t="e">
        <f t="shared" si="2205"/>
        <v>#N/A</v>
      </c>
      <c r="AR424" s="124" t="e">
        <f t="shared" si="2205"/>
        <v>#N/A</v>
      </c>
      <c r="AS424" s="124" t="e">
        <f t="shared" si="2205"/>
        <v>#N/A</v>
      </c>
      <c r="AT424" s="124" t="e">
        <f t="shared" si="2205"/>
        <v>#N/A</v>
      </c>
      <c r="AU424" s="124" t="e">
        <f t="shared" si="2205"/>
        <v>#N/A</v>
      </c>
      <c r="AV424" s="124" t="e">
        <f t="shared" si="2205"/>
        <v>#N/A</v>
      </c>
      <c r="AW424" s="124" t="e">
        <f t="shared" si="2205"/>
        <v>#N/A</v>
      </c>
      <c r="AX424" s="124" t="e">
        <f t="shared" si="2205"/>
        <v>#N/A</v>
      </c>
      <c r="AY424" s="124" t="e">
        <f t="shared" si="2205"/>
        <v>#N/A</v>
      </c>
      <c r="AZ424" s="124" t="e">
        <f t="shared" si="2205"/>
        <v>#N/A</v>
      </c>
      <c r="BA424" s="124" t="e">
        <f t="shared" si="2205"/>
        <v>#N/A</v>
      </c>
      <c r="BB424" s="124" t="e">
        <f t="shared" si="2205"/>
        <v>#N/A</v>
      </c>
      <c r="BC424" s="124" t="e">
        <f t="shared" si="2205"/>
        <v>#N/A</v>
      </c>
      <c r="BD424" s="124" t="e">
        <f t="shared" si="2205"/>
        <v>#N/A</v>
      </c>
      <c r="BE424" s="124" t="e">
        <f t="shared" ref="BE424:BN428" si="2206">BD418</f>
        <v>#N/A</v>
      </c>
      <c r="BF424" s="124" t="e">
        <f t="shared" si="2206"/>
        <v>#N/A</v>
      </c>
      <c r="BG424" s="124" t="e">
        <f t="shared" si="2206"/>
        <v>#N/A</v>
      </c>
      <c r="BH424" s="124" t="e">
        <f t="shared" si="2206"/>
        <v>#N/A</v>
      </c>
      <c r="BI424" s="124" t="e">
        <f t="shared" si="2206"/>
        <v>#N/A</v>
      </c>
      <c r="BJ424" s="124" t="e">
        <f t="shared" si="2206"/>
        <v>#N/A</v>
      </c>
      <c r="BK424" s="124" t="e">
        <f t="shared" si="2206"/>
        <v>#N/A</v>
      </c>
      <c r="BL424" s="124" t="e">
        <f t="shared" si="2206"/>
        <v>#N/A</v>
      </c>
      <c r="BM424" s="124" t="e">
        <f t="shared" si="2206"/>
        <v>#N/A</v>
      </c>
      <c r="BN424" s="124" t="e">
        <f t="shared" si="2206"/>
        <v>#N/A</v>
      </c>
    </row>
    <row r="425" spans="1:66" s="124" customFormat="1" hidden="1">
      <c r="C425" s="124" t="s">
        <v>29</v>
      </c>
      <c r="H425" s="124">
        <f t="shared" ref="H425:H428" si="2207">G419</f>
        <v>0</v>
      </c>
      <c r="I425" s="124">
        <f t="shared" si="2203"/>
        <v>0</v>
      </c>
      <c r="J425" s="124">
        <f t="shared" si="2203"/>
        <v>0</v>
      </c>
      <c r="K425" s="124">
        <f t="shared" si="2203"/>
        <v>0</v>
      </c>
      <c r="L425" s="124">
        <f t="shared" si="2203"/>
        <v>0</v>
      </c>
      <c r="M425" s="124">
        <f t="shared" si="2203"/>
        <v>0</v>
      </c>
      <c r="N425" s="124">
        <f t="shared" si="2203"/>
        <v>0</v>
      </c>
      <c r="O425" s="124">
        <f t="shared" si="2203"/>
        <v>0</v>
      </c>
      <c r="P425" s="124">
        <f t="shared" si="2203"/>
        <v>0</v>
      </c>
      <c r="Q425" s="124">
        <f t="shared" si="2203"/>
        <v>0</v>
      </c>
      <c r="R425" s="124">
        <f t="shared" si="2203"/>
        <v>0</v>
      </c>
      <c r="S425" s="124">
        <f t="shared" si="2203"/>
        <v>0</v>
      </c>
      <c r="T425" s="124">
        <f t="shared" si="2203"/>
        <v>0</v>
      </c>
      <c r="U425" s="124" t="e">
        <f t="shared" si="2203"/>
        <v>#N/A</v>
      </c>
      <c r="V425" s="124" t="e">
        <f t="shared" si="2203"/>
        <v>#N/A</v>
      </c>
      <c r="W425" s="124" t="e">
        <f t="shared" si="2203"/>
        <v>#N/A</v>
      </c>
      <c r="X425" s="124" t="e">
        <f t="shared" si="2203"/>
        <v>#N/A</v>
      </c>
      <c r="Y425" s="124" t="e">
        <f t="shared" si="2204"/>
        <v>#N/A</v>
      </c>
      <c r="Z425" s="124" t="e">
        <f t="shared" si="2204"/>
        <v>#N/A</v>
      </c>
      <c r="AA425" s="124" t="e">
        <f t="shared" si="2204"/>
        <v>#N/A</v>
      </c>
      <c r="AB425" s="124" t="e">
        <f t="shared" si="2204"/>
        <v>#N/A</v>
      </c>
      <c r="AC425" s="124" t="e">
        <f t="shared" si="2204"/>
        <v>#N/A</v>
      </c>
      <c r="AD425" s="124" t="e">
        <f t="shared" si="2204"/>
        <v>#N/A</v>
      </c>
      <c r="AE425" s="124" t="e">
        <f t="shared" si="2204"/>
        <v>#N/A</v>
      </c>
      <c r="AF425" s="124" t="e">
        <f t="shared" si="2204"/>
        <v>#N/A</v>
      </c>
      <c r="AG425" s="124" t="e">
        <f t="shared" si="2204"/>
        <v>#N/A</v>
      </c>
      <c r="AH425" s="124" t="e">
        <f t="shared" si="2204"/>
        <v>#N/A</v>
      </c>
      <c r="AI425" s="124" t="e">
        <f t="shared" si="2204"/>
        <v>#N/A</v>
      </c>
      <c r="AJ425" s="124" t="e">
        <f t="shared" si="2204"/>
        <v>#N/A</v>
      </c>
      <c r="AK425" s="124" t="e">
        <f t="shared" si="2204"/>
        <v>#N/A</v>
      </c>
      <c r="AL425" s="124" t="e">
        <f t="shared" si="2204"/>
        <v>#N/A</v>
      </c>
      <c r="AM425" s="124" t="e">
        <f t="shared" si="2204"/>
        <v>#N/A</v>
      </c>
      <c r="AN425" s="124" t="e">
        <f t="shared" si="2204"/>
        <v>#N/A</v>
      </c>
      <c r="AO425" s="124" t="e">
        <f t="shared" si="2205"/>
        <v>#N/A</v>
      </c>
      <c r="AP425" s="124" t="e">
        <f t="shared" si="2205"/>
        <v>#N/A</v>
      </c>
      <c r="AQ425" s="124" t="e">
        <f t="shared" si="2205"/>
        <v>#N/A</v>
      </c>
      <c r="AR425" s="124" t="e">
        <f t="shared" si="2205"/>
        <v>#N/A</v>
      </c>
      <c r="AS425" s="124" t="e">
        <f t="shared" si="2205"/>
        <v>#N/A</v>
      </c>
      <c r="AT425" s="124" t="e">
        <f t="shared" si="2205"/>
        <v>#N/A</v>
      </c>
      <c r="AU425" s="124" t="e">
        <f t="shared" si="2205"/>
        <v>#N/A</v>
      </c>
      <c r="AV425" s="124" t="e">
        <f t="shared" si="2205"/>
        <v>#N/A</v>
      </c>
      <c r="AW425" s="124" t="e">
        <f t="shared" si="2205"/>
        <v>#N/A</v>
      </c>
      <c r="AX425" s="124" t="e">
        <f t="shared" si="2205"/>
        <v>#N/A</v>
      </c>
      <c r="AY425" s="124" t="e">
        <f t="shared" si="2205"/>
        <v>#N/A</v>
      </c>
      <c r="AZ425" s="124" t="e">
        <f t="shared" si="2205"/>
        <v>#N/A</v>
      </c>
      <c r="BA425" s="124" t="e">
        <f t="shared" si="2205"/>
        <v>#N/A</v>
      </c>
      <c r="BB425" s="124" t="e">
        <f t="shared" si="2205"/>
        <v>#N/A</v>
      </c>
      <c r="BC425" s="124" t="e">
        <f t="shared" si="2205"/>
        <v>#N/A</v>
      </c>
      <c r="BD425" s="124" t="e">
        <f t="shared" si="2205"/>
        <v>#N/A</v>
      </c>
      <c r="BE425" s="124" t="e">
        <f t="shared" si="2206"/>
        <v>#N/A</v>
      </c>
      <c r="BF425" s="124" t="e">
        <f t="shared" si="2206"/>
        <v>#N/A</v>
      </c>
      <c r="BG425" s="124" t="e">
        <f t="shared" si="2206"/>
        <v>#N/A</v>
      </c>
      <c r="BH425" s="124" t="e">
        <f t="shared" si="2206"/>
        <v>#N/A</v>
      </c>
      <c r="BI425" s="124" t="e">
        <f t="shared" si="2206"/>
        <v>#N/A</v>
      </c>
      <c r="BJ425" s="124" t="e">
        <f t="shared" si="2206"/>
        <v>#N/A</v>
      </c>
      <c r="BK425" s="124" t="e">
        <f t="shared" si="2206"/>
        <v>#N/A</v>
      </c>
      <c r="BL425" s="124" t="e">
        <f t="shared" si="2206"/>
        <v>#N/A</v>
      </c>
      <c r="BM425" s="124" t="e">
        <f t="shared" si="2206"/>
        <v>#N/A</v>
      </c>
      <c r="BN425" s="124" t="e">
        <f t="shared" si="2206"/>
        <v>#N/A</v>
      </c>
    </row>
    <row r="426" spans="1:66" s="124" customFormat="1" hidden="1">
      <c r="C426" s="124" t="s">
        <v>31</v>
      </c>
      <c r="H426" s="124">
        <f t="shared" si="2207"/>
        <v>0</v>
      </c>
      <c r="I426" s="124">
        <f t="shared" si="2203"/>
        <v>0</v>
      </c>
      <c r="J426" s="124">
        <f t="shared" si="2203"/>
        <v>0</v>
      </c>
      <c r="K426" s="124">
        <f t="shared" si="2203"/>
        <v>0</v>
      </c>
      <c r="L426" s="124">
        <f t="shared" si="2203"/>
        <v>0</v>
      </c>
      <c r="M426" s="124">
        <f t="shared" si="2203"/>
        <v>0</v>
      </c>
      <c r="N426" s="124">
        <f t="shared" si="2203"/>
        <v>0</v>
      </c>
      <c r="O426" s="124">
        <f t="shared" si="2203"/>
        <v>0</v>
      </c>
      <c r="P426" s="124">
        <f t="shared" si="2203"/>
        <v>0</v>
      </c>
      <c r="Q426" s="124">
        <f t="shared" si="2203"/>
        <v>0</v>
      </c>
      <c r="R426" s="124">
        <f t="shared" si="2203"/>
        <v>0</v>
      </c>
      <c r="S426" s="124">
        <f t="shared" si="2203"/>
        <v>0</v>
      </c>
      <c r="T426" s="124">
        <f t="shared" si="2203"/>
        <v>0</v>
      </c>
      <c r="U426" s="124" t="e">
        <f t="shared" si="2203"/>
        <v>#N/A</v>
      </c>
      <c r="V426" s="124" t="e">
        <f t="shared" si="2203"/>
        <v>#N/A</v>
      </c>
      <c r="W426" s="124" t="e">
        <f t="shared" si="2203"/>
        <v>#N/A</v>
      </c>
      <c r="X426" s="124" t="e">
        <f t="shared" si="2203"/>
        <v>#N/A</v>
      </c>
      <c r="Y426" s="124" t="e">
        <f t="shared" si="2204"/>
        <v>#N/A</v>
      </c>
      <c r="Z426" s="124" t="e">
        <f t="shared" si="2204"/>
        <v>#N/A</v>
      </c>
      <c r="AA426" s="124" t="e">
        <f t="shared" si="2204"/>
        <v>#N/A</v>
      </c>
      <c r="AB426" s="124" t="e">
        <f t="shared" si="2204"/>
        <v>#N/A</v>
      </c>
      <c r="AC426" s="124" t="e">
        <f t="shared" si="2204"/>
        <v>#N/A</v>
      </c>
      <c r="AD426" s="124" t="e">
        <f t="shared" si="2204"/>
        <v>#N/A</v>
      </c>
      <c r="AE426" s="124" t="e">
        <f t="shared" si="2204"/>
        <v>#N/A</v>
      </c>
      <c r="AF426" s="124" t="e">
        <f t="shared" si="2204"/>
        <v>#N/A</v>
      </c>
      <c r="AG426" s="124" t="e">
        <f t="shared" si="2204"/>
        <v>#N/A</v>
      </c>
      <c r="AH426" s="124" t="e">
        <f t="shared" si="2204"/>
        <v>#N/A</v>
      </c>
      <c r="AI426" s="124" t="e">
        <f t="shared" si="2204"/>
        <v>#N/A</v>
      </c>
      <c r="AJ426" s="124" t="e">
        <f t="shared" si="2204"/>
        <v>#N/A</v>
      </c>
      <c r="AK426" s="124" t="e">
        <f t="shared" si="2204"/>
        <v>#N/A</v>
      </c>
      <c r="AL426" s="124" t="e">
        <f t="shared" si="2204"/>
        <v>#N/A</v>
      </c>
      <c r="AM426" s="124" t="e">
        <f t="shared" si="2204"/>
        <v>#N/A</v>
      </c>
      <c r="AN426" s="124" t="e">
        <f t="shared" si="2204"/>
        <v>#N/A</v>
      </c>
      <c r="AO426" s="124" t="e">
        <f t="shared" si="2205"/>
        <v>#N/A</v>
      </c>
      <c r="AP426" s="124" t="e">
        <f t="shared" si="2205"/>
        <v>#N/A</v>
      </c>
      <c r="AQ426" s="124" t="e">
        <f t="shared" si="2205"/>
        <v>#N/A</v>
      </c>
      <c r="AR426" s="124" t="e">
        <f t="shared" si="2205"/>
        <v>#N/A</v>
      </c>
      <c r="AS426" s="124" t="e">
        <f t="shared" si="2205"/>
        <v>#N/A</v>
      </c>
      <c r="AT426" s="124" t="e">
        <f t="shared" si="2205"/>
        <v>#N/A</v>
      </c>
      <c r="AU426" s="124" t="e">
        <f t="shared" si="2205"/>
        <v>#N/A</v>
      </c>
      <c r="AV426" s="124" t="e">
        <f t="shared" si="2205"/>
        <v>#N/A</v>
      </c>
      <c r="AW426" s="124" t="e">
        <f t="shared" si="2205"/>
        <v>#N/A</v>
      </c>
      <c r="AX426" s="124" t="e">
        <f t="shared" si="2205"/>
        <v>#N/A</v>
      </c>
      <c r="AY426" s="124" t="e">
        <f t="shared" si="2205"/>
        <v>#N/A</v>
      </c>
      <c r="AZ426" s="124" t="e">
        <f t="shared" si="2205"/>
        <v>#N/A</v>
      </c>
      <c r="BA426" s="124" t="e">
        <f t="shared" si="2205"/>
        <v>#N/A</v>
      </c>
      <c r="BB426" s="124" t="e">
        <f t="shared" si="2205"/>
        <v>#N/A</v>
      </c>
      <c r="BC426" s="124" t="e">
        <f t="shared" si="2205"/>
        <v>#N/A</v>
      </c>
      <c r="BD426" s="124" t="e">
        <f t="shared" si="2205"/>
        <v>#N/A</v>
      </c>
      <c r="BE426" s="124" t="e">
        <f t="shared" si="2206"/>
        <v>#N/A</v>
      </c>
      <c r="BF426" s="124" t="e">
        <f t="shared" si="2206"/>
        <v>#N/A</v>
      </c>
      <c r="BG426" s="124" t="e">
        <f t="shared" si="2206"/>
        <v>#N/A</v>
      </c>
      <c r="BH426" s="124" t="e">
        <f t="shared" si="2206"/>
        <v>#N/A</v>
      </c>
      <c r="BI426" s="124" t="e">
        <f t="shared" si="2206"/>
        <v>#N/A</v>
      </c>
      <c r="BJ426" s="124" t="e">
        <f t="shared" si="2206"/>
        <v>#N/A</v>
      </c>
      <c r="BK426" s="124" t="e">
        <f t="shared" si="2206"/>
        <v>#N/A</v>
      </c>
      <c r="BL426" s="124" t="e">
        <f t="shared" si="2206"/>
        <v>#N/A</v>
      </c>
      <c r="BM426" s="124" t="e">
        <f t="shared" si="2206"/>
        <v>#N/A</v>
      </c>
      <c r="BN426" s="124" t="e">
        <f t="shared" si="2206"/>
        <v>#N/A</v>
      </c>
    </row>
    <row r="427" spans="1:66" s="124" customFormat="1" hidden="1">
      <c r="C427" s="124" t="s">
        <v>33</v>
      </c>
      <c r="H427" s="124">
        <f t="shared" si="2207"/>
        <v>0</v>
      </c>
      <c r="I427" s="124">
        <f t="shared" si="2203"/>
        <v>0</v>
      </c>
      <c r="J427" s="124">
        <f t="shared" si="2203"/>
        <v>0</v>
      </c>
      <c r="K427" s="124">
        <f t="shared" si="2203"/>
        <v>0</v>
      </c>
      <c r="L427" s="124">
        <f t="shared" si="2203"/>
        <v>0</v>
      </c>
      <c r="M427" s="124">
        <f t="shared" si="2203"/>
        <v>0</v>
      </c>
      <c r="N427" s="124">
        <f t="shared" si="2203"/>
        <v>0</v>
      </c>
      <c r="O427" s="124">
        <f t="shared" si="2203"/>
        <v>0</v>
      </c>
      <c r="P427" s="124">
        <f t="shared" si="2203"/>
        <v>0</v>
      </c>
      <c r="Q427" s="124">
        <f t="shared" si="2203"/>
        <v>0</v>
      </c>
      <c r="R427" s="124">
        <f t="shared" si="2203"/>
        <v>0</v>
      </c>
      <c r="S427" s="124">
        <f t="shared" si="2203"/>
        <v>0</v>
      </c>
      <c r="T427" s="124">
        <f t="shared" si="2203"/>
        <v>0</v>
      </c>
      <c r="U427" s="124" t="e">
        <f t="shared" si="2203"/>
        <v>#N/A</v>
      </c>
      <c r="V427" s="124" t="e">
        <f t="shared" si="2203"/>
        <v>#N/A</v>
      </c>
      <c r="W427" s="124" t="e">
        <f t="shared" si="2203"/>
        <v>#N/A</v>
      </c>
      <c r="X427" s="124" t="e">
        <f t="shared" si="2203"/>
        <v>#N/A</v>
      </c>
      <c r="Y427" s="124" t="e">
        <f t="shared" si="2204"/>
        <v>#N/A</v>
      </c>
      <c r="Z427" s="124" t="e">
        <f t="shared" si="2204"/>
        <v>#N/A</v>
      </c>
      <c r="AA427" s="124" t="e">
        <f t="shared" si="2204"/>
        <v>#N/A</v>
      </c>
      <c r="AB427" s="124" t="e">
        <f t="shared" si="2204"/>
        <v>#N/A</v>
      </c>
      <c r="AC427" s="124" t="e">
        <f t="shared" si="2204"/>
        <v>#N/A</v>
      </c>
      <c r="AD427" s="124" t="e">
        <f t="shared" si="2204"/>
        <v>#N/A</v>
      </c>
      <c r="AE427" s="124" t="e">
        <f t="shared" si="2204"/>
        <v>#N/A</v>
      </c>
      <c r="AF427" s="124" t="e">
        <f t="shared" si="2204"/>
        <v>#N/A</v>
      </c>
      <c r="AG427" s="124" t="e">
        <f t="shared" si="2204"/>
        <v>#N/A</v>
      </c>
      <c r="AH427" s="124" t="e">
        <f t="shared" si="2204"/>
        <v>#N/A</v>
      </c>
      <c r="AI427" s="124" t="e">
        <f t="shared" si="2204"/>
        <v>#N/A</v>
      </c>
      <c r="AJ427" s="124" t="e">
        <f t="shared" si="2204"/>
        <v>#N/A</v>
      </c>
      <c r="AK427" s="124" t="e">
        <f t="shared" si="2204"/>
        <v>#N/A</v>
      </c>
      <c r="AL427" s="124" t="e">
        <f t="shared" si="2204"/>
        <v>#N/A</v>
      </c>
      <c r="AM427" s="124" t="e">
        <f t="shared" si="2204"/>
        <v>#N/A</v>
      </c>
      <c r="AN427" s="124" t="e">
        <f t="shared" si="2204"/>
        <v>#N/A</v>
      </c>
      <c r="AO427" s="124" t="e">
        <f t="shared" si="2205"/>
        <v>#N/A</v>
      </c>
      <c r="AP427" s="124" t="e">
        <f t="shared" si="2205"/>
        <v>#N/A</v>
      </c>
      <c r="AQ427" s="124" t="e">
        <f t="shared" si="2205"/>
        <v>#N/A</v>
      </c>
      <c r="AR427" s="124" t="e">
        <f t="shared" si="2205"/>
        <v>#N/A</v>
      </c>
      <c r="AS427" s="124" t="e">
        <f t="shared" si="2205"/>
        <v>#N/A</v>
      </c>
      <c r="AT427" s="124" t="e">
        <f t="shared" si="2205"/>
        <v>#N/A</v>
      </c>
      <c r="AU427" s="124" t="e">
        <f t="shared" si="2205"/>
        <v>#N/A</v>
      </c>
      <c r="AV427" s="124" t="e">
        <f t="shared" si="2205"/>
        <v>#N/A</v>
      </c>
      <c r="AW427" s="124" t="e">
        <f t="shared" si="2205"/>
        <v>#N/A</v>
      </c>
      <c r="AX427" s="124" t="e">
        <f t="shared" si="2205"/>
        <v>#N/A</v>
      </c>
      <c r="AY427" s="124" t="e">
        <f t="shared" si="2205"/>
        <v>#N/A</v>
      </c>
      <c r="AZ427" s="124" t="e">
        <f t="shared" si="2205"/>
        <v>#N/A</v>
      </c>
      <c r="BA427" s="124" t="e">
        <f t="shared" si="2205"/>
        <v>#N/A</v>
      </c>
      <c r="BB427" s="124" t="e">
        <f t="shared" si="2205"/>
        <v>#N/A</v>
      </c>
      <c r="BC427" s="124" t="e">
        <f t="shared" si="2205"/>
        <v>#N/A</v>
      </c>
      <c r="BD427" s="124" t="e">
        <f t="shared" si="2205"/>
        <v>#N/A</v>
      </c>
      <c r="BE427" s="124" t="e">
        <f t="shared" si="2206"/>
        <v>#N/A</v>
      </c>
      <c r="BF427" s="124" t="e">
        <f t="shared" si="2206"/>
        <v>#N/A</v>
      </c>
      <c r="BG427" s="124" t="e">
        <f t="shared" si="2206"/>
        <v>#N/A</v>
      </c>
      <c r="BH427" s="124" t="e">
        <f t="shared" si="2206"/>
        <v>#N/A</v>
      </c>
      <c r="BI427" s="124" t="e">
        <f t="shared" si="2206"/>
        <v>#N/A</v>
      </c>
      <c r="BJ427" s="124" t="e">
        <f t="shared" si="2206"/>
        <v>#N/A</v>
      </c>
      <c r="BK427" s="124" t="e">
        <f t="shared" si="2206"/>
        <v>#N/A</v>
      </c>
      <c r="BL427" s="124" t="e">
        <f t="shared" si="2206"/>
        <v>#N/A</v>
      </c>
      <c r="BM427" s="124" t="e">
        <f t="shared" si="2206"/>
        <v>#N/A</v>
      </c>
      <c r="BN427" s="124" t="e">
        <f t="shared" si="2206"/>
        <v>#N/A</v>
      </c>
    </row>
    <row r="428" spans="1:66" s="124" customFormat="1" hidden="1">
      <c r="C428" s="124" t="s">
        <v>304</v>
      </c>
      <c r="H428" s="124">
        <f t="shared" si="2207"/>
        <v>0</v>
      </c>
      <c r="I428" s="124">
        <f t="shared" si="2203"/>
        <v>0</v>
      </c>
      <c r="J428" s="124">
        <f t="shared" si="2203"/>
        <v>0</v>
      </c>
      <c r="K428" s="124">
        <f t="shared" si="2203"/>
        <v>0</v>
      </c>
      <c r="L428" s="124">
        <f t="shared" si="2203"/>
        <v>0</v>
      </c>
      <c r="M428" s="124">
        <f t="shared" si="2203"/>
        <v>0</v>
      </c>
      <c r="N428" s="124">
        <f t="shared" si="2203"/>
        <v>0</v>
      </c>
      <c r="O428" s="124">
        <f t="shared" si="2203"/>
        <v>0</v>
      </c>
      <c r="P428" s="124">
        <f t="shared" si="2203"/>
        <v>0</v>
      </c>
      <c r="Q428" s="124">
        <f t="shared" si="2203"/>
        <v>0</v>
      </c>
      <c r="R428" s="124">
        <f t="shared" si="2203"/>
        <v>0</v>
      </c>
      <c r="S428" s="124">
        <f t="shared" si="2203"/>
        <v>0</v>
      </c>
      <c r="T428" s="124">
        <f t="shared" si="2203"/>
        <v>0</v>
      </c>
      <c r="U428" s="124" t="e">
        <f t="shared" si="2203"/>
        <v>#N/A</v>
      </c>
      <c r="V428" s="124" t="e">
        <f t="shared" si="2203"/>
        <v>#N/A</v>
      </c>
      <c r="W428" s="124" t="e">
        <f t="shared" si="2203"/>
        <v>#N/A</v>
      </c>
      <c r="X428" s="124" t="e">
        <f t="shared" si="2203"/>
        <v>#N/A</v>
      </c>
      <c r="Y428" s="124" t="e">
        <f t="shared" si="2204"/>
        <v>#N/A</v>
      </c>
      <c r="Z428" s="124" t="e">
        <f t="shared" si="2204"/>
        <v>#N/A</v>
      </c>
      <c r="AA428" s="124" t="e">
        <f t="shared" si="2204"/>
        <v>#N/A</v>
      </c>
      <c r="AB428" s="124" t="e">
        <f t="shared" si="2204"/>
        <v>#N/A</v>
      </c>
      <c r="AC428" s="124" t="e">
        <f t="shared" si="2204"/>
        <v>#N/A</v>
      </c>
      <c r="AD428" s="124" t="e">
        <f t="shared" si="2204"/>
        <v>#N/A</v>
      </c>
      <c r="AE428" s="124" t="e">
        <f t="shared" si="2204"/>
        <v>#N/A</v>
      </c>
      <c r="AF428" s="124" t="e">
        <f t="shared" si="2204"/>
        <v>#N/A</v>
      </c>
      <c r="AG428" s="124" t="e">
        <f t="shared" si="2204"/>
        <v>#N/A</v>
      </c>
      <c r="AH428" s="124" t="e">
        <f t="shared" si="2204"/>
        <v>#N/A</v>
      </c>
      <c r="AI428" s="124" t="e">
        <f t="shared" si="2204"/>
        <v>#N/A</v>
      </c>
      <c r="AJ428" s="124" t="e">
        <f t="shared" si="2204"/>
        <v>#N/A</v>
      </c>
      <c r="AK428" s="124" t="e">
        <f t="shared" si="2204"/>
        <v>#N/A</v>
      </c>
      <c r="AL428" s="124" t="e">
        <f t="shared" si="2204"/>
        <v>#N/A</v>
      </c>
      <c r="AM428" s="124" t="e">
        <f t="shared" si="2204"/>
        <v>#N/A</v>
      </c>
      <c r="AN428" s="124" t="e">
        <f t="shared" si="2204"/>
        <v>#N/A</v>
      </c>
      <c r="AO428" s="124" t="e">
        <f t="shared" si="2205"/>
        <v>#N/A</v>
      </c>
      <c r="AP428" s="124" t="e">
        <f t="shared" si="2205"/>
        <v>#N/A</v>
      </c>
      <c r="AQ428" s="124" t="e">
        <f t="shared" si="2205"/>
        <v>#N/A</v>
      </c>
      <c r="AR428" s="124" t="e">
        <f t="shared" si="2205"/>
        <v>#N/A</v>
      </c>
      <c r="AS428" s="124" t="e">
        <f t="shared" si="2205"/>
        <v>#N/A</v>
      </c>
      <c r="AT428" s="124" t="e">
        <f t="shared" si="2205"/>
        <v>#N/A</v>
      </c>
      <c r="AU428" s="124" t="e">
        <f t="shared" si="2205"/>
        <v>#N/A</v>
      </c>
      <c r="AV428" s="124" t="e">
        <f t="shared" si="2205"/>
        <v>#N/A</v>
      </c>
      <c r="AW428" s="124" t="e">
        <f t="shared" si="2205"/>
        <v>#N/A</v>
      </c>
      <c r="AX428" s="124" t="e">
        <f t="shared" si="2205"/>
        <v>#N/A</v>
      </c>
      <c r="AY428" s="124" t="e">
        <f t="shared" si="2205"/>
        <v>#N/A</v>
      </c>
      <c r="AZ428" s="124" t="e">
        <f t="shared" si="2205"/>
        <v>#N/A</v>
      </c>
      <c r="BA428" s="124" t="e">
        <f t="shared" si="2205"/>
        <v>#N/A</v>
      </c>
      <c r="BB428" s="124" t="e">
        <f t="shared" si="2205"/>
        <v>#N/A</v>
      </c>
      <c r="BC428" s="124" t="e">
        <f t="shared" si="2205"/>
        <v>#N/A</v>
      </c>
      <c r="BD428" s="124" t="e">
        <f t="shared" si="2205"/>
        <v>#N/A</v>
      </c>
      <c r="BE428" s="124" t="e">
        <f t="shared" si="2206"/>
        <v>#N/A</v>
      </c>
      <c r="BF428" s="124" t="e">
        <f t="shared" si="2206"/>
        <v>#N/A</v>
      </c>
      <c r="BG428" s="124" t="e">
        <f t="shared" si="2206"/>
        <v>#N/A</v>
      </c>
      <c r="BH428" s="124" t="e">
        <f t="shared" si="2206"/>
        <v>#N/A</v>
      </c>
      <c r="BI428" s="124" t="e">
        <f t="shared" si="2206"/>
        <v>#N/A</v>
      </c>
      <c r="BJ428" s="124" t="e">
        <f t="shared" si="2206"/>
        <v>#N/A</v>
      </c>
      <c r="BK428" s="124" t="e">
        <f t="shared" si="2206"/>
        <v>#N/A</v>
      </c>
      <c r="BL428" s="124" t="e">
        <f t="shared" si="2206"/>
        <v>#N/A</v>
      </c>
      <c r="BM428" s="124" t="e">
        <f t="shared" si="2206"/>
        <v>#N/A</v>
      </c>
      <c r="BN428" s="124" t="e">
        <f t="shared" si="2206"/>
        <v>#N/A</v>
      </c>
    </row>
    <row r="429" spans="1:66" s="124" customFormat="1" hidden="1"/>
    <row r="430" spans="1:66" s="124" customFormat="1" hidden="1"/>
    <row r="431" spans="1:66" s="124" customFormat="1"/>
    <row r="432" spans="1:66" s="124" customFormat="1">
      <c r="A432" s="124" t="s">
        <v>39</v>
      </c>
      <c r="B432" s="190">
        <f>Input!L96</f>
        <v>66391000</v>
      </c>
      <c r="D432" s="124">
        <f>B433</f>
        <v>15</v>
      </c>
      <c r="E432" s="124">
        <f>IF(D432&gt;0,D432-1,0)</f>
        <v>14</v>
      </c>
      <c r="F432" s="124">
        <f t="shared" ref="F432" si="2208">IF(E432&gt;0,E432-1,0)</f>
        <v>13</v>
      </c>
      <c r="G432" s="124">
        <f t="shared" ref="G432" si="2209">IF(F432&gt;0,F432-1,0)</f>
        <v>12</v>
      </c>
      <c r="H432" s="124">
        <f t="shared" ref="H432" si="2210">IF(G432&gt;0,G432-1,0)</f>
        <v>11</v>
      </c>
      <c r="I432" s="124">
        <f t="shared" ref="I432" si="2211">IF(H432&gt;0,H432-1,0)</f>
        <v>10</v>
      </c>
      <c r="J432" s="124">
        <f t="shared" ref="J432" si="2212">IF(I432&gt;0,I432-1,0)</f>
        <v>9</v>
      </c>
      <c r="K432" s="124">
        <f t="shared" ref="K432" si="2213">IF(J432&gt;0,J432-1,0)</f>
        <v>8</v>
      </c>
      <c r="L432" s="124">
        <f t="shared" ref="L432" si="2214">IF(K432&gt;0,K432-1,0)</f>
        <v>7</v>
      </c>
      <c r="M432" s="124">
        <f t="shared" ref="M432" si="2215">IF(L432&gt;0,L432-1,0)</f>
        <v>6</v>
      </c>
      <c r="N432" s="124">
        <f t="shared" ref="N432" si="2216">IF(M432&gt;0,M432-1,0)</f>
        <v>5</v>
      </c>
      <c r="O432" s="124">
        <f t="shared" ref="O432" si="2217">IF(N432&gt;0,N432-1,0)</f>
        <v>4</v>
      </c>
      <c r="P432" s="124">
        <f t="shared" ref="P432" si="2218">IF(O432&gt;0,O432-1,0)</f>
        <v>3</v>
      </c>
      <c r="Q432" s="124">
        <f t="shared" ref="Q432" si="2219">IF(P432&gt;0,P432-1,0)</f>
        <v>2</v>
      </c>
      <c r="R432" s="124">
        <f t="shared" ref="R432" si="2220">IF(Q432&gt;0,Q432-1,0)</f>
        <v>1</v>
      </c>
      <c r="S432" s="124">
        <f t="shared" ref="S432" si="2221">IF(R432&gt;0,R432-1,0)</f>
        <v>0</v>
      </c>
      <c r="T432" s="124">
        <f t="shared" ref="T432" si="2222">IF(S432&gt;0,S432-1,0)</f>
        <v>0</v>
      </c>
      <c r="U432" s="124">
        <f t="shared" ref="U432" si="2223">IF(T432&gt;0,T432-1,0)</f>
        <v>0</v>
      </c>
      <c r="V432" s="124">
        <f t="shared" ref="V432" si="2224">IF(U432&gt;0,U432-1,0)</f>
        <v>0</v>
      </c>
      <c r="W432" s="124">
        <f t="shared" ref="W432" si="2225">IF(V432&gt;0,V432-1,0)</f>
        <v>0</v>
      </c>
      <c r="X432" s="124">
        <f t="shared" ref="X432" si="2226">IF(W432&gt;0,W432-1,0)</f>
        <v>0</v>
      </c>
      <c r="Y432" s="124">
        <f t="shared" ref="Y432" si="2227">IF(X432&gt;0,X432-1,0)</f>
        <v>0</v>
      </c>
      <c r="Z432" s="124">
        <f t="shared" ref="Z432" si="2228">IF(Y432&gt;0,Y432-1,0)</f>
        <v>0</v>
      </c>
      <c r="AA432" s="124">
        <f t="shared" ref="AA432" si="2229">IF(Z432&gt;0,Z432-1,0)</f>
        <v>0</v>
      </c>
      <c r="AB432" s="124">
        <f t="shared" ref="AB432" si="2230">IF(AA432&gt;0,AA432-1,0)</f>
        <v>0</v>
      </c>
      <c r="AC432" s="124">
        <f t="shared" ref="AC432" si="2231">IF(AB432&gt;0,AB432-1,0)</f>
        <v>0</v>
      </c>
      <c r="AD432" s="124">
        <f t="shared" ref="AD432" si="2232">IF(AC432&gt;0,AC432-1,0)</f>
        <v>0</v>
      </c>
      <c r="AE432" s="124">
        <f t="shared" ref="AE432" si="2233">IF(AD432&gt;0,AD432-1,0)</f>
        <v>0</v>
      </c>
      <c r="AF432" s="124">
        <f t="shared" ref="AF432" si="2234">IF(AE432&gt;0,AE432-1,0)</f>
        <v>0</v>
      </c>
      <c r="AG432" s="124">
        <f t="shared" ref="AG432" si="2235">IF(AF432&gt;0,AF432-1,0)</f>
        <v>0</v>
      </c>
      <c r="AH432" s="124">
        <f t="shared" ref="AH432" si="2236">IF(AG432&gt;0,AG432-1,0)</f>
        <v>0</v>
      </c>
      <c r="AI432" s="124">
        <f t="shared" ref="AI432" si="2237">IF(AH432&gt;0,AH432-1,0)</f>
        <v>0</v>
      </c>
      <c r="AJ432" s="124">
        <f t="shared" ref="AJ432" si="2238">IF(AI432&gt;0,AI432-1,0)</f>
        <v>0</v>
      </c>
      <c r="AK432" s="124">
        <f t="shared" ref="AK432" si="2239">IF(AJ432&gt;0,AJ432-1,0)</f>
        <v>0</v>
      </c>
      <c r="AL432" s="124">
        <f t="shared" ref="AL432" si="2240">IF(AK432&gt;0,AK432-1,0)</f>
        <v>0</v>
      </c>
      <c r="AM432" s="124">
        <f t="shared" ref="AM432" si="2241">IF(AL432&gt;0,AL432-1,0)</f>
        <v>0</v>
      </c>
      <c r="AN432" s="124">
        <f t="shared" ref="AN432" si="2242">IF(AM432&gt;0,AM432-1,0)</f>
        <v>0</v>
      </c>
      <c r="AO432" s="124">
        <f t="shared" ref="AO432" si="2243">IF(AN432&gt;0,AN432-1,0)</f>
        <v>0</v>
      </c>
      <c r="AP432" s="124">
        <f t="shared" ref="AP432" si="2244">IF(AO432&gt;0,AO432-1,0)</f>
        <v>0</v>
      </c>
      <c r="AQ432" s="124">
        <f t="shared" ref="AQ432" si="2245">IF(AP432&gt;0,AP432-1,0)</f>
        <v>0</v>
      </c>
      <c r="AR432" s="124">
        <f t="shared" ref="AR432" si="2246">IF(AQ432&gt;0,AQ432-1,0)</f>
        <v>0</v>
      </c>
      <c r="AS432" s="124">
        <f t="shared" ref="AS432" si="2247">IF(AR432&gt;0,AR432-1,0)</f>
        <v>0</v>
      </c>
      <c r="AT432" s="124">
        <f t="shared" ref="AT432" si="2248">IF(AS432&gt;0,AS432-1,0)</f>
        <v>0</v>
      </c>
      <c r="AU432" s="124">
        <f t="shared" ref="AU432" si="2249">IF(AT432&gt;0,AT432-1,0)</f>
        <v>0</v>
      </c>
      <c r="AV432" s="124">
        <f t="shared" ref="AV432" si="2250">IF(AU432&gt;0,AU432-1,0)</f>
        <v>0</v>
      </c>
      <c r="AW432" s="124">
        <f t="shared" ref="AW432" si="2251">IF(AV432&gt;0,AV432-1,0)</f>
        <v>0</v>
      </c>
      <c r="AX432" s="124">
        <f t="shared" ref="AX432" si="2252">IF(AW432&gt;0,AW432-1,0)</f>
        <v>0</v>
      </c>
      <c r="AY432" s="124">
        <f t="shared" ref="AY432" si="2253">IF(AX432&gt;0,AX432-1,0)</f>
        <v>0</v>
      </c>
      <c r="AZ432" s="124">
        <f t="shared" ref="AZ432" si="2254">IF(AY432&gt;0,AY432-1,0)</f>
        <v>0</v>
      </c>
      <c r="BA432" s="124">
        <f t="shared" ref="BA432" si="2255">IF(AZ432&gt;0,AZ432-1,0)</f>
        <v>0</v>
      </c>
      <c r="BB432" s="124">
        <f t="shared" ref="BB432" si="2256">IF(BA432&gt;0,BA432-1,0)</f>
        <v>0</v>
      </c>
      <c r="BC432" s="124">
        <f t="shared" ref="BC432" si="2257">IF(BB432&gt;0,BB432-1,0)</f>
        <v>0</v>
      </c>
      <c r="BD432" s="124">
        <f t="shared" ref="BD432" si="2258">IF(BC432&gt;0,BC432-1,0)</f>
        <v>0</v>
      </c>
      <c r="BE432" s="124">
        <f t="shared" ref="BE432" si="2259">IF(BD432&gt;0,BD432-1,0)</f>
        <v>0</v>
      </c>
      <c r="BF432" s="124">
        <f t="shared" ref="BF432" si="2260">IF(BE432&gt;0,BE432-1,0)</f>
        <v>0</v>
      </c>
      <c r="BG432" s="124">
        <f t="shared" ref="BG432" si="2261">IF(BF432&gt;0,BF432-1,0)</f>
        <v>0</v>
      </c>
      <c r="BH432" s="124">
        <f t="shared" ref="BH432" si="2262">IF(BG432&gt;0,BG432-1,0)</f>
        <v>0</v>
      </c>
      <c r="BI432" s="124">
        <f t="shared" ref="BI432" si="2263">IF(BH432&gt;0,BH432-1,0)</f>
        <v>0</v>
      </c>
      <c r="BJ432" s="124">
        <f t="shared" ref="BJ432" si="2264">IF(BI432&gt;0,BI432-1,0)</f>
        <v>0</v>
      </c>
      <c r="BK432" s="124">
        <f t="shared" ref="BK432" si="2265">IF(BJ432&gt;0,BJ432-1,0)</f>
        <v>0</v>
      </c>
      <c r="BL432" s="124">
        <f t="shared" ref="BL432" si="2266">IF(BK432&gt;0,BK432-1,0)</f>
        <v>0</v>
      </c>
      <c r="BM432" s="124">
        <f t="shared" ref="BM432" si="2267">IF(BL432&gt;0,BL432-1,0)</f>
        <v>0</v>
      </c>
      <c r="BN432" s="124">
        <f t="shared" ref="BN432" si="2268">IF(BM432&gt;0,BM432-1,0)</f>
        <v>0</v>
      </c>
    </row>
    <row r="433" spans="1:66" s="124" customFormat="1" ht="18.75">
      <c r="A433" s="127" t="s">
        <v>301</v>
      </c>
      <c r="B433" s="127">
        <v>15</v>
      </c>
      <c r="C433" s="124" t="s">
        <v>303</v>
      </c>
      <c r="D433" s="190">
        <f t="shared" ref="D433:S434" si="2269">IFERROR(D445,0)+IFERROR(D451,0)+IFERROR(D457,0)+IFERROR(D463,0)+IFERROR(D469,0)</f>
        <v>13278200</v>
      </c>
      <c r="E433" s="190">
        <f t="shared" si="2269"/>
        <v>25976555.930277705</v>
      </c>
      <c r="F433" s="190">
        <f t="shared" si="2269"/>
        <v>38061519.669656321</v>
      </c>
      <c r="G433" s="190">
        <f t="shared" si="2269"/>
        <v>49497602.098519541</v>
      </c>
      <c r="H433" s="190">
        <f t="shared" si="2269"/>
        <v>60247260.798187554</v>
      </c>
      <c r="I433" s="190">
        <f t="shared" si="2269"/>
        <v>56992581.252899781</v>
      </c>
      <c r="J433" s="190">
        <f t="shared" si="2269"/>
        <v>53549595.248206064</v>
      </c>
      <c r="K433" s="190">
        <f t="shared" si="2269"/>
        <v>49907407.910383642</v>
      </c>
      <c r="L433" s="190">
        <f t="shared" si="2269"/>
        <v>46054494.019444346</v>
      </c>
      <c r="M433" s="190">
        <f t="shared" si="2269"/>
        <v>41978661.539100714</v>
      </c>
      <c r="N433" s="190">
        <f t="shared" si="2269"/>
        <v>37667013.036680058</v>
      </c>
      <c r="O433" s="190">
        <f t="shared" si="2269"/>
        <v>33105904.870905057</v>
      </c>
      <c r="P433" s="190">
        <f t="shared" si="2269"/>
        <v>28280904.018395938</v>
      </c>
      <c r="Q433" s="190">
        <f t="shared" si="2269"/>
        <v>23176742.402277358</v>
      </c>
      <c r="R433" s="190">
        <f t="shared" si="2269"/>
        <v>17777268.578369062</v>
      </c>
      <c r="S433" s="190">
        <f t="shared" si="2269"/>
        <v>12065396.626077499</v>
      </c>
      <c r="T433" s="190">
        <f t="shared" ref="T433:BN433" si="2270">IFERROR(T445,0)+IFERROR(T451,0)+IFERROR(T457,0)+IFERROR(T463,0)+IFERROR(T469,0)</f>
        <v>7371134.8662685081</v>
      </c>
      <c r="U433" s="190">
        <f t="shared" si="2270"/>
        <v>3753359.3172214366</v>
      </c>
      <c r="V433" s="190">
        <f t="shared" si="2270"/>
        <v>1274352.3954160817</v>
      </c>
      <c r="W433" s="190">
        <f t="shared" si="2270"/>
        <v>0</v>
      </c>
      <c r="X433" s="190">
        <f t="shared" si="2270"/>
        <v>0</v>
      </c>
      <c r="Y433" s="190">
        <f t="shared" si="2270"/>
        <v>0</v>
      </c>
      <c r="Z433" s="190">
        <f t="shared" si="2270"/>
        <v>0</v>
      </c>
      <c r="AA433" s="190">
        <f t="shared" si="2270"/>
        <v>0</v>
      </c>
      <c r="AB433" s="190">
        <f t="shared" si="2270"/>
        <v>0</v>
      </c>
      <c r="AC433" s="190">
        <f t="shared" si="2270"/>
        <v>0</v>
      </c>
      <c r="AD433" s="190">
        <f t="shared" si="2270"/>
        <v>0</v>
      </c>
      <c r="AE433" s="190">
        <f t="shared" si="2270"/>
        <v>0</v>
      </c>
      <c r="AF433" s="190">
        <f t="shared" si="2270"/>
        <v>0</v>
      </c>
      <c r="AG433" s="190">
        <f t="shared" si="2270"/>
        <v>0</v>
      </c>
      <c r="AH433" s="190">
        <f t="shared" si="2270"/>
        <v>0</v>
      </c>
      <c r="AI433" s="190">
        <f t="shared" si="2270"/>
        <v>0</v>
      </c>
      <c r="AJ433" s="190">
        <f t="shared" si="2270"/>
        <v>0</v>
      </c>
      <c r="AK433" s="190">
        <f t="shared" si="2270"/>
        <v>0</v>
      </c>
      <c r="AL433" s="190">
        <f t="shared" si="2270"/>
        <v>0</v>
      </c>
      <c r="AM433" s="190">
        <f t="shared" si="2270"/>
        <v>0</v>
      </c>
      <c r="AN433" s="190">
        <f t="shared" si="2270"/>
        <v>0</v>
      </c>
      <c r="AO433" s="190">
        <f t="shared" si="2270"/>
        <v>0</v>
      </c>
      <c r="AP433" s="190">
        <f t="shared" si="2270"/>
        <v>0</v>
      </c>
      <c r="AQ433" s="190">
        <f t="shared" si="2270"/>
        <v>0</v>
      </c>
      <c r="AR433" s="190">
        <f t="shared" si="2270"/>
        <v>0</v>
      </c>
      <c r="AS433" s="190">
        <f t="shared" si="2270"/>
        <v>0</v>
      </c>
      <c r="AT433" s="190">
        <f t="shared" si="2270"/>
        <v>0</v>
      </c>
      <c r="AU433" s="190">
        <f t="shared" si="2270"/>
        <v>0</v>
      </c>
      <c r="AV433" s="190">
        <f t="shared" si="2270"/>
        <v>0</v>
      </c>
      <c r="AW433" s="190">
        <f t="shared" si="2270"/>
        <v>0</v>
      </c>
      <c r="AX433" s="190">
        <f t="shared" si="2270"/>
        <v>0</v>
      </c>
      <c r="AY433" s="190">
        <f t="shared" si="2270"/>
        <v>0</v>
      </c>
      <c r="AZ433" s="190">
        <f t="shared" si="2270"/>
        <v>0</v>
      </c>
      <c r="BA433" s="190">
        <f t="shared" si="2270"/>
        <v>0</v>
      </c>
      <c r="BB433" s="190">
        <f t="shared" si="2270"/>
        <v>0</v>
      </c>
      <c r="BC433" s="190">
        <f t="shared" si="2270"/>
        <v>0</v>
      </c>
      <c r="BD433" s="190">
        <f t="shared" si="2270"/>
        <v>0</v>
      </c>
      <c r="BE433" s="190">
        <f t="shared" si="2270"/>
        <v>0</v>
      </c>
      <c r="BF433" s="190">
        <f t="shared" si="2270"/>
        <v>0</v>
      </c>
      <c r="BG433" s="190">
        <f t="shared" si="2270"/>
        <v>0</v>
      </c>
      <c r="BH433" s="190">
        <f t="shared" si="2270"/>
        <v>0</v>
      </c>
      <c r="BI433" s="190">
        <f t="shared" si="2270"/>
        <v>0</v>
      </c>
      <c r="BJ433" s="190">
        <f t="shared" si="2270"/>
        <v>0</v>
      </c>
      <c r="BK433" s="190">
        <f t="shared" si="2270"/>
        <v>0</v>
      </c>
      <c r="BL433" s="190">
        <f t="shared" si="2270"/>
        <v>0</v>
      </c>
      <c r="BM433" s="190">
        <f t="shared" si="2270"/>
        <v>0</v>
      </c>
      <c r="BN433" s="190">
        <f t="shared" si="2270"/>
        <v>0</v>
      </c>
    </row>
    <row r="434" spans="1:66" s="124" customFormat="1">
      <c r="C434" s="124" t="s">
        <v>29</v>
      </c>
      <c r="D434" s="190">
        <f t="shared" si="2269"/>
        <v>579844.06972229725</v>
      </c>
      <c r="E434" s="190">
        <f t="shared" si="2269"/>
        <v>1193236.2606213847</v>
      </c>
      <c r="F434" s="190">
        <f t="shared" si="2269"/>
        <v>1842117.5711367764</v>
      </c>
      <c r="G434" s="190">
        <f t="shared" si="2269"/>
        <v>2528541.300331987</v>
      </c>
      <c r="H434" s="190">
        <f t="shared" si="2269"/>
        <v>3254679.5452877781</v>
      </c>
      <c r="I434" s="190">
        <f t="shared" si="2269"/>
        <v>3442986.004693714</v>
      </c>
      <c r="J434" s="190">
        <f t="shared" si="2269"/>
        <v>3642187.3378224215</v>
      </c>
      <c r="K434" s="190">
        <f t="shared" si="2269"/>
        <v>3852913.8909392902</v>
      </c>
      <c r="L434" s="190">
        <f t="shared" si="2269"/>
        <v>4075832.4803436352</v>
      </c>
      <c r="M434" s="190">
        <f t="shared" si="2269"/>
        <v>4311648.5024206601</v>
      </c>
      <c r="N434" s="190">
        <f>IFERROR(N446,0)+IFERROR(N452,0)+IFERROR(N458,0)+IFERROR(N464,0)+IFERROR(N470,0)</f>
        <v>4561108.1657749983</v>
      </c>
      <c r="O434" s="190">
        <f t="shared" ref="O434:BN434" si="2271">IFERROR(O446,0)+IFERROR(O452,0)+IFERROR(O458,0)+IFERROR(O464,0)+IFERROR(O470,0)</f>
        <v>4825000.8525091223</v>
      </c>
      <c r="P434" s="190">
        <f t="shared" si="2271"/>
        <v>5104161.6161185792</v>
      </c>
      <c r="Q434" s="190">
        <f t="shared" si="2271"/>
        <v>5399473.8239082964</v>
      </c>
      <c r="R434" s="190">
        <f t="shared" si="2271"/>
        <v>5711871.9522915622</v>
      </c>
      <c r="S434" s="190">
        <f t="shared" si="2271"/>
        <v>4694261.7598089911</v>
      </c>
      <c r="T434" s="190">
        <f t="shared" si="2271"/>
        <v>3617775.5490470715</v>
      </c>
      <c r="U434" s="190">
        <f t="shared" si="2271"/>
        <v>2479006.9218053543</v>
      </c>
      <c r="V434" s="190">
        <f t="shared" si="2271"/>
        <v>1274352.3954160812</v>
      </c>
      <c r="W434" s="190">
        <f t="shared" si="2271"/>
        <v>0</v>
      </c>
      <c r="X434" s="190">
        <f t="shared" si="2271"/>
        <v>0</v>
      </c>
      <c r="Y434" s="190">
        <f t="shared" si="2271"/>
        <v>0</v>
      </c>
      <c r="Z434" s="190">
        <f t="shared" si="2271"/>
        <v>0</v>
      </c>
      <c r="AA434" s="190">
        <f t="shared" si="2271"/>
        <v>0</v>
      </c>
      <c r="AB434" s="190">
        <f t="shared" si="2271"/>
        <v>0</v>
      </c>
      <c r="AC434" s="190">
        <f t="shared" si="2271"/>
        <v>0</v>
      </c>
      <c r="AD434" s="190">
        <f t="shared" si="2271"/>
        <v>0</v>
      </c>
      <c r="AE434" s="190">
        <f t="shared" si="2271"/>
        <v>0</v>
      </c>
      <c r="AF434" s="190">
        <f t="shared" si="2271"/>
        <v>0</v>
      </c>
      <c r="AG434" s="190">
        <f t="shared" si="2271"/>
        <v>0</v>
      </c>
      <c r="AH434" s="190">
        <f t="shared" si="2271"/>
        <v>0</v>
      </c>
      <c r="AI434" s="190">
        <f t="shared" si="2271"/>
        <v>0</v>
      </c>
      <c r="AJ434" s="190">
        <f t="shared" si="2271"/>
        <v>0</v>
      </c>
      <c r="AK434" s="190">
        <f t="shared" si="2271"/>
        <v>0</v>
      </c>
      <c r="AL434" s="190">
        <f t="shared" si="2271"/>
        <v>0</v>
      </c>
      <c r="AM434" s="190">
        <f t="shared" si="2271"/>
        <v>0</v>
      </c>
      <c r="AN434" s="190">
        <f t="shared" si="2271"/>
        <v>0</v>
      </c>
      <c r="AO434" s="190">
        <f t="shared" si="2271"/>
        <v>0</v>
      </c>
      <c r="AP434" s="190">
        <f t="shared" si="2271"/>
        <v>0</v>
      </c>
      <c r="AQ434" s="190">
        <f t="shared" si="2271"/>
        <v>0</v>
      </c>
      <c r="AR434" s="190">
        <f t="shared" si="2271"/>
        <v>0</v>
      </c>
      <c r="AS434" s="190">
        <f t="shared" si="2271"/>
        <v>0</v>
      </c>
      <c r="AT434" s="190">
        <f t="shared" si="2271"/>
        <v>0</v>
      </c>
      <c r="AU434" s="190">
        <f t="shared" si="2271"/>
        <v>0</v>
      </c>
      <c r="AV434" s="190">
        <f t="shared" si="2271"/>
        <v>0</v>
      </c>
      <c r="AW434" s="190">
        <f t="shared" si="2271"/>
        <v>0</v>
      </c>
      <c r="AX434" s="190">
        <f t="shared" si="2271"/>
        <v>0</v>
      </c>
      <c r="AY434" s="190">
        <f t="shared" si="2271"/>
        <v>0</v>
      </c>
      <c r="AZ434" s="190">
        <f t="shared" si="2271"/>
        <v>0</v>
      </c>
      <c r="BA434" s="190">
        <f t="shared" si="2271"/>
        <v>0</v>
      </c>
      <c r="BB434" s="190">
        <f t="shared" si="2271"/>
        <v>0</v>
      </c>
      <c r="BC434" s="190">
        <f t="shared" si="2271"/>
        <v>0</v>
      </c>
      <c r="BD434" s="190">
        <f t="shared" si="2271"/>
        <v>0</v>
      </c>
      <c r="BE434" s="190">
        <f t="shared" si="2271"/>
        <v>0</v>
      </c>
      <c r="BF434" s="190">
        <f t="shared" si="2271"/>
        <v>0</v>
      </c>
      <c r="BG434" s="190">
        <f t="shared" si="2271"/>
        <v>0</v>
      </c>
      <c r="BH434" s="190">
        <f t="shared" si="2271"/>
        <v>0</v>
      </c>
      <c r="BI434" s="190">
        <f t="shared" si="2271"/>
        <v>0</v>
      </c>
      <c r="BJ434" s="190">
        <f t="shared" si="2271"/>
        <v>0</v>
      </c>
      <c r="BK434" s="190">
        <f t="shared" si="2271"/>
        <v>0</v>
      </c>
      <c r="BL434" s="190">
        <f t="shared" si="2271"/>
        <v>0</v>
      </c>
      <c r="BM434" s="190">
        <f t="shared" si="2271"/>
        <v>0</v>
      </c>
      <c r="BN434" s="190">
        <f t="shared" si="2271"/>
        <v>0</v>
      </c>
    </row>
    <row r="435" spans="1:66" s="124" customFormat="1">
      <c r="C435" s="124" t="s">
        <v>31</v>
      </c>
      <c r="D435" s="190">
        <f t="shared" ref="D435:BN435" si="2272">IFERROR(D447,0)+IFERROR(D453,0)+IFERROR(D459,0)+IFERROR(D465,0)+IFERROR(D471,0)</f>
        <v>730337.04628687748</v>
      </c>
      <c r="E435" s="190">
        <f t="shared" si="2272"/>
        <v>1427125.971396965</v>
      </c>
      <c r="F435" s="190">
        <f t="shared" si="2272"/>
        <v>2088425.7768907479</v>
      </c>
      <c r="G435" s="190">
        <f t="shared" si="2272"/>
        <v>2712183.1637047119</v>
      </c>
      <c r="H435" s="190">
        <f t="shared" si="2272"/>
        <v>3296226.0347580956</v>
      </c>
      <c r="I435" s="190">
        <f t="shared" si="2272"/>
        <v>3107919.5753521593</v>
      </c>
      <c r="J435" s="190">
        <f t="shared" si="2272"/>
        <v>2908718.2422234518</v>
      </c>
      <c r="K435" s="190">
        <f t="shared" si="2272"/>
        <v>2697991.6891065831</v>
      </c>
      <c r="L435" s="190">
        <f t="shared" si="2272"/>
        <v>2475073.0997022381</v>
      </c>
      <c r="M435" s="190">
        <f t="shared" si="2272"/>
        <v>2239257.0776252137</v>
      </c>
      <c r="N435" s="190">
        <f t="shared" si="2272"/>
        <v>1989797.4142708757</v>
      </c>
      <c r="O435" s="190">
        <f t="shared" si="2272"/>
        <v>1725904.727536751</v>
      </c>
      <c r="P435" s="190">
        <f t="shared" si="2272"/>
        <v>1446743.9639272946</v>
      </c>
      <c r="Q435" s="190">
        <f t="shared" si="2272"/>
        <v>1151431.7561375769</v>
      </c>
      <c r="R435" s="190">
        <f t="shared" si="2272"/>
        <v>839033.62775431131</v>
      </c>
      <c r="S435" s="190">
        <f t="shared" si="2272"/>
        <v>546462.7042277077</v>
      </c>
      <c r="T435" s="190">
        <f t="shared" si="2272"/>
        <v>312767.79898045294</v>
      </c>
      <c r="U435" s="190">
        <f t="shared" si="2272"/>
        <v>141355.3102129951</v>
      </c>
      <c r="V435" s="190">
        <f t="shared" si="2272"/>
        <v>35828.720593093567</v>
      </c>
      <c r="W435" s="190">
        <f t="shared" si="2272"/>
        <v>0</v>
      </c>
      <c r="X435" s="190">
        <f t="shared" si="2272"/>
        <v>0</v>
      </c>
      <c r="Y435" s="190">
        <f t="shared" si="2272"/>
        <v>0</v>
      </c>
      <c r="Z435" s="190">
        <f t="shared" si="2272"/>
        <v>0</v>
      </c>
      <c r="AA435" s="190">
        <f t="shared" si="2272"/>
        <v>0</v>
      </c>
      <c r="AB435" s="190">
        <f t="shared" si="2272"/>
        <v>0</v>
      </c>
      <c r="AC435" s="190">
        <f t="shared" si="2272"/>
        <v>0</v>
      </c>
      <c r="AD435" s="190">
        <f t="shared" si="2272"/>
        <v>0</v>
      </c>
      <c r="AE435" s="190">
        <f t="shared" si="2272"/>
        <v>0</v>
      </c>
      <c r="AF435" s="190">
        <f t="shared" si="2272"/>
        <v>0</v>
      </c>
      <c r="AG435" s="190">
        <f t="shared" si="2272"/>
        <v>0</v>
      </c>
      <c r="AH435" s="190">
        <f t="shared" si="2272"/>
        <v>0</v>
      </c>
      <c r="AI435" s="190">
        <f t="shared" si="2272"/>
        <v>0</v>
      </c>
      <c r="AJ435" s="190">
        <f t="shared" si="2272"/>
        <v>0</v>
      </c>
      <c r="AK435" s="190">
        <f t="shared" si="2272"/>
        <v>0</v>
      </c>
      <c r="AL435" s="190">
        <f t="shared" si="2272"/>
        <v>0</v>
      </c>
      <c r="AM435" s="190">
        <f t="shared" si="2272"/>
        <v>0</v>
      </c>
      <c r="AN435" s="190">
        <f t="shared" si="2272"/>
        <v>0</v>
      </c>
      <c r="AO435" s="190">
        <f t="shared" si="2272"/>
        <v>0</v>
      </c>
      <c r="AP435" s="190">
        <f t="shared" si="2272"/>
        <v>0</v>
      </c>
      <c r="AQ435" s="190">
        <f t="shared" si="2272"/>
        <v>0</v>
      </c>
      <c r="AR435" s="190">
        <f t="shared" si="2272"/>
        <v>0</v>
      </c>
      <c r="AS435" s="190">
        <f t="shared" si="2272"/>
        <v>0</v>
      </c>
      <c r="AT435" s="190">
        <f t="shared" si="2272"/>
        <v>0</v>
      </c>
      <c r="AU435" s="190">
        <f t="shared" si="2272"/>
        <v>0</v>
      </c>
      <c r="AV435" s="190">
        <f t="shared" si="2272"/>
        <v>0</v>
      </c>
      <c r="AW435" s="190">
        <f t="shared" si="2272"/>
        <v>0</v>
      </c>
      <c r="AX435" s="190">
        <f t="shared" si="2272"/>
        <v>0</v>
      </c>
      <c r="AY435" s="190">
        <f t="shared" si="2272"/>
        <v>0</v>
      </c>
      <c r="AZ435" s="190">
        <f t="shared" si="2272"/>
        <v>0</v>
      </c>
      <c r="BA435" s="190">
        <f t="shared" si="2272"/>
        <v>0</v>
      </c>
      <c r="BB435" s="190">
        <f t="shared" si="2272"/>
        <v>0</v>
      </c>
      <c r="BC435" s="190">
        <f t="shared" si="2272"/>
        <v>0</v>
      </c>
      <c r="BD435" s="190">
        <f t="shared" si="2272"/>
        <v>0</v>
      </c>
      <c r="BE435" s="190">
        <f t="shared" si="2272"/>
        <v>0</v>
      </c>
      <c r="BF435" s="190">
        <f t="shared" si="2272"/>
        <v>0</v>
      </c>
      <c r="BG435" s="190">
        <f t="shared" si="2272"/>
        <v>0</v>
      </c>
      <c r="BH435" s="190">
        <f t="shared" si="2272"/>
        <v>0</v>
      </c>
      <c r="BI435" s="190">
        <f t="shared" si="2272"/>
        <v>0</v>
      </c>
      <c r="BJ435" s="190">
        <f t="shared" si="2272"/>
        <v>0</v>
      </c>
      <c r="BK435" s="190">
        <f t="shared" si="2272"/>
        <v>0</v>
      </c>
      <c r="BL435" s="190">
        <f t="shared" si="2272"/>
        <v>0</v>
      </c>
      <c r="BM435" s="190">
        <f t="shared" si="2272"/>
        <v>0</v>
      </c>
      <c r="BN435" s="190">
        <f t="shared" si="2272"/>
        <v>0</v>
      </c>
    </row>
    <row r="436" spans="1:66" s="124" customFormat="1">
      <c r="C436" s="124" t="s">
        <v>33</v>
      </c>
      <c r="D436" s="190">
        <f t="shared" ref="D436:BN437" si="2273">IFERROR(D448,0)+IFERROR(D454,0)+IFERROR(D460,0)+IFERROR(D466,0)+IFERROR(D472,0)</f>
        <v>1310181.1160091746</v>
      </c>
      <c r="E436" s="190">
        <f t="shared" si="2273"/>
        <v>2620362.2320183492</v>
      </c>
      <c r="F436" s="190">
        <f t="shared" si="2273"/>
        <v>3930543.3480275236</v>
      </c>
      <c r="G436" s="190">
        <f t="shared" si="2273"/>
        <v>5240724.4640366985</v>
      </c>
      <c r="H436" s="190">
        <f t="shared" si="2273"/>
        <v>6550905.5800458733</v>
      </c>
      <c r="I436" s="190">
        <f t="shared" si="2273"/>
        <v>6550905.5800458733</v>
      </c>
      <c r="J436" s="190">
        <f t="shared" si="2273"/>
        <v>6550905.5800458733</v>
      </c>
      <c r="K436" s="190">
        <f t="shared" si="2273"/>
        <v>6550905.5800458733</v>
      </c>
      <c r="L436" s="190">
        <f t="shared" si="2273"/>
        <v>6550905.5800458733</v>
      </c>
      <c r="M436" s="190">
        <f t="shared" si="2273"/>
        <v>6550905.5800458733</v>
      </c>
      <c r="N436" s="190">
        <f t="shared" si="2273"/>
        <v>6550905.5800458733</v>
      </c>
      <c r="O436" s="190">
        <f t="shared" si="2273"/>
        <v>6550905.5800458733</v>
      </c>
      <c r="P436" s="190">
        <f t="shared" si="2273"/>
        <v>6550905.5800458733</v>
      </c>
      <c r="Q436" s="190">
        <f t="shared" si="2273"/>
        <v>6550905.5800458733</v>
      </c>
      <c r="R436" s="190">
        <f t="shared" si="2273"/>
        <v>6550905.5800458733</v>
      </c>
      <c r="S436" s="190">
        <f t="shared" si="2273"/>
        <v>5240724.4640366985</v>
      </c>
      <c r="T436" s="190">
        <f t="shared" si="2273"/>
        <v>3930543.3480275236</v>
      </c>
      <c r="U436" s="190">
        <f t="shared" si="2273"/>
        <v>2620362.2320183492</v>
      </c>
      <c r="V436" s="190">
        <f t="shared" si="2273"/>
        <v>1310181.1160091746</v>
      </c>
      <c r="W436" s="190">
        <f t="shared" si="2273"/>
        <v>0</v>
      </c>
      <c r="X436" s="190">
        <f t="shared" si="2273"/>
        <v>0</v>
      </c>
      <c r="Y436" s="190">
        <f t="shared" si="2273"/>
        <v>0</v>
      </c>
      <c r="Z436" s="190">
        <f t="shared" si="2273"/>
        <v>0</v>
      </c>
      <c r="AA436" s="190">
        <f t="shared" si="2273"/>
        <v>0</v>
      </c>
      <c r="AB436" s="190">
        <f t="shared" si="2273"/>
        <v>0</v>
      </c>
      <c r="AC436" s="190">
        <f t="shared" si="2273"/>
        <v>0</v>
      </c>
      <c r="AD436" s="190">
        <f t="shared" si="2273"/>
        <v>0</v>
      </c>
      <c r="AE436" s="190">
        <f t="shared" si="2273"/>
        <v>0</v>
      </c>
      <c r="AF436" s="190">
        <f t="shared" si="2273"/>
        <v>0</v>
      </c>
      <c r="AG436" s="190">
        <f t="shared" si="2273"/>
        <v>0</v>
      </c>
      <c r="AH436" s="190">
        <f t="shared" si="2273"/>
        <v>0</v>
      </c>
      <c r="AI436" s="190">
        <f t="shared" si="2273"/>
        <v>0</v>
      </c>
      <c r="AJ436" s="190">
        <f t="shared" si="2273"/>
        <v>0</v>
      </c>
      <c r="AK436" s="190">
        <f t="shared" si="2273"/>
        <v>0</v>
      </c>
      <c r="AL436" s="190">
        <f t="shared" si="2273"/>
        <v>0</v>
      </c>
      <c r="AM436" s="190">
        <f t="shared" si="2273"/>
        <v>0</v>
      </c>
      <c r="AN436" s="190">
        <f t="shared" si="2273"/>
        <v>0</v>
      </c>
      <c r="AO436" s="190">
        <f t="shared" si="2273"/>
        <v>0</v>
      </c>
      <c r="AP436" s="190">
        <f t="shared" si="2273"/>
        <v>0</v>
      </c>
      <c r="AQ436" s="190">
        <f t="shared" si="2273"/>
        <v>0</v>
      </c>
      <c r="AR436" s="190">
        <f t="shared" si="2273"/>
        <v>0</v>
      </c>
      <c r="AS436" s="190">
        <f t="shared" si="2273"/>
        <v>0</v>
      </c>
      <c r="AT436" s="190">
        <f t="shared" si="2273"/>
        <v>0</v>
      </c>
      <c r="AU436" s="190">
        <f t="shared" si="2273"/>
        <v>0</v>
      </c>
      <c r="AV436" s="190">
        <f t="shared" si="2273"/>
        <v>0</v>
      </c>
      <c r="AW436" s="190">
        <f t="shared" si="2273"/>
        <v>0</v>
      </c>
      <c r="AX436" s="190">
        <f t="shared" si="2273"/>
        <v>0</v>
      </c>
      <c r="AY436" s="190">
        <f t="shared" si="2273"/>
        <v>0</v>
      </c>
      <c r="AZ436" s="190">
        <f t="shared" si="2273"/>
        <v>0</v>
      </c>
      <c r="BA436" s="190">
        <f t="shared" si="2273"/>
        <v>0</v>
      </c>
      <c r="BB436" s="190">
        <f t="shared" si="2273"/>
        <v>0</v>
      </c>
      <c r="BC436" s="190">
        <f t="shared" si="2273"/>
        <v>0</v>
      </c>
      <c r="BD436" s="190">
        <f t="shared" si="2273"/>
        <v>0</v>
      </c>
      <c r="BE436" s="190">
        <f t="shared" si="2273"/>
        <v>0</v>
      </c>
      <c r="BF436" s="190">
        <f t="shared" si="2273"/>
        <v>0</v>
      </c>
      <c r="BG436" s="190">
        <f t="shared" si="2273"/>
        <v>0</v>
      </c>
      <c r="BH436" s="190">
        <f t="shared" si="2273"/>
        <v>0</v>
      </c>
      <c r="BI436" s="190">
        <f t="shared" si="2273"/>
        <v>0</v>
      </c>
      <c r="BJ436" s="190">
        <f t="shared" si="2273"/>
        <v>0</v>
      </c>
      <c r="BK436" s="190">
        <f t="shared" si="2273"/>
        <v>0</v>
      </c>
      <c r="BL436" s="190">
        <f t="shared" si="2273"/>
        <v>0</v>
      </c>
      <c r="BM436" s="190">
        <f t="shared" si="2273"/>
        <v>0</v>
      </c>
      <c r="BN436" s="190">
        <f t="shared" si="2273"/>
        <v>0</v>
      </c>
    </row>
    <row r="437" spans="1:66" s="124" customFormat="1">
      <c r="C437" s="124" t="s">
        <v>304</v>
      </c>
      <c r="D437" s="190">
        <f t="shared" si="2273"/>
        <v>12698355.930277703</v>
      </c>
      <c r="E437" s="190">
        <f t="shared" si="2273"/>
        <v>24783319.669656321</v>
      </c>
      <c r="F437" s="190">
        <f t="shared" si="2273"/>
        <v>36219402.098519541</v>
      </c>
      <c r="G437" s="190">
        <f t="shared" si="2273"/>
        <v>46969060.798187554</v>
      </c>
      <c r="H437" s="190">
        <f t="shared" si="2273"/>
        <v>56992581.252899781</v>
      </c>
      <c r="I437" s="190">
        <f t="shared" si="2273"/>
        <v>53549595.248206064</v>
      </c>
      <c r="J437" s="190">
        <f t="shared" si="2273"/>
        <v>49907407.910383642</v>
      </c>
      <c r="K437" s="190">
        <f t="shared" si="2273"/>
        <v>46054494.019444346</v>
      </c>
      <c r="L437" s="190">
        <f t="shared" si="2273"/>
        <v>41978661.539100714</v>
      </c>
      <c r="M437" s="190">
        <f t="shared" si="2273"/>
        <v>37667013.036680058</v>
      </c>
      <c r="N437" s="190">
        <f t="shared" si="2273"/>
        <v>33105904.870905057</v>
      </c>
      <c r="O437" s="190">
        <f t="shared" si="2273"/>
        <v>28280904.018395938</v>
      </c>
      <c r="P437" s="190">
        <f t="shared" si="2273"/>
        <v>23176742.402277358</v>
      </c>
      <c r="Q437" s="190">
        <f t="shared" si="2273"/>
        <v>17777268.578369062</v>
      </c>
      <c r="R437" s="190">
        <f t="shared" si="2273"/>
        <v>12065396.626077499</v>
      </c>
      <c r="S437" s="190">
        <f t="shared" si="2273"/>
        <v>7371134.8662685081</v>
      </c>
      <c r="T437" s="190">
        <f t="shared" si="2273"/>
        <v>3753359.3172214366</v>
      </c>
      <c r="U437" s="190">
        <f t="shared" si="2273"/>
        <v>1274352.3954160817</v>
      </c>
      <c r="V437" s="190">
        <f t="shared" si="2273"/>
        <v>0</v>
      </c>
      <c r="W437" s="190">
        <f t="shared" si="2273"/>
        <v>0</v>
      </c>
      <c r="X437" s="190">
        <f t="shared" si="2273"/>
        <v>0</v>
      </c>
      <c r="Y437" s="190">
        <f t="shared" si="2273"/>
        <v>0</v>
      </c>
      <c r="Z437" s="190">
        <f t="shared" si="2273"/>
        <v>0</v>
      </c>
      <c r="AA437" s="190">
        <f t="shared" si="2273"/>
        <v>0</v>
      </c>
      <c r="AB437" s="190">
        <f t="shared" si="2273"/>
        <v>0</v>
      </c>
      <c r="AC437" s="190">
        <f t="shared" si="2273"/>
        <v>0</v>
      </c>
      <c r="AD437" s="190">
        <f t="shared" si="2273"/>
        <v>0</v>
      </c>
      <c r="AE437" s="190">
        <f t="shared" si="2273"/>
        <v>0</v>
      </c>
      <c r="AF437" s="190">
        <f t="shared" si="2273"/>
        <v>0</v>
      </c>
      <c r="AG437" s="190">
        <f t="shared" si="2273"/>
        <v>0</v>
      </c>
      <c r="AH437" s="190">
        <f t="shared" si="2273"/>
        <v>0</v>
      </c>
      <c r="AI437" s="190">
        <f t="shared" si="2273"/>
        <v>0</v>
      </c>
      <c r="AJ437" s="190">
        <f t="shared" si="2273"/>
        <v>0</v>
      </c>
      <c r="AK437" s="190">
        <f t="shared" si="2273"/>
        <v>0</v>
      </c>
      <c r="AL437" s="190">
        <f t="shared" si="2273"/>
        <v>0</v>
      </c>
      <c r="AM437" s="190">
        <f t="shared" si="2273"/>
        <v>0</v>
      </c>
      <c r="AN437" s="190">
        <f t="shared" si="2273"/>
        <v>0</v>
      </c>
      <c r="AO437" s="190">
        <f t="shared" si="2273"/>
        <v>0</v>
      </c>
      <c r="AP437" s="190">
        <f t="shared" si="2273"/>
        <v>0</v>
      </c>
      <c r="AQ437" s="190">
        <f t="shared" si="2273"/>
        <v>0</v>
      </c>
      <c r="AR437" s="190">
        <f t="shared" si="2273"/>
        <v>0</v>
      </c>
      <c r="AS437" s="190">
        <f t="shared" si="2273"/>
        <v>0</v>
      </c>
      <c r="AT437" s="190">
        <f t="shared" si="2273"/>
        <v>0</v>
      </c>
      <c r="AU437" s="190">
        <f t="shared" si="2273"/>
        <v>0</v>
      </c>
      <c r="AV437" s="190">
        <f t="shared" si="2273"/>
        <v>0</v>
      </c>
      <c r="AW437" s="190">
        <f t="shared" si="2273"/>
        <v>0</v>
      </c>
      <c r="AX437" s="190">
        <f t="shared" si="2273"/>
        <v>0</v>
      </c>
      <c r="AY437" s="190">
        <f t="shared" si="2273"/>
        <v>0</v>
      </c>
      <c r="AZ437" s="190">
        <f t="shared" si="2273"/>
        <v>0</v>
      </c>
      <c r="BA437" s="190">
        <f t="shared" si="2273"/>
        <v>0</v>
      </c>
      <c r="BB437" s="190">
        <f t="shared" si="2273"/>
        <v>0</v>
      </c>
      <c r="BC437" s="190">
        <f t="shared" si="2273"/>
        <v>0</v>
      </c>
      <c r="BD437" s="190">
        <f t="shared" si="2273"/>
        <v>0</v>
      </c>
      <c r="BE437" s="190">
        <f t="shared" si="2273"/>
        <v>0</v>
      </c>
      <c r="BF437" s="190">
        <f t="shared" si="2273"/>
        <v>0</v>
      </c>
      <c r="BG437" s="190">
        <f t="shared" si="2273"/>
        <v>0</v>
      </c>
      <c r="BH437" s="190">
        <f t="shared" si="2273"/>
        <v>0</v>
      </c>
      <c r="BI437" s="190">
        <f t="shared" si="2273"/>
        <v>0</v>
      </c>
      <c r="BJ437" s="190">
        <f t="shared" si="2273"/>
        <v>0</v>
      </c>
      <c r="BK437" s="190">
        <f t="shared" si="2273"/>
        <v>0</v>
      </c>
      <c r="BL437" s="190">
        <f t="shared" si="2273"/>
        <v>0</v>
      </c>
      <c r="BM437" s="190">
        <f t="shared" si="2273"/>
        <v>0</v>
      </c>
      <c r="BN437" s="190">
        <f t="shared" si="2273"/>
        <v>0</v>
      </c>
    </row>
    <row r="438" spans="1:66" s="124" customFormat="1"/>
    <row r="439" spans="1:66" s="124" customFormat="1"/>
    <row r="440" spans="1:66" s="124" customFormat="1" hidden="1"/>
    <row r="441" spans="1:66" s="124" customFormat="1" hidden="1"/>
    <row r="442" spans="1:66" s="124" customFormat="1" hidden="1"/>
    <row r="443" spans="1:66" s="124" customFormat="1" hidden="1">
      <c r="A443" s="124" t="s">
        <v>300</v>
      </c>
      <c r="B443" s="124">
        <f>B432/5</f>
        <v>13278200</v>
      </c>
      <c r="C443" s="110"/>
      <c r="D443" s="124">
        <v>2015</v>
      </c>
      <c r="E443" s="124">
        <v>2016</v>
      </c>
      <c r="F443" s="124">
        <v>2017</v>
      </c>
      <c r="G443" s="124">
        <v>2018</v>
      </c>
      <c r="H443" s="124">
        <v>2019</v>
      </c>
      <c r="I443" s="124">
        <v>2020</v>
      </c>
      <c r="J443" s="124">
        <v>2021</v>
      </c>
      <c r="K443" s="124">
        <v>2022</v>
      </c>
      <c r="L443" s="124">
        <v>2023</v>
      </c>
      <c r="M443" s="124">
        <v>2024</v>
      </c>
      <c r="N443" s="124">
        <v>2025</v>
      </c>
      <c r="O443" s="124">
        <v>2026</v>
      </c>
      <c r="P443" s="124">
        <v>2027</v>
      </c>
      <c r="Q443" s="124">
        <v>2028</v>
      </c>
      <c r="R443" s="124">
        <v>2029</v>
      </c>
      <c r="S443" s="124">
        <v>2030</v>
      </c>
      <c r="T443" s="124">
        <v>2031</v>
      </c>
      <c r="U443" s="124">
        <v>2032</v>
      </c>
      <c r="V443" s="124">
        <v>2033</v>
      </c>
      <c r="W443" s="124">
        <v>2034</v>
      </c>
      <c r="X443" s="124">
        <v>2035</v>
      </c>
      <c r="Y443" s="124">
        <v>2036</v>
      </c>
      <c r="Z443" s="124">
        <v>2037</v>
      </c>
      <c r="AA443" s="124">
        <v>2038</v>
      </c>
      <c r="AB443" s="124">
        <v>2039</v>
      </c>
      <c r="AC443" s="124">
        <v>2040</v>
      </c>
      <c r="AD443" s="124">
        <v>2041</v>
      </c>
      <c r="AE443" s="124">
        <v>2042</v>
      </c>
      <c r="AF443" s="124">
        <v>2043</v>
      </c>
      <c r="AG443" s="124">
        <v>2044</v>
      </c>
      <c r="AH443" s="124">
        <v>2045</v>
      </c>
      <c r="AI443" s="124">
        <v>2046</v>
      </c>
      <c r="AJ443" s="124">
        <v>2047</v>
      </c>
      <c r="AK443" s="124">
        <v>2048</v>
      </c>
      <c r="AL443" s="124">
        <v>2049</v>
      </c>
      <c r="AM443" s="124">
        <v>2050</v>
      </c>
      <c r="AN443" s="124">
        <v>2051</v>
      </c>
      <c r="AO443" s="124">
        <v>2052</v>
      </c>
      <c r="AP443" s="124">
        <v>2053</v>
      </c>
      <c r="AQ443" s="124">
        <v>2054</v>
      </c>
      <c r="AR443" s="124">
        <v>2055</v>
      </c>
      <c r="AS443" s="124">
        <v>2056</v>
      </c>
      <c r="AT443" s="124">
        <v>2057</v>
      </c>
      <c r="AU443" s="124">
        <v>2058</v>
      </c>
      <c r="AV443" s="124">
        <v>2059</v>
      </c>
      <c r="AW443" s="124">
        <v>2060</v>
      </c>
      <c r="AX443" s="124">
        <v>2061</v>
      </c>
      <c r="AY443" s="124">
        <v>2062</v>
      </c>
      <c r="AZ443" s="124">
        <v>2063</v>
      </c>
      <c r="BA443" s="124">
        <v>2064</v>
      </c>
      <c r="BB443" s="124">
        <v>2065</v>
      </c>
      <c r="BC443" s="124">
        <v>2066</v>
      </c>
      <c r="BD443" s="124">
        <v>2067</v>
      </c>
      <c r="BE443" s="124">
        <v>2068</v>
      </c>
      <c r="BF443" s="124">
        <v>2069</v>
      </c>
      <c r="BG443" s="124">
        <v>2070</v>
      </c>
      <c r="BH443" s="124">
        <v>2071</v>
      </c>
      <c r="BI443" s="124">
        <v>2072</v>
      </c>
      <c r="BJ443" s="124">
        <v>2073</v>
      </c>
      <c r="BK443" s="124">
        <v>2074</v>
      </c>
      <c r="BL443" s="124">
        <v>2075</v>
      </c>
      <c r="BM443" s="124">
        <v>2076</v>
      </c>
      <c r="BN443" s="124">
        <v>2077</v>
      </c>
    </row>
    <row r="444" spans="1:66" s="124" customFormat="1" hidden="1">
      <c r="A444" s="124" t="s">
        <v>301</v>
      </c>
      <c r="B444" s="124">
        <f>B433</f>
        <v>15</v>
      </c>
      <c r="D444" s="124">
        <f>B444</f>
        <v>15</v>
      </c>
      <c r="E444" s="124">
        <f>IF(D444&gt;0,D444-1,0)</f>
        <v>14</v>
      </c>
      <c r="F444" s="124">
        <f t="shared" ref="F444" si="2274">IF(E444&gt;0,E444-1,0)</f>
        <v>13</v>
      </c>
      <c r="G444" s="124">
        <f t="shared" ref="G444" si="2275">IF(F444&gt;0,F444-1,0)</f>
        <v>12</v>
      </c>
      <c r="H444" s="124">
        <f t="shared" ref="H444" si="2276">IF(G444&gt;0,G444-1,0)</f>
        <v>11</v>
      </c>
      <c r="I444" s="124">
        <f t="shared" ref="I444" si="2277">IF(H444&gt;0,H444-1,0)</f>
        <v>10</v>
      </c>
      <c r="J444" s="124">
        <f t="shared" ref="J444" si="2278">IF(I444&gt;0,I444-1,0)</f>
        <v>9</v>
      </c>
      <c r="K444" s="124">
        <f t="shared" ref="K444" si="2279">IF(J444&gt;0,J444-1,0)</f>
        <v>8</v>
      </c>
      <c r="L444" s="124">
        <f t="shared" ref="L444" si="2280">IF(K444&gt;0,K444-1,0)</f>
        <v>7</v>
      </c>
      <c r="M444" s="124">
        <f t="shared" ref="M444" si="2281">IF(L444&gt;0,L444-1,0)</f>
        <v>6</v>
      </c>
      <c r="N444" s="124">
        <f t="shared" ref="N444" si="2282">IF(M444&gt;0,M444-1,0)</f>
        <v>5</v>
      </c>
      <c r="O444" s="124">
        <f t="shared" ref="O444" si="2283">IF(N444&gt;0,N444-1,0)</f>
        <v>4</v>
      </c>
      <c r="P444" s="124">
        <f t="shared" ref="P444" si="2284">IF(O444&gt;0,O444-1,0)</f>
        <v>3</v>
      </c>
      <c r="Q444" s="124">
        <f t="shared" ref="Q444" si="2285">IF(P444&gt;0,P444-1,0)</f>
        <v>2</v>
      </c>
      <c r="R444" s="124">
        <f t="shared" ref="R444" si="2286">IF(Q444&gt;0,Q444-1,0)</f>
        <v>1</v>
      </c>
      <c r="S444" s="124">
        <f t="shared" ref="S444" si="2287">IF(R444&gt;0,R444-1,0)</f>
        <v>0</v>
      </c>
      <c r="T444" s="124">
        <f t="shared" ref="T444" si="2288">IF(S444&gt;0,S444-1,0)</f>
        <v>0</v>
      </c>
      <c r="U444" s="124">
        <f t="shared" ref="U444" si="2289">IF(T444&gt;0,T444-1,0)</f>
        <v>0</v>
      </c>
      <c r="V444" s="124">
        <f t="shared" ref="V444" si="2290">IF(U444&gt;0,U444-1,0)</f>
        <v>0</v>
      </c>
      <c r="W444" s="124">
        <f t="shared" ref="W444" si="2291">IF(V444&gt;0,V444-1,0)</f>
        <v>0</v>
      </c>
      <c r="X444" s="124">
        <f t="shared" ref="X444" si="2292">IF(W444&gt;0,W444-1,0)</f>
        <v>0</v>
      </c>
      <c r="Y444" s="124">
        <f t="shared" ref="Y444" si="2293">IF(X444&gt;0,X444-1,0)</f>
        <v>0</v>
      </c>
      <c r="Z444" s="124">
        <f t="shared" ref="Z444" si="2294">IF(Y444&gt;0,Y444-1,0)</f>
        <v>0</v>
      </c>
      <c r="AA444" s="124">
        <f t="shared" ref="AA444" si="2295">IF(Z444&gt;0,Z444-1,0)</f>
        <v>0</v>
      </c>
      <c r="AB444" s="124">
        <f t="shared" ref="AB444" si="2296">IF(AA444&gt;0,AA444-1,0)</f>
        <v>0</v>
      </c>
      <c r="AC444" s="124">
        <f t="shared" ref="AC444" si="2297">IF(AB444&gt;0,AB444-1,0)</f>
        <v>0</v>
      </c>
      <c r="AD444" s="124">
        <f t="shared" ref="AD444" si="2298">IF(AC444&gt;0,AC444-1,0)</f>
        <v>0</v>
      </c>
      <c r="AE444" s="124">
        <f t="shared" ref="AE444" si="2299">IF(AD444&gt;0,AD444-1,0)</f>
        <v>0</v>
      </c>
      <c r="AF444" s="124">
        <f t="shared" ref="AF444" si="2300">IF(AE444&gt;0,AE444-1,0)</f>
        <v>0</v>
      </c>
      <c r="AG444" s="124">
        <f t="shared" ref="AG444" si="2301">IF(AF444&gt;0,AF444-1,0)</f>
        <v>0</v>
      </c>
      <c r="AH444" s="124">
        <f t="shared" ref="AH444" si="2302">IF(AG444&gt;0,AG444-1,0)</f>
        <v>0</v>
      </c>
      <c r="AI444" s="124">
        <f t="shared" ref="AI444" si="2303">IF(AH444&gt;0,AH444-1,0)</f>
        <v>0</v>
      </c>
      <c r="AJ444" s="124">
        <f t="shared" ref="AJ444" si="2304">IF(AI444&gt;0,AI444-1,0)</f>
        <v>0</v>
      </c>
      <c r="AK444" s="124">
        <f t="shared" ref="AK444" si="2305">IF(AJ444&gt;0,AJ444-1,0)</f>
        <v>0</v>
      </c>
      <c r="AL444" s="124">
        <f t="shared" ref="AL444" si="2306">IF(AK444&gt;0,AK444-1,0)</f>
        <v>0</v>
      </c>
      <c r="AM444" s="124">
        <f t="shared" ref="AM444" si="2307">IF(AL444&gt;0,AL444-1,0)</f>
        <v>0</v>
      </c>
      <c r="AN444" s="124">
        <f t="shared" ref="AN444" si="2308">IF(AM444&gt;0,AM444-1,0)</f>
        <v>0</v>
      </c>
      <c r="AO444" s="124">
        <f t="shared" ref="AO444" si="2309">IF(AN444&gt;0,AN444-1,0)</f>
        <v>0</v>
      </c>
      <c r="AP444" s="124">
        <f t="shared" ref="AP444" si="2310">IF(AO444&gt;0,AO444-1,0)</f>
        <v>0</v>
      </c>
      <c r="AQ444" s="124">
        <f t="shared" ref="AQ444" si="2311">IF(AP444&gt;0,AP444-1,0)</f>
        <v>0</v>
      </c>
      <c r="AR444" s="124">
        <f t="shared" ref="AR444" si="2312">IF(AQ444&gt;0,AQ444-1,0)</f>
        <v>0</v>
      </c>
      <c r="AS444" s="124">
        <f t="shared" ref="AS444" si="2313">IF(AR444&gt;0,AR444-1,0)</f>
        <v>0</v>
      </c>
      <c r="AT444" s="124">
        <f t="shared" ref="AT444" si="2314">IF(AS444&gt;0,AS444-1,0)</f>
        <v>0</v>
      </c>
      <c r="AU444" s="124">
        <f t="shared" ref="AU444" si="2315">IF(AT444&gt;0,AT444-1,0)</f>
        <v>0</v>
      </c>
      <c r="AV444" s="124">
        <f t="shared" ref="AV444" si="2316">IF(AU444&gt;0,AU444-1,0)</f>
        <v>0</v>
      </c>
      <c r="AW444" s="124">
        <f t="shared" ref="AW444" si="2317">IF(AV444&gt;0,AV444-1,0)</f>
        <v>0</v>
      </c>
      <c r="AX444" s="124">
        <f t="shared" ref="AX444" si="2318">IF(AW444&gt;0,AW444-1,0)</f>
        <v>0</v>
      </c>
      <c r="AY444" s="124">
        <f t="shared" ref="AY444" si="2319">IF(AX444&gt;0,AX444-1,0)</f>
        <v>0</v>
      </c>
      <c r="AZ444" s="124">
        <f t="shared" ref="AZ444" si="2320">IF(AY444&gt;0,AY444-1,0)</f>
        <v>0</v>
      </c>
      <c r="BA444" s="124">
        <f t="shared" ref="BA444" si="2321">IF(AZ444&gt;0,AZ444-1,0)</f>
        <v>0</v>
      </c>
      <c r="BB444" s="124">
        <f t="shared" ref="BB444" si="2322">IF(BA444&gt;0,BA444-1,0)</f>
        <v>0</v>
      </c>
      <c r="BC444" s="124">
        <f t="shared" ref="BC444" si="2323">IF(BB444&gt;0,BB444-1,0)</f>
        <v>0</v>
      </c>
      <c r="BD444" s="124">
        <f t="shared" ref="BD444" si="2324">IF(BC444&gt;0,BC444-1,0)</f>
        <v>0</v>
      </c>
      <c r="BE444" s="124">
        <f t="shared" ref="BE444" si="2325">IF(BD444&gt;0,BD444-1,0)</f>
        <v>0</v>
      </c>
      <c r="BF444" s="124">
        <f t="shared" ref="BF444" si="2326">IF(BE444&gt;0,BE444-1,0)</f>
        <v>0</v>
      </c>
      <c r="BG444" s="124">
        <f t="shared" ref="BG444" si="2327">IF(BF444&gt;0,BF444-1,0)</f>
        <v>0</v>
      </c>
      <c r="BH444" s="124">
        <f t="shared" ref="BH444" si="2328">IF(BG444&gt;0,BG444-1,0)</f>
        <v>0</v>
      </c>
      <c r="BI444" s="124">
        <f t="shared" ref="BI444" si="2329">IF(BH444&gt;0,BH444-1,0)</f>
        <v>0</v>
      </c>
      <c r="BJ444" s="124">
        <f t="shared" ref="BJ444" si="2330">IF(BI444&gt;0,BI444-1,0)</f>
        <v>0</v>
      </c>
      <c r="BK444" s="124">
        <f t="shared" ref="BK444" si="2331">IF(BJ444&gt;0,BJ444-1,0)</f>
        <v>0</v>
      </c>
      <c r="BL444" s="124">
        <f t="shared" ref="BL444" si="2332">IF(BK444&gt;0,BK444-1,0)</f>
        <v>0</v>
      </c>
      <c r="BM444" s="124">
        <f t="shared" ref="BM444" si="2333">IF(BL444&gt;0,BL444-1,0)</f>
        <v>0</v>
      </c>
      <c r="BN444" s="124">
        <f t="shared" ref="BN444" si="2334">IF(BM444&gt;0,BM444-1,0)</f>
        <v>0</v>
      </c>
    </row>
    <row r="445" spans="1:66" s="124" customFormat="1" hidden="1">
      <c r="D445" s="124">
        <f>B443</f>
        <v>13278200</v>
      </c>
      <c r="E445" s="124">
        <f>D449</f>
        <v>12698355.930277703</v>
      </c>
      <c r="F445" s="124">
        <f t="shared" ref="F445" si="2335">E449</f>
        <v>12084963.739378616</v>
      </c>
      <c r="G445" s="124">
        <f t="shared" ref="G445" si="2336">F449</f>
        <v>11436082.428863224</v>
      </c>
      <c r="H445" s="124">
        <f t="shared" ref="H445" si="2337">G449</f>
        <v>10749658.699668013</v>
      </c>
      <c r="I445" s="124">
        <f t="shared" ref="I445" si="2338">H449</f>
        <v>10023520.454712221</v>
      </c>
      <c r="J445" s="124">
        <f t="shared" ref="J445" si="2339">I449</f>
        <v>9255369.9255839884</v>
      </c>
      <c r="K445" s="124">
        <f t="shared" ref="K445" si="2340">J449</f>
        <v>8442776.4015561938</v>
      </c>
      <c r="L445" s="124">
        <f t="shared" ref="L445" si="2341">K449</f>
        <v>7583168.5379239339</v>
      </c>
      <c r="M445" s="124">
        <f t="shared" ref="M445" si="2342">L449</f>
        <v>6673826.2193243783</v>
      </c>
      <c r="N445" s="124">
        <f t="shared" ref="N445" si="2343">M449</f>
        <v>5711871.9522915632</v>
      </c>
      <c r="O445" s="124">
        <f t="shared" ref="O445" si="2344">N449</f>
        <v>4694261.759808992</v>
      </c>
      <c r="P445" s="124">
        <f t="shared" ref="P445" si="2345">O449</f>
        <v>3617775.549047072</v>
      </c>
      <c r="Q445" s="124">
        <f t="shared" ref="Q445" si="2346">P449</f>
        <v>2479006.9218053548</v>
      </c>
      <c r="R445" s="124">
        <f t="shared" ref="R445" si="2347">Q449</f>
        <v>1274352.3954160817</v>
      </c>
      <c r="S445" s="124">
        <f t="shared" ref="S445" si="2348">R449</f>
        <v>0</v>
      </c>
      <c r="T445" s="124" t="e">
        <f t="shared" ref="T445" si="2349">S449</f>
        <v>#N/A</v>
      </c>
      <c r="U445" s="124" t="e">
        <f t="shared" ref="U445" si="2350">T449</f>
        <v>#N/A</v>
      </c>
      <c r="V445" s="124" t="e">
        <f t="shared" ref="V445" si="2351">U449</f>
        <v>#N/A</v>
      </c>
      <c r="W445" s="124" t="e">
        <f t="shared" ref="W445" si="2352">V449</f>
        <v>#N/A</v>
      </c>
      <c r="X445" s="124" t="e">
        <f t="shared" ref="X445" si="2353">W449</f>
        <v>#N/A</v>
      </c>
      <c r="Y445" s="124" t="e">
        <f t="shared" ref="Y445" si="2354">X449</f>
        <v>#N/A</v>
      </c>
      <c r="Z445" s="124" t="e">
        <f t="shared" ref="Z445" si="2355">Y449</f>
        <v>#N/A</v>
      </c>
      <c r="AA445" s="124" t="e">
        <f t="shared" ref="AA445" si="2356">Z449</f>
        <v>#N/A</v>
      </c>
      <c r="AB445" s="124" t="e">
        <f t="shared" ref="AB445" si="2357">AA449</f>
        <v>#N/A</v>
      </c>
      <c r="AC445" s="124" t="e">
        <f t="shared" ref="AC445" si="2358">AB449</f>
        <v>#N/A</v>
      </c>
      <c r="AD445" s="124" t="e">
        <f t="shared" ref="AD445" si="2359">AC449</f>
        <v>#N/A</v>
      </c>
      <c r="AE445" s="124" t="e">
        <f t="shared" ref="AE445" si="2360">AD449</f>
        <v>#N/A</v>
      </c>
      <c r="AF445" s="124" t="e">
        <f t="shared" ref="AF445" si="2361">AE449</f>
        <v>#N/A</v>
      </c>
      <c r="AG445" s="124" t="e">
        <f t="shared" ref="AG445" si="2362">AF449</f>
        <v>#N/A</v>
      </c>
      <c r="AH445" s="124" t="e">
        <f t="shared" ref="AH445" si="2363">AG449</f>
        <v>#N/A</v>
      </c>
      <c r="AI445" s="124" t="e">
        <f t="shared" ref="AI445" si="2364">AH449</f>
        <v>#N/A</v>
      </c>
      <c r="AJ445" s="124" t="e">
        <f t="shared" ref="AJ445" si="2365">AI449</f>
        <v>#N/A</v>
      </c>
      <c r="AK445" s="124" t="e">
        <f t="shared" ref="AK445" si="2366">AJ449</f>
        <v>#N/A</v>
      </c>
      <c r="AL445" s="124" t="e">
        <f t="shared" ref="AL445" si="2367">AK449</f>
        <v>#N/A</v>
      </c>
      <c r="AM445" s="124" t="e">
        <f t="shared" ref="AM445" si="2368">AL449</f>
        <v>#N/A</v>
      </c>
      <c r="AN445" s="124" t="e">
        <f t="shared" ref="AN445" si="2369">AM449</f>
        <v>#N/A</v>
      </c>
      <c r="AO445" s="124" t="e">
        <f t="shared" ref="AO445" si="2370">AN449</f>
        <v>#N/A</v>
      </c>
      <c r="AP445" s="124" t="e">
        <f t="shared" ref="AP445" si="2371">AO449</f>
        <v>#N/A</v>
      </c>
      <c r="AQ445" s="124" t="e">
        <f t="shared" ref="AQ445" si="2372">AP449</f>
        <v>#N/A</v>
      </c>
      <c r="AR445" s="124" t="e">
        <f t="shared" ref="AR445" si="2373">AQ449</f>
        <v>#N/A</v>
      </c>
      <c r="AS445" s="124" t="e">
        <f t="shared" ref="AS445" si="2374">AR449</f>
        <v>#N/A</v>
      </c>
      <c r="AT445" s="124" t="e">
        <f t="shared" ref="AT445" si="2375">AS449</f>
        <v>#N/A</v>
      </c>
      <c r="AU445" s="124" t="e">
        <f t="shared" ref="AU445" si="2376">AT449</f>
        <v>#N/A</v>
      </c>
      <c r="AV445" s="124" t="e">
        <f t="shared" ref="AV445" si="2377">AU449</f>
        <v>#N/A</v>
      </c>
      <c r="AW445" s="124" t="e">
        <f t="shared" ref="AW445" si="2378">AV449</f>
        <v>#N/A</v>
      </c>
      <c r="AX445" s="124" t="e">
        <f t="shared" ref="AX445" si="2379">AW449</f>
        <v>#N/A</v>
      </c>
      <c r="AY445" s="124" t="e">
        <f t="shared" ref="AY445" si="2380">AX449</f>
        <v>#N/A</v>
      </c>
      <c r="AZ445" s="124" t="e">
        <f t="shared" ref="AZ445" si="2381">AY449</f>
        <v>#N/A</v>
      </c>
      <c r="BA445" s="124" t="e">
        <f t="shared" ref="BA445" si="2382">AZ449</f>
        <v>#N/A</v>
      </c>
      <c r="BB445" s="124" t="e">
        <f t="shared" ref="BB445" si="2383">BA449</f>
        <v>#N/A</v>
      </c>
      <c r="BC445" s="124" t="e">
        <f t="shared" ref="BC445" si="2384">BB449</f>
        <v>#N/A</v>
      </c>
      <c r="BD445" s="124" t="e">
        <f t="shared" ref="BD445" si="2385">BC449</f>
        <v>#N/A</v>
      </c>
      <c r="BE445" s="124" t="e">
        <f t="shared" ref="BE445" si="2386">BD449</f>
        <v>#N/A</v>
      </c>
      <c r="BF445" s="124" t="e">
        <f t="shared" ref="BF445" si="2387">BE449</f>
        <v>#N/A</v>
      </c>
      <c r="BG445" s="124" t="e">
        <f t="shared" ref="BG445" si="2388">BF449</f>
        <v>#N/A</v>
      </c>
      <c r="BH445" s="124" t="e">
        <f t="shared" ref="BH445" si="2389">BG449</f>
        <v>#N/A</v>
      </c>
      <c r="BI445" s="124" t="e">
        <f t="shared" ref="BI445" si="2390">BH449</f>
        <v>#N/A</v>
      </c>
      <c r="BJ445" s="124" t="e">
        <f t="shared" ref="BJ445" si="2391">BI449</f>
        <v>#N/A</v>
      </c>
      <c r="BK445" s="124" t="e">
        <f t="shared" ref="BK445" si="2392">BJ449</f>
        <v>#N/A</v>
      </c>
      <c r="BL445" s="124" t="e">
        <f t="shared" ref="BL445" si="2393">BK449</f>
        <v>#N/A</v>
      </c>
      <c r="BM445" s="124" t="e">
        <f t="shared" ref="BM445" si="2394">BL449</f>
        <v>#N/A</v>
      </c>
      <c r="BN445" s="124" t="e">
        <f t="shared" ref="BN445" si="2395">BM449</f>
        <v>#N/A</v>
      </c>
    </row>
    <row r="446" spans="1:66" s="124" customFormat="1" hidden="1">
      <c r="C446" s="124" t="s">
        <v>29</v>
      </c>
      <c r="D446" s="124">
        <f>IF($D444&gt;=1,($B443/HLOOKUP($D444,'Annuity Cal'!$H$7:$BE$11,2,FALSE))*HLOOKUP(D444,'Annuity Cal'!$H$7:$BE$11,3,FALSE),(IF(D444&lt;=(-1),D444,0)))</f>
        <v>579844.06972229725</v>
      </c>
      <c r="E446" s="124">
        <f>IF($D444&gt;=1,($B443/HLOOKUP($D444,'Annuity Cal'!$H$7:$BE$11,2,FALSE))*HLOOKUP(E444,'Annuity Cal'!$H$7:$BE$11,3,FALSE),(IF(E444&lt;=(-1),E444,0)))</f>
        <v>613392.19089908735</v>
      </c>
      <c r="F446" s="124">
        <f>IF($D444&gt;=1,($B443/HLOOKUP($D444,'Annuity Cal'!$H$7:$BE$11,2,FALSE))*HLOOKUP(F444,'Annuity Cal'!$H$7:$BE$11,3,FALSE),(IF(F444&lt;=(-1),F444,0)))</f>
        <v>648881.31051539164</v>
      </c>
      <c r="G446" s="124">
        <f>IF($D444&gt;=1,($B443/HLOOKUP($D444,'Annuity Cal'!$H$7:$BE$11,2,FALSE))*HLOOKUP(G444,'Annuity Cal'!$H$7:$BE$11,3,FALSE),(IF(G444&lt;=(-1),G444,0)))</f>
        <v>686423.72919521073</v>
      </c>
      <c r="H446" s="124">
        <f>IF($D444&gt;=1,($B443/HLOOKUP($D444,'Annuity Cal'!$H$7:$BE$11,2,FALSE))*HLOOKUP(H444,'Annuity Cal'!$H$7:$BE$11,3,FALSE),(IF(H444&lt;=(-1),H444,0)))</f>
        <v>726138.24495579093</v>
      </c>
      <c r="I446" s="124">
        <f>IF($D444&gt;=1,($B443/HLOOKUP($D444,'Annuity Cal'!$H$7:$BE$11,2,FALSE))*HLOOKUP(I444,'Annuity Cal'!$H$7:$BE$11,3,FALSE),(IF(I444&lt;=(-1),I444,0)))</f>
        <v>768150.52912823309</v>
      </c>
      <c r="J446" s="124">
        <f>IF($D444&gt;=1,($B443/HLOOKUP($D444,'Annuity Cal'!$H$7:$BE$11,2,FALSE))*HLOOKUP(J444,'Annuity Cal'!$H$7:$BE$11,3,FALSE),(IF(J444&lt;=(-1),J444,0)))</f>
        <v>812593.52402779518</v>
      </c>
      <c r="K446" s="124">
        <f>IF($D444&gt;=1,($B443/HLOOKUP($D444,'Annuity Cal'!$H$7:$BE$11,2,FALSE))*HLOOKUP(K444,'Annuity Cal'!$H$7:$BE$11,3,FALSE),(IF(K444&lt;=(-1),K444,0)))</f>
        <v>859607.86363226036</v>
      </c>
      <c r="L446" s="124">
        <f>IF($D444&gt;=1,($B443/HLOOKUP($D444,'Annuity Cal'!$H$7:$BE$11,2,FALSE))*HLOOKUP(L444,'Annuity Cal'!$H$7:$BE$11,3,FALSE),(IF(L444&lt;=(-1),L444,0)))</f>
        <v>909342.31859955552</v>
      </c>
      <c r="M446" s="124">
        <f>IF($D444&gt;=1,($B443/HLOOKUP($D444,'Annuity Cal'!$H$7:$BE$11,2,FALSE))*HLOOKUP(M444,'Annuity Cal'!$H$7:$BE$11,3,FALSE),(IF(M444&lt;=(-1),M444,0)))</f>
        <v>961954.26703281549</v>
      </c>
      <c r="N446" s="124">
        <f>IF($D444&gt;=1,($B443/HLOOKUP($D444,'Annuity Cal'!$H$7:$BE$11,2,FALSE))*HLOOKUP(N444,'Annuity Cal'!$H$7:$BE$11,3,FALSE),(IF(N444&lt;=(-1),N444,0)))</f>
        <v>1017610.1924825711</v>
      </c>
      <c r="O446" s="124">
        <f>IF($D444&gt;=1,($B443/HLOOKUP($D444,'Annuity Cal'!$H$7:$BE$11,2,FALSE))*HLOOKUP(O444,'Annuity Cal'!$H$7:$BE$11,3,FALSE),(IF(O444&lt;=(-1),O444,0)))</f>
        <v>1076486.2107619201</v>
      </c>
      <c r="P446" s="124">
        <f>IF($D444&gt;=1,($B443/HLOOKUP($D444,'Annuity Cal'!$H$7:$BE$11,2,FALSE))*HLOOKUP(P444,'Annuity Cal'!$H$7:$BE$11,3,FALSE),(IF(P444&lt;=(-1),P444,0)))</f>
        <v>1138768.627241717</v>
      </c>
      <c r="Q446" s="124">
        <f>IF($D444&gt;=1,($B443/HLOOKUP($D444,'Annuity Cal'!$H$7:$BE$11,2,FALSE))*HLOOKUP(Q444,'Annuity Cal'!$H$7:$BE$11,3,FALSE),(IF(Q444&lt;=(-1),Q444,0)))</f>
        <v>1204654.5263892731</v>
      </c>
      <c r="R446" s="124">
        <f>IF($D444&gt;=1,($B443/HLOOKUP($D444,'Annuity Cal'!$H$7:$BE$11,2,FALSE))*HLOOKUP(R444,'Annuity Cal'!$H$7:$BE$11,3,FALSE),(IF(R444&lt;=(-1),R444,0)))</f>
        <v>1274352.3954160812</v>
      </c>
      <c r="S446" s="124" t="e">
        <f>IF($D444&gt;=1,($B443/HLOOKUP($D444,'Annuity Cal'!$H$7:$BE$11,2,FALSE))*HLOOKUP(S444,'Annuity Cal'!$H$7:$BE$11,3,FALSE),(IF(S444&lt;=(-1),S444,0)))</f>
        <v>#N/A</v>
      </c>
      <c r="T446" s="124" t="e">
        <f>IF($D444&gt;=1,($B443/HLOOKUP($D444,'Annuity Cal'!$H$7:$BE$11,2,FALSE))*HLOOKUP(T444,'Annuity Cal'!$H$7:$BE$11,3,FALSE),(IF(T444&lt;=(-1),T444,0)))</f>
        <v>#N/A</v>
      </c>
      <c r="U446" s="124" t="e">
        <f>IF($D444&gt;=1,($B443/HLOOKUP($D444,'Annuity Cal'!$H$7:$BE$11,2,FALSE))*HLOOKUP(U444,'Annuity Cal'!$H$7:$BE$11,3,FALSE),(IF(U444&lt;=(-1),U444,0)))</f>
        <v>#N/A</v>
      </c>
      <c r="V446" s="124" t="e">
        <f>IF($D444&gt;=1,($B443/HLOOKUP($D444,'Annuity Cal'!$H$7:$BE$11,2,FALSE))*HLOOKUP(V444,'Annuity Cal'!$H$7:$BE$11,3,FALSE),(IF(V444&lt;=(-1),V444,0)))</f>
        <v>#N/A</v>
      </c>
      <c r="W446" s="124" t="e">
        <f>IF($D444&gt;=1,($B443/HLOOKUP($D444,'Annuity Cal'!$H$7:$BE$11,2,FALSE))*HLOOKUP(W444,'Annuity Cal'!$H$7:$BE$11,3,FALSE),(IF(W444&lt;=(-1),W444,0)))</f>
        <v>#N/A</v>
      </c>
      <c r="X446" s="124" t="e">
        <f>IF($D444&gt;=1,($B443/HLOOKUP($D444,'Annuity Cal'!$H$7:$BE$11,2,FALSE))*HLOOKUP(X444,'Annuity Cal'!$H$7:$BE$11,3,FALSE),(IF(X444&lt;=(-1),X444,0)))</f>
        <v>#N/A</v>
      </c>
      <c r="Y446" s="124" t="e">
        <f>IF($D444&gt;=1,($B443/HLOOKUP($D444,'Annuity Cal'!$H$7:$BE$11,2,FALSE))*HLOOKUP(Y444,'Annuity Cal'!$H$7:$BE$11,3,FALSE),(IF(Y444&lt;=(-1),Y444,0)))</f>
        <v>#N/A</v>
      </c>
      <c r="Z446" s="124" t="e">
        <f>IF($D444&gt;=1,($B443/HLOOKUP($D444,'Annuity Cal'!$H$7:$BE$11,2,FALSE))*HLOOKUP(Z444,'Annuity Cal'!$H$7:$BE$11,3,FALSE),(IF(Z444&lt;=(-1),Z444,0)))</f>
        <v>#N/A</v>
      </c>
      <c r="AA446" s="124" t="e">
        <f>IF($D444&gt;=1,($B443/HLOOKUP($D444,'Annuity Cal'!$H$7:$BE$11,2,FALSE))*HLOOKUP(AA444,'Annuity Cal'!$H$7:$BE$11,3,FALSE),(IF(AA444&lt;=(-1),AA444,0)))</f>
        <v>#N/A</v>
      </c>
      <c r="AB446" s="124" t="e">
        <f>IF($D444&gt;=1,($B443/HLOOKUP($D444,'Annuity Cal'!$H$7:$BE$11,2,FALSE))*HLOOKUP(AB444,'Annuity Cal'!$H$7:$BE$11,3,FALSE),(IF(AB444&lt;=(-1),AB444,0)))</f>
        <v>#N/A</v>
      </c>
      <c r="AC446" s="124" t="e">
        <f>IF($D444&gt;=1,($B443/HLOOKUP($D444,'Annuity Cal'!$H$7:$BE$11,2,FALSE))*HLOOKUP(AC444,'Annuity Cal'!$H$7:$BE$11,3,FALSE),(IF(AC444&lt;=(-1),AC444,0)))</f>
        <v>#N/A</v>
      </c>
      <c r="AD446" s="124" t="e">
        <f>IF($D444&gt;=1,($B443/HLOOKUP($D444,'Annuity Cal'!$H$7:$BE$11,2,FALSE))*HLOOKUP(AD444,'Annuity Cal'!$H$7:$BE$11,3,FALSE),(IF(AD444&lt;=(-1),AD444,0)))</f>
        <v>#N/A</v>
      </c>
      <c r="AE446" s="124" t="e">
        <f>IF($D444&gt;=1,($B443/HLOOKUP($D444,'Annuity Cal'!$H$7:$BE$11,2,FALSE))*HLOOKUP(AE444,'Annuity Cal'!$H$7:$BE$11,3,FALSE),(IF(AE444&lt;=(-1),AE444,0)))</f>
        <v>#N/A</v>
      </c>
      <c r="AF446" s="124" t="e">
        <f>IF($D444&gt;=1,($B443/HLOOKUP($D444,'Annuity Cal'!$H$7:$BE$11,2,FALSE))*HLOOKUP(AF444,'Annuity Cal'!$H$7:$BE$11,3,FALSE),(IF(AF444&lt;=(-1),AF444,0)))</f>
        <v>#N/A</v>
      </c>
      <c r="AG446" s="124" t="e">
        <f>IF($D444&gt;=1,($B443/HLOOKUP($D444,'Annuity Cal'!$H$7:$BE$11,2,FALSE))*HLOOKUP(AG444,'Annuity Cal'!$H$7:$BE$11,3,FALSE),(IF(AG444&lt;=(-1),AG444,0)))</f>
        <v>#N/A</v>
      </c>
      <c r="AH446" s="124" t="e">
        <f>IF($D444&gt;=1,($B443/HLOOKUP($D444,'Annuity Cal'!$H$7:$BE$11,2,FALSE))*HLOOKUP(AH444,'Annuity Cal'!$H$7:$BE$11,3,FALSE),(IF(AH444&lt;=(-1),AH444,0)))</f>
        <v>#N/A</v>
      </c>
      <c r="AI446" s="124" t="e">
        <f>IF($D444&gt;=1,($B443/HLOOKUP($D444,'Annuity Cal'!$H$7:$BE$11,2,FALSE))*HLOOKUP(AI444,'Annuity Cal'!$H$7:$BE$11,3,FALSE),(IF(AI444&lt;=(-1),AI444,0)))</f>
        <v>#N/A</v>
      </c>
      <c r="AJ446" s="124" t="e">
        <f>IF($D444&gt;=1,($B443/HLOOKUP($D444,'Annuity Cal'!$H$7:$BE$11,2,FALSE))*HLOOKUP(AJ444,'Annuity Cal'!$H$7:$BE$11,3,FALSE),(IF(AJ444&lt;=(-1),AJ444,0)))</f>
        <v>#N/A</v>
      </c>
      <c r="AK446" s="124" t="e">
        <f>IF($D444&gt;=1,($B443/HLOOKUP($D444,'Annuity Cal'!$H$7:$BE$11,2,FALSE))*HLOOKUP(AK444,'Annuity Cal'!$H$7:$BE$11,3,FALSE),(IF(AK444&lt;=(-1),AK444,0)))</f>
        <v>#N/A</v>
      </c>
      <c r="AL446" s="124" t="e">
        <f>IF($D444&gt;=1,($B443/HLOOKUP($D444,'Annuity Cal'!$H$7:$BE$11,2,FALSE))*HLOOKUP(AL444,'Annuity Cal'!$H$7:$BE$11,3,FALSE),(IF(AL444&lt;=(-1),AL444,0)))</f>
        <v>#N/A</v>
      </c>
      <c r="AM446" s="124" t="e">
        <f>IF($D444&gt;=1,($B443/HLOOKUP($D444,'Annuity Cal'!$H$7:$BE$11,2,FALSE))*HLOOKUP(AM444,'Annuity Cal'!$H$7:$BE$11,3,FALSE),(IF(AM444&lt;=(-1),AM444,0)))</f>
        <v>#N/A</v>
      </c>
      <c r="AN446" s="124" t="e">
        <f>IF($D444&gt;=1,($B443/HLOOKUP($D444,'Annuity Cal'!$H$7:$BE$11,2,FALSE))*HLOOKUP(AN444,'Annuity Cal'!$H$7:$BE$11,3,FALSE),(IF(AN444&lt;=(-1),AN444,0)))</f>
        <v>#N/A</v>
      </c>
      <c r="AO446" s="124" t="e">
        <f>IF($D444&gt;=1,($B443/HLOOKUP($D444,'Annuity Cal'!$H$7:$BE$11,2,FALSE))*HLOOKUP(AO444,'Annuity Cal'!$H$7:$BE$11,3,FALSE),(IF(AO444&lt;=(-1),AO444,0)))</f>
        <v>#N/A</v>
      </c>
      <c r="AP446" s="124" t="e">
        <f>IF($D444&gt;=1,($B443/HLOOKUP($D444,'Annuity Cal'!$H$7:$BE$11,2,FALSE))*HLOOKUP(AP444,'Annuity Cal'!$H$7:$BE$11,3,FALSE),(IF(AP444&lt;=(-1),AP444,0)))</f>
        <v>#N/A</v>
      </c>
      <c r="AQ446" s="124" t="e">
        <f>IF($D444&gt;=1,($B443/HLOOKUP($D444,'Annuity Cal'!$H$7:$BE$11,2,FALSE))*HLOOKUP(AQ444,'Annuity Cal'!$H$7:$BE$11,3,FALSE),(IF(AQ444&lt;=(-1),AQ444,0)))</f>
        <v>#N/A</v>
      </c>
      <c r="AR446" s="124" t="e">
        <f>IF($D444&gt;=1,($B443/HLOOKUP($D444,'Annuity Cal'!$H$7:$BE$11,2,FALSE))*HLOOKUP(AR444,'Annuity Cal'!$H$7:$BE$11,3,FALSE),(IF(AR444&lt;=(-1),AR444,0)))</f>
        <v>#N/A</v>
      </c>
      <c r="AS446" s="124" t="e">
        <f>IF($D444&gt;=1,($B443/HLOOKUP($D444,'Annuity Cal'!$H$7:$BE$11,2,FALSE))*HLOOKUP(AS444,'Annuity Cal'!$H$7:$BE$11,3,FALSE),(IF(AS444&lt;=(-1),AS444,0)))</f>
        <v>#N/A</v>
      </c>
      <c r="AT446" s="124" t="e">
        <f>IF($D444&gt;=1,($B443/HLOOKUP($D444,'Annuity Cal'!$H$7:$BE$11,2,FALSE))*HLOOKUP(AT444,'Annuity Cal'!$H$7:$BE$11,3,FALSE),(IF(AT444&lt;=(-1),AT444,0)))</f>
        <v>#N/A</v>
      </c>
      <c r="AU446" s="124" t="e">
        <f>IF($D444&gt;=1,($B443/HLOOKUP($D444,'Annuity Cal'!$H$7:$BE$11,2,FALSE))*HLOOKUP(AU444,'Annuity Cal'!$H$7:$BE$11,3,FALSE),(IF(AU444&lt;=(-1),AU444,0)))</f>
        <v>#N/A</v>
      </c>
      <c r="AV446" s="124" t="e">
        <f>IF($D444&gt;=1,($B443/HLOOKUP($D444,'Annuity Cal'!$H$7:$BE$11,2,FALSE))*HLOOKUP(AV444,'Annuity Cal'!$H$7:$BE$11,3,FALSE),(IF(AV444&lt;=(-1),AV444,0)))</f>
        <v>#N/A</v>
      </c>
      <c r="AW446" s="124" t="e">
        <f>IF($D444&gt;=1,($B443/HLOOKUP($D444,'Annuity Cal'!$H$7:$BE$11,2,FALSE))*HLOOKUP(AW444,'Annuity Cal'!$H$7:$BE$11,3,FALSE),(IF(AW444&lt;=(-1),AW444,0)))</f>
        <v>#N/A</v>
      </c>
      <c r="AX446" s="124" t="e">
        <f>IF($D444&gt;=1,($B443/HLOOKUP($D444,'Annuity Cal'!$H$7:$BE$11,2,FALSE))*HLOOKUP(AX444,'Annuity Cal'!$H$7:$BE$11,3,FALSE),(IF(AX444&lt;=(-1),AX444,0)))</f>
        <v>#N/A</v>
      </c>
      <c r="AY446" s="124" t="e">
        <f>IF($D444&gt;=1,($B443/HLOOKUP($D444,'Annuity Cal'!$H$7:$BE$11,2,FALSE))*HLOOKUP(AY444,'Annuity Cal'!$H$7:$BE$11,3,FALSE),(IF(AY444&lt;=(-1),AY444,0)))</f>
        <v>#N/A</v>
      </c>
      <c r="AZ446" s="124" t="e">
        <f>IF($D444&gt;=1,($B443/HLOOKUP($D444,'Annuity Cal'!$H$7:$BE$11,2,FALSE))*HLOOKUP(AZ444,'Annuity Cal'!$H$7:$BE$11,3,FALSE),(IF(AZ444&lt;=(-1),AZ444,0)))</f>
        <v>#N/A</v>
      </c>
      <c r="BA446" s="124" t="e">
        <f>IF($D444&gt;=1,($B443/HLOOKUP($D444,'Annuity Cal'!$H$7:$BE$11,2,FALSE))*HLOOKUP(BA444,'Annuity Cal'!$H$7:$BE$11,3,FALSE),(IF(BA444&lt;=(-1),BA444,0)))</f>
        <v>#N/A</v>
      </c>
      <c r="BB446" s="124" t="e">
        <f>IF($D444&gt;=1,($B443/HLOOKUP($D444,'Annuity Cal'!$H$7:$BE$11,2,FALSE))*HLOOKUP(BB444,'Annuity Cal'!$H$7:$BE$11,3,FALSE),(IF(BB444&lt;=(-1),BB444,0)))</f>
        <v>#N/A</v>
      </c>
      <c r="BC446" s="124" t="e">
        <f>IF($D444&gt;=1,($B443/HLOOKUP($D444,'Annuity Cal'!$H$7:$BE$11,2,FALSE))*HLOOKUP(BC444,'Annuity Cal'!$H$7:$BE$11,3,FALSE),(IF(BC444&lt;=(-1),BC444,0)))</f>
        <v>#N/A</v>
      </c>
      <c r="BD446" s="124" t="e">
        <f>IF($D444&gt;=1,($B443/HLOOKUP($D444,'Annuity Cal'!$H$7:$BE$11,2,FALSE))*HLOOKUP(BD444,'Annuity Cal'!$H$7:$BE$11,3,FALSE),(IF(BD444&lt;=(-1),BD444,0)))</f>
        <v>#N/A</v>
      </c>
      <c r="BE446" s="124" t="e">
        <f>IF($D444&gt;=1,($B443/HLOOKUP($D444,'Annuity Cal'!$H$7:$BE$11,2,FALSE))*HLOOKUP(BE444,'Annuity Cal'!$H$7:$BE$11,3,FALSE),(IF(BE444&lt;=(-1),BE444,0)))</f>
        <v>#N/A</v>
      </c>
      <c r="BF446" s="124" t="e">
        <f>IF($D444&gt;=1,($B443/HLOOKUP($D444,'Annuity Cal'!$H$7:$BE$11,2,FALSE))*HLOOKUP(BF444,'Annuity Cal'!$H$7:$BE$11,3,FALSE),(IF(BF444&lt;=(-1),BF444,0)))</f>
        <v>#N/A</v>
      </c>
      <c r="BG446" s="124" t="e">
        <f>IF($D444&gt;=1,($B443/HLOOKUP($D444,'Annuity Cal'!$H$7:$BE$11,2,FALSE))*HLOOKUP(BG444,'Annuity Cal'!$H$7:$BE$11,3,FALSE),(IF(BG444&lt;=(-1),BG444,0)))</f>
        <v>#N/A</v>
      </c>
      <c r="BH446" s="124" t="e">
        <f>IF($D444&gt;=1,($B443/HLOOKUP($D444,'Annuity Cal'!$H$7:$BE$11,2,FALSE))*HLOOKUP(BH444,'Annuity Cal'!$H$7:$BE$11,3,FALSE),(IF(BH444&lt;=(-1),BH444,0)))</f>
        <v>#N/A</v>
      </c>
      <c r="BI446" s="124" t="e">
        <f>IF($D444&gt;=1,($B443/HLOOKUP($D444,'Annuity Cal'!$H$7:$BE$11,2,FALSE))*HLOOKUP(BI444,'Annuity Cal'!$H$7:$BE$11,3,FALSE),(IF(BI444&lt;=(-1),BI444,0)))</f>
        <v>#N/A</v>
      </c>
      <c r="BJ446" s="124" t="e">
        <f>IF($D444&gt;=1,($B443/HLOOKUP($D444,'Annuity Cal'!$H$7:$BE$11,2,FALSE))*HLOOKUP(BJ444,'Annuity Cal'!$H$7:$BE$11,3,FALSE),(IF(BJ444&lt;=(-1),BJ444,0)))</f>
        <v>#N/A</v>
      </c>
      <c r="BK446" s="124" t="e">
        <f>IF($D444&gt;=1,($B443/HLOOKUP($D444,'Annuity Cal'!$H$7:$BE$11,2,FALSE))*HLOOKUP(BK444,'Annuity Cal'!$H$7:$BE$11,3,FALSE),(IF(BK444&lt;=(-1),BK444,0)))</f>
        <v>#N/A</v>
      </c>
      <c r="BL446" s="124" t="e">
        <f>IF($D444&gt;=1,($B443/HLOOKUP($D444,'Annuity Cal'!$H$7:$BE$11,2,FALSE))*HLOOKUP(BL444,'Annuity Cal'!$H$7:$BE$11,3,FALSE),(IF(BL444&lt;=(-1),BL444,0)))</f>
        <v>#N/A</v>
      </c>
      <c r="BM446" s="124" t="e">
        <f>IF($D444&gt;=1,($B443/HLOOKUP($D444,'Annuity Cal'!$H$7:$BE$11,2,FALSE))*HLOOKUP(BM444,'Annuity Cal'!$H$7:$BE$11,3,FALSE),(IF(BM444&lt;=(-1),BM444,0)))</f>
        <v>#N/A</v>
      </c>
      <c r="BN446" s="124" t="e">
        <f>IF($D444&gt;=1,($B443/HLOOKUP($D444,'Annuity Cal'!$H$7:$BE$11,2,FALSE))*HLOOKUP(BN444,'Annuity Cal'!$H$7:$BE$11,3,FALSE),(IF(BN444&lt;=(-1),BN444,0)))</f>
        <v>#N/A</v>
      </c>
    </row>
    <row r="447" spans="1:66" s="124" customFormat="1" hidden="1">
      <c r="C447" s="124" t="s">
        <v>31</v>
      </c>
      <c r="D447" s="124">
        <f>IF($D444&gt;=1,($B443/HLOOKUP($D444,'Annuity Cal'!$H$7:$BE$11,2,FALSE))*HLOOKUP(D444,'Annuity Cal'!$H$7:$BE$11,4,FALSE),(IF(D444&lt;=(-1),D444,0)))</f>
        <v>730337.04628687748</v>
      </c>
      <c r="E447" s="124">
        <f>IF($D444&gt;=1,($B443/HLOOKUP($D444,'Annuity Cal'!$H$7:$BE$11,2,FALSE))*HLOOKUP(E444,'Annuity Cal'!$H$7:$BE$11,4,FALSE),(IF(E444&lt;=(-1),E444,0)))</f>
        <v>696788.92511008738</v>
      </c>
      <c r="F447" s="124">
        <f>IF($D444&gt;=1,($B443/HLOOKUP($D444,'Annuity Cal'!$H$7:$BE$11,2,FALSE))*HLOOKUP(F444,'Annuity Cal'!$H$7:$BE$11,4,FALSE),(IF(F444&lt;=(-1),F444,0)))</f>
        <v>661299.80549378309</v>
      </c>
      <c r="G447" s="124">
        <f>IF($D444&gt;=1,($B443/HLOOKUP($D444,'Annuity Cal'!$H$7:$BE$11,2,FALSE))*HLOOKUP(G444,'Annuity Cal'!$H$7:$BE$11,4,FALSE),(IF(G444&lt;=(-1),G444,0)))</f>
        <v>623757.38681396388</v>
      </c>
      <c r="H447" s="124">
        <f>IF($D444&gt;=1,($B443/HLOOKUP($D444,'Annuity Cal'!$H$7:$BE$11,2,FALSE))*HLOOKUP(H444,'Annuity Cal'!$H$7:$BE$11,4,FALSE),(IF(H444&lt;=(-1),H444,0)))</f>
        <v>584042.87105338369</v>
      </c>
      <c r="I447" s="124">
        <f>IF($D444&gt;=1,($B443/HLOOKUP($D444,'Annuity Cal'!$H$7:$BE$11,2,FALSE))*HLOOKUP(I444,'Annuity Cal'!$H$7:$BE$11,4,FALSE),(IF(I444&lt;=(-1),I444,0)))</f>
        <v>542030.58688094153</v>
      </c>
      <c r="J447" s="124">
        <f>IF($D444&gt;=1,($B443/HLOOKUP($D444,'Annuity Cal'!$H$7:$BE$11,2,FALSE))*HLOOKUP(J444,'Annuity Cal'!$H$7:$BE$11,4,FALSE),(IF(J444&lt;=(-1),J444,0)))</f>
        <v>497587.59198137955</v>
      </c>
      <c r="K447" s="124">
        <f>IF($D444&gt;=1,($B443/HLOOKUP($D444,'Annuity Cal'!$H$7:$BE$11,2,FALSE))*HLOOKUP(K444,'Annuity Cal'!$H$7:$BE$11,4,FALSE),(IF(K444&lt;=(-1),K444,0)))</f>
        <v>450573.25237691437</v>
      </c>
      <c r="L447" s="124">
        <f>IF($D444&gt;=1,($B443/HLOOKUP($D444,'Annuity Cal'!$H$7:$BE$11,2,FALSE))*HLOOKUP(L444,'Annuity Cal'!$H$7:$BE$11,4,FALSE),(IF(L444&lt;=(-1),L444,0)))</f>
        <v>400838.79740961915</v>
      </c>
      <c r="M447" s="124">
        <f>IF($D444&gt;=1,($B443/HLOOKUP($D444,'Annuity Cal'!$H$7:$BE$11,2,FALSE))*HLOOKUP(M444,'Annuity Cal'!$H$7:$BE$11,4,FALSE),(IF(M444&lt;=(-1),M444,0)))</f>
        <v>348226.84897635918</v>
      </c>
      <c r="N447" s="124">
        <f>IF($D444&gt;=1,($B443/HLOOKUP($D444,'Annuity Cal'!$H$7:$BE$11,2,FALSE))*HLOOKUP(N444,'Annuity Cal'!$H$7:$BE$11,4,FALSE),(IF(N444&lt;=(-1),N444,0)))</f>
        <v>292570.92352660355</v>
      </c>
      <c r="O447" s="124">
        <f>IF($D444&gt;=1,($B443/HLOOKUP($D444,'Annuity Cal'!$H$7:$BE$11,2,FALSE))*HLOOKUP(O444,'Annuity Cal'!$H$7:$BE$11,4,FALSE),(IF(O444&lt;=(-1),O444,0)))</f>
        <v>233694.90524725473</v>
      </c>
      <c r="P447" s="124">
        <f>IF($D444&gt;=1,($B443/HLOOKUP($D444,'Annuity Cal'!$H$7:$BE$11,2,FALSE))*HLOOKUP(P444,'Annuity Cal'!$H$7:$BE$11,4,FALSE),(IF(P444&lt;=(-1),P444,0)))</f>
        <v>171412.48876745781</v>
      </c>
      <c r="Q447" s="124">
        <f>IF($D444&gt;=1,($B443/HLOOKUP($D444,'Annuity Cal'!$H$7:$BE$11,2,FALSE))*HLOOKUP(Q444,'Annuity Cal'!$H$7:$BE$11,4,FALSE),(IF(Q444&lt;=(-1),Q444,0)))</f>
        <v>105526.58961990153</v>
      </c>
      <c r="R447" s="124">
        <f>IF($D444&gt;=1,($B443/HLOOKUP($D444,'Annuity Cal'!$H$7:$BE$11,2,FALSE))*HLOOKUP(R444,'Annuity Cal'!$H$7:$BE$11,4,FALSE),(IF(R444&lt;=(-1),R444,0)))</f>
        <v>35828.720593093567</v>
      </c>
      <c r="S447" s="124" t="e">
        <f>IF($D444&gt;=1,($B443/HLOOKUP($D444,'Annuity Cal'!$H$7:$BE$11,2,FALSE))*HLOOKUP(S444,'Annuity Cal'!$H$7:$BE$11,4,FALSE),(IF(S444&lt;=(-1),S444,0)))</f>
        <v>#N/A</v>
      </c>
      <c r="T447" s="124" t="e">
        <f>IF($D444&gt;=1,($B443/HLOOKUP($D444,'Annuity Cal'!$H$7:$BE$11,2,FALSE))*HLOOKUP(T444,'Annuity Cal'!$H$7:$BE$11,4,FALSE),(IF(T444&lt;=(-1),T444,0)))</f>
        <v>#N/A</v>
      </c>
      <c r="U447" s="124" t="e">
        <f>IF($D444&gt;=1,($B443/HLOOKUP($D444,'Annuity Cal'!$H$7:$BE$11,2,FALSE))*HLOOKUP(U444,'Annuity Cal'!$H$7:$BE$11,4,FALSE),(IF(U444&lt;=(-1),U444,0)))</f>
        <v>#N/A</v>
      </c>
      <c r="V447" s="124" t="e">
        <f>IF($D444&gt;=1,($B443/HLOOKUP($D444,'Annuity Cal'!$H$7:$BE$11,2,FALSE))*HLOOKUP(V444,'Annuity Cal'!$H$7:$BE$11,4,FALSE),(IF(V444&lt;=(-1),V444,0)))</f>
        <v>#N/A</v>
      </c>
      <c r="W447" s="124" t="e">
        <f>IF($D444&gt;=1,($B443/HLOOKUP($D444,'Annuity Cal'!$H$7:$BE$11,2,FALSE))*HLOOKUP(W444,'Annuity Cal'!$H$7:$BE$11,4,FALSE),(IF(W444&lt;=(-1),W444,0)))</f>
        <v>#N/A</v>
      </c>
      <c r="X447" s="124" t="e">
        <f>IF($D444&gt;=1,($B443/HLOOKUP($D444,'Annuity Cal'!$H$7:$BE$11,2,FALSE))*HLOOKUP(X444,'Annuity Cal'!$H$7:$BE$11,4,FALSE),(IF(X444&lt;=(-1),X444,0)))</f>
        <v>#N/A</v>
      </c>
      <c r="Y447" s="124" t="e">
        <f>IF($D444&gt;=1,($B443/HLOOKUP($D444,'Annuity Cal'!$H$7:$BE$11,2,FALSE))*HLOOKUP(Y444,'Annuity Cal'!$H$7:$BE$11,4,FALSE),(IF(Y444&lt;=(-1),Y444,0)))</f>
        <v>#N/A</v>
      </c>
      <c r="Z447" s="124" t="e">
        <f>IF($D444&gt;=1,($B443/HLOOKUP($D444,'Annuity Cal'!$H$7:$BE$11,2,FALSE))*HLOOKUP(Z444,'Annuity Cal'!$H$7:$BE$11,4,FALSE),(IF(Z444&lt;=(-1),Z444,0)))</f>
        <v>#N/A</v>
      </c>
      <c r="AA447" s="124" t="e">
        <f>IF($D444&gt;=1,($B443/HLOOKUP($D444,'Annuity Cal'!$H$7:$BE$11,2,FALSE))*HLOOKUP(AA444,'Annuity Cal'!$H$7:$BE$11,4,FALSE),(IF(AA444&lt;=(-1),AA444,0)))</f>
        <v>#N/A</v>
      </c>
      <c r="AB447" s="124" t="e">
        <f>IF($D444&gt;=1,($B443/HLOOKUP($D444,'Annuity Cal'!$H$7:$BE$11,2,FALSE))*HLOOKUP(AB444,'Annuity Cal'!$H$7:$BE$11,4,FALSE),(IF(AB444&lt;=(-1),AB444,0)))</f>
        <v>#N/A</v>
      </c>
      <c r="AC447" s="124" t="e">
        <f>IF($D444&gt;=1,($B443/HLOOKUP($D444,'Annuity Cal'!$H$7:$BE$11,2,FALSE))*HLOOKUP(AC444,'Annuity Cal'!$H$7:$BE$11,4,FALSE),(IF(AC444&lt;=(-1),AC444,0)))</f>
        <v>#N/A</v>
      </c>
      <c r="AD447" s="124" t="e">
        <f>IF($D444&gt;=1,($B443/HLOOKUP($D444,'Annuity Cal'!$H$7:$BE$11,2,FALSE))*HLOOKUP(AD444,'Annuity Cal'!$H$7:$BE$11,4,FALSE),(IF(AD444&lt;=(-1),AD444,0)))</f>
        <v>#N/A</v>
      </c>
      <c r="AE447" s="124" t="e">
        <f>IF($D444&gt;=1,($B443/HLOOKUP($D444,'Annuity Cal'!$H$7:$BE$11,2,FALSE))*HLOOKUP(AE444,'Annuity Cal'!$H$7:$BE$11,4,FALSE),(IF(AE444&lt;=(-1),AE444,0)))</f>
        <v>#N/A</v>
      </c>
      <c r="AF447" s="124" t="e">
        <f>IF($D444&gt;=1,($B443/HLOOKUP($D444,'Annuity Cal'!$H$7:$BE$11,2,FALSE))*HLOOKUP(AF444,'Annuity Cal'!$H$7:$BE$11,4,FALSE),(IF(AF444&lt;=(-1),AF444,0)))</f>
        <v>#N/A</v>
      </c>
      <c r="AG447" s="124" t="e">
        <f>IF($D444&gt;=1,($B443/HLOOKUP($D444,'Annuity Cal'!$H$7:$BE$11,2,FALSE))*HLOOKUP(AG444,'Annuity Cal'!$H$7:$BE$11,4,FALSE),(IF(AG444&lt;=(-1),AG444,0)))</f>
        <v>#N/A</v>
      </c>
      <c r="AH447" s="124" t="e">
        <f>IF($D444&gt;=1,($B443/HLOOKUP($D444,'Annuity Cal'!$H$7:$BE$11,2,FALSE))*HLOOKUP(AH444,'Annuity Cal'!$H$7:$BE$11,4,FALSE),(IF(AH444&lt;=(-1),AH444,0)))</f>
        <v>#N/A</v>
      </c>
      <c r="AI447" s="124" t="e">
        <f>IF($D444&gt;=1,($B443/HLOOKUP($D444,'Annuity Cal'!$H$7:$BE$11,2,FALSE))*HLOOKUP(AI444,'Annuity Cal'!$H$7:$BE$11,4,FALSE),(IF(AI444&lt;=(-1),AI444,0)))</f>
        <v>#N/A</v>
      </c>
      <c r="AJ447" s="124" t="e">
        <f>IF($D444&gt;=1,($B443/HLOOKUP($D444,'Annuity Cal'!$H$7:$BE$11,2,FALSE))*HLOOKUP(AJ444,'Annuity Cal'!$H$7:$BE$11,4,FALSE),(IF(AJ444&lt;=(-1),AJ444,0)))</f>
        <v>#N/A</v>
      </c>
      <c r="AK447" s="124" t="e">
        <f>IF($D444&gt;=1,($B443/HLOOKUP($D444,'Annuity Cal'!$H$7:$BE$11,2,FALSE))*HLOOKUP(AK444,'Annuity Cal'!$H$7:$BE$11,4,FALSE),(IF(AK444&lt;=(-1),AK444,0)))</f>
        <v>#N/A</v>
      </c>
      <c r="AL447" s="124" t="e">
        <f>IF($D444&gt;=1,($B443/HLOOKUP($D444,'Annuity Cal'!$H$7:$BE$11,2,FALSE))*HLOOKUP(AL444,'Annuity Cal'!$H$7:$BE$11,4,FALSE),(IF(AL444&lt;=(-1),AL444,0)))</f>
        <v>#N/A</v>
      </c>
      <c r="AM447" s="124" t="e">
        <f>IF($D444&gt;=1,($B443/HLOOKUP($D444,'Annuity Cal'!$H$7:$BE$11,2,FALSE))*HLOOKUP(AM444,'Annuity Cal'!$H$7:$BE$11,4,FALSE),(IF(AM444&lt;=(-1),AM444,0)))</f>
        <v>#N/A</v>
      </c>
      <c r="AN447" s="124" t="e">
        <f>IF($D444&gt;=1,($B443/HLOOKUP($D444,'Annuity Cal'!$H$7:$BE$11,2,FALSE))*HLOOKUP(AN444,'Annuity Cal'!$H$7:$BE$11,4,FALSE),(IF(AN444&lt;=(-1),AN444,0)))</f>
        <v>#N/A</v>
      </c>
      <c r="AO447" s="124" t="e">
        <f>IF($D444&gt;=1,($B443/HLOOKUP($D444,'Annuity Cal'!$H$7:$BE$11,2,FALSE))*HLOOKUP(AO444,'Annuity Cal'!$H$7:$BE$11,4,FALSE),(IF(AO444&lt;=(-1),AO444,0)))</f>
        <v>#N/A</v>
      </c>
      <c r="AP447" s="124" t="e">
        <f>IF($D444&gt;=1,($B443/HLOOKUP($D444,'Annuity Cal'!$H$7:$BE$11,2,FALSE))*HLOOKUP(AP444,'Annuity Cal'!$H$7:$BE$11,4,FALSE),(IF(AP444&lt;=(-1),AP444,0)))</f>
        <v>#N/A</v>
      </c>
      <c r="AQ447" s="124" t="e">
        <f>IF($D444&gt;=1,($B443/HLOOKUP($D444,'Annuity Cal'!$H$7:$BE$11,2,FALSE))*HLOOKUP(AQ444,'Annuity Cal'!$H$7:$BE$11,4,FALSE),(IF(AQ444&lt;=(-1),AQ444,0)))</f>
        <v>#N/A</v>
      </c>
      <c r="AR447" s="124" t="e">
        <f>IF($D444&gt;=1,($B443/HLOOKUP($D444,'Annuity Cal'!$H$7:$BE$11,2,FALSE))*HLOOKUP(AR444,'Annuity Cal'!$H$7:$BE$11,4,FALSE),(IF(AR444&lt;=(-1),AR444,0)))</f>
        <v>#N/A</v>
      </c>
      <c r="AS447" s="124" t="e">
        <f>IF($D444&gt;=1,($B443/HLOOKUP($D444,'Annuity Cal'!$H$7:$BE$11,2,FALSE))*HLOOKUP(AS444,'Annuity Cal'!$H$7:$BE$11,4,FALSE),(IF(AS444&lt;=(-1),AS444,0)))</f>
        <v>#N/A</v>
      </c>
      <c r="AT447" s="124" t="e">
        <f>IF($D444&gt;=1,($B443/HLOOKUP($D444,'Annuity Cal'!$H$7:$BE$11,2,FALSE))*HLOOKUP(AT444,'Annuity Cal'!$H$7:$BE$11,4,FALSE),(IF(AT444&lt;=(-1),AT444,0)))</f>
        <v>#N/A</v>
      </c>
      <c r="AU447" s="124" t="e">
        <f>IF($D444&gt;=1,($B443/HLOOKUP($D444,'Annuity Cal'!$H$7:$BE$11,2,FALSE))*HLOOKUP(AU444,'Annuity Cal'!$H$7:$BE$11,4,FALSE),(IF(AU444&lt;=(-1),AU444,0)))</f>
        <v>#N/A</v>
      </c>
      <c r="AV447" s="124" t="e">
        <f>IF($D444&gt;=1,($B443/HLOOKUP($D444,'Annuity Cal'!$H$7:$BE$11,2,FALSE))*HLOOKUP(AV444,'Annuity Cal'!$H$7:$BE$11,4,FALSE),(IF(AV444&lt;=(-1),AV444,0)))</f>
        <v>#N/A</v>
      </c>
      <c r="AW447" s="124" t="e">
        <f>IF($D444&gt;=1,($B443/HLOOKUP($D444,'Annuity Cal'!$H$7:$BE$11,2,FALSE))*HLOOKUP(AW444,'Annuity Cal'!$H$7:$BE$11,4,FALSE),(IF(AW444&lt;=(-1),AW444,0)))</f>
        <v>#N/A</v>
      </c>
      <c r="AX447" s="124" t="e">
        <f>IF($D444&gt;=1,($B443/HLOOKUP($D444,'Annuity Cal'!$H$7:$BE$11,2,FALSE))*HLOOKUP(AX444,'Annuity Cal'!$H$7:$BE$11,4,FALSE),(IF(AX444&lt;=(-1),AX444,0)))</f>
        <v>#N/A</v>
      </c>
      <c r="AY447" s="124" t="e">
        <f>IF($D444&gt;=1,($B443/HLOOKUP($D444,'Annuity Cal'!$H$7:$BE$11,2,FALSE))*HLOOKUP(AY444,'Annuity Cal'!$H$7:$BE$11,4,FALSE),(IF(AY444&lt;=(-1),AY444,0)))</f>
        <v>#N/A</v>
      </c>
      <c r="AZ447" s="124" t="e">
        <f>IF($D444&gt;=1,($B443/HLOOKUP($D444,'Annuity Cal'!$H$7:$BE$11,2,FALSE))*HLOOKUP(AZ444,'Annuity Cal'!$H$7:$BE$11,4,FALSE),(IF(AZ444&lt;=(-1),AZ444,0)))</f>
        <v>#N/A</v>
      </c>
      <c r="BA447" s="124" t="e">
        <f>IF($D444&gt;=1,($B443/HLOOKUP($D444,'Annuity Cal'!$H$7:$BE$11,2,FALSE))*HLOOKUP(BA444,'Annuity Cal'!$H$7:$BE$11,4,FALSE),(IF(BA444&lt;=(-1),BA444,0)))</f>
        <v>#N/A</v>
      </c>
      <c r="BB447" s="124" t="e">
        <f>IF($D444&gt;=1,($B443/HLOOKUP($D444,'Annuity Cal'!$H$7:$BE$11,2,FALSE))*HLOOKUP(BB444,'Annuity Cal'!$H$7:$BE$11,4,FALSE),(IF(BB444&lt;=(-1),BB444,0)))</f>
        <v>#N/A</v>
      </c>
      <c r="BC447" s="124" t="e">
        <f>IF($D444&gt;=1,($B443/HLOOKUP($D444,'Annuity Cal'!$H$7:$BE$11,2,FALSE))*HLOOKUP(BC444,'Annuity Cal'!$H$7:$BE$11,4,FALSE),(IF(BC444&lt;=(-1),BC444,0)))</f>
        <v>#N/A</v>
      </c>
      <c r="BD447" s="124" t="e">
        <f>IF($D444&gt;=1,($B443/HLOOKUP($D444,'Annuity Cal'!$H$7:$BE$11,2,FALSE))*HLOOKUP(BD444,'Annuity Cal'!$H$7:$BE$11,4,FALSE),(IF(BD444&lt;=(-1),BD444,0)))</f>
        <v>#N/A</v>
      </c>
      <c r="BE447" s="124" t="e">
        <f>IF($D444&gt;=1,($B443/HLOOKUP($D444,'Annuity Cal'!$H$7:$BE$11,2,FALSE))*HLOOKUP(BE444,'Annuity Cal'!$H$7:$BE$11,4,FALSE),(IF(BE444&lt;=(-1),BE444,0)))</f>
        <v>#N/A</v>
      </c>
      <c r="BF447" s="124" t="e">
        <f>IF($D444&gt;=1,($B443/HLOOKUP($D444,'Annuity Cal'!$H$7:$BE$11,2,FALSE))*HLOOKUP(BF444,'Annuity Cal'!$H$7:$BE$11,4,FALSE),(IF(BF444&lt;=(-1),BF444,0)))</f>
        <v>#N/A</v>
      </c>
      <c r="BG447" s="124" t="e">
        <f>IF($D444&gt;=1,($B443/HLOOKUP($D444,'Annuity Cal'!$H$7:$BE$11,2,FALSE))*HLOOKUP(BG444,'Annuity Cal'!$H$7:$BE$11,4,FALSE),(IF(BG444&lt;=(-1),BG444,0)))</f>
        <v>#N/A</v>
      </c>
      <c r="BH447" s="124" t="e">
        <f>IF($D444&gt;=1,($B443/HLOOKUP($D444,'Annuity Cal'!$H$7:$BE$11,2,FALSE))*HLOOKUP(BH444,'Annuity Cal'!$H$7:$BE$11,4,FALSE),(IF(BH444&lt;=(-1),BH444,0)))</f>
        <v>#N/A</v>
      </c>
      <c r="BI447" s="124" t="e">
        <f>IF($D444&gt;=1,($B443/HLOOKUP($D444,'Annuity Cal'!$H$7:$BE$11,2,FALSE))*HLOOKUP(BI444,'Annuity Cal'!$H$7:$BE$11,4,FALSE),(IF(BI444&lt;=(-1),BI444,0)))</f>
        <v>#N/A</v>
      </c>
      <c r="BJ447" s="124" t="e">
        <f>IF($D444&gt;=1,($B443/HLOOKUP($D444,'Annuity Cal'!$H$7:$BE$11,2,FALSE))*HLOOKUP(BJ444,'Annuity Cal'!$H$7:$BE$11,4,FALSE),(IF(BJ444&lt;=(-1),BJ444,0)))</f>
        <v>#N/A</v>
      </c>
      <c r="BK447" s="124" t="e">
        <f>IF($D444&gt;=1,($B443/HLOOKUP($D444,'Annuity Cal'!$H$7:$BE$11,2,FALSE))*HLOOKUP(BK444,'Annuity Cal'!$H$7:$BE$11,4,FALSE),(IF(BK444&lt;=(-1),BK444,0)))</f>
        <v>#N/A</v>
      </c>
      <c r="BL447" s="124" t="e">
        <f>IF($D444&gt;=1,($B443/HLOOKUP($D444,'Annuity Cal'!$H$7:$BE$11,2,FALSE))*HLOOKUP(BL444,'Annuity Cal'!$H$7:$BE$11,4,FALSE),(IF(BL444&lt;=(-1),BL444,0)))</f>
        <v>#N/A</v>
      </c>
      <c r="BM447" s="124" t="e">
        <f>IF($D444&gt;=1,($B443/HLOOKUP($D444,'Annuity Cal'!$H$7:$BE$11,2,FALSE))*HLOOKUP(BM444,'Annuity Cal'!$H$7:$BE$11,4,FALSE),(IF(BM444&lt;=(-1),BM444,0)))</f>
        <v>#N/A</v>
      </c>
      <c r="BN447" s="124" t="e">
        <f>IF($D444&gt;=1,($B443/HLOOKUP($D444,'Annuity Cal'!$H$7:$BE$11,2,FALSE))*HLOOKUP(BN444,'Annuity Cal'!$H$7:$BE$11,4,FALSE),(IF(BN444&lt;=(-1),BN444,0)))</f>
        <v>#N/A</v>
      </c>
    </row>
    <row r="448" spans="1:66" s="124" customFormat="1" hidden="1">
      <c r="C448" s="124" t="s">
        <v>33</v>
      </c>
      <c r="D448" s="124">
        <f>IF($D444&gt;=1,($B443/HLOOKUP($D444,'Annuity Cal'!$H$7:$BE$11,2,FALSE))*HLOOKUP(D444,'Annuity Cal'!$H$7:$BE$11,5,FALSE),(IF(D444&lt;=(-1),D444,0)))</f>
        <v>1310181.1160091746</v>
      </c>
      <c r="E448" s="124">
        <f>IF($D444&gt;=1,($B443/HLOOKUP($D444,'Annuity Cal'!$H$7:$BE$11,2,FALSE))*HLOOKUP(E444,'Annuity Cal'!$H$7:$BE$11,5,FALSE),(IF(E444&lt;=(-1),E444,0)))</f>
        <v>1310181.1160091746</v>
      </c>
      <c r="F448" s="124">
        <f>IF($D444&gt;=1,($B443/HLOOKUP($D444,'Annuity Cal'!$H$7:$BE$11,2,FALSE))*HLOOKUP(F444,'Annuity Cal'!$H$7:$BE$11,5,FALSE),(IF(F444&lt;=(-1),F444,0)))</f>
        <v>1310181.1160091746</v>
      </c>
      <c r="G448" s="124">
        <f>IF($D444&gt;=1,($B443/HLOOKUP($D444,'Annuity Cal'!$H$7:$BE$11,2,FALSE))*HLOOKUP(G444,'Annuity Cal'!$H$7:$BE$11,5,FALSE),(IF(G444&lt;=(-1),G444,0)))</f>
        <v>1310181.1160091746</v>
      </c>
      <c r="H448" s="124">
        <f>IF($D444&gt;=1,($B443/HLOOKUP($D444,'Annuity Cal'!$H$7:$BE$11,2,FALSE))*HLOOKUP(H444,'Annuity Cal'!$H$7:$BE$11,5,FALSE),(IF(H444&lt;=(-1),H444,0)))</f>
        <v>1310181.1160091746</v>
      </c>
      <c r="I448" s="124">
        <f>IF($D444&gt;=1,($B443/HLOOKUP($D444,'Annuity Cal'!$H$7:$BE$11,2,FALSE))*HLOOKUP(I444,'Annuity Cal'!$H$7:$BE$11,5,FALSE),(IF(I444&lt;=(-1),I444,0)))</f>
        <v>1310181.1160091746</v>
      </c>
      <c r="J448" s="124">
        <f>IF($D444&gt;=1,($B443/HLOOKUP($D444,'Annuity Cal'!$H$7:$BE$11,2,FALSE))*HLOOKUP(J444,'Annuity Cal'!$H$7:$BE$11,5,FALSE),(IF(J444&lt;=(-1),J444,0)))</f>
        <v>1310181.1160091746</v>
      </c>
      <c r="K448" s="124">
        <f>IF($D444&gt;=1,($B443/HLOOKUP($D444,'Annuity Cal'!$H$7:$BE$11,2,FALSE))*HLOOKUP(K444,'Annuity Cal'!$H$7:$BE$11,5,FALSE),(IF(K444&lt;=(-1),K444,0)))</f>
        <v>1310181.1160091746</v>
      </c>
      <c r="L448" s="124">
        <f>IF($D444&gt;=1,($B443/HLOOKUP($D444,'Annuity Cal'!$H$7:$BE$11,2,FALSE))*HLOOKUP(L444,'Annuity Cal'!$H$7:$BE$11,5,FALSE),(IF(L444&lt;=(-1),L444,0)))</f>
        <v>1310181.1160091746</v>
      </c>
      <c r="M448" s="124">
        <f>IF($D444&gt;=1,($B443/HLOOKUP($D444,'Annuity Cal'!$H$7:$BE$11,2,FALSE))*HLOOKUP(M444,'Annuity Cal'!$H$7:$BE$11,5,FALSE),(IF(M444&lt;=(-1),M444,0)))</f>
        <v>1310181.1160091746</v>
      </c>
      <c r="N448" s="124">
        <f>IF($D444&gt;=1,($B443/HLOOKUP($D444,'Annuity Cal'!$H$7:$BE$11,2,FALSE))*HLOOKUP(N444,'Annuity Cal'!$H$7:$BE$11,5,FALSE),(IF(N444&lt;=(-1),N444,0)))</f>
        <v>1310181.1160091746</v>
      </c>
      <c r="O448" s="124">
        <f>IF($D444&gt;=1,($B443/HLOOKUP($D444,'Annuity Cal'!$H$7:$BE$11,2,FALSE))*HLOOKUP(O444,'Annuity Cal'!$H$7:$BE$11,5,FALSE),(IF(O444&lt;=(-1),O444,0)))</f>
        <v>1310181.1160091746</v>
      </c>
      <c r="P448" s="124">
        <f>IF($D444&gt;=1,($B443/HLOOKUP($D444,'Annuity Cal'!$H$7:$BE$11,2,FALSE))*HLOOKUP(P444,'Annuity Cal'!$H$7:$BE$11,5,FALSE),(IF(P444&lt;=(-1),P444,0)))</f>
        <v>1310181.1160091746</v>
      </c>
      <c r="Q448" s="124">
        <f>IF($D444&gt;=1,($B443/HLOOKUP($D444,'Annuity Cal'!$H$7:$BE$11,2,FALSE))*HLOOKUP(Q444,'Annuity Cal'!$H$7:$BE$11,5,FALSE),(IF(Q444&lt;=(-1),Q444,0)))</f>
        <v>1310181.1160091746</v>
      </c>
      <c r="R448" s="124">
        <f>IF($D444&gt;=1,($B443/HLOOKUP($D444,'Annuity Cal'!$H$7:$BE$11,2,FALSE))*HLOOKUP(R444,'Annuity Cal'!$H$7:$BE$11,5,FALSE),(IF(R444&lt;=(-1),R444,0)))</f>
        <v>1310181.1160091746</v>
      </c>
      <c r="S448" s="124" t="e">
        <f>IF($D444&gt;=1,($B443/HLOOKUP($D444,'Annuity Cal'!$H$7:$BE$11,2,FALSE))*HLOOKUP(S444,'Annuity Cal'!$H$7:$BE$11,5,FALSE),(IF(S444&lt;=(-1),S444,0)))</f>
        <v>#N/A</v>
      </c>
      <c r="T448" s="124" t="e">
        <f>IF($D444&gt;=1,($B443/HLOOKUP($D444,'Annuity Cal'!$H$7:$BE$11,2,FALSE))*HLOOKUP(T444,'Annuity Cal'!$H$7:$BE$11,5,FALSE),(IF(T444&lt;=(-1),T444,0)))</f>
        <v>#N/A</v>
      </c>
      <c r="U448" s="124" t="e">
        <f>IF($D444&gt;=1,($B443/HLOOKUP($D444,'Annuity Cal'!$H$7:$BE$11,2,FALSE))*HLOOKUP(U444,'Annuity Cal'!$H$7:$BE$11,5,FALSE),(IF(U444&lt;=(-1),U444,0)))</f>
        <v>#N/A</v>
      </c>
      <c r="V448" s="124" t="e">
        <f>IF($D444&gt;=1,($B443/HLOOKUP($D444,'Annuity Cal'!$H$7:$BE$11,2,FALSE))*HLOOKUP(V444,'Annuity Cal'!$H$7:$BE$11,5,FALSE),(IF(V444&lt;=(-1),V444,0)))</f>
        <v>#N/A</v>
      </c>
      <c r="W448" s="124" t="e">
        <f>IF($D444&gt;=1,($B443/HLOOKUP($D444,'Annuity Cal'!$H$7:$BE$11,2,FALSE))*HLOOKUP(W444,'Annuity Cal'!$H$7:$BE$11,5,FALSE),(IF(W444&lt;=(-1),W444,0)))</f>
        <v>#N/A</v>
      </c>
      <c r="X448" s="124" t="e">
        <f>IF($D444&gt;=1,($B443/HLOOKUP($D444,'Annuity Cal'!$H$7:$BE$11,2,FALSE))*HLOOKUP(X444,'Annuity Cal'!$H$7:$BE$11,5,FALSE),(IF(X444&lt;=(-1),X444,0)))</f>
        <v>#N/A</v>
      </c>
      <c r="Y448" s="124" t="e">
        <f>IF($D444&gt;=1,($B443/HLOOKUP($D444,'Annuity Cal'!$H$7:$BE$11,2,FALSE))*HLOOKUP(Y444,'Annuity Cal'!$H$7:$BE$11,5,FALSE),(IF(Y444&lt;=(-1),Y444,0)))</f>
        <v>#N/A</v>
      </c>
      <c r="Z448" s="124" t="e">
        <f>IF($D444&gt;=1,($B443/HLOOKUP($D444,'Annuity Cal'!$H$7:$BE$11,2,FALSE))*HLOOKUP(Z444,'Annuity Cal'!$H$7:$BE$11,5,FALSE),(IF(Z444&lt;=(-1),Z444,0)))</f>
        <v>#N/A</v>
      </c>
      <c r="AA448" s="124" t="e">
        <f>IF($D444&gt;=1,($B443/HLOOKUP($D444,'Annuity Cal'!$H$7:$BE$11,2,FALSE))*HLOOKUP(AA444,'Annuity Cal'!$H$7:$BE$11,5,FALSE),(IF(AA444&lt;=(-1),AA444,0)))</f>
        <v>#N/A</v>
      </c>
      <c r="AB448" s="124" t="e">
        <f>IF($D444&gt;=1,($B443/HLOOKUP($D444,'Annuity Cal'!$H$7:$BE$11,2,FALSE))*HLOOKUP(AB444,'Annuity Cal'!$H$7:$BE$11,5,FALSE),(IF(AB444&lt;=(-1),AB444,0)))</f>
        <v>#N/A</v>
      </c>
      <c r="AC448" s="124" t="e">
        <f>IF($D444&gt;=1,($B443/HLOOKUP($D444,'Annuity Cal'!$H$7:$BE$11,2,FALSE))*HLOOKUP(AC444,'Annuity Cal'!$H$7:$BE$11,5,FALSE),(IF(AC444&lt;=(-1),AC444,0)))</f>
        <v>#N/A</v>
      </c>
      <c r="AD448" s="124" t="e">
        <f>IF($D444&gt;=1,($B443/HLOOKUP($D444,'Annuity Cal'!$H$7:$BE$11,2,FALSE))*HLOOKUP(AD444,'Annuity Cal'!$H$7:$BE$11,5,FALSE),(IF(AD444&lt;=(-1),AD444,0)))</f>
        <v>#N/A</v>
      </c>
      <c r="AE448" s="124" t="e">
        <f>IF($D444&gt;=1,($B443/HLOOKUP($D444,'Annuity Cal'!$H$7:$BE$11,2,FALSE))*HLOOKUP(AE444,'Annuity Cal'!$H$7:$BE$11,5,FALSE),(IF(AE444&lt;=(-1),AE444,0)))</f>
        <v>#N/A</v>
      </c>
      <c r="AF448" s="124" t="e">
        <f>IF($D444&gt;=1,($B443/HLOOKUP($D444,'Annuity Cal'!$H$7:$BE$11,2,FALSE))*HLOOKUP(AF444,'Annuity Cal'!$H$7:$BE$11,5,FALSE),(IF(AF444&lt;=(-1),AF444,0)))</f>
        <v>#N/A</v>
      </c>
      <c r="AG448" s="124" t="e">
        <f>IF($D444&gt;=1,($B443/HLOOKUP($D444,'Annuity Cal'!$H$7:$BE$11,2,FALSE))*HLOOKUP(AG444,'Annuity Cal'!$H$7:$BE$11,5,FALSE),(IF(AG444&lt;=(-1),AG444,0)))</f>
        <v>#N/A</v>
      </c>
      <c r="AH448" s="124" t="e">
        <f>IF($D444&gt;=1,($B443/HLOOKUP($D444,'Annuity Cal'!$H$7:$BE$11,2,FALSE))*HLOOKUP(AH444,'Annuity Cal'!$H$7:$BE$11,5,FALSE),(IF(AH444&lt;=(-1),AH444,0)))</f>
        <v>#N/A</v>
      </c>
      <c r="AI448" s="124" t="e">
        <f>IF($D444&gt;=1,($B443/HLOOKUP($D444,'Annuity Cal'!$H$7:$BE$11,2,FALSE))*HLOOKUP(AI444,'Annuity Cal'!$H$7:$BE$11,5,FALSE),(IF(AI444&lt;=(-1),AI444,0)))</f>
        <v>#N/A</v>
      </c>
      <c r="AJ448" s="124" t="e">
        <f>IF($D444&gt;=1,($B443/HLOOKUP($D444,'Annuity Cal'!$H$7:$BE$11,2,FALSE))*HLOOKUP(AJ444,'Annuity Cal'!$H$7:$BE$11,5,FALSE),(IF(AJ444&lt;=(-1),AJ444,0)))</f>
        <v>#N/A</v>
      </c>
      <c r="AK448" s="124" t="e">
        <f>IF($D444&gt;=1,($B443/HLOOKUP($D444,'Annuity Cal'!$H$7:$BE$11,2,FALSE))*HLOOKUP(AK444,'Annuity Cal'!$H$7:$BE$11,5,FALSE),(IF(AK444&lt;=(-1),AK444,0)))</f>
        <v>#N/A</v>
      </c>
      <c r="AL448" s="124" t="e">
        <f>IF($D444&gt;=1,($B443/HLOOKUP($D444,'Annuity Cal'!$H$7:$BE$11,2,FALSE))*HLOOKUP(AL444,'Annuity Cal'!$H$7:$BE$11,5,FALSE),(IF(AL444&lt;=(-1),AL444,0)))</f>
        <v>#N/A</v>
      </c>
      <c r="AM448" s="124" t="e">
        <f>IF($D444&gt;=1,($B443/HLOOKUP($D444,'Annuity Cal'!$H$7:$BE$11,2,FALSE))*HLOOKUP(AM444,'Annuity Cal'!$H$7:$BE$11,5,FALSE),(IF(AM444&lt;=(-1),AM444,0)))</f>
        <v>#N/A</v>
      </c>
      <c r="AN448" s="124" t="e">
        <f>IF($D444&gt;=1,($B443/HLOOKUP($D444,'Annuity Cal'!$H$7:$BE$11,2,FALSE))*HLOOKUP(AN444,'Annuity Cal'!$H$7:$BE$11,5,FALSE),(IF(AN444&lt;=(-1),AN444,0)))</f>
        <v>#N/A</v>
      </c>
      <c r="AO448" s="124" t="e">
        <f>IF($D444&gt;=1,($B443/HLOOKUP($D444,'Annuity Cal'!$H$7:$BE$11,2,FALSE))*HLOOKUP(AO444,'Annuity Cal'!$H$7:$BE$11,5,FALSE),(IF(AO444&lt;=(-1),AO444,0)))</f>
        <v>#N/A</v>
      </c>
      <c r="AP448" s="124" t="e">
        <f>IF($D444&gt;=1,($B443/HLOOKUP($D444,'Annuity Cal'!$H$7:$BE$11,2,FALSE))*HLOOKUP(AP444,'Annuity Cal'!$H$7:$BE$11,5,FALSE),(IF(AP444&lt;=(-1),AP444,0)))</f>
        <v>#N/A</v>
      </c>
      <c r="AQ448" s="124" t="e">
        <f>IF($D444&gt;=1,($B443/HLOOKUP($D444,'Annuity Cal'!$H$7:$BE$11,2,FALSE))*HLOOKUP(AQ444,'Annuity Cal'!$H$7:$BE$11,5,FALSE),(IF(AQ444&lt;=(-1),AQ444,0)))</f>
        <v>#N/A</v>
      </c>
      <c r="AR448" s="124" t="e">
        <f>IF($D444&gt;=1,($B443/HLOOKUP($D444,'Annuity Cal'!$H$7:$BE$11,2,FALSE))*HLOOKUP(AR444,'Annuity Cal'!$H$7:$BE$11,5,FALSE),(IF(AR444&lt;=(-1),AR444,0)))</f>
        <v>#N/A</v>
      </c>
      <c r="AS448" s="124" t="e">
        <f>IF($D444&gt;=1,($B443/HLOOKUP($D444,'Annuity Cal'!$H$7:$BE$11,2,FALSE))*HLOOKUP(AS444,'Annuity Cal'!$H$7:$BE$11,5,FALSE),(IF(AS444&lt;=(-1),AS444,0)))</f>
        <v>#N/A</v>
      </c>
      <c r="AT448" s="124" t="e">
        <f>IF($D444&gt;=1,($B443/HLOOKUP($D444,'Annuity Cal'!$H$7:$BE$11,2,FALSE))*HLOOKUP(AT444,'Annuity Cal'!$H$7:$BE$11,5,FALSE),(IF(AT444&lt;=(-1),AT444,0)))</f>
        <v>#N/A</v>
      </c>
      <c r="AU448" s="124" t="e">
        <f>IF($D444&gt;=1,($B443/HLOOKUP($D444,'Annuity Cal'!$H$7:$BE$11,2,FALSE))*HLOOKUP(AU444,'Annuity Cal'!$H$7:$BE$11,5,FALSE),(IF(AU444&lt;=(-1),AU444,0)))</f>
        <v>#N/A</v>
      </c>
      <c r="AV448" s="124" t="e">
        <f>IF($D444&gt;=1,($B443/HLOOKUP($D444,'Annuity Cal'!$H$7:$BE$11,2,FALSE))*HLOOKUP(AV444,'Annuity Cal'!$H$7:$BE$11,5,FALSE),(IF(AV444&lt;=(-1),AV444,0)))</f>
        <v>#N/A</v>
      </c>
      <c r="AW448" s="124" t="e">
        <f>IF($D444&gt;=1,($B443/HLOOKUP($D444,'Annuity Cal'!$H$7:$BE$11,2,FALSE))*HLOOKUP(AW444,'Annuity Cal'!$H$7:$BE$11,5,FALSE),(IF(AW444&lt;=(-1),AW444,0)))</f>
        <v>#N/A</v>
      </c>
      <c r="AX448" s="124" t="e">
        <f>IF($D444&gt;=1,($B443/HLOOKUP($D444,'Annuity Cal'!$H$7:$BE$11,2,FALSE))*HLOOKUP(AX444,'Annuity Cal'!$H$7:$BE$11,5,FALSE),(IF(AX444&lt;=(-1),AX444,0)))</f>
        <v>#N/A</v>
      </c>
      <c r="AY448" s="124" t="e">
        <f>IF($D444&gt;=1,($B443/HLOOKUP($D444,'Annuity Cal'!$H$7:$BE$11,2,FALSE))*HLOOKUP(AY444,'Annuity Cal'!$H$7:$BE$11,5,FALSE),(IF(AY444&lt;=(-1),AY444,0)))</f>
        <v>#N/A</v>
      </c>
      <c r="AZ448" s="124" t="e">
        <f>IF($D444&gt;=1,($B443/HLOOKUP($D444,'Annuity Cal'!$H$7:$BE$11,2,FALSE))*HLOOKUP(AZ444,'Annuity Cal'!$H$7:$BE$11,5,FALSE),(IF(AZ444&lt;=(-1),AZ444,0)))</f>
        <v>#N/A</v>
      </c>
      <c r="BA448" s="124" t="e">
        <f>IF($D444&gt;=1,($B443/HLOOKUP($D444,'Annuity Cal'!$H$7:$BE$11,2,FALSE))*HLOOKUP(BA444,'Annuity Cal'!$H$7:$BE$11,5,FALSE),(IF(BA444&lt;=(-1),BA444,0)))</f>
        <v>#N/A</v>
      </c>
      <c r="BB448" s="124" t="e">
        <f>IF($D444&gt;=1,($B443/HLOOKUP($D444,'Annuity Cal'!$H$7:$BE$11,2,FALSE))*HLOOKUP(BB444,'Annuity Cal'!$H$7:$BE$11,5,FALSE),(IF(BB444&lt;=(-1),BB444,0)))</f>
        <v>#N/A</v>
      </c>
      <c r="BC448" s="124" t="e">
        <f>IF($D444&gt;=1,($B443/HLOOKUP($D444,'Annuity Cal'!$H$7:$BE$11,2,FALSE))*HLOOKUP(BC444,'Annuity Cal'!$H$7:$BE$11,5,FALSE),(IF(BC444&lt;=(-1),BC444,0)))</f>
        <v>#N/A</v>
      </c>
      <c r="BD448" s="124" t="e">
        <f>IF($D444&gt;=1,($B443/HLOOKUP($D444,'Annuity Cal'!$H$7:$BE$11,2,FALSE))*HLOOKUP(BD444,'Annuity Cal'!$H$7:$BE$11,5,FALSE),(IF(BD444&lt;=(-1),BD444,0)))</f>
        <v>#N/A</v>
      </c>
      <c r="BE448" s="124" t="e">
        <f>IF($D444&gt;=1,($B443/HLOOKUP($D444,'Annuity Cal'!$H$7:$BE$11,2,FALSE))*HLOOKUP(BE444,'Annuity Cal'!$H$7:$BE$11,5,FALSE),(IF(BE444&lt;=(-1),BE444,0)))</f>
        <v>#N/A</v>
      </c>
      <c r="BF448" s="124" t="e">
        <f>IF($D444&gt;=1,($B443/HLOOKUP($D444,'Annuity Cal'!$H$7:$BE$11,2,FALSE))*HLOOKUP(BF444,'Annuity Cal'!$H$7:$BE$11,5,FALSE),(IF(BF444&lt;=(-1),BF444,0)))</f>
        <v>#N/A</v>
      </c>
      <c r="BG448" s="124" t="e">
        <f>IF($D444&gt;=1,($B443/HLOOKUP($D444,'Annuity Cal'!$H$7:$BE$11,2,FALSE))*HLOOKUP(BG444,'Annuity Cal'!$H$7:$BE$11,5,FALSE),(IF(BG444&lt;=(-1),BG444,0)))</f>
        <v>#N/A</v>
      </c>
      <c r="BH448" s="124" t="e">
        <f>IF($D444&gt;=1,($B443/HLOOKUP($D444,'Annuity Cal'!$H$7:$BE$11,2,FALSE))*HLOOKUP(BH444,'Annuity Cal'!$H$7:$BE$11,5,FALSE),(IF(BH444&lt;=(-1),BH444,0)))</f>
        <v>#N/A</v>
      </c>
      <c r="BI448" s="124" t="e">
        <f>IF($D444&gt;=1,($B443/HLOOKUP($D444,'Annuity Cal'!$H$7:$BE$11,2,FALSE))*HLOOKUP(BI444,'Annuity Cal'!$H$7:$BE$11,5,FALSE),(IF(BI444&lt;=(-1),BI444,0)))</f>
        <v>#N/A</v>
      </c>
      <c r="BJ448" s="124" t="e">
        <f>IF($D444&gt;=1,($B443/HLOOKUP($D444,'Annuity Cal'!$H$7:$BE$11,2,FALSE))*HLOOKUP(BJ444,'Annuity Cal'!$H$7:$BE$11,5,FALSE),(IF(BJ444&lt;=(-1),BJ444,0)))</f>
        <v>#N/A</v>
      </c>
      <c r="BK448" s="124" t="e">
        <f>IF($D444&gt;=1,($B443/HLOOKUP($D444,'Annuity Cal'!$H$7:$BE$11,2,FALSE))*HLOOKUP(BK444,'Annuity Cal'!$H$7:$BE$11,5,FALSE),(IF(BK444&lt;=(-1),BK444,0)))</f>
        <v>#N/A</v>
      </c>
      <c r="BL448" s="124" t="e">
        <f>IF($D444&gt;=1,($B443/HLOOKUP($D444,'Annuity Cal'!$H$7:$BE$11,2,FALSE))*HLOOKUP(BL444,'Annuity Cal'!$H$7:$BE$11,5,FALSE),(IF(BL444&lt;=(-1),BL444,0)))</f>
        <v>#N/A</v>
      </c>
      <c r="BM448" s="124" t="e">
        <f>IF($D444&gt;=1,($B443/HLOOKUP($D444,'Annuity Cal'!$H$7:$BE$11,2,FALSE))*HLOOKUP(BM444,'Annuity Cal'!$H$7:$BE$11,5,FALSE),(IF(BM444&lt;=(-1),BM444,0)))</f>
        <v>#N/A</v>
      </c>
      <c r="BN448" s="124" t="e">
        <f>IF($D444&gt;=1,($B443/HLOOKUP($D444,'Annuity Cal'!$H$7:$BE$11,2,FALSE))*HLOOKUP(BN444,'Annuity Cal'!$H$7:$BE$11,5,FALSE),(IF(BN444&lt;=(-1),BN444,0)))</f>
        <v>#N/A</v>
      </c>
    </row>
    <row r="449" spans="3:66" s="124" customFormat="1" hidden="1">
      <c r="D449" s="124">
        <f>D445-D446</f>
        <v>12698355.930277703</v>
      </c>
      <c r="E449" s="124">
        <f t="shared" ref="E449:BN449" si="2396">E445-E446</f>
        <v>12084963.739378616</v>
      </c>
      <c r="F449" s="124">
        <f t="shared" si="2396"/>
        <v>11436082.428863224</v>
      </c>
      <c r="G449" s="124">
        <f t="shared" si="2396"/>
        <v>10749658.699668013</v>
      </c>
      <c r="H449" s="124">
        <f t="shared" si="2396"/>
        <v>10023520.454712221</v>
      </c>
      <c r="I449" s="124">
        <f t="shared" si="2396"/>
        <v>9255369.9255839884</v>
      </c>
      <c r="J449" s="124">
        <f t="shared" si="2396"/>
        <v>8442776.4015561938</v>
      </c>
      <c r="K449" s="124">
        <f t="shared" si="2396"/>
        <v>7583168.5379239339</v>
      </c>
      <c r="L449" s="124">
        <f t="shared" si="2396"/>
        <v>6673826.2193243783</v>
      </c>
      <c r="M449" s="124">
        <f t="shared" si="2396"/>
        <v>5711871.9522915632</v>
      </c>
      <c r="N449" s="124">
        <f t="shared" si="2396"/>
        <v>4694261.759808992</v>
      </c>
      <c r="O449" s="124">
        <f t="shared" si="2396"/>
        <v>3617775.549047072</v>
      </c>
      <c r="P449" s="124">
        <f t="shared" si="2396"/>
        <v>2479006.9218053548</v>
      </c>
      <c r="Q449" s="124">
        <f t="shared" si="2396"/>
        <v>1274352.3954160817</v>
      </c>
      <c r="R449" s="124">
        <f t="shared" si="2396"/>
        <v>0</v>
      </c>
      <c r="S449" s="124" t="e">
        <f t="shared" si="2396"/>
        <v>#N/A</v>
      </c>
      <c r="T449" s="124" t="e">
        <f t="shared" si="2396"/>
        <v>#N/A</v>
      </c>
      <c r="U449" s="124" t="e">
        <f t="shared" si="2396"/>
        <v>#N/A</v>
      </c>
      <c r="V449" s="124" t="e">
        <f t="shared" si="2396"/>
        <v>#N/A</v>
      </c>
      <c r="W449" s="124" t="e">
        <f t="shared" si="2396"/>
        <v>#N/A</v>
      </c>
      <c r="X449" s="124" t="e">
        <f t="shared" si="2396"/>
        <v>#N/A</v>
      </c>
      <c r="Y449" s="124" t="e">
        <f t="shared" si="2396"/>
        <v>#N/A</v>
      </c>
      <c r="Z449" s="124" t="e">
        <f t="shared" si="2396"/>
        <v>#N/A</v>
      </c>
      <c r="AA449" s="124" t="e">
        <f t="shared" si="2396"/>
        <v>#N/A</v>
      </c>
      <c r="AB449" s="124" t="e">
        <f t="shared" si="2396"/>
        <v>#N/A</v>
      </c>
      <c r="AC449" s="124" t="e">
        <f t="shared" si="2396"/>
        <v>#N/A</v>
      </c>
      <c r="AD449" s="124" t="e">
        <f t="shared" si="2396"/>
        <v>#N/A</v>
      </c>
      <c r="AE449" s="124" t="e">
        <f t="shared" si="2396"/>
        <v>#N/A</v>
      </c>
      <c r="AF449" s="124" t="e">
        <f t="shared" si="2396"/>
        <v>#N/A</v>
      </c>
      <c r="AG449" s="124" t="e">
        <f t="shared" si="2396"/>
        <v>#N/A</v>
      </c>
      <c r="AH449" s="124" t="e">
        <f t="shared" si="2396"/>
        <v>#N/A</v>
      </c>
      <c r="AI449" s="124" t="e">
        <f t="shared" si="2396"/>
        <v>#N/A</v>
      </c>
      <c r="AJ449" s="124" t="e">
        <f t="shared" si="2396"/>
        <v>#N/A</v>
      </c>
      <c r="AK449" s="124" t="e">
        <f t="shared" si="2396"/>
        <v>#N/A</v>
      </c>
      <c r="AL449" s="124" t="e">
        <f t="shared" si="2396"/>
        <v>#N/A</v>
      </c>
      <c r="AM449" s="124" t="e">
        <f t="shared" si="2396"/>
        <v>#N/A</v>
      </c>
      <c r="AN449" s="124" t="e">
        <f t="shared" si="2396"/>
        <v>#N/A</v>
      </c>
      <c r="AO449" s="124" t="e">
        <f t="shared" si="2396"/>
        <v>#N/A</v>
      </c>
      <c r="AP449" s="124" t="e">
        <f t="shared" si="2396"/>
        <v>#N/A</v>
      </c>
      <c r="AQ449" s="124" t="e">
        <f t="shared" si="2396"/>
        <v>#N/A</v>
      </c>
      <c r="AR449" s="124" t="e">
        <f t="shared" si="2396"/>
        <v>#N/A</v>
      </c>
      <c r="AS449" s="124" t="e">
        <f t="shared" si="2396"/>
        <v>#N/A</v>
      </c>
      <c r="AT449" s="124" t="e">
        <f t="shared" si="2396"/>
        <v>#N/A</v>
      </c>
      <c r="AU449" s="124" t="e">
        <f t="shared" si="2396"/>
        <v>#N/A</v>
      </c>
      <c r="AV449" s="124" t="e">
        <f t="shared" si="2396"/>
        <v>#N/A</v>
      </c>
      <c r="AW449" s="124" t="e">
        <f t="shared" si="2396"/>
        <v>#N/A</v>
      </c>
      <c r="AX449" s="124" t="e">
        <f t="shared" si="2396"/>
        <v>#N/A</v>
      </c>
      <c r="AY449" s="124" t="e">
        <f t="shared" si="2396"/>
        <v>#N/A</v>
      </c>
      <c r="AZ449" s="124" t="e">
        <f t="shared" si="2396"/>
        <v>#N/A</v>
      </c>
      <c r="BA449" s="124" t="e">
        <f t="shared" si="2396"/>
        <v>#N/A</v>
      </c>
      <c r="BB449" s="124" t="e">
        <f t="shared" si="2396"/>
        <v>#N/A</v>
      </c>
      <c r="BC449" s="124" t="e">
        <f t="shared" si="2396"/>
        <v>#N/A</v>
      </c>
      <c r="BD449" s="124" t="e">
        <f t="shared" si="2396"/>
        <v>#N/A</v>
      </c>
      <c r="BE449" s="124" t="e">
        <f t="shared" si="2396"/>
        <v>#N/A</v>
      </c>
      <c r="BF449" s="124" t="e">
        <f t="shared" si="2396"/>
        <v>#N/A</v>
      </c>
      <c r="BG449" s="124" t="e">
        <f t="shared" si="2396"/>
        <v>#N/A</v>
      </c>
      <c r="BH449" s="124" t="e">
        <f t="shared" si="2396"/>
        <v>#N/A</v>
      </c>
      <c r="BI449" s="124" t="e">
        <f t="shared" si="2396"/>
        <v>#N/A</v>
      </c>
      <c r="BJ449" s="124" t="e">
        <f t="shared" si="2396"/>
        <v>#N/A</v>
      </c>
      <c r="BK449" s="124" t="e">
        <f t="shared" si="2396"/>
        <v>#N/A</v>
      </c>
      <c r="BL449" s="124" t="e">
        <f t="shared" si="2396"/>
        <v>#N/A</v>
      </c>
      <c r="BM449" s="124" t="e">
        <f t="shared" si="2396"/>
        <v>#N/A</v>
      </c>
      <c r="BN449" s="124" t="e">
        <f t="shared" si="2396"/>
        <v>#N/A</v>
      </c>
    </row>
    <row r="450" spans="3:66" s="124" customFormat="1" hidden="1"/>
    <row r="451" spans="3:66" s="124" customFormat="1" hidden="1">
      <c r="C451" s="124" t="s">
        <v>303</v>
      </c>
      <c r="E451" s="124">
        <f>D445</f>
        <v>13278200</v>
      </c>
      <c r="F451" s="124">
        <f t="shared" ref="F451:U455" si="2397">E445</f>
        <v>12698355.930277703</v>
      </c>
      <c r="G451" s="124">
        <f t="shared" si="2397"/>
        <v>12084963.739378616</v>
      </c>
      <c r="H451" s="124">
        <f t="shared" si="2397"/>
        <v>11436082.428863224</v>
      </c>
      <c r="I451" s="124">
        <f t="shared" si="2397"/>
        <v>10749658.699668013</v>
      </c>
      <c r="J451" s="124">
        <f t="shared" si="2397"/>
        <v>10023520.454712221</v>
      </c>
      <c r="K451" s="124">
        <f t="shared" si="2397"/>
        <v>9255369.9255839884</v>
      </c>
      <c r="L451" s="124">
        <f t="shared" si="2397"/>
        <v>8442776.4015561938</v>
      </c>
      <c r="M451" s="124">
        <f t="shared" si="2397"/>
        <v>7583168.5379239339</v>
      </c>
      <c r="N451" s="124">
        <f t="shared" si="2397"/>
        <v>6673826.2193243783</v>
      </c>
      <c r="O451" s="124">
        <f t="shared" si="2397"/>
        <v>5711871.9522915632</v>
      </c>
      <c r="P451" s="124">
        <f t="shared" si="2397"/>
        <v>4694261.759808992</v>
      </c>
      <c r="Q451" s="124">
        <f t="shared" si="2397"/>
        <v>3617775.549047072</v>
      </c>
      <c r="R451" s="124">
        <f t="shared" si="2397"/>
        <v>2479006.9218053548</v>
      </c>
      <c r="S451" s="124">
        <f t="shared" si="2397"/>
        <v>1274352.3954160817</v>
      </c>
      <c r="T451" s="124">
        <f t="shared" si="2397"/>
        <v>0</v>
      </c>
      <c r="U451" s="124" t="e">
        <f t="shared" si="2397"/>
        <v>#N/A</v>
      </c>
      <c r="V451" s="124" t="e">
        <f t="shared" ref="V451:AK455" si="2398">U445</f>
        <v>#N/A</v>
      </c>
      <c r="W451" s="124" t="e">
        <f t="shared" si="2398"/>
        <v>#N/A</v>
      </c>
      <c r="X451" s="124" t="e">
        <f t="shared" si="2398"/>
        <v>#N/A</v>
      </c>
      <c r="Y451" s="124" t="e">
        <f t="shared" si="2398"/>
        <v>#N/A</v>
      </c>
      <c r="Z451" s="124" t="e">
        <f t="shared" si="2398"/>
        <v>#N/A</v>
      </c>
      <c r="AA451" s="124" t="e">
        <f t="shared" si="2398"/>
        <v>#N/A</v>
      </c>
      <c r="AB451" s="124" t="e">
        <f t="shared" si="2398"/>
        <v>#N/A</v>
      </c>
      <c r="AC451" s="124" t="e">
        <f t="shared" si="2398"/>
        <v>#N/A</v>
      </c>
      <c r="AD451" s="124" t="e">
        <f t="shared" si="2398"/>
        <v>#N/A</v>
      </c>
      <c r="AE451" s="124" t="e">
        <f t="shared" si="2398"/>
        <v>#N/A</v>
      </c>
      <c r="AF451" s="124" t="e">
        <f t="shared" si="2398"/>
        <v>#N/A</v>
      </c>
      <c r="AG451" s="124" t="e">
        <f t="shared" si="2398"/>
        <v>#N/A</v>
      </c>
      <c r="AH451" s="124" t="e">
        <f t="shared" si="2398"/>
        <v>#N/A</v>
      </c>
      <c r="AI451" s="124" t="e">
        <f t="shared" si="2398"/>
        <v>#N/A</v>
      </c>
      <c r="AJ451" s="124" t="e">
        <f t="shared" si="2398"/>
        <v>#N/A</v>
      </c>
      <c r="AK451" s="124" t="e">
        <f t="shared" si="2398"/>
        <v>#N/A</v>
      </c>
      <c r="AL451" s="124" t="e">
        <f t="shared" ref="AL451:BA455" si="2399">AK445</f>
        <v>#N/A</v>
      </c>
      <c r="AM451" s="124" t="e">
        <f t="shared" si="2399"/>
        <v>#N/A</v>
      </c>
      <c r="AN451" s="124" t="e">
        <f t="shared" si="2399"/>
        <v>#N/A</v>
      </c>
      <c r="AO451" s="124" t="e">
        <f t="shared" si="2399"/>
        <v>#N/A</v>
      </c>
      <c r="AP451" s="124" t="e">
        <f t="shared" si="2399"/>
        <v>#N/A</v>
      </c>
      <c r="AQ451" s="124" t="e">
        <f t="shared" si="2399"/>
        <v>#N/A</v>
      </c>
      <c r="AR451" s="124" t="e">
        <f t="shared" si="2399"/>
        <v>#N/A</v>
      </c>
      <c r="AS451" s="124" t="e">
        <f t="shared" si="2399"/>
        <v>#N/A</v>
      </c>
      <c r="AT451" s="124" t="e">
        <f t="shared" si="2399"/>
        <v>#N/A</v>
      </c>
      <c r="AU451" s="124" t="e">
        <f t="shared" si="2399"/>
        <v>#N/A</v>
      </c>
      <c r="AV451" s="124" t="e">
        <f t="shared" si="2399"/>
        <v>#N/A</v>
      </c>
      <c r="AW451" s="124" t="e">
        <f t="shared" si="2399"/>
        <v>#N/A</v>
      </c>
      <c r="AX451" s="124" t="e">
        <f t="shared" si="2399"/>
        <v>#N/A</v>
      </c>
      <c r="AY451" s="124" t="e">
        <f t="shared" si="2399"/>
        <v>#N/A</v>
      </c>
      <c r="AZ451" s="124" t="e">
        <f t="shared" si="2399"/>
        <v>#N/A</v>
      </c>
      <c r="BA451" s="124" t="e">
        <f t="shared" si="2399"/>
        <v>#N/A</v>
      </c>
      <c r="BB451" s="124" t="e">
        <f t="shared" ref="BB451:BN455" si="2400">BA445</f>
        <v>#N/A</v>
      </c>
      <c r="BC451" s="124" t="e">
        <f t="shared" si="2400"/>
        <v>#N/A</v>
      </c>
      <c r="BD451" s="124" t="e">
        <f t="shared" si="2400"/>
        <v>#N/A</v>
      </c>
      <c r="BE451" s="124" t="e">
        <f t="shared" si="2400"/>
        <v>#N/A</v>
      </c>
      <c r="BF451" s="124" t="e">
        <f t="shared" si="2400"/>
        <v>#N/A</v>
      </c>
      <c r="BG451" s="124" t="e">
        <f t="shared" si="2400"/>
        <v>#N/A</v>
      </c>
      <c r="BH451" s="124" t="e">
        <f t="shared" si="2400"/>
        <v>#N/A</v>
      </c>
      <c r="BI451" s="124" t="e">
        <f t="shared" si="2400"/>
        <v>#N/A</v>
      </c>
      <c r="BJ451" s="124" t="e">
        <f t="shared" si="2400"/>
        <v>#N/A</v>
      </c>
      <c r="BK451" s="124" t="e">
        <f t="shared" si="2400"/>
        <v>#N/A</v>
      </c>
      <c r="BL451" s="124" t="e">
        <f t="shared" si="2400"/>
        <v>#N/A</v>
      </c>
      <c r="BM451" s="124" t="e">
        <f t="shared" si="2400"/>
        <v>#N/A</v>
      </c>
      <c r="BN451" s="124" t="e">
        <f t="shared" si="2400"/>
        <v>#N/A</v>
      </c>
    </row>
    <row r="452" spans="3:66" s="124" customFormat="1" hidden="1">
      <c r="C452" s="124" t="s">
        <v>29</v>
      </c>
      <c r="E452" s="124">
        <f t="shared" ref="E452:E455" si="2401">D446</f>
        <v>579844.06972229725</v>
      </c>
      <c r="F452" s="124">
        <f t="shared" si="2397"/>
        <v>613392.19089908735</v>
      </c>
      <c r="G452" s="124">
        <f t="shared" si="2397"/>
        <v>648881.31051539164</v>
      </c>
      <c r="H452" s="124">
        <f t="shared" si="2397"/>
        <v>686423.72919521073</v>
      </c>
      <c r="I452" s="124">
        <f t="shared" si="2397"/>
        <v>726138.24495579093</v>
      </c>
      <c r="J452" s="124">
        <f t="shared" si="2397"/>
        <v>768150.52912823309</v>
      </c>
      <c r="K452" s="124">
        <f t="shared" si="2397"/>
        <v>812593.52402779518</v>
      </c>
      <c r="L452" s="124">
        <f t="shared" si="2397"/>
        <v>859607.86363226036</v>
      </c>
      <c r="M452" s="124">
        <f t="shared" si="2397"/>
        <v>909342.31859955552</v>
      </c>
      <c r="N452" s="124">
        <f t="shared" si="2397"/>
        <v>961954.26703281549</v>
      </c>
      <c r="O452" s="124">
        <f t="shared" si="2397"/>
        <v>1017610.1924825711</v>
      </c>
      <c r="P452" s="124">
        <f t="shared" si="2397"/>
        <v>1076486.2107619201</v>
      </c>
      <c r="Q452" s="124">
        <f t="shared" si="2397"/>
        <v>1138768.627241717</v>
      </c>
      <c r="R452" s="124">
        <f t="shared" si="2397"/>
        <v>1204654.5263892731</v>
      </c>
      <c r="S452" s="124">
        <f t="shared" si="2397"/>
        <v>1274352.3954160812</v>
      </c>
      <c r="T452" s="124" t="e">
        <f t="shared" si="2397"/>
        <v>#N/A</v>
      </c>
      <c r="U452" s="124" t="e">
        <f t="shared" si="2397"/>
        <v>#N/A</v>
      </c>
      <c r="V452" s="124" t="e">
        <f t="shared" si="2398"/>
        <v>#N/A</v>
      </c>
      <c r="W452" s="124" t="e">
        <f t="shared" si="2398"/>
        <v>#N/A</v>
      </c>
      <c r="X452" s="124" t="e">
        <f t="shared" si="2398"/>
        <v>#N/A</v>
      </c>
      <c r="Y452" s="124" t="e">
        <f t="shared" si="2398"/>
        <v>#N/A</v>
      </c>
      <c r="Z452" s="124" t="e">
        <f t="shared" si="2398"/>
        <v>#N/A</v>
      </c>
      <c r="AA452" s="124" t="e">
        <f t="shared" si="2398"/>
        <v>#N/A</v>
      </c>
      <c r="AB452" s="124" t="e">
        <f t="shared" si="2398"/>
        <v>#N/A</v>
      </c>
      <c r="AC452" s="124" t="e">
        <f t="shared" si="2398"/>
        <v>#N/A</v>
      </c>
      <c r="AD452" s="124" t="e">
        <f t="shared" si="2398"/>
        <v>#N/A</v>
      </c>
      <c r="AE452" s="124" t="e">
        <f t="shared" si="2398"/>
        <v>#N/A</v>
      </c>
      <c r="AF452" s="124" t="e">
        <f t="shared" si="2398"/>
        <v>#N/A</v>
      </c>
      <c r="AG452" s="124" t="e">
        <f t="shared" si="2398"/>
        <v>#N/A</v>
      </c>
      <c r="AH452" s="124" t="e">
        <f t="shared" si="2398"/>
        <v>#N/A</v>
      </c>
      <c r="AI452" s="124" t="e">
        <f t="shared" si="2398"/>
        <v>#N/A</v>
      </c>
      <c r="AJ452" s="124" t="e">
        <f t="shared" si="2398"/>
        <v>#N/A</v>
      </c>
      <c r="AK452" s="124" t="e">
        <f t="shared" si="2398"/>
        <v>#N/A</v>
      </c>
      <c r="AL452" s="124" t="e">
        <f t="shared" si="2399"/>
        <v>#N/A</v>
      </c>
      <c r="AM452" s="124" t="e">
        <f t="shared" si="2399"/>
        <v>#N/A</v>
      </c>
      <c r="AN452" s="124" t="e">
        <f t="shared" si="2399"/>
        <v>#N/A</v>
      </c>
      <c r="AO452" s="124" t="e">
        <f t="shared" si="2399"/>
        <v>#N/A</v>
      </c>
      <c r="AP452" s="124" t="e">
        <f t="shared" si="2399"/>
        <v>#N/A</v>
      </c>
      <c r="AQ452" s="124" t="e">
        <f t="shared" si="2399"/>
        <v>#N/A</v>
      </c>
      <c r="AR452" s="124" t="e">
        <f t="shared" si="2399"/>
        <v>#N/A</v>
      </c>
      <c r="AS452" s="124" t="e">
        <f t="shared" si="2399"/>
        <v>#N/A</v>
      </c>
      <c r="AT452" s="124" t="e">
        <f t="shared" si="2399"/>
        <v>#N/A</v>
      </c>
      <c r="AU452" s="124" t="e">
        <f t="shared" si="2399"/>
        <v>#N/A</v>
      </c>
      <c r="AV452" s="124" t="e">
        <f t="shared" si="2399"/>
        <v>#N/A</v>
      </c>
      <c r="AW452" s="124" t="e">
        <f t="shared" si="2399"/>
        <v>#N/A</v>
      </c>
      <c r="AX452" s="124" t="e">
        <f t="shared" si="2399"/>
        <v>#N/A</v>
      </c>
      <c r="AY452" s="124" t="e">
        <f t="shared" si="2399"/>
        <v>#N/A</v>
      </c>
      <c r="AZ452" s="124" t="e">
        <f t="shared" si="2399"/>
        <v>#N/A</v>
      </c>
      <c r="BA452" s="124" t="e">
        <f t="shared" si="2399"/>
        <v>#N/A</v>
      </c>
      <c r="BB452" s="124" t="e">
        <f t="shared" si="2400"/>
        <v>#N/A</v>
      </c>
      <c r="BC452" s="124" t="e">
        <f t="shared" si="2400"/>
        <v>#N/A</v>
      </c>
      <c r="BD452" s="124" t="e">
        <f t="shared" si="2400"/>
        <v>#N/A</v>
      </c>
      <c r="BE452" s="124" t="e">
        <f t="shared" si="2400"/>
        <v>#N/A</v>
      </c>
      <c r="BF452" s="124" t="e">
        <f t="shared" si="2400"/>
        <v>#N/A</v>
      </c>
      <c r="BG452" s="124" t="e">
        <f t="shared" si="2400"/>
        <v>#N/A</v>
      </c>
      <c r="BH452" s="124" t="e">
        <f t="shared" si="2400"/>
        <v>#N/A</v>
      </c>
      <c r="BI452" s="124" t="e">
        <f t="shared" si="2400"/>
        <v>#N/A</v>
      </c>
      <c r="BJ452" s="124" t="e">
        <f t="shared" si="2400"/>
        <v>#N/A</v>
      </c>
      <c r="BK452" s="124" t="e">
        <f t="shared" si="2400"/>
        <v>#N/A</v>
      </c>
      <c r="BL452" s="124" t="e">
        <f t="shared" si="2400"/>
        <v>#N/A</v>
      </c>
      <c r="BM452" s="124" t="e">
        <f t="shared" si="2400"/>
        <v>#N/A</v>
      </c>
      <c r="BN452" s="124" t="e">
        <f t="shared" si="2400"/>
        <v>#N/A</v>
      </c>
    </row>
    <row r="453" spans="3:66" s="124" customFormat="1" hidden="1">
      <c r="C453" s="124" t="s">
        <v>31</v>
      </c>
      <c r="E453" s="124">
        <f t="shared" si="2401"/>
        <v>730337.04628687748</v>
      </c>
      <c r="F453" s="124">
        <f t="shared" si="2397"/>
        <v>696788.92511008738</v>
      </c>
      <c r="G453" s="124">
        <f t="shared" si="2397"/>
        <v>661299.80549378309</v>
      </c>
      <c r="H453" s="124">
        <f t="shared" si="2397"/>
        <v>623757.38681396388</v>
      </c>
      <c r="I453" s="124">
        <f t="shared" si="2397"/>
        <v>584042.87105338369</v>
      </c>
      <c r="J453" s="124">
        <f t="shared" si="2397"/>
        <v>542030.58688094153</v>
      </c>
      <c r="K453" s="124">
        <f t="shared" si="2397"/>
        <v>497587.59198137955</v>
      </c>
      <c r="L453" s="124">
        <f t="shared" si="2397"/>
        <v>450573.25237691437</v>
      </c>
      <c r="M453" s="124">
        <f t="shared" si="2397"/>
        <v>400838.79740961915</v>
      </c>
      <c r="N453" s="124">
        <f t="shared" si="2397"/>
        <v>348226.84897635918</v>
      </c>
      <c r="O453" s="124">
        <f t="shared" si="2397"/>
        <v>292570.92352660355</v>
      </c>
      <c r="P453" s="124">
        <f t="shared" si="2397"/>
        <v>233694.90524725473</v>
      </c>
      <c r="Q453" s="124">
        <f t="shared" si="2397"/>
        <v>171412.48876745781</v>
      </c>
      <c r="R453" s="124">
        <f t="shared" si="2397"/>
        <v>105526.58961990153</v>
      </c>
      <c r="S453" s="124">
        <f t="shared" si="2397"/>
        <v>35828.720593093567</v>
      </c>
      <c r="T453" s="124" t="e">
        <f t="shared" si="2397"/>
        <v>#N/A</v>
      </c>
      <c r="U453" s="124" t="e">
        <f t="shared" si="2397"/>
        <v>#N/A</v>
      </c>
      <c r="V453" s="124" t="e">
        <f t="shared" si="2398"/>
        <v>#N/A</v>
      </c>
      <c r="W453" s="124" t="e">
        <f t="shared" si="2398"/>
        <v>#N/A</v>
      </c>
      <c r="X453" s="124" t="e">
        <f t="shared" si="2398"/>
        <v>#N/A</v>
      </c>
      <c r="Y453" s="124" t="e">
        <f t="shared" si="2398"/>
        <v>#N/A</v>
      </c>
      <c r="Z453" s="124" t="e">
        <f t="shared" si="2398"/>
        <v>#N/A</v>
      </c>
      <c r="AA453" s="124" t="e">
        <f t="shared" si="2398"/>
        <v>#N/A</v>
      </c>
      <c r="AB453" s="124" t="e">
        <f t="shared" si="2398"/>
        <v>#N/A</v>
      </c>
      <c r="AC453" s="124" t="e">
        <f t="shared" si="2398"/>
        <v>#N/A</v>
      </c>
      <c r="AD453" s="124" t="e">
        <f t="shared" si="2398"/>
        <v>#N/A</v>
      </c>
      <c r="AE453" s="124" t="e">
        <f t="shared" si="2398"/>
        <v>#N/A</v>
      </c>
      <c r="AF453" s="124" t="e">
        <f t="shared" si="2398"/>
        <v>#N/A</v>
      </c>
      <c r="AG453" s="124" t="e">
        <f t="shared" si="2398"/>
        <v>#N/A</v>
      </c>
      <c r="AH453" s="124" t="e">
        <f t="shared" si="2398"/>
        <v>#N/A</v>
      </c>
      <c r="AI453" s="124" t="e">
        <f t="shared" si="2398"/>
        <v>#N/A</v>
      </c>
      <c r="AJ453" s="124" t="e">
        <f t="shared" si="2398"/>
        <v>#N/A</v>
      </c>
      <c r="AK453" s="124" t="e">
        <f t="shared" si="2398"/>
        <v>#N/A</v>
      </c>
      <c r="AL453" s="124" t="e">
        <f t="shared" si="2399"/>
        <v>#N/A</v>
      </c>
      <c r="AM453" s="124" t="e">
        <f t="shared" si="2399"/>
        <v>#N/A</v>
      </c>
      <c r="AN453" s="124" t="e">
        <f t="shared" si="2399"/>
        <v>#N/A</v>
      </c>
      <c r="AO453" s="124" t="e">
        <f t="shared" si="2399"/>
        <v>#N/A</v>
      </c>
      <c r="AP453" s="124" t="e">
        <f t="shared" si="2399"/>
        <v>#N/A</v>
      </c>
      <c r="AQ453" s="124" t="e">
        <f t="shared" si="2399"/>
        <v>#N/A</v>
      </c>
      <c r="AR453" s="124" t="e">
        <f t="shared" si="2399"/>
        <v>#N/A</v>
      </c>
      <c r="AS453" s="124" t="e">
        <f t="shared" si="2399"/>
        <v>#N/A</v>
      </c>
      <c r="AT453" s="124" t="e">
        <f t="shared" si="2399"/>
        <v>#N/A</v>
      </c>
      <c r="AU453" s="124" t="e">
        <f t="shared" si="2399"/>
        <v>#N/A</v>
      </c>
      <c r="AV453" s="124" t="e">
        <f t="shared" si="2399"/>
        <v>#N/A</v>
      </c>
      <c r="AW453" s="124" t="e">
        <f t="shared" si="2399"/>
        <v>#N/A</v>
      </c>
      <c r="AX453" s="124" t="e">
        <f t="shared" si="2399"/>
        <v>#N/A</v>
      </c>
      <c r="AY453" s="124" t="e">
        <f t="shared" si="2399"/>
        <v>#N/A</v>
      </c>
      <c r="AZ453" s="124" t="e">
        <f t="shared" si="2399"/>
        <v>#N/A</v>
      </c>
      <c r="BA453" s="124" t="e">
        <f t="shared" si="2399"/>
        <v>#N/A</v>
      </c>
      <c r="BB453" s="124" t="e">
        <f t="shared" si="2400"/>
        <v>#N/A</v>
      </c>
      <c r="BC453" s="124" t="e">
        <f t="shared" si="2400"/>
        <v>#N/A</v>
      </c>
      <c r="BD453" s="124" t="e">
        <f t="shared" si="2400"/>
        <v>#N/A</v>
      </c>
      <c r="BE453" s="124" t="e">
        <f t="shared" si="2400"/>
        <v>#N/A</v>
      </c>
      <c r="BF453" s="124" t="e">
        <f t="shared" si="2400"/>
        <v>#N/A</v>
      </c>
      <c r="BG453" s="124" t="e">
        <f t="shared" si="2400"/>
        <v>#N/A</v>
      </c>
      <c r="BH453" s="124" t="e">
        <f t="shared" si="2400"/>
        <v>#N/A</v>
      </c>
      <c r="BI453" s="124" t="e">
        <f t="shared" si="2400"/>
        <v>#N/A</v>
      </c>
      <c r="BJ453" s="124" t="e">
        <f t="shared" si="2400"/>
        <v>#N/A</v>
      </c>
      <c r="BK453" s="124" t="e">
        <f t="shared" si="2400"/>
        <v>#N/A</v>
      </c>
      <c r="BL453" s="124" t="e">
        <f t="shared" si="2400"/>
        <v>#N/A</v>
      </c>
      <c r="BM453" s="124" t="e">
        <f t="shared" si="2400"/>
        <v>#N/A</v>
      </c>
      <c r="BN453" s="124" t="e">
        <f t="shared" si="2400"/>
        <v>#N/A</v>
      </c>
    </row>
    <row r="454" spans="3:66" s="124" customFormat="1" hidden="1">
      <c r="C454" s="124" t="s">
        <v>33</v>
      </c>
      <c r="E454" s="124">
        <f t="shared" si="2401"/>
        <v>1310181.1160091746</v>
      </c>
      <c r="F454" s="124">
        <f t="shared" si="2397"/>
        <v>1310181.1160091746</v>
      </c>
      <c r="G454" s="124">
        <f t="shared" si="2397"/>
        <v>1310181.1160091746</v>
      </c>
      <c r="H454" s="124">
        <f t="shared" si="2397"/>
        <v>1310181.1160091746</v>
      </c>
      <c r="I454" s="124">
        <f t="shared" si="2397"/>
        <v>1310181.1160091746</v>
      </c>
      <c r="J454" s="124">
        <f t="shared" si="2397"/>
        <v>1310181.1160091746</v>
      </c>
      <c r="K454" s="124">
        <f t="shared" si="2397"/>
        <v>1310181.1160091746</v>
      </c>
      <c r="L454" s="124">
        <f t="shared" si="2397"/>
        <v>1310181.1160091746</v>
      </c>
      <c r="M454" s="124">
        <f t="shared" si="2397"/>
        <v>1310181.1160091746</v>
      </c>
      <c r="N454" s="124">
        <f t="shared" si="2397"/>
        <v>1310181.1160091746</v>
      </c>
      <c r="O454" s="124">
        <f t="shared" si="2397"/>
        <v>1310181.1160091746</v>
      </c>
      <c r="P454" s="124">
        <f t="shared" si="2397"/>
        <v>1310181.1160091746</v>
      </c>
      <c r="Q454" s="124">
        <f t="shared" si="2397"/>
        <v>1310181.1160091746</v>
      </c>
      <c r="R454" s="124">
        <f t="shared" si="2397"/>
        <v>1310181.1160091746</v>
      </c>
      <c r="S454" s="124">
        <f t="shared" si="2397"/>
        <v>1310181.1160091746</v>
      </c>
      <c r="T454" s="124" t="e">
        <f t="shared" si="2397"/>
        <v>#N/A</v>
      </c>
      <c r="U454" s="124" t="e">
        <f t="shared" si="2397"/>
        <v>#N/A</v>
      </c>
      <c r="V454" s="124" t="e">
        <f t="shared" si="2398"/>
        <v>#N/A</v>
      </c>
      <c r="W454" s="124" t="e">
        <f t="shared" si="2398"/>
        <v>#N/A</v>
      </c>
      <c r="X454" s="124" t="e">
        <f t="shared" si="2398"/>
        <v>#N/A</v>
      </c>
      <c r="Y454" s="124" t="e">
        <f t="shared" si="2398"/>
        <v>#N/A</v>
      </c>
      <c r="Z454" s="124" t="e">
        <f t="shared" si="2398"/>
        <v>#N/A</v>
      </c>
      <c r="AA454" s="124" t="e">
        <f t="shared" si="2398"/>
        <v>#N/A</v>
      </c>
      <c r="AB454" s="124" t="e">
        <f t="shared" si="2398"/>
        <v>#N/A</v>
      </c>
      <c r="AC454" s="124" t="e">
        <f t="shared" si="2398"/>
        <v>#N/A</v>
      </c>
      <c r="AD454" s="124" t="e">
        <f t="shared" si="2398"/>
        <v>#N/A</v>
      </c>
      <c r="AE454" s="124" t="e">
        <f t="shared" si="2398"/>
        <v>#N/A</v>
      </c>
      <c r="AF454" s="124" t="e">
        <f t="shared" si="2398"/>
        <v>#N/A</v>
      </c>
      <c r="AG454" s="124" t="e">
        <f t="shared" si="2398"/>
        <v>#N/A</v>
      </c>
      <c r="AH454" s="124" t="e">
        <f t="shared" si="2398"/>
        <v>#N/A</v>
      </c>
      <c r="AI454" s="124" t="e">
        <f t="shared" si="2398"/>
        <v>#N/A</v>
      </c>
      <c r="AJ454" s="124" t="e">
        <f t="shared" si="2398"/>
        <v>#N/A</v>
      </c>
      <c r="AK454" s="124" t="e">
        <f t="shared" si="2398"/>
        <v>#N/A</v>
      </c>
      <c r="AL454" s="124" t="e">
        <f t="shared" si="2399"/>
        <v>#N/A</v>
      </c>
      <c r="AM454" s="124" t="e">
        <f t="shared" si="2399"/>
        <v>#N/A</v>
      </c>
      <c r="AN454" s="124" t="e">
        <f t="shared" si="2399"/>
        <v>#N/A</v>
      </c>
      <c r="AO454" s="124" t="e">
        <f t="shared" si="2399"/>
        <v>#N/A</v>
      </c>
      <c r="AP454" s="124" t="e">
        <f t="shared" si="2399"/>
        <v>#N/A</v>
      </c>
      <c r="AQ454" s="124" t="e">
        <f t="shared" si="2399"/>
        <v>#N/A</v>
      </c>
      <c r="AR454" s="124" t="e">
        <f t="shared" si="2399"/>
        <v>#N/A</v>
      </c>
      <c r="AS454" s="124" t="e">
        <f t="shared" si="2399"/>
        <v>#N/A</v>
      </c>
      <c r="AT454" s="124" t="e">
        <f t="shared" si="2399"/>
        <v>#N/A</v>
      </c>
      <c r="AU454" s="124" t="e">
        <f t="shared" si="2399"/>
        <v>#N/A</v>
      </c>
      <c r="AV454" s="124" t="e">
        <f t="shared" si="2399"/>
        <v>#N/A</v>
      </c>
      <c r="AW454" s="124" t="e">
        <f t="shared" si="2399"/>
        <v>#N/A</v>
      </c>
      <c r="AX454" s="124" t="e">
        <f t="shared" si="2399"/>
        <v>#N/A</v>
      </c>
      <c r="AY454" s="124" t="e">
        <f t="shared" si="2399"/>
        <v>#N/A</v>
      </c>
      <c r="AZ454" s="124" t="e">
        <f t="shared" si="2399"/>
        <v>#N/A</v>
      </c>
      <c r="BA454" s="124" t="e">
        <f t="shared" si="2399"/>
        <v>#N/A</v>
      </c>
      <c r="BB454" s="124" t="e">
        <f t="shared" si="2400"/>
        <v>#N/A</v>
      </c>
      <c r="BC454" s="124" t="e">
        <f t="shared" si="2400"/>
        <v>#N/A</v>
      </c>
      <c r="BD454" s="124" t="e">
        <f t="shared" si="2400"/>
        <v>#N/A</v>
      </c>
      <c r="BE454" s="124" t="e">
        <f t="shared" si="2400"/>
        <v>#N/A</v>
      </c>
      <c r="BF454" s="124" t="e">
        <f t="shared" si="2400"/>
        <v>#N/A</v>
      </c>
      <c r="BG454" s="124" t="e">
        <f t="shared" si="2400"/>
        <v>#N/A</v>
      </c>
      <c r="BH454" s="124" t="e">
        <f t="shared" si="2400"/>
        <v>#N/A</v>
      </c>
      <c r="BI454" s="124" t="e">
        <f t="shared" si="2400"/>
        <v>#N/A</v>
      </c>
      <c r="BJ454" s="124" t="e">
        <f t="shared" si="2400"/>
        <v>#N/A</v>
      </c>
      <c r="BK454" s="124" t="e">
        <f t="shared" si="2400"/>
        <v>#N/A</v>
      </c>
      <c r="BL454" s="124" t="e">
        <f t="shared" si="2400"/>
        <v>#N/A</v>
      </c>
      <c r="BM454" s="124" t="e">
        <f t="shared" si="2400"/>
        <v>#N/A</v>
      </c>
      <c r="BN454" s="124" t="e">
        <f t="shared" si="2400"/>
        <v>#N/A</v>
      </c>
    </row>
    <row r="455" spans="3:66" s="124" customFormat="1" hidden="1">
      <c r="C455" s="124" t="s">
        <v>304</v>
      </c>
      <c r="E455" s="124">
        <f t="shared" si="2401"/>
        <v>12698355.930277703</v>
      </c>
      <c r="F455" s="124">
        <f t="shared" si="2397"/>
        <v>12084963.739378616</v>
      </c>
      <c r="G455" s="124">
        <f t="shared" si="2397"/>
        <v>11436082.428863224</v>
      </c>
      <c r="H455" s="124">
        <f t="shared" si="2397"/>
        <v>10749658.699668013</v>
      </c>
      <c r="I455" s="124">
        <f t="shared" si="2397"/>
        <v>10023520.454712221</v>
      </c>
      <c r="J455" s="124">
        <f t="shared" si="2397"/>
        <v>9255369.9255839884</v>
      </c>
      <c r="K455" s="124">
        <f t="shared" si="2397"/>
        <v>8442776.4015561938</v>
      </c>
      <c r="L455" s="124">
        <f t="shared" si="2397"/>
        <v>7583168.5379239339</v>
      </c>
      <c r="M455" s="124">
        <f t="shared" si="2397"/>
        <v>6673826.2193243783</v>
      </c>
      <c r="N455" s="124">
        <f t="shared" si="2397"/>
        <v>5711871.9522915632</v>
      </c>
      <c r="O455" s="124">
        <f t="shared" si="2397"/>
        <v>4694261.759808992</v>
      </c>
      <c r="P455" s="124">
        <f t="shared" si="2397"/>
        <v>3617775.549047072</v>
      </c>
      <c r="Q455" s="124">
        <f t="shared" si="2397"/>
        <v>2479006.9218053548</v>
      </c>
      <c r="R455" s="124">
        <f t="shared" si="2397"/>
        <v>1274352.3954160817</v>
      </c>
      <c r="S455" s="124">
        <f t="shared" si="2397"/>
        <v>0</v>
      </c>
      <c r="T455" s="124" t="e">
        <f t="shared" si="2397"/>
        <v>#N/A</v>
      </c>
      <c r="U455" s="124" t="e">
        <f t="shared" si="2397"/>
        <v>#N/A</v>
      </c>
      <c r="V455" s="124" t="e">
        <f t="shared" si="2398"/>
        <v>#N/A</v>
      </c>
      <c r="W455" s="124" t="e">
        <f t="shared" si="2398"/>
        <v>#N/A</v>
      </c>
      <c r="X455" s="124" t="e">
        <f t="shared" si="2398"/>
        <v>#N/A</v>
      </c>
      <c r="Y455" s="124" t="e">
        <f t="shared" si="2398"/>
        <v>#N/A</v>
      </c>
      <c r="Z455" s="124" t="e">
        <f t="shared" si="2398"/>
        <v>#N/A</v>
      </c>
      <c r="AA455" s="124" t="e">
        <f t="shared" si="2398"/>
        <v>#N/A</v>
      </c>
      <c r="AB455" s="124" t="e">
        <f t="shared" si="2398"/>
        <v>#N/A</v>
      </c>
      <c r="AC455" s="124" t="e">
        <f t="shared" si="2398"/>
        <v>#N/A</v>
      </c>
      <c r="AD455" s="124" t="e">
        <f t="shared" si="2398"/>
        <v>#N/A</v>
      </c>
      <c r="AE455" s="124" t="e">
        <f t="shared" si="2398"/>
        <v>#N/A</v>
      </c>
      <c r="AF455" s="124" t="e">
        <f t="shared" si="2398"/>
        <v>#N/A</v>
      </c>
      <c r="AG455" s="124" t="e">
        <f t="shared" si="2398"/>
        <v>#N/A</v>
      </c>
      <c r="AH455" s="124" t="e">
        <f t="shared" si="2398"/>
        <v>#N/A</v>
      </c>
      <c r="AI455" s="124" t="e">
        <f t="shared" si="2398"/>
        <v>#N/A</v>
      </c>
      <c r="AJ455" s="124" t="e">
        <f t="shared" si="2398"/>
        <v>#N/A</v>
      </c>
      <c r="AK455" s="124" t="e">
        <f t="shared" si="2398"/>
        <v>#N/A</v>
      </c>
      <c r="AL455" s="124" t="e">
        <f t="shared" si="2399"/>
        <v>#N/A</v>
      </c>
      <c r="AM455" s="124" t="e">
        <f t="shared" si="2399"/>
        <v>#N/A</v>
      </c>
      <c r="AN455" s="124" t="e">
        <f t="shared" si="2399"/>
        <v>#N/A</v>
      </c>
      <c r="AO455" s="124" t="e">
        <f t="shared" si="2399"/>
        <v>#N/A</v>
      </c>
      <c r="AP455" s="124" t="e">
        <f t="shared" si="2399"/>
        <v>#N/A</v>
      </c>
      <c r="AQ455" s="124" t="e">
        <f t="shared" si="2399"/>
        <v>#N/A</v>
      </c>
      <c r="AR455" s="124" t="e">
        <f t="shared" si="2399"/>
        <v>#N/A</v>
      </c>
      <c r="AS455" s="124" t="e">
        <f t="shared" si="2399"/>
        <v>#N/A</v>
      </c>
      <c r="AT455" s="124" t="e">
        <f t="shared" si="2399"/>
        <v>#N/A</v>
      </c>
      <c r="AU455" s="124" t="e">
        <f t="shared" si="2399"/>
        <v>#N/A</v>
      </c>
      <c r="AV455" s="124" t="e">
        <f t="shared" si="2399"/>
        <v>#N/A</v>
      </c>
      <c r="AW455" s="124" t="e">
        <f t="shared" si="2399"/>
        <v>#N/A</v>
      </c>
      <c r="AX455" s="124" t="e">
        <f t="shared" si="2399"/>
        <v>#N/A</v>
      </c>
      <c r="AY455" s="124" t="e">
        <f t="shared" si="2399"/>
        <v>#N/A</v>
      </c>
      <c r="AZ455" s="124" t="e">
        <f t="shared" si="2399"/>
        <v>#N/A</v>
      </c>
      <c r="BA455" s="124" t="e">
        <f t="shared" si="2399"/>
        <v>#N/A</v>
      </c>
      <c r="BB455" s="124" t="e">
        <f t="shared" si="2400"/>
        <v>#N/A</v>
      </c>
      <c r="BC455" s="124" t="e">
        <f t="shared" si="2400"/>
        <v>#N/A</v>
      </c>
      <c r="BD455" s="124" t="e">
        <f t="shared" si="2400"/>
        <v>#N/A</v>
      </c>
      <c r="BE455" s="124" t="e">
        <f t="shared" si="2400"/>
        <v>#N/A</v>
      </c>
      <c r="BF455" s="124" t="e">
        <f t="shared" si="2400"/>
        <v>#N/A</v>
      </c>
      <c r="BG455" s="124" t="e">
        <f t="shared" si="2400"/>
        <v>#N/A</v>
      </c>
      <c r="BH455" s="124" t="e">
        <f t="shared" si="2400"/>
        <v>#N/A</v>
      </c>
      <c r="BI455" s="124" t="e">
        <f t="shared" si="2400"/>
        <v>#N/A</v>
      </c>
      <c r="BJ455" s="124" t="e">
        <f t="shared" si="2400"/>
        <v>#N/A</v>
      </c>
      <c r="BK455" s="124" t="e">
        <f t="shared" si="2400"/>
        <v>#N/A</v>
      </c>
      <c r="BL455" s="124" t="e">
        <f t="shared" si="2400"/>
        <v>#N/A</v>
      </c>
      <c r="BM455" s="124" t="e">
        <f t="shared" si="2400"/>
        <v>#N/A</v>
      </c>
      <c r="BN455" s="124" t="e">
        <f t="shared" si="2400"/>
        <v>#N/A</v>
      </c>
    </row>
    <row r="456" spans="3:66" s="124" customFormat="1" hidden="1"/>
    <row r="457" spans="3:66" s="124" customFormat="1" hidden="1">
      <c r="C457" s="124" t="s">
        <v>303</v>
      </c>
      <c r="F457" s="124">
        <f>E451</f>
        <v>13278200</v>
      </c>
      <c r="G457" s="124">
        <f t="shared" ref="G457:V461" si="2402">F451</f>
        <v>12698355.930277703</v>
      </c>
      <c r="H457" s="124">
        <f t="shared" si="2402"/>
        <v>12084963.739378616</v>
      </c>
      <c r="I457" s="124">
        <f t="shared" si="2402"/>
        <v>11436082.428863224</v>
      </c>
      <c r="J457" s="124">
        <f t="shared" si="2402"/>
        <v>10749658.699668013</v>
      </c>
      <c r="K457" s="124">
        <f t="shared" si="2402"/>
        <v>10023520.454712221</v>
      </c>
      <c r="L457" s="124">
        <f t="shared" si="2402"/>
        <v>9255369.9255839884</v>
      </c>
      <c r="M457" s="124">
        <f t="shared" si="2402"/>
        <v>8442776.4015561938</v>
      </c>
      <c r="N457" s="124">
        <f t="shared" si="2402"/>
        <v>7583168.5379239339</v>
      </c>
      <c r="O457" s="124">
        <f t="shared" si="2402"/>
        <v>6673826.2193243783</v>
      </c>
      <c r="P457" s="124">
        <f t="shared" si="2402"/>
        <v>5711871.9522915632</v>
      </c>
      <c r="Q457" s="124">
        <f t="shared" si="2402"/>
        <v>4694261.759808992</v>
      </c>
      <c r="R457" s="124">
        <f t="shared" si="2402"/>
        <v>3617775.549047072</v>
      </c>
      <c r="S457" s="124">
        <f t="shared" si="2402"/>
        <v>2479006.9218053548</v>
      </c>
      <c r="T457" s="124">
        <f t="shared" si="2402"/>
        <v>1274352.3954160817</v>
      </c>
      <c r="U457" s="124">
        <f t="shared" si="2402"/>
        <v>0</v>
      </c>
      <c r="V457" s="124" t="e">
        <f t="shared" si="2402"/>
        <v>#N/A</v>
      </c>
      <c r="W457" s="124" t="e">
        <f t="shared" ref="W457:AL461" si="2403">V451</f>
        <v>#N/A</v>
      </c>
      <c r="X457" s="124" t="e">
        <f t="shared" si="2403"/>
        <v>#N/A</v>
      </c>
      <c r="Y457" s="124" t="e">
        <f t="shared" si="2403"/>
        <v>#N/A</v>
      </c>
      <c r="Z457" s="124" t="e">
        <f t="shared" si="2403"/>
        <v>#N/A</v>
      </c>
      <c r="AA457" s="124" t="e">
        <f t="shared" si="2403"/>
        <v>#N/A</v>
      </c>
      <c r="AB457" s="124" t="e">
        <f t="shared" si="2403"/>
        <v>#N/A</v>
      </c>
      <c r="AC457" s="124" t="e">
        <f t="shared" si="2403"/>
        <v>#N/A</v>
      </c>
      <c r="AD457" s="124" t="e">
        <f t="shared" si="2403"/>
        <v>#N/A</v>
      </c>
      <c r="AE457" s="124" t="e">
        <f t="shared" si="2403"/>
        <v>#N/A</v>
      </c>
      <c r="AF457" s="124" t="e">
        <f t="shared" si="2403"/>
        <v>#N/A</v>
      </c>
      <c r="AG457" s="124" t="e">
        <f t="shared" si="2403"/>
        <v>#N/A</v>
      </c>
      <c r="AH457" s="124" t="e">
        <f t="shared" si="2403"/>
        <v>#N/A</v>
      </c>
      <c r="AI457" s="124" t="e">
        <f t="shared" si="2403"/>
        <v>#N/A</v>
      </c>
      <c r="AJ457" s="124" t="e">
        <f t="shared" si="2403"/>
        <v>#N/A</v>
      </c>
      <c r="AK457" s="124" t="e">
        <f t="shared" si="2403"/>
        <v>#N/A</v>
      </c>
      <c r="AL457" s="124" t="e">
        <f t="shared" si="2403"/>
        <v>#N/A</v>
      </c>
      <c r="AM457" s="124" t="e">
        <f t="shared" ref="AM457:BB461" si="2404">AL451</f>
        <v>#N/A</v>
      </c>
      <c r="AN457" s="124" t="e">
        <f t="shared" si="2404"/>
        <v>#N/A</v>
      </c>
      <c r="AO457" s="124" t="e">
        <f t="shared" si="2404"/>
        <v>#N/A</v>
      </c>
      <c r="AP457" s="124" t="e">
        <f t="shared" si="2404"/>
        <v>#N/A</v>
      </c>
      <c r="AQ457" s="124" t="e">
        <f t="shared" si="2404"/>
        <v>#N/A</v>
      </c>
      <c r="AR457" s="124" t="e">
        <f t="shared" si="2404"/>
        <v>#N/A</v>
      </c>
      <c r="AS457" s="124" t="e">
        <f t="shared" si="2404"/>
        <v>#N/A</v>
      </c>
      <c r="AT457" s="124" t="e">
        <f t="shared" si="2404"/>
        <v>#N/A</v>
      </c>
      <c r="AU457" s="124" t="e">
        <f t="shared" si="2404"/>
        <v>#N/A</v>
      </c>
      <c r="AV457" s="124" t="e">
        <f t="shared" si="2404"/>
        <v>#N/A</v>
      </c>
      <c r="AW457" s="124" t="e">
        <f t="shared" si="2404"/>
        <v>#N/A</v>
      </c>
      <c r="AX457" s="124" t="e">
        <f t="shared" si="2404"/>
        <v>#N/A</v>
      </c>
      <c r="AY457" s="124" t="e">
        <f t="shared" si="2404"/>
        <v>#N/A</v>
      </c>
      <c r="AZ457" s="124" t="e">
        <f t="shared" si="2404"/>
        <v>#N/A</v>
      </c>
      <c r="BA457" s="124" t="e">
        <f t="shared" si="2404"/>
        <v>#N/A</v>
      </c>
      <c r="BB457" s="124" t="e">
        <f t="shared" si="2404"/>
        <v>#N/A</v>
      </c>
      <c r="BC457" s="124" t="e">
        <f t="shared" ref="BC457:BN461" si="2405">BB451</f>
        <v>#N/A</v>
      </c>
      <c r="BD457" s="124" t="e">
        <f t="shared" si="2405"/>
        <v>#N/A</v>
      </c>
      <c r="BE457" s="124" t="e">
        <f t="shared" si="2405"/>
        <v>#N/A</v>
      </c>
      <c r="BF457" s="124" t="e">
        <f t="shared" si="2405"/>
        <v>#N/A</v>
      </c>
      <c r="BG457" s="124" t="e">
        <f t="shared" si="2405"/>
        <v>#N/A</v>
      </c>
      <c r="BH457" s="124" t="e">
        <f t="shared" si="2405"/>
        <v>#N/A</v>
      </c>
      <c r="BI457" s="124" t="e">
        <f t="shared" si="2405"/>
        <v>#N/A</v>
      </c>
      <c r="BJ457" s="124" t="e">
        <f t="shared" si="2405"/>
        <v>#N/A</v>
      </c>
      <c r="BK457" s="124" t="e">
        <f t="shared" si="2405"/>
        <v>#N/A</v>
      </c>
      <c r="BL457" s="124" t="e">
        <f t="shared" si="2405"/>
        <v>#N/A</v>
      </c>
      <c r="BM457" s="124" t="e">
        <f t="shared" si="2405"/>
        <v>#N/A</v>
      </c>
      <c r="BN457" s="124" t="e">
        <f t="shared" si="2405"/>
        <v>#N/A</v>
      </c>
    </row>
    <row r="458" spans="3:66" s="124" customFormat="1" hidden="1">
      <c r="C458" s="124" t="s">
        <v>29</v>
      </c>
      <c r="F458" s="124">
        <f t="shared" ref="F458:F461" si="2406">E452</f>
        <v>579844.06972229725</v>
      </c>
      <c r="G458" s="124">
        <f t="shared" si="2402"/>
        <v>613392.19089908735</v>
      </c>
      <c r="H458" s="124">
        <f t="shared" si="2402"/>
        <v>648881.31051539164</v>
      </c>
      <c r="I458" s="124">
        <f t="shared" si="2402"/>
        <v>686423.72919521073</v>
      </c>
      <c r="J458" s="124">
        <f t="shared" si="2402"/>
        <v>726138.24495579093</v>
      </c>
      <c r="K458" s="124">
        <f t="shared" si="2402"/>
        <v>768150.52912823309</v>
      </c>
      <c r="L458" s="124">
        <f t="shared" si="2402"/>
        <v>812593.52402779518</v>
      </c>
      <c r="M458" s="124">
        <f t="shared" si="2402"/>
        <v>859607.86363226036</v>
      </c>
      <c r="N458" s="124">
        <f t="shared" si="2402"/>
        <v>909342.31859955552</v>
      </c>
      <c r="O458" s="124">
        <f t="shared" si="2402"/>
        <v>961954.26703281549</v>
      </c>
      <c r="P458" s="124">
        <f t="shared" si="2402"/>
        <v>1017610.1924825711</v>
      </c>
      <c r="Q458" s="124">
        <f t="shared" si="2402"/>
        <v>1076486.2107619201</v>
      </c>
      <c r="R458" s="124">
        <f t="shared" si="2402"/>
        <v>1138768.627241717</v>
      </c>
      <c r="S458" s="124">
        <f t="shared" si="2402"/>
        <v>1204654.5263892731</v>
      </c>
      <c r="T458" s="124">
        <f t="shared" si="2402"/>
        <v>1274352.3954160812</v>
      </c>
      <c r="U458" s="124" t="e">
        <f t="shared" si="2402"/>
        <v>#N/A</v>
      </c>
      <c r="V458" s="124" t="e">
        <f t="shared" si="2402"/>
        <v>#N/A</v>
      </c>
      <c r="W458" s="124" t="e">
        <f t="shared" si="2403"/>
        <v>#N/A</v>
      </c>
      <c r="X458" s="124" t="e">
        <f t="shared" si="2403"/>
        <v>#N/A</v>
      </c>
      <c r="Y458" s="124" t="e">
        <f t="shared" si="2403"/>
        <v>#N/A</v>
      </c>
      <c r="Z458" s="124" t="e">
        <f t="shared" si="2403"/>
        <v>#N/A</v>
      </c>
      <c r="AA458" s="124" t="e">
        <f t="shared" si="2403"/>
        <v>#N/A</v>
      </c>
      <c r="AB458" s="124" t="e">
        <f t="shared" si="2403"/>
        <v>#N/A</v>
      </c>
      <c r="AC458" s="124" t="e">
        <f t="shared" si="2403"/>
        <v>#N/A</v>
      </c>
      <c r="AD458" s="124" t="e">
        <f t="shared" si="2403"/>
        <v>#N/A</v>
      </c>
      <c r="AE458" s="124" t="e">
        <f t="shared" si="2403"/>
        <v>#N/A</v>
      </c>
      <c r="AF458" s="124" t="e">
        <f t="shared" si="2403"/>
        <v>#N/A</v>
      </c>
      <c r="AG458" s="124" t="e">
        <f t="shared" si="2403"/>
        <v>#N/A</v>
      </c>
      <c r="AH458" s="124" t="e">
        <f t="shared" si="2403"/>
        <v>#N/A</v>
      </c>
      <c r="AI458" s="124" t="e">
        <f t="shared" si="2403"/>
        <v>#N/A</v>
      </c>
      <c r="AJ458" s="124" t="e">
        <f t="shared" si="2403"/>
        <v>#N/A</v>
      </c>
      <c r="AK458" s="124" t="e">
        <f t="shared" si="2403"/>
        <v>#N/A</v>
      </c>
      <c r="AL458" s="124" t="e">
        <f t="shared" si="2403"/>
        <v>#N/A</v>
      </c>
      <c r="AM458" s="124" t="e">
        <f t="shared" si="2404"/>
        <v>#N/A</v>
      </c>
      <c r="AN458" s="124" t="e">
        <f t="shared" si="2404"/>
        <v>#N/A</v>
      </c>
      <c r="AO458" s="124" t="e">
        <f t="shared" si="2404"/>
        <v>#N/A</v>
      </c>
      <c r="AP458" s="124" t="e">
        <f t="shared" si="2404"/>
        <v>#N/A</v>
      </c>
      <c r="AQ458" s="124" t="e">
        <f t="shared" si="2404"/>
        <v>#N/A</v>
      </c>
      <c r="AR458" s="124" t="e">
        <f t="shared" si="2404"/>
        <v>#N/A</v>
      </c>
      <c r="AS458" s="124" t="e">
        <f t="shared" si="2404"/>
        <v>#N/A</v>
      </c>
      <c r="AT458" s="124" t="e">
        <f t="shared" si="2404"/>
        <v>#N/A</v>
      </c>
      <c r="AU458" s="124" t="e">
        <f t="shared" si="2404"/>
        <v>#N/A</v>
      </c>
      <c r="AV458" s="124" t="e">
        <f t="shared" si="2404"/>
        <v>#N/A</v>
      </c>
      <c r="AW458" s="124" t="e">
        <f t="shared" si="2404"/>
        <v>#N/A</v>
      </c>
      <c r="AX458" s="124" t="e">
        <f t="shared" si="2404"/>
        <v>#N/A</v>
      </c>
      <c r="AY458" s="124" t="e">
        <f t="shared" si="2404"/>
        <v>#N/A</v>
      </c>
      <c r="AZ458" s="124" t="e">
        <f t="shared" si="2404"/>
        <v>#N/A</v>
      </c>
      <c r="BA458" s="124" t="e">
        <f t="shared" si="2404"/>
        <v>#N/A</v>
      </c>
      <c r="BB458" s="124" t="e">
        <f t="shared" si="2404"/>
        <v>#N/A</v>
      </c>
      <c r="BC458" s="124" t="e">
        <f t="shared" si="2405"/>
        <v>#N/A</v>
      </c>
      <c r="BD458" s="124" t="e">
        <f t="shared" si="2405"/>
        <v>#N/A</v>
      </c>
      <c r="BE458" s="124" t="e">
        <f t="shared" si="2405"/>
        <v>#N/A</v>
      </c>
      <c r="BF458" s="124" t="e">
        <f t="shared" si="2405"/>
        <v>#N/A</v>
      </c>
      <c r="BG458" s="124" t="e">
        <f t="shared" si="2405"/>
        <v>#N/A</v>
      </c>
      <c r="BH458" s="124" t="e">
        <f t="shared" si="2405"/>
        <v>#N/A</v>
      </c>
      <c r="BI458" s="124" t="e">
        <f t="shared" si="2405"/>
        <v>#N/A</v>
      </c>
      <c r="BJ458" s="124" t="e">
        <f t="shared" si="2405"/>
        <v>#N/A</v>
      </c>
      <c r="BK458" s="124" t="e">
        <f t="shared" si="2405"/>
        <v>#N/A</v>
      </c>
      <c r="BL458" s="124" t="e">
        <f t="shared" si="2405"/>
        <v>#N/A</v>
      </c>
      <c r="BM458" s="124" t="e">
        <f t="shared" si="2405"/>
        <v>#N/A</v>
      </c>
      <c r="BN458" s="124" t="e">
        <f t="shared" si="2405"/>
        <v>#N/A</v>
      </c>
    </row>
    <row r="459" spans="3:66" s="124" customFormat="1" hidden="1">
      <c r="C459" s="124" t="s">
        <v>31</v>
      </c>
      <c r="F459" s="124">
        <f t="shared" si="2406"/>
        <v>730337.04628687748</v>
      </c>
      <c r="G459" s="124">
        <f t="shared" si="2402"/>
        <v>696788.92511008738</v>
      </c>
      <c r="H459" s="124">
        <f t="shared" si="2402"/>
        <v>661299.80549378309</v>
      </c>
      <c r="I459" s="124">
        <f t="shared" si="2402"/>
        <v>623757.38681396388</v>
      </c>
      <c r="J459" s="124">
        <f t="shared" si="2402"/>
        <v>584042.87105338369</v>
      </c>
      <c r="K459" s="124">
        <f t="shared" si="2402"/>
        <v>542030.58688094153</v>
      </c>
      <c r="L459" s="124">
        <f t="shared" si="2402"/>
        <v>497587.59198137955</v>
      </c>
      <c r="M459" s="124">
        <f t="shared" si="2402"/>
        <v>450573.25237691437</v>
      </c>
      <c r="N459" s="124">
        <f t="shared" si="2402"/>
        <v>400838.79740961915</v>
      </c>
      <c r="O459" s="124">
        <f t="shared" si="2402"/>
        <v>348226.84897635918</v>
      </c>
      <c r="P459" s="124">
        <f t="shared" si="2402"/>
        <v>292570.92352660355</v>
      </c>
      <c r="Q459" s="124">
        <f t="shared" si="2402"/>
        <v>233694.90524725473</v>
      </c>
      <c r="R459" s="124">
        <f t="shared" si="2402"/>
        <v>171412.48876745781</v>
      </c>
      <c r="S459" s="124">
        <f t="shared" si="2402"/>
        <v>105526.58961990153</v>
      </c>
      <c r="T459" s="124">
        <f t="shared" si="2402"/>
        <v>35828.720593093567</v>
      </c>
      <c r="U459" s="124" t="e">
        <f t="shared" si="2402"/>
        <v>#N/A</v>
      </c>
      <c r="V459" s="124" t="e">
        <f t="shared" si="2402"/>
        <v>#N/A</v>
      </c>
      <c r="W459" s="124" t="e">
        <f t="shared" si="2403"/>
        <v>#N/A</v>
      </c>
      <c r="X459" s="124" t="e">
        <f t="shared" si="2403"/>
        <v>#N/A</v>
      </c>
      <c r="Y459" s="124" t="e">
        <f t="shared" si="2403"/>
        <v>#N/A</v>
      </c>
      <c r="Z459" s="124" t="e">
        <f t="shared" si="2403"/>
        <v>#N/A</v>
      </c>
      <c r="AA459" s="124" t="e">
        <f t="shared" si="2403"/>
        <v>#N/A</v>
      </c>
      <c r="AB459" s="124" t="e">
        <f t="shared" si="2403"/>
        <v>#N/A</v>
      </c>
      <c r="AC459" s="124" t="e">
        <f t="shared" si="2403"/>
        <v>#N/A</v>
      </c>
      <c r="AD459" s="124" t="e">
        <f t="shared" si="2403"/>
        <v>#N/A</v>
      </c>
      <c r="AE459" s="124" t="e">
        <f t="shared" si="2403"/>
        <v>#N/A</v>
      </c>
      <c r="AF459" s="124" t="e">
        <f t="shared" si="2403"/>
        <v>#N/A</v>
      </c>
      <c r="AG459" s="124" t="e">
        <f t="shared" si="2403"/>
        <v>#N/A</v>
      </c>
      <c r="AH459" s="124" t="e">
        <f t="shared" si="2403"/>
        <v>#N/A</v>
      </c>
      <c r="AI459" s="124" t="e">
        <f t="shared" si="2403"/>
        <v>#N/A</v>
      </c>
      <c r="AJ459" s="124" t="e">
        <f t="shared" si="2403"/>
        <v>#N/A</v>
      </c>
      <c r="AK459" s="124" t="e">
        <f t="shared" si="2403"/>
        <v>#N/A</v>
      </c>
      <c r="AL459" s="124" t="e">
        <f t="shared" si="2403"/>
        <v>#N/A</v>
      </c>
      <c r="AM459" s="124" t="e">
        <f t="shared" si="2404"/>
        <v>#N/A</v>
      </c>
      <c r="AN459" s="124" t="e">
        <f t="shared" si="2404"/>
        <v>#N/A</v>
      </c>
      <c r="AO459" s="124" t="e">
        <f t="shared" si="2404"/>
        <v>#N/A</v>
      </c>
      <c r="AP459" s="124" t="e">
        <f t="shared" si="2404"/>
        <v>#N/A</v>
      </c>
      <c r="AQ459" s="124" t="e">
        <f t="shared" si="2404"/>
        <v>#N/A</v>
      </c>
      <c r="AR459" s="124" t="e">
        <f t="shared" si="2404"/>
        <v>#N/A</v>
      </c>
      <c r="AS459" s="124" t="e">
        <f t="shared" si="2404"/>
        <v>#N/A</v>
      </c>
      <c r="AT459" s="124" t="e">
        <f t="shared" si="2404"/>
        <v>#N/A</v>
      </c>
      <c r="AU459" s="124" t="e">
        <f t="shared" si="2404"/>
        <v>#N/A</v>
      </c>
      <c r="AV459" s="124" t="e">
        <f t="shared" si="2404"/>
        <v>#N/A</v>
      </c>
      <c r="AW459" s="124" t="e">
        <f t="shared" si="2404"/>
        <v>#N/A</v>
      </c>
      <c r="AX459" s="124" t="e">
        <f t="shared" si="2404"/>
        <v>#N/A</v>
      </c>
      <c r="AY459" s="124" t="e">
        <f t="shared" si="2404"/>
        <v>#N/A</v>
      </c>
      <c r="AZ459" s="124" t="e">
        <f t="shared" si="2404"/>
        <v>#N/A</v>
      </c>
      <c r="BA459" s="124" t="e">
        <f t="shared" si="2404"/>
        <v>#N/A</v>
      </c>
      <c r="BB459" s="124" t="e">
        <f t="shared" si="2404"/>
        <v>#N/A</v>
      </c>
      <c r="BC459" s="124" t="e">
        <f t="shared" si="2405"/>
        <v>#N/A</v>
      </c>
      <c r="BD459" s="124" t="e">
        <f t="shared" si="2405"/>
        <v>#N/A</v>
      </c>
      <c r="BE459" s="124" t="e">
        <f t="shared" si="2405"/>
        <v>#N/A</v>
      </c>
      <c r="BF459" s="124" t="e">
        <f t="shared" si="2405"/>
        <v>#N/A</v>
      </c>
      <c r="BG459" s="124" t="e">
        <f t="shared" si="2405"/>
        <v>#N/A</v>
      </c>
      <c r="BH459" s="124" t="e">
        <f t="shared" si="2405"/>
        <v>#N/A</v>
      </c>
      <c r="BI459" s="124" t="e">
        <f t="shared" si="2405"/>
        <v>#N/A</v>
      </c>
      <c r="BJ459" s="124" t="e">
        <f t="shared" si="2405"/>
        <v>#N/A</v>
      </c>
      <c r="BK459" s="124" t="e">
        <f t="shared" si="2405"/>
        <v>#N/A</v>
      </c>
      <c r="BL459" s="124" t="e">
        <f t="shared" si="2405"/>
        <v>#N/A</v>
      </c>
      <c r="BM459" s="124" t="e">
        <f t="shared" si="2405"/>
        <v>#N/A</v>
      </c>
      <c r="BN459" s="124" t="e">
        <f t="shared" si="2405"/>
        <v>#N/A</v>
      </c>
    </row>
    <row r="460" spans="3:66" s="124" customFormat="1" hidden="1">
      <c r="C460" s="124" t="s">
        <v>33</v>
      </c>
      <c r="F460" s="124">
        <f t="shared" si="2406"/>
        <v>1310181.1160091746</v>
      </c>
      <c r="G460" s="124">
        <f t="shared" si="2402"/>
        <v>1310181.1160091746</v>
      </c>
      <c r="H460" s="124">
        <f t="shared" si="2402"/>
        <v>1310181.1160091746</v>
      </c>
      <c r="I460" s="124">
        <f t="shared" si="2402"/>
        <v>1310181.1160091746</v>
      </c>
      <c r="J460" s="124">
        <f t="shared" si="2402"/>
        <v>1310181.1160091746</v>
      </c>
      <c r="K460" s="124">
        <f t="shared" si="2402"/>
        <v>1310181.1160091746</v>
      </c>
      <c r="L460" s="124">
        <f t="shared" si="2402"/>
        <v>1310181.1160091746</v>
      </c>
      <c r="M460" s="124">
        <f t="shared" si="2402"/>
        <v>1310181.1160091746</v>
      </c>
      <c r="N460" s="124">
        <f t="shared" si="2402"/>
        <v>1310181.1160091746</v>
      </c>
      <c r="O460" s="124">
        <f t="shared" si="2402"/>
        <v>1310181.1160091746</v>
      </c>
      <c r="P460" s="124">
        <f t="shared" si="2402"/>
        <v>1310181.1160091746</v>
      </c>
      <c r="Q460" s="124">
        <f t="shared" si="2402"/>
        <v>1310181.1160091746</v>
      </c>
      <c r="R460" s="124">
        <f t="shared" si="2402"/>
        <v>1310181.1160091746</v>
      </c>
      <c r="S460" s="124">
        <f t="shared" si="2402"/>
        <v>1310181.1160091746</v>
      </c>
      <c r="T460" s="124">
        <f t="shared" si="2402"/>
        <v>1310181.1160091746</v>
      </c>
      <c r="U460" s="124" t="e">
        <f t="shared" si="2402"/>
        <v>#N/A</v>
      </c>
      <c r="V460" s="124" t="e">
        <f t="shared" si="2402"/>
        <v>#N/A</v>
      </c>
      <c r="W460" s="124" t="e">
        <f t="shared" si="2403"/>
        <v>#N/A</v>
      </c>
      <c r="X460" s="124" t="e">
        <f t="shared" si="2403"/>
        <v>#N/A</v>
      </c>
      <c r="Y460" s="124" t="e">
        <f t="shared" si="2403"/>
        <v>#N/A</v>
      </c>
      <c r="Z460" s="124" t="e">
        <f t="shared" si="2403"/>
        <v>#N/A</v>
      </c>
      <c r="AA460" s="124" t="e">
        <f t="shared" si="2403"/>
        <v>#N/A</v>
      </c>
      <c r="AB460" s="124" t="e">
        <f t="shared" si="2403"/>
        <v>#N/A</v>
      </c>
      <c r="AC460" s="124" t="e">
        <f t="shared" si="2403"/>
        <v>#N/A</v>
      </c>
      <c r="AD460" s="124" t="e">
        <f t="shared" si="2403"/>
        <v>#N/A</v>
      </c>
      <c r="AE460" s="124" t="e">
        <f t="shared" si="2403"/>
        <v>#N/A</v>
      </c>
      <c r="AF460" s="124" t="e">
        <f t="shared" si="2403"/>
        <v>#N/A</v>
      </c>
      <c r="AG460" s="124" t="e">
        <f t="shared" si="2403"/>
        <v>#N/A</v>
      </c>
      <c r="AH460" s="124" t="e">
        <f t="shared" si="2403"/>
        <v>#N/A</v>
      </c>
      <c r="AI460" s="124" t="e">
        <f t="shared" si="2403"/>
        <v>#N/A</v>
      </c>
      <c r="AJ460" s="124" t="e">
        <f t="shared" si="2403"/>
        <v>#N/A</v>
      </c>
      <c r="AK460" s="124" t="e">
        <f t="shared" si="2403"/>
        <v>#N/A</v>
      </c>
      <c r="AL460" s="124" t="e">
        <f t="shared" si="2403"/>
        <v>#N/A</v>
      </c>
      <c r="AM460" s="124" t="e">
        <f t="shared" si="2404"/>
        <v>#N/A</v>
      </c>
      <c r="AN460" s="124" t="e">
        <f t="shared" si="2404"/>
        <v>#N/A</v>
      </c>
      <c r="AO460" s="124" t="e">
        <f t="shared" si="2404"/>
        <v>#N/A</v>
      </c>
      <c r="AP460" s="124" t="e">
        <f t="shared" si="2404"/>
        <v>#N/A</v>
      </c>
      <c r="AQ460" s="124" t="e">
        <f t="shared" si="2404"/>
        <v>#N/A</v>
      </c>
      <c r="AR460" s="124" t="e">
        <f t="shared" si="2404"/>
        <v>#N/A</v>
      </c>
      <c r="AS460" s="124" t="e">
        <f t="shared" si="2404"/>
        <v>#N/A</v>
      </c>
      <c r="AT460" s="124" t="e">
        <f t="shared" si="2404"/>
        <v>#N/A</v>
      </c>
      <c r="AU460" s="124" t="e">
        <f t="shared" si="2404"/>
        <v>#N/A</v>
      </c>
      <c r="AV460" s="124" t="e">
        <f t="shared" si="2404"/>
        <v>#N/A</v>
      </c>
      <c r="AW460" s="124" t="e">
        <f t="shared" si="2404"/>
        <v>#N/A</v>
      </c>
      <c r="AX460" s="124" t="e">
        <f t="shared" si="2404"/>
        <v>#N/A</v>
      </c>
      <c r="AY460" s="124" t="e">
        <f t="shared" si="2404"/>
        <v>#N/A</v>
      </c>
      <c r="AZ460" s="124" t="e">
        <f t="shared" si="2404"/>
        <v>#N/A</v>
      </c>
      <c r="BA460" s="124" t="e">
        <f t="shared" si="2404"/>
        <v>#N/A</v>
      </c>
      <c r="BB460" s="124" t="e">
        <f t="shared" si="2404"/>
        <v>#N/A</v>
      </c>
      <c r="BC460" s="124" t="e">
        <f t="shared" si="2405"/>
        <v>#N/A</v>
      </c>
      <c r="BD460" s="124" t="e">
        <f t="shared" si="2405"/>
        <v>#N/A</v>
      </c>
      <c r="BE460" s="124" t="e">
        <f t="shared" si="2405"/>
        <v>#N/A</v>
      </c>
      <c r="BF460" s="124" t="e">
        <f t="shared" si="2405"/>
        <v>#N/A</v>
      </c>
      <c r="BG460" s="124" t="e">
        <f t="shared" si="2405"/>
        <v>#N/A</v>
      </c>
      <c r="BH460" s="124" t="e">
        <f t="shared" si="2405"/>
        <v>#N/A</v>
      </c>
      <c r="BI460" s="124" t="e">
        <f t="shared" si="2405"/>
        <v>#N/A</v>
      </c>
      <c r="BJ460" s="124" t="e">
        <f t="shared" si="2405"/>
        <v>#N/A</v>
      </c>
      <c r="BK460" s="124" t="e">
        <f t="shared" si="2405"/>
        <v>#N/A</v>
      </c>
      <c r="BL460" s="124" t="e">
        <f t="shared" si="2405"/>
        <v>#N/A</v>
      </c>
      <c r="BM460" s="124" t="e">
        <f t="shared" si="2405"/>
        <v>#N/A</v>
      </c>
      <c r="BN460" s="124" t="e">
        <f t="shared" si="2405"/>
        <v>#N/A</v>
      </c>
    </row>
    <row r="461" spans="3:66" s="124" customFormat="1" hidden="1">
      <c r="C461" s="124" t="s">
        <v>304</v>
      </c>
      <c r="F461" s="124">
        <f t="shared" si="2406"/>
        <v>12698355.930277703</v>
      </c>
      <c r="G461" s="124">
        <f t="shared" si="2402"/>
        <v>12084963.739378616</v>
      </c>
      <c r="H461" s="124">
        <f t="shared" si="2402"/>
        <v>11436082.428863224</v>
      </c>
      <c r="I461" s="124">
        <f t="shared" si="2402"/>
        <v>10749658.699668013</v>
      </c>
      <c r="J461" s="124">
        <f t="shared" si="2402"/>
        <v>10023520.454712221</v>
      </c>
      <c r="K461" s="124">
        <f t="shared" si="2402"/>
        <v>9255369.9255839884</v>
      </c>
      <c r="L461" s="124">
        <f t="shared" si="2402"/>
        <v>8442776.4015561938</v>
      </c>
      <c r="M461" s="124">
        <f t="shared" si="2402"/>
        <v>7583168.5379239339</v>
      </c>
      <c r="N461" s="124">
        <f t="shared" si="2402"/>
        <v>6673826.2193243783</v>
      </c>
      <c r="O461" s="124">
        <f t="shared" si="2402"/>
        <v>5711871.9522915632</v>
      </c>
      <c r="P461" s="124">
        <f t="shared" si="2402"/>
        <v>4694261.759808992</v>
      </c>
      <c r="Q461" s="124">
        <f t="shared" si="2402"/>
        <v>3617775.549047072</v>
      </c>
      <c r="R461" s="124">
        <f t="shared" si="2402"/>
        <v>2479006.9218053548</v>
      </c>
      <c r="S461" s="124">
        <f t="shared" si="2402"/>
        <v>1274352.3954160817</v>
      </c>
      <c r="T461" s="124">
        <f t="shared" si="2402"/>
        <v>0</v>
      </c>
      <c r="U461" s="124" t="e">
        <f t="shared" si="2402"/>
        <v>#N/A</v>
      </c>
      <c r="V461" s="124" t="e">
        <f t="shared" si="2402"/>
        <v>#N/A</v>
      </c>
      <c r="W461" s="124" t="e">
        <f t="shared" si="2403"/>
        <v>#N/A</v>
      </c>
      <c r="X461" s="124" t="e">
        <f t="shared" si="2403"/>
        <v>#N/A</v>
      </c>
      <c r="Y461" s="124" t="e">
        <f t="shared" si="2403"/>
        <v>#N/A</v>
      </c>
      <c r="Z461" s="124" t="e">
        <f t="shared" si="2403"/>
        <v>#N/A</v>
      </c>
      <c r="AA461" s="124" t="e">
        <f t="shared" si="2403"/>
        <v>#N/A</v>
      </c>
      <c r="AB461" s="124" t="e">
        <f t="shared" si="2403"/>
        <v>#N/A</v>
      </c>
      <c r="AC461" s="124" t="e">
        <f t="shared" si="2403"/>
        <v>#N/A</v>
      </c>
      <c r="AD461" s="124" t="e">
        <f t="shared" si="2403"/>
        <v>#N/A</v>
      </c>
      <c r="AE461" s="124" t="e">
        <f t="shared" si="2403"/>
        <v>#N/A</v>
      </c>
      <c r="AF461" s="124" t="e">
        <f t="shared" si="2403"/>
        <v>#N/A</v>
      </c>
      <c r="AG461" s="124" t="e">
        <f t="shared" si="2403"/>
        <v>#N/A</v>
      </c>
      <c r="AH461" s="124" t="e">
        <f t="shared" si="2403"/>
        <v>#N/A</v>
      </c>
      <c r="AI461" s="124" t="e">
        <f t="shared" si="2403"/>
        <v>#N/A</v>
      </c>
      <c r="AJ461" s="124" t="e">
        <f t="shared" si="2403"/>
        <v>#N/A</v>
      </c>
      <c r="AK461" s="124" t="e">
        <f t="shared" si="2403"/>
        <v>#N/A</v>
      </c>
      <c r="AL461" s="124" t="e">
        <f t="shared" si="2403"/>
        <v>#N/A</v>
      </c>
      <c r="AM461" s="124" t="e">
        <f t="shared" si="2404"/>
        <v>#N/A</v>
      </c>
      <c r="AN461" s="124" t="e">
        <f t="shared" si="2404"/>
        <v>#N/A</v>
      </c>
      <c r="AO461" s="124" t="e">
        <f t="shared" si="2404"/>
        <v>#N/A</v>
      </c>
      <c r="AP461" s="124" t="e">
        <f t="shared" si="2404"/>
        <v>#N/A</v>
      </c>
      <c r="AQ461" s="124" t="e">
        <f t="shared" si="2404"/>
        <v>#N/A</v>
      </c>
      <c r="AR461" s="124" t="e">
        <f t="shared" si="2404"/>
        <v>#N/A</v>
      </c>
      <c r="AS461" s="124" t="e">
        <f t="shared" si="2404"/>
        <v>#N/A</v>
      </c>
      <c r="AT461" s="124" t="e">
        <f t="shared" si="2404"/>
        <v>#N/A</v>
      </c>
      <c r="AU461" s="124" t="e">
        <f t="shared" si="2404"/>
        <v>#N/A</v>
      </c>
      <c r="AV461" s="124" t="e">
        <f t="shared" si="2404"/>
        <v>#N/A</v>
      </c>
      <c r="AW461" s="124" t="e">
        <f t="shared" si="2404"/>
        <v>#N/A</v>
      </c>
      <c r="AX461" s="124" t="e">
        <f t="shared" si="2404"/>
        <v>#N/A</v>
      </c>
      <c r="AY461" s="124" t="e">
        <f t="shared" si="2404"/>
        <v>#N/A</v>
      </c>
      <c r="AZ461" s="124" t="e">
        <f t="shared" si="2404"/>
        <v>#N/A</v>
      </c>
      <c r="BA461" s="124" t="e">
        <f t="shared" si="2404"/>
        <v>#N/A</v>
      </c>
      <c r="BB461" s="124" t="e">
        <f t="shared" si="2404"/>
        <v>#N/A</v>
      </c>
      <c r="BC461" s="124" t="e">
        <f t="shared" si="2405"/>
        <v>#N/A</v>
      </c>
      <c r="BD461" s="124" t="e">
        <f t="shared" si="2405"/>
        <v>#N/A</v>
      </c>
      <c r="BE461" s="124" t="e">
        <f t="shared" si="2405"/>
        <v>#N/A</v>
      </c>
      <c r="BF461" s="124" t="e">
        <f t="shared" si="2405"/>
        <v>#N/A</v>
      </c>
      <c r="BG461" s="124" t="e">
        <f t="shared" si="2405"/>
        <v>#N/A</v>
      </c>
      <c r="BH461" s="124" t="e">
        <f t="shared" si="2405"/>
        <v>#N/A</v>
      </c>
      <c r="BI461" s="124" t="e">
        <f t="shared" si="2405"/>
        <v>#N/A</v>
      </c>
      <c r="BJ461" s="124" t="e">
        <f t="shared" si="2405"/>
        <v>#N/A</v>
      </c>
      <c r="BK461" s="124" t="e">
        <f t="shared" si="2405"/>
        <v>#N/A</v>
      </c>
      <c r="BL461" s="124" t="e">
        <f t="shared" si="2405"/>
        <v>#N/A</v>
      </c>
      <c r="BM461" s="124" t="e">
        <f t="shared" si="2405"/>
        <v>#N/A</v>
      </c>
      <c r="BN461" s="124" t="e">
        <f t="shared" si="2405"/>
        <v>#N/A</v>
      </c>
    </row>
    <row r="462" spans="3:66" s="124" customFormat="1" hidden="1"/>
    <row r="463" spans="3:66" s="124" customFormat="1" hidden="1">
      <c r="C463" s="124" t="s">
        <v>303</v>
      </c>
      <c r="G463" s="124">
        <f>F457</f>
        <v>13278200</v>
      </c>
      <c r="H463" s="124">
        <f t="shared" ref="H463:W467" si="2407">G457</f>
        <v>12698355.930277703</v>
      </c>
      <c r="I463" s="124">
        <f t="shared" si="2407"/>
        <v>12084963.739378616</v>
      </c>
      <c r="J463" s="124">
        <f t="shared" si="2407"/>
        <v>11436082.428863224</v>
      </c>
      <c r="K463" s="124">
        <f t="shared" si="2407"/>
        <v>10749658.699668013</v>
      </c>
      <c r="L463" s="124">
        <f t="shared" si="2407"/>
        <v>10023520.454712221</v>
      </c>
      <c r="M463" s="124">
        <f t="shared" si="2407"/>
        <v>9255369.9255839884</v>
      </c>
      <c r="N463" s="124">
        <f t="shared" si="2407"/>
        <v>8442776.4015561938</v>
      </c>
      <c r="O463" s="124">
        <f t="shared" si="2407"/>
        <v>7583168.5379239339</v>
      </c>
      <c r="P463" s="124">
        <f t="shared" si="2407"/>
        <v>6673826.2193243783</v>
      </c>
      <c r="Q463" s="124">
        <f t="shared" si="2407"/>
        <v>5711871.9522915632</v>
      </c>
      <c r="R463" s="124">
        <f t="shared" si="2407"/>
        <v>4694261.759808992</v>
      </c>
      <c r="S463" s="124">
        <f t="shared" si="2407"/>
        <v>3617775.549047072</v>
      </c>
      <c r="T463" s="124">
        <f t="shared" si="2407"/>
        <v>2479006.9218053548</v>
      </c>
      <c r="U463" s="124">
        <f t="shared" si="2407"/>
        <v>1274352.3954160817</v>
      </c>
      <c r="V463" s="124">
        <f t="shared" si="2407"/>
        <v>0</v>
      </c>
      <c r="W463" s="124" t="e">
        <f t="shared" si="2407"/>
        <v>#N/A</v>
      </c>
      <c r="X463" s="124" t="e">
        <f t="shared" ref="X463:AM467" si="2408">W457</f>
        <v>#N/A</v>
      </c>
      <c r="Y463" s="124" t="e">
        <f t="shared" si="2408"/>
        <v>#N/A</v>
      </c>
      <c r="Z463" s="124" t="e">
        <f t="shared" si="2408"/>
        <v>#N/A</v>
      </c>
      <c r="AA463" s="124" t="e">
        <f t="shared" si="2408"/>
        <v>#N/A</v>
      </c>
      <c r="AB463" s="124" t="e">
        <f t="shared" si="2408"/>
        <v>#N/A</v>
      </c>
      <c r="AC463" s="124" t="e">
        <f t="shared" si="2408"/>
        <v>#N/A</v>
      </c>
      <c r="AD463" s="124" t="e">
        <f t="shared" si="2408"/>
        <v>#N/A</v>
      </c>
      <c r="AE463" s="124" t="e">
        <f t="shared" si="2408"/>
        <v>#N/A</v>
      </c>
      <c r="AF463" s="124" t="e">
        <f t="shared" si="2408"/>
        <v>#N/A</v>
      </c>
      <c r="AG463" s="124" t="e">
        <f t="shared" si="2408"/>
        <v>#N/A</v>
      </c>
      <c r="AH463" s="124" t="e">
        <f t="shared" si="2408"/>
        <v>#N/A</v>
      </c>
      <c r="AI463" s="124" t="e">
        <f t="shared" si="2408"/>
        <v>#N/A</v>
      </c>
      <c r="AJ463" s="124" t="e">
        <f t="shared" si="2408"/>
        <v>#N/A</v>
      </c>
      <c r="AK463" s="124" t="e">
        <f t="shared" si="2408"/>
        <v>#N/A</v>
      </c>
      <c r="AL463" s="124" t="e">
        <f t="shared" si="2408"/>
        <v>#N/A</v>
      </c>
      <c r="AM463" s="124" t="e">
        <f t="shared" si="2408"/>
        <v>#N/A</v>
      </c>
      <c r="AN463" s="124" t="e">
        <f t="shared" ref="AN463:BC467" si="2409">AM457</f>
        <v>#N/A</v>
      </c>
      <c r="AO463" s="124" t="e">
        <f t="shared" si="2409"/>
        <v>#N/A</v>
      </c>
      <c r="AP463" s="124" t="e">
        <f t="shared" si="2409"/>
        <v>#N/A</v>
      </c>
      <c r="AQ463" s="124" t="e">
        <f t="shared" si="2409"/>
        <v>#N/A</v>
      </c>
      <c r="AR463" s="124" t="e">
        <f t="shared" si="2409"/>
        <v>#N/A</v>
      </c>
      <c r="AS463" s="124" t="e">
        <f t="shared" si="2409"/>
        <v>#N/A</v>
      </c>
      <c r="AT463" s="124" t="e">
        <f t="shared" si="2409"/>
        <v>#N/A</v>
      </c>
      <c r="AU463" s="124" t="e">
        <f t="shared" si="2409"/>
        <v>#N/A</v>
      </c>
      <c r="AV463" s="124" t="e">
        <f t="shared" si="2409"/>
        <v>#N/A</v>
      </c>
      <c r="AW463" s="124" t="e">
        <f t="shared" si="2409"/>
        <v>#N/A</v>
      </c>
      <c r="AX463" s="124" t="e">
        <f t="shared" si="2409"/>
        <v>#N/A</v>
      </c>
      <c r="AY463" s="124" t="e">
        <f t="shared" si="2409"/>
        <v>#N/A</v>
      </c>
      <c r="AZ463" s="124" t="e">
        <f t="shared" si="2409"/>
        <v>#N/A</v>
      </c>
      <c r="BA463" s="124" t="e">
        <f t="shared" si="2409"/>
        <v>#N/A</v>
      </c>
      <c r="BB463" s="124" t="e">
        <f t="shared" si="2409"/>
        <v>#N/A</v>
      </c>
      <c r="BC463" s="124" t="e">
        <f t="shared" si="2409"/>
        <v>#N/A</v>
      </c>
      <c r="BD463" s="124" t="e">
        <f t="shared" ref="BD463:BN467" si="2410">BC457</f>
        <v>#N/A</v>
      </c>
      <c r="BE463" s="124" t="e">
        <f t="shared" si="2410"/>
        <v>#N/A</v>
      </c>
      <c r="BF463" s="124" t="e">
        <f t="shared" si="2410"/>
        <v>#N/A</v>
      </c>
      <c r="BG463" s="124" t="e">
        <f t="shared" si="2410"/>
        <v>#N/A</v>
      </c>
      <c r="BH463" s="124" t="e">
        <f t="shared" si="2410"/>
        <v>#N/A</v>
      </c>
      <c r="BI463" s="124" t="e">
        <f t="shared" si="2410"/>
        <v>#N/A</v>
      </c>
      <c r="BJ463" s="124" t="e">
        <f t="shared" si="2410"/>
        <v>#N/A</v>
      </c>
      <c r="BK463" s="124" t="e">
        <f t="shared" si="2410"/>
        <v>#N/A</v>
      </c>
      <c r="BL463" s="124" t="e">
        <f t="shared" si="2410"/>
        <v>#N/A</v>
      </c>
      <c r="BM463" s="124" t="e">
        <f t="shared" si="2410"/>
        <v>#N/A</v>
      </c>
      <c r="BN463" s="124" t="e">
        <f t="shared" si="2410"/>
        <v>#N/A</v>
      </c>
    </row>
    <row r="464" spans="3:66" s="124" customFormat="1" hidden="1">
      <c r="C464" s="124" t="s">
        <v>29</v>
      </c>
      <c r="G464" s="124">
        <f t="shared" ref="G464:G467" si="2411">F458</f>
        <v>579844.06972229725</v>
      </c>
      <c r="H464" s="124">
        <f t="shared" si="2407"/>
        <v>613392.19089908735</v>
      </c>
      <c r="I464" s="124">
        <f t="shared" si="2407"/>
        <v>648881.31051539164</v>
      </c>
      <c r="J464" s="124">
        <f t="shared" si="2407"/>
        <v>686423.72919521073</v>
      </c>
      <c r="K464" s="124">
        <f t="shared" si="2407"/>
        <v>726138.24495579093</v>
      </c>
      <c r="L464" s="124">
        <f t="shared" si="2407"/>
        <v>768150.52912823309</v>
      </c>
      <c r="M464" s="124">
        <f t="shared" si="2407"/>
        <v>812593.52402779518</v>
      </c>
      <c r="N464" s="124">
        <f t="shared" si="2407"/>
        <v>859607.86363226036</v>
      </c>
      <c r="O464" s="124">
        <f t="shared" si="2407"/>
        <v>909342.31859955552</v>
      </c>
      <c r="P464" s="124">
        <f t="shared" si="2407"/>
        <v>961954.26703281549</v>
      </c>
      <c r="Q464" s="124">
        <f t="shared" si="2407"/>
        <v>1017610.1924825711</v>
      </c>
      <c r="R464" s="124">
        <f t="shared" si="2407"/>
        <v>1076486.2107619201</v>
      </c>
      <c r="S464" s="124">
        <f t="shared" si="2407"/>
        <v>1138768.627241717</v>
      </c>
      <c r="T464" s="124">
        <f t="shared" si="2407"/>
        <v>1204654.5263892731</v>
      </c>
      <c r="U464" s="124">
        <f t="shared" si="2407"/>
        <v>1274352.3954160812</v>
      </c>
      <c r="V464" s="124" t="e">
        <f t="shared" si="2407"/>
        <v>#N/A</v>
      </c>
      <c r="W464" s="124" t="e">
        <f t="shared" si="2407"/>
        <v>#N/A</v>
      </c>
      <c r="X464" s="124" t="e">
        <f t="shared" si="2408"/>
        <v>#N/A</v>
      </c>
      <c r="Y464" s="124" t="e">
        <f t="shared" si="2408"/>
        <v>#N/A</v>
      </c>
      <c r="Z464" s="124" t="e">
        <f t="shared" si="2408"/>
        <v>#N/A</v>
      </c>
      <c r="AA464" s="124" t="e">
        <f t="shared" si="2408"/>
        <v>#N/A</v>
      </c>
      <c r="AB464" s="124" t="e">
        <f t="shared" si="2408"/>
        <v>#N/A</v>
      </c>
      <c r="AC464" s="124" t="e">
        <f t="shared" si="2408"/>
        <v>#N/A</v>
      </c>
      <c r="AD464" s="124" t="e">
        <f t="shared" si="2408"/>
        <v>#N/A</v>
      </c>
      <c r="AE464" s="124" t="e">
        <f t="shared" si="2408"/>
        <v>#N/A</v>
      </c>
      <c r="AF464" s="124" t="e">
        <f t="shared" si="2408"/>
        <v>#N/A</v>
      </c>
      <c r="AG464" s="124" t="e">
        <f t="shared" si="2408"/>
        <v>#N/A</v>
      </c>
      <c r="AH464" s="124" t="e">
        <f t="shared" si="2408"/>
        <v>#N/A</v>
      </c>
      <c r="AI464" s="124" t="e">
        <f t="shared" si="2408"/>
        <v>#N/A</v>
      </c>
      <c r="AJ464" s="124" t="e">
        <f t="shared" si="2408"/>
        <v>#N/A</v>
      </c>
      <c r="AK464" s="124" t="e">
        <f t="shared" si="2408"/>
        <v>#N/A</v>
      </c>
      <c r="AL464" s="124" t="e">
        <f t="shared" si="2408"/>
        <v>#N/A</v>
      </c>
      <c r="AM464" s="124" t="e">
        <f t="shared" si="2408"/>
        <v>#N/A</v>
      </c>
      <c r="AN464" s="124" t="e">
        <f t="shared" si="2409"/>
        <v>#N/A</v>
      </c>
      <c r="AO464" s="124" t="e">
        <f t="shared" si="2409"/>
        <v>#N/A</v>
      </c>
      <c r="AP464" s="124" t="e">
        <f t="shared" si="2409"/>
        <v>#N/A</v>
      </c>
      <c r="AQ464" s="124" t="e">
        <f t="shared" si="2409"/>
        <v>#N/A</v>
      </c>
      <c r="AR464" s="124" t="e">
        <f t="shared" si="2409"/>
        <v>#N/A</v>
      </c>
      <c r="AS464" s="124" t="e">
        <f t="shared" si="2409"/>
        <v>#N/A</v>
      </c>
      <c r="AT464" s="124" t="e">
        <f t="shared" si="2409"/>
        <v>#N/A</v>
      </c>
      <c r="AU464" s="124" t="e">
        <f t="shared" si="2409"/>
        <v>#N/A</v>
      </c>
      <c r="AV464" s="124" t="e">
        <f t="shared" si="2409"/>
        <v>#N/A</v>
      </c>
      <c r="AW464" s="124" t="e">
        <f t="shared" si="2409"/>
        <v>#N/A</v>
      </c>
      <c r="AX464" s="124" t="e">
        <f t="shared" si="2409"/>
        <v>#N/A</v>
      </c>
      <c r="AY464" s="124" t="e">
        <f t="shared" si="2409"/>
        <v>#N/A</v>
      </c>
      <c r="AZ464" s="124" t="e">
        <f t="shared" si="2409"/>
        <v>#N/A</v>
      </c>
      <c r="BA464" s="124" t="e">
        <f t="shared" si="2409"/>
        <v>#N/A</v>
      </c>
      <c r="BB464" s="124" t="e">
        <f t="shared" si="2409"/>
        <v>#N/A</v>
      </c>
      <c r="BC464" s="124" t="e">
        <f t="shared" si="2409"/>
        <v>#N/A</v>
      </c>
      <c r="BD464" s="124" t="e">
        <f t="shared" si="2410"/>
        <v>#N/A</v>
      </c>
      <c r="BE464" s="124" t="e">
        <f t="shared" si="2410"/>
        <v>#N/A</v>
      </c>
      <c r="BF464" s="124" t="e">
        <f t="shared" si="2410"/>
        <v>#N/A</v>
      </c>
      <c r="BG464" s="124" t="e">
        <f t="shared" si="2410"/>
        <v>#N/A</v>
      </c>
      <c r="BH464" s="124" t="e">
        <f t="shared" si="2410"/>
        <v>#N/A</v>
      </c>
      <c r="BI464" s="124" t="e">
        <f t="shared" si="2410"/>
        <v>#N/A</v>
      </c>
      <c r="BJ464" s="124" t="e">
        <f t="shared" si="2410"/>
        <v>#N/A</v>
      </c>
      <c r="BK464" s="124" t="e">
        <f t="shared" si="2410"/>
        <v>#N/A</v>
      </c>
      <c r="BL464" s="124" t="e">
        <f t="shared" si="2410"/>
        <v>#N/A</v>
      </c>
      <c r="BM464" s="124" t="e">
        <f t="shared" si="2410"/>
        <v>#N/A</v>
      </c>
      <c r="BN464" s="124" t="e">
        <f t="shared" si="2410"/>
        <v>#N/A</v>
      </c>
    </row>
    <row r="465" spans="1:66" s="124" customFormat="1" hidden="1">
      <c r="C465" s="124" t="s">
        <v>31</v>
      </c>
      <c r="G465" s="124">
        <f t="shared" si="2411"/>
        <v>730337.04628687748</v>
      </c>
      <c r="H465" s="124">
        <f t="shared" si="2407"/>
        <v>696788.92511008738</v>
      </c>
      <c r="I465" s="124">
        <f t="shared" si="2407"/>
        <v>661299.80549378309</v>
      </c>
      <c r="J465" s="124">
        <f t="shared" si="2407"/>
        <v>623757.38681396388</v>
      </c>
      <c r="K465" s="124">
        <f t="shared" si="2407"/>
        <v>584042.87105338369</v>
      </c>
      <c r="L465" s="124">
        <f t="shared" si="2407"/>
        <v>542030.58688094153</v>
      </c>
      <c r="M465" s="124">
        <f t="shared" si="2407"/>
        <v>497587.59198137955</v>
      </c>
      <c r="N465" s="124">
        <f t="shared" si="2407"/>
        <v>450573.25237691437</v>
      </c>
      <c r="O465" s="124">
        <f t="shared" si="2407"/>
        <v>400838.79740961915</v>
      </c>
      <c r="P465" s="124">
        <f t="shared" si="2407"/>
        <v>348226.84897635918</v>
      </c>
      <c r="Q465" s="124">
        <f t="shared" si="2407"/>
        <v>292570.92352660355</v>
      </c>
      <c r="R465" s="124">
        <f t="shared" si="2407"/>
        <v>233694.90524725473</v>
      </c>
      <c r="S465" s="124">
        <f t="shared" si="2407"/>
        <v>171412.48876745781</v>
      </c>
      <c r="T465" s="124">
        <f t="shared" si="2407"/>
        <v>105526.58961990153</v>
      </c>
      <c r="U465" s="124">
        <f t="shared" si="2407"/>
        <v>35828.720593093567</v>
      </c>
      <c r="V465" s="124" t="e">
        <f t="shared" si="2407"/>
        <v>#N/A</v>
      </c>
      <c r="W465" s="124" t="e">
        <f t="shared" si="2407"/>
        <v>#N/A</v>
      </c>
      <c r="X465" s="124" t="e">
        <f t="shared" si="2408"/>
        <v>#N/A</v>
      </c>
      <c r="Y465" s="124" t="e">
        <f t="shared" si="2408"/>
        <v>#N/A</v>
      </c>
      <c r="Z465" s="124" t="e">
        <f t="shared" si="2408"/>
        <v>#N/A</v>
      </c>
      <c r="AA465" s="124" t="e">
        <f t="shared" si="2408"/>
        <v>#N/A</v>
      </c>
      <c r="AB465" s="124" t="e">
        <f t="shared" si="2408"/>
        <v>#N/A</v>
      </c>
      <c r="AC465" s="124" t="e">
        <f t="shared" si="2408"/>
        <v>#N/A</v>
      </c>
      <c r="AD465" s="124" t="e">
        <f t="shared" si="2408"/>
        <v>#N/A</v>
      </c>
      <c r="AE465" s="124" t="e">
        <f t="shared" si="2408"/>
        <v>#N/A</v>
      </c>
      <c r="AF465" s="124" t="e">
        <f t="shared" si="2408"/>
        <v>#N/A</v>
      </c>
      <c r="AG465" s="124" t="e">
        <f t="shared" si="2408"/>
        <v>#N/A</v>
      </c>
      <c r="AH465" s="124" t="e">
        <f t="shared" si="2408"/>
        <v>#N/A</v>
      </c>
      <c r="AI465" s="124" t="e">
        <f t="shared" si="2408"/>
        <v>#N/A</v>
      </c>
      <c r="AJ465" s="124" t="e">
        <f t="shared" si="2408"/>
        <v>#N/A</v>
      </c>
      <c r="AK465" s="124" t="e">
        <f t="shared" si="2408"/>
        <v>#N/A</v>
      </c>
      <c r="AL465" s="124" t="e">
        <f t="shared" si="2408"/>
        <v>#N/A</v>
      </c>
      <c r="AM465" s="124" t="e">
        <f t="shared" si="2408"/>
        <v>#N/A</v>
      </c>
      <c r="AN465" s="124" t="e">
        <f t="shared" si="2409"/>
        <v>#N/A</v>
      </c>
      <c r="AO465" s="124" t="e">
        <f t="shared" si="2409"/>
        <v>#N/A</v>
      </c>
      <c r="AP465" s="124" t="e">
        <f t="shared" si="2409"/>
        <v>#N/A</v>
      </c>
      <c r="AQ465" s="124" t="e">
        <f t="shared" si="2409"/>
        <v>#N/A</v>
      </c>
      <c r="AR465" s="124" t="e">
        <f t="shared" si="2409"/>
        <v>#N/A</v>
      </c>
      <c r="AS465" s="124" t="e">
        <f t="shared" si="2409"/>
        <v>#N/A</v>
      </c>
      <c r="AT465" s="124" t="e">
        <f t="shared" si="2409"/>
        <v>#N/A</v>
      </c>
      <c r="AU465" s="124" t="e">
        <f t="shared" si="2409"/>
        <v>#N/A</v>
      </c>
      <c r="AV465" s="124" t="e">
        <f t="shared" si="2409"/>
        <v>#N/A</v>
      </c>
      <c r="AW465" s="124" t="e">
        <f t="shared" si="2409"/>
        <v>#N/A</v>
      </c>
      <c r="AX465" s="124" t="e">
        <f t="shared" si="2409"/>
        <v>#N/A</v>
      </c>
      <c r="AY465" s="124" t="e">
        <f t="shared" si="2409"/>
        <v>#N/A</v>
      </c>
      <c r="AZ465" s="124" t="e">
        <f t="shared" si="2409"/>
        <v>#N/A</v>
      </c>
      <c r="BA465" s="124" t="e">
        <f t="shared" si="2409"/>
        <v>#N/A</v>
      </c>
      <c r="BB465" s="124" t="e">
        <f t="shared" si="2409"/>
        <v>#N/A</v>
      </c>
      <c r="BC465" s="124" t="e">
        <f t="shared" si="2409"/>
        <v>#N/A</v>
      </c>
      <c r="BD465" s="124" t="e">
        <f t="shared" si="2410"/>
        <v>#N/A</v>
      </c>
      <c r="BE465" s="124" t="e">
        <f t="shared" si="2410"/>
        <v>#N/A</v>
      </c>
      <c r="BF465" s="124" t="e">
        <f t="shared" si="2410"/>
        <v>#N/A</v>
      </c>
      <c r="BG465" s="124" t="e">
        <f t="shared" si="2410"/>
        <v>#N/A</v>
      </c>
      <c r="BH465" s="124" t="e">
        <f t="shared" si="2410"/>
        <v>#N/A</v>
      </c>
      <c r="BI465" s="124" t="e">
        <f t="shared" si="2410"/>
        <v>#N/A</v>
      </c>
      <c r="BJ465" s="124" t="e">
        <f t="shared" si="2410"/>
        <v>#N/A</v>
      </c>
      <c r="BK465" s="124" t="e">
        <f t="shared" si="2410"/>
        <v>#N/A</v>
      </c>
      <c r="BL465" s="124" t="e">
        <f t="shared" si="2410"/>
        <v>#N/A</v>
      </c>
      <c r="BM465" s="124" t="e">
        <f t="shared" si="2410"/>
        <v>#N/A</v>
      </c>
      <c r="BN465" s="124" t="e">
        <f t="shared" si="2410"/>
        <v>#N/A</v>
      </c>
    </row>
    <row r="466" spans="1:66" s="124" customFormat="1" hidden="1">
      <c r="C466" s="124" t="s">
        <v>33</v>
      </c>
      <c r="G466" s="124">
        <f t="shared" si="2411"/>
        <v>1310181.1160091746</v>
      </c>
      <c r="H466" s="124">
        <f t="shared" si="2407"/>
        <v>1310181.1160091746</v>
      </c>
      <c r="I466" s="124">
        <f t="shared" si="2407"/>
        <v>1310181.1160091746</v>
      </c>
      <c r="J466" s="124">
        <f t="shared" si="2407"/>
        <v>1310181.1160091746</v>
      </c>
      <c r="K466" s="124">
        <f t="shared" si="2407"/>
        <v>1310181.1160091746</v>
      </c>
      <c r="L466" s="124">
        <f t="shared" si="2407"/>
        <v>1310181.1160091746</v>
      </c>
      <c r="M466" s="124">
        <f t="shared" si="2407"/>
        <v>1310181.1160091746</v>
      </c>
      <c r="N466" s="124">
        <f t="shared" si="2407"/>
        <v>1310181.1160091746</v>
      </c>
      <c r="O466" s="124">
        <f t="shared" si="2407"/>
        <v>1310181.1160091746</v>
      </c>
      <c r="P466" s="124">
        <f t="shared" si="2407"/>
        <v>1310181.1160091746</v>
      </c>
      <c r="Q466" s="124">
        <f t="shared" si="2407"/>
        <v>1310181.1160091746</v>
      </c>
      <c r="R466" s="124">
        <f t="shared" si="2407"/>
        <v>1310181.1160091746</v>
      </c>
      <c r="S466" s="124">
        <f t="shared" si="2407"/>
        <v>1310181.1160091746</v>
      </c>
      <c r="T466" s="124">
        <f t="shared" si="2407"/>
        <v>1310181.1160091746</v>
      </c>
      <c r="U466" s="124">
        <f t="shared" si="2407"/>
        <v>1310181.1160091746</v>
      </c>
      <c r="V466" s="124" t="e">
        <f t="shared" si="2407"/>
        <v>#N/A</v>
      </c>
      <c r="W466" s="124" t="e">
        <f t="shared" si="2407"/>
        <v>#N/A</v>
      </c>
      <c r="X466" s="124" t="e">
        <f t="shared" si="2408"/>
        <v>#N/A</v>
      </c>
      <c r="Y466" s="124" t="e">
        <f t="shared" si="2408"/>
        <v>#N/A</v>
      </c>
      <c r="Z466" s="124" t="e">
        <f t="shared" si="2408"/>
        <v>#N/A</v>
      </c>
      <c r="AA466" s="124" t="e">
        <f t="shared" si="2408"/>
        <v>#N/A</v>
      </c>
      <c r="AB466" s="124" t="e">
        <f t="shared" si="2408"/>
        <v>#N/A</v>
      </c>
      <c r="AC466" s="124" t="e">
        <f t="shared" si="2408"/>
        <v>#N/A</v>
      </c>
      <c r="AD466" s="124" t="e">
        <f t="shared" si="2408"/>
        <v>#N/A</v>
      </c>
      <c r="AE466" s="124" t="e">
        <f t="shared" si="2408"/>
        <v>#N/A</v>
      </c>
      <c r="AF466" s="124" t="e">
        <f t="shared" si="2408"/>
        <v>#N/A</v>
      </c>
      <c r="AG466" s="124" t="e">
        <f t="shared" si="2408"/>
        <v>#N/A</v>
      </c>
      <c r="AH466" s="124" t="e">
        <f t="shared" si="2408"/>
        <v>#N/A</v>
      </c>
      <c r="AI466" s="124" t="e">
        <f t="shared" si="2408"/>
        <v>#N/A</v>
      </c>
      <c r="AJ466" s="124" t="e">
        <f t="shared" si="2408"/>
        <v>#N/A</v>
      </c>
      <c r="AK466" s="124" t="e">
        <f t="shared" si="2408"/>
        <v>#N/A</v>
      </c>
      <c r="AL466" s="124" t="e">
        <f t="shared" si="2408"/>
        <v>#N/A</v>
      </c>
      <c r="AM466" s="124" t="e">
        <f t="shared" si="2408"/>
        <v>#N/A</v>
      </c>
      <c r="AN466" s="124" t="e">
        <f t="shared" si="2409"/>
        <v>#N/A</v>
      </c>
      <c r="AO466" s="124" t="e">
        <f t="shared" si="2409"/>
        <v>#N/A</v>
      </c>
      <c r="AP466" s="124" t="e">
        <f t="shared" si="2409"/>
        <v>#N/A</v>
      </c>
      <c r="AQ466" s="124" t="e">
        <f t="shared" si="2409"/>
        <v>#N/A</v>
      </c>
      <c r="AR466" s="124" t="e">
        <f t="shared" si="2409"/>
        <v>#N/A</v>
      </c>
      <c r="AS466" s="124" t="e">
        <f t="shared" si="2409"/>
        <v>#N/A</v>
      </c>
      <c r="AT466" s="124" t="e">
        <f t="shared" si="2409"/>
        <v>#N/A</v>
      </c>
      <c r="AU466" s="124" t="e">
        <f t="shared" si="2409"/>
        <v>#N/A</v>
      </c>
      <c r="AV466" s="124" t="e">
        <f t="shared" si="2409"/>
        <v>#N/A</v>
      </c>
      <c r="AW466" s="124" t="e">
        <f t="shared" si="2409"/>
        <v>#N/A</v>
      </c>
      <c r="AX466" s="124" t="e">
        <f t="shared" si="2409"/>
        <v>#N/A</v>
      </c>
      <c r="AY466" s="124" t="e">
        <f t="shared" si="2409"/>
        <v>#N/A</v>
      </c>
      <c r="AZ466" s="124" t="e">
        <f t="shared" si="2409"/>
        <v>#N/A</v>
      </c>
      <c r="BA466" s="124" t="e">
        <f t="shared" si="2409"/>
        <v>#N/A</v>
      </c>
      <c r="BB466" s="124" t="e">
        <f t="shared" si="2409"/>
        <v>#N/A</v>
      </c>
      <c r="BC466" s="124" t="e">
        <f t="shared" si="2409"/>
        <v>#N/A</v>
      </c>
      <c r="BD466" s="124" t="e">
        <f t="shared" si="2410"/>
        <v>#N/A</v>
      </c>
      <c r="BE466" s="124" t="e">
        <f t="shared" si="2410"/>
        <v>#N/A</v>
      </c>
      <c r="BF466" s="124" t="e">
        <f t="shared" si="2410"/>
        <v>#N/A</v>
      </c>
      <c r="BG466" s="124" t="e">
        <f t="shared" si="2410"/>
        <v>#N/A</v>
      </c>
      <c r="BH466" s="124" t="e">
        <f t="shared" si="2410"/>
        <v>#N/A</v>
      </c>
      <c r="BI466" s="124" t="e">
        <f t="shared" si="2410"/>
        <v>#N/A</v>
      </c>
      <c r="BJ466" s="124" t="e">
        <f t="shared" si="2410"/>
        <v>#N/A</v>
      </c>
      <c r="BK466" s="124" t="e">
        <f t="shared" si="2410"/>
        <v>#N/A</v>
      </c>
      <c r="BL466" s="124" t="e">
        <f t="shared" si="2410"/>
        <v>#N/A</v>
      </c>
      <c r="BM466" s="124" t="e">
        <f t="shared" si="2410"/>
        <v>#N/A</v>
      </c>
      <c r="BN466" s="124" t="e">
        <f t="shared" si="2410"/>
        <v>#N/A</v>
      </c>
    </row>
    <row r="467" spans="1:66" s="124" customFormat="1" hidden="1">
      <c r="C467" s="124" t="s">
        <v>304</v>
      </c>
      <c r="G467" s="124">
        <f t="shared" si="2411"/>
        <v>12698355.930277703</v>
      </c>
      <c r="H467" s="124">
        <f t="shared" si="2407"/>
        <v>12084963.739378616</v>
      </c>
      <c r="I467" s="124">
        <f t="shared" si="2407"/>
        <v>11436082.428863224</v>
      </c>
      <c r="J467" s="124">
        <f t="shared" si="2407"/>
        <v>10749658.699668013</v>
      </c>
      <c r="K467" s="124">
        <f t="shared" si="2407"/>
        <v>10023520.454712221</v>
      </c>
      <c r="L467" s="124">
        <f t="shared" si="2407"/>
        <v>9255369.9255839884</v>
      </c>
      <c r="M467" s="124">
        <f t="shared" si="2407"/>
        <v>8442776.4015561938</v>
      </c>
      <c r="N467" s="124">
        <f t="shared" si="2407"/>
        <v>7583168.5379239339</v>
      </c>
      <c r="O467" s="124">
        <f t="shared" si="2407"/>
        <v>6673826.2193243783</v>
      </c>
      <c r="P467" s="124">
        <f t="shared" si="2407"/>
        <v>5711871.9522915632</v>
      </c>
      <c r="Q467" s="124">
        <f t="shared" si="2407"/>
        <v>4694261.759808992</v>
      </c>
      <c r="R467" s="124">
        <f t="shared" si="2407"/>
        <v>3617775.549047072</v>
      </c>
      <c r="S467" s="124">
        <f t="shared" si="2407"/>
        <v>2479006.9218053548</v>
      </c>
      <c r="T467" s="124">
        <f t="shared" si="2407"/>
        <v>1274352.3954160817</v>
      </c>
      <c r="U467" s="124">
        <f t="shared" si="2407"/>
        <v>0</v>
      </c>
      <c r="V467" s="124" t="e">
        <f t="shared" si="2407"/>
        <v>#N/A</v>
      </c>
      <c r="W467" s="124" t="e">
        <f t="shared" si="2407"/>
        <v>#N/A</v>
      </c>
      <c r="X467" s="124" t="e">
        <f t="shared" si="2408"/>
        <v>#N/A</v>
      </c>
      <c r="Y467" s="124" t="e">
        <f t="shared" si="2408"/>
        <v>#N/A</v>
      </c>
      <c r="Z467" s="124" t="e">
        <f t="shared" si="2408"/>
        <v>#N/A</v>
      </c>
      <c r="AA467" s="124" t="e">
        <f t="shared" si="2408"/>
        <v>#N/A</v>
      </c>
      <c r="AB467" s="124" t="e">
        <f t="shared" si="2408"/>
        <v>#N/A</v>
      </c>
      <c r="AC467" s="124" t="e">
        <f t="shared" si="2408"/>
        <v>#N/A</v>
      </c>
      <c r="AD467" s="124" t="e">
        <f t="shared" si="2408"/>
        <v>#N/A</v>
      </c>
      <c r="AE467" s="124" t="e">
        <f t="shared" si="2408"/>
        <v>#N/A</v>
      </c>
      <c r="AF467" s="124" t="e">
        <f t="shared" si="2408"/>
        <v>#N/A</v>
      </c>
      <c r="AG467" s="124" t="e">
        <f t="shared" si="2408"/>
        <v>#N/A</v>
      </c>
      <c r="AH467" s="124" t="e">
        <f t="shared" si="2408"/>
        <v>#N/A</v>
      </c>
      <c r="AI467" s="124" t="e">
        <f t="shared" si="2408"/>
        <v>#N/A</v>
      </c>
      <c r="AJ467" s="124" t="e">
        <f t="shared" si="2408"/>
        <v>#N/A</v>
      </c>
      <c r="AK467" s="124" t="e">
        <f t="shared" si="2408"/>
        <v>#N/A</v>
      </c>
      <c r="AL467" s="124" t="e">
        <f t="shared" si="2408"/>
        <v>#N/A</v>
      </c>
      <c r="AM467" s="124" t="e">
        <f t="shared" si="2408"/>
        <v>#N/A</v>
      </c>
      <c r="AN467" s="124" t="e">
        <f t="shared" si="2409"/>
        <v>#N/A</v>
      </c>
      <c r="AO467" s="124" t="e">
        <f t="shared" si="2409"/>
        <v>#N/A</v>
      </c>
      <c r="AP467" s="124" t="e">
        <f t="shared" si="2409"/>
        <v>#N/A</v>
      </c>
      <c r="AQ467" s="124" t="e">
        <f t="shared" si="2409"/>
        <v>#N/A</v>
      </c>
      <c r="AR467" s="124" t="e">
        <f t="shared" si="2409"/>
        <v>#N/A</v>
      </c>
      <c r="AS467" s="124" t="e">
        <f t="shared" si="2409"/>
        <v>#N/A</v>
      </c>
      <c r="AT467" s="124" t="e">
        <f t="shared" si="2409"/>
        <v>#N/A</v>
      </c>
      <c r="AU467" s="124" t="e">
        <f t="shared" si="2409"/>
        <v>#N/A</v>
      </c>
      <c r="AV467" s="124" t="e">
        <f t="shared" si="2409"/>
        <v>#N/A</v>
      </c>
      <c r="AW467" s="124" t="e">
        <f t="shared" si="2409"/>
        <v>#N/A</v>
      </c>
      <c r="AX467" s="124" t="e">
        <f t="shared" si="2409"/>
        <v>#N/A</v>
      </c>
      <c r="AY467" s="124" t="e">
        <f t="shared" si="2409"/>
        <v>#N/A</v>
      </c>
      <c r="AZ467" s="124" t="e">
        <f t="shared" si="2409"/>
        <v>#N/A</v>
      </c>
      <c r="BA467" s="124" t="e">
        <f t="shared" si="2409"/>
        <v>#N/A</v>
      </c>
      <c r="BB467" s="124" t="e">
        <f t="shared" si="2409"/>
        <v>#N/A</v>
      </c>
      <c r="BC467" s="124" t="e">
        <f t="shared" si="2409"/>
        <v>#N/A</v>
      </c>
      <c r="BD467" s="124" t="e">
        <f t="shared" si="2410"/>
        <v>#N/A</v>
      </c>
      <c r="BE467" s="124" t="e">
        <f t="shared" si="2410"/>
        <v>#N/A</v>
      </c>
      <c r="BF467" s="124" t="e">
        <f t="shared" si="2410"/>
        <v>#N/A</v>
      </c>
      <c r="BG467" s="124" t="e">
        <f t="shared" si="2410"/>
        <v>#N/A</v>
      </c>
      <c r="BH467" s="124" t="e">
        <f t="shared" si="2410"/>
        <v>#N/A</v>
      </c>
      <c r="BI467" s="124" t="e">
        <f t="shared" si="2410"/>
        <v>#N/A</v>
      </c>
      <c r="BJ467" s="124" t="e">
        <f t="shared" si="2410"/>
        <v>#N/A</v>
      </c>
      <c r="BK467" s="124" t="e">
        <f t="shared" si="2410"/>
        <v>#N/A</v>
      </c>
      <c r="BL467" s="124" t="e">
        <f t="shared" si="2410"/>
        <v>#N/A</v>
      </c>
      <c r="BM467" s="124" t="e">
        <f t="shared" si="2410"/>
        <v>#N/A</v>
      </c>
      <c r="BN467" s="124" t="e">
        <f t="shared" si="2410"/>
        <v>#N/A</v>
      </c>
    </row>
    <row r="468" spans="1:66" s="124" customFormat="1" hidden="1"/>
    <row r="469" spans="1:66" s="124" customFormat="1" hidden="1">
      <c r="C469" s="124" t="s">
        <v>303</v>
      </c>
      <c r="H469" s="124">
        <f>G463</f>
        <v>13278200</v>
      </c>
      <c r="I469" s="124">
        <f t="shared" ref="I469:X473" si="2412">H463</f>
        <v>12698355.930277703</v>
      </c>
      <c r="J469" s="124">
        <f t="shared" si="2412"/>
        <v>12084963.739378616</v>
      </c>
      <c r="K469" s="124">
        <f t="shared" si="2412"/>
        <v>11436082.428863224</v>
      </c>
      <c r="L469" s="124">
        <f t="shared" si="2412"/>
        <v>10749658.699668013</v>
      </c>
      <c r="M469" s="124">
        <f t="shared" si="2412"/>
        <v>10023520.454712221</v>
      </c>
      <c r="N469" s="124">
        <f t="shared" si="2412"/>
        <v>9255369.9255839884</v>
      </c>
      <c r="O469" s="124">
        <f t="shared" si="2412"/>
        <v>8442776.4015561938</v>
      </c>
      <c r="P469" s="124">
        <f t="shared" si="2412"/>
        <v>7583168.5379239339</v>
      </c>
      <c r="Q469" s="124">
        <f t="shared" si="2412"/>
        <v>6673826.2193243783</v>
      </c>
      <c r="R469" s="124">
        <f t="shared" si="2412"/>
        <v>5711871.9522915632</v>
      </c>
      <c r="S469" s="124">
        <f t="shared" si="2412"/>
        <v>4694261.759808992</v>
      </c>
      <c r="T469" s="124">
        <f t="shared" si="2412"/>
        <v>3617775.549047072</v>
      </c>
      <c r="U469" s="124">
        <f t="shared" si="2412"/>
        <v>2479006.9218053548</v>
      </c>
      <c r="V469" s="124">
        <f t="shared" si="2412"/>
        <v>1274352.3954160817</v>
      </c>
      <c r="W469" s="124">
        <f t="shared" si="2412"/>
        <v>0</v>
      </c>
      <c r="X469" s="124" t="e">
        <f t="shared" si="2412"/>
        <v>#N/A</v>
      </c>
      <c r="Y469" s="124" t="e">
        <f t="shared" ref="Y469:AN473" si="2413">X463</f>
        <v>#N/A</v>
      </c>
      <c r="Z469" s="124" t="e">
        <f t="shared" si="2413"/>
        <v>#N/A</v>
      </c>
      <c r="AA469" s="124" t="e">
        <f t="shared" si="2413"/>
        <v>#N/A</v>
      </c>
      <c r="AB469" s="124" t="e">
        <f t="shared" si="2413"/>
        <v>#N/A</v>
      </c>
      <c r="AC469" s="124" t="e">
        <f t="shared" si="2413"/>
        <v>#N/A</v>
      </c>
      <c r="AD469" s="124" t="e">
        <f t="shared" si="2413"/>
        <v>#N/A</v>
      </c>
      <c r="AE469" s="124" t="e">
        <f t="shared" si="2413"/>
        <v>#N/A</v>
      </c>
      <c r="AF469" s="124" t="e">
        <f t="shared" si="2413"/>
        <v>#N/A</v>
      </c>
      <c r="AG469" s="124" t="e">
        <f t="shared" si="2413"/>
        <v>#N/A</v>
      </c>
      <c r="AH469" s="124" t="e">
        <f t="shared" si="2413"/>
        <v>#N/A</v>
      </c>
      <c r="AI469" s="124" t="e">
        <f t="shared" si="2413"/>
        <v>#N/A</v>
      </c>
      <c r="AJ469" s="124" t="e">
        <f t="shared" si="2413"/>
        <v>#N/A</v>
      </c>
      <c r="AK469" s="124" t="e">
        <f t="shared" si="2413"/>
        <v>#N/A</v>
      </c>
      <c r="AL469" s="124" t="e">
        <f t="shared" si="2413"/>
        <v>#N/A</v>
      </c>
      <c r="AM469" s="124" t="e">
        <f t="shared" si="2413"/>
        <v>#N/A</v>
      </c>
      <c r="AN469" s="124" t="e">
        <f t="shared" si="2413"/>
        <v>#N/A</v>
      </c>
      <c r="AO469" s="124" t="e">
        <f t="shared" ref="AO469:BD473" si="2414">AN463</f>
        <v>#N/A</v>
      </c>
      <c r="AP469" s="124" t="e">
        <f t="shared" si="2414"/>
        <v>#N/A</v>
      </c>
      <c r="AQ469" s="124" t="e">
        <f t="shared" si="2414"/>
        <v>#N/A</v>
      </c>
      <c r="AR469" s="124" t="e">
        <f t="shared" si="2414"/>
        <v>#N/A</v>
      </c>
      <c r="AS469" s="124" t="e">
        <f t="shared" si="2414"/>
        <v>#N/A</v>
      </c>
      <c r="AT469" s="124" t="e">
        <f t="shared" si="2414"/>
        <v>#N/A</v>
      </c>
      <c r="AU469" s="124" t="e">
        <f t="shared" si="2414"/>
        <v>#N/A</v>
      </c>
      <c r="AV469" s="124" t="e">
        <f t="shared" si="2414"/>
        <v>#N/A</v>
      </c>
      <c r="AW469" s="124" t="e">
        <f t="shared" si="2414"/>
        <v>#N/A</v>
      </c>
      <c r="AX469" s="124" t="e">
        <f t="shared" si="2414"/>
        <v>#N/A</v>
      </c>
      <c r="AY469" s="124" t="e">
        <f t="shared" si="2414"/>
        <v>#N/A</v>
      </c>
      <c r="AZ469" s="124" t="e">
        <f t="shared" si="2414"/>
        <v>#N/A</v>
      </c>
      <c r="BA469" s="124" t="e">
        <f t="shared" si="2414"/>
        <v>#N/A</v>
      </c>
      <c r="BB469" s="124" t="e">
        <f t="shared" si="2414"/>
        <v>#N/A</v>
      </c>
      <c r="BC469" s="124" t="e">
        <f t="shared" si="2414"/>
        <v>#N/A</v>
      </c>
      <c r="BD469" s="124" t="e">
        <f t="shared" si="2414"/>
        <v>#N/A</v>
      </c>
      <c r="BE469" s="124" t="e">
        <f t="shared" ref="BE469:BN473" si="2415">BD463</f>
        <v>#N/A</v>
      </c>
      <c r="BF469" s="124" t="e">
        <f t="shared" si="2415"/>
        <v>#N/A</v>
      </c>
      <c r="BG469" s="124" t="e">
        <f t="shared" si="2415"/>
        <v>#N/A</v>
      </c>
      <c r="BH469" s="124" t="e">
        <f t="shared" si="2415"/>
        <v>#N/A</v>
      </c>
      <c r="BI469" s="124" t="e">
        <f t="shared" si="2415"/>
        <v>#N/A</v>
      </c>
      <c r="BJ469" s="124" t="e">
        <f t="shared" si="2415"/>
        <v>#N/A</v>
      </c>
      <c r="BK469" s="124" t="e">
        <f t="shared" si="2415"/>
        <v>#N/A</v>
      </c>
      <c r="BL469" s="124" t="e">
        <f t="shared" si="2415"/>
        <v>#N/A</v>
      </c>
      <c r="BM469" s="124" t="e">
        <f t="shared" si="2415"/>
        <v>#N/A</v>
      </c>
      <c r="BN469" s="124" t="e">
        <f t="shared" si="2415"/>
        <v>#N/A</v>
      </c>
    </row>
    <row r="470" spans="1:66" s="124" customFormat="1" hidden="1">
      <c r="C470" s="124" t="s">
        <v>29</v>
      </c>
      <c r="H470" s="124">
        <f t="shared" ref="H470:H473" si="2416">G464</f>
        <v>579844.06972229725</v>
      </c>
      <c r="I470" s="124">
        <f t="shared" si="2412"/>
        <v>613392.19089908735</v>
      </c>
      <c r="J470" s="124">
        <f t="shared" si="2412"/>
        <v>648881.31051539164</v>
      </c>
      <c r="K470" s="124">
        <f t="shared" si="2412"/>
        <v>686423.72919521073</v>
      </c>
      <c r="L470" s="124">
        <f t="shared" si="2412"/>
        <v>726138.24495579093</v>
      </c>
      <c r="M470" s="124">
        <f t="shared" si="2412"/>
        <v>768150.52912823309</v>
      </c>
      <c r="N470" s="124">
        <f t="shared" si="2412"/>
        <v>812593.52402779518</v>
      </c>
      <c r="O470" s="124">
        <f t="shared" si="2412"/>
        <v>859607.86363226036</v>
      </c>
      <c r="P470" s="124">
        <f t="shared" si="2412"/>
        <v>909342.31859955552</v>
      </c>
      <c r="Q470" s="124">
        <f t="shared" si="2412"/>
        <v>961954.26703281549</v>
      </c>
      <c r="R470" s="124">
        <f t="shared" si="2412"/>
        <v>1017610.1924825711</v>
      </c>
      <c r="S470" s="124">
        <f t="shared" si="2412"/>
        <v>1076486.2107619201</v>
      </c>
      <c r="T470" s="124">
        <f t="shared" si="2412"/>
        <v>1138768.627241717</v>
      </c>
      <c r="U470" s="124">
        <f t="shared" si="2412"/>
        <v>1204654.5263892731</v>
      </c>
      <c r="V470" s="124">
        <f t="shared" si="2412"/>
        <v>1274352.3954160812</v>
      </c>
      <c r="W470" s="124" t="e">
        <f t="shared" si="2412"/>
        <v>#N/A</v>
      </c>
      <c r="X470" s="124" t="e">
        <f t="shared" si="2412"/>
        <v>#N/A</v>
      </c>
      <c r="Y470" s="124" t="e">
        <f t="shared" si="2413"/>
        <v>#N/A</v>
      </c>
      <c r="Z470" s="124" t="e">
        <f t="shared" si="2413"/>
        <v>#N/A</v>
      </c>
      <c r="AA470" s="124" t="e">
        <f t="shared" si="2413"/>
        <v>#N/A</v>
      </c>
      <c r="AB470" s="124" t="e">
        <f t="shared" si="2413"/>
        <v>#N/A</v>
      </c>
      <c r="AC470" s="124" t="e">
        <f t="shared" si="2413"/>
        <v>#N/A</v>
      </c>
      <c r="AD470" s="124" t="e">
        <f t="shared" si="2413"/>
        <v>#N/A</v>
      </c>
      <c r="AE470" s="124" t="e">
        <f t="shared" si="2413"/>
        <v>#N/A</v>
      </c>
      <c r="AF470" s="124" t="e">
        <f t="shared" si="2413"/>
        <v>#N/A</v>
      </c>
      <c r="AG470" s="124" t="e">
        <f t="shared" si="2413"/>
        <v>#N/A</v>
      </c>
      <c r="AH470" s="124" t="e">
        <f t="shared" si="2413"/>
        <v>#N/A</v>
      </c>
      <c r="AI470" s="124" t="e">
        <f t="shared" si="2413"/>
        <v>#N/A</v>
      </c>
      <c r="AJ470" s="124" t="e">
        <f t="shared" si="2413"/>
        <v>#N/A</v>
      </c>
      <c r="AK470" s="124" t="e">
        <f t="shared" si="2413"/>
        <v>#N/A</v>
      </c>
      <c r="AL470" s="124" t="e">
        <f t="shared" si="2413"/>
        <v>#N/A</v>
      </c>
      <c r="AM470" s="124" t="e">
        <f t="shared" si="2413"/>
        <v>#N/A</v>
      </c>
      <c r="AN470" s="124" t="e">
        <f t="shared" si="2413"/>
        <v>#N/A</v>
      </c>
      <c r="AO470" s="124" t="e">
        <f t="shared" si="2414"/>
        <v>#N/A</v>
      </c>
      <c r="AP470" s="124" t="e">
        <f t="shared" si="2414"/>
        <v>#N/A</v>
      </c>
      <c r="AQ470" s="124" t="e">
        <f t="shared" si="2414"/>
        <v>#N/A</v>
      </c>
      <c r="AR470" s="124" t="e">
        <f t="shared" si="2414"/>
        <v>#N/A</v>
      </c>
      <c r="AS470" s="124" t="e">
        <f t="shared" si="2414"/>
        <v>#N/A</v>
      </c>
      <c r="AT470" s="124" t="e">
        <f t="shared" si="2414"/>
        <v>#N/A</v>
      </c>
      <c r="AU470" s="124" t="e">
        <f t="shared" si="2414"/>
        <v>#N/A</v>
      </c>
      <c r="AV470" s="124" t="e">
        <f t="shared" si="2414"/>
        <v>#N/A</v>
      </c>
      <c r="AW470" s="124" t="e">
        <f t="shared" si="2414"/>
        <v>#N/A</v>
      </c>
      <c r="AX470" s="124" t="e">
        <f t="shared" si="2414"/>
        <v>#N/A</v>
      </c>
      <c r="AY470" s="124" t="e">
        <f t="shared" si="2414"/>
        <v>#N/A</v>
      </c>
      <c r="AZ470" s="124" t="e">
        <f t="shared" si="2414"/>
        <v>#N/A</v>
      </c>
      <c r="BA470" s="124" t="e">
        <f t="shared" si="2414"/>
        <v>#N/A</v>
      </c>
      <c r="BB470" s="124" t="e">
        <f t="shared" si="2414"/>
        <v>#N/A</v>
      </c>
      <c r="BC470" s="124" t="e">
        <f t="shared" si="2414"/>
        <v>#N/A</v>
      </c>
      <c r="BD470" s="124" t="e">
        <f t="shared" si="2414"/>
        <v>#N/A</v>
      </c>
      <c r="BE470" s="124" t="e">
        <f t="shared" si="2415"/>
        <v>#N/A</v>
      </c>
      <c r="BF470" s="124" t="e">
        <f t="shared" si="2415"/>
        <v>#N/A</v>
      </c>
      <c r="BG470" s="124" t="e">
        <f t="shared" si="2415"/>
        <v>#N/A</v>
      </c>
      <c r="BH470" s="124" t="e">
        <f t="shared" si="2415"/>
        <v>#N/A</v>
      </c>
      <c r="BI470" s="124" t="e">
        <f t="shared" si="2415"/>
        <v>#N/A</v>
      </c>
      <c r="BJ470" s="124" t="e">
        <f t="shared" si="2415"/>
        <v>#N/A</v>
      </c>
      <c r="BK470" s="124" t="e">
        <f t="shared" si="2415"/>
        <v>#N/A</v>
      </c>
      <c r="BL470" s="124" t="e">
        <f t="shared" si="2415"/>
        <v>#N/A</v>
      </c>
      <c r="BM470" s="124" t="e">
        <f t="shared" si="2415"/>
        <v>#N/A</v>
      </c>
      <c r="BN470" s="124" t="e">
        <f t="shared" si="2415"/>
        <v>#N/A</v>
      </c>
    </row>
    <row r="471" spans="1:66" s="124" customFormat="1" hidden="1">
      <c r="C471" s="124" t="s">
        <v>31</v>
      </c>
      <c r="H471" s="124">
        <f t="shared" si="2416"/>
        <v>730337.04628687748</v>
      </c>
      <c r="I471" s="124">
        <f t="shared" si="2412"/>
        <v>696788.92511008738</v>
      </c>
      <c r="J471" s="124">
        <f t="shared" si="2412"/>
        <v>661299.80549378309</v>
      </c>
      <c r="K471" s="124">
        <f t="shared" si="2412"/>
        <v>623757.38681396388</v>
      </c>
      <c r="L471" s="124">
        <f t="shared" si="2412"/>
        <v>584042.87105338369</v>
      </c>
      <c r="M471" s="124">
        <f t="shared" si="2412"/>
        <v>542030.58688094153</v>
      </c>
      <c r="N471" s="124">
        <f t="shared" si="2412"/>
        <v>497587.59198137955</v>
      </c>
      <c r="O471" s="124">
        <f t="shared" si="2412"/>
        <v>450573.25237691437</v>
      </c>
      <c r="P471" s="124">
        <f t="shared" si="2412"/>
        <v>400838.79740961915</v>
      </c>
      <c r="Q471" s="124">
        <f t="shared" si="2412"/>
        <v>348226.84897635918</v>
      </c>
      <c r="R471" s="124">
        <f t="shared" si="2412"/>
        <v>292570.92352660355</v>
      </c>
      <c r="S471" s="124">
        <f t="shared" si="2412"/>
        <v>233694.90524725473</v>
      </c>
      <c r="T471" s="124">
        <f t="shared" si="2412"/>
        <v>171412.48876745781</v>
      </c>
      <c r="U471" s="124">
        <f t="shared" si="2412"/>
        <v>105526.58961990153</v>
      </c>
      <c r="V471" s="124">
        <f t="shared" si="2412"/>
        <v>35828.720593093567</v>
      </c>
      <c r="W471" s="124" t="e">
        <f t="shared" si="2412"/>
        <v>#N/A</v>
      </c>
      <c r="X471" s="124" t="e">
        <f t="shared" si="2412"/>
        <v>#N/A</v>
      </c>
      <c r="Y471" s="124" t="e">
        <f t="shared" si="2413"/>
        <v>#N/A</v>
      </c>
      <c r="Z471" s="124" t="e">
        <f t="shared" si="2413"/>
        <v>#N/A</v>
      </c>
      <c r="AA471" s="124" t="e">
        <f t="shared" si="2413"/>
        <v>#N/A</v>
      </c>
      <c r="AB471" s="124" t="e">
        <f t="shared" si="2413"/>
        <v>#N/A</v>
      </c>
      <c r="AC471" s="124" t="e">
        <f t="shared" si="2413"/>
        <v>#N/A</v>
      </c>
      <c r="AD471" s="124" t="e">
        <f t="shared" si="2413"/>
        <v>#N/A</v>
      </c>
      <c r="AE471" s="124" t="e">
        <f t="shared" si="2413"/>
        <v>#N/A</v>
      </c>
      <c r="AF471" s="124" t="e">
        <f t="shared" si="2413"/>
        <v>#N/A</v>
      </c>
      <c r="AG471" s="124" t="e">
        <f t="shared" si="2413"/>
        <v>#N/A</v>
      </c>
      <c r="AH471" s="124" t="e">
        <f t="shared" si="2413"/>
        <v>#N/A</v>
      </c>
      <c r="AI471" s="124" t="e">
        <f t="shared" si="2413"/>
        <v>#N/A</v>
      </c>
      <c r="AJ471" s="124" t="e">
        <f t="shared" si="2413"/>
        <v>#N/A</v>
      </c>
      <c r="AK471" s="124" t="e">
        <f t="shared" si="2413"/>
        <v>#N/A</v>
      </c>
      <c r="AL471" s="124" t="e">
        <f t="shared" si="2413"/>
        <v>#N/A</v>
      </c>
      <c r="AM471" s="124" t="e">
        <f t="shared" si="2413"/>
        <v>#N/A</v>
      </c>
      <c r="AN471" s="124" t="e">
        <f t="shared" si="2413"/>
        <v>#N/A</v>
      </c>
      <c r="AO471" s="124" t="e">
        <f t="shared" si="2414"/>
        <v>#N/A</v>
      </c>
      <c r="AP471" s="124" t="e">
        <f t="shared" si="2414"/>
        <v>#N/A</v>
      </c>
      <c r="AQ471" s="124" t="e">
        <f t="shared" si="2414"/>
        <v>#N/A</v>
      </c>
      <c r="AR471" s="124" t="e">
        <f t="shared" si="2414"/>
        <v>#N/A</v>
      </c>
      <c r="AS471" s="124" t="e">
        <f t="shared" si="2414"/>
        <v>#N/A</v>
      </c>
      <c r="AT471" s="124" t="e">
        <f t="shared" si="2414"/>
        <v>#N/A</v>
      </c>
      <c r="AU471" s="124" t="e">
        <f t="shared" si="2414"/>
        <v>#N/A</v>
      </c>
      <c r="AV471" s="124" t="e">
        <f t="shared" si="2414"/>
        <v>#N/A</v>
      </c>
      <c r="AW471" s="124" t="e">
        <f t="shared" si="2414"/>
        <v>#N/A</v>
      </c>
      <c r="AX471" s="124" t="e">
        <f t="shared" si="2414"/>
        <v>#N/A</v>
      </c>
      <c r="AY471" s="124" t="e">
        <f t="shared" si="2414"/>
        <v>#N/A</v>
      </c>
      <c r="AZ471" s="124" t="e">
        <f t="shared" si="2414"/>
        <v>#N/A</v>
      </c>
      <c r="BA471" s="124" t="e">
        <f t="shared" si="2414"/>
        <v>#N/A</v>
      </c>
      <c r="BB471" s="124" t="e">
        <f t="shared" si="2414"/>
        <v>#N/A</v>
      </c>
      <c r="BC471" s="124" t="e">
        <f t="shared" si="2414"/>
        <v>#N/A</v>
      </c>
      <c r="BD471" s="124" t="e">
        <f t="shared" si="2414"/>
        <v>#N/A</v>
      </c>
      <c r="BE471" s="124" t="e">
        <f t="shared" si="2415"/>
        <v>#N/A</v>
      </c>
      <c r="BF471" s="124" t="e">
        <f t="shared" si="2415"/>
        <v>#N/A</v>
      </c>
      <c r="BG471" s="124" t="e">
        <f t="shared" si="2415"/>
        <v>#N/A</v>
      </c>
      <c r="BH471" s="124" t="e">
        <f t="shared" si="2415"/>
        <v>#N/A</v>
      </c>
      <c r="BI471" s="124" t="e">
        <f t="shared" si="2415"/>
        <v>#N/A</v>
      </c>
      <c r="BJ471" s="124" t="e">
        <f t="shared" si="2415"/>
        <v>#N/A</v>
      </c>
      <c r="BK471" s="124" t="e">
        <f t="shared" si="2415"/>
        <v>#N/A</v>
      </c>
      <c r="BL471" s="124" t="e">
        <f t="shared" si="2415"/>
        <v>#N/A</v>
      </c>
      <c r="BM471" s="124" t="e">
        <f t="shared" si="2415"/>
        <v>#N/A</v>
      </c>
      <c r="BN471" s="124" t="e">
        <f t="shared" si="2415"/>
        <v>#N/A</v>
      </c>
    </row>
    <row r="472" spans="1:66" s="124" customFormat="1" hidden="1">
      <c r="C472" s="124" t="s">
        <v>33</v>
      </c>
      <c r="H472" s="124">
        <f t="shared" si="2416"/>
        <v>1310181.1160091746</v>
      </c>
      <c r="I472" s="124">
        <f t="shared" si="2412"/>
        <v>1310181.1160091746</v>
      </c>
      <c r="J472" s="124">
        <f t="shared" si="2412"/>
        <v>1310181.1160091746</v>
      </c>
      <c r="K472" s="124">
        <f t="shared" si="2412"/>
        <v>1310181.1160091746</v>
      </c>
      <c r="L472" s="124">
        <f t="shared" si="2412"/>
        <v>1310181.1160091746</v>
      </c>
      <c r="M472" s="124">
        <f t="shared" si="2412"/>
        <v>1310181.1160091746</v>
      </c>
      <c r="N472" s="124">
        <f t="shared" si="2412"/>
        <v>1310181.1160091746</v>
      </c>
      <c r="O472" s="124">
        <f t="shared" si="2412"/>
        <v>1310181.1160091746</v>
      </c>
      <c r="P472" s="124">
        <f t="shared" si="2412"/>
        <v>1310181.1160091746</v>
      </c>
      <c r="Q472" s="124">
        <f t="shared" si="2412"/>
        <v>1310181.1160091746</v>
      </c>
      <c r="R472" s="124">
        <f t="shared" si="2412"/>
        <v>1310181.1160091746</v>
      </c>
      <c r="S472" s="124">
        <f t="shared" si="2412"/>
        <v>1310181.1160091746</v>
      </c>
      <c r="T472" s="124">
        <f t="shared" si="2412"/>
        <v>1310181.1160091746</v>
      </c>
      <c r="U472" s="124">
        <f t="shared" si="2412"/>
        <v>1310181.1160091746</v>
      </c>
      <c r="V472" s="124">
        <f t="shared" si="2412"/>
        <v>1310181.1160091746</v>
      </c>
      <c r="W472" s="124" t="e">
        <f t="shared" si="2412"/>
        <v>#N/A</v>
      </c>
      <c r="X472" s="124" t="e">
        <f t="shared" si="2412"/>
        <v>#N/A</v>
      </c>
      <c r="Y472" s="124" t="e">
        <f t="shared" si="2413"/>
        <v>#N/A</v>
      </c>
      <c r="Z472" s="124" t="e">
        <f t="shared" si="2413"/>
        <v>#N/A</v>
      </c>
      <c r="AA472" s="124" t="e">
        <f t="shared" si="2413"/>
        <v>#N/A</v>
      </c>
      <c r="AB472" s="124" t="e">
        <f t="shared" si="2413"/>
        <v>#N/A</v>
      </c>
      <c r="AC472" s="124" t="e">
        <f t="shared" si="2413"/>
        <v>#N/A</v>
      </c>
      <c r="AD472" s="124" t="e">
        <f t="shared" si="2413"/>
        <v>#N/A</v>
      </c>
      <c r="AE472" s="124" t="e">
        <f t="shared" si="2413"/>
        <v>#N/A</v>
      </c>
      <c r="AF472" s="124" t="e">
        <f t="shared" si="2413"/>
        <v>#N/A</v>
      </c>
      <c r="AG472" s="124" t="e">
        <f t="shared" si="2413"/>
        <v>#N/A</v>
      </c>
      <c r="AH472" s="124" t="e">
        <f t="shared" si="2413"/>
        <v>#N/A</v>
      </c>
      <c r="AI472" s="124" t="e">
        <f t="shared" si="2413"/>
        <v>#N/A</v>
      </c>
      <c r="AJ472" s="124" t="e">
        <f t="shared" si="2413"/>
        <v>#N/A</v>
      </c>
      <c r="AK472" s="124" t="e">
        <f t="shared" si="2413"/>
        <v>#N/A</v>
      </c>
      <c r="AL472" s="124" t="e">
        <f t="shared" si="2413"/>
        <v>#N/A</v>
      </c>
      <c r="AM472" s="124" t="e">
        <f t="shared" si="2413"/>
        <v>#N/A</v>
      </c>
      <c r="AN472" s="124" t="e">
        <f t="shared" si="2413"/>
        <v>#N/A</v>
      </c>
      <c r="AO472" s="124" t="e">
        <f t="shared" si="2414"/>
        <v>#N/A</v>
      </c>
      <c r="AP472" s="124" t="e">
        <f t="shared" si="2414"/>
        <v>#N/A</v>
      </c>
      <c r="AQ472" s="124" t="e">
        <f t="shared" si="2414"/>
        <v>#N/A</v>
      </c>
      <c r="AR472" s="124" t="e">
        <f t="shared" si="2414"/>
        <v>#N/A</v>
      </c>
      <c r="AS472" s="124" t="e">
        <f t="shared" si="2414"/>
        <v>#N/A</v>
      </c>
      <c r="AT472" s="124" t="e">
        <f t="shared" si="2414"/>
        <v>#N/A</v>
      </c>
      <c r="AU472" s="124" t="e">
        <f t="shared" si="2414"/>
        <v>#N/A</v>
      </c>
      <c r="AV472" s="124" t="e">
        <f t="shared" si="2414"/>
        <v>#N/A</v>
      </c>
      <c r="AW472" s="124" t="e">
        <f t="shared" si="2414"/>
        <v>#N/A</v>
      </c>
      <c r="AX472" s="124" t="e">
        <f t="shared" si="2414"/>
        <v>#N/A</v>
      </c>
      <c r="AY472" s="124" t="e">
        <f t="shared" si="2414"/>
        <v>#N/A</v>
      </c>
      <c r="AZ472" s="124" t="e">
        <f t="shared" si="2414"/>
        <v>#N/A</v>
      </c>
      <c r="BA472" s="124" t="e">
        <f t="shared" si="2414"/>
        <v>#N/A</v>
      </c>
      <c r="BB472" s="124" t="e">
        <f t="shared" si="2414"/>
        <v>#N/A</v>
      </c>
      <c r="BC472" s="124" t="e">
        <f t="shared" si="2414"/>
        <v>#N/A</v>
      </c>
      <c r="BD472" s="124" t="e">
        <f t="shared" si="2414"/>
        <v>#N/A</v>
      </c>
      <c r="BE472" s="124" t="e">
        <f t="shared" si="2415"/>
        <v>#N/A</v>
      </c>
      <c r="BF472" s="124" t="e">
        <f t="shared" si="2415"/>
        <v>#N/A</v>
      </c>
      <c r="BG472" s="124" t="e">
        <f t="shared" si="2415"/>
        <v>#N/A</v>
      </c>
      <c r="BH472" s="124" t="e">
        <f t="shared" si="2415"/>
        <v>#N/A</v>
      </c>
      <c r="BI472" s="124" t="e">
        <f t="shared" si="2415"/>
        <v>#N/A</v>
      </c>
      <c r="BJ472" s="124" t="e">
        <f t="shared" si="2415"/>
        <v>#N/A</v>
      </c>
      <c r="BK472" s="124" t="e">
        <f t="shared" si="2415"/>
        <v>#N/A</v>
      </c>
      <c r="BL472" s="124" t="e">
        <f t="shared" si="2415"/>
        <v>#N/A</v>
      </c>
      <c r="BM472" s="124" t="e">
        <f t="shared" si="2415"/>
        <v>#N/A</v>
      </c>
      <c r="BN472" s="124" t="e">
        <f t="shared" si="2415"/>
        <v>#N/A</v>
      </c>
    </row>
    <row r="473" spans="1:66" s="124" customFormat="1" hidden="1">
      <c r="C473" s="124" t="s">
        <v>304</v>
      </c>
      <c r="H473" s="124">
        <f t="shared" si="2416"/>
        <v>12698355.930277703</v>
      </c>
      <c r="I473" s="124">
        <f t="shared" si="2412"/>
        <v>12084963.739378616</v>
      </c>
      <c r="J473" s="124">
        <f t="shared" si="2412"/>
        <v>11436082.428863224</v>
      </c>
      <c r="K473" s="124">
        <f t="shared" si="2412"/>
        <v>10749658.699668013</v>
      </c>
      <c r="L473" s="124">
        <f t="shared" si="2412"/>
        <v>10023520.454712221</v>
      </c>
      <c r="M473" s="124">
        <f t="shared" si="2412"/>
        <v>9255369.9255839884</v>
      </c>
      <c r="N473" s="124">
        <f t="shared" si="2412"/>
        <v>8442776.4015561938</v>
      </c>
      <c r="O473" s="124">
        <f t="shared" si="2412"/>
        <v>7583168.5379239339</v>
      </c>
      <c r="P473" s="124">
        <f t="shared" si="2412"/>
        <v>6673826.2193243783</v>
      </c>
      <c r="Q473" s="124">
        <f t="shared" si="2412"/>
        <v>5711871.9522915632</v>
      </c>
      <c r="R473" s="124">
        <f t="shared" si="2412"/>
        <v>4694261.759808992</v>
      </c>
      <c r="S473" s="124">
        <f t="shared" si="2412"/>
        <v>3617775.549047072</v>
      </c>
      <c r="T473" s="124">
        <f t="shared" si="2412"/>
        <v>2479006.9218053548</v>
      </c>
      <c r="U473" s="124">
        <f t="shared" si="2412"/>
        <v>1274352.3954160817</v>
      </c>
      <c r="V473" s="124">
        <f t="shared" si="2412"/>
        <v>0</v>
      </c>
      <c r="W473" s="124" t="e">
        <f t="shared" si="2412"/>
        <v>#N/A</v>
      </c>
      <c r="X473" s="124" t="e">
        <f t="shared" si="2412"/>
        <v>#N/A</v>
      </c>
      <c r="Y473" s="124" t="e">
        <f t="shared" si="2413"/>
        <v>#N/A</v>
      </c>
      <c r="Z473" s="124" t="e">
        <f t="shared" si="2413"/>
        <v>#N/A</v>
      </c>
      <c r="AA473" s="124" t="e">
        <f t="shared" si="2413"/>
        <v>#N/A</v>
      </c>
      <c r="AB473" s="124" t="e">
        <f t="shared" si="2413"/>
        <v>#N/A</v>
      </c>
      <c r="AC473" s="124" t="e">
        <f t="shared" si="2413"/>
        <v>#N/A</v>
      </c>
      <c r="AD473" s="124" t="e">
        <f t="shared" si="2413"/>
        <v>#N/A</v>
      </c>
      <c r="AE473" s="124" t="e">
        <f t="shared" si="2413"/>
        <v>#N/A</v>
      </c>
      <c r="AF473" s="124" t="e">
        <f t="shared" si="2413"/>
        <v>#N/A</v>
      </c>
      <c r="AG473" s="124" t="e">
        <f t="shared" si="2413"/>
        <v>#N/A</v>
      </c>
      <c r="AH473" s="124" t="e">
        <f t="shared" si="2413"/>
        <v>#N/A</v>
      </c>
      <c r="AI473" s="124" t="e">
        <f t="shared" si="2413"/>
        <v>#N/A</v>
      </c>
      <c r="AJ473" s="124" t="e">
        <f t="shared" si="2413"/>
        <v>#N/A</v>
      </c>
      <c r="AK473" s="124" t="e">
        <f t="shared" si="2413"/>
        <v>#N/A</v>
      </c>
      <c r="AL473" s="124" t="e">
        <f t="shared" si="2413"/>
        <v>#N/A</v>
      </c>
      <c r="AM473" s="124" t="e">
        <f t="shared" si="2413"/>
        <v>#N/A</v>
      </c>
      <c r="AN473" s="124" t="e">
        <f t="shared" si="2413"/>
        <v>#N/A</v>
      </c>
      <c r="AO473" s="124" t="e">
        <f t="shared" si="2414"/>
        <v>#N/A</v>
      </c>
      <c r="AP473" s="124" t="e">
        <f t="shared" si="2414"/>
        <v>#N/A</v>
      </c>
      <c r="AQ473" s="124" t="e">
        <f t="shared" si="2414"/>
        <v>#N/A</v>
      </c>
      <c r="AR473" s="124" t="e">
        <f t="shared" si="2414"/>
        <v>#N/A</v>
      </c>
      <c r="AS473" s="124" t="e">
        <f t="shared" si="2414"/>
        <v>#N/A</v>
      </c>
      <c r="AT473" s="124" t="e">
        <f t="shared" si="2414"/>
        <v>#N/A</v>
      </c>
      <c r="AU473" s="124" t="e">
        <f t="shared" si="2414"/>
        <v>#N/A</v>
      </c>
      <c r="AV473" s="124" t="e">
        <f t="shared" si="2414"/>
        <v>#N/A</v>
      </c>
      <c r="AW473" s="124" t="e">
        <f t="shared" si="2414"/>
        <v>#N/A</v>
      </c>
      <c r="AX473" s="124" t="e">
        <f t="shared" si="2414"/>
        <v>#N/A</v>
      </c>
      <c r="AY473" s="124" t="e">
        <f t="shared" si="2414"/>
        <v>#N/A</v>
      </c>
      <c r="AZ473" s="124" t="e">
        <f t="shared" si="2414"/>
        <v>#N/A</v>
      </c>
      <c r="BA473" s="124" t="e">
        <f t="shared" si="2414"/>
        <v>#N/A</v>
      </c>
      <c r="BB473" s="124" t="e">
        <f t="shared" si="2414"/>
        <v>#N/A</v>
      </c>
      <c r="BC473" s="124" t="e">
        <f t="shared" si="2414"/>
        <v>#N/A</v>
      </c>
      <c r="BD473" s="124" t="e">
        <f t="shared" si="2414"/>
        <v>#N/A</v>
      </c>
      <c r="BE473" s="124" t="e">
        <f t="shared" si="2415"/>
        <v>#N/A</v>
      </c>
      <c r="BF473" s="124" t="e">
        <f t="shared" si="2415"/>
        <v>#N/A</v>
      </c>
      <c r="BG473" s="124" t="e">
        <f t="shared" si="2415"/>
        <v>#N/A</v>
      </c>
      <c r="BH473" s="124" t="e">
        <f t="shared" si="2415"/>
        <v>#N/A</v>
      </c>
      <c r="BI473" s="124" t="e">
        <f t="shared" si="2415"/>
        <v>#N/A</v>
      </c>
      <c r="BJ473" s="124" t="e">
        <f t="shared" si="2415"/>
        <v>#N/A</v>
      </c>
      <c r="BK473" s="124" t="e">
        <f t="shared" si="2415"/>
        <v>#N/A</v>
      </c>
      <c r="BL473" s="124" t="e">
        <f t="shared" si="2415"/>
        <v>#N/A</v>
      </c>
      <c r="BM473" s="124" t="e">
        <f t="shared" si="2415"/>
        <v>#N/A</v>
      </c>
      <c r="BN473" s="124" t="e">
        <f t="shared" si="2415"/>
        <v>#N/A</v>
      </c>
    </row>
    <row r="474" spans="1:66" s="124" customFormat="1" hidden="1"/>
    <row r="475" spans="1:66" s="124" customFormat="1" hidden="1"/>
    <row r="476" spans="1:66" s="124" customFormat="1" hidden="1"/>
    <row r="477" spans="1:66" s="124" customFormat="1">
      <c r="A477" s="124" t="s">
        <v>39</v>
      </c>
      <c r="B477" s="190">
        <f>Input!L97</f>
        <v>0</v>
      </c>
      <c r="D477" s="124">
        <f>B478</f>
        <v>18</v>
      </c>
      <c r="E477" s="124">
        <f>IF(D477&gt;0,D477-1,0)</f>
        <v>17</v>
      </c>
      <c r="F477" s="124">
        <f t="shared" ref="F477" si="2417">IF(E477&gt;0,E477-1,0)</f>
        <v>16</v>
      </c>
      <c r="G477" s="124">
        <f t="shared" ref="G477" si="2418">IF(F477&gt;0,F477-1,0)</f>
        <v>15</v>
      </c>
      <c r="H477" s="124">
        <f t="shared" ref="H477" si="2419">IF(G477&gt;0,G477-1,0)</f>
        <v>14</v>
      </c>
      <c r="I477" s="124">
        <f t="shared" ref="I477" si="2420">IF(H477&gt;0,H477-1,0)</f>
        <v>13</v>
      </c>
      <c r="J477" s="124">
        <f t="shared" ref="J477" si="2421">IF(I477&gt;0,I477-1,0)</f>
        <v>12</v>
      </c>
      <c r="K477" s="124">
        <f t="shared" ref="K477" si="2422">IF(J477&gt;0,J477-1,0)</f>
        <v>11</v>
      </c>
      <c r="L477" s="124">
        <f t="shared" ref="L477" si="2423">IF(K477&gt;0,K477-1,0)</f>
        <v>10</v>
      </c>
      <c r="M477" s="124">
        <f t="shared" ref="M477" si="2424">IF(L477&gt;0,L477-1,0)</f>
        <v>9</v>
      </c>
      <c r="N477" s="124">
        <f t="shared" ref="N477" si="2425">IF(M477&gt;0,M477-1,0)</f>
        <v>8</v>
      </c>
      <c r="O477" s="124">
        <f t="shared" ref="O477" si="2426">IF(N477&gt;0,N477-1,0)</f>
        <v>7</v>
      </c>
      <c r="P477" s="124">
        <f t="shared" ref="P477" si="2427">IF(O477&gt;0,O477-1,0)</f>
        <v>6</v>
      </c>
      <c r="Q477" s="124">
        <f t="shared" ref="Q477" si="2428">IF(P477&gt;0,P477-1,0)</f>
        <v>5</v>
      </c>
      <c r="R477" s="124">
        <f t="shared" ref="R477" si="2429">IF(Q477&gt;0,Q477-1,0)</f>
        <v>4</v>
      </c>
      <c r="S477" s="124">
        <f t="shared" ref="S477" si="2430">IF(R477&gt;0,R477-1,0)</f>
        <v>3</v>
      </c>
      <c r="T477" s="124">
        <f t="shared" ref="T477" si="2431">IF(S477&gt;0,S477-1,0)</f>
        <v>2</v>
      </c>
      <c r="U477" s="124">
        <f t="shared" ref="U477" si="2432">IF(T477&gt;0,T477-1,0)</f>
        <v>1</v>
      </c>
      <c r="V477" s="124">
        <f t="shared" ref="V477" si="2433">IF(U477&gt;0,U477-1,0)</f>
        <v>0</v>
      </c>
      <c r="W477" s="124">
        <f t="shared" ref="W477" si="2434">IF(V477&gt;0,V477-1,0)</f>
        <v>0</v>
      </c>
      <c r="X477" s="124">
        <f t="shared" ref="X477" si="2435">IF(W477&gt;0,W477-1,0)</f>
        <v>0</v>
      </c>
      <c r="Y477" s="124">
        <f t="shared" ref="Y477" si="2436">IF(X477&gt;0,X477-1,0)</f>
        <v>0</v>
      </c>
      <c r="Z477" s="124">
        <f t="shared" ref="Z477" si="2437">IF(Y477&gt;0,Y477-1,0)</f>
        <v>0</v>
      </c>
      <c r="AA477" s="124">
        <f t="shared" ref="AA477" si="2438">IF(Z477&gt;0,Z477-1,0)</f>
        <v>0</v>
      </c>
      <c r="AB477" s="124">
        <f t="shared" ref="AB477" si="2439">IF(AA477&gt;0,AA477-1,0)</f>
        <v>0</v>
      </c>
      <c r="AC477" s="124">
        <f t="shared" ref="AC477" si="2440">IF(AB477&gt;0,AB477-1,0)</f>
        <v>0</v>
      </c>
      <c r="AD477" s="124">
        <f t="shared" ref="AD477" si="2441">IF(AC477&gt;0,AC477-1,0)</f>
        <v>0</v>
      </c>
      <c r="AE477" s="124">
        <f t="shared" ref="AE477" si="2442">IF(AD477&gt;0,AD477-1,0)</f>
        <v>0</v>
      </c>
      <c r="AF477" s="124">
        <f t="shared" ref="AF477" si="2443">IF(AE477&gt;0,AE477-1,0)</f>
        <v>0</v>
      </c>
      <c r="AG477" s="124">
        <f t="shared" ref="AG477" si="2444">IF(AF477&gt;0,AF477-1,0)</f>
        <v>0</v>
      </c>
      <c r="AH477" s="124">
        <f t="shared" ref="AH477" si="2445">IF(AG477&gt;0,AG477-1,0)</f>
        <v>0</v>
      </c>
      <c r="AI477" s="124">
        <f t="shared" ref="AI477" si="2446">IF(AH477&gt;0,AH477-1,0)</f>
        <v>0</v>
      </c>
      <c r="AJ477" s="124">
        <f t="shared" ref="AJ477" si="2447">IF(AI477&gt;0,AI477-1,0)</f>
        <v>0</v>
      </c>
      <c r="AK477" s="124">
        <f t="shared" ref="AK477" si="2448">IF(AJ477&gt;0,AJ477-1,0)</f>
        <v>0</v>
      </c>
      <c r="AL477" s="124">
        <f t="shared" ref="AL477" si="2449">IF(AK477&gt;0,AK477-1,0)</f>
        <v>0</v>
      </c>
      <c r="AM477" s="124">
        <f t="shared" ref="AM477" si="2450">IF(AL477&gt;0,AL477-1,0)</f>
        <v>0</v>
      </c>
      <c r="AN477" s="124">
        <f t="shared" ref="AN477" si="2451">IF(AM477&gt;0,AM477-1,0)</f>
        <v>0</v>
      </c>
      <c r="AO477" s="124">
        <f t="shared" ref="AO477" si="2452">IF(AN477&gt;0,AN477-1,0)</f>
        <v>0</v>
      </c>
      <c r="AP477" s="124">
        <f t="shared" ref="AP477" si="2453">IF(AO477&gt;0,AO477-1,0)</f>
        <v>0</v>
      </c>
      <c r="AQ477" s="124">
        <f t="shared" ref="AQ477" si="2454">IF(AP477&gt;0,AP477-1,0)</f>
        <v>0</v>
      </c>
      <c r="AR477" s="124">
        <f t="shared" ref="AR477" si="2455">IF(AQ477&gt;0,AQ477-1,0)</f>
        <v>0</v>
      </c>
      <c r="AS477" s="124">
        <f t="shared" ref="AS477" si="2456">IF(AR477&gt;0,AR477-1,0)</f>
        <v>0</v>
      </c>
      <c r="AT477" s="124">
        <f t="shared" ref="AT477" si="2457">IF(AS477&gt;0,AS477-1,0)</f>
        <v>0</v>
      </c>
      <c r="AU477" s="124">
        <f t="shared" ref="AU477" si="2458">IF(AT477&gt;0,AT477-1,0)</f>
        <v>0</v>
      </c>
      <c r="AV477" s="124">
        <f t="shared" ref="AV477" si="2459">IF(AU477&gt;0,AU477-1,0)</f>
        <v>0</v>
      </c>
      <c r="AW477" s="124">
        <f t="shared" ref="AW477" si="2460">IF(AV477&gt;0,AV477-1,0)</f>
        <v>0</v>
      </c>
      <c r="AX477" s="124">
        <f t="shared" ref="AX477" si="2461">IF(AW477&gt;0,AW477-1,0)</f>
        <v>0</v>
      </c>
      <c r="AY477" s="124">
        <f t="shared" ref="AY477" si="2462">IF(AX477&gt;0,AX477-1,0)</f>
        <v>0</v>
      </c>
      <c r="AZ477" s="124">
        <f t="shared" ref="AZ477" si="2463">IF(AY477&gt;0,AY477-1,0)</f>
        <v>0</v>
      </c>
      <c r="BA477" s="124">
        <f t="shared" ref="BA477" si="2464">IF(AZ477&gt;0,AZ477-1,0)</f>
        <v>0</v>
      </c>
      <c r="BB477" s="124">
        <f t="shared" ref="BB477" si="2465">IF(BA477&gt;0,BA477-1,0)</f>
        <v>0</v>
      </c>
      <c r="BC477" s="124">
        <f t="shared" ref="BC477" si="2466">IF(BB477&gt;0,BB477-1,0)</f>
        <v>0</v>
      </c>
      <c r="BD477" s="124">
        <f t="shared" ref="BD477" si="2467">IF(BC477&gt;0,BC477-1,0)</f>
        <v>0</v>
      </c>
      <c r="BE477" s="124">
        <f t="shared" ref="BE477" si="2468">IF(BD477&gt;0,BD477-1,0)</f>
        <v>0</v>
      </c>
      <c r="BF477" s="124">
        <f t="shared" ref="BF477" si="2469">IF(BE477&gt;0,BE477-1,0)</f>
        <v>0</v>
      </c>
      <c r="BG477" s="124">
        <f t="shared" ref="BG477" si="2470">IF(BF477&gt;0,BF477-1,0)</f>
        <v>0</v>
      </c>
      <c r="BH477" s="124">
        <f t="shared" ref="BH477" si="2471">IF(BG477&gt;0,BG477-1,0)</f>
        <v>0</v>
      </c>
      <c r="BI477" s="124">
        <f t="shared" ref="BI477" si="2472">IF(BH477&gt;0,BH477-1,0)</f>
        <v>0</v>
      </c>
      <c r="BJ477" s="124">
        <f t="shared" ref="BJ477" si="2473">IF(BI477&gt;0,BI477-1,0)</f>
        <v>0</v>
      </c>
      <c r="BK477" s="124">
        <f t="shared" ref="BK477" si="2474">IF(BJ477&gt;0,BJ477-1,0)</f>
        <v>0</v>
      </c>
      <c r="BL477" s="124">
        <f t="shared" ref="BL477" si="2475">IF(BK477&gt;0,BK477-1,0)</f>
        <v>0</v>
      </c>
      <c r="BM477" s="124">
        <f t="shared" ref="BM477" si="2476">IF(BL477&gt;0,BL477-1,0)</f>
        <v>0</v>
      </c>
      <c r="BN477" s="124">
        <f t="shared" ref="BN477" si="2477">IF(BM477&gt;0,BM477-1,0)</f>
        <v>0</v>
      </c>
    </row>
    <row r="478" spans="1:66" s="124" customFormat="1" ht="18.75">
      <c r="A478" s="127" t="s">
        <v>301</v>
      </c>
      <c r="B478" s="127">
        <v>18</v>
      </c>
      <c r="C478" s="124" t="s">
        <v>303</v>
      </c>
      <c r="D478" s="190">
        <f t="shared" ref="D478:S479" si="2478">IFERROR(D490,0)+IFERROR(D496,0)+IFERROR(D502,0)+IFERROR(D508,0)+IFERROR(D514,0)</f>
        <v>0</v>
      </c>
      <c r="E478" s="190">
        <f t="shared" si="2478"/>
        <v>0</v>
      </c>
      <c r="F478" s="190">
        <f t="shared" si="2478"/>
        <v>0</v>
      </c>
      <c r="G478" s="190">
        <f t="shared" si="2478"/>
        <v>0</v>
      </c>
      <c r="H478" s="190">
        <f t="shared" si="2478"/>
        <v>0</v>
      </c>
      <c r="I478" s="190">
        <f t="shared" si="2478"/>
        <v>0</v>
      </c>
      <c r="J478" s="190">
        <f t="shared" si="2478"/>
        <v>0</v>
      </c>
      <c r="K478" s="190">
        <f t="shared" si="2478"/>
        <v>0</v>
      </c>
      <c r="L478" s="190">
        <f t="shared" si="2478"/>
        <v>0</v>
      </c>
      <c r="M478" s="190">
        <f t="shared" si="2478"/>
        <v>0</v>
      </c>
      <c r="N478" s="190">
        <f t="shared" si="2478"/>
        <v>0</v>
      </c>
      <c r="O478" s="190">
        <f t="shared" si="2478"/>
        <v>0</v>
      </c>
      <c r="P478" s="190">
        <f t="shared" si="2478"/>
        <v>0</v>
      </c>
      <c r="Q478" s="190">
        <f t="shared" si="2478"/>
        <v>0</v>
      </c>
      <c r="R478" s="190">
        <f t="shared" si="2478"/>
        <v>0</v>
      </c>
      <c r="S478" s="190">
        <f t="shared" si="2478"/>
        <v>0</v>
      </c>
      <c r="T478" s="190">
        <f t="shared" ref="T478:BN478" si="2479">IFERROR(T490,0)+IFERROR(T496,0)+IFERROR(T502,0)+IFERROR(T508,0)+IFERROR(T514,0)</f>
        <v>0</v>
      </c>
      <c r="U478" s="190">
        <f t="shared" si="2479"/>
        <v>0</v>
      </c>
      <c r="V478" s="190">
        <f t="shared" si="2479"/>
        <v>0</v>
      </c>
      <c r="W478" s="190">
        <f t="shared" si="2479"/>
        <v>0</v>
      </c>
      <c r="X478" s="190">
        <f t="shared" si="2479"/>
        <v>0</v>
      </c>
      <c r="Y478" s="190">
        <f t="shared" si="2479"/>
        <v>0</v>
      </c>
      <c r="Z478" s="190">
        <f t="shared" si="2479"/>
        <v>0</v>
      </c>
      <c r="AA478" s="190">
        <f t="shared" si="2479"/>
        <v>0</v>
      </c>
      <c r="AB478" s="190">
        <f t="shared" si="2479"/>
        <v>0</v>
      </c>
      <c r="AC478" s="190">
        <f t="shared" si="2479"/>
        <v>0</v>
      </c>
      <c r="AD478" s="190">
        <f t="shared" si="2479"/>
        <v>0</v>
      </c>
      <c r="AE478" s="190">
        <f t="shared" si="2479"/>
        <v>0</v>
      </c>
      <c r="AF478" s="190">
        <f t="shared" si="2479"/>
        <v>0</v>
      </c>
      <c r="AG478" s="190">
        <f t="shared" si="2479"/>
        <v>0</v>
      </c>
      <c r="AH478" s="190">
        <f t="shared" si="2479"/>
        <v>0</v>
      </c>
      <c r="AI478" s="190">
        <f t="shared" si="2479"/>
        <v>0</v>
      </c>
      <c r="AJ478" s="190">
        <f t="shared" si="2479"/>
        <v>0</v>
      </c>
      <c r="AK478" s="190">
        <f t="shared" si="2479"/>
        <v>0</v>
      </c>
      <c r="AL478" s="190">
        <f t="shared" si="2479"/>
        <v>0</v>
      </c>
      <c r="AM478" s="190">
        <f t="shared" si="2479"/>
        <v>0</v>
      </c>
      <c r="AN478" s="190">
        <f t="shared" si="2479"/>
        <v>0</v>
      </c>
      <c r="AO478" s="190">
        <f t="shared" si="2479"/>
        <v>0</v>
      </c>
      <c r="AP478" s="190">
        <f t="shared" si="2479"/>
        <v>0</v>
      </c>
      <c r="AQ478" s="190">
        <f t="shared" si="2479"/>
        <v>0</v>
      </c>
      <c r="AR478" s="190">
        <f t="shared" si="2479"/>
        <v>0</v>
      </c>
      <c r="AS478" s="190">
        <f t="shared" si="2479"/>
        <v>0</v>
      </c>
      <c r="AT478" s="190">
        <f t="shared" si="2479"/>
        <v>0</v>
      </c>
      <c r="AU478" s="190">
        <f t="shared" si="2479"/>
        <v>0</v>
      </c>
      <c r="AV478" s="190">
        <f t="shared" si="2479"/>
        <v>0</v>
      </c>
      <c r="AW478" s="190">
        <f t="shared" si="2479"/>
        <v>0</v>
      </c>
      <c r="AX478" s="190">
        <f t="shared" si="2479"/>
        <v>0</v>
      </c>
      <c r="AY478" s="190">
        <f t="shared" si="2479"/>
        <v>0</v>
      </c>
      <c r="AZ478" s="190">
        <f t="shared" si="2479"/>
        <v>0</v>
      </c>
      <c r="BA478" s="190">
        <f t="shared" si="2479"/>
        <v>0</v>
      </c>
      <c r="BB478" s="190">
        <f t="shared" si="2479"/>
        <v>0</v>
      </c>
      <c r="BC478" s="190">
        <f t="shared" si="2479"/>
        <v>0</v>
      </c>
      <c r="BD478" s="190">
        <f t="shared" si="2479"/>
        <v>0</v>
      </c>
      <c r="BE478" s="190">
        <f t="shared" si="2479"/>
        <v>0</v>
      </c>
      <c r="BF478" s="190">
        <f t="shared" si="2479"/>
        <v>0</v>
      </c>
      <c r="BG478" s="190">
        <f t="shared" si="2479"/>
        <v>0</v>
      </c>
      <c r="BH478" s="190">
        <f t="shared" si="2479"/>
        <v>0</v>
      </c>
      <c r="BI478" s="190">
        <f t="shared" si="2479"/>
        <v>0</v>
      </c>
      <c r="BJ478" s="190">
        <f t="shared" si="2479"/>
        <v>0</v>
      </c>
      <c r="BK478" s="190">
        <f t="shared" si="2479"/>
        <v>0</v>
      </c>
      <c r="BL478" s="190">
        <f t="shared" si="2479"/>
        <v>0</v>
      </c>
      <c r="BM478" s="190">
        <f t="shared" si="2479"/>
        <v>0</v>
      </c>
      <c r="BN478" s="190">
        <f t="shared" si="2479"/>
        <v>0</v>
      </c>
    </row>
    <row r="479" spans="1:66" s="124" customFormat="1">
      <c r="C479" s="124" t="s">
        <v>29</v>
      </c>
      <c r="D479" s="190">
        <f t="shared" si="2478"/>
        <v>0</v>
      </c>
      <c r="E479" s="190">
        <f t="shared" si="2478"/>
        <v>0</v>
      </c>
      <c r="F479" s="190">
        <f t="shared" si="2478"/>
        <v>0</v>
      </c>
      <c r="G479" s="190">
        <f t="shared" si="2478"/>
        <v>0</v>
      </c>
      <c r="H479" s="190">
        <f t="shared" si="2478"/>
        <v>0</v>
      </c>
      <c r="I479" s="190">
        <f t="shared" si="2478"/>
        <v>0</v>
      </c>
      <c r="J479" s="190">
        <f t="shared" si="2478"/>
        <v>0</v>
      </c>
      <c r="K479" s="190">
        <f t="shared" si="2478"/>
        <v>0</v>
      </c>
      <c r="L479" s="190">
        <f t="shared" si="2478"/>
        <v>0</v>
      </c>
      <c r="M479" s="190">
        <f t="shared" si="2478"/>
        <v>0</v>
      </c>
      <c r="N479" s="190">
        <f>IFERROR(N491,0)+IFERROR(N497,0)+IFERROR(N503,0)+IFERROR(N509,0)+IFERROR(N515,0)</f>
        <v>0</v>
      </c>
      <c r="O479" s="190">
        <f t="shared" ref="O479:BN479" si="2480">IFERROR(O491,0)+IFERROR(O497,0)+IFERROR(O503,0)+IFERROR(O509,0)+IFERROR(O515,0)</f>
        <v>0</v>
      </c>
      <c r="P479" s="190">
        <f t="shared" si="2480"/>
        <v>0</v>
      </c>
      <c r="Q479" s="190">
        <f t="shared" si="2480"/>
        <v>0</v>
      </c>
      <c r="R479" s="190">
        <f t="shared" si="2480"/>
        <v>0</v>
      </c>
      <c r="S479" s="190">
        <f t="shared" si="2480"/>
        <v>0</v>
      </c>
      <c r="T479" s="190">
        <f t="shared" si="2480"/>
        <v>0</v>
      </c>
      <c r="U479" s="190">
        <f t="shared" si="2480"/>
        <v>0</v>
      </c>
      <c r="V479" s="190">
        <f t="shared" si="2480"/>
        <v>0</v>
      </c>
      <c r="W479" s="190">
        <f t="shared" si="2480"/>
        <v>0</v>
      </c>
      <c r="X479" s="190">
        <f t="shared" si="2480"/>
        <v>0</v>
      </c>
      <c r="Y479" s="190">
        <f t="shared" si="2480"/>
        <v>0</v>
      </c>
      <c r="Z479" s="190">
        <f t="shared" si="2480"/>
        <v>0</v>
      </c>
      <c r="AA479" s="190">
        <f t="shared" si="2480"/>
        <v>0</v>
      </c>
      <c r="AB479" s="190">
        <f t="shared" si="2480"/>
        <v>0</v>
      </c>
      <c r="AC479" s="190">
        <f t="shared" si="2480"/>
        <v>0</v>
      </c>
      <c r="AD479" s="190">
        <f t="shared" si="2480"/>
        <v>0</v>
      </c>
      <c r="AE479" s="190">
        <f t="shared" si="2480"/>
        <v>0</v>
      </c>
      <c r="AF479" s="190">
        <f t="shared" si="2480"/>
        <v>0</v>
      </c>
      <c r="AG479" s="190">
        <f t="shared" si="2480"/>
        <v>0</v>
      </c>
      <c r="AH479" s="190">
        <f t="shared" si="2480"/>
        <v>0</v>
      </c>
      <c r="AI479" s="190">
        <f t="shared" si="2480"/>
        <v>0</v>
      </c>
      <c r="AJ479" s="190">
        <f t="shared" si="2480"/>
        <v>0</v>
      </c>
      <c r="AK479" s="190">
        <f t="shared" si="2480"/>
        <v>0</v>
      </c>
      <c r="AL479" s="190">
        <f t="shared" si="2480"/>
        <v>0</v>
      </c>
      <c r="AM479" s="190">
        <f t="shared" si="2480"/>
        <v>0</v>
      </c>
      <c r="AN479" s="190">
        <f t="shared" si="2480"/>
        <v>0</v>
      </c>
      <c r="AO479" s="190">
        <f t="shared" si="2480"/>
        <v>0</v>
      </c>
      <c r="AP479" s="190">
        <f t="shared" si="2480"/>
        <v>0</v>
      </c>
      <c r="AQ479" s="190">
        <f t="shared" si="2480"/>
        <v>0</v>
      </c>
      <c r="AR479" s="190">
        <f t="shared" si="2480"/>
        <v>0</v>
      </c>
      <c r="AS479" s="190">
        <f t="shared" si="2480"/>
        <v>0</v>
      </c>
      <c r="AT479" s="190">
        <f t="shared" si="2480"/>
        <v>0</v>
      </c>
      <c r="AU479" s="190">
        <f t="shared" si="2480"/>
        <v>0</v>
      </c>
      <c r="AV479" s="190">
        <f t="shared" si="2480"/>
        <v>0</v>
      </c>
      <c r="AW479" s="190">
        <f t="shared" si="2480"/>
        <v>0</v>
      </c>
      <c r="AX479" s="190">
        <f t="shared" si="2480"/>
        <v>0</v>
      </c>
      <c r="AY479" s="190">
        <f t="shared" si="2480"/>
        <v>0</v>
      </c>
      <c r="AZ479" s="190">
        <f t="shared" si="2480"/>
        <v>0</v>
      </c>
      <c r="BA479" s="190">
        <f t="shared" si="2480"/>
        <v>0</v>
      </c>
      <c r="BB479" s="190">
        <f t="shared" si="2480"/>
        <v>0</v>
      </c>
      <c r="BC479" s="190">
        <f t="shared" si="2480"/>
        <v>0</v>
      </c>
      <c r="BD479" s="190">
        <f t="shared" si="2480"/>
        <v>0</v>
      </c>
      <c r="BE479" s="190">
        <f t="shared" si="2480"/>
        <v>0</v>
      </c>
      <c r="BF479" s="190">
        <f t="shared" si="2480"/>
        <v>0</v>
      </c>
      <c r="BG479" s="190">
        <f t="shared" si="2480"/>
        <v>0</v>
      </c>
      <c r="BH479" s="190">
        <f t="shared" si="2480"/>
        <v>0</v>
      </c>
      <c r="BI479" s="190">
        <f t="shared" si="2480"/>
        <v>0</v>
      </c>
      <c r="BJ479" s="190">
        <f t="shared" si="2480"/>
        <v>0</v>
      </c>
      <c r="BK479" s="190">
        <f t="shared" si="2480"/>
        <v>0</v>
      </c>
      <c r="BL479" s="190">
        <f t="shared" si="2480"/>
        <v>0</v>
      </c>
      <c r="BM479" s="190">
        <f t="shared" si="2480"/>
        <v>0</v>
      </c>
      <c r="BN479" s="190">
        <f t="shared" si="2480"/>
        <v>0</v>
      </c>
    </row>
    <row r="480" spans="1:66" s="124" customFormat="1">
      <c r="C480" s="124" t="s">
        <v>31</v>
      </c>
      <c r="D480" s="190">
        <f t="shared" ref="D480:BN480" si="2481">IFERROR(D492,0)+IFERROR(D498,0)+IFERROR(D504,0)+IFERROR(D510,0)+IFERROR(D516,0)</f>
        <v>0</v>
      </c>
      <c r="E480" s="190">
        <f t="shared" si="2481"/>
        <v>0</v>
      </c>
      <c r="F480" s="190">
        <f t="shared" si="2481"/>
        <v>0</v>
      </c>
      <c r="G480" s="190">
        <f t="shared" si="2481"/>
        <v>0</v>
      </c>
      <c r="H480" s="190">
        <f t="shared" si="2481"/>
        <v>0</v>
      </c>
      <c r="I480" s="190">
        <f t="shared" si="2481"/>
        <v>0</v>
      </c>
      <c r="J480" s="190">
        <f t="shared" si="2481"/>
        <v>0</v>
      </c>
      <c r="K480" s="190">
        <f t="shared" si="2481"/>
        <v>0</v>
      </c>
      <c r="L480" s="190">
        <f t="shared" si="2481"/>
        <v>0</v>
      </c>
      <c r="M480" s="190">
        <f t="shared" si="2481"/>
        <v>0</v>
      </c>
      <c r="N480" s="190">
        <f t="shared" si="2481"/>
        <v>0</v>
      </c>
      <c r="O480" s="190">
        <f t="shared" si="2481"/>
        <v>0</v>
      </c>
      <c r="P480" s="190">
        <f t="shared" si="2481"/>
        <v>0</v>
      </c>
      <c r="Q480" s="190">
        <f t="shared" si="2481"/>
        <v>0</v>
      </c>
      <c r="R480" s="190">
        <f t="shared" si="2481"/>
        <v>0</v>
      </c>
      <c r="S480" s="190">
        <f t="shared" si="2481"/>
        <v>0</v>
      </c>
      <c r="T480" s="190">
        <f t="shared" si="2481"/>
        <v>0</v>
      </c>
      <c r="U480" s="190">
        <f t="shared" si="2481"/>
        <v>0</v>
      </c>
      <c r="V480" s="190">
        <f t="shared" si="2481"/>
        <v>0</v>
      </c>
      <c r="W480" s="190">
        <f t="shared" si="2481"/>
        <v>0</v>
      </c>
      <c r="X480" s="190">
        <f t="shared" si="2481"/>
        <v>0</v>
      </c>
      <c r="Y480" s="190">
        <f t="shared" si="2481"/>
        <v>0</v>
      </c>
      <c r="Z480" s="190">
        <f t="shared" si="2481"/>
        <v>0</v>
      </c>
      <c r="AA480" s="190">
        <f t="shared" si="2481"/>
        <v>0</v>
      </c>
      <c r="AB480" s="190">
        <f t="shared" si="2481"/>
        <v>0</v>
      </c>
      <c r="AC480" s="190">
        <f t="shared" si="2481"/>
        <v>0</v>
      </c>
      <c r="AD480" s="190">
        <f t="shared" si="2481"/>
        <v>0</v>
      </c>
      <c r="AE480" s="190">
        <f t="shared" si="2481"/>
        <v>0</v>
      </c>
      <c r="AF480" s="190">
        <f t="shared" si="2481"/>
        <v>0</v>
      </c>
      <c r="AG480" s="190">
        <f t="shared" si="2481"/>
        <v>0</v>
      </c>
      <c r="AH480" s="190">
        <f t="shared" si="2481"/>
        <v>0</v>
      </c>
      <c r="AI480" s="190">
        <f t="shared" si="2481"/>
        <v>0</v>
      </c>
      <c r="AJ480" s="190">
        <f t="shared" si="2481"/>
        <v>0</v>
      </c>
      <c r="AK480" s="190">
        <f t="shared" si="2481"/>
        <v>0</v>
      </c>
      <c r="AL480" s="190">
        <f t="shared" si="2481"/>
        <v>0</v>
      </c>
      <c r="AM480" s="190">
        <f t="shared" si="2481"/>
        <v>0</v>
      </c>
      <c r="AN480" s="190">
        <f t="shared" si="2481"/>
        <v>0</v>
      </c>
      <c r="AO480" s="190">
        <f t="shared" si="2481"/>
        <v>0</v>
      </c>
      <c r="AP480" s="190">
        <f t="shared" si="2481"/>
        <v>0</v>
      </c>
      <c r="AQ480" s="190">
        <f t="shared" si="2481"/>
        <v>0</v>
      </c>
      <c r="AR480" s="190">
        <f t="shared" si="2481"/>
        <v>0</v>
      </c>
      <c r="AS480" s="190">
        <f t="shared" si="2481"/>
        <v>0</v>
      </c>
      <c r="AT480" s="190">
        <f t="shared" si="2481"/>
        <v>0</v>
      </c>
      <c r="AU480" s="190">
        <f t="shared" si="2481"/>
        <v>0</v>
      </c>
      <c r="AV480" s="190">
        <f t="shared" si="2481"/>
        <v>0</v>
      </c>
      <c r="AW480" s="190">
        <f t="shared" si="2481"/>
        <v>0</v>
      </c>
      <c r="AX480" s="190">
        <f t="shared" si="2481"/>
        <v>0</v>
      </c>
      <c r="AY480" s="190">
        <f t="shared" si="2481"/>
        <v>0</v>
      </c>
      <c r="AZ480" s="190">
        <f t="shared" si="2481"/>
        <v>0</v>
      </c>
      <c r="BA480" s="190">
        <f t="shared" si="2481"/>
        <v>0</v>
      </c>
      <c r="BB480" s="190">
        <f t="shared" si="2481"/>
        <v>0</v>
      </c>
      <c r="BC480" s="190">
        <f t="shared" si="2481"/>
        <v>0</v>
      </c>
      <c r="BD480" s="190">
        <f t="shared" si="2481"/>
        <v>0</v>
      </c>
      <c r="BE480" s="190">
        <f t="shared" si="2481"/>
        <v>0</v>
      </c>
      <c r="BF480" s="190">
        <f t="shared" si="2481"/>
        <v>0</v>
      </c>
      <c r="BG480" s="190">
        <f t="shared" si="2481"/>
        <v>0</v>
      </c>
      <c r="BH480" s="190">
        <f t="shared" si="2481"/>
        <v>0</v>
      </c>
      <c r="BI480" s="190">
        <f t="shared" si="2481"/>
        <v>0</v>
      </c>
      <c r="BJ480" s="190">
        <f t="shared" si="2481"/>
        <v>0</v>
      </c>
      <c r="BK480" s="190">
        <f t="shared" si="2481"/>
        <v>0</v>
      </c>
      <c r="BL480" s="190">
        <f t="shared" si="2481"/>
        <v>0</v>
      </c>
      <c r="BM480" s="190">
        <f t="shared" si="2481"/>
        <v>0</v>
      </c>
      <c r="BN480" s="190">
        <f t="shared" si="2481"/>
        <v>0</v>
      </c>
    </row>
    <row r="481" spans="1:66" s="124" customFormat="1">
      <c r="C481" s="124" t="s">
        <v>33</v>
      </c>
      <c r="D481" s="190">
        <f t="shared" ref="D481:BN482" si="2482">IFERROR(D493,0)+IFERROR(D499,0)+IFERROR(D505,0)+IFERROR(D511,0)+IFERROR(D517,0)</f>
        <v>0</v>
      </c>
      <c r="E481" s="190">
        <f t="shared" si="2482"/>
        <v>0</v>
      </c>
      <c r="F481" s="190">
        <f t="shared" si="2482"/>
        <v>0</v>
      </c>
      <c r="G481" s="190">
        <f t="shared" si="2482"/>
        <v>0</v>
      </c>
      <c r="H481" s="190">
        <f t="shared" si="2482"/>
        <v>0</v>
      </c>
      <c r="I481" s="190">
        <f t="shared" si="2482"/>
        <v>0</v>
      </c>
      <c r="J481" s="190">
        <f t="shared" si="2482"/>
        <v>0</v>
      </c>
      <c r="K481" s="190">
        <f t="shared" si="2482"/>
        <v>0</v>
      </c>
      <c r="L481" s="190">
        <f t="shared" si="2482"/>
        <v>0</v>
      </c>
      <c r="M481" s="190">
        <f t="shared" si="2482"/>
        <v>0</v>
      </c>
      <c r="N481" s="190">
        <f t="shared" si="2482"/>
        <v>0</v>
      </c>
      <c r="O481" s="190">
        <f t="shared" si="2482"/>
        <v>0</v>
      </c>
      <c r="P481" s="190">
        <f t="shared" si="2482"/>
        <v>0</v>
      </c>
      <c r="Q481" s="190">
        <f t="shared" si="2482"/>
        <v>0</v>
      </c>
      <c r="R481" s="190">
        <f t="shared" si="2482"/>
        <v>0</v>
      </c>
      <c r="S481" s="190">
        <f t="shared" si="2482"/>
        <v>0</v>
      </c>
      <c r="T481" s="190">
        <f t="shared" si="2482"/>
        <v>0</v>
      </c>
      <c r="U481" s="190">
        <f t="shared" si="2482"/>
        <v>0</v>
      </c>
      <c r="V481" s="190">
        <f t="shared" si="2482"/>
        <v>0</v>
      </c>
      <c r="W481" s="190">
        <f t="shared" si="2482"/>
        <v>0</v>
      </c>
      <c r="X481" s="190">
        <f t="shared" si="2482"/>
        <v>0</v>
      </c>
      <c r="Y481" s="190">
        <f t="shared" si="2482"/>
        <v>0</v>
      </c>
      <c r="Z481" s="190">
        <f t="shared" si="2482"/>
        <v>0</v>
      </c>
      <c r="AA481" s="190">
        <f t="shared" si="2482"/>
        <v>0</v>
      </c>
      <c r="AB481" s="190">
        <f t="shared" si="2482"/>
        <v>0</v>
      </c>
      <c r="AC481" s="190">
        <f t="shared" si="2482"/>
        <v>0</v>
      </c>
      <c r="AD481" s="190">
        <f t="shared" si="2482"/>
        <v>0</v>
      </c>
      <c r="AE481" s="190">
        <f t="shared" si="2482"/>
        <v>0</v>
      </c>
      <c r="AF481" s="190">
        <f t="shared" si="2482"/>
        <v>0</v>
      </c>
      <c r="AG481" s="190">
        <f t="shared" si="2482"/>
        <v>0</v>
      </c>
      <c r="AH481" s="190">
        <f t="shared" si="2482"/>
        <v>0</v>
      </c>
      <c r="AI481" s="190">
        <f t="shared" si="2482"/>
        <v>0</v>
      </c>
      <c r="AJ481" s="190">
        <f t="shared" si="2482"/>
        <v>0</v>
      </c>
      <c r="AK481" s="190">
        <f t="shared" si="2482"/>
        <v>0</v>
      </c>
      <c r="AL481" s="190">
        <f t="shared" si="2482"/>
        <v>0</v>
      </c>
      <c r="AM481" s="190">
        <f t="shared" si="2482"/>
        <v>0</v>
      </c>
      <c r="AN481" s="190">
        <f t="shared" si="2482"/>
        <v>0</v>
      </c>
      <c r="AO481" s="190">
        <f t="shared" si="2482"/>
        <v>0</v>
      </c>
      <c r="AP481" s="190">
        <f t="shared" si="2482"/>
        <v>0</v>
      </c>
      <c r="AQ481" s="190">
        <f t="shared" si="2482"/>
        <v>0</v>
      </c>
      <c r="AR481" s="190">
        <f t="shared" si="2482"/>
        <v>0</v>
      </c>
      <c r="AS481" s="190">
        <f t="shared" si="2482"/>
        <v>0</v>
      </c>
      <c r="AT481" s="190">
        <f t="shared" si="2482"/>
        <v>0</v>
      </c>
      <c r="AU481" s="190">
        <f t="shared" si="2482"/>
        <v>0</v>
      </c>
      <c r="AV481" s="190">
        <f t="shared" si="2482"/>
        <v>0</v>
      </c>
      <c r="AW481" s="190">
        <f t="shared" si="2482"/>
        <v>0</v>
      </c>
      <c r="AX481" s="190">
        <f t="shared" si="2482"/>
        <v>0</v>
      </c>
      <c r="AY481" s="190">
        <f t="shared" si="2482"/>
        <v>0</v>
      </c>
      <c r="AZ481" s="190">
        <f t="shared" si="2482"/>
        <v>0</v>
      </c>
      <c r="BA481" s="190">
        <f t="shared" si="2482"/>
        <v>0</v>
      </c>
      <c r="BB481" s="190">
        <f t="shared" si="2482"/>
        <v>0</v>
      </c>
      <c r="BC481" s="190">
        <f t="shared" si="2482"/>
        <v>0</v>
      </c>
      <c r="BD481" s="190">
        <f t="shared" si="2482"/>
        <v>0</v>
      </c>
      <c r="BE481" s="190">
        <f t="shared" si="2482"/>
        <v>0</v>
      </c>
      <c r="BF481" s="190">
        <f t="shared" si="2482"/>
        <v>0</v>
      </c>
      <c r="BG481" s="190">
        <f t="shared" si="2482"/>
        <v>0</v>
      </c>
      <c r="BH481" s="190">
        <f t="shared" si="2482"/>
        <v>0</v>
      </c>
      <c r="BI481" s="190">
        <f t="shared" si="2482"/>
        <v>0</v>
      </c>
      <c r="BJ481" s="190">
        <f t="shared" si="2482"/>
        <v>0</v>
      </c>
      <c r="BK481" s="190">
        <f t="shared" si="2482"/>
        <v>0</v>
      </c>
      <c r="BL481" s="190">
        <f t="shared" si="2482"/>
        <v>0</v>
      </c>
      <c r="BM481" s="190">
        <f t="shared" si="2482"/>
        <v>0</v>
      </c>
      <c r="BN481" s="190">
        <f t="shared" si="2482"/>
        <v>0</v>
      </c>
    </row>
    <row r="482" spans="1:66" s="124" customFormat="1">
      <c r="C482" s="124" t="s">
        <v>304</v>
      </c>
      <c r="D482" s="190">
        <f t="shared" si="2482"/>
        <v>0</v>
      </c>
      <c r="E482" s="190">
        <f t="shared" si="2482"/>
        <v>0</v>
      </c>
      <c r="F482" s="190">
        <f t="shared" si="2482"/>
        <v>0</v>
      </c>
      <c r="G482" s="190">
        <f t="shared" si="2482"/>
        <v>0</v>
      </c>
      <c r="H482" s="190">
        <f t="shared" si="2482"/>
        <v>0</v>
      </c>
      <c r="I482" s="190">
        <f t="shared" si="2482"/>
        <v>0</v>
      </c>
      <c r="J482" s="190">
        <f t="shared" si="2482"/>
        <v>0</v>
      </c>
      <c r="K482" s="190">
        <f t="shared" si="2482"/>
        <v>0</v>
      </c>
      <c r="L482" s="190">
        <f t="shared" si="2482"/>
        <v>0</v>
      </c>
      <c r="M482" s="190">
        <f t="shared" si="2482"/>
        <v>0</v>
      </c>
      <c r="N482" s="190">
        <f t="shared" si="2482"/>
        <v>0</v>
      </c>
      <c r="O482" s="190">
        <f t="shared" si="2482"/>
        <v>0</v>
      </c>
      <c r="P482" s="190">
        <f t="shared" si="2482"/>
        <v>0</v>
      </c>
      <c r="Q482" s="190">
        <f t="shared" si="2482"/>
        <v>0</v>
      </c>
      <c r="R482" s="190">
        <f t="shared" si="2482"/>
        <v>0</v>
      </c>
      <c r="S482" s="190">
        <f t="shared" si="2482"/>
        <v>0</v>
      </c>
      <c r="T482" s="190">
        <f t="shared" si="2482"/>
        <v>0</v>
      </c>
      <c r="U482" s="190">
        <f t="shared" si="2482"/>
        <v>0</v>
      </c>
      <c r="V482" s="190">
        <f t="shared" si="2482"/>
        <v>0</v>
      </c>
      <c r="W482" s="190">
        <f t="shared" si="2482"/>
        <v>0</v>
      </c>
      <c r="X482" s="190">
        <f t="shared" si="2482"/>
        <v>0</v>
      </c>
      <c r="Y482" s="190">
        <f t="shared" si="2482"/>
        <v>0</v>
      </c>
      <c r="Z482" s="190">
        <f t="shared" si="2482"/>
        <v>0</v>
      </c>
      <c r="AA482" s="190">
        <f t="shared" si="2482"/>
        <v>0</v>
      </c>
      <c r="AB482" s="190">
        <f t="shared" si="2482"/>
        <v>0</v>
      </c>
      <c r="AC482" s="190">
        <f t="shared" si="2482"/>
        <v>0</v>
      </c>
      <c r="AD482" s="190">
        <f t="shared" si="2482"/>
        <v>0</v>
      </c>
      <c r="AE482" s="190">
        <f t="shared" si="2482"/>
        <v>0</v>
      </c>
      <c r="AF482" s="190">
        <f t="shared" si="2482"/>
        <v>0</v>
      </c>
      <c r="AG482" s="190">
        <f t="shared" si="2482"/>
        <v>0</v>
      </c>
      <c r="AH482" s="190">
        <f t="shared" si="2482"/>
        <v>0</v>
      </c>
      <c r="AI482" s="190">
        <f t="shared" si="2482"/>
        <v>0</v>
      </c>
      <c r="AJ482" s="190">
        <f t="shared" si="2482"/>
        <v>0</v>
      </c>
      <c r="AK482" s="190">
        <f t="shared" si="2482"/>
        <v>0</v>
      </c>
      <c r="AL482" s="190">
        <f t="shared" si="2482"/>
        <v>0</v>
      </c>
      <c r="AM482" s="190">
        <f t="shared" si="2482"/>
        <v>0</v>
      </c>
      <c r="AN482" s="190">
        <f t="shared" si="2482"/>
        <v>0</v>
      </c>
      <c r="AO482" s="190">
        <f t="shared" si="2482"/>
        <v>0</v>
      </c>
      <c r="AP482" s="190">
        <f t="shared" si="2482"/>
        <v>0</v>
      </c>
      <c r="AQ482" s="190">
        <f t="shared" si="2482"/>
        <v>0</v>
      </c>
      <c r="AR482" s="190">
        <f t="shared" si="2482"/>
        <v>0</v>
      </c>
      <c r="AS482" s="190">
        <f t="shared" si="2482"/>
        <v>0</v>
      </c>
      <c r="AT482" s="190">
        <f t="shared" si="2482"/>
        <v>0</v>
      </c>
      <c r="AU482" s="190">
        <f t="shared" si="2482"/>
        <v>0</v>
      </c>
      <c r="AV482" s="190">
        <f t="shared" si="2482"/>
        <v>0</v>
      </c>
      <c r="AW482" s="190">
        <f t="shared" si="2482"/>
        <v>0</v>
      </c>
      <c r="AX482" s="190">
        <f t="shared" si="2482"/>
        <v>0</v>
      </c>
      <c r="AY482" s="190">
        <f t="shared" si="2482"/>
        <v>0</v>
      </c>
      <c r="AZ482" s="190">
        <f t="shared" si="2482"/>
        <v>0</v>
      </c>
      <c r="BA482" s="190">
        <f t="shared" si="2482"/>
        <v>0</v>
      </c>
      <c r="BB482" s="190">
        <f t="shared" si="2482"/>
        <v>0</v>
      </c>
      <c r="BC482" s="190">
        <f t="shared" si="2482"/>
        <v>0</v>
      </c>
      <c r="BD482" s="190">
        <f t="shared" si="2482"/>
        <v>0</v>
      </c>
      <c r="BE482" s="190">
        <f t="shared" si="2482"/>
        <v>0</v>
      </c>
      <c r="BF482" s="190">
        <f t="shared" si="2482"/>
        <v>0</v>
      </c>
      <c r="BG482" s="190">
        <f t="shared" si="2482"/>
        <v>0</v>
      </c>
      <c r="BH482" s="190">
        <f t="shared" si="2482"/>
        <v>0</v>
      </c>
      <c r="BI482" s="190">
        <f t="shared" si="2482"/>
        <v>0</v>
      </c>
      <c r="BJ482" s="190">
        <f t="shared" si="2482"/>
        <v>0</v>
      </c>
      <c r="BK482" s="190">
        <f t="shared" si="2482"/>
        <v>0</v>
      </c>
      <c r="BL482" s="190">
        <f t="shared" si="2482"/>
        <v>0</v>
      </c>
      <c r="BM482" s="190">
        <f t="shared" si="2482"/>
        <v>0</v>
      </c>
      <c r="BN482" s="190">
        <f t="shared" si="2482"/>
        <v>0</v>
      </c>
    </row>
    <row r="483" spans="1:66" s="124" customFormat="1"/>
    <row r="484" spans="1:66" s="124" customFormat="1"/>
    <row r="485" spans="1:66" s="124" customFormat="1" hidden="1"/>
    <row r="486" spans="1:66" s="124" customFormat="1" hidden="1"/>
    <row r="487" spans="1:66" s="124" customFormat="1" hidden="1"/>
    <row r="488" spans="1:66" s="124" customFormat="1" hidden="1">
      <c r="A488" s="124" t="s">
        <v>300</v>
      </c>
      <c r="B488" s="124">
        <f>B477/5</f>
        <v>0</v>
      </c>
      <c r="C488" s="110"/>
      <c r="D488" s="124">
        <v>2015</v>
      </c>
      <c r="E488" s="124">
        <v>2016</v>
      </c>
      <c r="F488" s="124">
        <v>2017</v>
      </c>
      <c r="G488" s="124">
        <v>2018</v>
      </c>
      <c r="H488" s="124">
        <v>2019</v>
      </c>
      <c r="I488" s="124">
        <v>2020</v>
      </c>
      <c r="J488" s="124">
        <v>2021</v>
      </c>
      <c r="K488" s="124">
        <v>2022</v>
      </c>
      <c r="L488" s="124">
        <v>2023</v>
      </c>
      <c r="M488" s="124">
        <v>2024</v>
      </c>
      <c r="N488" s="124">
        <v>2025</v>
      </c>
      <c r="O488" s="124">
        <v>2026</v>
      </c>
      <c r="P488" s="124">
        <v>2027</v>
      </c>
      <c r="Q488" s="124">
        <v>2028</v>
      </c>
      <c r="R488" s="124">
        <v>2029</v>
      </c>
      <c r="S488" s="124">
        <v>2030</v>
      </c>
      <c r="T488" s="124">
        <v>2031</v>
      </c>
      <c r="U488" s="124">
        <v>2032</v>
      </c>
      <c r="V488" s="124">
        <v>2033</v>
      </c>
      <c r="W488" s="124">
        <v>2034</v>
      </c>
      <c r="X488" s="124">
        <v>2035</v>
      </c>
      <c r="Y488" s="124">
        <v>2036</v>
      </c>
      <c r="Z488" s="124">
        <v>2037</v>
      </c>
      <c r="AA488" s="124">
        <v>2038</v>
      </c>
      <c r="AB488" s="124">
        <v>2039</v>
      </c>
      <c r="AC488" s="124">
        <v>2040</v>
      </c>
      <c r="AD488" s="124">
        <v>2041</v>
      </c>
      <c r="AE488" s="124">
        <v>2042</v>
      </c>
      <c r="AF488" s="124">
        <v>2043</v>
      </c>
      <c r="AG488" s="124">
        <v>2044</v>
      </c>
      <c r="AH488" s="124">
        <v>2045</v>
      </c>
      <c r="AI488" s="124">
        <v>2046</v>
      </c>
      <c r="AJ488" s="124">
        <v>2047</v>
      </c>
      <c r="AK488" s="124">
        <v>2048</v>
      </c>
      <c r="AL488" s="124">
        <v>2049</v>
      </c>
      <c r="AM488" s="124">
        <v>2050</v>
      </c>
      <c r="AN488" s="124">
        <v>2051</v>
      </c>
      <c r="AO488" s="124">
        <v>2052</v>
      </c>
      <c r="AP488" s="124">
        <v>2053</v>
      </c>
      <c r="AQ488" s="124">
        <v>2054</v>
      </c>
      <c r="AR488" s="124">
        <v>2055</v>
      </c>
      <c r="AS488" s="124">
        <v>2056</v>
      </c>
      <c r="AT488" s="124">
        <v>2057</v>
      </c>
      <c r="AU488" s="124">
        <v>2058</v>
      </c>
      <c r="AV488" s="124">
        <v>2059</v>
      </c>
      <c r="AW488" s="124">
        <v>2060</v>
      </c>
      <c r="AX488" s="124">
        <v>2061</v>
      </c>
      <c r="AY488" s="124">
        <v>2062</v>
      </c>
      <c r="AZ488" s="124">
        <v>2063</v>
      </c>
      <c r="BA488" s="124">
        <v>2064</v>
      </c>
      <c r="BB488" s="124">
        <v>2065</v>
      </c>
      <c r="BC488" s="124">
        <v>2066</v>
      </c>
      <c r="BD488" s="124">
        <v>2067</v>
      </c>
      <c r="BE488" s="124">
        <v>2068</v>
      </c>
      <c r="BF488" s="124">
        <v>2069</v>
      </c>
      <c r="BG488" s="124">
        <v>2070</v>
      </c>
      <c r="BH488" s="124">
        <v>2071</v>
      </c>
      <c r="BI488" s="124">
        <v>2072</v>
      </c>
      <c r="BJ488" s="124">
        <v>2073</v>
      </c>
      <c r="BK488" s="124">
        <v>2074</v>
      </c>
      <c r="BL488" s="124">
        <v>2075</v>
      </c>
      <c r="BM488" s="124">
        <v>2076</v>
      </c>
      <c r="BN488" s="124">
        <v>2077</v>
      </c>
    </row>
    <row r="489" spans="1:66" s="124" customFormat="1" hidden="1">
      <c r="A489" s="124" t="s">
        <v>301</v>
      </c>
      <c r="B489" s="124">
        <f>B478</f>
        <v>18</v>
      </c>
      <c r="D489" s="124">
        <f>B489</f>
        <v>18</v>
      </c>
      <c r="E489" s="124">
        <f>IF(D489&gt;0,D489-1,0)</f>
        <v>17</v>
      </c>
      <c r="F489" s="124">
        <f t="shared" ref="F489" si="2483">IF(E489&gt;0,E489-1,0)</f>
        <v>16</v>
      </c>
      <c r="G489" s="124">
        <f t="shared" ref="G489" si="2484">IF(F489&gt;0,F489-1,0)</f>
        <v>15</v>
      </c>
      <c r="H489" s="124">
        <f t="shared" ref="H489" si="2485">IF(G489&gt;0,G489-1,0)</f>
        <v>14</v>
      </c>
      <c r="I489" s="124">
        <f t="shared" ref="I489" si="2486">IF(H489&gt;0,H489-1,0)</f>
        <v>13</v>
      </c>
      <c r="J489" s="124">
        <f t="shared" ref="J489" si="2487">IF(I489&gt;0,I489-1,0)</f>
        <v>12</v>
      </c>
      <c r="K489" s="124">
        <f t="shared" ref="K489" si="2488">IF(J489&gt;0,J489-1,0)</f>
        <v>11</v>
      </c>
      <c r="L489" s="124">
        <f t="shared" ref="L489" si="2489">IF(K489&gt;0,K489-1,0)</f>
        <v>10</v>
      </c>
      <c r="M489" s="124">
        <f t="shared" ref="M489" si="2490">IF(L489&gt;0,L489-1,0)</f>
        <v>9</v>
      </c>
      <c r="N489" s="124">
        <f t="shared" ref="N489" si="2491">IF(M489&gt;0,M489-1,0)</f>
        <v>8</v>
      </c>
      <c r="O489" s="124">
        <f t="shared" ref="O489" si="2492">IF(N489&gt;0,N489-1,0)</f>
        <v>7</v>
      </c>
      <c r="P489" s="124">
        <f t="shared" ref="P489" si="2493">IF(O489&gt;0,O489-1,0)</f>
        <v>6</v>
      </c>
      <c r="Q489" s="124">
        <f t="shared" ref="Q489" si="2494">IF(P489&gt;0,P489-1,0)</f>
        <v>5</v>
      </c>
      <c r="R489" s="124">
        <f t="shared" ref="R489" si="2495">IF(Q489&gt;0,Q489-1,0)</f>
        <v>4</v>
      </c>
      <c r="S489" s="124">
        <f t="shared" ref="S489" si="2496">IF(R489&gt;0,R489-1,0)</f>
        <v>3</v>
      </c>
      <c r="T489" s="124">
        <f t="shared" ref="T489" si="2497">IF(S489&gt;0,S489-1,0)</f>
        <v>2</v>
      </c>
      <c r="U489" s="124">
        <f t="shared" ref="U489" si="2498">IF(T489&gt;0,T489-1,0)</f>
        <v>1</v>
      </c>
      <c r="V489" s="124">
        <f t="shared" ref="V489" si="2499">IF(U489&gt;0,U489-1,0)</f>
        <v>0</v>
      </c>
      <c r="W489" s="124">
        <f t="shared" ref="W489" si="2500">IF(V489&gt;0,V489-1,0)</f>
        <v>0</v>
      </c>
      <c r="X489" s="124">
        <f t="shared" ref="X489" si="2501">IF(W489&gt;0,W489-1,0)</f>
        <v>0</v>
      </c>
      <c r="Y489" s="124">
        <f t="shared" ref="Y489" si="2502">IF(X489&gt;0,X489-1,0)</f>
        <v>0</v>
      </c>
      <c r="Z489" s="124">
        <f t="shared" ref="Z489" si="2503">IF(Y489&gt;0,Y489-1,0)</f>
        <v>0</v>
      </c>
      <c r="AA489" s="124">
        <f t="shared" ref="AA489" si="2504">IF(Z489&gt;0,Z489-1,0)</f>
        <v>0</v>
      </c>
      <c r="AB489" s="124">
        <f t="shared" ref="AB489" si="2505">IF(AA489&gt;0,AA489-1,0)</f>
        <v>0</v>
      </c>
      <c r="AC489" s="124">
        <f t="shared" ref="AC489" si="2506">IF(AB489&gt;0,AB489-1,0)</f>
        <v>0</v>
      </c>
      <c r="AD489" s="124">
        <f t="shared" ref="AD489" si="2507">IF(AC489&gt;0,AC489-1,0)</f>
        <v>0</v>
      </c>
      <c r="AE489" s="124">
        <f t="shared" ref="AE489" si="2508">IF(AD489&gt;0,AD489-1,0)</f>
        <v>0</v>
      </c>
      <c r="AF489" s="124">
        <f t="shared" ref="AF489" si="2509">IF(AE489&gt;0,AE489-1,0)</f>
        <v>0</v>
      </c>
      <c r="AG489" s="124">
        <f t="shared" ref="AG489" si="2510">IF(AF489&gt;0,AF489-1,0)</f>
        <v>0</v>
      </c>
      <c r="AH489" s="124">
        <f t="shared" ref="AH489" si="2511">IF(AG489&gt;0,AG489-1,0)</f>
        <v>0</v>
      </c>
      <c r="AI489" s="124">
        <f t="shared" ref="AI489" si="2512">IF(AH489&gt;0,AH489-1,0)</f>
        <v>0</v>
      </c>
      <c r="AJ489" s="124">
        <f t="shared" ref="AJ489" si="2513">IF(AI489&gt;0,AI489-1,0)</f>
        <v>0</v>
      </c>
      <c r="AK489" s="124">
        <f t="shared" ref="AK489" si="2514">IF(AJ489&gt;0,AJ489-1,0)</f>
        <v>0</v>
      </c>
      <c r="AL489" s="124">
        <f t="shared" ref="AL489" si="2515">IF(AK489&gt;0,AK489-1,0)</f>
        <v>0</v>
      </c>
      <c r="AM489" s="124">
        <f t="shared" ref="AM489" si="2516">IF(AL489&gt;0,AL489-1,0)</f>
        <v>0</v>
      </c>
      <c r="AN489" s="124">
        <f t="shared" ref="AN489" si="2517">IF(AM489&gt;0,AM489-1,0)</f>
        <v>0</v>
      </c>
      <c r="AO489" s="124">
        <f t="shared" ref="AO489" si="2518">IF(AN489&gt;0,AN489-1,0)</f>
        <v>0</v>
      </c>
      <c r="AP489" s="124">
        <f t="shared" ref="AP489" si="2519">IF(AO489&gt;0,AO489-1,0)</f>
        <v>0</v>
      </c>
      <c r="AQ489" s="124">
        <f t="shared" ref="AQ489" si="2520">IF(AP489&gt;0,AP489-1,0)</f>
        <v>0</v>
      </c>
      <c r="AR489" s="124">
        <f t="shared" ref="AR489" si="2521">IF(AQ489&gt;0,AQ489-1,0)</f>
        <v>0</v>
      </c>
      <c r="AS489" s="124">
        <f t="shared" ref="AS489" si="2522">IF(AR489&gt;0,AR489-1,0)</f>
        <v>0</v>
      </c>
      <c r="AT489" s="124">
        <f t="shared" ref="AT489" si="2523">IF(AS489&gt;0,AS489-1,0)</f>
        <v>0</v>
      </c>
      <c r="AU489" s="124">
        <f t="shared" ref="AU489" si="2524">IF(AT489&gt;0,AT489-1,0)</f>
        <v>0</v>
      </c>
      <c r="AV489" s="124">
        <f t="shared" ref="AV489" si="2525">IF(AU489&gt;0,AU489-1,0)</f>
        <v>0</v>
      </c>
      <c r="AW489" s="124">
        <f t="shared" ref="AW489" si="2526">IF(AV489&gt;0,AV489-1,0)</f>
        <v>0</v>
      </c>
      <c r="AX489" s="124">
        <f t="shared" ref="AX489" si="2527">IF(AW489&gt;0,AW489-1,0)</f>
        <v>0</v>
      </c>
      <c r="AY489" s="124">
        <f t="shared" ref="AY489" si="2528">IF(AX489&gt;0,AX489-1,0)</f>
        <v>0</v>
      </c>
      <c r="AZ489" s="124">
        <f t="shared" ref="AZ489" si="2529">IF(AY489&gt;0,AY489-1,0)</f>
        <v>0</v>
      </c>
      <c r="BA489" s="124">
        <f t="shared" ref="BA489" si="2530">IF(AZ489&gt;0,AZ489-1,0)</f>
        <v>0</v>
      </c>
      <c r="BB489" s="124">
        <f t="shared" ref="BB489" si="2531">IF(BA489&gt;0,BA489-1,0)</f>
        <v>0</v>
      </c>
      <c r="BC489" s="124">
        <f t="shared" ref="BC489" si="2532">IF(BB489&gt;0,BB489-1,0)</f>
        <v>0</v>
      </c>
      <c r="BD489" s="124">
        <f t="shared" ref="BD489" si="2533">IF(BC489&gt;0,BC489-1,0)</f>
        <v>0</v>
      </c>
      <c r="BE489" s="124">
        <f t="shared" ref="BE489" si="2534">IF(BD489&gt;0,BD489-1,0)</f>
        <v>0</v>
      </c>
      <c r="BF489" s="124">
        <f t="shared" ref="BF489" si="2535">IF(BE489&gt;0,BE489-1,0)</f>
        <v>0</v>
      </c>
      <c r="BG489" s="124">
        <f t="shared" ref="BG489" si="2536">IF(BF489&gt;0,BF489-1,0)</f>
        <v>0</v>
      </c>
      <c r="BH489" s="124">
        <f t="shared" ref="BH489" si="2537">IF(BG489&gt;0,BG489-1,0)</f>
        <v>0</v>
      </c>
      <c r="BI489" s="124">
        <f t="shared" ref="BI489" si="2538">IF(BH489&gt;0,BH489-1,0)</f>
        <v>0</v>
      </c>
      <c r="BJ489" s="124">
        <f t="shared" ref="BJ489" si="2539">IF(BI489&gt;0,BI489-1,0)</f>
        <v>0</v>
      </c>
      <c r="BK489" s="124">
        <f t="shared" ref="BK489" si="2540">IF(BJ489&gt;0,BJ489-1,0)</f>
        <v>0</v>
      </c>
      <c r="BL489" s="124">
        <f t="shared" ref="BL489" si="2541">IF(BK489&gt;0,BK489-1,0)</f>
        <v>0</v>
      </c>
      <c r="BM489" s="124">
        <f t="shared" ref="BM489" si="2542">IF(BL489&gt;0,BL489-1,0)</f>
        <v>0</v>
      </c>
      <c r="BN489" s="124">
        <f t="shared" ref="BN489" si="2543">IF(BM489&gt;0,BM489-1,0)</f>
        <v>0</v>
      </c>
    </row>
    <row r="490" spans="1:66" s="124" customFormat="1" hidden="1">
      <c r="D490" s="124">
        <f>B488</f>
        <v>0</v>
      </c>
      <c r="E490" s="124">
        <f>D494</f>
        <v>0</v>
      </c>
      <c r="F490" s="124">
        <f t="shared" ref="F490" si="2544">E494</f>
        <v>0</v>
      </c>
      <c r="G490" s="124">
        <f t="shared" ref="G490" si="2545">F494</f>
        <v>0</v>
      </c>
      <c r="H490" s="124">
        <f t="shared" ref="H490" si="2546">G494</f>
        <v>0</v>
      </c>
      <c r="I490" s="124">
        <f t="shared" ref="I490" si="2547">H494</f>
        <v>0</v>
      </c>
      <c r="J490" s="124">
        <f t="shared" ref="J490" si="2548">I494</f>
        <v>0</v>
      </c>
      <c r="K490" s="124">
        <f t="shared" ref="K490" si="2549">J494</f>
        <v>0</v>
      </c>
      <c r="L490" s="124">
        <f t="shared" ref="L490" si="2550">K494</f>
        <v>0</v>
      </c>
      <c r="M490" s="124">
        <f t="shared" ref="M490" si="2551">L494</f>
        <v>0</v>
      </c>
      <c r="N490" s="124">
        <f t="shared" ref="N490" si="2552">M494</f>
        <v>0</v>
      </c>
      <c r="O490" s="124">
        <f t="shared" ref="O490" si="2553">N494</f>
        <v>0</v>
      </c>
      <c r="P490" s="124">
        <f t="shared" ref="P490" si="2554">O494</f>
        <v>0</v>
      </c>
      <c r="Q490" s="124">
        <f t="shared" ref="Q490" si="2555">P494</f>
        <v>0</v>
      </c>
      <c r="R490" s="124">
        <f t="shared" ref="R490" si="2556">Q494</f>
        <v>0</v>
      </c>
      <c r="S490" s="124">
        <f t="shared" ref="S490" si="2557">R494</f>
        <v>0</v>
      </c>
      <c r="T490" s="124">
        <f t="shared" ref="T490" si="2558">S494</f>
        <v>0</v>
      </c>
      <c r="U490" s="124">
        <f t="shared" ref="U490" si="2559">T494</f>
        <v>0</v>
      </c>
      <c r="V490" s="124">
        <f t="shared" ref="V490" si="2560">U494</f>
        <v>0</v>
      </c>
      <c r="W490" s="124" t="e">
        <f t="shared" ref="W490" si="2561">V494</f>
        <v>#N/A</v>
      </c>
      <c r="X490" s="124" t="e">
        <f t="shared" ref="X490" si="2562">W494</f>
        <v>#N/A</v>
      </c>
      <c r="Y490" s="124" t="e">
        <f t="shared" ref="Y490" si="2563">X494</f>
        <v>#N/A</v>
      </c>
      <c r="Z490" s="124" t="e">
        <f t="shared" ref="Z490" si="2564">Y494</f>
        <v>#N/A</v>
      </c>
      <c r="AA490" s="124" t="e">
        <f t="shared" ref="AA490" si="2565">Z494</f>
        <v>#N/A</v>
      </c>
      <c r="AB490" s="124" t="e">
        <f t="shared" ref="AB490" si="2566">AA494</f>
        <v>#N/A</v>
      </c>
      <c r="AC490" s="124" t="e">
        <f t="shared" ref="AC490" si="2567">AB494</f>
        <v>#N/A</v>
      </c>
      <c r="AD490" s="124" t="e">
        <f t="shared" ref="AD490" si="2568">AC494</f>
        <v>#N/A</v>
      </c>
      <c r="AE490" s="124" t="e">
        <f t="shared" ref="AE490" si="2569">AD494</f>
        <v>#N/A</v>
      </c>
      <c r="AF490" s="124" t="e">
        <f t="shared" ref="AF490" si="2570">AE494</f>
        <v>#N/A</v>
      </c>
      <c r="AG490" s="124" t="e">
        <f t="shared" ref="AG490" si="2571">AF494</f>
        <v>#N/A</v>
      </c>
      <c r="AH490" s="124" t="e">
        <f t="shared" ref="AH490" si="2572">AG494</f>
        <v>#N/A</v>
      </c>
      <c r="AI490" s="124" t="e">
        <f t="shared" ref="AI490" si="2573">AH494</f>
        <v>#N/A</v>
      </c>
      <c r="AJ490" s="124" t="e">
        <f t="shared" ref="AJ490" si="2574">AI494</f>
        <v>#N/A</v>
      </c>
      <c r="AK490" s="124" t="e">
        <f t="shared" ref="AK490" si="2575">AJ494</f>
        <v>#N/A</v>
      </c>
      <c r="AL490" s="124" t="e">
        <f t="shared" ref="AL490" si="2576">AK494</f>
        <v>#N/A</v>
      </c>
      <c r="AM490" s="124" t="e">
        <f t="shared" ref="AM490" si="2577">AL494</f>
        <v>#N/A</v>
      </c>
      <c r="AN490" s="124" t="e">
        <f t="shared" ref="AN490" si="2578">AM494</f>
        <v>#N/A</v>
      </c>
      <c r="AO490" s="124" t="e">
        <f t="shared" ref="AO490" si="2579">AN494</f>
        <v>#N/A</v>
      </c>
      <c r="AP490" s="124" t="e">
        <f t="shared" ref="AP490" si="2580">AO494</f>
        <v>#N/A</v>
      </c>
      <c r="AQ490" s="124" t="e">
        <f t="shared" ref="AQ490" si="2581">AP494</f>
        <v>#N/A</v>
      </c>
      <c r="AR490" s="124" t="e">
        <f t="shared" ref="AR490" si="2582">AQ494</f>
        <v>#N/A</v>
      </c>
      <c r="AS490" s="124" t="e">
        <f t="shared" ref="AS490" si="2583">AR494</f>
        <v>#N/A</v>
      </c>
      <c r="AT490" s="124" t="e">
        <f t="shared" ref="AT490" si="2584">AS494</f>
        <v>#N/A</v>
      </c>
      <c r="AU490" s="124" t="e">
        <f t="shared" ref="AU490" si="2585">AT494</f>
        <v>#N/A</v>
      </c>
      <c r="AV490" s="124" t="e">
        <f t="shared" ref="AV490" si="2586">AU494</f>
        <v>#N/A</v>
      </c>
      <c r="AW490" s="124" t="e">
        <f t="shared" ref="AW490" si="2587">AV494</f>
        <v>#N/A</v>
      </c>
      <c r="AX490" s="124" t="e">
        <f t="shared" ref="AX490" si="2588">AW494</f>
        <v>#N/A</v>
      </c>
      <c r="AY490" s="124" t="e">
        <f t="shared" ref="AY490" si="2589">AX494</f>
        <v>#N/A</v>
      </c>
      <c r="AZ490" s="124" t="e">
        <f t="shared" ref="AZ490" si="2590">AY494</f>
        <v>#N/A</v>
      </c>
      <c r="BA490" s="124" t="e">
        <f t="shared" ref="BA490" si="2591">AZ494</f>
        <v>#N/A</v>
      </c>
      <c r="BB490" s="124" t="e">
        <f t="shared" ref="BB490" si="2592">BA494</f>
        <v>#N/A</v>
      </c>
      <c r="BC490" s="124" t="e">
        <f t="shared" ref="BC490" si="2593">BB494</f>
        <v>#N/A</v>
      </c>
      <c r="BD490" s="124" t="e">
        <f t="shared" ref="BD490" si="2594">BC494</f>
        <v>#N/A</v>
      </c>
      <c r="BE490" s="124" t="e">
        <f t="shared" ref="BE490" si="2595">BD494</f>
        <v>#N/A</v>
      </c>
      <c r="BF490" s="124" t="e">
        <f t="shared" ref="BF490" si="2596">BE494</f>
        <v>#N/A</v>
      </c>
      <c r="BG490" s="124" t="e">
        <f t="shared" ref="BG490" si="2597">BF494</f>
        <v>#N/A</v>
      </c>
      <c r="BH490" s="124" t="e">
        <f t="shared" ref="BH490" si="2598">BG494</f>
        <v>#N/A</v>
      </c>
      <c r="BI490" s="124" t="e">
        <f t="shared" ref="BI490" si="2599">BH494</f>
        <v>#N/A</v>
      </c>
      <c r="BJ490" s="124" t="e">
        <f t="shared" ref="BJ490" si="2600">BI494</f>
        <v>#N/A</v>
      </c>
      <c r="BK490" s="124" t="e">
        <f t="shared" ref="BK490" si="2601">BJ494</f>
        <v>#N/A</v>
      </c>
      <c r="BL490" s="124" t="e">
        <f t="shared" ref="BL490" si="2602">BK494</f>
        <v>#N/A</v>
      </c>
      <c r="BM490" s="124" t="e">
        <f t="shared" ref="BM490" si="2603">BL494</f>
        <v>#N/A</v>
      </c>
      <c r="BN490" s="124" t="e">
        <f t="shared" ref="BN490" si="2604">BM494</f>
        <v>#N/A</v>
      </c>
    </row>
    <row r="491" spans="1:66" s="124" customFormat="1" hidden="1">
      <c r="C491" s="124" t="s">
        <v>29</v>
      </c>
      <c r="D491" s="124">
        <f>IF($D489&gt;=1,($B488/HLOOKUP($D489,'Annuity Cal'!$H$7:$BE$11,2,FALSE))*HLOOKUP(D489,'Annuity Cal'!$H$7:$BE$11,3,FALSE),(IF(D489&lt;=(-1),D489,0)))</f>
        <v>0</v>
      </c>
      <c r="E491" s="124">
        <f>IF($D489&gt;=1,($B488/HLOOKUP($D489,'Annuity Cal'!$H$7:$BE$11,2,FALSE))*HLOOKUP(E489,'Annuity Cal'!$H$7:$BE$11,3,FALSE),(IF(E489&lt;=(-1),E489,0)))</f>
        <v>0</v>
      </c>
      <c r="F491" s="124">
        <f>IF($D489&gt;=1,($B488/HLOOKUP($D489,'Annuity Cal'!$H$7:$BE$11,2,FALSE))*HLOOKUP(F489,'Annuity Cal'!$H$7:$BE$11,3,FALSE),(IF(F489&lt;=(-1),F489,0)))</f>
        <v>0</v>
      </c>
      <c r="G491" s="124">
        <f>IF($D489&gt;=1,($B488/HLOOKUP($D489,'Annuity Cal'!$H$7:$BE$11,2,FALSE))*HLOOKUP(G489,'Annuity Cal'!$H$7:$BE$11,3,FALSE),(IF(G489&lt;=(-1),G489,0)))</f>
        <v>0</v>
      </c>
      <c r="H491" s="124">
        <f>IF($D489&gt;=1,($B488/HLOOKUP($D489,'Annuity Cal'!$H$7:$BE$11,2,FALSE))*HLOOKUP(H489,'Annuity Cal'!$H$7:$BE$11,3,FALSE),(IF(H489&lt;=(-1),H489,0)))</f>
        <v>0</v>
      </c>
      <c r="I491" s="124">
        <f>IF($D489&gt;=1,($B488/HLOOKUP($D489,'Annuity Cal'!$H$7:$BE$11,2,FALSE))*HLOOKUP(I489,'Annuity Cal'!$H$7:$BE$11,3,FALSE),(IF(I489&lt;=(-1),I489,0)))</f>
        <v>0</v>
      </c>
      <c r="J491" s="124">
        <f>IF($D489&gt;=1,($B488/HLOOKUP($D489,'Annuity Cal'!$H$7:$BE$11,2,FALSE))*HLOOKUP(J489,'Annuity Cal'!$H$7:$BE$11,3,FALSE),(IF(J489&lt;=(-1),J489,0)))</f>
        <v>0</v>
      </c>
      <c r="K491" s="124">
        <f>IF($D489&gt;=1,($B488/HLOOKUP($D489,'Annuity Cal'!$H$7:$BE$11,2,FALSE))*HLOOKUP(K489,'Annuity Cal'!$H$7:$BE$11,3,FALSE),(IF(K489&lt;=(-1),K489,0)))</f>
        <v>0</v>
      </c>
      <c r="L491" s="124">
        <f>IF($D489&gt;=1,($B488/HLOOKUP($D489,'Annuity Cal'!$H$7:$BE$11,2,FALSE))*HLOOKUP(L489,'Annuity Cal'!$H$7:$BE$11,3,FALSE),(IF(L489&lt;=(-1),L489,0)))</f>
        <v>0</v>
      </c>
      <c r="M491" s="124">
        <f>IF($D489&gt;=1,($B488/HLOOKUP($D489,'Annuity Cal'!$H$7:$BE$11,2,FALSE))*HLOOKUP(M489,'Annuity Cal'!$H$7:$BE$11,3,FALSE),(IF(M489&lt;=(-1),M489,0)))</f>
        <v>0</v>
      </c>
      <c r="N491" s="124">
        <f>IF($D489&gt;=1,($B488/HLOOKUP($D489,'Annuity Cal'!$H$7:$BE$11,2,FALSE))*HLOOKUP(N489,'Annuity Cal'!$H$7:$BE$11,3,FALSE),(IF(N489&lt;=(-1),N489,0)))</f>
        <v>0</v>
      </c>
      <c r="O491" s="124">
        <f>IF($D489&gt;=1,($B488/HLOOKUP($D489,'Annuity Cal'!$H$7:$BE$11,2,FALSE))*HLOOKUP(O489,'Annuity Cal'!$H$7:$BE$11,3,FALSE),(IF(O489&lt;=(-1),O489,0)))</f>
        <v>0</v>
      </c>
      <c r="P491" s="124">
        <f>IF($D489&gt;=1,($B488/HLOOKUP($D489,'Annuity Cal'!$H$7:$BE$11,2,FALSE))*HLOOKUP(P489,'Annuity Cal'!$H$7:$BE$11,3,FALSE),(IF(P489&lt;=(-1),P489,0)))</f>
        <v>0</v>
      </c>
      <c r="Q491" s="124">
        <f>IF($D489&gt;=1,($B488/HLOOKUP($D489,'Annuity Cal'!$H$7:$BE$11,2,FALSE))*HLOOKUP(Q489,'Annuity Cal'!$H$7:$BE$11,3,FALSE),(IF(Q489&lt;=(-1),Q489,0)))</f>
        <v>0</v>
      </c>
      <c r="R491" s="124">
        <f>IF($D489&gt;=1,($B488/HLOOKUP($D489,'Annuity Cal'!$H$7:$BE$11,2,FALSE))*HLOOKUP(R489,'Annuity Cal'!$H$7:$BE$11,3,FALSE),(IF(R489&lt;=(-1),R489,0)))</f>
        <v>0</v>
      </c>
      <c r="S491" s="124">
        <f>IF($D489&gt;=1,($B488/HLOOKUP($D489,'Annuity Cal'!$H$7:$BE$11,2,FALSE))*HLOOKUP(S489,'Annuity Cal'!$H$7:$BE$11,3,FALSE),(IF(S489&lt;=(-1),S489,0)))</f>
        <v>0</v>
      </c>
      <c r="T491" s="124">
        <f>IF($D489&gt;=1,($B488/HLOOKUP($D489,'Annuity Cal'!$H$7:$BE$11,2,FALSE))*HLOOKUP(T489,'Annuity Cal'!$H$7:$BE$11,3,FALSE),(IF(T489&lt;=(-1),T489,0)))</f>
        <v>0</v>
      </c>
      <c r="U491" s="124">
        <f>IF($D489&gt;=1,($B488/HLOOKUP($D489,'Annuity Cal'!$H$7:$BE$11,2,FALSE))*HLOOKUP(U489,'Annuity Cal'!$H$7:$BE$11,3,FALSE),(IF(U489&lt;=(-1),U489,0)))</f>
        <v>0</v>
      </c>
      <c r="V491" s="124" t="e">
        <f>IF($D489&gt;=1,($B488/HLOOKUP($D489,'Annuity Cal'!$H$7:$BE$11,2,FALSE))*HLOOKUP(V489,'Annuity Cal'!$H$7:$BE$11,3,FALSE),(IF(V489&lt;=(-1),V489,0)))</f>
        <v>#N/A</v>
      </c>
      <c r="W491" s="124" t="e">
        <f>IF($D489&gt;=1,($B488/HLOOKUP($D489,'Annuity Cal'!$H$7:$BE$11,2,FALSE))*HLOOKUP(W489,'Annuity Cal'!$H$7:$BE$11,3,FALSE),(IF(W489&lt;=(-1),W489,0)))</f>
        <v>#N/A</v>
      </c>
      <c r="X491" s="124" t="e">
        <f>IF($D489&gt;=1,($B488/HLOOKUP($D489,'Annuity Cal'!$H$7:$BE$11,2,FALSE))*HLOOKUP(X489,'Annuity Cal'!$H$7:$BE$11,3,FALSE),(IF(X489&lt;=(-1),X489,0)))</f>
        <v>#N/A</v>
      </c>
      <c r="Y491" s="124" t="e">
        <f>IF($D489&gt;=1,($B488/HLOOKUP($D489,'Annuity Cal'!$H$7:$BE$11,2,FALSE))*HLOOKUP(Y489,'Annuity Cal'!$H$7:$BE$11,3,FALSE),(IF(Y489&lt;=(-1),Y489,0)))</f>
        <v>#N/A</v>
      </c>
      <c r="Z491" s="124" t="e">
        <f>IF($D489&gt;=1,($B488/HLOOKUP($D489,'Annuity Cal'!$H$7:$BE$11,2,FALSE))*HLOOKUP(Z489,'Annuity Cal'!$H$7:$BE$11,3,FALSE),(IF(Z489&lt;=(-1),Z489,0)))</f>
        <v>#N/A</v>
      </c>
      <c r="AA491" s="124" t="e">
        <f>IF($D489&gt;=1,($B488/HLOOKUP($D489,'Annuity Cal'!$H$7:$BE$11,2,FALSE))*HLOOKUP(AA489,'Annuity Cal'!$H$7:$BE$11,3,FALSE),(IF(AA489&lt;=(-1),AA489,0)))</f>
        <v>#N/A</v>
      </c>
      <c r="AB491" s="124" t="e">
        <f>IF($D489&gt;=1,($B488/HLOOKUP($D489,'Annuity Cal'!$H$7:$BE$11,2,FALSE))*HLOOKUP(AB489,'Annuity Cal'!$H$7:$BE$11,3,FALSE),(IF(AB489&lt;=(-1),AB489,0)))</f>
        <v>#N/A</v>
      </c>
      <c r="AC491" s="124" t="e">
        <f>IF($D489&gt;=1,($B488/HLOOKUP($D489,'Annuity Cal'!$H$7:$BE$11,2,FALSE))*HLOOKUP(AC489,'Annuity Cal'!$H$7:$BE$11,3,FALSE),(IF(AC489&lt;=(-1),AC489,0)))</f>
        <v>#N/A</v>
      </c>
      <c r="AD491" s="124" t="e">
        <f>IF($D489&gt;=1,($B488/HLOOKUP($D489,'Annuity Cal'!$H$7:$BE$11,2,FALSE))*HLOOKUP(AD489,'Annuity Cal'!$H$7:$BE$11,3,FALSE),(IF(AD489&lt;=(-1),AD489,0)))</f>
        <v>#N/A</v>
      </c>
      <c r="AE491" s="124" t="e">
        <f>IF($D489&gt;=1,($B488/HLOOKUP($D489,'Annuity Cal'!$H$7:$BE$11,2,FALSE))*HLOOKUP(AE489,'Annuity Cal'!$H$7:$BE$11,3,FALSE),(IF(AE489&lt;=(-1),AE489,0)))</f>
        <v>#N/A</v>
      </c>
      <c r="AF491" s="124" t="e">
        <f>IF($D489&gt;=1,($B488/HLOOKUP($D489,'Annuity Cal'!$H$7:$BE$11,2,FALSE))*HLOOKUP(AF489,'Annuity Cal'!$H$7:$BE$11,3,FALSE),(IF(AF489&lt;=(-1),AF489,0)))</f>
        <v>#N/A</v>
      </c>
      <c r="AG491" s="124" t="e">
        <f>IF($D489&gt;=1,($B488/HLOOKUP($D489,'Annuity Cal'!$H$7:$BE$11,2,FALSE))*HLOOKUP(AG489,'Annuity Cal'!$H$7:$BE$11,3,FALSE),(IF(AG489&lt;=(-1),AG489,0)))</f>
        <v>#N/A</v>
      </c>
      <c r="AH491" s="124" t="e">
        <f>IF($D489&gt;=1,($B488/HLOOKUP($D489,'Annuity Cal'!$H$7:$BE$11,2,FALSE))*HLOOKUP(AH489,'Annuity Cal'!$H$7:$BE$11,3,FALSE),(IF(AH489&lt;=(-1),AH489,0)))</f>
        <v>#N/A</v>
      </c>
      <c r="AI491" s="124" t="e">
        <f>IF($D489&gt;=1,($B488/HLOOKUP($D489,'Annuity Cal'!$H$7:$BE$11,2,FALSE))*HLOOKUP(AI489,'Annuity Cal'!$H$7:$BE$11,3,FALSE),(IF(AI489&lt;=(-1),AI489,0)))</f>
        <v>#N/A</v>
      </c>
      <c r="AJ491" s="124" t="e">
        <f>IF($D489&gt;=1,($B488/HLOOKUP($D489,'Annuity Cal'!$H$7:$BE$11,2,FALSE))*HLOOKUP(AJ489,'Annuity Cal'!$H$7:$BE$11,3,FALSE),(IF(AJ489&lt;=(-1),AJ489,0)))</f>
        <v>#N/A</v>
      </c>
      <c r="AK491" s="124" t="e">
        <f>IF($D489&gt;=1,($B488/HLOOKUP($D489,'Annuity Cal'!$H$7:$BE$11,2,FALSE))*HLOOKUP(AK489,'Annuity Cal'!$H$7:$BE$11,3,FALSE),(IF(AK489&lt;=(-1),AK489,0)))</f>
        <v>#N/A</v>
      </c>
      <c r="AL491" s="124" t="e">
        <f>IF($D489&gt;=1,($B488/HLOOKUP($D489,'Annuity Cal'!$H$7:$BE$11,2,FALSE))*HLOOKUP(AL489,'Annuity Cal'!$H$7:$BE$11,3,FALSE),(IF(AL489&lt;=(-1),AL489,0)))</f>
        <v>#N/A</v>
      </c>
      <c r="AM491" s="124" t="e">
        <f>IF($D489&gt;=1,($B488/HLOOKUP($D489,'Annuity Cal'!$H$7:$BE$11,2,FALSE))*HLOOKUP(AM489,'Annuity Cal'!$H$7:$BE$11,3,FALSE),(IF(AM489&lt;=(-1),AM489,0)))</f>
        <v>#N/A</v>
      </c>
      <c r="AN491" s="124" t="e">
        <f>IF($D489&gt;=1,($B488/HLOOKUP($D489,'Annuity Cal'!$H$7:$BE$11,2,FALSE))*HLOOKUP(AN489,'Annuity Cal'!$H$7:$BE$11,3,FALSE),(IF(AN489&lt;=(-1),AN489,0)))</f>
        <v>#N/A</v>
      </c>
      <c r="AO491" s="124" t="e">
        <f>IF($D489&gt;=1,($B488/HLOOKUP($D489,'Annuity Cal'!$H$7:$BE$11,2,FALSE))*HLOOKUP(AO489,'Annuity Cal'!$H$7:$BE$11,3,FALSE),(IF(AO489&lt;=(-1),AO489,0)))</f>
        <v>#N/A</v>
      </c>
      <c r="AP491" s="124" t="e">
        <f>IF($D489&gt;=1,($B488/HLOOKUP($D489,'Annuity Cal'!$H$7:$BE$11,2,FALSE))*HLOOKUP(AP489,'Annuity Cal'!$H$7:$BE$11,3,FALSE),(IF(AP489&lt;=(-1),AP489,0)))</f>
        <v>#N/A</v>
      </c>
      <c r="AQ491" s="124" t="e">
        <f>IF($D489&gt;=1,($B488/HLOOKUP($D489,'Annuity Cal'!$H$7:$BE$11,2,FALSE))*HLOOKUP(AQ489,'Annuity Cal'!$H$7:$BE$11,3,FALSE),(IF(AQ489&lt;=(-1),AQ489,0)))</f>
        <v>#N/A</v>
      </c>
      <c r="AR491" s="124" t="e">
        <f>IF($D489&gt;=1,($B488/HLOOKUP($D489,'Annuity Cal'!$H$7:$BE$11,2,FALSE))*HLOOKUP(AR489,'Annuity Cal'!$H$7:$BE$11,3,FALSE),(IF(AR489&lt;=(-1),AR489,0)))</f>
        <v>#N/A</v>
      </c>
      <c r="AS491" s="124" t="e">
        <f>IF($D489&gt;=1,($B488/HLOOKUP($D489,'Annuity Cal'!$H$7:$BE$11,2,FALSE))*HLOOKUP(AS489,'Annuity Cal'!$H$7:$BE$11,3,FALSE),(IF(AS489&lt;=(-1),AS489,0)))</f>
        <v>#N/A</v>
      </c>
      <c r="AT491" s="124" t="e">
        <f>IF($D489&gt;=1,($B488/HLOOKUP($D489,'Annuity Cal'!$H$7:$BE$11,2,FALSE))*HLOOKUP(AT489,'Annuity Cal'!$H$7:$BE$11,3,FALSE),(IF(AT489&lt;=(-1),AT489,0)))</f>
        <v>#N/A</v>
      </c>
      <c r="AU491" s="124" t="e">
        <f>IF($D489&gt;=1,($B488/HLOOKUP($D489,'Annuity Cal'!$H$7:$BE$11,2,FALSE))*HLOOKUP(AU489,'Annuity Cal'!$H$7:$BE$11,3,FALSE),(IF(AU489&lt;=(-1),AU489,0)))</f>
        <v>#N/A</v>
      </c>
      <c r="AV491" s="124" t="e">
        <f>IF($D489&gt;=1,($B488/HLOOKUP($D489,'Annuity Cal'!$H$7:$BE$11,2,FALSE))*HLOOKUP(AV489,'Annuity Cal'!$H$7:$BE$11,3,FALSE),(IF(AV489&lt;=(-1),AV489,0)))</f>
        <v>#N/A</v>
      </c>
      <c r="AW491" s="124" t="e">
        <f>IF($D489&gt;=1,($B488/HLOOKUP($D489,'Annuity Cal'!$H$7:$BE$11,2,FALSE))*HLOOKUP(AW489,'Annuity Cal'!$H$7:$BE$11,3,FALSE),(IF(AW489&lt;=(-1),AW489,0)))</f>
        <v>#N/A</v>
      </c>
      <c r="AX491" s="124" t="e">
        <f>IF($D489&gt;=1,($B488/HLOOKUP($D489,'Annuity Cal'!$H$7:$BE$11,2,FALSE))*HLOOKUP(AX489,'Annuity Cal'!$H$7:$BE$11,3,FALSE),(IF(AX489&lt;=(-1),AX489,0)))</f>
        <v>#N/A</v>
      </c>
      <c r="AY491" s="124" t="e">
        <f>IF($D489&gt;=1,($B488/HLOOKUP($D489,'Annuity Cal'!$H$7:$BE$11,2,FALSE))*HLOOKUP(AY489,'Annuity Cal'!$H$7:$BE$11,3,FALSE),(IF(AY489&lt;=(-1),AY489,0)))</f>
        <v>#N/A</v>
      </c>
      <c r="AZ491" s="124" t="e">
        <f>IF($D489&gt;=1,($B488/HLOOKUP($D489,'Annuity Cal'!$H$7:$BE$11,2,FALSE))*HLOOKUP(AZ489,'Annuity Cal'!$H$7:$BE$11,3,FALSE),(IF(AZ489&lt;=(-1),AZ489,0)))</f>
        <v>#N/A</v>
      </c>
      <c r="BA491" s="124" t="e">
        <f>IF($D489&gt;=1,($B488/HLOOKUP($D489,'Annuity Cal'!$H$7:$BE$11,2,FALSE))*HLOOKUP(BA489,'Annuity Cal'!$H$7:$BE$11,3,FALSE),(IF(BA489&lt;=(-1),BA489,0)))</f>
        <v>#N/A</v>
      </c>
      <c r="BB491" s="124" t="e">
        <f>IF($D489&gt;=1,($B488/HLOOKUP($D489,'Annuity Cal'!$H$7:$BE$11,2,FALSE))*HLOOKUP(BB489,'Annuity Cal'!$H$7:$BE$11,3,FALSE),(IF(BB489&lt;=(-1),BB489,0)))</f>
        <v>#N/A</v>
      </c>
      <c r="BC491" s="124" t="e">
        <f>IF($D489&gt;=1,($B488/HLOOKUP($D489,'Annuity Cal'!$H$7:$BE$11,2,FALSE))*HLOOKUP(BC489,'Annuity Cal'!$H$7:$BE$11,3,FALSE),(IF(BC489&lt;=(-1),BC489,0)))</f>
        <v>#N/A</v>
      </c>
      <c r="BD491" s="124" t="e">
        <f>IF($D489&gt;=1,($B488/HLOOKUP($D489,'Annuity Cal'!$H$7:$BE$11,2,FALSE))*HLOOKUP(BD489,'Annuity Cal'!$H$7:$BE$11,3,FALSE),(IF(BD489&lt;=(-1),BD489,0)))</f>
        <v>#N/A</v>
      </c>
      <c r="BE491" s="124" t="e">
        <f>IF($D489&gt;=1,($B488/HLOOKUP($D489,'Annuity Cal'!$H$7:$BE$11,2,FALSE))*HLOOKUP(BE489,'Annuity Cal'!$H$7:$BE$11,3,FALSE),(IF(BE489&lt;=(-1),BE489,0)))</f>
        <v>#N/A</v>
      </c>
      <c r="BF491" s="124" t="e">
        <f>IF($D489&gt;=1,($B488/HLOOKUP($D489,'Annuity Cal'!$H$7:$BE$11,2,FALSE))*HLOOKUP(BF489,'Annuity Cal'!$H$7:$BE$11,3,FALSE),(IF(BF489&lt;=(-1),BF489,0)))</f>
        <v>#N/A</v>
      </c>
      <c r="BG491" s="124" t="e">
        <f>IF($D489&gt;=1,($B488/HLOOKUP($D489,'Annuity Cal'!$H$7:$BE$11,2,FALSE))*HLOOKUP(BG489,'Annuity Cal'!$H$7:$BE$11,3,FALSE),(IF(BG489&lt;=(-1),BG489,0)))</f>
        <v>#N/A</v>
      </c>
      <c r="BH491" s="124" t="e">
        <f>IF($D489&gt;=1,($B488/HLOOKUP($D489,'Annuity Cal'!$H$7:$BE$11,2,FALSE))*HLOOKUP(BH489,'Annuity Cal'!$H$7:$BE$11,3,FALSE),(IF(BH489&lt;=(-1),BH489,0)))</f>
        <v>#N/A</v>
      </c>
      <c r="BI491" s="124" t="e">
        <f>IF($D489&gt;=1,($B488/HLOOKUP($D489,'Annuity Cal'!$H$7:$BE$11,2,FALSE))*HLOOKUP(BI489,'Annuity Cal'!$H$7:$BE$11,3,FALSE),(IF(BI489&lt;=(-1),BI489,0)))</f>
        <v>#N/A</v>
      </c>
      <c r="BJ491" s="124" t="e">
        <f>IF($D489&gt;=1,($B488/HLOOKUP($D489,'Annuity Cal'!$H$7:$BE$11,2,FALSE))*HLOOKUP(BJ489,'Annuity Cal'!$H$7:$BE$11,3,FALSE),(IF(BJ489&lt;=(-1),BJ489,0)))</f>
        <v>#N/A</v>
      </c>
      <c r="BK491" s="124" t="e">
        <f>IF($D489&gt;=1,($B488/HLOOKUP($D489,'Annuity Cal'!$H$7:$BE$11,2,FALSE))*HLOOKUP(BK489,'Annuity Cal'!$H$7:$BE$11,3,FALSE),(IF(BK489&lt;=(-1),BK489,0)))</f>
        <v>#N/A</v>
      </c>
      <c r="BL491" s="124" t="e">
        <f>IF($D489&gt;=1,($B488/HLOOKUP($D489,'Annuity Cal'!$H$7:$BE$11,2,FALSE))*HLOOKUP(BL489,'Annuity Cal'!$H$7:$BE$11,3,FALSE),(IF(BL489&lt;=(-1),BL489,0)))</f>
        <v>#N/A</v>
      </c>
      <c r="BM491" s="124" t="e">
        <f>IF($D489&gt;=1,($B488/HLOOKUP($D489,'Annuity Cal'!$H$7:$BE$11,2,FALSE))*HLOOKUP(BM489,'Annuity Cal'!$H$7:$BE$11,3,FALSE),(IF(BM489&lt;=(-1),BM489,0)))</f>
        <v>#N/A</v>
      </c>
      <c r="BN491" s="124" t="e">
        <f>IF($D489&gt;=1,($B488/HLOOKUP($D489,'Annuity Cal'!$H$7:$BE$11,2,FALSE))*HLOOKUP(BN489,'Annuity Cal'!$H$7:$BE$11,3,FALSE),(IF(BN489&lt;=(-1),BN489,0)))</f>
        <v>#N/A</v>
      </c>
    </row>
    <row r="492" spans="1:66" s="124" customFormat="1" hidden="1">
      <c r="C492" s="124" t="s">
        <v>31</v>
      </c>
      <c r="D492" s="124">
        <f>IF($D489&gt;=1,($B488/HLOOKUP($D489,'Annuity Cal'!$H$7:$BE$11,2,FALSE))*HLOOKUP(D489,'Annuity Cal'!$H$7:$BE$11,4,FALSE),(IF(D489&lt;=(-1),D489,0)))</f>
        <v>0</v>
      </c>
      <c r="E492" s="124">
        <f>IF($D489&gt;=1,($B488/HLOOKUP($D489,'Annuity Cal'!$H$7:$BE$11,2,FALSE))*HLOOKUP(E489,'Annuity Cal'!$H$7:$BE$11,4,FALSE),(IF(E489&lt;=(-1),E489,0)))</f>
        <v>0</v>
      </c>
      <c r="F492" s="124">
        <f>IF($D489&gt;=1,($B488/HLOOKUP($D489,'Annuity Cal'!$H$7:$BE$11,2,FALSE))*HLOOKUP(F489,'Annuity Cal'!$H$7:$BE$11,4,FALSE),(IF(F489&lt;=(-1),F489,0)))</f>
        <v>0</v>
      </c>
      <c r="G492" s="124">
        <f>IF($D489&gt;=1,($B488/HLOOKUP($D489,'Annuity Cal'!$H$7:$BE$11,2,FALSE))*HLOOKUP(G489,'Annuity Cal'!$H$7:$BE$11,4,FALSE),(IF(G489&lt;=(-1),G489,0)))</f>
        <v>0</v>
      </c>
      <c r="H492" s="124">
        <f>IF($D489&gt;=1,($B488/HLOOKUP($D489,'Annuity Cal'!$H$7:$BE$11,2,FALSE))*HLOOKUP(H489,'Annuity Cal'!$H$7:$BE$11,4,FALSE),(IF(H489&lt;=(-1),H489,0)))</f>
        <v>0</v>
      </c>
      <c r="I492" s="124">
        <f>IF($D489&gt;=1,($B488/HLOOKUP($D489,'Annuity Cal'!$H$7:$BE$11,2,FALSE))*HLOOKUP(I489,'Annuity Cal'!$H$7:$BE$11,4,FALSE),(IF(I489&lt;=(-1),I489,0)))</f>
        <v>0</v>
      </c>
      <c r="J492" s="124">
        <f>IF($D489&gt;=1,($B488/HLOOKUP($D489,'Annuity Cal'!$H$7:$BE$11,2,FALSE))*HLOOKUP(J489,'Annuity Cal'!$H$7:$BE$11,4,FALSE),(IF(J489&lt;=(-1),J489,0)))</f>
        <v>0</v>
      </c>
      <c r="K492" s="124">
        <f>IF($D489&gt;=1,($B488/HLOOKUP($D489,'Annuity Cal'!$H$7:$BE$11,2,FALSE))*HLOOKUP(K489,'Annuity Cal'!$H$7:$BE$11,4,FALSE),(IF(K489&lt;=(-1),K489,0)))</f>
        <v>0</v>
      </c>
      <c r="L492" s="124">
        <f>IF($D489&gt;=1,($B488/HLOOKUP($D489,'Annuity Cal'!$H$7:$BE$11,2,FALSE))*HLOOKUP(L489,'Annuity Cal'!$H$7:$BE$11,4,FALSE),(IF(L489&lt;=(-1),L489,0)))</f>
        <v>0</v>
      </c>
      <c r="M492" s="124">
        <f>IF($D489&gt;=1,($B488/HLOOKUP($D489,'Annuity Cal'!$H$7:$BE$11,2,FALSE))*HLOOKUP(M489,'Annuity Cal'!$H$7:$BE$11,4,FALSE),(IF(M489&lt;=(-1),M489,0)))</f>
        <v>0</v>
      </c>
      <c r="N492" s="124">
        <f>IF($D489&gt;=1,($B488/HLOOKUP($D489,'Annuity Cal'!$H$7:$BE$11,2,FALSE))*HLOOKUP(N489,'Annuity Cal'!$H$7:$BE$11,4,FALSE),(IF(N489&lt;=(-1),N489,0)))</f>
        <v>0</v>
      </c>
      <c r="O492" s="124">
        <f>IF($D489&gt;=1,($B488/HLOOKUP($D489,'Annuity Cal'!$H$7:$BE$11,2,FALSE))*HLOOKUP(O489,'Annuity Cal'!$H$7:$BE$11,4,FALSE),(IF(O489&lt;=(-1),O489,0)))</f>
        <v>0</v>
      </c>
      <c r="P492" s="124">
        <f>IF($D489&gt;=1,($B488/HLOOKUP($D489,'Annuity Cal'!$H$7:$BE$11,2,FALSE))*HLOOKUP(P489,'Annuity Cal'!$H$7:$BE$11,4,FALSE),(IF(P489&lt;=(-1),P489,0)))</f>
        <v>0</v>
      </c>
      <c r="Q492" s="124">
        <f>IF($D489&gt;=1,($B488/HLOOKUP($D489,'Annuity Cal'!$H$7:$BE$11,2,FALSE))*HLOOKUP(Q489,'Annuity Cal'!$H$7:$BE$11,4,FALSE),(IF(Q489&lt;=(-1),Q489,0)))</f>
        <v>0</v>
      </c>
      <c r="R492" s="124">
        <f>IF($D489&gt;=1,($B488/HLOOKUP($D489,'Annuity Cal'!$H$7:$BE$11,2,FALSE))*HLOOKUP(R489,'Annuity Cal'!$H$7:$BE$11,4,FALSE),(IF(R489&lt;=(-1),R489,0)))</f>
        <v>0</v>
      </c>
      <c r="S492" s="124">
        <f>IF($D489&gt;=1,($B488/HLOOKUP($D489,'Annuity Cal'!$H$7:$BE$11,2,FALSE))*HLOOKUP(S489,'Annuity Cal'!$H$7:$BE$11,4,FALSE),(IF(S489&lt;=(-1),S489,0)))</f>
        <v>0</v>
      </c>
      <c r="T492" s="124">
        <f>IF($D489&gt;=1,($B488/HLOOKUP($D489,'Annuity Cal'!$H$7:$BE$11,2,FALSE))*HLOOKUP(T489,'Annuity Cal'!$H$7:$BE$11,4,FALSE),(IF(T489&lt;=(-1),T489,0)))</f>
        <v>0</v>
      </c>
      <c r="U492" s="124">
        <f>IF($D489&gt;=1,($B488/HLOOKUP($D489,'Annuity Cal'!$H$7:$BE$11,2,FALSE))*HLOOKUP(U489,'Annuity Cal'!$H$7:$BE$11,4,FALSE),(IF(U489&lt;=(-1),U489,0)))</f>
        <v>0</v>
      </c>
      <c r="V492" s="124" t="e">
        <f>IF($D489&gt;=1,($B488/HLOOKUP($D489,'Annuity Cal'!$H$7:$BE$11,2,FALSE))*HLOOKUP(V489,'Annuity Cal'!$H$7:$BE$11,4,FALSE),(IF(V489&lt;=(-1),V489,0)))</f>
        <v>#N/A</v>
      </c>
      <c r="W492" s="124" t="e">
        <f>IF($D489&gt;=1,($B488/HLOOKUP($D489,'Annuity Cal'!$H$7:$BE$11,2,FALSE))*HLOOKUP(W489,'Annuity Cal'!$H$7:$BE$11,4,FALSE),(IF(W489&lt;=(-1),W489,0)))</f>
        <v>#N/A</v>
      </c>
      <c r="X492" s="124" t="e">
        <f>IF($D489&gt;=1,($B488/HLOOKUP($D489,'Annuity Cal'!$H$7:$BE$11,2,FALSE))*HLOOKUP(X489,'Annuity Cal'!$H$7:$BE$11,4,FALSE),(IF(X489&lt;=(-1),X489,0)))</f>
        <v>#N/A</v>
      </c>
      <c r="Y492" s="124" t="e">
        <f>IF($D489&gt;=1,($B488/HLOOKUP($D489,'Annuity Cal'!$H$7:$BE$11,2,FALSE))*HLOOKUP(Y489,'Annuity Cal'!$H$7:$BE$11,4,FALSE),(IF(Y489&lt;=(-1),Y489,0)))</f>
        <v>#N/A</v>
      </c>
      <c r="Z492" s="124" t="e">
        <f>IF($D489&gt;=1,($B488/HLOOKUP($D489,'Annuity Cal'!$H$7:$BE$11,2,FALSE))*HLOOKUP(Z489,'Annuity Cal'!$H$7:$BE$11,4,FALSE),(IF(Z489&lt;=(-1),Z489,0)))</f>
        <v>#N/A</v>
      </c>
      <c r="AA492" s="124" t="e">
        <f>IF($D489&gt;=1,($B488/HLOOKUP($D489,'Annuity Cal'!$H$7:$BE$11,2,FALSE))*HLOOKUP(AA489,'Annuity Cal'!$H$7:$BE$11,4,FALSE),(IF(AA489&lt;=(-1),AA489,0)))</f>
        <v>#N/A</v>
      </c>
      <c r="AB492" s="124" t="e">
        <f>IF($D489&gt;=1,($B488/HLOOKUP($D489,'Annuity Cal'!$H$7:$BE$11,2,FALSE))*HLOOKUP(AB489,'Annuity Cal'!$H$7:$BE$11,4,FALSE),(IF(AB489&lt;=(-1),AB489,0)))</f>
        <v>#N/A</v>
      </c>
      <c r="AC492" s="124" t="e">
        <f>IF($D489&gt;=1,($B488/HLOOKUP($D489,'Annuity Cal'!$H$7:$BE$11,2,FALSE))*HLOOKUP(AC489,'Annuity Cal'!$H$7:$BE$11,4,FALSE),(IF(AC489&lt;=(-1),AC489,0)))</f>
        <v>#N/A</v>
      </c>
      <c r="AD492" s="124" t="e">
        <f>IF($D489&gt;=1,($B488/HLOOKUP($D489,'Annuity Cal'!$H$7:$BE$11,2,FALSE))*HLOOKUP(AD489,'Annuity Cal'!$H$7:$BE$11,4,FALSE),(IF(AD489&lt;=(-1),AD489,0)))</f>
        <v>#N/A</v>
      </c>
      <c r="AE492" s="124" t="e">
        <f>IF($D489&gt;=1,($B488/HLOOKUP($D489,'Annuity Cal'!$H$7:$BE$11,2,FALSE))*HLOOKUP(AE489,'Annuity Cal'!$H$7:$BE$11,4,FALSE),(IF(AE489&lt;=(-1),AE489,0)))</f>
        <v>#N/A</v>
      </c>
      <c r="AF492" s="124" t="e">
        <f>IF($D489&gt;=1,($B488/HLOOKUP($D489,'Annuity Cal'!$H$7:$BE$11,2,FALSE))*HLOOKUP(AF489,'Annuity Cal'!$H$7:$BE$11,4,FALSE),(IF(AF489&lt;=(-1),AF489,0)))</f>
        <v>#N/A</v>
      </c>
      <c r="AG492" s="124" t="e">
        <f>IF($D489&gt;=1,($B488/HLOOKUP($D489,'Annuity Cal'!$H$7:$BE$11,2,FALSE))*HLOOKUP(AG489,'Annuity Cal'!$H$7:$BE$11,4,FALSE),(IF(AG489&lt;=(-1),AG489,0)))</f>
        <v>#N/A</v>
      </c>
      <c r="AH492" s="124" t="e">
        <f>IF($D489&gt;=1,($B488/HLOOKUP($D489,'Annuity Cal'!$H$7:$BE$11,2,FALSE))*HLOOKUP(AH489,'Annuity Cal'!$H$7:$BE$11,4,FALSE),(IF(AH489&lt;=(-1),AH489,0)))</f>
        <v>#N/A</v>
      </c>
      <c r="AI492" s="124" t="e">
        <f>IF($D489&gt;=1,($B488/HLOOKUP($D489,'Annuity Cal'!$H$7:$BE$11,2,FALSE))*HLOOKUP(AI489,'Annuity Cal'!$H$7:$BE$11,4,FALSE),(IF(AI489&lt;=(-1),AI489,0)))</f>
        <v>#N/A</v>
      </c>
      <c r="AJ492" s="124" t="e">
        <f>IF($D489&gt;=1,($B488/HLOOKUP($D489,'Annuity Cal'!$H$7:$BE$11,2,FALSE))*HLOOKUP(AJ489,'Annuity Cal'!$H$7:$BE$11,4,FALSE),(IF(AJ489&lt;=(-1),AJ489,0)))</f>
        <v>#N/A</v>
      </c>
      <c r="AK492" s="124" t="e">
        <f>IF($D489&gt;=1,($B488/HLOOKUP($D489,'Annuity Cal'!$H$7:$BE$11,2,FALSE))*HLOOKUP(AK489,'Annuity Cal'!$H$7:$BE$11,4,FALSE),(IF(AK489&lt;=(-1),AK489,0)))</f>
        <v>#N/A</v>
      </c>
      <c r="AL492" s="124" t="e">
        <f>IF($D489&gt;=1,($B488/HLOOKUP($D489,'Annuity Cal'!$H$7:$BE$11,2,FALSE))*HLOOKUP(AL489,'Annuity Cal'!$H$7:$BE$11,4,FALSE),(IF(AL489&lt;=(-1),AL489,0)))</f>
        <v>#N/A</v>
      </c>
      <c r="AM492" s="124" t="e">
        <f>IF($D489&gt;=1,($B488/HLOOKUP($D489,'Annuity Cal'!$H$7:$BE$11,2,FALSE))*HLOOKUP(AM489,'Annuity Cal'!$H$7:$BE$11,4,FALSE),(IF(AM489&lt;=(-1),AM489,0)))</f>
        <v>#N/A</v>
      </c>
      <c r="AN492" s="124" t="e">
        <f>IF($D489&gt;=1,($B488/HLOOKUP($D489,'Annuity Cal'!$H$7:$BE$11,2,FALSE))*HLOOKUP(AN489,'Annuity Cal'!$H$7:$BE$11,4,FALSE),(IF(AN489&lt;=(-1),AN489,0)))</f>
        <v>#N/A</v>
      </c>
      <c r="AO492" s="124" t="e">
        <f>IF($D489&gt;=1,($B488/HLOOKUP($D489,'Annuity Cal'!$H$7:$BE$11,2,FALSE))*HLOOKUP(AO489,'Annuity Cal'!$H$7:$BE$11,4,FALSE),(IF(AO489&lt;=(-1),AO489,0)))</f>
        <v>#N/A</v>
      </c>
      <c r="AP492" s="124" t="e">
        <f>IF($D489&gt;=1,($B488/HLOOKUP($D489,'Annuity Cal'!$H$7:$BE$11,2,FALSE))*HLOOKUP(AP489,'Annuity Cal'!$H$7:$BE$11,4,FALSE),(IF(AP489&lt;=(-1),AP489,0)))</f>
        <v>#N/A</v>
      </c>
      <c r="AQ492" s="124" t="e">
        <f>IF($D489&gt;=1,($B488/HLOOKUP($D489,'Annuity Cal'!$H$7:$BE$11,2,FALSE))*HLOOKUP(AQ489,'Annuity Cal'!$H$7:$BE$11,4,FALSE),(IF(AQ489&lt;=(-1),AQ489,0)))</f>
        <v>#N/A</v>
      </c>
      <c r="AR492" s="124" t="e">
        <f>IF($D489&gt;=1,($B488/HLOOKUP($D489,'Annuity Cal'!$H$7:$BE$11,2,FALSE))*HLOOKUP(AR489,'Annuity Cal'!$H$7:$BE$11,4,FALSE),(IF(AR489&lt;=(-1),AR489,0)))</f>
        <v>#N/A</v>
      </c>
      <c r="AS492" s="124" t="e">
        <f>IF($D489&gt;=1,($B488/HLOOKUP($D489,'Annuity Cal'!$H$7:$BE$11,2,FALSE))*HLOOKUP(AS489,'Annuity Cal'!$H$7:$BE$11,4,FALSE),(IF(AS489&lt;=(-1),AS489,0)))</f>
        <v>#N/A</v>
      </c>
      <c r="AT492" s="124" t="e">
        <f>IF($D489&gt;=1,($B488/HLOOKUP($D489,'Annuity Cal'!$H$7:$BE$11,2,FALSE))*HLOOKUP(AT489,'Annuity Cal'!$H$7:$BE$11,4,FALSE),(IF(AT489&lt;=(-1),AT489,0)))</f>
        <v>#N/A</v>
      </c>
      <c r="AU492" s="124" t="e">
        <f>IF($D489&gt;=1,($B488/HLOOKUP($D489,'Annuity Cal'!$H$7:$BE$11,2,FALSE))*HLOOKUP(AU489,'Annuity Cal'!$H$7:$BE$11,4,FALSE),(IF(AU489&lt;=(-1),AU489,0)))</f>
        <v>#N/A</v>
      </c>
      <c r="AV492" s="124" t="e">
        <f>IF($D489&gt;=1,($B488/HLOOKUP($D489,'Annuity Cal'!$H$7:$BE$11,2,FALSE))*HLOOKUP(AV489,'Annuity Cal'!$H$7:$BE$11,4,FALSE),(IF(AV489&lt;=(-1),AV489,0)))</f>
        <v>#N/A</v>
      </c>
      <c r="AW492" s="124" t="e">
        <f>IF($D489&gt;=1,($B488/HLOOKUP($D489,'Annuity Cal'!$H$7:$BE$11,2,FALSE))*HLOOKUP(AW489,'Annuity Cal'!$H$7:$BE$11,4,FALSE),(IF(AW489&lt;=(-1),AW489,0)))</f>
        <v>#N/A</v>
      </c>
      <c r="AX492" s="124" t="e">
        <f>IF($D489&gt;=1,($B488/HLOOKUP($D489,'Annuity Cal'!$H$7:$BE$11,2,FALSE))*HLOOKUP(AX489,'Annuity Cal'!$H$7:$BE$11,4,FALSE),(IF(AX489&lt;=(-1),AX489,0)))</f>
        <v>#N/A</v>
      </c>
      <c r="AY492" s="124" t="e">
        <f>IF($D489&gt;=1,($B488/HLOOKUP($D489,'Annuity Cal'!$H$7:$BE$11,2,FALSE))*HLOOKUP(AY489,'Annuity Cal'!$H$7:$BE$11,4,FALSE),(IF(AY489&lt;=(-1),AY489,0)))</f>
        <v>#N/A</v>
      </c>
      <c r="AZ492" s="124" t="e">
        <f>IF($D489&gt;=1,($B488/HLOOKUP($D489,'Annuity Cal'!$H$7:$BE$11,2,FALSE))*HLOOKUP(AZ489,'Annuity Cal'!$H$7:$BE$11,4,FALSE),(IF(AZ489&lt;=(-1),AZ489,0)))</f>
        <v>#N/A</v>
      </c>
      <c r="BA492" s="124" t="e">
        <f>IF($D489&gt;=1,($B488/HLOOKUP($D489,'Annuity Cal'!$H$7:$BE$11,2,FALSE))*HLOOKUP(BA489,'Annuity Cal'!$H$7:$BE$11,4,FALSE),(IF(BA489&lt;=(-1),BA489,0)))</f>
        <v>#N/A</v>
      </c>
      <c r="BB492" s="124" t="e">
        <f>IF($D489&gt;=1,($B488/HLOOKUP($D489,'Annuity Cal'!$H$7:$BE$11,2,FALSE))*HLOOKUP(BB489,'Annuity Cal'!$H$7:$BE$11,4,FALSE),(IF(BB489&lt;=(-1),BB489,0)))</f>
        <v>#N/A</v>
      </c>
      <c r="BC492" s="124" t="e">
        <f>IF($D489&gt;=1,($B488/HLOOKUP($D489,'Annuity Cal'!$H$7:$BE$11,2,FALSE))*HLOOKUP(BC489,'Annuity Cal'!$H$7:$BE$11,4,FALSE),(IF(BC489&lt;=(-1),BC489,0)))</f>
        <v>#N/A</v>
      </c>
      <c r="BD492" s="124" t="e">
        <f>IF($D489&gt;=1,($B488/HLOOKUP($D489,'Annuity Cal'!$H$7:$BE$11,2,FALSE))*HLOOKUP(BD489,'Annuity Cal'!$H$7:$BE$11,4,FALSE),(IF(BD489&lt;=(-1),BD489,0)))</f>
        <v>#N/A</v>
      </c>
      <c r="BE492" s="124" t="e">
        <f>IF($D489&gt;=1,($B488/HLOOKUP($D489,'Annuity Cal'!$H$7:$BE$11,2,FALSE))*HLOOKUP(BE489,'Annuity Cal'!$H$7:$BE$11,4,FALSE),(IF(BE489&lt;=(-1),BE489,0)))</f>
        <v>#N/A</v>
      </c>
      <c r="BF492" s="124" t="e">
        <f>IF($D489&gt;=1,($B488/HLOOKUP($D489,'Annuity Cal'!$H$7:$BE$11,2,FALSE))*HLOOKUP(BF489,'Annuity Cal'!$H$7:$BE$11,4,FALSE),(IF(BF489&lt;=(-1),BF489,0)))</f>
        <v>#N/A</v>
      </c>
      <c r="BG492" s="124" t="e">
        <f>IF($D489&gt;=1,($B488/HLOOKUP($D489,'Annuity Cal'!$H$7:$BE$11,2,FALSE))*HLOOKUP(BG489,'Annuity Cal'!$H$7:$BE$11,4,FALSE),(IF(BG489&lt;=(-1),BG489,0)))</f>
        <v>#N/A</v>
      </c>
      <c r="BH492" s="124" t="e">
        <f>IF($D489&gt;=1,($B488/HLOOKUP($D489,'Annuity Cal'!$H$7:$BE$11,2,FALSE))*HLOOKUP(BH489,'Annuity Cal'!$H$7:$BE$11,4,FALSE),(IF(BH489&lt;=(-1),BH489,0)))</f>
        <v>#N/A</v>
      </c>
      <c r="BI492" s="124" t="e">
        <f>IF($D489&gt;=1,($B488/HLOOKUP($D489,'Annuity Cal'!$H$7:$BE$11,2,FALSE))*HLOOKUP(BI489,'Annuity Cal'!$H$7:$BE$11,4,FALSE),(IF(BI489&lt;=(-1),BI489,0)))</f>
        <v>#N/A</v>
      </c>
      <c r="BJ492" s="124" t="e">
        <f>IF($D489&gt;=1,($B488/HLOOKUP($D489,'Annuity Cal'!$H$7:$BE$11,2,FALSE))*HLOOKUP(BJ489,'Annuity Cal'!$H$7:$BE$11,4,FALSE),(IF(BJ489&lt;=(-1),BJ489,0)))</f>
        <v>#N/A</v>
      </c>
      <c r="BK492" s="124" t="e">
        <f>IF($D489&gt;=1,($B488/HLOOKUP($D489,'Annuity Cal'!$H$7:$BE$11,2,FALSE))*HLOOKUP(BK489,'Annuity Cal'!$H$7:$BE$11,4,FALSE),(IF(BK489&lt;=(-1),BK489,0)))</f>
        <v>#N/A</v>
      </c>
      <c r="BL492" s="124" t="e">
        <f>IF($D489&gt;=1,($B488/HLOOKUP($D489,'Annuity Cal'!$H$7:$BE$11,2,FALSE))*HLOOKUP(BL489,'Annuity Cal'!$H$7:$BE$11,4,FALSE),(IF(BL489&lt;=(-1),BL489,0)))</f>
        <v>#N/A</v>
      </c>
      <c r="BM492" s="124" t="e">
        <f>IF($D489&gt;=1,($B488/HLOOKUP($D489,'Annuity Cal'!$H$7:$BE$11,2,FALSE))*HLOOKUP(BM489,'Annuity Cal'!$H$7:$BE$11,4,FALSE),(IF(BM489&lt;=(-1),BM489,0)))</f>
        <v>#N/A</v>
      </c>
      <c r="BN492" s="124" t="e">
        <f>IF($D489&gt;=1,($B488/HLOOKUP($D489,'Annuity Cal'!$H$7:$BE$11,2,FALSE))*HLOOKUP(BN489,'Annuity Cal'!$H$7:$BE$11,4,FALSE),(IF(BN489&lt;=(-1),BN489,0)))</f>
        <v>#N/A</v>
      </c>
    </row>
    <row r="493" spans="1:66" s="124" customFormat="1" hidden="1">
      <c r="C493" s="124" t="s">
        <v>33</v>
      </c>
      <c r="D493" s="124">
        <f>IF($D489&gt;=1,($B488/HLOOKUP($D489,'Annuity Cal'!$H$7:$BE$11,2,FALSE))*HLOOKUP(D489,'Annuity Cal'!$H$7:$BE$11,5,FALSE),(IF(D489&lt;=(-1),D489,0)))</f>
        <v>0</v>
      </c>
      <c r="E493" s="124">
        <f>IF($D489&gt;=1,($B488/HLOOKUP($D489,'Annuity Cal'!$H$7:$BE$11,2,FALSE))*HLOOKUP(E489,'Annuity Cal'!$H$7:$BE$11,5,FALSE),(IF(E489&lt;=(-1),E489,0)))</f>
        <v>0</v>
      </c>
      <c r="F493" s="124">
        <f>IF($D489&gt;=1,($B488/HLOOKUP($D489,'Annuity Cal'!$H$7:$BE$11,2,FALSE))*HLOOKUP(F489,'Annuity Cal'!$H$7:$BE$11,5,FALSE),(IF(F489&lt;=(-1),F489,0)))</f>
        <v>0</v>
      </c>
      <c r="G493" s="124">
        <f>IF($D489&gt;=1,($B488/HLOOKUP($D489,'Annuity Cal'!$H$7:$BE$11,2,FALSE))*HLOOKUP(G489,'Annuity Cal'!$H$7:$BE$11,5,FALSE),(IF(G489&lt;=(-1),G489,0)))</f>
        <v>0</v>
      </c>
      <c r="H493" s="124">
        <f>IF($D489&gt;=1,($B488/HLOOKUP($D489,'Annuity Cal'!$H$7:$BE$11,2,FALSE))*HLOOKUP(H489,'Annuity Cal'!$H$7:$BE$11,5,FALSE),(IF(H489&lt;=(-1),H489,0)))</f>
        <v>0</v>
      </c>
      <c r="I493" s="124">
        <f>IF($D489&gt;=1,($B488/HLOOKUP($D489,'Annuity Cal'!$H$7:$BE$11,2,FALSE))*HLOOKUP(I489,'Annuity Cal'!$H$7:$BE$11,5,FALSE),(IF(I489&lt;=(-1),I489,0)))</f>
        <v>0</v>
      </c>
      <c r="J493" s="124">
        <f>IF($D489&gt;=1,($B488/HLOOKUP($D489,'Annuity Cal'!$H$7:$BE$11,2,FALSE))*HLOOKUP(J489,'Annuity Cal'!$H$7:$BE$11,5,FALSE),(IF(J489&lt;=(-1),J489,0)))</f>
        <v>0</v>
      </c>
      <c r="K493" s="124">
        <f>IF($D489&gt;=1,($B488/HLOOKUP($D489,'Annuity Cal'!$H$7:$BE$11,2,FALSE))*HLOOKUP(K489,'Annuity Cal'!$H$7:$BE$11,5,FALSE),(IF(K489&lt;=(-1),K489,0)))</f>
        <v>0</v>
      </c>
      <c r="L493" s="124">
        <f>IF($D489&gt;=1,($B488/HLOOKUP($D489,'Annuity Cal'!$H$7:$BE$11,2,FALSE))*HLOOKUP(L489,'Annuity Cal'!$H$7:$BE$11,5,FALSE),(IF(L489&lt;=(-1),L489,0)))</f>
        <v>0</v>
      </c>
      <c r="M493" s="124">
        <f>IF($D489&gt;=1,($B488/HLOOKUP($D489,'Annuity Cal'!$H$7:$BE$11,2,FALSE))*HLOOKUP(M489,'Annuity Cal'!$H$7:$BE$11,5,FALSE),(IF(M489&lt;=(-1),M489,0)))</f>
        <v>0</v>
      </c>
      <c r="N493" s="124">
        <f>IF($D489&gt;=1,($B488/HLOOKUP($D489,'Annuity Cal'!$H$7:$BE$11,2,FALSE))*HLOOKUP(N489,'Annuity Cal'!$H$7:$BE$11,5,FALSE),(IF(N489&lt;=(-1),N489,0)))</f>
        <v>0</v>
      </c>
      <c r="O493" s="124">
        <f>IF($D489&gt;=1,($B488/HLOOKUP($D489,'Annuity Cal'!$H$7:$BE$11,2,FALSE))*HLOOKUP(O489,'Annuity Cal'!$H$7:$BE$11,5,FALSE),(IF(O489&lt;=(-1),O489,0)))</f>
        <v>0</v>
      </c>
      <c r="P493" s="124">
        <f>IF($D489&gt;=1,($B488/HLOOKUP($D489,'Annuity Cal'!$H$7:$BE$11,2,FALSE))*HLOOKUP(P489,'Annuity Cal'!$H$7:$BE$11,5,FALSE),(IF(P489&lt;=(-1),P489,0)))</f>
        <v>0</v>
      </c>
      <c r="Q493" s="124">
        <f>IF($D489&gt;=1,($B488/HLOOKUP($D489,'Annuity Cal'!$H$7:$BE$11,2,FALSE))*HLOOKUP(Q489,'Annuity Cal'!$H$7:$BE$11,5,FALSE),(IF(Q489&lt;=(-1),Q489,0)))</f>
        <v>0</v>
      </c>
      <c r="R493" s="124">
        <f>IF($D489&gt;=1,($B488/HLOOKUP($D489,'Annuity Cal'!$H$7:$BE$11,2,FALSE))*HLOOKUP(R489,'Annuity Cal'!$H$7:$BE$11,5,FALSE),(IF(R489&lt;=(-1),R489,0)))</f>
        <v>0</v>
      </c>
      <c r="S493" s="124">
        <f>IF($D489&gt;=1,($B488/HLOOKUP($D489,'Annuity Cal'!$H$7:$BE$11,2,FALSE))*HLOOKUP(S489,'Annuity Cal'!$H$7:$BE$11,5,FALSE),(IF(S489&lt;=(-1),S489,0)))</f>
        <v>0</v>
      </c>
      <c r="T493" s="124">
        <f>IF($D489&gt;=1,($B488/HLOOKUP($D489,'Annuity Cal'!$H$7:$BE$11,2,FALSE))*HLOOKUP(T489,'Annuity Cal'!$H$7:$BE$11,5,FALSE),(IF(T489&lt;=(-1),T489,0)))</f>
        <v>0</v>
      </c>
      <c r="U493" s="124">
        <f>IF($D489&gt;=1,($B488/HLOOKUP($D489,'Annuity Cal'!$H$7:$BE$11,2,FALSE))*HLOOKUP(U489,'Annuity Cal'!$H$7:$BE$11,5,FALSE),(IF(U489&lt;=(-1),U489,0)))</f>
        <v>0</v>
      </c>
      <c r="V493" s="124" t="e">
        <f>IF($D489&gt;=1,($B488/HLOOKUP($D489,'Annuity Cal'!$H$7:$BE$11,2,FALSE))*HLOOKUP(V489,'Annuity Cal'!$H$7:$BE$11,5,FALSE),(IF(V489&lt;=(-1),V489,0)))</f>
        <v>#N/A</v>
      </c>
      <c r="W493" s="124" t="e">
        <f>IF($D489&gt;=1,($B488/HLOOKUP($D489,'Annuity Cal'!$H$7:$BE$11,2,FALSE))*HLOOKUP(W489,'Annuity Cal'!$H$7:$BE$11,5,FALSE),(IF(W489&lt;=(-1),W489,0)))</f>
        <v>#N/A</v>
      </c>
      <c r="X493" s="124" t="e">
        <f>IF($D489&gt;=1,($B488/HLOOKUP($D489,'Annuity Cal'!$H$7:$BE$11,2,FALSE))*HLOOKUP(X489,'Annuity Cal'!$H$7:$BE$11,5,FALSE),(IF(X489&lt;=(-1),X489,0)))</f>
        <v>#N/A</v>
      </c>
      <c r="Y493" s="124" t="e">
        <f>IF($D489&gt;=1,($B488/HLOOKUP($D489,'Annuity Cal'!$H$7:$BE$11,2,FALSE))*HLOOKUP(Y489,'Annuity Cal'!$H$7:$BE$11,5,FALSE),(IF(Y489&lt;=(-1),Y489,0)))</f>
        <v>#N/A</v>
      </c>
      <c r="Z493" s="124" t="e">
        <f>IF($D489&gt;=1,($B488/HLOOKUP($D489,'Annuity Cal'!$H$7:$BE$11,2,FALSE))*HLOOKUP(Z489,'Annuity Cal'!$H$7:$BE$11,5,FALSE),(IF(Z489&lt;=(-1),Z489,0)))</f>
        <v>#N/A</v>
      </c>
      <c r="AA493" s="124" t="e">
        <f>IF($D489&gt;=1,($B488/HLOOKUP($D489,'Annuity Cal'!$H$7:$BE$11,2,FALSE))*HLOOKUP(AA489,'Annuity Cal'!$H$7:$BE$11,5,FALSE),(IF(AA489&lt;=(-1),AA489,0)))</f>
        <v>#N/A</v>
      </c>
      <c r="AB493" s="124" t="e">
        <f>IF($D489&gt;=1,($B488/HLOOKUP($D489,'Annuity Cal'!$H$7:$BE$11,2,FALSE))*HLOOKUP(AB489,'Annuity Cal'!$H$7:$BE$11,5,FALSE),(IF(AB489&lt;=(-1),AB489,0)))</f>
        <v>#N/A</v>
      </c>
      <c r="AC493" s="124" t="e">
        <f>IF($D489&gt;=1,($B488/HLOOKUP($D489,'Annuity Cal'!$H$7:$BE$11,2,FALSE))*HLOOKUP(AC489,'Annuity Cal'!$H$7:$BE$11,5,FALSE),(IF(AC489&lt;=(-1),AC489,0)))</f>
        <v>#N/A</v>
      </c>
      <c r="AD493" s="124" t="e">
        <f>IF($D489&gt;=1,($B488/HLOOKUP($D489,'Annuity Cal'!$H$7:$BE$11,2,FALSE))*HLOOKUP(AD489,'Annuity Cal'!$H$7:$BE$11,5,FALSE),(IF(AD489&lt;=(-1),AD489,0)))</f>
        <v>#N/A</v>
      </c>
      <c r="AE493" s="124" t="e">
        <f>IF($D489&gt;=1,($B488/HLOOKUP($D489,'Annuity Cal'!$H$7:$BE$11,2,FALSE))*HLOOKUP(AE489,'Annuity Cal'!$H$7:$BE$11,5,FALSE),(IF(AE489&lt;=(-1),AE489,0)))</f>
        <v>#N/A</v>
      </c>
      <c r="AF493" s="124" t="e">
        <f>IF($D489&gt;=1,($B488/HLOOKUP($D489,'Annuity Cal'!$H$7:$BE$11,2,FALSE))*HLOOKUP(AF489,'Annuity Cal'!$H$7:$BE$11,5,FALSE),(IF(AF489&lt;=(-1),AF489,0)))</f>
        <v>#N/A</v>
      </c>
      <c r="AG493" s="124" t="e">
        <f>IF($D489&gt;=1,($B488/HLOOKUP($D489,'Annuity Cal'!$H$7:$BE$11,2,FALSE))*HLOOKUP(AG489,'Annuity Cal'!$H$7:$BE$11,5,FALSE),(IF(AG489&lt;=(-1),AG489,0)))</f>
        <v>#N/A</v>
      </c>
      <c r="AH493" s="124" t="e">
        <f>IF($D489&gt;=1,($B488/HLOOKUP($D489,'Annuity Cal'!$H$7:$BE$11,2,FALSE))*HLOOKUP(AH489,'Annuity Cal'!$H$7:$BE$11,5,FALSE),(IF(AH489&lt;=(-1),AH489,0)))</f>
        <v>#N/A</v>
      </c>
      <c r="AI493" s="124" t="e">
        <f>IF($D489&gt;=1,($B488/HLOOKUP($D489,'Annuity Cal'!$H$7:$BE$11,2,FALSE))*HLOOKUP(AI489,'Annuity Cal'!$H$7:$BE$11,5,FALSE),(IF(AI489&lt;=(-1),AI489,0)))</f>
        <v>#N/A</v>
      </c>
      <c r="AJ493" s="124" t="e">
        <f>IF($D489&gt;=1,($B488/HLOOKUP($D489,'Annuity Cal'!$H$7:$BE$11,2,FALSE))*HLOOKUP(AJ489,'Annuity Cal'!$H$7:$BE$11,5,FALSE),(IF(AJ489&lt;=(-1),AJ489,0)))</f>
        <v>#N/A</v>
      </c>
      <c r="AK493" s="124" t="e">
        <f>IF($D489&gt;=1,($B488/HLOOKUP($D489,'Annuity Cal'!$H$7:$BE$11,2,FALSE))*HLOOKUP(AK489,'Annuity Cal'!$H$7:$BE$11,5,FALSE),(IF(AK489&lt;=(-1),AK489,0)))</f>
        <v>#N/A</v>
      </c>
      <c r="AL493" s="124" t="e">
        <f>IF($D489&gt;=1,($B488/HLOOKUP($D489,'Annuity Cal'!$H$7:$BE$11,2,FALSE))*HLOOKUP(AL489,'Annuity Cal'!$H$7:$BE$11,5,FALSE),(IF(AL489&lt;=(-1),AL489,0)))</f>
        <v>#N/A</v>
      </c>
      <c r="AM493" s="124" t="e">
        <f>IF($D489&gt;=1,($B488/HLOOKUP($D489,'Annuity Cal'!$H$7:$BE$11,2,FALSE))*HLOOKUP(AM489,'Annuity Cal'!$H$7:$BE$11,5,FALSE),(IF(AM489&lt;=(-1),AM489,0)))</f>
        <v>#N/A</v>
      </c>
      <c r="AN493" s="124" t="e">
        <f>IF($D489&gt;=1,($B488/HLOOKUP($D489,'Annuity Cal'!$H$7:$BE$11,2,FALSE))*HLOOKUP(AN489,'Annuity Cal'!$H$7:$BE$11,5,FALSE),(IF(AN489&lt;=(-1),AN489,0)))</f>
        <v>#N/A</v>
      </c>
      <c r="AO493" s="124" t="e">
        <f>IF($D489&gt;=1,($B488/HLOOKUP($D489,'Annuity Cal'!$H$7:$BE$11,2,FALSE))*HLOOKUP(AO489,'Annuity Cal'!$H$7:$BE$11,5,FALSE),(IF(AO489&lt;=(-1),AO489,0)))</f>
        <v>#N/A</v>
      </c>
      <c r="AP493" s="124" t="e">
        <f>IF($D489&gt;=1,($B488/HLOOKUP($D489,'Annuity Cal'!$H$7:$BE$11,2,FALSE))*HLOOKUP(AP489,'Annuity Cal'!$H$7:$BE$11,5,FALSE),(IF(AP489&lt;=(-1),AP489,0)))</f>
        <v>#N/A</v>
      </c>
      <c r="AQ493" s="124" t="e">
        <f>IF($D489&gt;=1,($B488/HLOOKUP($D489,'Annuity Cal'!$H$7:$BE$11,2,FALSE))*HLOOKUP(AQ489,'Annuity Cal'!$H$7:$BE$11,5,FALSE),(IF(AQ489&lt;=(-1),AQ489,0)))</f>
        <v>#N/A</v>
      </c>
      <c r="AR493" s="124" t="e">
        <f>IF($D489&gt;=1,($B488/HLOOKUP($D489,'Annuity Cal'!$H$7:$BE$11,2,FALSE))*HLOOKUP(AR489,'Annuity Cal'!$H$7:$BE$11,5,FALSE),(IF(AR489&lt;=(-1),AR489,0)))</f>
        <v>#N/A</v>
      </c>
      <c r="AS493" s="124" t="e">
        <f>IF($D489&gt;=1,($B488/HLOOKUP($D489,'Annuity Cal'!$H$7:$BE$11,2,FALSE))*HLOOKUP(AS489,'Annuity Cal'!$H$7:$BE$11,5,FALSE),(IF(AS489&lt;=(-1),AS489,0)))</f>
        <v>#N/A</v>
      </c>
      <c r="AT493" s="124" t="e">
        <f>IF($D489&gt;=1,($B488/HLOOKUP($D489,'Annuity Cal'!$H$7:$BE$11,2,FALSE))*HLOOKUP(AT489,'Annuity Cal'!$H$7:$BE$11,5,FALSE),(IF(AT489&lt;=(-1),AT489,0)))</f>
        <v>#N/A</v>
      </c>
      <c r="AU493" s="124" t="e">
        <f>IF($D489&gt;=1,($B488/HLOOKUP($D489,'Annuity Cal'!$H$7:$BE$11,2,FALSE))*HLOOKUP(AU489,'Annuity Cal'!$H$7:$BE$11,5,FALSE),(IF(AU489&lt;=(-1),AU489,0)))</f>
        <v>#N/A</v>
      </c>
      <c r="AV493" s="124" t="e">
        <f>IF($D489&gt;=1,($B488/HLOOKUP($D489,'Annuity Cal'!$H$7:$BE$11,2,FALSE))*HLOOKUP(AV489,'Annuity Cal'!$H$7:$BE$11,5,FALSE),(IF(AV489&lt;=(-1),AV489,0)))</f>
        <v>#N/A</v>
      </c>
      <c r="AW493" s="124" t="e">
        <f>IF($D489&gt;=1,($B488/HLOOKUP($D489,'Annuity Cal'!$H$7:$BE$11,2,FALSE))*HLOOKUP(AW489,'Annuity Cal'!$H$7:$BE$11,5,FALSE),(IF(AW489&lt;=(-1),AW489,0)))</f>
        <v>#N/A</v>
      </c>
      <c r="AX493" s="124" t="e">
        <f>IF($D489&gt;=1,($B488/HLOOKUP($D489,'Annuity Cal'!$H$7:$BE$11,2,FALSE))*HLOOKUP(AX489,'Annuity Cal'!$H$7:$BE$11,5,FALSE),(IF(AX489&lt;=(-1),AX489,0)))</f>
        <v>#N/A</v>
      </c>
      <c r="AY493" s="124" t="e">
        <f>IF($D489&gt;=1,($B488/HLOOKUP($D489,'Annuity Cal'!$H$7:$BE$11,2,FALSE))*HLOOKUP(AY489,'Annuity Cal'!$H$7:$BE$11,5,FALSE),(IF(AY489&lt;=(-1),AY489,0)))</f>
        <v>#N/A</v>
      </c>
      <c r="AZ493" s="124" t="e">
        <f>IF($D489&gt;=1,($B488/HLOOKUP($D489,'Annuity Cal'!$H$7:$BE$11,2,FALSE))*HLOOKUP(AZ489,'Annuity Cal'!$H$7:$BE$11,5,FALSE),(IF(AZ489&lt;=(-1),AZ489,0)))</f>
        <v>#N/A</v>
      </c>
      <c r="BA493" s="124" t="e">
        <f>IF($D489&gt;=1,($B488/HLOOKUP($D489,'Annuity Cal'!$H$7:$BE$11,2,FALSE))*HLOOKUP(BA489,'Annuity Cal'!$H$7:$BE$11,5,FALSE),(IF(BA489&lt;=(-1),BA489,0)))</f>
        <v>#N/A</v>
      </c>
      <c r="BB493" s="124" t="e">
        <f>IF($D489&gt;=1,($B488/HLOOKUP($D489,'Annuity Cal'!$H$7:$BE$11,2,FALSE))*HLOOKUP(BB489,'Annuity Cal'!$H$7:$BE$11,5,FALSE),(IF(BB489&lt;=(-1),BB489,0)))</f>
        <v>#N/A</v>
      </c>
      <c r="BC493" s="124" t="e">
        <f>IF($D489&gt;=1,($B488/HLOOKUP($D489,'Annuity Cal'!$H$7:$BE$11,2,FALSE))*HLOOKUP(BC489,'Annuity Cal'!$H$7:$BE$11,5,FALSE),(IF(BC489&lt;=(-1),BC489,0)))</f>
        <v>#N/A</v>
      </c>
      <c r="BD493" s="124" t="e">
        <f>IF($D489&gt;=1,($B488/HLOOKUP($D489,'Annuity Cal'!$H$7:$BE$11,2,FALSE))*HLOOKUP(BD489,'Annuity Cal'!$H$7:$BE$11,5,FALSE),(IF(BD489&lt;=(-1),BD489,0)))</f>
        <v>#N/A</v>
      </c>
      <c r="BE493" s="124" t="e">
        <f>IF($D489&gt;=1,($B488/HLOOKUP($D489,'Annuity Cal'!$H$7:$BE$11,2,FALSE))*HLOOKUP(BE489,'Annuity Cal'!$H$7:$BE$11,5,FALSE),(IF(BE489&lt;=(-1),BE489,0)))</f>
        <v>#N/A</v>
      </c>
      <c r="BF493" s="124" t="e">
        <f>IF($D489&gt;=1,($B488/HLOOKUP($D489,'Annuity Cal'!$H$7:$BE$11,2,FALSE))*HLOOKUP(BF489,'Annuity Cal'!$H$7:$BE$11,5,FALSE),(IF(BF489&lt;=(-1),BF489,0)))</f>
        <v>#N/A</v>
      </c>
      <c r="BG493" s="124" t="e">
        <f>IF($D489&gt;=1,($B488/HLOOKUP($D489,'Annuity Cal'!$H$7:$BE$11,2,FALSE))*HLOOKUP(BG489,'Annuity Cal'!$H$7:$BE$11,5,FALSE),(IF(BG489&lt;=(-1),BG489,0)))</f>
        <v>#N/A</v>
      </c>
      <c r="BH493" s="124" t="e">
        <f>IF($D489&gt;=1,($B488/HLOOKUP($D489,'Annuity Cal'!$H$7:$BE$11,2,FALSE))*HLOOKUP(BH489,'Annuity Cal'!$H$7:$BE$11,5,FALSE),(IF(BH489&lt;=(-1),BH489,0)))</f>
        <v>#N/A</v>
      </c>
      <c r="BI493" s="124" t="e">
        <f>IF($D489&gt;=1,($B488/HLOOKUP($D489,'Annuity Cal'!$H$7:$BE$11,2,FALSE))*HLOOKUP(BI489,'Annuity Cal'!$H$7:$BE$11,5,FALSE),(IF(BI489&lt;=(-1),BI489,0)))</f>
        <v>#N/A</v>
      </c>
      <c r="BJ493" s="124" t="e">
        <f>IF($D489&gt;=1,($B488/HLOOKUP($D489,'Annuity Cal'!$H$7:$BE$11,2,FALSE))*HLOOKUP(BJ489,'Annuity Cal'!$H$7:$BE$11,5,FALSE),(IF(BJ489&lt;=(-1),BJ489,0)))</f>
        <v>#N/A</v>
      </c>
      <c r="BK493" s="124" t="e">
        <f>IF($D489&gt;=1,($B488/HLOOKUP($D489,'Annuity Cal'!$H$7:$BE$11,2,FALSE))*HLOOKUP(BK489,'Annuity Cal'!$H$7:$BE$11,5,FALSE),(IF(BK489&lt;=(-1),BK489,0)))</f>
        <v>#N/A</v>
      </c>
      <c r="BL493" s="124" t="e">
        <f>IF($D489&gt;=1,($B488/HLOOKUP($D489,'Annuity Cal'!$H$7:$BE$11,2,FALSE))*HLOOKUP(BL489,'Annuity Cal'!$H$7:$BE$11,5,FALSE),(IF(BL489&lt;=(-1),BL489,0)))</f>
        <v>#N/A</v>
      </c>
      <c r="BM493" s="124" t="e">
        <f>IF($D489&gt;=1,($B488/HLOOKUP($D489,'Annuity Cal'!$H$7:$BE$11,2,FALSE))*HLOOKUP(BM489,'Annuity Cal'!$H$7:$BE$11,5,FALSE),(IF(BM489&lt;=(-1),BM489,0)))</f>
        <v>#N/A</v>
      </c>
      <c r="BN493" s="124" t="e">
        <f>IF($D489&gt;=1,($B488/HLOOKUP($D489,'Annuity Cal'!$H$7:$BE$11,2,FALSE))*HLOOKUP(BN489,'Annuity Cal'!$H$7:$BE$11,5,FALSE),(IF(BN489&lt;=(-1),BN489,0)))</f>
        <v>#N/A</v>
      </c>
    </row>
    <row r="494" spans="1:66" s="124" customFormat="1" hidden="1">
      <c r="D494" s="124">
        <f>D490-D491</f>
        <v>0</v>
      </c>
      <c r="E494" s="124">
        <f t="shared" ref="E494:BN494" si="2605">E490-E491</f>
        <v>0</v>
      </c>
      <c r="F494" s="124">
        <f t="shared" si="2605"/>
        <v>0</v>
      </c>
      <c r="G494" s="124">
        <f t="shared" si="2605"/>
        <v>0</v>
      </c>
      <c r="H494" s="124">
        <f t="shared" si="2605"/>
        <v>0</v>
      </c>
      <c r="I494" s="124">
        <f t="shared" si="2605"/>
        <v>0</v>
      </c>
      <c r="J494" s="124">
        <f t="shared" si="2605"/>
        <v>0</v>
      </c>
      <c r="K494" s="124">
        <f t="shared" si="2605"/>
        <v>0</v>
      </c>
      <c r="L494" s="124">
        <f t="shared" si="2605"/>
        <v>0</v>
      </c>
      <c r="M494" s="124">
        <f t="shared" si="2605"/>
        <v>0</v>
      </c>
      <c r="N494" s="124">
        <f t="shared" si="2605"/>
        <v>0</v>
      </c>
      <c r="O494" s="124">
        <f t="shared" si="2605"/>
        <v>0</v>
      </c>
      <c r="P494" s="124">
        <f t="shared" si="2605"/>
        <v>0</v>
      </c>
      <c r="Q494" s="124">
        <f t="shared" si="2605"/>
        <v>0</v>
      </c>
      <c r="R494" s="124">
        <f t="shared" si="2605"/>
        <v>0</v>
      </c>
      <c r="S494" s="124">
        <f t="shared" si="2605"/>
        <v>0</v>
      </c>
      <c r="T494" s="124">
        <f t="shared" si="2605"/>
        <v>0</v>
      </c>
      <c r="U494" s="124">
        <f t="shared" si="2605"/>
        <v>0</v>
      </c>
      <c r="V494" s="124" t="e">
        <f t="shared" si="2605"/>
        <v>#N/A</v>
      </c>
      <c r="W494" s="124" t="e">
        <f t="shared" si="2605"/>
        <v>#N/A</v>
      </c>
      <c r="X494" s="124" t="e">
        <f t="shared" si="2605"/>
        <v>#N/A</v>
      </c>
      <c r="Y494" s="124" t="e">
        <f t="shared" si="2605"/>
        <v>#N/A</v>
      </c>
      <c r="Z494" s="124" t="e">
        <f t="shared" si="2605"/>
        <v>#N/A</v>
      </c>
      <c r="AA494" s="124" t="e">
        <f t="shared" si="2605"/>
        <v>#N/A</v>
      </c>
      <c r="AB494" s="124" t="e">
        <f t="shared" si="2605"/>
        <v>#N/A</v>
      </c>
      <c r="AC494" s="124" t="e">
        <f t="shared" si="2605"/>
        <v>#N/A</v>
      </c>
      <c r="AD494" s="124" t="e">
        <f t="shared" si="2605"/>
        <v>#N/A</v>
      </c>
      <c r="AE494" s="124" t="e">
        <f t="shared" si="2605"/>
        <v>#N/A</v>
      </c>
      <c r="AF494" s="124" t="e">
        <f t="shared" si="2605"/>
        <v>#N/A</v>
      </c>
      <c r="AG494" s="124" t="e">
        <f t="shared" si="2605"/>
        <v>#N/A</v>
      </c>
      <c r="AH494" s="124" t="e">
        <f t="shared" si="2605"/>
        <v>#N/A</v>
      </c>
      <c r="AI494" s="124" t="e">
        <f t="shared" si="2605"/>
        <v>#N/A</v>
      </c>
      <c r="AJ494" s="124" t="e">
        <f t="shared" si="2605"/>
        <v>#N/A</v>
      </c>
      <c r="AK494" s="124" t="e">
        <f t="shared" si="2605"/>
        <v>#N/A</v>
      </c>
      <c r="AL494" s="124" t="e">
        <f t="shared" si="2605"/>
        <v>#N/A</v>
      </c>
      <c r="AM494" s="124" t="e">
        <f t="shared" si="2605"/>
        <v>#N/A</v>
      </c>
      <c r="AN494" s="124" t="e">
        <f t="shared" si="2605"/>
        <v>#N/A</v>
      </c>
      <c r="AO494" s="124" t="e">
        <f t="shared" si="2605"/>
        <v>#N/A</v>
      </c>
      <c r="AP494" s="124" t="e">
        <f t="shared" si="2605"/>
        <v>#N/A</v>
      </c>
      <c r="AQ494" s="124" t="e">
        <f t="shared" si="2605"/>
        <v>#N/A</v>
      </c>
      <c r="AR494" s="124" t="e">
        <f t="shared" si="2605"/>
        <v>#N/A</v>
      </c>
      <c r="AS494" s="124" t="e">
        <f t="shared" si="2605"/>
        <v>#N/A</v>
      </c>
      <c r="AT494" s="124" t="e">
        <f t="shared" si="2605"/>
        <v>#N/A</v>
      </c>
      <c r="AU494" s="124" t="e">
        <f t="shared" si="2605"/>
        <v>#N/A</v>
      </c>
      <c r="AV494" s="124" t="e">
        <f t="shared" si="2605"/>
        <v>#N/A</v>
      </c>
      <c r="AW494" s="124" t="e">
        <f t="shared" si="2605"/>
        <v>#N/A</v>
      </c>
      <c r="AX494" s="124" t="e">
        <f t="shared" si="2605"/>
        <v>#N/A</v>
      </c>
      <c r="AY494" s="124" t="e">
        <f t="shared" si="2605"/>
        <v>#N/A</v>
      </c>
      <c r="AZ494" s="124" t="e">
        <f t="shared" si="2605"/>
        <v>#N/A</v>
      </c>
      <c r="BA494" s="124" t="e">
        <f t="shared" si="2605"/>
        <v>#N/A</v>
      </c>
      <c r="BB494" s="124" t="e">
        <f t="shared" si="2605"/>
        <v>#N/A</v>
      </c>
      <c r="BC494" s="124" t="e">
        <f t="shared" si="2605"/>
        <v>#N/A</v>
      </c>
      <c r="BD494" s="124" t="e">
        <f t="shared" si="2605"/>
        <v>#N/A</v>
      </c>
      <c r="BE494" s="124" t="e">
        <f t="shared" si="2605"/>
        <v>#N/A</v>
      </c>
      <c r="BF494" s="124" t="e">
        <f t="shared" si="2605"/>
        <v>#N/A</v>
      </c>
      <c r="BG494" s="124" t="e">
        <f t="shared" si="2605"/>
        <v>#N/A</v>
      </c>
      <c r="BH494" s="124" t="e">
        <f t="shared" si="2605"/>
        <v>#N/A</v>
      </c>
      <c r="BI494" s="124" t="e">
        <f t="shared" si="2605"/>
        <v>#N/A</v>
      </c>
      <c r="BJ494" s="124" t="e">
        <f t="shared" si="2605"/>
        <v>#N/A</v>
      </c>
      <c r="BK494" s="124" t="e">
        <f t="shared" si="2605"/>
        <v>#N/A</v>
      </c>
      <c r="BL494" s="124" t="e">
        <f t="shared" si="2605"/>
        <v>#N/A</v>
      </c>
      <c r="BM494" s="124" t="e">
        <f t="shared" si="2605"/>
        <v>#N/A</v>
      </c>
      <c r="BN494" s="124" t="e">
        <f t="shared" si="2605"/>
        <v>#N/A</v>
      </c>
    </row>
    <row r="495" spans="1:66" s="124" customFormat="1" hidden="1"/>
    <row r="496" spans="1:66" s="124" customFormat="1" hidden="1">
      <c r="C496" s="124" t="s">
        <v>303</v>
      </c>
      <c r="E496" s="124">
        <f>D490</f>
        <v>0</v>
      </c>
      <c r="F496" s="124">
        <f t="shared" ref="F496:U500" si="2606">E490</f>
        <v>0</v>
      </c>
      <c r="G496" s="124">
        <f t="shared" si="2606"/>
        <v>0</v>
      </c>
      <c r="H496" s="124">
        <f t="shared" si="2606"/>
        <v>0</v>
      </c>
      <c r="I496" s="124">
        <f t="shared" si="2606"/>
        <v>0</v>
      </c>
      <c r="J496" s="124">
        <f t="shared" si="2606"/>
        <v>0</v>
      </c>
      <c r="K496" s="124">
        <f t="shared" si="2606"/>
        <v>0</v>
      </c>
      <c r="L496" s="124">
        <f t="shared" si="2606"/>
        <v>0</v>
      </c>
      <c r="M496" s="124">
        <f t="shared" si="2606"/>
        <v>0</v>
      </c>
      <c r="N496" s="124">
        <f t="shared" si="2606"/>
        <v>0</v>
      </c>
      <c r="O496" s="124">
        <f t="shared" si="2606"/>
        <v>0</v>
      </c>
      <c r="P496" s="124">
        <f t="shared" si="2606"/>
        <v>0</v>
      </c>
      <c r="Q496" s="124">
        <f t="shared" si="2606"/>
        <v>0</v>
      </c>
      <c r="R496" s="124">
        <f t="shared" si="2606"/>
        <v>0</v>
      </c>
      <c r="S496" s="124">
        <f t="shared" si="2606"/>
        <v>0</v>
      </c>
      <c r="T496" s="124">
        <f t="shared" si="2606"/>
        <v>0</v>
      </c>
      <c r="U496" s="124">
        <f t="shared" si="2606"/>
        <v>0</v>
      </c>
      <c r="V496" s="124">
        <f t="shared" ref="V496:AK500" si="2607">U490</f>
        <v>0</v>
      </c>
      <c r="W496" s="124">
        <f t="shared" si="2607"/>
        <v>0</v>
      </c>
      <c r="X496" s="124" t="e">
        <f t="shared" si="2607"/>
        <v>#N/A</v>
      </c>
      <c r="Y496" s="124" t="e">
        <f t="shared" si="2607"/>
        <v>#N/A</v>
      </c>
      <c r="Z496" s="124" t="e">
        <f t="shared" si="2607"/>
        <v>#N/A</v>
      </c>
      <c r="AA496" s="124" t="e">
        <f t="shared" si="2607"/>
        <v>#N/A</v>
      </c>
      <c r="AB496" s="124" t="e">
        <f t="shared" si="2607"/>
        <v>#N/A</v>
      </c>
      <c r="AC496" s="124" t="e">
        <f t="shared" si="2607"/>
        <v>#N/A</v>
      </c>
      <c r="AD496" s="124" t="e">
        <f t="shared" si="2607"/>
        <v>#N/A</v>
      </c>
      <c r="AE496" s="124" t="e">
        <f t="shared" si="2607"/>
        <v>#N/A</v>
      </c>
      <c r="AF496" s="124" t="e">
        <f t="shared" si="2607"/>
        <v>#N/A</v>
      </c>
      <c r="AG496" s="124" t="e">
        <f t="shared" si="2607"/>
        <v>#N/A</v>
      </c>
      <c r="AH496" s="124" t="e">
        <f t="shared" si="2607"/>
        <v>#N/A</v>
      </c>
      <c r="AI496" s="124" t="e">
        <f t="shared" si="2607"/>
        <v>#N/A</v>
      </c>
      <c r="AJ496" s="124" t="e">
        <f t="shared" si="2607"/>
        <v>#N/A</v>
      </c>
      <c r="AK496" s="124" t="e">
        <f t="shared" si="2607"/>
        <v>#N/A</v>
      </c>
      <c r="AL496" s="124" t="e">
        <f t="shared" ref="AL496:BA500" si="2608">AK490</f>
        <v>#N/A</v>
      </c>
      <c r="AM496" s="124" t="e">
        <f t="shared" si="2608"/>
        <v>#N/A</v>
      </c>
      <c r="AN496" s="124" t="e">
        <f t="shared" si="2608"/>
        <v>#N/A</v>
      </c>
      <c r="AO496" s="124" t="e">
        <f t="shared" si="2608"/>
        <v>#N/A</v>
      </c>
      <c r="AP496" s="124" t="e">
        <f t="shared" si="2608"/>
        <v>#N/A</v>
      </c>
      <c r="AQ496" s="124" t="e">
        <f t="shared" si="2608"/>
        <v>#N/A</v>
      </c>
      <c r="AR496" s="124" t="e">
        <f t="shared" si="2608"/>
        <v>#N/A</v>
      </c>
      <c r="AS496" s="124" t="e">
        <f t="shared" si="2608"/>
        <v>#N/A</v>
      </c>
      <c r="AT496" s="124" t="e">
        <f t="shared" si="2608"/>
        <v>#N/A</v>
      </c>
      <c r="AU496" s="124" t="e">
        <f t="shared" si="2608"/>
        <v>#N/A</v>
      </c>
      <c r="AV496" s="124" t="e">
        <f t="shared" si="2608"/>
        <v>#N/A</v>
      </c>
      <c r="AW496" s="124" t="e">
        <f t="shared" si="2608"/>
        <v>#N/A</v>
      </c>
      <c r="AX496" s="124" t="e">
        <f t="shared" si="2608"/>
        <v>#N/A</v>
      </c>
      <c r="AY496" s="124" t="e">
        <f t="shared" si="2608"/>
        <v>#N/A</v>
      </c>
      <c r="AZ496" s="124" t="e">
        <f t="shared" si="2608"/>
        <v>#N/A</v>
      </c>
      <c r="BA496" s="124" t="e">
        <f t="shared" si="2608"/>
        <v>#N/A</v>
      </c>
      <c r="BB496" s="124" t="e">
        <f t="shared" ref="BB496:BN500" si="2609">BA490</f>
        <v>#N/A</v>
      </c>
      <c r="BC496" s="124" t="e">
        <f t="shared" si="2609"/>
        <v>#N/A</v>
      </c>
      <c r="BD496" s="124" t="e">
        <f t="shared" si="2609"/>
        <v>#N/A</v>
      </c>
      <c r="BE496" s="124" t="e">
        <f t="shared" si="2609"/>
        <v>#N/A</v>
      </c>
      <c r="BF496" s="124" t="e">
        <f t="shared" si="2609"/>
        <v>#N/A</v>
      </c>
      <c r="BG496" s="124" t="e">
        <f t="shared" si="2609"/>
        <v>#N/A</v>
      </c>
      <c r="BH496" s="124" t="e">
        <f t="shared" si="2609"/>
        <v>#N/A</v>
      </c>
      <c r="BI496" s="124" t="e">
        <f t="shared" si="2609"/>
        <v>#N/A</v>
      </c>
      <c r="BJ496" s="124" t="e">
        <f t="shared" si="2609"/>
        <v>#N/A</v>
      </c>
      <c r="BK496" s="124" t="e">
        <f t="shared" si="2609"/>
        <v>#N/A</v>
      </c>
      <c r="BL496" s="124" t="e">
        <f t="shared" si="2609"/>
        <v>#N/A</v>
      </c>
      <c r="BM496" s="124" t="e">
        <f t="shared" si="2609"/>
        <v>#N/A</v>
      </c>
      <c r="BN496" s="124" t="e">
        <f t="shared" si="2609"/>
        <v>#N/A</v>
      </c>
    </row>
    <row r="497" spans="3:66" s="124" customFormat="1" hidden="1">
      <c r="C497" s="124" t="s">
        <v>29</v>
      </c>
      <c r="E497" s="124">
        <f t="shared" ref="E497:E500" si="2610">D491</f>
        <v>0</v>
      </c>
      <c r="F497" s="124">
        <f t="shared" si="2606"/>
        <v>0</v>
      </c>
      <c r="G497" s="124">
        <f t="shared" si="2606"/>
        <v>0</v>
      </c>
      <c r="H497" s="124">
        <f t="shared" si="2606"/>
        <v>0</v>
      </c>
      <c r="I497" s="124">
        <f t="shared" si="2606"/>
        <v>0</v>
      </c>
      <c r="J497" s="124">
        <f t="shared" si="2606"/>
        <v>0</v>
      </c>
      <c r="K497" s="124">
        <f t="shared" si="2606"/>
        <v>0</v>
      </c>
      <c r="L497" s="124">
        <f t="shared" si="2606"/>
        <v>0</v>
      </c>
      <c r="M497" s="124">
        <f t="shared" si="2606"/>
        <v>0</v>
      </c>
      <c r="N497" s="124">
        <f t="shared" si="2606"/>
        <v>0</v>
      </c>
      <c r="O497" s="124">
        <f t="shared" si="2606"/>
        <v>0</v>
      </c>
      <c r="P497" s="124">
        <f t="shared" si="2606"/>
        <v>0</v>
      </c>
      <c r="Q497" s="124">
        <f t="shared" si="2606"/>
        <v>0</v>
      </c>
      <c r="R497" s="124">
        <f t="shared" si="2606"/>
        <v>0</v>
      </c>
      <c r="S497" s="124">
        <f t="shared" si="2606"/>
        <v>0</v>
      </c>
      <c r="T497" s="124">
        <f t="shared" si="2606"/>
        <v>0</v>
      </c>
      <c r="U497" s="124">
        <f t="shared" si="2606"/>
        <v>0</v>
      </c>
      <c r="V497" s="124">
        <f t="shared" si="2607"/>
        <v>0</v>
      </c>
      <c r="W497" s="124" t="e">
        <f t="shared" si="2607"/>
        <v>#N/A</v>
      </c>
      <c r="X497" s="124" t="e">
        <f t="shared" si="2607"/>
        <v>#N/A</v>
      </c>
      <c r="Y497" s="124" t="e">
        <f t="shared" si="2607"/>
        <v>#N/A</v>
      </c>
      <c r="Z497" s="124" t="e">
        <f t="shared" si="2607"/>
        <v>#N/A</v>
      </c>
      <c r="AA497" s="124" t="e">
        <f t="shared" si="2607"/>
        <v>#N/A</v>
      </c>
      <c r="AB497" s="124" t="e">
        <f t="shared" si="2607"/>
        <v>#N/A</v>
      </c>
      <c r="AC497" s="124" t="e">
        <f t="shared" si="2607"/>
        <v>#N/A</v>
      </c>
      <c r="AD497" s="124" t="e">
        <f t="shared" si="2607"/>
        <v>#N/A</v>
      </c>
      <c r="AE497" s="124" t="e">
        <f t="shared" si="2607"/>
        <v>#N/A</v>
      </c>
      <c r="AF497" s="124" t="e">
        <f t="shared" si="2607"/>
        <v>#N/A</v>
      </c>
      <c r="AG497" s="124" t="e">
        <f t="shared" si="2607"/>
        <v>#N/A</v>
      </c>
      <c r="AH497" s="124" t="e">
        <f t="shared" si="2607"/>
        <v>#N/A</v>
      </c>
      <c r="AI497" s="124" t="e">
        <f t="shared" si="2607"/>
        <v>#N/A</v>
      </c>
      <c r="AJ497" s="124" t="e">
        <f t="shared" si="2607"/>
        <v>#N/A</v>
      </c>
      <c r="AK497" s="124" t="e">
        <f t="shared" si="2607"/>
        <v>#N/A</v>
      </c>
      <c r="AL497" s="124" t="e">
        <f t="shared" si="2608"/>
        <v>#N/A</v>
      </c>
      <c r="AM497" s="124" t="e">
        <f t="shared" si="2608"/>
        <v>#N/A</v>
      </c>
      <c r="AN497" s="124" t="e">
        <f t="shared" si="2608"/>
        <v>#N/A</v>
      </c>
      <c r="AO497" s="124" t="e">
        <f t="shared" si="2608"/>
        <v>#N/A</v>
      </c>
      <c r="AP497" s="124" t="e">
        <f t="shared" si="2608"/>
        <v>#N/A</v>
      </c>
      <c r="AQ497" s="124" t="e">
        <f t="shared" si="2608"/>
        <v>#N/A</v>
      </c>
      <c r="AR497" s="124" t="e">
        <f t="shared" si="2608"/>
        <v>#N/A</v>
      </c>
      <c r="AS497" s="124" t="e">
        <f t="shared" si="2608"/>
        <v>#N/A</v>
      </c>
      <c r="AT497" s="124" t="e">
        <f t="shared" si="2608"/>
        <v>#N/A</v>
      </c>
      <c r="AU497" s="124" t="e">
        <f t="shared" si="2608"/>
        <v>#N/A</v>
      </c>
      <c r="AV497" s="124" t="e">
        <f t="shared" si="2608"/>
        <v>#N/A</v>
      </c>
      <c r="AW497" s="124" t="e">
        <f t="shared" si="2608"/>
        <v>#N/A</v>
      </c>
      <c r="AX497" s="124" t="e">
        <f t="shared" si="2608"/>
        <v>#N/A</v>
      </c>
      <c r="AY497" s="124" t="e">
        <f t="shared" si="2608"/>
        <v>#N/A</v>
      </c>
      <c r="AZ497" s="124" t="e">
        <f t="shared" si="2608"/>
        <v>#N/A</v>
      </c>
      <c r="BA497" s="124" t="e">
        <f t="shared" si="2608"/>
        <v>#N/A</v>
      </c>
      <c r="BB497" s="124" t="e">
        <f t="shared" si="2609"/>
        <v>#N/A</v>
      </c>
      <c r="BC497" s="124" t="e">
        <f t="shared" si="2609"/>
        <v>#N/A</v>
      </c>
      <c r="BD497" s="124" t="e">
        <f t="shared" si="2609"/>
        <v>#N/A</v>
      </c>
      <c r="BE497" s="124" t="e">
        <f t="shared" si="2609"/>
        <v>#N/A</v>
      </c>
      <c r="BF497" s="124" t="e">
        <f t="shared" si="2609"/>
        <v>#N/A</v>
      </c>
      <c r="BG497" s="124" t="e">
        <f t="shared" si="2609"/>
        <v>#N/A</v>
      </c>
      <c r="BH497" s="124" t="e">
        <f t="shared" si="2609"/>
        <v>#N/A</v>
      </c>
      <c r="BI497" s="124" t="e">
        <f t="shared" si="2609"/>
        <v>#N/A</v>
      </c>
      <c r="BJ497" s="124" t="e">
        <f t="shared" si="2609"/>
        <v>#N/A</v>
      </c>
      <c r="BK497" s="124" t="e">
        <f t="shared" si="2609"/>
        <v>#N/A</v>
      </c>
      <c r="BL497" s="124" t="e">
        <f t="shared" si="2609"/>
        <v>#N/A</v>
      </c>
      <c r="BM497" s="124" t="e">
        <f t="shared" si="2609"/>
        <v>#N/A</v>
      </c>
      <c r="BN497" s="124" t="e">
        <f t="shared" si="2609"/>
        <v>#N/A</v>
      </c>
    </row>
    <row r="498" spans="3:66" s="124" customFormat="1" hidden="1">
      <c r="C498" s="124" t="s">
        <v>31</v>
      </c>
      <c r="E498" s="124">
        <f t="shared" si="2610"/>
        <v>0</v>
      </c>
      <c r="F498" s="124">
        <f t="shared" si="2606"/>
        <v>0</v>
      </c>
      <c r="G498" s="124">
        <f t="shared" si="2606"/>
        <v>0</v>
      </c>
      <c r="H498" s="124">
        <f t="shared" si="2606"/>
        <v>0</v>
      </c>
      <c r="I498" s="124">
        <f t="shared" si="2606"/>
        <v>0</v>
      </c>
      <c r="J498" s="124">
        <f t="shared" si="2606"/>
        <v>0</v>
      </c>
      <c r="K498" s="124">
        <f t="shared" si="2606"/>
        <v>0</v>
      </c>
      <c r="L498" s="124">
        <f t="shared" si="2606"/>
        <v>0</v>
      </c>
      <c r="M498" s="124">
        <f t="shared" si="2606"/>
        <v>0</v>
      </c>
      <c r="N498" s="124">
        <f t="shared" si="2606"/>
        <v>0</v>
      </c>
      <c r="O498" s="124">
        <f t="shared" si="2606"/>
        <v>0</v>
      </c>
      <c r="P498" s="124">
        <f t="shared" si="2606"/>
        <v>0</v>
      </c>
      <c r="Q498" s="124">
        <f t="shared" si="2606"/>
        <v>0</v>
      </c>
      <c r="R498" s="124">
        <f t="shared" si="2606"/>
        <v>0</v>
      </c>
      <c r="S498" s="124">
        <f t="shared" si="2606"/>
        <v>0</v>
      </c>
      <c r="T498" s="124">
        <f t="shared" si="2606"/>
        <v>0</v>
      </c>
      <c r="U498" s="124">
        <f t="shared" si="2606"/>
        <v>0</v>
      </c>
      <c r="V498" s="124">
        <f t="shared" si="2607"/>
        <v>0</v>
      </c>
      <c r="W498" s="124" t="e">
        <f t="shared" si="2607"/>
        <v>#N/A</v>
      </c>
      <c r="X498" s="124" t="e">
        <f t="shared" si="2607"/>
        <v>#N/A</v>
      </c>
      <c r="Y498" s="124" t="e">
        <f t="shared" si="2607"/>
        <v>#N/A</v>
      </c>
      <c r="Z498" s="124" t="e">
        <f t="shared" si="2607"/>
        <v>#N/A</v>
      </c>
      <c r="AA498" s="124" t="e">
        <f t="shared" si="2607"/>
        <v>#N/A</v>
      </c>
      <c r="AB498" s="124" t="e">
        <f t="shared" si="2607"/>
        <v>#N/A</v>
      </c>
      <c r="AC498" s="124" t="e">
        <f t="shared" si="2607"/>
        <v>#N/A</v>
      </c>
      <c r="AD498" s="124" t="e">
        <f t="shared" si="2607"/>
        <v>#N/A</v>
      </c>
      <c r="AE498" s="124" t="e">
        <f t="shared" si="2607"/>
        <v>#N/A</v>
      </c>
      <c r="AF498" s="124" t="e">
        <f t="shared" si="2607"/>
        <v>#N/A</v>
      </c>
      <c r="AG498" s="124" t="e">
        <f t="shared" si="2607"/>
        <v>#N/A</v>
      </c>
      <c r="AH498" s="124" t="e">
        <f t="shared" si="2607"/>
        <v>#N/A</v>
      </c>
      <c r="AI498" s="124" t="e">
        <f t="shared" si="2607"/>
        <v>#N/A</v>
      </c>
      <c r="AJ498" s="124" t="e">
        <f t="shared" si="2607"/>
        <v>#N/A</v>
      </c>
      <c r="AK498" s="124" t="e">
        <f t="shared" si="2607"/>
        <v>#N/A</v>
      </c>
      <c r="AL498" s="124" t="e">
        <f t="shared" si="2608"/>
        <v>#N/A</v>
      </c>
      <c r="AM498" s="124" t="e">
        <f t="shared" si="2608"/>
        <v>#N/A</v>
      </c>
      <c r="AN498" s="124" t="e">
        <f t="shared" si="2608"/>
        <v>#N/A</v>
      </c>
      <c r="AO498" s="124" t="e">
        <f t="shared" si="2608"/>
        <v>#N/A</v>
      </c>
      <c r="AP498" s="124" t="e">
        <f t="shared" si="2608"/>
        <v>#N/A</v>
      </c>
      <c r="AQ498" s="124" t="e">
        <f t="shared" si="2608"/>
        <v>#N/A</v>
      </c>
      <c r="AR498" s="124" t="e">
        <f t="shared" si="2608"/>
        <v>#N/A</v>
      </c>
      <c r="AS498" s="124" t="e">
        <f t="shared" si="2608"/>
        <v>#N/A</v>
      </c>
      <c r="AT498" s="124" t="e">
        <f t="shared" si="2608"/>
        <v>#N/A</v>
      </c>
      <c r="AU498" s="124" t="e">
        <f t="shared" si="2608"/>
        <v>#N/A</v>
      </c>
      <c r="AV498" s="124" t="e">
        <f t="shared" si="2608"/>
        <v>#N/A</v>
      </c>
      <c r="AW498" s="124" t="e">
        <f t="shared" si="2608"/>
        <v>#N/A</v>
      </c>
      <c r="AX498" s="124" t="e">
        <f t="shared" si="2608"/>
        <v>#N/A</v>
      </c>
      <c r="AY498" s="124" t="e">
        <f t="shared" si="2608"/>
        <v>#N/A</v>
      </c>
      <c r="AZ498" s="124" t="e">
        <f t="shared" si="2608"/>
        <v>#N/A</v>
      </c>
      <c r="BA498" s="124" t="e">
        <f t="shared" si="2608"/>
        <v>#N/A</v>
      </c>
      <c r="BB498" s="124" t="e">
        <f t="shared" si="2609"/>
        <v>#N/A</v>
      </c>
      <c r="BC498" s="124" t="e">
        <f t="shared" si="2609"/>
        <v>#N/A</v>
      </c>
      <c r="BD498" s="124" t="e">
        <f t="shared" si="2609"/>
        <v>#N/A</v>
      </c>
      <c r="BE498" s="124" t="e">
        <f t="shared" si="2609"/>
        <v>#N/A</v>
      </c>
      <c r="BF498" s="124" t="e">
        <f t="shared" si="2609"/>
        <v>#N/A</v>
      </c>
      <c r="BG498" s="124" t="e">
        <f t="shared" si="2609"/>
        <v>#N/A</v>
      </c>
      <c r="BH498" s="124" t="e">
        <f t="shared" si="2609"/>
        <v>#N/A</v>
      </c>
      <c r="BI498" s="124" t="e">
        <f t="shared" si="2609"/>
        <v>#N/A</v>
      </c>
      <c r="BJ498" s="124" t="e">
        <f t="shared" si="2609"/>
        <v>#N/A</v>
      </c>
      <c r="BK498" s="124" t="e">
        <f t="shared" si="2609"/>
        <v>#N/A</v>
      </c>
      <c r="BL498" s="124" t="e">
        <f t="shared" si="2609"/>
        <v>#N/A</v>
      </c>
      <c r="BM498" s="124" t="e">
        <f t="shared" si="2609"/>
        <v>#N/A</v>
      </c>
      <c r="BN498" s="124" t="e">
        <f t="shared" si="2609"/>
        <v>#N/A</v>
      </c>
    </row>
    <row r="499" spans="3:66" s="124" customFormat="1" hidden="1">
      <c r="C499" s="124" t="s">
        <v>33</v>
      </c>
      <c r="E499" s="124">
        <f t="shared" si="2610"/>
        <v>0</v>
      </c>
      <c r="F499" s="124">
        <f t="shared" si="2606"/>
        <v>0</v>
      </c>
      <c r="G499" s="124">
        <f t="shared" si="2606"/>
        <v>0</v>
      </c>
      <c r="H499" s="124">
        <f t="shared" si="2606"/>
        <v>0</v>
      </c>
      <c r="I499" s="124">
        <f t="shared" si="2606"/>
        <v>0</v>
      </c>
      <c r="J499" s="124">
        <f t="shared" si="2606"/>
        <v>0</v>
      </c>
      <c r="K499" s="124">
        <f t="shared" si="2606"/>
        <v>0</v>
      </c>
      <c r="L499" s="124">
        <f t="shared" si="2606"/>
        <v>0</v>
      </c>
      <c r="M499" s="124">
        <f t="shared" si="2606"/>
        <v>0</v>
      </c>
      <c r="N499" s="124">
        <f t="shared" si="2606"/>
        <v>0</v>
      </c>
      <c r="O499" s="124">
        <f t="shared" si="2606"/>
        <v>0</v>
      </c>
      <c r="P499" s="124">
        <f t="shared" si="2606"/>
        <v>0</v>
      </c>
      <c r="Q499" s="124">
        <f t="shared" si="2606"/>
        <v>0</v>
      </c>
      <c r="R499" s="124">
        <f t="shared" si="2606"/>
        <v>0</v>
      </c>
      <c r="S499" s="124">
        <f t="shared" si="2606"/>
        <v>0</v>
      </c>
      <c r="T499" s="124">
        <f t="shared" si="2606"/>
        <v>0</v>
      </c>
      <c r="U499" s="124">
        <f t="shared" si="2606"/>
        <v>0</v>
      </c>
      <c r="V499" s="124">
        <f t="shared" si="2607"/>
        <v>0</v>
      </c>
      <c r="W499" s="124" t="e">
        <f t="shared" si="2607"/>
        <v>#N/A</v>
      </c>
      <c r="X499" s="124" t="e">
        <f t="shared" si="2607"/>
        <v>#N/A</v>
      </c>
      <c r="Y499" s="124" t="e">
        <f t="shared" si="2607"/>
        <v>#N/A</v>
      </c>
      <c r="Z499" s="124" t="e">
        <f t="shared" si="2607"/>
        <v>#N/A</v>
      </c>
      <c r="AA499" s="124" t="e">
        <f t="shared" si="2607"/>
        <v>#N/A</v>
      </c>
      <c r="AB499" s="124" t="e">
        <f t="shared" si="2607"/>
        <v>#N/A</v>
      </c>
      <c r="AC499" s="124" t="e">
        <f t="shared" si="2607"/>
        <v>#N/A</v>
      </c>
      <c r="AD499" s="124" t="e">
        <f t="shared" si="2607"/>
        <v>#N/A</v>
      </c>
      <c r="AE499" s="124" t="e">
        <f t="shared" si="2607"/>
        <v>#N/A</v>
      </c>
      <c r="AF499" s="124" t="e">
        <f t="shared" si="2607"/>
        <v>#N/A</v>
      </c>
      <c r="AG499" s="124" t="e">
        <f t="shared" si="2607"/>
        <v>#N/A</v>
      </c>
      <c r="AH499" s="124" t="e">
        <f t="shared" si="2607"/>
        <v>#N/A</v>
      </c>
      <c r="AI499" s="124" t="e">
        <f t="shared" si="2607"/>
        <v>#N/A</v>
      </c>
      <c r="AJ499" s="124" t="e">
        <f t="shared" si="2607"/>
        <v>#N/A</v>
      </c>
      <c r="AK499" s="124" t="e">
        <f t="shared" si="2607"/>
        <v>#N/A</v>
      </c>
      <c r="AL499" s="124" t="e">
        <f t="shared" si="2608"/>
        <v>#N/A</v>
      </c>
      <c r="AM499" s="124" t="e">
        <f t="shared" si="2608"/>
        <v>#N/A</v>
      </c>
      <c r="AN499" s="124" t="e">
        <f t="shared" si="2608"/>
        <v>#N/A</v>
      </c>
      <c r="AO499" s="124" t="e">
        <f t="shared" si="2608"/>
        <v>#N/A</v>
      </c>
      <c r="AP499" s="124" t="e">
        <f t="shared" si="2608"/>
        <v>#N/A</v>
      </c>
      <c r="AQ499" s="124" t="e">
        <f t="shared" si="2608"/>
        <v>#N/A</v>
      </c>
      <c r="AR499" s="124" t="e">
        <f t="shared" si="2608"/>
        <v>#N/A</v>
      </c>
      <c r="AS499" s="124" t="e">
        <f t="shared" si="2608"/>
        <v>#N/A</v>
      </c>
      <c r="AT499" s="124" t="e">
        <f t="shared" si="2608"/>
        <v>#N/A</v>
      </c>
      <c r="AU499" s="124" t="e">
        <f t="shared" si="2608"/>
        <v>#N/A</v>
      </c>
      <c r="AV499" s="124" t="e">
        <f t="shared" si="2608"/>
        <v>#N/A</v>
      </c>
      <c r="AW499" s="124" t="e">
        <f t="shared" si="2608"/>
        <v>#N/A</v>
      </c>
      <c r="AX499" s="124" t="e">
        <f t="shared" si="2608"/>
        <v>#N/A</v>
      </c>
      <c r="AY499" s="124" t="e">
        <f t="shared" si="2608"/>
        <v>#N/A</v>
      </c>
      <c r="AZ499" s="124" t="e">
        <f t="shared" si="2608"/>
        <v>#N/A</v>
      </c>
      <c r="BA499" s="124" t="e">
        <f t="shared" si="2608"/>
        <v>#N/A</v>
      </c>
      <c r="BB499" s="124" t="e">
        <f t="shared" si="2609"/>
        <v>#N/A</v>
      </c>
      <c r="BC499" s="124" t="e">
        <f t="shared" si="2609"/>
        <v>#N/A</v>
      </c>
      <c r="BD499" s="124" t="e">
        <f t="shared" si="2609"/>
        <v>#N/A</v>
      </c>
      <c r="BE499" s="124" t="e">
        <f t="shared" si="2609"/>
        <v>#N/A</v>
      </c>
      <c r="BF499" s="124" t="e">
        <f t="shared" si="2609"/>
        <v>#N/A</v>
      </c>
      <c r="BG499" s="124" t="e">
        <f t="shared" si="2609"/>
        <v>#N/A</v>
      </c>
      <c r="BH499" s="124" t="e">
        <f t="shared" si="2609"/>
        <v>#N/A</v>
      </c>
      <c r="BI499" s="124" t="e">
        <f t="shared" si="2609"/>
        <v>#N/A</v>
      </c>
      <c r="BJ499" s="124" t="e">
        <f t="shared" si="2609"/>
        <v>#N/A</v>
      </c>
      <c r="BK499" s="124" t="e">
        <f t="shared" si="2609"/>
        <v>#N/A</v>
      </c>
      <c r="BL499" s="124" t="e">
        <f t="shared" si="2609"/>
        <v>#N/A</v>
      </c>
      <c r="BM499" s="124" t="e">
        <f t="shared" si="2609"/>
        <v>#N/A</v>
      </c>
      <c r="BN499" s="124" t="e">
        <f t="shared" si="2609"/>
        <v>#N/A</v>
      </c>
    </row>
    <row r="500" spans="3:66" s="124" customFormat="1" hidden="1">
      <c r="C500" s="124" t="s">
        <v>304</v>
      </c>
      <c r="E500" s="124">
        <f t="shared" si="2610"/>
        <v>0</v>
      </c>
      <c r="F500" s="124">
        <f t="shared" si="2606"/>
        <v>0</v>
      </c>
      <c r="G500" s="124">
        <f t="shared" si="2606"/>
        <v>0</v>
      </c>
      <c r="H500" s="124">
        <f t="shared" si="2606"/>
        <v>0</v>
      </c>
      <c r="I500" s="124">
        <f t="shared" si="2606"/>
        <v>0</v>
      </c>
      <c r="J500" s="124">
        <f t="shared" si="2606"/>
        <v>0</v>
      </c>
      <c r="K500" s="124">
        <f t="shared" si="2606"/>
        <v>0</v>
      </c>
      <c r="L500" s="124">
        <f t="shared" si="2606"/>
        <v>0</v>
      </c>
      <c r="M500" s="124">
        <f t="shared" si="2606"/>
        <v>0</v>
      </c>
      <c r="N500" s="124">
        <f t="shared" si="2606"/>
        <v>0</v>
      </c>
      <c r="O500" s="124">
        <f t="shared" si="2606"/>
        <v>0</v>
      </c>
      <c r="P500" s="124">
        <f t="shared" si="2606"/>
        <v>0</v>
      </c>
      <c r="Q500" s="124">
        <f t="shared" si="2606"/>
        <v>0</v>
      </c>
      <c r="R500" s="124">
        <f t="shared" si="2606"/>
        <v>0</v>
      </c>
      <c r="S500" s="124">
        <f t="shared" si="2606"/>
        <v>0</v>
      </c>
      <c r="T500" s="124">
        <f t="shared" si="2606"/>
        <v>0</v>
      </c>
      <c r="U500" s="124">
        <f t="shared" si="2606"/>
        <v>0</v>
      </c>
      <c r="V500" s="124">
        <f t="shared" si="2607"/>
        <v>0</v>
      </c>
      <c r="W500" s="124" t="e">
        <f t="shared" si="2607"/>
        <v>#N/A</v>
      </c>
      <c r="X500" s="124" t="e">
        <f t="shared" si="2607"/>
        <v>#N/A</v>
      </c>
      <c r="Y500" s="124" t="e">
        <f t="shared" si="2607"/>
        <v>#N/A</v>
      </c>
      <c r="Z500" s="124" t="e">
        <f t="shared" si="2607"/>
        <v>#N/A</v>
      </c>
      <c r="AA500" s="124" t="e">
        <f t="shared" si="2607"/>
        <v>#N/A</v>
      </c>
      <c r="AB500" s="124" t="e">
        <f t="shared" si="2607"/>
        <v>#N/A</v>
      </c>
      <c r="AC500" s="124" t="e">
        <f t="shared" si="2607"/>
        <v>#N/A</v>
      </c>
      <c r="AD500" s="124" t="e">
        <f t="shared" si="2607"/>
        <v>#N/A</v>
      </c>
      <c r="AE500" s="124" t="e">
        <f t="shared" si="2607"/>
        <v>#N/A</v>
      </c>
      <c r="AF500" s="124" t="e">
        <f t="shared" si="2607"/>
        <v>#N/A</v>
      </c>
      <c r="AG500" s="124" t="e">
        <f t="shared" si="2607"/>
        <v>#N/A</v>
      </c>
      <c r="AH500" s="124" t="e">
        <f t="shared" si="2607"/>
        <v>#N/A</v>
      </c>
      <c r="AI500" s="124" t="e">
        <f t="shared" si="2607"/>
        <v>#N/A</v>
      </c>
      <c r="AJ500" s="124" t="e">
        <f t="shared" si="2607"/>
        <v>#N/A</v>
      </c>
      <c r="AK500" s="124" t="e">
        <f t="shared" si="2607"/>
        <v>#N/A</v>
      </c>
      <c r="AL500" s="124" t="e">
        <f t="shared" si="2608"/>
        <v>#N/A</v>
      </c>
      <c r="AM500" s="124" t="e">
        <f t="shared" si="2608"/>
        <v>#N/A</v>
      </c>
      <c r="AN500" s="124" t="e">
        <f t="shared" si="2608"/>
        <v>#N/A</v>
      </c>
      <c r="AO500" s="124" t="e">
        <f t="shared" si="2608"/>
        <v>#N/A</v>
      </c>
      <c r="AP500" s="124" t="e">
        <f t="shared" si="2608"/>
        <v>#N/A</v>
      </c>
      <c r="AQ500" s="124" t="e">
        <f t="shared" si="2608"/>
        <v>#N/A</v>
      </c>
      <c r="AR500" s="124" t="e">
        <f t="shared" si="2608"/>
        <v>#N/A</v>
      </c>
      <c r="AS500" s="124" t="e">
        <f t="shared" si="2608"/>
        <v>#N/A</v>
      </c>
      <c r="AT500" s="124" t="e">
        <f t="shared" si="2608"/>
        <v>#N/A</v>
      </c>
      <c r="AU500" s="124" t="e">
        <f t="shared" si="2608"/>
        <v>#N/A</v>
      </c>
      <c r="AV500" s="124" t="e">
        <f t="shared" si="2608"/>
        <v>#N/A</v>
      </c>
      <c r="AW500" s="124" t="e">
        <f t="shared" si="2608"/>
        <v>#N/A</v>
      </c>
      <c r="AX500" s="124" t="e">
        <f t="shared" si="2608"/>
        <v>#N/A</v>
      </c>
      <c r="AY500" s="124" t="e">
        <f t="shared" si="2608"/>
        <v>#N/A</v>
      </c>
      <c r="AZ500" s="124" t="e">
        <f t="shared" si="2608"/>
        <v>#N/A</v>
      </c>
      <c r="BA500" s="124" t="e">
        <f t="shared" si="2608"/>
        <v>#N/A</v>
      </c>
      <c r="BB500" s="124" t="e">
        <f t="shared" si="2609"/>
        <v>#N/A</v>
      </c>
      <c r="BC500" s="124" t="e">
        <f t="shared" si="2609"/>
        <v>#N/A</v>
      </c>
      <c r="BD500" s="124" t="e">
        <f t="shared" si="2609"/>
        <v>#N/A</v>
      </c>
      <c r="BE500" s="124" t="e">
        <f t="shared" si="2609"/>
        <v>#N/A</v>
      </c>
      <c r="BF500" s="124" t="e">
        <f t="shared" si="2609"/>
        <v>#N/A</v>
      </c>
      <c r="BG500" s="124" t="e">
        <f t="shared" si="2609"/>
        <v>#N/A</v>
      </c>
      <c r="BH500" s="124" t="e">
        <f t="shared" si="2609"/>
        <v>#N/A</v>
      </c>
      <c r="BI500" s="124" t="e">
        <f t="shared" si="2609"/>
        <v>#N/A</v>
      </c>
      <c r="BJ500" s="124" t="e">
        <f t="shared" si="2609"/>
        <v>#N/A</v>
      </c>
      <c r="BK500" s="124" t="e">
        <f t="shared" si="2609"/>
        <v>#N/A</v>
      </c>
      <c r="BL500" s="124" t="e">
        <f t="shared" si="2609"/>
        <v>#N/A</v>
      </c>
      <c r="BM500" s="124" t="e">
        <f t="shared" si="2609"/>
        <v>#N/A</v>
      </c>
      <c r="BN500" s="124" t="e">
        <f t="shared" si="2609"/>
        <v>#N/A</v>
      </c>
    </row>
    <row r="501" spans="3:66" s="124" customFormat="1" hidden="1"/>
    <row r="502" spans="3:66" s="124" customFormat="1" hidden="1">
      <c r="C502" s="124" t="s">
        <v>303</v>
      </c>
      <c r="F502" s="124">
        <f>E496</f>
        <v>0</v>
      </c>
      <c r="G502" s="124">
        <f t="shared" ref="G502:V506" si="2611">F496</f>
        <v>0</v>
      </c>
      <c r="H502" s="124">
        <f t="shared" si="2611"/>
        <v>0</v>
      </c>
      <c r="I502" s="124">
        <f t="shared" si="2611"/>
        <v>0</v>
      </c>
      <c r="J502" s="124">
        <f t="shared" si="2611"/>
        <v>0</v>
      </c>
      <c r="K502" s="124">
        <f t="shared" si="2611"/>
        <v>0</v>
      </c>
      <c r="L502" s="124">
        <f t="shared" si="2611"/>
        <v>0</v>
      </c>
      <c r="M502" s="124">
        <f t="shared" si="2611"/>
        <v>0</v>
      </c>
      <c r="N502" s="124">
        <f t="shared" si="2611"/>
        <v>0</v>
      </c>
      <c r="O502" s="124">
        <f t="shared" si="2611"/>
        <v>0</v>
      </c>
      <c r="P502" s="124">
        <f t="shared" si="2611"/>
        <v>0</v>
      </c>
      <c r="Q502" s="124">
        <f t="shared" si="2611"/>
        <v>0</v>
      </c>
      <c r="R502" s="124">
        <f t="shared" si="2611"/>
        <v>0</v>
      </c>
      <c r="S502" s="124">
        <f t="shared" si="2611"/>
        <v>0</v>
      </c>
      <c r="T502" s="124">
        <f t="shared" si="2611"/>
        <v>0</v>
      </c>
      <c r="U502" s="124">
        <f t="shared" si="2611"/>
        <v>0</v>
      </c>
      <c r="V502" s="124">
        <f t="shared" si="2611"/>
        <v>0</v>
      </c>
      <c r="W502" s="124">
        <f t="shared" ref="W502:AL506" si="2612">V496</f>
        <v>0</v>
      </c>
      <c r="X502" s="124">
        <f t="shared" si="2612"/>
        <v>0</v>
      </c>
      <c r="Y502" s="124" t="e">
        <f t="shared" si="2612"/>
        <v>#N/A</v>
      </c>
      <c r="Z502" s="124" t="e">
        <f t="shared" si="2612"/>
        <v>#N/A</v>
      </c>
      <c r="AA502" s="124" t="e">
        <f t="shared" si="2612"/>
        <v>#N/A</v>
      </c>
      <c r="AB502" s="124" t="e">
        <f t="shared" si="2612"/>
        <v>#N/A</v>
      </c>
      <c r="AC502" s="124" t="e">
        <f t="shared" si="2612"/>
        <v>#N/A</v>
      </c>
      <c r="AD502" s="124" t="e">
        <f t="shared" si="2612"/>
        <v>#N/A</v>
      </c>
      <c r="AE502" s="124" t="e">
        <f t="shared" si="2612"/>
        <v>#N/A</v>
      </c>
      <c r="AF502" s="124" t="e">
        <f t="shared" si="2612"/>
        <v>#N/A</v>
      </c>
      <c r="AG502" s="124" t="e">
        <f t="shared" si="2612"/>
        <v>#N/A</v>
      </c>
      <c r="AH502" s="124" t="e">
        <f t="shared" si="2612"/>
        <v>#N/A</v>
      </c>
      <c r="AI502" s="124" t="e">
        <f t="shared" si="2612"/>
        <v>#N/A</v>
      </c>
      <c r="AJ502" s="124" t="e">
        <f t="shared" si="2612"/>
        <v>#N/A</v>
      </c>
      <c r="AK502" s="124" t="e">
        <f t="shared" si="2612"/>
        <v>#N/A</v>
      </c>
      <c r="AL502" s="124" t="e">
        <f t="shared" si="2612"/>
        <v>#N/A</v>
      </c>
      <c r="AM502" s="124" t="e">
        <f t="shared" ref="AM502:BB506" si="2613">AL496</f>
        <v>#N/A</v>
      </c>
      <c r="AN502" s="124" t="e">
        <f t="shared" si="2613"/>
        <v>#N/A</v>
      </c>
      <c r="AO502" s="124" t="e">
        <f t="shared" si="2613"/>
        <v>#N/A</v>
      </c>
      <c r="AP502" s="124" t="e">
        <f t="shared" si="2613"/>
        <v>#N/A</v>
      </c>
      <c r="AQ502" s="124" t="e">
        <f t="shared" si="2613"/>
        <v>#N/A</v>
      </c>
      <c r="AR502" s="124" t="e">
        <f t="shared" si="2613"/>
        <v>#N/A</v>
      </c>
      <c r="AS502" s="124" t="e">
        <f t="shared" si="2613"/>
        <v>#N/A</v>
      </c>
      <c r="AT502" s="124" t="e">
        <f t="shared" si="2613"/>
        <v>#N/A</v>
      </c>
      <c r="AU502" s="124" t="e">
        <f t="shared" si="2613"/>
        <v>#N/A</v>
      </c>
      <c r="AV502" s="124" t="e">
        <f t="shared" si="2613"/>
        <v>#N/A</v>
      </c>
      <c r="AW502" s="124" t="e">
        <f t="shared" si="2613"/>
        <v>#N/A</v>
      </c>
      <c r="AX502" s="124" t="e">
        <f t="shared" si="2613"/>
        <v>#N/A</v>
      </c>
      <c r="AY502" s="124" t="e">
        <f t="shared" si="2613"/>
        <v>#N/A</v>
      </c>
      <c r="AZ502" s="124" t="e">
        <f t="shared" si="2613"/>
        <v>#N/A</v>
      </c>
      <c r="BA502" s="124" t="e">
        <f t="shared" si="2613"/>
        <v>#N/A</v>
      </c>
      <c r="BB502" s="124" t="e">
        <f t="shared" si="2613"/>
        <v>#N/A</v>
      </c>
      <c r="BC502" s="124" t="e">
        <f t="shared" ref="BC502:BN506" si="2614">BB496</f>
        <v>#N/A</v>
      </c>
      <c r="BD502" s="124" t="e">
        <f t="shared" si="2614"/>
        <v>#N/A</v>
      </c>
      <c r="BE502" s="124" t="e">
        <f t="shared" si="2614"/>
        <v>#N/A</v>
      </c>
      <c r="BF502" s="124" t="e">
        <f t="shared" si="2614"/>
        <v>#N/A</v>
      </c>
      <c r="BG502" s="124" t="e">
        <f t="shared" si="2614"/>
        <v>#N/A</v>
      </c>
      <c r="BH502" s="124" t="e">
        <f t="shared" si="2614"/>
        <v>#N/A</v>
      </c>
      <c r="BI502" s="124" t="e">
        <f t="shared" si="2614"/>
        <v>#N/A</v>
      </c>
      <c r="BJ502" s="124" t="e">
        <f t="shared" si="2614"/>
        <v>#N/A</v>
      </c>
      <c r="BK502" s="124" t="e">
        <f t="shared" si="2614"/>
        <v>#N/A</v>
      </c>
      <c r="BL502" s="124" t="e">
        <f t="shared" si="2614"/>
        <v>#N/A</v>
      </c>
      <c r="BM502" s="124" t="e">
        <f t="shared" si="2614"/>
        <v>#N/A</v>
      </c>
      <c r="BN502" s="124" t="e">
        <f t="shared" si="2614"/>
        <v>#N/A</v>
      </c>
    </row>
    <row r="503" spans="3:66" s="124" customFormat="1" hidden="1">
      <c r="C503" s="124" t="s">
        <v>29</v>
      </c>
      <c r="F503" s="124">
        <f t="shared" ref="F503:F506" si="2615">E497</f>
        <v>0</v>
      </c>
      <c r="G503" s="124">
        <f t="shared" si="2611"/>
        <v>0</v>
      </c>
      <c r="H503" s="124">
        <f t="shared" si="2611"/>
        <v>0</v>
      </c>
      <c r="I503" s="124">
        <f t="shared" si="2611"/>
        <v>0</v>
      </c>
      <c r="J503" s="124">
        <f t="shared" si="2611"/>
        <v>0</v>
      </c>
      <c r="K503" s="124">
        <f t="shared" si="2611"/>
        <v>0</v>
      </c>
      <c r="L503" s="124">
        <f t="shared" si="2611"/>
        <v>0</v>
      </c>
      <c r="M503" s="124">
        <f t="shared" si="2611"/>
        <v>0</v>
      </c>
      <c r="N503" s="124">
        <f t="shared" si="2611"/>
        <v>0</v>
      </c>
      <c r="O503" s="124">
        <f t="shared" si="2611"/>
        <v>0</v>
      </c>
      <c r="P503" s="124">
        <f t="shared" si="2611"/>
        <v>0</v>
      </c>
      <c r="Q503" s="124">
        <f t="shared" si="2611"/>
        <v>0</v>
      </c>
      <c r="R503" s="124">
        <f t="shared" si="2611"/>
        <v>0</v>
      </c>
      <c r="S503" s="124">
        <f t="shared" si="2611"/>
        <v>0</v>
      </c>
      <c r="T503" s="124">
        <f t="shared" si="2611"/>
        <v>0</v>
      </c>
      <c r="U503" s="124">
        <f t="shared" si="2611"/>
        <v>0</v>
      </c>
      <c r="V503" s="124">
        <f t="shared" si="2611"/>
        <v>0</v>
      </c>
      <c r="W503" s="124">
        <f t="shared" si="2612"/>
        <v>0</v>
      </c>
      <c r="X503" s="124" t="e">
        <f t="shared" si="2612"/>
        <v>#N/A</v>
      </c>
      <c r="Y503" s="124" t="e">
        <f t="shared" si="2612"/>
        <v>#N/A</v>
      </c>
      <c r="Z503" s="124" t="e">
        <f t="shared" si="2612"/>
        <v>#N/A</v>
      </c>
      <c r="AA503" s="124" t="e">
        <f t="shared" si="2612"/>
        <v>#N/A</v>
      </c>
      <c r="AB503" s="124" t="e">
        <f t="shared" si="2612"/>
        <v>#N/A</v>
      </c>
      <c r="AC503" s="124" t="e">
        <f t="shared" si="2612"/>
        <v>#N/A</v>
      </c>
      <c r="AD503" s="124" t="e">
        <f t="shared" si="2612"/>
        <v>#N/A</v>
      </c>
      <c r="AE503" s="124" t="e">
        <f t="shared" si="2612"/>
        <v>#N/A</v>
      </c>
      <c r="AF503" s="124" t="e">
        <f t="shared" si="2612"/>
        <v>#N/A</v>
      </c>
      <c r="AG503" s="124" t="e">
        <f t="shared" si="2612"/>
        <v>#N/A</v>
      </c>
      <c r="AH503" s="124" t="e">
        <f t="shared" si="2612"/>
        <v>#N/A</v>
      </c>
      <c r="AI503" s="124" t="e">
        <f t="shared" si="2612"/>
        <v>#N/A</v>
      </c>
      <c r="AJ503" s="124" t="e">
        <f t="shared" si="2612"/>
        <v>#N/A</v>
      </c>
      <c r="AK503" s="124" t="e">
        <f t="shared" si="2612"/>
        <v>#N/A</v>
      </c>
      <c r="AL503" s="124" t="e">
        <f t="shared" si="2612"/>
        <v>#N/A</v>
      </c>
      <c r="AM503" s="124" t="e">
        <f t="shared" si="2613"/>
        <v>#N/A</v>
      </c>
      <c r="AN503" s="124" t="e">
        <f t="shared" si="2613"/>
        <v>#N/A</v>
      </c>
      <c r="AO503" s="124" t="e">
        <f t="shared" si="2613"/>
        <v>#N/A</v>
      </c>
      <c r="AP503" s="124" t="e">
        <f t="shared" si="2613"/>
        <v>#N/A</v>
      </c>
      <c r="AQ503" s="124" t="e">
        <f t="shared" si="2613"/>
        <v>#N/A</v>
      </c>
      <c r="AR503" s="124" t="e">
        <f t="shared" si="2613"/>
        <v>#N/A</v>
      </c>
      <c r="AS503" s="124" t="e">
        <f t="shared" si="2613"/>
        <v>#N/A</v>
      </c>
      <c r="AT503" s="124" t="e">
        <f t="shared" si="2613"/>
        <v>#N/A</v>
      </c>
      <c r="AU503" s="124" t="e">
        <f t="shared" si="2613"/>
        <v>#N/A</v>
      </c>
      <c r="AV503" s="124" t="e">
        <f t="shared" si="2613"/>
        <v>#N/A</v>
      </c>
      <c r="AW503" s="124" t="e">
        <f t="shared" si="2613"/>
        <v>#N/A</v>
      </c>
      <c r="AX503" s="124" t="e">
        <f t="shared" si="2613"/>
        <v>#N/A</v>
      </c>
      <c r="AY503" s="124" t="e">
        <f t="shared" si="2613"/>
        <v>#N/A</v>
      </c>
      <c r="AZ503" s="124" t="e">
        <f t="shared" si="2613"/>
        <v>#N/A</v>
      </c>
      <c r="BA503" s="124" t="e">
        <f t="shared" si="2613"/>
        <v>#N/A</v>
      </c>
      <c r="BB503" s="124" t="e">
        <f t="shared" si="2613"/>
        <v>#N/A</v>
      </c>
      <c r="BC503" s="124" t="e">
        <f t="shared" si="2614"/>
        <v>#N/A</v>
      </c>
      <c r="BD503" s="124" t="e">
        <f t="shared" si="2614"/>
        <v>#N/A</v>
      </c>
      <c r="BE503" s="124" t="e">
        <f t="shared" si="2614"/>
        <v>#N/A</v>
      </c>
      <c r="BF503" s="124" t="e">
        <f t="shared" si="2614"/>
        <v>#N/A</v>
      </c>
      <c r="BG503" s="124" t="e">
        <f t="shared" si="2614"/>
        <v>#N/A</v>
      </c>
      <c r="BH503" s="124" t="e">
        <f t="shared" si="2614"/>
        <v>#N/A</v>
      </c>
      <c r="BI503" s="124" t="e">
        <f t="shared" si="2614"/>
        <v>#N/A</v>
      </c>
      <c r="BJ503" s="124" t="e">
        <f t="shared" si="2614"/>
        <v>#N/A</v>
      </c>
      <c r="BK503" s="124" t="e">
        <f t="shared" si="2614"/>
        <v>#N/A</v>
      </c>
      <c r="BL503" s="124" t="e">
        <f t="shared" si="2614"/>
        <v>#N/A</v>
      </c>
      <c r="BM503" s="124" t="e">
        <f t="shared" si="2614"/>
        <v>#N/A</v>
      </c>
      <c r="BN503" s="124" t="e">
        <f t="shared" si="2614"/>
        <v>#N/A</v>
      </c>
    </row>
    <row r="504" spans="3:66" s="124" customFormat="1" hidden="1">
      <c r="C504" s="124" t="s">
        <v>31</v>
      </c>
      <c r="F504" s="124">
        <f t="shared" si="2615"/>
        <v>0</v>
      </c>
      <c r="G504" s="124">
        <f t="shared" si="2611"/>
        <v>0</v>
      </c>
      <c r="H504" s="124">
        <f t="shared" si="2611"/>
        <v>0</v>
      </c>
      <c r="I504" s="124">
        <f t="shared" si="2611"/>
        <v>0</v>
      </c>
      <c r="J504" s="124">
        <f t="shared" si="2611"/>
        <v>0</v>
      </c>
      <c r="K504" s="124">
        <f t="shared" si="2611"/>
        <v>0</v>
      </c>
      <c r="L504" s="124">
        <f t="shared" si="2611"/>
        <v>0</v>
      </c>
      <c r="M504" s="124">
        <f t="shared" si="2611"/>
        <v>0</v>
      </c>
      <c r="N504" s="124">
        <f t="shared" si="2611"/>
        <v>0</v>
      </c>
      <c r="O504" s="124">
        <f t="shared" si="2611"/>
        <v>0</v>
      </c>
      <c r="P504" s="124">
        <f t="shared" si="2611"/>
        <v>0</v>
      </c>
      <c r="Q504" s="124">
        <f t="shared" si="2611"/>
        <v>0</v>
      </c>
      <c r="R504" s="124">
        <f t="shared" si="2611"/>
        <v>0</v>
      </c>
      <c r="S504" s="124">
        <f t="shared" si="2611"/>
        <v>0</v>
      </c>
      <c r="T504" s="124">
        <f t="shared" si="2611"/>
        <v>0</v>
      </c>
      <c r="U504" s="124">
        <f t="shared" si="2611"/>
        <v>0</v>
      </c>
      <c r="V504" s="124">
        <f t="shared" si="2611"/>
        <v>0</v>
      </c>
      <c r="W504" s="124">
        <f t="shared" si="2612"/>
        <v>0</v>
      </c>
      <c r="X504" s="124" t="e">
        <f t="shared" si="2612"/>
        <v>#N/A</v>
      </c>
      <c r="Y504" s="124" t="e">
        <f t="shared" si="2612"/>
        <v>#N/A</v>
      </c>
      <c r="Z504" s="124" t="e">
        <f t="shared" si="2612"/>
        <v>#N/A</v>
      </c>
      <c r="AA504" s="124" t="e">
        <f t="shared" si="2612"/>
        <v>#N/A</v>
      </c>
      <c r="AB504" s="124" t="e">
        <f t="shared" si="2612"/>
        <v>#N/A</v>
      </c>
      <c r="AC504" s="124" t="e">
        <f t="shared" si="2612"/>
        <v>#N/A</v>
      </c>
      <c r="AD504" s="124" t="e">
        <f t="shared" si="2612"/>
        <v>#N/A</v>
      </c>
      <c r="AE504" s="124" t="e">
        <f t="shared" si="2612"/>
        <v>#N/A</v>
      </c>
      <c r="AF504" s="124" t="e">
        <f t="shared" si="2612"/>
        <v>#N/A</v>
      </c>
      <c r="AG504" s="124" t="e">
        <f t="shared" si="2612"/>
        <v>#N/A</v>
      </c>
      <c r="AH504" s="124" t="e">
        <f t="shared" si="2612"/>
        <v>#N/A</v>
      </c>
      <c r="AI504" s="124" t="e">
        <f t="shared" si="2612"/>
        <v>#N/A</v>
      </c>
      <c r="AJ504" s="124" t="e">
        <f t="shared" si="2612"/>
        <v>#N/A</v>
      </c>
      <c r="AK504" s="124" t="e">
        <f t="shared" si="2612"/>
        <v>#N/A</v>
      </c>
      <c r="AL504" s="124" t="e">
        <f t="shared" si="2612"/>
        <v>#N/A</v>
      </c>
      <c r="AM504" s="124" t="e">
        <f t="shared" si="2613"/>
        <v>#N/A</v>
      </c>
      <c r="AN504" s="124" t="e">
        <f t="shared" si="2613"/>
        <v>#N/A</v>
      </c>
      <c r="AO504" s="124" t="e">
        <f t="shared" si="2613"/>
        <v>#N/A</v>
      </c>
      <c r="AP504" s="124" t="e">
        <f t="shared" si="2613"/>
        <v>#N/A</v>
      </c>
      <c r="AQ504" s="124" t="e">
        <f t="shared" si="2613"/>
        <v>#N/A</v>
      </c>
      <c r="AR504" s="124" t="e">
        <f t="shared" si="2613"/>
        <v>#N/A</v>
      </c>
      <c r="AS504" s="124" t="e">
        <f t="shared" si="2613"/>
        <v>#N/A</v>
      </c>
      <c r="AT504" s="124" t="e">
        <f t="shared" si="2613"/>
        <v>#N/A</v>
      </c>
      <c r="AU504" s="124" t="e">
        <f t="shared" si="2613"/>
        <v>#N/A</v>
      </c>
      <c r="AV504" s="124" t="e">
        <f t="shared" si="2613"/>
        <v>#N/A</v>
      </c>
      <c r="AW504" s="124" t="e">
        <f t="shared" si="2613"/>
        <v>#N/A</v>
      </c>
      <c r="AX504" s="124" t="e">
        <f t="shared" si="2613"/>
        <v>#N/A</v>
      </c>
      <c r="AY504" s="124" t="e">
        <f t="shared" si="2613"/>
        <v>#N/A</v>
      </c>
      <c r="AZ504" s="124" t="e">
        <f t="shared" si="2613"/>
        <v>#N/A</v>
      </c>
      <c r="BA504" s="124" t="e">
        <f t="shared" si="2613"/>
        <v>#N/A</v>
      </c>
      <c r="BB504" s="124" t="e">
        <f t="shared" si="2613"/>
        <v>#N/A</v>
      </c>
      <c r="BC504" s="124" t="e">
        <f t="shared" si="2614"/>
        <v>#N/A</v>
      </c>
      <c r="BD504" s="124" t="e">
        <f t="shared" si="2614"/>
        <v>#N/A</v>
      </c>
      <c r="BE504" s="124" t="e">
        <f t="shared" si="2614"/>
        <v>#N/A</v>
      </c>
      <c r="BF504" s="124" t="e">
        <f t="shared" si="2614"/>
        <v>#N/A</v>
      </c>
      <c r="BG504" s="124" t="e">
        <f t="shared" si="2614"/>
        <v>#N/A</v>
      </c>
      <c r="BH504" s="124" t="e">
        <f t="shared" si="2614"/>
        <v>#N/A</v>
      </c>
      <c r="BI504" s="124" t="e">
        <f t="shared" si="2614"/>
        <v>#N/A</v>
      </c>
      <c r="BJ504" s="124" t="e">
        <f t="shared" si="2614"/>
        <v>#N/A</v>
      </c>
      <c r="BK504" s="124" t="e">
        <f t="shared" si="2614"/>
        <v>#N/A</v>
      </c>
      <c r="BL504" s="124" t="e">
        <f t="shared" si="2614"/>
        <v>#N/A</v>
      </c>
      <c r="BM504" s="124" t="e">
        <f t="shared" si="2614"/>
        <v>#N/A</v>
      </c>
      <c r="BN504" s="124" t="e">
        <f t="shared" si="2614"/>
        <v>#N/A</v>
      </c>
    </row>
    <row r="505" spans="3:66" s="124" customFormat="1" hidden="1">
      <c r="C505" s="124" t="s">
        <v>33</v>
      </c>
      <c r="F505" s="124">
        <f t="shared" si="2615"/>
        <v>0</v>
      </c>
      <c r="G505" s="124">
        <f t="shared" si="2611"/>
        <v>0</v>
      </c>
      <c r="H505" s="124">
        <f t="shared" si="2611"/>
        <v>0</v>
      </c>
      <c r="I505" s="124">
        <f t="shared" si="2611"/>
        <v>0</v>
      </c>
      <c r="J505" s="124">
        <f t="shared" si="2611"/>
        <v>0</v>
      </c>
      <c r="K505" s="124">
        <f t="shared" si="2611"/>
        <v>0</v>
      </c>
      <c r="L505" s="124">
        <f t="shared" si="2611"/>
        <v>0</v>
      </c>
      <c r="M505" s="124">
        <f t="shared" si="2611"/>
        <v>0</v>
      </c>
      <c r="N505" s="124">
        <f t="shared" si="2611"/>
        <v>0</v>
      </c>
      <c r="O505" s="124">
        <f t="shared" si="2611"/>
        <v>0</v>
      </c>
      <c r="P505" s="124">
        <f t="shared" si="2611"/>
        <v>0</v>
      </c>
      <c r="Q505" s="124">
        <f t="shared" si="2611"/>
        <v>0</v>
      </c>
      <c r="R505" s="124">
        <f t="shared" si="2611"/>
        <v>0</v>
      </c>
      <c r="S505" s="124">
        <f t="shared" si="2611"/>
        <v>0</v>
      </c>
      <c r="T505" s="124">
        <f t="shared" si="2611"/>
        <v>0</v>
      </c>
      <c r="U505" s="124">
        <f t="shared" si="2611"/>
        <v>0</v>
      </c>
      <c r="V505" s="124">
        <f t="shared" si="2611"/>
        <v>0</v>
      </c>
      <c r="W505" s="124">
        <f t="shared" si="2612"/>
        <v>0</v>
      </c>
      <c r="X505" s="124" t="e">
        <f t="shared" si="2612"/>
        <v>#N/A</v>
      </c>
      <c r="Y505" s="124" t="e">
        <f t="shared" si="2612"/>
        <v>#N/A</v>
      </c>
      <c r="Z505" s="124" t="e">
        <f t="shared" si="2612"/>
        <v>#N/A</v>
      </c>
      <c r="AA505" s="124" t="e">
        <f t="shared" si="2612"/>
        <v>#N/A</v>
      </c>
      <c r="AB505" s="124" t="e">
        <f t="shared" si="2612"/>
        <v>#N/A</v>
      </c>
      <c r="AC505" s="124" t="e">
        <f t="shared" si="2612"/>
        <v>#N/A</v>
      </c>
      <c r="AD505" s="124" t="e">
        <f t="shared" si="2612"/>
        <v>#N/A</v>
      </c>
      <c r="AE505" s="124" t="e">
        <f t="shared" si="2612"/>
        <v>#N/A</v>
      </c>
      <c r="AF505" s="124" t="e">
        <f t="shared" si="2612"/>
        <v>#N/A</v>
      </c>
      <c r="AG505" s="124" t="e">
        <f t="shared" si="2612"/>
        <v>#N/A</v>
      </c>
      <c r="AH505" s="124" t="e">
        <f t="shared" si="2612"/>
        <v>#N/A</v>
      </c>
      <c r="AI505" s="124" t="e">
        <f t="shared" si="2612"/>
        <v>#N/A</v>
      </c>
      <c r="AJ505" s="124" t="e">
        <f t="shared" si="2612"/>
        <v>#N/A</v>
      </c>
      <c r="AK505" s="124" t="e">
        <f t="shared" si="2612"/>
        <v>#N/A</v>
      </c>
      <c r="AL505" s="124" t="e">
        <f t="shared" si="2612"/>
        <v>#N/A</v>
      </c>
      <c r="AM505" s="124" t="e">
        <f t="shared" si="2613"/>
        <v>#N/A</v>
      </c>
      <c r="AN505" s="124" t="e">
        <f t="shared" si="2613"/>
        <v>#N/A</v>
      </c>
      <c r="AO505" s="124" t="e">
        <f t="shared" si="2613"/>
        <v>#N/A</v>
      </c>
      <c r="AP505" s="124" t="e">
        <f t="shared" si="2613"/>
        <v>#N/A</v>
      </c>
      <c r="AQ505" s="124" t="e">
        <f t="shared" si="2613"/>
        <v>#N/A</v>
      </c>
      <c r="AR505" s="124" t="e">
        <f t="shared" si="2613"/>
        <v>#N/A</v>
      </c>
      <c r="AS505" s="124" t="e">
        <f t="shared" si="2613"/>
        <v>#N/A</v>
      </c>
      <c r="AT505" s="124" t="e">
        <f t="shared" si="2613"/>
        <v>#N/A</v>
      </c>
      <c r="AU505" s="124" t="e">
        <f t="shared" si="2613"/>
        <v>#N/A</v>
      </c>
      <c r="AV505" s="124" t="e">
        <f t="shared" si="2613"/>
        <v>#N/A</v>
      </c>
      <c r="AW505" s="124" t="e">
        <f t="shared" si="2613"/>
        <v>#N/A</v>
      </c>
      <c r="AX505" s="124" t="e">
        <f t="shared" si="2613"/>
        <v>#N/A</v>
      </c>
      <c r="AY505" s="124" t="e">
        <f t="shared" si="2613"/>
        <v>#N/A</v>
      </c>
      <c r="AZ505" s="124" t="e">
        <f t="shared" si="2613"/>
        <v>#N/A</v>
      </c>
      <c r="BA505" s="124" t="e">
        <f t="shared" si="2613"/>
        <v>#N/A</v>
      </c>
      <c r="BB505" s="124" t="e">
        <f t="shared" si="2613"/>
        <v>#N/A</v>
      </c>
      <c r="BC505" s="124" t="e">
        <f t="shared" si="2614"/>
        <v>#N/A</v>
      </c>
      <c r="BD505" s="124" t="e">
        <f t="shared" si="2614"/>
        <v>#N/A</v>
      </c>
      <c r="BE505" s="124" t="e">
        <f t="shared" si="2614"/>
        <v>#N/A</v>
      </c>
      <c r="BF505" s="124" t="e">
        <f t="shared" si="2614"/>
        <v>#N/A</v>
      </c>
      <c r="BG505" s="124" t="e">
        <f t="shared" si="2614"/>
        <v>#N/A</v>
      </c>
      <c r="BH505" s="124" t="e">
        <f t="shared" si="2614"/>
        <v>#N/A</v>
      </c>
      <c r="BI505" s="124" t="e">
        <f t="shared" si="2614"/>
        <v>#N/A</v>
      </c>
      <c r="BJ505" s="124" t="e">
        <f t="shared" si="2614"/>
        <v>#N/A</v>
      </c>
      <c r="BK505" s="124" t="e">
        <f t="shared" si="2614"/>
        <v>#N/A</v>
      </c>
      <c r="BL505" s="124" t="e">
        <f t="shared" si="2614"/>
        <v>#N/A</v>
      </c>
      <c r="BM505" s="124" t="e">
        <f t="shared" si="2614"/>
        <v>#N/A</v>
      </c>
      <c r="BN505" s="124" t="e">
        <f t="shared" si="2614"/>
        <v>#N/A</v>
      </c>
    </row>
    <row r="506" spans="3:66" s="124" customFormat="1" hidden="1">
      <c r="C506" s="124" t="s">
        <v>304</v>
      </c>
      <c r="F506" s="124">
        <f t="shared" si="2615"/>
        <v>0</v>
      </c>
      <c r="G506" s="124">
        <f t="shared" si="2611"/>
        <v>0</v>
      </c>
      <c r="H506" s="124">
        <f t="shared" si="2611"/>
        <v>0</v>
      </c>
      <c r="I506" s="124">
        <f t="shared" si="2611"/>
        <v>0</v>
      </c>
      <c r="J506" s="124">
        <f t="shared" si="2611"/>
        <v>0</v>
      </c>
      <c r="K506" s="124">
        <f t="shared" si="2611"/>
        <v>0</v>
      </c>
      <c r="L506" s="124">
        <f t="shared" si="2611"/>
        <v>0</v>
      </c>
      <c r="M506" s="124">
        <f t="shared" si="2611"/>
        <v>0</v>
      </c>
      <c r="N506" s="124">
        <f t="shared" si="2611"/>
        <v>0</v>
      </c>
      <c r="O506" s="124">
        <f t="shared" si="2611"/>
        <v>0</v>
      </c>
      <c r="P506" s="124">
        <f t="shared" si="2611"/>
        <v>0</v>
      </c>
      <c r="Q506" s="124">
        <f t="shared" si="2611"/>
        <v>0</v>
      </c>
      <c r="R506" s="124">
        <f t="shared" si="2611"/>
        <v>0</v>
      </c>
      <c r="S506" s="124">
        <f t="shared" si="2611"/>
        <v>0</v>
      </c>
      <c r="T506" s="124">
        <f t="shared" si="2611"/>
        <v>0</v>
      </c>
      <c r="U506" s="124">
        <f t="shared" si="2611"/>
        <v>0</v>
      </c>
      <c r="V506" s="124">
        <f t="shared" si="2611"/>
        <v>0</v>
      </c>
      <c r="W506" s="124">
        <f t="shared" si="2612"/>
        <v>0</v>
      </c>
      <c r="X506" s="124" t="e">
        <f t="shared" si="2612"/>
        <v>#N/A</v>
      </c>
      <c r="Y506" s="124" t="e">
        <f t="shared" si="2612"/>
        <v>#N/A</v>
      </c>
      <c r="Z506" s="124" t="e">
        <f t="shared" si="2612"/>
        <v>#N/A</v>
      </c>
      <c r="AA506" s="124" t="e">
        <f t="shared" si="2612"/>
        <v>#N/A</v>
      </c>
      <c r="AB506" s="124" t="e">
        <f t="shared" si="2612"/>
        <v>#N/A</v>
      </c>
      <c r="AC506" s="124" t="e">
        <f t="shared" si="2612"/>
        <v>#N/A</v>
      </c>
      <c r="AD506" s="124" t="e">
        <f t="shared" si="2612"/>
        <v>#N/A</v>
      </c>
      <c r="AE506" s="124" t="e">
        <f t="shared" si="2612"/>
        <v>#N/A</v>
      </c>
      <c r="AF506" s="124" t="e">
        <f t="shared" si="2612"/>
        <v>#N/A</v>
      </c>
      <c r="AG506" s="124" t="e">
        <f t="shared" si="2612"/>
        <v>#N/A</v>
      </c>
      <c r="AH506" s="124" t="e">
        <f t="shared" si="2612"/>
        <v>#N/A</v>
      </c>
      <c r="AI506" s="124" t="e">
        <f t="shared" si="2612"/>
        <v>#N/A</v>
      </c>
      <c r="AJ506" s="124" t="e">
        <f t="shared" si="2612"/>
        <v>#N/A</v>
      </c>
      <c r="AK506" s="124" t="e">
        <f t="shared" si="2612"/>
        <v>#N/A</v>
      </c>
      <c r="AL506" s="124" t="e">
        <f t="shared" si="2612"/>
        <v>#N/A</v>
      </c>
      <c r="AM506" s="124" t="e">
        <f t="shared" si="2613"/>
        <v>#N/A</v>
      </c>
      <c r="AN506" s="124" t="e">
        <f t="shared" si="2613"/>
        <v>#N/A</v>
      </c>
      <c r="AO506" s="124" t="e">
        <f t="shared" si="2613"/>
        <v>#N/A</v>
      </c>
      <c r="AP506" s="124" t="e">
        <f t="shared" si="2613"/>
        <v>#N/A</v>
      </c>
      <c r="AQ506" s="124" t="e">
        <f t="shared" si="2613"/>
        <v>#N/A</v>
      </c>
      <c r="AR506" s="124" t="e">
        <f t="shared" si="2613"/>
        <v>#N/A</v>
      </c>
      <c r="AS506" s="124" t="e">
        <f t="shared" si="2613"/>
        <v>#N/A</v>
      </c>
      <c r="AT506" s="124" t="e">
        <f t="shared" si="2613"/>
        <v>#N/A</v>
      </c>
      <c r="AU506" s="124" t="e">
        <f t="shared" si="2613"/>
        <v>#N/A</v>
      </c>
      <c r="AV506" s="124" t="e">
        <f t="shared" si="2613"/>
        <v>#N/A</v>
      </c>
      <c r="AW506" s="124" t="e">
        <f t="shared" si="2613"/>
        <v>#N/A</v>
      </c>
      <c r="AX506" s="124" t="e">
        <f t="shared" si="2613"/>
        <v>#N/A</v>
      </c>
      <c r="AY506" s="124" t="e">
        <f t="shared" si="2613"/>
        <v>#N/A</v>
      </c>
      <c r="AZ506" s="124" t="e">
        <f t="shared" si="2613"/>
        <v>#N/A</v>
      </c>
      <c r="BA506" s="124" t="e">
        <f t="shared" si="2613"/>
        <v>#N/A</v>
      </c>
      <c r="BB506" s="124" t="e">
        <f t="shared" si="2613"/>
        <v>#N/A</v>
      </c>
      <c r="BC506" s="124" t="e">
        <f t="shared" si="2614"/>
        <v>#N/A</v>
      </c>
      <c r="BD506" s="124" t="e">
        <f t="shared" si="2614"/>
        <v>#N/A</v>
      </c>
      <c r="BE506" s="124" t="e">
        <f t="shared" si="2614"/>
        <v>#N/A</v>
      </c>
      <c r="BF506" s="124" t="e">
        <f t="shared" si="2614"/>
        <v>#N/A</v>
      </c>
      <c r="BG506" s="124" t="e">
        <f t="shared" si="2614"/>
        <v>#N/A</v>
      </c>
      <c r="BH506" s="124" t="e">
        <f t="shared" si="2614"/>
        <v>#N/A</v>
      </c>
      <c r="BI506" s="124" t="e">
        <f t="shared" si="2614"/>
        <v>#N/A</v>
      </c>
      <c r="BJ506" s="124" t="e">
        <f t="shared" si="2614"/>
        <v>#N/A</v>
      </c>
      <c r="BK506" s="124" t="e">
        <f t="shared" si="2614"/>
        <v>#N/A</v>
      </c>
      <c r="BL506" s="124" t="e">
        <f t="shared" si="2614"/>
        <v>#N/A</v>
      </c>
      <c r="BM506" s="124" t="e">
        <f t="shared" si="2614"/>
        <v>#N/A</v>
      </c>
      <c r="BN506" s="124" t="e">
        <f t="shared" si="2614"/>
        <v>#N/A</v>
      </c>
    </row>
    <row r="507" spans="3:66" s="124" customFormat="1" hidden="1"/>
    <row r="508" spans="3:66" s="124" customFormat="1" hidden="1">
      <c r="C508" s="124" t="s">
        <v>303</v>
      </c>
      <c r="G508" s="124">
        <f>F502</f>
        <v>0</v>
      </c>
      <c r="H508" s="124">
        <f t="shared" ref="H508:W512" si="2616">G502</f>
        <v>0</v>
      </c>
      <c r="I508" s="124">
        <f t="shared" si="2616"/>
        <v>0</v>
      </c>
      <c r="J508" s="124">
        <f t="shared" si="2616"/>
        <v>0</v>
      </c>
      <c r="K508" s="124">
        <f t="shared" si="2616"/>
        <v>0</v>
      </c>
      <c r="L508" s="124">
        <f t="shared" si="2616"/>
        <v>0</v>
      </c>
      <c r="M508" s="124">
        <f t="shared" si="2616"/>
        <v>0</v>
      </c>
      <c r="N508" s="124">
        <f t="shared" si="2616"/>
        <v>0</v>
      </c>
      <c r="O508" s="124">
        <f t="shared" si="2616"/>
        <v>0</v>
      </c>
      <c r="P508" s="124">
        <f t="shared" si="2616"/>
        <v>0</v>
      </c>
      <c r="Q508" s="124">
        <f t="shared" si="2616"/>
        <v>0</v>
      </c>
      <c r="R508" s="124">
        <f t="shared" si="2616"/>
        <v>0</v>
      </c>
      <c r="S508" s="124">
        <f t="shared" si="2616"/>
        <v>0</v>
      </c>
      <c r="T508" s="124">
        <f t="shared" si="2616"/>
        <v>0</v>
      </c>
      <c r="U508" s="124">
        <f t="shared" si="2616"/>
        <v>0</v>
      </c>
      <c r="V508" s="124">
        <f t="shared" si="2616"/>
        <v>0</v>
      </c>
      <c r="W508" s="124">
        <f t="shared" si="2616"/>
        <v>0</v>
      </c>
      <c r="X508" s="124">
        <f t="shared" ref="X508:AM512" si="2617">W502</f>
        <v>0</v>
      </c>
      <c r="Y508" s="124">
        <f t="shared" si="2617"/>
        <v>0</v>
      </c>
      <c r="Z508" s="124" t="e">
        <f t="shared" si="2617"/>
        <v>#N/A</v>
      </c>
      <c r="AA508" s="124" t="e">
        <f t="shared" si="2617"/>
        <v>#N/A</v>
      </c>
      <c r="AB508" s="124" t="e">
        <f t="shared" si="2617"/>
        <v>#N/A</v>
      </c>
      <c r="AC508" s="124" t="e">
        <f t="shared" si="2617"/>
        <v>#N/A</v>
      </c>
      <c r="AD508" s="124" t="e">
        <f t="shared" si="2617"/>
        <v>#N/A</v>
      </c>
      <c r="AE508" s="124" t="e">
        <f t="shared" si="2617"/>
        <v>#N/A</v>
      </c>
      <c r="AF508" s="124" t="e">
        <f t="shared" si="2617"/>
        <v>#N/A</v>
      </c>
      <c r="AG508" s="124" t="e">
        <f t="shared" si="2617"/>
        <v>#N/A</v>
      </c>
      <c r="AH508" s="124" t="e">
        <f t="shared" si="2617"/>
        <v>#N/A</v>
      </c>
      <c r="AI508" s="124" t="e">
        <f t="shared" si="2617"/>
        <v>#N/A</v>
      </c>
      <c r="AJ508" s="124" t="e">
        <f t="shared" si="2617"/>
        <v>#N/A</v>
      </c>
      <c r="AK508" s="124" t="e">
        <f t="shared" si="2617"/>
        <v>#N/A</v>
      </c>
      <c r="AL508" s="124" t="e">
        <f t="shared" si="2617"/>
        <v>#N/A</v>
      </c>
      <c r="AM508" s="124" t="e">
        <f t="shared" si="2617"/>
        <v>#N/A</v>
      </c>
      <c r="AN508" s="124" t="e">
        <f t="shared" ref="AN508:BC512" si="2618">AM502</f>
        <v>#N/A</v>
      </c>
      <c r="AO508" s="124" t="e">
        <f t="shared" si="2618"/>
        <v>#N/A</v>
      </c>
      <c r="AP508" s="124" t="e">
        <f t="shared" si="2618"/>
        <v>#N/A</v>
      </c>
      <c r="AQ508" s="124" t="e">
        <f t="shared" si="2618"/>
        <v>#N/A</v>
      </c>
      <c r="AR508" s="124" t="e">
        <f t="shared" si="2618"/>
        <v>#N/A</v>
      </c>
      <c r="AS508" s="124" t="e">
        <f t="shared" si="2618"/>
        <v>#N/A</v>
      </c>
      <c r="AT508" s="124" t="e">
        <f t="shared" si="2618"/>
        <v>#N/A</v>
      </c>
      <c r="AU508" s="124" t="e">
        <f t="shared" si="2618"/>
        <v>#N/A</v>
      </c>
      <c r="AV508" s="124" t="e">
        <f t="shared" si="2618"/>
        <v>#N/A</v>
      </c>
      <c r="AW508" s="124" t="e">
        <f t="shared" si="2618"/>
        <v>#N/A</v>
      </c>
      <c r="AX508" s="124" t="e">
        <f t="shared" si="2618"/>
        <v>#N/A</v>
      </c>
      <c r="AY508" s="124" t="e">
        <f t="shared" si="2618"/>
        <v>#N/A</v>
      </c>
      <c r="AZ508" s="124" t="e">
        <f t="shared" si="2618"/>
        <v>#N/A</v>
      </c>
      <c r="BA508" s="124" t="e">
        <f t="shared" si="2618"/>
        <v>#N/A</v>
      </c>
      <c r="BB508" s="124" t="e">
        <f t="shared" si="2618"/>
        <v>#N/A</v>
      </c>
      <c r="BC508" s="124" t="e">
        <f t="shared" si="2618"/>
        <v>#N/A</v>
      </c>
      <c r="BD508" s="124" t="e">
        <f t="shared" ref="BD508:BN512" si="2619">BC502</f>
        <v>#N/A</v>
      </c>
      <c r="BE508" s="124" t="e">
        <f t="shared" si="2619"/>
        <v>#N/A</v>
      </c>
      <c r="BF508" s="124" t="e">
        <f t="shared" si="2619"/>
        <v>#N/A</v>
      </c>
      <c r="BG508" s="124" t="e">
        <f t="shared" si="2619"/>
        <v>#N/A</v>
      </c>
      <c r="BH508" s="124" t="e">
        <f t="shared" si="2619"/>
        <v>#N/A</v>
      </c>
      <c r="BI508" s="124" t="e">
        <f t="shared" si="2619"/>
        <v>#N/A</v>
      </c>
      <c r="BJ508" s="124" t="e">
        <f t="shared" si="2619"/>
        <v>#N/A</v>
      </c>
      <c r="BK508" s="124" t="e">
        <f t="shared" si="2619"/>
        <v>#N/A</v>
      </c>
      <c r="BL508" s="124" t="e">
        <f t="shared" si="2619"/>
        <v>#N/A</v>
      </c>
      <c r="BM508" s="124" t="e">
        <f t="shared" si="2619"/>
        <v>#N/A</v>
      </c>
      <c r="BN508" s="124" t="e">
        <f t="shared" si="2619"/>
        <v>#N/A</v>
      </c>
    </row>
    <row r="509" spans="3:66" s="124" customFormat="1" hidden="1">
      <c r="C509" s="124" t="s">
        <v>29</v>
      </c>
      <c r="G509" s="124">
        <f t="shared" ref="G509:G512" si="2620">F503</f>
        <v>0</v>
      </c>
      <c r="H509" s="124">
        <f t="shared" si="2616"/>
        <v>0</v>
      </c>
      <c r="I509" s="124">
        <f t="shared" si="2616"/>
        <v>0</v>
      </c>
      <c r="J509" s="124">
        <f t="shared" si="2616"/>
        <v>0</v>
      </c>
      <c r="K509" s="124">
        <f t="shared" si="2616"/>
        <v>0</v>
      </c>
      <c r="L509" s="124">
        <f t="shared" si="2616"/>
        <v>0</v>
      </c>
      <c r="M509" s="124">
        <f t="shared" si="2616"/>
        <v>0</v>
      </c>
      <c r="N509" s="124">
        <f t="shared" si="2616"/>
        <v>0</v>
      </c>
      <c r="O509" s="124">
        <f t="shared" si="2616"/>
        <v>0</v>
      </c>
      <c r="P509" s="124">
        <f t="shared" si="2616"/>
        <v>0</v>
      </c>
      <c r="Q509" s="124">
        <f t="shared" si="2616"/>
        <v>0</v>
      </c>
      <c r="R509" s="124">
        <f t="shared" si="2616"/>
        <v>0</v>
      </c>
      <c r="S509" s="124">
        <f t="shared" si="2616"/>
        <v>0</v>
      </c>
      <c r="T509" s="124">
        <f t="shared" si="2616"/>
        <v>0</v>
      </c>
      <c r="U509" s="124">
        <f t="shared" si="2616"/>
        <v>0</v>
      </c>
      <c r="V509" s="124">
        <f t="shared" si="2616"/>
        <v>0</v>
      </c>
      <c r="W509" s="124">
        <f t="shared" si="2616"/>
        <v>0</v>
      </c>
      <c r="X509" s="124">
        <f t="shared" si="2617"/>
        <v>0</v>
      </c>
      <c r="Y509" s="124" t="e">
        <f t="shared" si="2617"/>
        <v>#N/A</v>
      </c>
      <c r="Z509" s="124" t="e">
        <f t="shared" si="2617"/>
        <v>#N/A</v>
      </c>
      <c r="AA509" s="124" t="e">
        <f t="shared" si="2617"/>
        <v>#N/A</v>
      </c>
      <c r="AB509" s="124" t="e">
        <f t="shared" si="2617"/>
        <v>#N/A</v>
      </c>
      <c r="AC509" s="124" t="e">
        <f t="shared" si="2617"/>
        <v>#N/A</v>
      </c>
      <c r="AD509" s="124" t="e">
        <f t="shared" si="2617"/>
        <v>#N/A</v>
      </c>
      <c r="AE509" s="124" t="e">
        <f t="shared" si="2617"/>
        <v>#N/A</v>
      </c>
      <c r="AF509" s="124" t="e">
        <f t="shared" si="2617"/>
        <v>#N/A</v>
      </c>
      <c r="AG509" s="124" t="e">
        <f t="shared" si="2617"/>
        <v>#N/A</v>
      </c>
      <c r="AH509" s="124" t="e">
        <f t="shared" si="2617"/>
        <v>#N/A</v>
      </c>
      <c r="AI509" s="124" t="e">
        <f t="shared" si="2617"/>
        <v>#N/A</v>
      </c>
      <c r="AJ509" s="124" t="e">
        <f t="shared" si="2617"/>
        <v>#N/A</v>
      </c>
      <c r="AK509" s="124" t="e">
        <f t="shared" si="2617"/>
        <v>#N/A</v>
      </c>
      <c r="AL509" s="124" t="e">
        <f t="shared" si="2617"/>
        <v>#N/A</v>
      </c>
      <c r="AM509" s="124" t="e">
        <f t="shared" si="2617"/>
        <v>#N/A</v>
      </c>
      <c r="AN509" s="124" t="e">
        <f t="shared" si="2618"/>
        <v>#N/A</v>
      </c>
      <c r="AO509" s="124" t="e">
        <f t="shared" si="2618"/>
        <v>#N/A</v>
      </c>
      <c r="AP509" s="124" t="e">
        <f t="shared" si="2618"/>
        <v>#N/A</v>
      </c>
      <c r="AQ509" s="124" t="e">
        <f t="shared" si="2618"/>
        <v>#N/A</v>
      </c>
      <c r="AR509" s="124" t="e">
        <f t="shared" si="2618"/>
        <v>#N/A</v>
      </c>
      <c r="AS509" s="124" t="e">
        <f t="shared" si="2618"/>
        <v>#N/A</v>
      </c>
      <c r="AT509" s="124" t="e">
        <f t="shared" si="2618"/>
        <v>#N/A</v>
      </c>
      <c r="AU509" s="124" t="e">
        <f t="shared" si="2618"/>
        <v>#N/A</v>
      </c>
      <c r="AV509" s="124" t="e">
        <f t="shared" si="2618"/>
        <v>#N/A</v>
      </c>
      <c r="AW509" s="124" t="e">
        <f t="shared" si="2618"/>
        <v>#N/A</v>
      </c>
      <c r="AX509" s="124" t="e">
        <f t="shared" si="2618"/>
        <v>#N/A</v>
      </c>
      <c r="AY509" s="124" t="e">
        <f t="shared" si="2618"/>
        <v>#N/A</v>
      </c>
      <c r="AZ509" s="124" t="e">
        <f t="shared" si="2618"/>
        <v>#N/A</v>
      </c>
      <c r="BA509" s="124" t="e">
        <f t="shared" si="2618"/>
        <v>#N/A</v>
      </c>
      <c r="BB509" s="124" t="e">
        <f t="shared" si="2618"/>
        <v>#N/A</v>
      </c>
      <c r="BC509" s="124" t="e">
        <f t="shared" si="2618"/>
        <v>#N/A</v>
      </c>
      <c r="BD509" s="124" t="e">
        <f t="shared" si="2619"/>
        <v>#N/A</v>
      </c>
      <c r="BE509" s="124" t="e">
        <f t="shared" si="2619"/>
        <v>#N/A</v>
      </c>
      <c r="BF509" s="124" t="e">
        <f t="shared" si="2619"/>
        <v>#N/A</v>
      </c>
      <c r="BG509" s="124" t="e">
        <f t="shared" si="2619"/>
        <v>#N/A</v>
      </c>
      <c r="BH509" s="124" t="e">
        <f t="shared" si="2619"/>
        <v>#N/A</v>
      </c>
      <c r="BI509" s="124" t="e">
        <f t="shared" si="2619"/>
        <v>#N/A</v>
      </c>
      <c r="BJ509" s="124" t="e">
        <f t="shared" si="2619"/>
        <v>#N/A</v>
      </c>
      <c r="BK509" s="124" t="e">
        <f t="shared" si="2619"/>
        <v>#N/A</v>
      </c>
      <c r="BL509" s="124" t="e">
        <f t="shared" si="2619"/>
        <v>#N/A</v>
      </c>
      <c r="BM509" s="124" t="e">
        <f t="shared" si="2619"/>
        <v>#N/A</v>
      </c>
      <c r="BN509" s="124" t="e">
        <f t="shared" si="2619"/>
        <v>#N/A</v>
      </c>
    </row>
    <row r="510" spans="3:66" s="124" customFormat="1" hidden="1">
      <c r="C510" s="124" t="s">
        <v>31</v>
      </c>
      <c r="G510" s="124">
        <f t="shared" si="2620"/>
        <v>0</v>
      </c>
      <c r="H510" s="124">
        <f t="shared" si="2616"/>
        <v>0</v>
      </c>
      <c r="I510" s="124">
        <f t="shared" si="2616"/>
        <v>0</v>
      </c>
      <c r="J510" s="124">
        <f t="shared" si="2616"/>
        <v>0</v>
      </c>
      <c r="K510" s="124">
        <f t="shared" si="2616"/>
        <v>0</v>
      </c>
      <c r="L510" s="124">
        <f t="shared" si="2616"/>
        <v>0</v>
      </c>
      <c r="M510" s="124">
        <f t="shared" si="2616"/>
        <v>0</v>
      </c>
      <c r="N510" s="124">
        <f t="shared" si="2616"/>
        <v>0</v>
      </c>
      <c r="O510" s="124">
        <f t="shared" si="2616"/>
        <v>0</v>
      </c>
      <c r="P510" s="124">
        <f t="shared" si="2616"/>
        <v>0</v>
      </c>
      <c r="Q510" s="124">
        <f t="shared" si="2616"/>
        <v>0</v>
      </c>
      <c r="R510" s="124">
        <f t="shared" si="2616"/>
        <v>0</v>
      </c>
      <c r="S510" s="124">
        <f t="shared" si="2616"/>
        <v>0</v>
      </c>
      <c r="T510" s="124">
        <f t="shared" si="2616"/>
        <v>0</v>
      </c>
      <c r="U510" s="124">
        <f t="shared" si="2616"/>
        <v>0</v>
      </c>
      <c r="V510" s="124">
        <f t="shared" si="2616"/>
        <v>0</v>
      </c>
      <c r="W510" s="124">
        <f t="shared" si="2616"/>
        <v>0</v>
      </c>
      <c r="X510" s="124">
        <f t="shared" si="2617"/>
        <v>0</v>
      </c>
      <c r="Y510" s="124" t="e">
        <f t="shared" si="2617"/>
        <v>#N/A</v>
      </c>
      <c r="Z510" s="124" t="e">
        <f t="shared" si="2617"/>
        <v>#N/A</v>
      </c>
      <c r="AA510" s="124" t="e">
        <f t="shared" si="2617"/>
        <v>#N/A</v>
      </c>
      <c r="AB510" s="124" t="e">
        <f t="shared" si="2617"/>
        <v>#N/A</v>
      </c>
      <c r="AC510" s="124" t="e">
        <f t="shared" si="2617"/>
        <v>#N/A</v>
      </c>
      <c r="AD510" s="124" t="e">
        <f t="shared" si="2617"/>
        <v>#N/A</v>
      </c>
      <c r="AE510" s="124" t="e">
        <f t="shared" si="2617"/>
        <v>#N/A</v>
      </c>
      <c r="AF510" s="124" t="e">
        <f t="shared" si="2617"/>
        <v>#N/A</v>
      </c>
      <c r="AG510" s="124" t="e">
        <f t="shared" si="2617"/>
        <v>#N/A</v>
      </c>
      <c r="AH510" s="124" t="e">
        <f t="shared" si="2617"/>
        <v>#N/A</v>
      </c>
      <c r="AI510" s="124" t="e">
        <f t="shared" si="2617"/>
        <v>#N/A</v>
      </c>
      <c r="AJ510" s="124" t="e">
        <f t="shared" si="2617"/>
        <v>#N/A</v>
      </c>
      <c r="AK510" s="124" t="e">
        <f t="shared" si="2617"/>
        <v>#N/A</v>
      </c>
      <c r="AL510" s="124" t="e">
        <f t="shared" si="2617"/>
        <v>#N/A</v>
      </c>
      <c r="AM510" s="124" t="e">
        <f t="shared" si="2617"/>
        <v>#N/A</v>
      </c>
      <c r="AN510" s="124" t="e">
        <f t="shared" si="2618"/>
        <v>#N/A</v>
      </c>
      <c r="AO510" s="124" t="e">
        <f t="shared" si="2618"/>
        <v>#N/A</v>
      </c>
      <c r="AP510" s="124" t="e">
        <f t="shared" si="2618"/>
        <v>#N/A</v>
      </c>
      <c r="AQ510" s="124" t="e">
        <f t="shared" si="2618"/>
        <v>#N/A</v>
      </c>
      <c r="AR510" s="124" t="e">
        <f t="shared" si="2618"/>
        <v>#N/A</v>
      </c>
      <c r="AS510" s="124" t="e">
        <f t="shared" si="2618"/>
        <v>#N/A</v>
      </c>
      <c r="AT510" s="124" t="e">
        <f t="shared" si="2618"/>
        <v>#N/A</v>
      </c>
      <c r="AU510" s="124" t="e">
        <f t="shared" si="2618"/>
        <v>#N/A</v>
      </c>
      <c r="AV510" s="124" t="e">
        <f t="shared" si="2618"/>
        <v>#N/A</v>
      </c>
      <c r="AW510" s="124" t="e">
        <f t="shared" si="2618"/>
        <v>#N/A</v>
      </c>
      <c r="AX510" s="124" t="e">
        <f t="shared" si="2618"/>
        <v>#N/A</v>
      </c>
      <c r="AY510" s="124" t="e">
        <f t="shared" si="2618"/>
        <v>#N/A</v>
      </c>
      <c r="AZ510" s="124" t="e">
        <f t="shared" si="2618"/>
        <v>#N/A</v>
      </c>
      <c r="BA510" s="124" t="e">
        <f t="shared" si="2618"/>
        <v>#N/A</v>
      </c>
      <c r="BB510" s="124" t="e">
        <f t="shared" si="2618"/>
        <v>#N/A</v>
      </c>
      <c r="BC510" s="124" t="e">
        <f t="shared" si="2618"/>
        <v>#N/A</v>
      </c>
      <c r="BD510" s="124" t="e">
        <f t="shared" si="2619"/>
        <v>#N/A</v>
      </c>
      <c r="BE510" s="124" t="e">
        <f t="shared" si="2619"/>
        <v>#N/A</v>
      </c>
      <c r="BF510" s="124" t="e">
        <f t="shared" si="2619"/>
        <v>#N/A</v>
      </c>
      <c r="BG510" s="124" t="e">
        <f t="shared" si="2619"/>
        <v>#N/A</v>
      </c>
      <c r="BH510" s="124" t="e">
        <f t="shared" si="2619"/>
        <v>#N/A</v>
      </c>
      <c r="BI510" s="124" t="e">
        <f t="shared" si="2619"/>
        <v>#N/A</v>
      </c>
      <c r="BJ510" s="124" t="e">
        <f t="shared" si="2619"/>
        <v>#N/A</v>
      </c>
      <c r="BK510" s="124" t="e">
        <f t="shared" si="2619"/>
        <v>#N/A</v>
      </c>
      <c r="BL510" s="124" t="e">
        <f t="shared" si="2619"/>
        <v>#N/A</v>
      </c>
      <c r="BM510" s="124" t="e">
        <f t="shared" si="2619"/>
        <v>#N/A</v>
      </c>
      <c r="BN510" s="124" t="e">
        <f t="shared" si="2619"/>
        <v>#N/A</v>
      </c>
    </row>
    <row r="511" spans="3:66" s="124" customFormat="1" hidden="1">
      <c r="C511" s="124" t="s">
        <v>33</v>
      </c>
      <c r="G511" s="124">
        <f t="shared" si="2620"/>
        <v>0</v>
      </c>
      <c r="H511" s="124">
        <f t="shared" si="2616"/>
        <v>0</v>
      </c>
      <c r="I511" s="124">
        <f t="shared" si="2616"/>
        <v>0</v>
      </c>
      <c r="J511" s="124">
        <f t="shared" si="2616"/>
        <v>0</v>
      </c>
      <c r="K511" s="124">
        <f t="shared" si="2616"/>
        <v>0</v>
      </c>
      <c r="L511" s="124">
        <f t="shared" si="2616"/>
        <v>0</v>
      </c>
      <c r="M511" s="124">
        <f t="shared" si="2616"/>
        <v>0</v>
      </c>
      <c r="N511" s="124">
        <f t="shared" si="2616"/>
        <v>0</v>
      </c>
      <c r="O511" s="124">
        <f t="shared" si="2616"/>
        <v>0</v>
      </c>
      <c r="P511" s="124">
        <f t="shared" si="2616"/>
        <v>0</v>
      </c>
      <c r="Q511" s="124">
        <f t="shared" si="2616"/>
        <v>0</v>
      </c>
      <c r="R511" s="124">
        <f t="shared" si="2616"/>
        <v>0</v>
      </c>
      <c r="S511" s="124">
        <f t="shared" si="2616"/>
        <v>0</v>
      </c>
      <c r="T511" s="124">
        <f t="shared" si="2616"/>
        <v>0</v>
      </c>
      <c r="U511" s="124">
        <f t="shared" si="2616"/>
        <v>0</v>
      </c>
      <c r="V511" s="124">
        <f t="shared" si="2616"/>
        <v>0</v>
      </c>
      <c r="W511" s="124">
        <f t="shared" si="2616"/>
        <v>0</v>
      </c>
      <c r="X511" s="124">
        <f t="shared" si="2617"/>
        <v>0</v>
      </c>
      <c r="Y511" s="124" t="e">
        <f t="shared" si="2617"/>
        <v>#N/A</v>
      </c>
      <c r="Z511" s="124" t="e">
        <f t="shared" si="2617"/>
        <v>#N/A</v>
      </c>
      <c r="AA511" s="124" t="e">
        <f t="shared" si="2617"/>
        <v>#N/A</v>
      </c>
      <c r="AB511" s="124" t="e">
        <f t="shared" si="2617"/>
        <v>#N/A</v>
      </c>
      <c r="AC511" s="124" t="e">
        <f t="shared" si="2617"/>
        <v>#N/A</v>
      </c>
      <c r="AD511" s="124" t="e">
        <f t="shared" si="2617"/>
        <v>#N/A</v>
      </c>
      <c r="AE511" s="124" t="e">
        <f t="shared" si="2617"/>
        <v>#N/A</v>
      </c>
      <c r="AF511" s="124" t="e">
        <f t="shared" si="2617"/>
        <v>#N/A</v>
      </c>
      <c r="AG511" s="124" t="e">
        <f t="shared" si="2617"/>
        <v>#N/A</v>
      </c>
      <c r="AH511" s="124" t="e">
        <f t="shared" si="2617"/>
        <v>#N/A</v>
      </c>
      <c r="AI511" s="124" t="e">
        <f t="shared" si="2617"/>
        <v>#N/A</v>
      </c>
      <c r="AJ511" s="124" t="e">
        <f t="shared" si="2617"/>
        <v>#N/A</v>
      </c>
      <c r="AK511" s="124" t="e">
        <f t="shared" si="2617"/>
        <v>#N/A</v>
      </c>
      <c r="AL511" s="124" t="e">
        <f t="shared" si="2617"/>
        <v>#N/A</v>
      </c>
      <c r="AM511" s="124" t="e">
        <f t="shared" si="2617"/>
        <v>#N/A</v>
      </c>
      <c r="AN511" s="124" t="e">
        <f t="shared" si="2618"/>
        <v>#N/A</v>
      </c>
      <c r="AO511" s="124" t="e">
        <f t="shared" si="2618"/>
        <v>#N/A</v>
      </c>
      <c r="AP511" s="124" t="e">
        <f t="shared" si="2618"/>
        <v>#N/A</v>
      </c>
      <c r="AQ511" s="124" t="e">
        <f t="shared" si="2618"/>
        <v>#N/A</v>
      </c>
      <c r="AR511" s="124" t="e">
        <f t="shared" si="2618"/>
        <v>#N/A</v>
      </c>
      <c r="AS511" s="124" t="e">
        <f t="shared" si="2618"/>
        <v>#N/A</v>
      </c>
      <c r="AT511" s="124" t="e">
        <f t="shared" si="2618"/>
        <v>#N/A</v>
      </c>
      <c r="AU511" s="124" t="e">
        <f t="shared" si="2618"/>
        <v>#N/A</v>
      </c>
      <c r="AV511" s="124" t="e">
        <f t="shared" si="2618"/>
        <v>#N/A</v>
      </c>
      <c r="AW511" s="124" t="e">
        <f t="shared" si="2618"/>
        <v>#N/A</v>
      </c>
      <c r="AX511" s="124" t="e">
        <f t="shared" si="2618"/>
        <v>#N/A</v>
      </c>
      <c r="AY511" s="124" t="e">
        <f t="shared" si="2618"/>
        <v>#N/A</v>
      </c>
      <c r="AZ511" s="124" t="e">
        <f t="shared" si="2618"/>
        <v>#N/A</v>
      </c>
      <c r="BA511" s="124" t="e">
        <f t="shared" si="2618"/>
        <v>#N/A</v>
      </c>
      <c r="BB511" s="124" t="e">
        <f t="shared" si="2618"/>
        <v>#N/A</v>
      </c>
      <c r="BC511" s="124" t="e">
        <f t="shared" si="2618"/>
        <v>#N/A</v>
      </c>
      <c r="BD511" s="124" t="e">
        <f t="shared" si="2619"/>
        <v>#N/A</v>
      </c>
      <c r="BE511" s="124" t="e">
        <f t="shared" si="2619"/>
        <v>#N/A</v>
      </c>
      <c r="BF511" s="124" t="e">
        <f t="shared" si="2619"/>
        <v>#N/A</v>
      </c>
      <c r="BG511" s="124" t="e">
        <f t="shared" si="2619"/>
        <v>#N/A</v>
      </c>
      <c r="BH511" s="124" t="e">
        <f t="shared" si="2619"/>
        <v>#N/A</v>
      </c>
      <c r="BI511" s="124" t="e">
        <f t="shared" si="2619"/>
        <v>#N/A</v>
      </c>
      <c r="BJ511" s="124" t="e">
        <f t="shared" si="2619"/>
        <v>#N/A</v>
      </c>
      <c r="BK511" s="124" t="e">
        <f t="shared" si="2619"/>
        <v>#N/A</v>
      </c>
      <c r="BL511" s="124" t="e">
        <f t="shared" si="2619"/>
        <v>#N/A</v>
      </c>
      <c r="BM511" s="124" t="e">
        <f t="shared" si="2619"/>
        <v>#N/A</v>
      </c>
      <c r="BN511" s="124" t="e">
        <f t="shared" si="2619"/>
        <v>#N/A</v>
      </c>
    </row>
    <row r="512" spans="3:66" s="124" customFormat="1" hidden="1">
      <c r="C512" s="124" t="s">
        <v>304</v>
      </c>
      <c r="G512" s="124">
        <f t="shared" si="2620"/>
        <v>0</v>
      </c>
      <c r="H512" s="124">
        <f t="shared" si="2616"/>
        <v>0</v>
      </c>
      <c r="I512" s="124">
        <f t="shared" si="2616"/>
        <v>0</v>
      </c>
      <c r="J512" s="124">
        <f t="shared" si="2616"/>
        <v>0</v>
      </c>
      <c r="K512" s="124">
        <f t="shared" si="2616"/>
        <v>0</v>
      </c>
      <c r="L512" s="124">
        <f t="shared" si="2616"/>
        <v>0</v>
      </c>
      <c r="M512" s="124">
        <f t="shared" si="2616"/>
        <v>0</v>
      </c>
      <c r="N512" s="124">
        <f t="shared" si="2616"/>
        <v>0</v>
      </c>
      <c r="O512" s="124">
        <f t="shared" si="2616"/>
        <v>0</v>
      </c>
      <c r="P512" s="124">
        <f t="shared" si="2616"/>
        <v>0</v>
      </c>
      <c r="Q512" s="124">
        <f t="shared" si="2616"/>
        <v>0</v>
      </c>
      <c r="R512" s="124">
        <f t="shared" si="2616"/>
        <v>0</v>
      </c>
      <c r="S512" s="124">
        <f t="shared" si="2616"/>
        <v>0</v>
      </c>
      <c r="T512" s="124">
        <f t="shared" si="2616"/>
        <v>0</v>
      </c>
      <c r="U512" s="124">
        <f t="shared" si="2616"/>
        <v>0</v>
      </c>
      <c r="V512" s="124">
        <f t="shared" si="2616"/>
        <v>0</v>
      </c>
      <c r="W512" s="124">
        <f t="shared" si="2616"/>
        <v>0</v>
      </c>
      <c r="X512" s="124">
        <f t="shared" si="2617"/>
        <v>0</v>
      </c>
      <c r="Y512" s="124" t="e">
        <f t="shared" si="2617"/>
        <v>#N/A</v>
      </c>
      <c r="Z512" s="124" t="e">
        <f t="shared" si="2617"/>
        <v>#N/A</v>
      </c>
      <c r="AA512" s="124" t="e">
        <f t="shared" si="2617"/>
        <v>#N/A</v>
      </c>
      <c r="AB512" s="124" t="e">
        <f t="shared" si="2617"/>
        <v>#N/A</v>
      </c>
      <c r="AC512" s="124" t="e">
        <f t="shared" si="2617"/>
        <v>#N/A</v>
      </c>
      <c r="AD512" s="124" t="e">
        <f t="shared" si="2617"/>
        <v>#N/A</v>
      </c>
      <c r="AE512" s="124" t="e">
        <f t="shared" si="2617"/>
        <v>#N/A</v>
      </c>
      <c r="AF512" s="124" t="e">
        <f t="shared" si="2617"/>
        <v>#N/A</v>
      </c>
      <c r="AG512" s="124" t="e">
        <f t="shared" si="2617"/>
        <v>#N/A</v>
      </c>
      <c r="AH512" s="124" t="e">
        <f t="shared" si="2617"/>
        <v>#N/A</v>
      </c>
      <c r="AI512" s="124" t="e">
        <f t="shared" si="2617"/>
        <v>#N/A</v>
      </c>
      <c r="AJ512" s="124" t="e">
        <f t="shared" si="2617"/>
        <v>#N/A</v>
      </c>
      <c r="AK512" s="124" t="e">
        <f t="shared" si="2617"/>
        <v>#N/A</v>
      </c>
      <c r="AL512" s="124" t="e">
        <f t="shared" si="2617"/>
        <v>#N/A</v>
      </c>
      <c r="AM512" s="124" t="e">
        <f t="shared" si="2617"/>
        <v>#N/A</v>
      </c>
      <c r="AN512" s="124" t="e">
        <f t="shared" si="2618"/>
        <v>#N/A</v>
      </c>
      <c r="AO512" s="124" t="e">
        <f t="shared" si="2618"/>
        <v>#N/A</v>
      </c>
      <c r="AP512" s="124" t="e">
        <f t="shared" si="2618"/>
        <v>#N/A</v>
      </c>
      <c r="AQ512" s="124" t="e">
        <f t="shared" si="2618"/>
        <v>#N/A</v>
      </c>
      <c r="AR512" s="124" t="e">
        <f t="shared" si="2618"/>
        <v>#N/A</v>
      </c>
      <c r="AS512" s="124" t="e">
        <f t="shared" si="2618"/>
        <v>#N/A</v>
      </c>
      <c r="AT512" s="124" t="e">
        <f t="shared" si="2618"/>
        <v>#N/A</v>
      </c>
      <c r="AU512" s="124" t="e">
        <f t="shared" si="2618"/>
        <v>#N/A</v>
      </c>
      <c r="AV512" s="124" t="e">
        <f t="shared" si="2618"/>
        <v>#N/A</v>
      </c>
      <c r="AW512" s="124" t="e">
        <f t="shared" si="2618"/>
        <v>#N/A</v>
      </c>
      <c r="AX512" s="124" t="e">
        <f t="shared" si="2618"/>
        <v>#N/A</v>
      </c>
      <c r="AY512" s="124" t="e">
        <f t="shared" si="2618"/>
        <v>#N/A</v>
      </c>
      <c r="AZ512" s="124" t="e">
        <f t="shared" si="2618"/>
        <v>#N/A</v>
      </c>
      <c r="BA512" s="124" t="e">
        <f t="shared" si="2618"/>
        <v>#N/A</v>
      </c>
      <c r="BB512" s="124" t="e">
        <f t="shared" si="2618"/>
        <v>#N/A</v>
      </c>
      <c r="BC512" s="124" t="e">
        <f t="shared" si="2618"/>
        <v>#N/A</v>
      </c>
      <c r="BD512" s="124" t="e">
        <f t="shared" si="2619"/>
        <v>#N/A</v>
      </c>
      <c r="BE512" s="124" t="e">
        <f t="shared" si="2619"/>
        <v>#N/A</v>
      </c>
      <c r="BF512" s="124" t="e">
        <f t="shared" si="2619"/>
        <v>#N/A</v>
      </c>
      <c r="BG512" s="124" t="e">
        <f t="shared" si="2619"/>
        <v>#N/A</v>
      </c>
      <c r="BH512" s="124" t="e">
        <f t="shared" si="2619"/>
        <v>#N/A</v>
      </c>
      <c r="BI512" s="124" t="e">
        <f t="shared" si="2619"/>
        <v>#N/A</v>
      </c>
      <c r="BJ512" s="124" t="e">
        <f t="shared" si="2619"/>
        <v>#N/A</v>
      </c>
      <c r="BK512" s="124" t="e">
        <f t="shared" si="2619"/>
        <v>#N/A</v>
      </c>
      <c r="BL512" s="124" t="e">
        <f t="shared" si="2619"/>
        <v>#N/A</v>
      </c>
      <c r="BM512" s="124" t="e">
        <f t="shared" si="2619"/>
        <v>#N/A</v>
      </c>
      <c r="BN512" s="124" t="e">
        <f t="shared" si="2619"/>
        <v>#N/A</v>
      </c>
    </row>
    <row r="513" spans="1:66" s="124" customFormat="1" hidden="1"/>
    <row r="514" spans="1:66" s="124" customFormat="1" hidden="1">
      <c r="C514" s="124" t="s">
        <v>303</v>
      </c>
      <c r="H514" s="124">
        <f>G508</f>
        <v>0</v>
      </c>
      <c r="I514" s="124">
        <f t="shared" ref="I514:X518" si="2621">H508</f>
        <v>0</v>
      </c>
      <c r="J514" s="124">
        <f t="shared" si="2621"/>
        <v>0</v>
      </c>
      <c r="K514" s="124">
        <f t="shared" si="2621"/>
        <v>0</v>
      </c>
      <c r="L514" s="124">
        <f t="shared" si="2621"/>
        <v>0</v>
      </c>
      <c r="M514" s="124">
        <f t="shared" si="2621"/>
        <v>0</v>
      </c>
      <c r="N514" s="124">
        <f t="shared" si="2621"/>
        <v>0</v>
      </c>
      <c r="O514" s="124">
        <f t="shared" si="2621"/>
        <v>0</v>
      </c>
      <c r="P514" s="124">
        <f t="shared" si="2621"/>
        <v>0</v>
      </c>
      <c r="Q514" s="124">
        <f t="shared" si="2621"/>
        <v>0</v>
      </c>
      <c r="R514" s="124">
        <f t="shared" si="2621"/>
        <v>0</v>
      </c>
      <c r="S514" s="124">
        <f t="shared" si="2621"/>
        <v>0</v>
      </c>
      <c r="T514" s="124">
        <f t="shared" si="2621"/>
        <v>0</v>
      </c>
      <c r="U514" s="124">
        <f t="shared" si="2621"/>
        <v>0</v>
      </c>
      <c r="V514" s="124">
        <f t="shared" si="2621"/>
        <v>0</v>
      </c>
      <c r="W514" s="124">
        <f t="shared" si="2621"/>
        <v>0</v>
      </c>
      <c r="X514" s="124">
        <f t="shared" si="2621"/>
        <v>0</v>
      </c>
      <c r="Y514" s="124">
        <f t="shared" ref="Y514:AN518" si="2622">X508</f>
        <v>0</v>
      </c>
      <c r="Z514" s="124">
        <f t="shared" si="2622"/>
        <v>0</v>
      </c>
      <c r="AA514" s="124" t="e">
        <f t="shared" si="2622"/>
        <v>#N/A</v>
      </c>
      <c r="AB514" s="124" t="e">
        <f t="shared" si="2622"/>
        <v>#N/A</v>
      </c>
      <c r="AC514" s="124" t="e">
        <f t="shared" si="2622"/>
        <v>#N/A</v>
      </c>
      <c r="AD514" s="124" t="e">
        <f t="shared" si="2622"/>
        <v>#N/A</v>
      </c>
      <c r="AE514" s="124" t="e">
        <f t="shared" si="2622"/>
        <v>#N/A</v>
      </c>
      <c r="AF514" s="124" t="e">
        <f t="shared" si="2622"/>
        <v>#N/A</v>
      </c>
      <c r="AG514" s="124" t="e">
        <f t="shared" si="2622"/>
        <v>#N/A</v>
      </c>
      <c r="AH514" s="124" t="e">
        <f t="shared" si="2622"/>
        <v>#N/A</v>
      </c>
      <c r="AI514" s="124" t="e">
        <f t="shared" si="2622"/>
        <v>#N/A</v>
      </c>
      <c r="AJ514" s="124" t="e">
        <f t="shared" si="2622"/>
        <v>#N/A</v>
      </c>
      <c r="AK514" s="124" t="e">
        <f t="shared" si="2622"/>
        <v>#N/A</v>
      </c>
      <c r="AL514" s="124" t="e">
        <f t="shared" si="2622"/>
        <v>#N/A</v>
      </c>
      <c r="AM514" s="124" t="e">
        <f t="shared" si="2622"/>
        <v>#N/A</v>
      </c>
      <c r="AN514" s="124" t="e">
        <f t="shared" si="2622"/>
        <v>#N/A</v>
      </c>
      <c r="AO514" s="124" t="e">
        <f t="shared" ref="AO514:BD518" si="2623">AN508</f>
        <v>#N/A</v>
      </c>
      <c r="AP514" s="124" t="e">
        <f t="shared" si="2623"/>
        <v>#N/A</v>
      </c>
      <c r="AQ514" s="124" t="e">
        <f t="shared" si="2623"/>
        <v>#N/A</v>
      </c>
      <c r="AR514" s="124" t="e">
        <f t="shared" si="2623"/>
        <v>#N/A</v>
      </c>
      <c r="AS514" s="124" t="e">
        <f t="shared" si="2623"/>
        <v>#N/A</v>
      </c>
      <c r="AT514" s="124" t="e">
        <f t="shared" si="2623"/>
        <v>#N/A</v>
      </c>
      <c r="AU514" s="124" t="e">
        <f t="shared" si="2623"/>
        <v>#N/A</v>
      </c>
      <c r="AV514" s="124" t="e">
        <f t="shared" si="2623"/>
        <v>#N/A</v>
      </c>
      <c r="AW514" s="124" t="e">
        <f t="shared" si="2623"/>
        <v>#N/A</v>
      </c>
      <c r="AX514" s="124" t="e">
        <f t="shared" si="2623"/>
        <v>#N/A</v>
      </c>
      <c r="AY514" s="124" t="e">
        <f t="shared" si="2623"/>
        <v>#N/A</v>
      </c>
      <c r="AZ514" s="124" t="e">
        <f t="shared" si="2623"/>
        <v>#N/A</v>
      </c>
      <c r="BA514" s="124" t="e">
        <f t="shared" si="2623"/>
        <v>#N/A</v>
      </c>
      <c r="BB514" s="124" t="e">
        <f t="shared" si="2623"/>
        <v>#N/A</v>
      </c>
      <c r="BC514" s="124" t="e">
        <f t="shared" si="2623"/>
        <v>#N/A</v>
      </c>
      <c r="BD514" s="124" t="e">
        <f t="shared" si="2623"/>
        <v>#N/A</v>
      </c>
      <c r="BE514" s="124" t="e">
        <f t="shared" ref="BE514:BN518" si="2624">BD508</f>
        <v>#N/A</v>
      </c>
      <c r="BF514" s="124" t="e">
        <f t="shared" si="2624"/>
        <v>#N/A</v>
      </c>
      <c r="BG514" s="124" t="e">
        <f t="shared" si="2624"/>
        <v>#N/A</v>
      </c>
      <c r="BH514" s="124" t="e">
        <f t="shared" si="2624"/>
        <v>#N/A</v>
      </c>
      <c r="BI514" s="124" t="e">
        <f t="shared" si="2624"/>
        <v>#N/A</v>
      </c>
      <c r="BJ514" s="124" t="e">
        <f t="shared" si="2624"/>
        <v>#N/A</v>
      </c>
      <c r="BK514" s="124" t="e">
        <f t="shared" si="2624"/>
        <v>#N/A</v>
      </c>
      <c r="BL514" s="124" t="e">
        <f t="shared" si="2624"/>
        <v>#N/A</v>
      </c>
      <c r="BM514" s="124" t="e">
        <f t="shared" si="2624"/>
        <v>#N/A</v>
      </c>
      <c r="BN514" s="124" t="e">
        <f t="shared" si="2624"/>
        <v>#N/A</v>
      </c>
    </row>
    <row r="515" spans="1:66" s="124" customFormat="1" hidden="1">
      <c r="C515" s="124" t="s">
        <v>29</v>
      </c>
      <c r="H515" s="124">
        <f t="shared" ref="H515:H518" si="2625">G509</f>
        <v>0</v>
      </c>
      <c r="I515" s="124">
        <f t="shared" si="2621"/>
        <v>0</v>
      </c>
      <c r="J515" s="124">
        <f t="shared" si="2621"/>
        <v>0</v>
      </c>
      <c r="K515" s="124">
        <f t="shared" si="2621"/>
        <v>0</v>
      </c>
      <c r="L515" s="124">
        <f t="shared" si="2621"/>
        <v>0</v>
      </c>
      <c r="M515" s="124">
        <f t="shared" si="2621"/>
        <v>0</v>
      </c>
      <c r="N515" s="124">
        <f t="shared" si="2621"/>
        <v>0</v>
      </c>
      <c r="O515" s="124">
        <f t="shared" si="2621"/>
        <v>0</v>
      </c>
      <c r="P515" s="124">
        <f t="shared" si="2621"/>
        <v>0</v>
      </c>
      <c r="Q515" s="124">
        <f t="shared" si="2621"/>
        <v>0</v>
      </c>
      <c r="R515" s="124">
        <f t="shared" si="2621"/>
        <v>0</v>
      </c>
      <c r="S515" s="124">
        <f t="shared" si="2621"/>
        <v>0</v>
      </c>
      <c r="T515" s="124">
        <f t="shared" si="2621"/>
        <v>0</v>
      </c>
      <c r="U515" s="124">
        <f t="shared" si="2621"/>
        <v>0</v>
      </c>
      <c r="V515" s="124">
        <f t="shared" si="2621"/>
        <v>0</v>
      </c>
      <c r="W515" s="124">
        <f t="shared" si="2621"/>
        <v>0</v>
      </c>
      <c r="X515" s="124">
        <f t="shared" si="2621"/>
        <v>0</v>
      </c>
      <c r="Y515" s="124">
        <f t="shared" si="2622"/>
        <v>0</v>
      </c>
      <c r="Z515" s="124" t="e">
        <f t="shared" si="2622"/>
        <v>#N/A</v>
      </c>
      <c r="AA515" s="124" t="e">
        <f t="shared" si="2622"/>
        <v>#N/A</v>
      </c>
      <c r="AB515" s="124" t="e">
        <f t="shared" si="2622"/>
        <v>#N/A</v>
      </c>
      <c r="AC515" s="124" t="e">
        <f t="shared" si="2622"/>
        <v>#N/A</v>
      </c>
      <c r="AD515" s="124" t="e">
        <f t="shared" si="2622"/>
        <v>#N/A</v>
      </c>
      <c r="AE515" s="124" t="e">
        <f t="shared" si="2622"/>
        <v>#N/A</v>
      </c>
      <c r="AF515" s="124" t="e">
        <f t="shared" si="2622"/>
        <v>#N/A</v>
      </c>
      <c r="AG515" s="124" t="e">
        <f t="shared" si="2622"/>
        <v>#N/A</v>
      </c>
      <c r="AH515" s="124" t="e">
        <f t="shared" si="2622"/>
        <v>#N/A</v>
      </c>
      <c r="AI515" s="124" t="e">
        <f t="shared" si="2622"/>
        <v>#N/A</v>
      </c>
      <c r="AJ515" s="124" t="e">
        <f t="shared" si="2622"/>
        <v>#N/A</v>
      </c>
      <c r="AK515" s="124" t="e">
        <f t="shared" si="2622"/>
        <v>#N/A</v>
      </c>
      <c r="AL515" s="124" t="e">
        <f t="shared" si="2622"/>
        <v>#N/A</v>
      </c>
      <c r="AM515" s="124" t="e">
        <f t="shared" si="2622"/>
        <v>#N/A</v>
      </c>
      <c r="AN515" s="124" t="e">
        <f t="shared" si="2622"/>
        <v>#N/A</v>
      </c>
      <c r="AO515" s="124" t="e">
        <f t="shared" si="2623"/>
        <v>#N/A</v>
      </c>
      <c r="AP515" s="124" t="e">
        <f t="shared" si="2623"/>
        <v>#N/A</v>
      </c>
      <c r="AQ515" s="124" t="e">
        <f t="shared" si="2623"/>
        <v>#N/A</v>
      </c>
      <c r="AR515" s="124" t="e">
        <f t="shared" si="2623"/>
        <v>#N/A</v>
      </c>
      <c r="AS515" s="124" t="e">
        <f t="shared" si="2623"/>
        <v>#N/A</v>
      </c>
      <c r="AT515" s="124" t="e">
        <f t="shared" si="2623"/>
        <v>#N/A</v>
      </c>
      <c r="AU515" s="124" t="e">
        <f t="shared" si="2623"/>
        <v>#N/A</v>
      </c>
      <c r="AV515" s="124" t="e">
        <f t="shared" si="2623"/>
        <v>#N/A</v>
      </c>
      <c r="AW515" s="124" t="e">
        <f t="shared" si="2623"/>
        <v>#N/A</v>
      </c>
      <c r="AX515" s="124" t="e">
        <f t="shared" si="2623"/>
        <v>#N/A</v>
      </c>
      <c r="AY515" s="124" t="e">
        <f t="shared" si="2623"/>
        <v>#N/A</v>
      </c>
      <c r="AZ515" s="124" t="e">
        <f t="shared" si="2623"/>
        <v>#N/A</v>
      </c>
      <c r="BA515" s="124" t="e">
        <f t="shared" si="2623"/>
        <v>#N/A</v>
      </c>
      <c r="BB515" s="124" t="e">
        <f t="shared" si="2623"/>
        <v>#N/A</v>
      </c>
      <c r="BC515" s="124" t="e">
        <f t="shared" si="2623"/>
        <v>#N/A</v>
      </c>
      <c r="BD515" s="124" t="e">
        <f t="shared" si="2623"/>
        <v>#N/A</v>
      </c>
      <c r="BE515" s="124" t="e">
        <f t="shared" si="2624"/>
        <v>#N/A</v>
      </c>
      <c r="BF515" s="124" t="e">
        <f t="shared" si="2624"/>
        <v>#N/A</v>
      </c>
      <c r="BG515" s="124" t="e">
        <f t="shared" si="2624"/>
        <v>#N/A</v>
      </c>
      <c r="BH515" s="124" t="e">
        <f t="shared" si="2624"/>
        <v>#N/A</v>
      </c>
      <c r="BI515" s="124" t="e">
        <f t="shared" si="2624"/>
        <v>#N/A</v>
      </c>
      <c r="BJ515" s="124" t="e">
        <f t="shared" si="2624"/>
        <v>#N/A</v>
      </c>
      <c r="BK515" s="124" t="e">
        <f t="shared" si="2624"/>
        <v>#N/A</v>
      </c>
      <c r="BL515" s="124" t="e">
        <f t="shared" si="2624"/>
        <v>#N/A</v>
      </c>
      <c r="BM515" s="124" t="e">
        <f t="shared" si="2624"/>
        <v>#N/A</v>
      </c>
      <c r="BN515" s="124" t="e">
        <f t="shared" si="2624"/>
        <v>#N/A</v>
      </c>
    </row>
    <row r="516" spans="1:66" s="124" customFormat="1" hidden="1">
      <c r="C516" s="124" t="s">
        <v>31</v>
      </c>
      <c r="H516" s="124">
        <f t="shared" si="2625"/>
        <v>0</v>
      </c>
      <c r="I516" s="124">
        <f t="shared" si="2621"/>
        <v>0</v>
      </c>
      <c r="J516" s="124">
        <f t="shared" si="2621"/>
        <v>0</v>
      </c>
      <c r="K516" s="124">
        <f t="shared" si="2621"/>
        <v>0</v>
      </c>
      <c r="L516" s="124">
        <f t="shared" si="2621"/>
        <v>0</v>
      </c>
      <c r="M516" s="124">
        <f t="shared" si="2621"/>
        <v>0</v>
      </c>
      <c r="N516" s="124">
        <f t="shared" si="2621"/>
        <v>0</v>
      </c>
      <c r="O516" s="124">
        <f t="shared" si="2621"/>
        <v>0</v>
      </c>
      <c r="P516" s="124">
        <f t="shared" si="2621"/>
        <v>0</v>
      </c>
      <c r="Q516" s="124">
        <f t="shared" si="2621"/>
        <v>0</v>
      </c>
      <c r="R516" s="124">
        <f t="shared" si="2621"/>
        <v>0</v>
      </c>
      <c r="S516" s="124">
        <f t="shared" si="2621"/>
        <v>0</v>
      </c>
      <c r="T516" s="124">
        <f t="shared" si="2621"/>
        <v>0</v>
      </c>
      <c r="U516" s="124">
        <f t="shared" si="2621"/>
        <v>0</v>
      </c>
      <c r="V516" s="124">
        <f t="shared" si="2621"/>
        <v>0</v>
      </c>
      <c r="W516" s="124">
        <f t="shared" si="2621"/>
        <v>0</v>
      </c>
      <c r="X516" s="124">
        <f t="shared" si="2621"/>
        <v>0</v>
      </c>
      <c r="Y516" s="124">
        <f t="shared" si="2622"/>
        <v>0</v>
      </c>
      <c r="Z516" s="124" t="e">
        <f t="shared" si="2622"/>
        <v>#N/A</v>
      </c>
      <c r="AA516" s="124" t="e">
        <f t="shared" si="2622"/>
        <v>#N/A</v>
      </c>
      <c r="AB516" s="124" t="e">
        <f t="shared" si="2622"/>
        <v>#N/A</v>
      </c>
      <c r="AC516" s="124" t="e">
        <f t="shared" si="2622"/>
        <v>#N/A</v>
      </c>
      <c r="AD516" s="124" t="e">
        <f t="shared" si="2622"/>
        <v>#N/A</v>
      </c>
      <c r="AE516" s="124" t="e">
        <f t="shared" si="2622"/>
        <v>#N/A</v>
      </c>
      <c r="AF516" s="124" t="e">
        <f t="shared" si="2622"/>
        <v>#N/A</v>
      </c>
      <c r="AG516" s="124" t="e">
        <f t="shared" si="2622"/>
        <v>#N/A</v>
      </c>
      <c r="AH516" s="124" t="e">
        <f t="shared" si="2622"/>
        <v>#N/A</v>
      </c>
      <c r="AI516" s="124" t="e">
        <f t="shared" si="2622"/>
        <v>#N/A</v>
      </c>
      <c r="AJ516" s="124" t="e">
        <f t="shared" si="2622"/>
        <v>#N/A</v>
      </c>
      <c r="AK516" s="124" t="e">
        <f t="shared" si="2622"/>
        <v>#N/A</v>
      </c>
      <c r="AL516" s="124" t="e">
        <f t="shared" si="2622"/>
        <v>#N/A</v>
      </c>
      <c r="AM516" s="124" t="e">
        <f t="shared" si="2622"/>
        <v>#N/A</v>
      </c>
      <c r="AN516" s="124" t="e">
        <f t="shared" si="2622"/>
        <v>#N/A</v>
      </c>
      <c r="AO516" s="124" t="e">
        <f t="shared" si="2623"/>
        <v>#N/A</v>
      </c>
      <c r="AP516" s="124" t="e">
        <f t="shared" si="2623"/>
        <v>#N/A</v>
      </c>
      <c r="AQ516" s="124" t="e">
        <f t="shared" si="2623"/>
        <v>#N/A</v>
      </c>
      <c r="AR516" s="124" t="e">
        <f t="shared" si="2623"/>
        <v>#N/A</v>
      </c>
      <c r="AS516" s="124" t="e">
        <f t="shared" si="2623"/>
        <v>#N/A</v>
      </c>
      <c r="AT516" s="124" t="e">
        <f t="shared" si="2623"/>
        <v>#N/A</v>
      </c>
      <c r="AU516" s="124" t="e">
        <f t="shared" si="2623"/>
        <v>#N/A</v>
      </c>
      <c r="AV516" s="124" t="e">
        <f t="shared" si="2623"/>
        <v>#N/A</v>
      </c>
      <c r="AW516" s="124" t="e">
        <f t="shared" si="2623"/>
        <v>#N/A</v>
      </c>
      <c r="AX516" s="124" t="e">
        <f t="shared" si="2623"/>
        <v>#N/A</v>
      </c>
      <c r="AY516" s="124" t="e">
        <f t="shared" si="2623"/>
        <v>#N/A</v>
      </c>
      <c r="AZ516" s="124" t="e">
        <f t="shared" si="2623"/>
        <v>#N/A</v>
      </c>
      <c r="BA516" s="124" t="e">
        <f t="shared" si="2623"/>
        <v>#N/A</v>
      </c>
      <c r="BB516" s="124" t="e">
        <f t="shared" si="2623"/>
        <v>#N/A</v>
      </c>
      <c r="BC516" s="124" t="e">
        <f t="shared" si="2623"/>
        <v>#N/A</v>
      </c>
      <c r="BD516" s="124" t="e">
        <f t="shared" si="2623"/>
        <v>#N/A</v>
      </c>
      <c r="BE516" s="124" t="e">
        <f t="shared" si="2624"/>
        <v>#N/A</v>
      </c>
      <c r="BF516" s="124" t="e">
        <f t="shared" si="2624"/>
        <v>#N/A</v>
      </c>
      <c r="BG516" s="124" t="e">
        <f t="shared" si="2624"/>
        <v>#N/A</v>
      </c>
      <c r="BH516" s="124" t="e">
        <f t="shared" si="2624"/>
        <v>#N/A</v>
      </c>
      <c r="BI516" s="124" t="e">
        <f t="shared" si="2624"/>
        <v>#N/A</v>
      </c>
      <c r="BJ516" s="124" t="e">
        <f t="shared" si="2624"/>
        <v>#N/A</v>
      </c>
      <c r="BK516" s="124" t="e">
        <f t="shared" si="2624"/>
        <v>#N/A</v>
      </c>
      <c r="BL516" s="124" t="e">
        <f t="shared" si="2624"/>
        <v>#N/A</v>
      </c>
      <c r="BM516" s="124" t="e">
        <f t="shared" si="2624"/>
        <v>#N/A</v>
      </c>
      <c r="BN516" s="124" t="e">
        <f t="shared" si="2624"/>
        <v>#N/A</v>
      </c>
    </row>
    <row r="517" spans="1:66" s="124" customFormat="1" hidden="1">
      <c r="C517" s="124" t="s">
        <v>33</v>
      </c>
      <c r="H517" s="124">
        <f t="shared" si="2625"/>
        <v>0</v>
      </c>
      <c r="I517" s="124">
        <f t="shared" si="2621"/>
        <v>0</v>
      </c>
      <c r="J517" s="124">
        <f t="shared" si="2621"/>
        <v>0</v>
      </c>
      <c r="K517" s="124">
        <f t="shared" si="2621"/>
        <v>0</v>
      </c>
      <c r="L517" s="124">
        <f t="shared" si="2621"/>
        <v>0</v>
      </c>
      <c r="M517" s="124">
        <f t="shared" si="2621"/>
        <v>0</v>
      </c>
      <c r="N517" s="124">
        <f t="shared" si="2621"/>
        <v>0</v>
      </c>
      <c r="O517" s="124">
        <f t="shared" si="2621"/>
        <v>0</v>
      </c>
      <c r="P517" s="124">
        <f t="shared" si="2621"/>
        <v>0</v>
      </c>
      <c r="Q517" s="124">
        <f t="shared" si="2621"/>
        <v>0</v>
      </c>
      <c r="R517" s="124">
        <f t="shared" si="2621"/>
        <v>0</v>
      </c>
      <c r="S517" s="124">
        <f t="shared" si="2621"/>
        <v>0</v>
      </c>
      <c r="T517" s="124">
        <f t="shared" si="2621"/>
        <v>0</v>
      </c>
      <c r="U517" s="124">
        <f t="shared" si="2621"/>
        <v>0</v>
      </c>
      <c r="V517" s="124">
        <f t="shared" si="2621"/>
        <v>0</v>
      </c>
      <c r="W517" s="124">
        <f t="shared" si="2621"/>
        <v>0</v>
      </c>
      <c r="X517" s="124">
        <f t="shared" si="2621"/>
        <v>0</v>
      </c>
      <c r="Y517" s="124">
        <f t="shared" si="2622"/>
        <v>0</v>
      </c>
      <c r="Z517" s="124" t="e">
        <f t="shared" si="2622"/>
        <v>#N/A</v>
      </c>
      <c r="AA517" s="124" t="e">
        <f t="shared" si="2622"/>
        <v>#N/A</v>
      </c>
      <c r="AB517" s="124" t="e">
        <f t="shared" si="2622"/>
        <v>#N/A</v>
      </c>
      <c r="AC517" s="124" t="e">
        <f t="shared" si="2622"/>
        <v>#N/A</v>
      </c>
      <c r="AD517" s="124" t="e">
        <f t="shared" si="2622"/>
        <v>#N/A</v>
      </c>
      <c r="AE517" s="124" t="e">
        <f t="shared" si="2622"/>
        <v>#N/A</v>
      </c>
      <c r="AF517" s="124" t="e">
        <f t="shared" si="2622"/>
        <v>#N/A</v>
      </c>
      <c r="AG517" s="124" t="e">
        <f t="shared" si="2622"/>
        <v>#N/A</v>
      </c>
      <c r="AH517" s="124" t="e">
        <f t="shared" si="2622"/>
        <v>#N/A</v>
      </c>
      <c r="AI517" s="124" t="e">
        <f t="shared" si="2622"/>
        <v>#N/A</v>
      </c>
      <c r="AJ517" s="124" t="e">
        <f t="shared" si="2622"/>
        <v>#N/A</v>
      </c>
      <c r="AK517" s="124" t="e">
        <f t="shared" si="2622"/>
        <v>#N/A</v>
      </c>
      <c r="AL517" s="124" t="e">
        <f t="shared" si="2622"/>
        <v>#N/A</v>
      </c>
      <c r="AM517" s="124" t="e">
        <f t="shared" si="2622"/>
        <v>#N/A</v>
      </c>
      <c r="AN517" s="124" t="e">
        <f t="shared" si="2622"/>
        <v>#N/A</v>
      </c>
      <c r="AO517" s="124" t="e">
        <f t="shared" si="2623"/>
        <v>#N/A</v>
      </c>
      <c r="AP517" s="124" t="e">
        <f t="shared" si="2623"/>
        <v>#N/A</v>
      </c>
      <c r="AQ517" s="124" t="e">
        <f t="shared" si="2623"/>
        <v>#N/A</v>
      </c>
      <c r="AR517" s="124" t="e">
        <f t="shared" si="2623"/>
        <v>#N/A</v>
      </c>
      <c r="AS517" s="124" t="e">
        <f t="shared" si="2623"/>
        <v>#N/A</v>
      </c>
      <c r="AT517" s="124" t="e">
        <f t="shared" si="2623"/>
        <v>#N/A</v>
      </c>
      <c r="AU517" s="124" t="e">
        <f t="shared" si="2623"/>
        <v>#N/A</v>
      </c>
      <c r="AV517" s="124" t="e">
        <f t="shared" si="2623"/>
        <v>#N/A</v>
      </c>
      <c r="AW517" s="124" t="e">
        <f t="shared" si="2623"/>
        <v>#N/A</v>
      </c>
      <c r="AX517" s="124" t="e">
        <f t="shared" si="2623"/>
        <v>#N/A</v>
      </c>
      <c r="AY517" s="124" t="e">
        <f t="shared" si="2623"/>
        <v>#N/A</v>
      </c>
      <c r="AZ517" s="124" t="e">
        <f t="shared" si="2623"/>
        <v>#N/A</v>
      </c>
      <c r="BA517" s="124" t="e">
        <f t="shared" si="2623"/>
        <v>#N/A</v>
      </c>
      <c r="BB517" s="124" t="e">
        <f t="shared" si="2623"/>
        <v>#N/A</v>
      </c>
      <c r="BC517" s="124" t="e">
        <f t="shared" si="2623"/>
        <v>#N/A</v>
      </c>
      <c r="BD517" s="124" t="e">
        <f t="shared" si="2623"/>
        <v>#N/A</v>
      </c>
      <c r="BE517" s="124" t="e">
        <f t="shared" si="2624"/>
        <v>#N/A</v>
      </c>
      <c r="BF517" s="124" t="e">
        <f t="shared" si="2624"/>
        <v>#N/A</v>
      </c>
      <c r="BG517" s="124" t="e">
        <f t="shared" si="2624"/>
        <v>#N/A</v>
      </c>
      <c r="BH517" s="124" t="e">
        <f t="shared" si="2624"/>
        <v>#N/A</v>
      </c>
      <c r="BI517" s="124" t="e">
        <f t="shared" si="2624"/>
        <v>#N/A</v>
      </c>
      <c r="BJ517" s="124" t="e">
        <f t="shared" si="2624"/>
        <v>#N/A</v>
      </c>
      <c r="BK517" s="124" t="e">
        <f t="shared" si="2624"/>
        <v>#N/A</v>
      </c>
      <c r="BL517" s="124" t="e">
        <f t="shared" si="2624"/>
        <v>#N/A</v>
      </c>
      <c r="BM517" s="124" t="e">
        <f t="shared" si="2624"/>
        <v>#N/A</v>
      </c>
      <c r="BN517" s="124" t="e">
        <f t="shared" si="2624"/>
        <v>#N/A</v>
      </c>
    </row>
    <row r="518" spans="1:66" s="124" customFormat="1" hidden="1">
      <c r="C518" s="124" t="s">
        <v>304</v>
      </c>
      <c r="H518" s="124">
        <f t="shared" si="2625"/>
        <v>0</v>
      </c>
      <c r="I518" s="124">
        <f t="shared" si="2621"/>
        <v>0</v>
      </c>
      <c r="J518" s="124">
        <f t="shared" si="2621"/>
        <v>0</v>
      </c>
      <c r="K518" s="124">
        <f t="shared" si="2621"/>
        <v>0</v>
      </c>
      <c r="L518" s="124">
        <f t="shared" si="2621"/>
        <v>0</v>
      </c>
      <c r="M518" s="124">
        <f t="shared" si="2621"/>
        <v>0</v>
      </c>
      <c r="N518" s="124">
        <f t="shared" si="2621"/>
        <v>0</v>
      </c>
      <c r="O518" s="124">
        <f t="shared" si="2621"/>
        <v>0</v>
      </c>
      <c r="P518" s="124">
        <f t="shared" si="2621"/>
        <v>0</v>
      </c>
      <c r="Q518" s="124">
        <f t="shared" si="2621"/>
        <v>0</v>
      </c>
      <c r="R518" s="124">
        <f t="shared" si="2621"/>
        <v>0</v>
      </c>
      <c r="S518" s="124">
        <f t="shared" si="2621"/>
        <v>0</v>
      </c>
      <c r="T518" s="124">
        <f t="shared" si="2621"/>
        <v>0</v>
      </c>
      <c r="U518" s="124">
        <f t="shared" si="2621"/>
        <v>0</v>
      </c>
      <c r="V518" s="124">
        <f t="shared" si="2621"/>
        <v>0</v>
      </c>
      <c r="W518" s="124">
        <f t="shared" si="2621"/>
        <v>0</v>
      </c>
      <c r="X518" s="124">
        <f t="shared" si="2621"/>
        <v>0</v>
      </c>
      <c r="Y518" s="124">
        <f t="shared" si="2622"/>
        <v>0</v>
      </c>
      <c r="Z518" s="124" t="e">
        <f t="shared" si="2622"/>
        <v>#N/A</v>
      </c>
      <c r="AA518" s="124" t="e">
        <f t="shared" si="2622"/>
        <v>#N/A</v>
      </c>
      <c r="AB518" s="124" t="e">
        <f t="shared" si="2622"/>
        <v>#N/A</v>
      </c>
      <c r="AC518" s="124" t="e">
        <f t="shared" si="2622"/>
        <v>#N/A</v>
      </c>
      <c r="AD518" s="124" t="e">
        <f t="shared" si="2622"/>
        <v>#N/A</v>
      </c>
      <c r="AE518" s="124" t="e">
        <f t="shared" si="2622"/>
        <v>#N/A</v>
      </c>
      <c r="AF518" s="124" t="e">
        <f t="shared" si="2622"/>
        <v>#N/A</v>
      </c>
      <c r="AG518" s="124" t="e">
        <f t="shared" si="2622"/>
        <v>#N/A</v>
      </c>
      <c r="AH518" s="124" t="e">
        <f t="shared" si="2622"/>
        <v>#N/A</v>
      </c>
      <c r="AI518" s="124" t="e">
        <f t="shared" si="2622"/>
        <v>#N/A</v>
      </c>
      <c r="AJ518" s="124" t="e">
        <f t="shared" si="2622"/>
        <v>#N/A</v>
      </c>
      <c r="AK518" s="124" t="e">
        <f t="shared" si="2622"/>
        <v>#N/A</v>
      </c>
      <c r="AL518" s="124" t="e">
        <f t="shared" si="2622"/>
        <v>#N/A</v>
      </c>
      <c r="AM518" s="124" t="e">
        <f t="shared" si="2622"/>
        <v>#N/A</v>
      </c>
      <c r="AN518" s="124" t="e">
        <f t="shared" si="2622"/>
        <v>#N/A</v>
      </c>
      <c r="AO518" s="124" t="e">
        <f t="shared" si="2623"/>
        <v>#N/A</v>
      </c>
      <c r="AP518" s="124" t="e">
        <f t="shared" si="2623"/>
        <v>#N/A</v>
      </c>
      <c r="AQ518" s="124" t="e">
        <f t="shared" si="2623"/>
        <v>#N/A</v>
      </c>
      <c r="AR518" s="124" t="e">
        <f t="shared" si="2623"/>
        <v>#N/A</v>
      </c>
      <c r="AS518" s="124" t="e">
        <f t="shared" si="2623"/>
        <v>#N/A</v>
      </c>
      <c r="AT518" s="124" t="e">
        <f t="shared" si="2623"/>
        <v>#N/A</v>
      </c>
      <c r="AU518" s="124" t="e">
        <f t="shared" si="2623"/>
        <v>#N/A</v>
      </c>
      <c r="AV518" s="124" t="e">
        <f t="shared" si="2623"/>
        <v>#N/A</v>
      </c>
      <c r="AW518" s="124" t="e">
        <f t="shared" si="2623"/>
        <v>#N/A</v>
      </c>
      <c r="AX518" s="124" t="e">
        <f t="shared" si="2623"/>
        <v>#N/A</v>
      </c>
      <c r="AY518" s="124" t="e">
        <f t="shared" si="2623"/>
        <v>#N/A</v>
      </c>
      <c r="AZ518" s="124" t="e">
        <f t="shared" si="2623"/>
        <v>#N/A</v>
      </c>
      <c r="BA518" s="124" t="e">
        <f t="shared" si="2623"/>
        <v>#N/A</v>
      </c>
      <c r="BB518" s="124" t="e">
        <f t="shared" si="2623"/>
        <v>#N/A</v>
      </c>
      <c r="BC518" s="124" t="e">
        <f t="shared" si="2623"/>
        <v>#N/A</v>
      </c>
      <c r="BD518" s="124" t="e">
        <f t="shared" si="2623"/>
        <v>#N/A</v>
      </c>
      <c r="BE518" s="124" t="e">
        <f t="shared" si="2624"/>
        <v>#N/A</v>
      </c>
      <c r="BF518" s="124" t="e">
        <f t="shared" si="2624"/>
        <v>#N/A</v>
      </c>
      <c r="BG518" s="124" t="e">
        <f t="shared" si="2624"/>
        <v>#N/A</v>
      </c>
      <c r="BH518" s="124" t="e">
        <f t="shared" si="2624"/>
        <v>#N/A</v>
      </c>
      <c r="BI518" s="124" t="e">
        <f t="shared" si="2624"/>
        <v>#N/A</v>
      </c>
      <c r="BJ518" s="124" t="e">
        <f t="shared" si="2624"/>
        <v>#N/A</v>
      </c>
      <c r="BK518" s="124" t="e">
        <f t="shared" si="2624"/>
        <v>#N/A</v>
      </c>
      <c r="BL518" s="124" t="e">
        <f t="shared" si="2624"/>
        <v>#N/A</v>
      </c>
      <c r="BM518" s="124" t="e">
        <f t="shared" si="2624"/>
        <v>#N/A</v>
      </c>
      <c r="BN518" s="124" t="e">
        <f t="shared" si="2624"/>
        <v>#N/A</v>
      </c>
    </row>
    <row r="519" spans="1:66" s="124" customFormat="1" hidden="1"/>
    <row r="520" spans="1:66" s="124" customFormat="1" hidden="1"/>
    <row r="521" spans="1:66" s="124" customFormat="1" hidden="1"/>
    <row r="522" spans="1:66" s="124" customFormat="1">
      <c r="A522" s="124" t="s">
        <v>39</v>
      </c>
      <c r="B522" s="190">
        <f>Input!L98</f>
        <v>18671000</v>
      </c>
      <c r="D522" s="124">
        <f>B523</f>
        <v>20</v>
      </c>
      <c r="E522" s="124">
        <f>IF(D522&gt;0,D522-1,0)</f>
        <v>19</v>
      </c>
      <c r="F522" s="124">
        <f t="shared" ref="F522" si="2626">IF(E522&gt;0,E522-1,0)</f>
        <v>18</v>
      </c>
      <c r="G522" s="124">
        <f t="shared" ref="G522" si="2627">IF(F522&gt;0,F522-1,0)</f>
        <v>17</v>
      </c>
      <c r="H522" s="124">
        <f t="shared" ref="H522" si="2628">IF(G522&gt;0,G522-1,0)</f>
        <v>16</v>
      </c>
      <c r="I522" s="124">
        <f t="shared" ref="I522" si="2629">IF(H522&gt;0,H522-1,0)</f>
        <v>15</v>
      </c>
      <c r="J522" s="124">
        <f t="shared" ref="J522" si="2630">IF(I522&gt;0,I522-1,0)</f>
        <v>14</v>
      </c>
      <c r="K522" s="124">
        <f t="shared" ref="K522" si="2631">IF(J522&gt;0,J522-1,0)</f>
        <v>13</v>
      </c>
      <c r="L522" s="124">
        <f t="shared" ref="L522" si="2632">IF(K522&gt;0,K522-1,0)</f>
        <v>12</v>
      </c>
      <c r="M522" s="124">
        <f t="shared" ref="M522" si="2633">IF(L522&gt;0,L522-1,0)</f>
        <v>11</v>
      </c>
      <c r="N522" s="124">
        <f t="shared" ref="N522" si="2634">IF(M522&gt;0,M522-1,0)</f>
        <v>10</v>
      </c>
      <c r="O522" s="124">
        <f t="shared" ref="O522" si="2635">IF(N522&gt;0,N522-1,0)</f>
        <v>9</v>
      </c>
      <c r="P522" s="124">
        <f t="shared" ref="P522" si="2636">IF(O522&gt;0,O522-1,0)</f>
        <v>8</v>
      </c>
      <c r="Q522" s="124">
        <f t="shared" ref="Q522" si="2637">IF(P522&gt;0,P522-1,0)</f>
        <v>7</v>
      </c>
      <c r="R522" s="124">
        <f t="shared" ref="R522" si="2638">IF(Q522&gt;0,Q522-1,0)</f>
        <v>6</v>
      </c>
      <c r="S522" s="124">
        <f t="shared" ref="S522" si="2639">IF(R522&gt;0,R522-1,0)</f>
        <v>5</v>
      </c>
      <c r="T522" s="124">
        <f t="shared" ref="T522" si="2640">IF(S522&gt;0,S522-1,0)</f>
        <v>4</v>
      </c>
      <c r="U522" s="124">
        <f t="shared" ref="U522" si="2641">IF(T522&gt;0,T522-1,0)</f>
        <v>3</v>
      </c>
      <c r="V522" s="124">
        <f t="shared" ref="V522" si="2642">IF(U522&gt;0,U522-1,0)</f>
        <v>2</v>
      </c>
      <c r="W522" s="124">
        <f t="shared" ref="W522" si="2643">IF(V522&gt;0,V522-1,0)</f>
        <v>1</v>
      </c>
      <c r="X522" s="124">
        <f t="shared" ref="X522" si="2644">IF(W522&gt;0,W522-1,0)</f>
        <v>0</v>
      </c>
      <c r="Y522" s="124">
        <f t="shared" ref="Y522" si="2645">IF(X522&gt;0,X522-1,0)</f>
        <v>0</v>
      </c>
      <c r="Z522" s="124">
        <f t="shared" ref="Z522" si="2646">IF(Y522&gt;0,Y522-1,0)</f>
        <v>0</v>
      </c>
      <c r="AA522" s="124">
        <f t="shared" ref="AA522" si="2647">IF(Z522&gt;0,Z522-1,0)</f>
        <v>0</v>
      </c>
      <c r="AB522" s="124">
        <f t="shared" ref="AB522" si="2648">IF(AA522&gt;0,AA522-1,0)</f>
        <v>0</v>
      </c>
      <c r="AC522" s="124">
        <f t="shared" ref="AC522" si="2649">IF(AB522&gt;0,AB522-1,0)</f>
        <v>0</v>
      </c>
      <c r="AD522" s="124">
        <f t="shared" ref="AD522" si="2650">IF(AC522&gt;0,AC522-1,0)</f>
        <v>0</v>
      </c>
      <c r="AE522" s="124">
        <f t="shared" ref="AE522" si="2651">IF(AD522&gt;0,AD522-1,0)</f>
        <v>0</v>
      </c>
      <c r="AF522" s="124">
        <f t="shared" ref="AF522" si="2652">IF(AE522&gt;0,AE522-1,0)</f>
        <v>0</v>
      </c>
      <c r="AG522" s="124">
        <f t="shared" ref="AG522" si="2653">IF(AF522&gt;0,AF522-1,0)</f>
        <v>0</v>
      </c>
      <c r="AH522" s="124">
        <f t="shared" ref="AH522" si="2654">IF(AG522&gt;0,AG522-1,0)</f>
        <v>0</v>
      </c>
      <c r="AI522" s="124">
        <f t="shared" ref="AI522" si="2655">IF(AH522&gt;0,AH522-1,0)</f>
        <v>0</v>
      </c>
      <c r="AJ522" s="124">
        <f t="shared" ref="AJ522" si="2656">IF(AI522&gt;0,AI522-1,0)</f>
        <v>0</v>
      </c>
      <c r="AK522" s="124">
        <f t="shared" ref="AK522" si="2657">IF(AJ522&gt;0,AJ522-1,0)</f>
        <v>0</v>
      </c>
      <c r="AL522" s="124">
        <f t="shared" ref="AL522" si="2658">IF(AK522&gt;0,AK522-1,0)</f>
        <v>0</v>
      </c>
      <c r="AM522" s="124">
        <f t="shared" ref="AM522" si="2659">IF(AL522&gt;0,AL522-1,0)</f>
        <v>0</v>
      </c>
      <c r="AN522" s="124">
        <f t="shared" ref="AN522" si="2660">IF(AM522&gt;0,AM522-1,0)</f>
        <v>0</v>
      </c>
      <c r="AO522" s="124">
        <f t="shared" ref="AO522" si="2661">IF(AN522&gt;0,AN522-1,0)</f>
        <v>0</v>
      </c>
      <c r="AP522" s="124">
        <f t="shared" ref="AP522" si="2662">IF(AO522&gt;0,AO522-1,0)</f>
        <v>0</v>
      </c>
      <c r="AQ522" s="124">
        <f t="shared" ref="AQ522" si="2663">IF(AP522&gt;0,AP522-1,0)</f>
        <v>0</v>
      </c>
      <c r="AR522" s="124">
        <f t="shared" ref="AR522" si="2664">IF(AQ522&gt;0,AQ522-1,0)</f>
        <v>0</v>
      </c>
      <c r="AS522" s="124">
        <f t="shared" ref="AS522" si="2665">IF(AR522&gt;0,AR522-1,0)</f>
        <v>0</v>
      </c>
      <c r="AT522" s="124">
        <f t="shared" ref="AT522" si="2666">IF(AS522&gt;0,AS522-1,0)</f>
        <v>0</v>
      </c>
      <c r="AU522" s="124">
        <f t="shared" ref="AU522" si="2667">IF(AT522&gt;0,AT522-1,0)</f>
        <v>0</v>
      </c>
      <c r="AV522" s="124">
        <f t="shared" ref="AV522" si="2668">IF(AU522&gt;0,AU522-1,0)</f>
        <v>0</v>
      </c>
      <c r="AW522" s="124">
        <f t="shared" ref="AW522" si="2669">IF(AV522&gt;0,AV522-1,0)</f>
        <v>0</v>
      </c>
      <c r="AX522" s="124">
        <f t="shared" ref="AX522" si="2670">IF(AW522&gt;0,AW522-1,0)</f>
        <v>0</v>
      </c>
      <c r="AY522" s="124">
        <f t="shared" ref="AY522" si="2671">IF(AX522&gt;0,AX522-1,0)</f>
        <v>0</v>
      </c>
      <c r="AZ522" s="124">
        <f t="shared" ref="AZ522" si="2672">IF(AY522&gt;0,AY522-1,0)</f>
        <v>0</v>
      </c>
      <c r="BA522" s="124">
        <f t="shared" ref="BA522" si="2673">IF(AZ522&gt;0,AZ522-1,0)</f>
        <v>0</v>
      </c>
      <c r="BB522" s="124">
        <f t="shared" ref="BB522" si="2674">IF(BA522&gt;0,BA522-1,0)</f>
        <v>0</v>
      </c>
      <c r="BC522" s="124">
        <f t="shared" ref="BC522" si="2675">IF(BB522&gt;0,BB522-1,0)</f>
        <v>0</v>
      </c>
      <c r="BD522" s="124">
        <f t="shared" ref="BD522" si="2676">IF(BC522&gt;0,BC522-1,0)</f>
        <v>0</v>
      </c>
      <c r="BE522" s="124">
        <f t="shared" ref="BE522" si="2677">IF(BD522&gt;0,BD522-1,0)</f>
        <v>0</v>
      </c>
      <c r="BF522" s="124">
        <f t="shared" ref="BF522" si="2678">IF(BE522&gt;0,BE522-1,0)</f>
        <v>0</v>
      </c>
      <c r="BG522" s="124">
        <f t="shared" ref="BG522" si="2679">IF(BF522&gt;0,BF522-1,0)</f>
        <v>0</v>
      </c>
      <c r="BH522" s="124">
        <f t="shared" ref="BH522" si="2680">IF(BG522&gt;0,BG522-1,0)</f>
        <v>0</v>
      </c>
      <c r="BI522" s="124">
        <f t="shared" ref="BI522" si="2681">IF(BH522&gt;0,BH522-1,0)</f>
        <v>0</v>
      </c>
      <c r="BJ522" s="124">
        <f t="shared" ref="BJ522" si="2682">IF(BI522&gt;0,BI522-1,0)</f>
        <v>0</v>
      </c>
      <c r="BK522" s="124">
        <f t="shared" ref="BK522" si="2683">IF(BJ522&gt;0,BJ522-1,0)</f>
        <v>0</v>
      </c>
      <c r="BL522" s="124">
        <f t="shared" ref="BL522" si="2684">IF(BK522&gt;0,BK522-1,0)</f>
        <v>0</v>
      </c>
      <c r="BM522" s="124">
        <f t="shared" ref="BM522" si="2685">IF(BL522&gt;0,BL522-1,0)</f>
        <v>0</v>
      </c>
      <c r="BN522" s="124">
        <f t="shared" ref="BN522" si="2686">IF(BM522&gt;0,BM522-1,0)</f>
        <v>0</v>
      </c>
    </row>
    <row r="523" spans="1:66" s="124" customFormat="1" ht="18.75">
      <c r="A523" s="127" t="s">
        <v>301</v>
      </c>
      <c r="B523" s="127">
        <v>20</v>
      </c>
      <c r="C523" s="124" t="s">
        <v>303</v>
      </c>
      <c r="D523" s="190">
        <f t="shared" ref="D523:S524" si="2687">IFERROR(D535,0)+IFERROR(D541,0)+IFERROR(D547,0)+IFERROR(D553,0)+IFERROR(D559,0)</f>
        <v>3734200</v>
      </c>
      <c r="E523" s="190">
        <f t="shared" si="2687"/>
        <v>7364526.1054159701</v>
      </c>
      <c r="F523" s="190">
        <f t="shared" si="2687"/>
        <v>10884968.469489835</v>
      </c>
      <c r="G523" s="190">
        <f t="shared" si="2687"/>
        <v>14289169.532901088</v>
      </c>
      <c r="H523" s="190">
        <f t="shared" si="2687"/>
        <v>17570403.906111389</v>
      </c>
      <c r="I523" s="190">
        <f t="shared" si="2687"/>
        <v>16987357.087759119</v>
      </c>
      <c r="J523" s="190">
        <f t="shared" si="2687"/>
        <v>16370576.846345035</v>
      </c>
      <c r="K523" s="190">
        <f t="shared" si="2687"/>
        <v>15718111.462391997</v>
      </c>
      <c r="L523" s="190">
        <f t="shared" si="2687"/>
        <v>15027896.295510245</v>
      </c>
      <c r="M523" s="190">
        <f t="shared" si="2687"/>
        <v>14297747.251116047</v>
      </c>
      <c r="N523" s="190">
        <f t="shared" si="2687"/>
        <v>13525353.869153332</v>
      </c>
      <c r="O523" s="190">
        <f t="shared" si="2687"/>
        <v>12708272.012948485</v>
      </c>
      <c r="P523" s="190">
        <f t="shared" si="2687"/>
        <v>11843916.135063216</v>
      </c>
      <c r="Q523" s="190">
        <f t="shared" si="2687"/>
        <v>10929551.095671726</v>
      </c>
      <c r="R523" s="190">
        <f t="shared" si="2687"/>
        <v>9962283.5075725876</v>
      </c>
      <c r="S523" s="190">
        <f t="shared" si="2687"/>
        <v>8939052.5804477111</v>
      </c>
      <c r="T523" s="190">
        <f t="shared" ref="T523:BN523" si="2688">IFERROR(T535,0)+IFERROR(T541,0)+IFERROR(T547,0)+IFERROR(T553,0)+IFERROR(T559,0)</f>
        <v>7856620.4353963248</v>
      </c>
      <c r="U523" s="190">
        <f t="shared" si="2688"/>
        <v>6711561.859095538</v>
      </c>
      <c r="V523" s="190">
        <f t="shared" si="2688"/>
        <v>5500253.4651659187</v>
      </c>
      <c r="W523" s="190">
        <f t="shared" si="2688"/>
        <v>4218862.2284446573</v>
      </c>
      <c r="X523" s="190">
        <f t="shared" si="2688"/>
        <v>2863333.3558845231</v>
      </c>
      <c r="Y523" s="190">
        <f t="shared" si="2688"/>
        <v>1749301.4931388677</v>
      </c>
      <c r="Z523" s="190">
        <f t="shared" si="2688"/>
        <v>890738.96720409975</v>
      </c>
      <c r="AA523" s="190">
        <f t="shared" si="2688"/>
        <v>302426.50399570662</v>
      </c>
      <c r="AB523" s="190">
        <f t="shared" si="2688"/>
        <v>0</v>
      </c>
      <c r="AC523" s="190">
        <f t="shared" si="2688"/>
        <v>0</v>
      </c>
      <c r="AD523" s="190">
        <f t="shared" si="2688"/>
        <v>0</v>
      </c>
      <c r="AE523" s="190">
        <f t="shared" si="2688"/>
        <v>0</v>
      </c>
      <c r="AF523" s="190">
        <f t="shared" si="2688"/>
        <v>0</v>
      </c>
      <c r="AG523" s="190">
        <f t="shared" si="2688"/>
        <v>0</v>
      </c>
      <c r="AH523" s="190">
        <f t="shared" si="2688"/>
        <v>0</v>
      </c>
      <c r="AI523" s="190">
        <f t="shared" si="2688"/>
        <v>0</v>
      </c>
      <c r="AJ523" s="190">
        <f t="shared" si="2688"/>
        <v>0</v>
      </c>
      <c r="AK523" s="190">
        <f t="shared" si="2688"/>
        <v>0</v>
      </c>
      <c r="AL523" s="190">
        <f t="shared" si="2688"/>
        <v>0</v>
      </c>
      <c r="AM523" s="190">
        <f t="shared" si="2688"/>
        <v>0</v>
      </c>
      <c r="AN523" s="190">
        <f t="shared" si="2688"/>
        <v>0</v>
      </c>
      <c r="AO523" s="190">
        <f t="shared" si="2688"/>
        <v>0</v>
      </c>
      <c r="AP523" s="190">
        <f t="shared" si="2688"/>
        <v>0</v>
      </c>
      <c r="AQ523" s="190">
        <f t="shared" si="2688"/>
        <v>0</v>
      </c>
      <c r="AR523" s="190">
        <f t="shared" si="2688"/>
        <v>0</v>
      </c>
      <c r="AS523" s="190">
        <f t="shared" si="2688"/>
        <v>0</v>
      </c>
      <c r="AT523" s="190">
        <f t="shared" si="2688"/>
        <v>0</v>
      </c>
      <c r="AU523" s="190">
        <f t="shared" si="2688"/>
        <v>0</v>
      </c>
      <c r="AV523" s="190">
        <f t="shared" si="2688"/>
        <v>0</v>
      </c>
      <c r="AW523" s="190">
        <f t="shared" si="2688"/>
        <v>0</v>
      </c>
      <c r="AX523" s="190">
        <f t="shared" si="2688"/>
        <v>0</v>
      </c>
      <c r="AY523" s="190">
        <f t="shared" si="2688"/>
        <v>0</v>
      </c>
      <c r="AZ523" s="190">
        <f t="shared" si="2688"/>
        <v>0</v>
      </c>
      <c r="BA523" s="190">
        <f t="shared" si="2688"/>
        <v>0</v>
      </c>
      <c r="BB523" s="190">
        <f t="shared" si="2688"/>
        <v>0</v>
      </c>
      <c r="BC523" s="190">
        <f t="shared" si="2688"/>
        <v>0</v>
      </c>
      <c r="BD523" s="190">
        <f t="shared" si="2688"/>
        <v>0</v>
      </c>
      <c r="BE523" s="190">
        <f t="shared" si="2688"/>
        <v>0</v>
      </c>
      <c r="BF523" s="190">
        <f t="shared" si="2688"/>
        <v>0</v>
      </c>
      <c r="BG523" s="190">
        <f t="shared" si="2688"/>
        <v>0</v>
      </c>
      <c r="BH523" s="190">
        <f t="shared" si="2688"/>
        <v>0</v>
      </c>
      <c r="BI523" s="190">
        <f t="shared" si="2688"/>
        <v>0</v>
      </c>
      <c r="BJ523" s="190">
        <f t="shared" si="2688"/>
        <v>0</v>
      </c>
      <c r="BK523" s="190">
        <f t="shared" si="2688"/>
        <v>0</v>
      </c>
      <c r="BL523" s="190">
        <f t="shared" si="2688"/>
        <v>0</v>
      </c>
      <c r="BM523" s="190">
        <f t="shared" si="2688"/>
        <v>0</v>
      </c>
      <c r="BN523" s="190">
        <f t="shared" si="2688"/>
        <v>0</v>
      </c>
    </row>
    <row r="524" spans="1:66" s="124" customFormat="1">
      <c r="C524" s="124" t="s">
        <v>29</v>
      </c>
      <c r="D524" s="190">
        <f t="shared" si="2687"/>
        <v>103873.89458402924</v>
      </c>
      <c r="E524" s="190">
        <f t="shared" si="2687"/>
        <v>213757.63592613448</v>
      </c>
      <c r="F524" s="190">
        <f t="shared" si="2687"/>
        <v>329998.93658874719</v>
      </c>
      <c r="G524" s="190">
        <f t="shared" si="2687"/>
        <v>452965.62678969686</v>
      </c>
      <c r="H524" s="190">
        <f t="shared" si="2687"/>
        <v>583046.81835227285</v>
      </c>
      <c r="I524" s="190">
        <f t="shared" si="2687"/>
        <v>616780.24141408282</v>
      </c>
      <c r="J524" s="190">
        <f t="shared" si="2687"/>
        <v>652465.38395304058</v>
      </c>
      <c r="K524" s="190">
        <f t="shared" si="2687"/>
        <v>690215.1668817522</v>
      </c>
      <c r="L524" s="190">
        <f t="shared" si="2687"/>
        <v>730149.04439419636</v>
      </c>
      <c r="M524" s="190">
        <f t="shared" si="2687"/>
        <v>772393.38196271774</v>
      </c>
      <c r="N524" s="190">
        <f>IFERROR(N536,0)+IFERROR(N542,0)+IFERROR(N548,0)+IFERROR(N554,0)+IFERROR(N560,0)</f>
        <v>817081.85620484641</v>
      </c>
      <c r="O524" s="190">
        <f t="shared" ref="O524:BN524" si="2689">IFERROR(O536,0)+IFERROR(O542,0)+IFERROR(O548,0)+IFERROR(O554,0)+IFERROR(O560,0)</f>
        <v>864355.8778852697</v>
      </c>
      <c r="P524" s="190">
        <f t="shared" si="2689"/>
        <v>914365.03939148888</v>
      </c>
      <c r="Q524" s="190">
        <f t="shared" si="2689"/>
        <v>967267.58809913928</v>
      </c>
      <c r="R524" s="190">
        <f t="shared" si="2689"/>
        <v>1023230.9271248751</v>
      </c>
      <c r="S524" s="190">
        <f t="shared" si="2689"/>
        <v>1082432.1450513857</v>
      </c>
      <c r="T524" s="190">
        <f t="shared" si="2689"/>
        <v>1145058.5763007875</v>
      </c>
      <c r="U524" s="190">
        <f t="shared" si="2689"/>
        <v>1211308.3939296186</v>
      </c>
      <c r="V524" s="190">
        <f t="shared" si="2689"/>
        <v>1281391.2367212612</v>
      </c>
      <c r="W524" s="190">
        <f t="shared" si="2689"/>
        <v>1355528.8725601339</v>
      </c>
      <c r="X524" s="190">
        <f t="shared" si="2689"/>
        <v>1114031.8627456552</v>
      </c>
      <c r="Y524" s="190">
        <f t="shared" si="2689"/>
        <v>858562.52593476756</v>
      </c>
      <c r="Z524" s="190">
        <f t="shared" si="2689"/>
        <v>588312.46320839273</v>
      </c>
      <c r="AA524" s="190">
        <f t="shared" si="2689"/>
        <v>302426.50399570621</v>
      </c>
      <c r="AB524" s="190">
        <f t="shared" si="2689"/>
        <v>0</v>
      </c>
      <c r="AC524" s="190">
        <f t="shared" si="2689"/>
        <v>0</v>
      </c>
      <c r="AD524" s="190">
        <f t="shared" si="2689"/>
        <v>0</v>
      </c>
      <c r="AE524" s="190">
        <f t="shared" si="2689"/>
        <v>0</v>
      </c>
      <c r="AF524" s="190">
        <f t="shared" si="2689"/>
        <v>0</v>
      </c>
      <c r="AG524" s="190">
        <f t="shared" si="2689"/>
        <v>0</v>
      </c>
      <c r="AH524" s="190">
        <f t="shared" si="2689"/>
        <v>0</v>
      </c>
      <c r="AI524" s="190">
        <f t="shared" si="2689"/>
        <v>0</v>
      </c>
      <c r="AJ524" s="190">
        <f t="shared" si="2689"/>
        <v>0</v>
      </c>
      <c r="AK524" s="190">
        <f t="shared" si="2689"/>
        <v>0</v>
      </c>
      <c r="AL524" s="190">
        <f t="shared" si="2689"/>
        <v>0</v>
      </c>
      <c r="AM524" s="190">
        <f t="shared" si="2689"/>
        <v>0</v>
      </c>
      <c r="AN524" s="190">
        <f t="shared" si="2689"/>
        <v>0</v>
      </c>
      <c r="AO524" s="190">
        <f t="shared" si="2689"/>
        <v>0</v>
      </c>
      <c r="AP524" s="190">
        <f t="shared" si="2689"/>
        <v>0</v>
      </c>
      <c r="AQ524" s="190">
        <f t="shared" si="2689"/>
        <v>0</v>
      </c>
      <c r="AR524" s="190">
        <f t="shared" si="2689"/>
        <v>0</v>
      </c>
      <c r="AS524" s="190">
        <f t="shared" si="2689"/>
        <v>0</v>
      </c>
      <c r="AT524" s="190">
        <f t="shared" si="2689"/>
        <v>0</v>
      </c>
      <c r="AU524" s="190">
        <f t="shared" si="2689"/>
        <v>0</v>
      </c>
      <c r="AV524" s="190">
        <f t="shared" si="2689"/>
        <v>0</v>
      </c>
      <c r="AW524" s="190">
        <f t="shared" si="2689"/>
        <v>0</v>
      </c>
      <c r="AX524" s="190">
        <f t="shared" si="2689"/>
        <v>0</v>
      </c>
      <c r="AY524" s="190">
        <f t="shared" si="2689"/>
        <v>0</v>
      </c>
      <c r="AZ524" s="190">
        <f t="shared" si="2689"/>
        <v>0</v>
      </c>
      <c r="BA524" s="190">
        <f t="shared" si="2689"/>
        <v>0</v>
      </c>
      <c r="BB524" s="190">
        <f t="shared" si="2689"/>
        <v>0</v>
      </c>
      <c r="BC524" s="190">
        <f t="shared" si="2689"/>
        <v>0</v>
      </c>
      <c r="BD524" s="190">
        <f t="shared" si="2689"/>
        <v>0</v>
      </c>
      <c r="BE524" s="190">
        <f t="shared" si="2689"/>
        <v>0</v>
      </c>
      <c r="BF524" s="190">
        <f t="shared" si="2689"/>
        <v>0</v>
      </c>
      <c r="BG524" s="190">
        <f t="shared" si="2689"/>
        <v>0</v>
      </c>
      <c r="BH524" s="190">
        <f t="shared" si="2689"/>
        <v>0</v>
      </c>
      <c r="BI524" s="190">
        <f t="shared" si="2689"/>
        <v>0</v>
      </c>
      <c r="BJ524" s="190">
        <f t="shared" si="2689"/>
        <v>0</v>
      </c>
      <c r="BK524" s="190">
        <f t="shared" si="2689"/>
        <v>0</v>
      </c>
      <c r="BL524" s="190">
        <f t="shared" si="2689"/>
        <v>0</v>
      </c>
      <c r="BM524" s="190">
        <f t="shared" si="2689"/>
        <v>0</v>
      </c>
      <c r="BN524" s="190">
        <f t="shared" si="2689"/>
        <v>0</v>
      </c>
    </row>
    <row r="525" spans="1:66" s="124" customFormat="1">
      <c r="C525" s="124" t="s">
        <v>31</v>
      </c>
      <c r="D525" s="190">
        <f t="shared" ref="D525:BN525" si="2690">IFERROR(D537,0)+IFERROR(D543,0)+IFERROR(D549,0)+IFERROR(D555,0)+IFERROR(D561,0)</f>
        <v>207055.40247785265</v>
      </c>
      <c r="E525" s="190">
        <f t="shared" si="2690"/>
        <v>408100.95819762931</v>
      </c>
      <c r="F525" s="190">
        <f t="shared" si="2690"/>
        <v>602788.95459689852</v>
      </c>
      <c r="G525" s="190">
        <f t="shared" si="2690"/>
        <v>790751.56145783083</v>
      </c>
      <c r="H525" s="190">
        <f t="shared" si="2690"/>
        <v>971599.66695713671</v>
      </c>
      <c r="I525" s="190">
        <f t="shared" si="2690"/>
        <v>937866.24389532674</v>
      </c>
      <c r="J525" s="190">
        <f t="shared" si="2690"/>
        <v>902181.10135636909</v>
      </c>
      <c r="K525" s="190">
        <f t="shared" si="2690"/>
        <v>864431.31842765748</v>
      </c>
      <c r="L525" s="190">
        <f t="shared" si="2690"/>
        <v>824497.4409152132</v>
      </c>
      <c r="M525" s="190">
        <f t="shared" si="2690"/>
        <v>782253.1033466917</v>
      </c>
      <c r="N525" s="190">
        <f t="shared" si="2690"/>
        <v>737564.62910456315</v>
      </c>
      <c r="O525" s="190">
        <f t="shared" si="2690"/>
        <v>690290.60742413986</v>
      </c>
      <c r="P525" s="190">
        <f t="shared" si="2690"/>
        <v>640281.44591792068</v>
      </c>
      <c r="Q525" s="190">
        <f t="shared" si="2690"/>
        <v>587378.89721027017</v>
      </c>
      <c r="R525" s="190">
        <f t="shared" si="2690"/>
        <v>531415.55818453431</v>
      </c>
      <c r="S525" s="190">
        <f t="shared" si="2690"/>
        <v>472214.3402580237</v>
      </c>
      <c r="T525" s="190">
        <f t="shared" si="2690"/>
        <v>409587.90900862217</v>
      </c>
      <c r="U525" s="190">
        <f t="shared" si="2690"/>
        <v>343338.0913797908</v>
      </c>
      <c r="V525" s="190">
        <f t="shared" si="2690"/>
        <v>273255.24858814862</v>
      </c>
      <c r="W525" s="190">
        <f t="shared" si="2690"/>
        <v>199117.61274927563</v>
      </c>
      <c r="X525" s="190">
        <f t="shared" si="2690"/>
        <v>129685.32550187234</v>
      </c>
      <c r="Y525" s="190">
        <f t="shared" si="2690"/>
        <v>74225.365250878182</v>
      </c>
      <c r="Z525" s="190">
        <f t="shared" si="2690"/>
        <v>33546.130915371126</v>
      </c>
      <c r="AA525" s="190">
        <f t="shared" si="2690"/>
        <v>8502.7930661757036</v>
      </c>
      <c r="AB525" s="190">
        <f t="shared" si="2690"/>
        <v>0</v>
      </c>
      <c r="AC525" s="190">
        <f t="shared" si="2690"/>
        <v>0</v>
      </c>
      <c r="AD525" s="190">
        <f t="shared" si="2690"/>
        <v>0</v>
      </c>
      <c r="AE525" s="190">
        <f t="shared" si="2690"/>
        <v>0</v>
      </c>
      <c r="AF525" s="190">
        <f t="shared" si="2690"/>
        <v>0</v>
      </c>
      <c r="AG525" s="190">
        <f t="shared" si="2690"/>
        <v>0</v>
      </c>
      <c r="AH525" s="190">
        <f t="shared" si="2690"/>
        <v>0</v>
      </c>
      <c r="AI525" s="190">
        <f t="shared" si="2690"/>
        <v>0</v>
      </c>
      <c r="AJ525" s="190">
        <f t="shared" si="2690"/>
        <v>0</v>
      </c>
      <c r="AK525" s="190">
        <f t="shared" si="2690"/>
        <v>0</v>
      </c>
      <c r="AL525" s="190">
        <f t="shared" si="2690"/>
        <v>0</v>
      </c>
      <c r="AM525" s="190">
        <f t="shared" si="2690"/>
        <v>0</v>
      </c>
      <c r="AN525" s="190">
        <f t="shared" si="2690"/>
        <v>0</v>
      </c>
      <c r="AO525" s="190">
        <f t="shared" si="2690"/>
        <v>0</v>
      </c>
      <c r="AP525" s="190">
        <f t="shared" si="2690"/>
        <v>0</v>
      </c>
      <c r="AQ525" s="190">
        <f t="shared" si="2690"/>
        <v>0</v>
      </c>
      <c r="AR525" s="190">
        <f t="shared" si="2690"/>
        <v>0</v>
      </c>
      <c r="AS525" s="190">
        <f t="shared" si="2690"/>
        <v>0</v>
      </c>
      <c r="AT525" s="190">
        <f t="shared" si="2690"/>
        <v>0</v>
      </c>
      <c r="AU525" s="190">
        <f t="shared" si="2690"/>
        <v>0</v>
      </c>
      <c r="AV525" s="190">
        <f t="shared" si="2690"/>
        <v>0</v>
      </c>
      <c r="AW525" s="190">
        <f t="shared" si="2690"/>
        <v>0</v>
      </c>
      <c r="AX525" s="190">
        <f t="shared" si="2690"/>
        <v>0</v>
      </c>
      <c r="AY525" s="190">
        <f t="shared" si="2690"/>
        <v>0</v>
      </c>
      <c r="AZ525" s="190">
        <f t="shared" si="2690"/>
        <v>0</v>
      </c>
      <c r="BA525" s="190">
        <f t="shared" si="2690"/>
        <v>0</v>
      </c>
      <c r="BB525" s="190">
        <f t="shared" si="2690"/>
        <v>0</v>
      </c>
      <c r="BC525" s="190">
        <f t="shared" si="2690"/>
        <v>0</v>
      </c>
      <c r="BD525" s="190">
        <f t="shared" si="2690"/>
        <v>0</v>
      </c>
      <c r="BE525" s="190">
        <f t="shared" si="2690"/>
        <v>0</v>
      </c>
      <c r="BF525" s="190">
        <f t="shared" si="2690"/>
        <v>0</v>
      </c>
      <c r="BG525" s="190">
        <f t="shared" si="2690"/>
        <v>0</v>
      </c>
      <c r="BH525" s="190">
        <f t="shared" si="2690"/>
        <v>0</v>
      </c>
      <c r="BI525" s="190">
        <f t="shared" si="2690"/>
        <v>0</v>
      </c>
      <c r="BJ525" s="190">
        <f t="shared" si="2690"/>
        <v>0</v>
      </c>
      <c r="BK525" s="190">
        <f t="shared" si="2690"/>
        <v>0</v>
      </c>
      <c r="BL525" s="190">
        <f t="shared" si="2690"/>
        <v>0</v>
      </c>
      <c r="BM525" s="190">
        <f t="shared" si="2690"/>
        <v>0</v>
      </c>
      <c r="BN525" s="190">
        <f t="shared" si="2690"/>
        <v>0</v>
      </c>
    </row>
    <row r="526" spans="1:66" s="124" customFormat="1">
      <c r="C526" s="124" t="s">
        <v>33</v>
      </c>
      <c r="D526" s="190">
        <f t="shared" ref="D526:BN527" si="2691">IFERROR(D538,0)+IFERROR(D544,0)+IFERROR(D550,0)+IFERROR(D556,0)+IFERROR(D562,0)</f>
        <v>310929.29706188192</v>
      </c>
      <c r="E526" s="190">
        <f t="shared" si="2691"/>
        <v>621858.59412376385</v>
      </c>
      <c r="F526" s="190">
        <f t="shared" si="2691"/>
        <v>932787.89118564571</v>
      </c>
      <c r="G526" s="190">
        <f t="shared" si="2691"/>
        <v>1243717.1882475277</v>
      </c>
      <c r="H526" s="190">
        <f t="shared" si="2691"/>
        <v>1554646.4853094097</v>
      </c>
      <c r="I526" s="190">
        <f t="shared" si="2691"/>
        <v>1554646.4853094097</v>
      </c>
      <c r="J526" s="190">
        <f t="shared" si="2691"/>
        <v>1554646.4853094097</v>
      </c>
      <c r="K526" s="190">
        <f t="shared" si="2691"/>
        <v>1554646.4853094097</v>
      </c>
      <c r="L526" s="190">
        <f t="shared" si="2691"/>
        <v>1554646.4853094097</v>
      </c>
      <c r="M526" s="190">
        <f t="shared" si="2691"/>
        <v>1554646.4853094097</v>
      </c>
      <c r="N526" s="190">
        <f t="shared" si="2691"/>
        <v>1554646.4853094097</v>
      </c>
      <c r="O526" s="190">
        <f t="shared" si="2691"/>
        <v>1554646.4853094097</v>
      </c>
      <c r="P526" s="190">
        <f t="shared" si="2691"/>
        <v>1554646.4853094097</v>
      </c>
      <c r="Q526" s="190">
        <f t="shared" si="2691"/>
        <v>1554646.4853094097</v>
      </c>
      <c r="R526" s="190">
        <f t="shared" si="2691"/>
        <v>1554646.4853094097</v>
      </c>
      <c r="S526" s="190">
        <f t="shared" si="2691"/>
        <v>1554646.4853094097</v>
      </c>
      <c r="T526" s="190">
        <f t="shared" si="2691"/>
        <v>1554646.4853094097</v>
      </c>
      <c r="U526" s="190">
        <f t="shared" si="2691"/>
        <v>1554646.4853094097</v>
      </c>
      <c r="V526" s="190">
        <f t="shared" si="2691"/>
        <v>1554646.4853094097</v>
      </c>
      <c r="W526" s="190">
        <f t="shared" si="2691"/>
        <v>1554646.4853094097</v>
      </c>
      <c r="X526" s="190">
        <f t="shared" si="2691"/>
        <v>1243717.1882475277</v>
      </c>
      <c r="Y526" s="190">
        <f t="shared" si="2691"/>
        <v>932787.89118564571</v>
      </c>
      <c r="Z526" s="190">
        <f t="shared" si="2691"/>
        <v>621858.59412376385</v>
      </c>
      <c r="AA526" s="190">
        <f t="shared" si="2691"/>
        <v>310929.29706188192</v>
      </c>
      <c r="AB526" s="190">
        <f t="shared" si="2691"/>
        <v>0</v>
      </c>
      <c r="AC526" s="190">
        <f t="shared" si="2691"/>
        <v>0</v>
      </c>
      <c r="AD526" s="190">
        <f t="shared" si="2691"/>
        <v>0</v>
      </c>
      <c r="AE526" s="190">
        <f t="shared" si="2691"/>
        <v>0</v>
      </c>
      <c r="AF526" s="190">
        <f t="shared" si="2691"/>
        <v>0</v>
      </c>
      <c r="AG526" s="190">
        <f t="shared" si="2691"/>
        <v>0</v>
      </c>
      <c r="AH526" s="190">
        <f t="shared" si="2691"/>
        <v>0</v>
      </c>
      <c r="AI526" s="190">
        <f t="shared" si="2691"/>
        <v>0</v>
      </c>
      <c r="AJ526" s="190">
        <f t="shared" si="2691"/>
        <v>0</v>
      </c>
      <c r="AK526" s="190">
        <f t="shared" si="2691"/>
        <v>0</v>
      </c>
      <c r="AL526" s="190">
        <f t="shared" si="2691"/>
        <v>0</v>
      </c>
      <c r="AM526" s="190">
        <f t="shared" si="2691"/>
        <v>0</v>
      </c>
      <c r="AN526" s="190">
        <f t="shared" si="2691"/>
        <v>0</v>
      </c>
      <c r="AO526" s="190">
        <f t="shared" si="2691"/>
        <v>0</v>
      </c>
      <c r="AP526" s="190">
        <f t="shared" si="2691"/>
        <v>0</v>
      </c>
      <c r="AQ526" s="190">
        <f t="shared" si="2691"/>
        <v>0</v>
      </c>
      <c r="AR526" s="190">
        <f t="shared" si="2691"/>
        <v>0</v>
      </c>
      <c r="AS526" s="190">
        <f t="shared" si="2691"/>
        <v>0</v>
      </c>
      <c r="AT526" s="190">
        <f t="shared" si="2691"/>
        <v>0</v>
      </c>
      <c r="AU526" s="190">
        <f t="shared" si="2691"/>
        <v>0</v>
      </c>
      <c r="AV526" s="190">
        <f t="shared" si="2691"/>
        <v>0</v>
      </c>
      <c r="AW526" s="190">
        <f t="shared" si="2691"/>
        <v>0</v>
      </c>
      <c r="AX526" s="190">
        <f t="shared" si="2691"/>
        <v>0</v>
      </c>
      <c r="AY526" s="190">
        <f t="shared" si="2691"/>
        <v>0</v>
      </c>
      <c r="AZ526" s="190">
        <f t="shared" si="2691"/>
        <v>0</v>
      </c>
      <c r="BA526" s="190">
        <f t="shared" si="2691"/>
        <v>0</v>
      </c>
      <c r="BB526" s="190">
        <f t="shared" si="2691"/>
        <v>0</v>
      </c>
      <c r="BC526" s="190">
        <f t="shared" si="2691"/>
        <v>0</v>
      </c>
      <c r="BD526" s="190">
        <f t="shared" si="2691"/>
        <v>0</v>
      </c>
      <c r="BE526" s="190">
        <f t="shared" si="2691"/>
        <v>0</v>
      </c>
      <c r="BF526" s="190">
        <f t="shared" si="2691"/>
        <v>0</v>
      </c>
      <c r="BG526" s="190">
        <f t="shared" si="2691"/>
        <v>0</v>
      </c>
      <c r="BH526" s="190">
        <f t="shared" si="2691"/>
        <v>0</v>
      </c>
      <c r="BI526" s="190">
        <f t="shared" si="2691"/>
        <v>0</v>
      </c>
      <c r="BJ526" s="190">
        <f t="shared" si="2691"/>
        <v>0</v>
      </c>
      <c r="BK526" s="190">
        <f t="shared" si="2691"/>
        <v>0</v>
      </c>
      <c r="BL526" s="190">
        <f t="shared" si="2691"/>
        <v>0</v>
      </c>
      <c r="BM526" s="190">
        <f t="shared" si="2691"/>
        <v>0</v>
      </c>
      <c r="BN526" s="190">
        <f t="shared" si="2691"/>
        <v>0</v>
      </c>
    </row>
    <row r="527" spans="1:66" s="124" customFormat="1">
      <c r="C527" s="124" t="s">
        <v>304</v>
      </c>
      <c r="D527" s="190">
        <f t="shared" si="2691"/>
        <v>3630326.1054159706</v>
      </c>
      <c r="E527" s="190">
        <f t="shared" si="2691"/>
        <v>7150768.4694898352</v>
      </c>
      <c r="F527" s="190">
        <f t="shared" si="2691"/>
        <v>10554969.532901088</v>
      </c>
      <c r="G527" s="190">
        <f t="shared" si="2691"/>
        <v>13836203.906111391</v>
      </c>
      <c r="H527" s="190">
        <f t="shared" si="2691"/>
        <v>16987357.087759119</v>
      </c>
      <c r="I527" s="190">
        <f t="shared" si="2691"/>
        <v>16370576.846345035</v>
      </c>
      <c r="J527" s="190">
        <f t="shared" si="2691"/>
        <v>15718111.462391997</v>
      </c>
      <c r="K527" s="190">
        <f t="shared" si="2691"/>
        <v>15027896.295510245</v>
      </c>
      <c r="L527" s="190">
        <f t="shared" si="2691"/>
        <v>14297747.251116047</v>
      </c>
      <c r="M527" s="190">
        <f t="shared" si="2691"/>
        <v>13525353.869153332</v>
      </c>
      <c r="N527" s="190">
        <f t="shared" si="2691"/>
        <v>12708272.012948485</v>
      </c>
      <c r="O527" s="190">
        <f t="shared" si="2691"/>
        <v>11843916.135063216</v>
      </c>
      <c r="P527" s="190">
        <f t="shared" si="2691"/>
        <v>10929551.095671726</v>
      </c>
      <c r="Q527" s="190">
        <f t="shared" si="2691"/>
        <v>9962283.5075725876</v>
      </c>
      <c r="R527" s="190">
        <f t="shared" si="2691"/>
        <v>8939052.5804477111</v>
      </c>
      <c r="S527" s="190">
        <f t="shared" si="2691"/>
        <v>7856620.4353963248</v>
      </c>
      <c r="T527" s="190">
        <f t="shared" si="2691"/>
        <v>6711561.859095538</v>
      </c>
      <c r="U527" s="190">
        <f t="shared" si="2691"/>
        <v>5500253.4651659187</v>
      </c>
      <c r="V527" s="190">
        <f t="shared" si="2691"/>
        <v>4218862.2284446573</v>
      </c>
      <c r="W527" s="190">
        <f t="shared" si="2691"/>
        <v>2863333.3558845231</v>
      </c>
      <c r="X527" s="190">
        <f t="shared" si="2691"/>
        <v>1749301.4931388677</v>
      </c>
      <c r="Y527" s="190">
        <f t="shared" si="2691"/>
        <v>890738.96720409975</v>
      </c>
      <c r="Z527" s="190">
        <f t="shared" si="2691"/>
        <v>302426.50399570662</v>
      </c>
      <c r="AA527" s="190">
        <f t="shared" si="2691"/>
        <v>0</v>
      </c>
      <c r="AB527" s="190">
        <f t="shared" si="2691"/>
        <v>0</v>
      </c>
      <c r="AC527" s="190">
        <f t="shared" si="2691"/>
        <v>0</v>
      </c>
      <c r="AD527" s="190">
        <f t="shared" si="2691"/>
        <v>0</v>
      </c>
      <c r="AE527" s="190">
        <f t="shared" si="2691"/>
        <v>0</v>
      </c>
      <c r="AF527" s="190">
        <f t="shared" si="2691"/>
        <v>0</v>
      </c>
      <c r="AG527" s="190">
        <f t="shared" si="2691"/>
        <v>0</v>
      </c>
      <c r="AH527" s="190">
        <f t="shared" si="2691"/>
        <v>0</v>
      </c>
      <c r="AI527" s="190">
        <f t="shared" si="2691"/>
        <v>0</v>
      </c>
      <c r="AJ527" s="190">
        <f t="shared" si="2691"/>
        <v>0</v>
      </c>
      <c r="AK527" s="190">
        <f t="shared" si="2691"/>
        <v>0</v>
      </c>
      <c r="AL527" s="190">
        <f t="shared" si="2691"/>
        <v>0</v>
      </c>
      <c r="AM527" s="190">
        <f t="shared" si="2691"/>
        <v>0</v>
      </c>
      <c r="AN527" s="190">
        <f t="shared" si="2691"/>
        <v>0</v>
      </c>
      <c r="AO527" s="190">
        <f t="shared" si="2691"/>
        <v>0</v>
      </c>
      <c r="AP527" s="190">
        <f t="shared" si="2691"/>
        <v>0</v>
      </c>
      <c r="AQ527" s="190">
        <f t="shared" si="2691"/>
        <v>0</v>
      </c>
      <c r="AR527" s="190">
        <f t="shared" si="2691"/>
        <v>0</v>
      </c>
      <c r="AS527" s="190">
        <f t="shared" si="2691"/>
        <v>0</v>
      </c>
      <c r="AT527" s="190">
        <f t="shared" si="2691"/>
        <v>0</v>
      </c>
      <c r="AU527" s="190">
        <f t="shared" si="2691"/>
        <v>0</v>
      </c>
      <c r="AV527" s="190">
        <f t="shared" si="2691"/>
        <v>0</v>
      </c>
      <c r="AW527" s="190">
        <f t="shared" si="2691"/>
        <v>0</v>
      </c>
      <c r="AX527" s="190">
        <f t="shared" si="2691"/>
        <v>0</v>
      </c>
      <c r="AY527" s="190">
        <f t="shared" si="2691"/>
        <v>0</v>
      </c>
      <c r="AZ527" s="190">
        <f t="shared" si="2691"/>
        <v>0</v>
      </c>
      <c r="BA527" s="190">
        <f t="shared" si="2691"/>
        <v>0</v>
      </c>
      <c r="BB527" s="190">
        <f t="shared" si="2691"/>
        <v>0</v>
      </c>
      <c r="BC527" s="190">
        <f t="shared" si="2691"/>
        <v>0</v>
      </c>
      <c r="BD527" s="190">
        <f t="shared" si="2691"/>
        <v>0</v>
      </c>
      <c r="BE527" s="190">
        <f t="shared" si="2691"/>
        <v>0</v>
      </c>
      <c r="BF527" s="190">
        <f t="shared" si="2691"/>
        <v>0</v>
      </c>
      <c r="BG527" s="190">
        <f t="shared" si="2691"/>
        <v>0</v>
      </c>
      <c r="BH527" s="190">
        <f t="shared" si="2691"/>
        <v>0</v>
      </c>
      <c r="BI527" s="190">
        <f t="shared" si="2691"/>
        <v>0</v>
      </c>
      <c r="BJ527" s="190">
        <f t="shared" si="2691"/>
        <v>0</v>
      </c>
      <c r="BK527" s="190">
        <f t="shared" si="2691"/>
        <v>0</v>
      </c>
      <c r="BL527" s="190">
        <f t="shared" si="2691"/>
        <v>0</v>
      </c>
      <c r="BM527" s="190">
        <f t="shared" si="2691"/>
        <v>0</v>
      </c>
      <c r="BN527" s="190">
        <f t="shared" si="2691"/>
        <v>0</v>
      </c>
    </row>
    <row r="528" spans="1:66" s="124" customFormat="1"/>
    <row r="529" spans="1:66" s="124" customFormat="1"/>
    <row r="530" spans="1:66" s="124" customFormat="1" hidden="1"/>
    <row r="531" spans="1:66" s="124" customFormat="1" hidden="1"/>
    <row r="532" spans="1:66" s="124" customFormat="1" hidden="1"/>
    <row r="533" spans="1:66" s="124" customFormat="1" hidden="1">
      <c r="A533" s="124" t="s">
        <v>300</v>
      </c>
      <c r="B533" s="124">
        <f>B522/5</f>
        <v>3734200</v>
      </c>
      <c r="C533" s="110"/>
      <c r="D533" s="124">
        <v>2015</v>
      </c>
      <c r="E533" s="124">
        <v>2016</v>
      </c>
      <c r="F533" s="124">
        <v>2017</v>
      </c>
      <c r="G533" s="124">
        <v>2018</v>
      </c>
      <c r="H533" s="124">
        <v>2019</v>
      </c>
      <c r="I533" s="124">
        <v>2020</v>
      </c>
      <c r="J533" s="124">
        <v>2021</v>
      </c>
      <c r="K533" s="124">
        <v>2022</v>
      </c>
      <c r="L533" s="124">
        <v>2023</v>
      </c>
      <c r="M533" s="124">
        <v>2024</v>
      </c>
      <c r="N533" s="124">
        <v>2025</v>
      </c>
      <c r="O533" s="124">
        <v>2026</v>
      </c>
      <c r="P533" s="124">
        <v>2027</v>
      </c>
      <c r="Q533" s="124">
        <v>2028</v>
      </c>
      <c r="R533" s="124">
        <v>2029</v>
      </c>
      <c r="S533" s="124">
        <v>2030</v>
      </c>
      <c r="T533" s="124">
        <v>2031</v>
      </c>
      <c r="U533" s="124">
        <v>2032</v>
      </c>
      <c r="V533" s="124">
        <v>2033</v>
      </c>
      <c r="W533" s="124">
        <v>2034</v>
      </c>
      <c r="X533" s="124">
        <v>2035</v>
      </c>
      <c r="Y533" s="124">
        <v>2036</v>
      </c>
      <c r="Z533" s="124">
        <v>2037</v>
      </c>
      <c r="AA533" s="124">
        <v>2038</v>
      </c>
      <c r="AB533" s="124">
        <v>2039</v>
      </c>
      <c r="AC533" s="124">
        <v>2040</v>
      </c>
      <c r="AD533" s="124">
        <v>2041</v>
      </c>
      <c r="AE533" s="124">
        <v>2042</v>
      </c>
      <c r="AF533" s="124">
        <v>2043</v>
      </c>
      <c r="AG533" s="124">
        <v>2044</v>
      </c>
      <c r="AH533" s="124">
        <v>2045</v>
      </c>
      <c r="AI533" s="124">
        <v>2046</v>
      </c>
      <c r="AJ533" s="124">
        <v>2047</v>
      </c>
      <c r="AK533" s="124">
        <v>2048</v>
      </c>
      <c r="AL533" s="124">
        <v>2049</v>
      </c>
      <c r="AM533" s="124">
        <v>2050</v>
      </c>
      <c r="AN533" s="124">
        <v>2051</v>
      </c>
      <c r="AO533" s="124">
        <v>2052</v>
      </c>
      <c r="AP533" s="124">
        <v>2053</v>
      </c>
      <c r="AQ533" s="124">
        <v>2054</v>
      </c>
      <c r="AR533" s="124">
        <v>2055</v>
      </c>
      <c r="AS533" s="124">
        <v>2056</v>
      </c>
      <c r="AT533" s="124">
        <v>2057</v>
      </c>
      <c r="AU533" s="124">
        <v>2058</v>
      </c>
      <c r="AV533" s="124">
        <v>2059</v>
      </c>
      <c r="AW533" s="124">
        <v>2060</v>
      </c>
      <c r="AX533" s="124">
        <v>2061</v>
      </c>
      <c r="AY533" s="124">
        <v>2062</v>
      </c>
      <c r="AZ533" s="124">
        <v>2063</v>
      </c>
      <c r="BA533" s="124">
        <v>2064</v>
      </c>
      <c r="BB533" s="124">
        <v>2065</v>
      </c>
      <c r="BC533" s="124">
        <v>2066</v>
      </c>
      <c r="BD533" s="124">
        <v>2067</v>
      </c>
      <c r="BE533" s="124">
        <v>2068</v>
      </c>
      <c r="BF533" s="124">
        <v>2069</v>
      </c>
      <c r="BG533" s="124">
        <v>2070</v>
      </c>
      <c r="BH533" s="124">
        <v>2071</v>
      </c>
      <c r="BI533" s="124">
        <v>2072</v>
      </c>
      <c r="BJ533" s="124">
        <v>2073</v>
      </c>
      <c r="BK533" s="124">
        <v>2074</v>
      </c>
      <c r="BL533" s="124">
        <v>2075</v>
      </c>
      <c r="BM533" s="124">
        <v>2076</v>
      </c>
      <c r="BN533" s="124">
        <v>2077</v>
      </c>
    </row>
    <row r="534" spans="1:66" s="124" customFormat="1" hidden="1">
      <c r="A534" s="124" t="s">
        <v>301</v>
      </c>
      <c r="B534" s="124">
        <f>B523</f>
        <v>20</v>
      </c>
      <c r="D534" s="124">
        <f>B534</f>
        <v>20</v>
      </c>
      <c r="E534" s="124">
        <f>IF(D534&gt;0,D534-1,0)</f>
        <v>19</v>
      </c>
      <c r="F534" s="124">
        <f t="shared" ref="F534" si="2692">IF(E534&gt;0,E534-1,0)</f>
        <v>18</v>
      </c>
      <c r="G534" s="124">
        <f t="shared" ref="G534" si="2693">IF(F534&gt;0,F534-1,0)</f>
        <v>17</v>
      </c>
      <c r="H534" s="124">
        <f t="shared" ref="H534" si="2694">IF(G534&gt;0,G534-1,0)</f>
        <v>16</v>
      </c>
      <c r="I534" s="124">
        <f t="shared" ref="I534" si="2695">IF(H534&gt;0,H534-1,0)</f>
        <v>15</v>
      </c>
      <c r="J534" s="124">
        <f t="shared" ref="J534" si="2696">IF(I534&gt;0,I534-1,0)</f>
        <v>14</v>
      </c>
      <c r="K534" s="124">
        <f t="shared" ref="K534" si="2697">IF(J534&gt;0,J534-1,0)</f>
        <v>13</v>
      </c>
      <c r="L534" s="124">
        <f t="shared" ref="L534" si="2698">IF(K534&gt;0,K534-1,0)</f>
        <v>12</v>
      </c>
      <c r="M534" s="124">
        <f t="shared" ref="M534" si="2699">IF(L534&gt;0,L534-1,0)</f>
        <v>11</v>
      </c>
      <c r="N534" s="124">
        <f t="shared" ref="N534" si="2700">IF(M534&gt;0,M534-1,0)</f>
        <v>10</v>
      </c>
      <c r="O534" s="124">
        <f t="shared" ref="O534" si="2701">IF(N534&gt;0,N534-1,0)</f>
        <v>9</v>
      </c>
      <c r="P534" s="124">
        <f t="shared" ref="P534" si="2702">IF(O534&gt;0,O534-1,0)</f>
        <v>8</v>
      </c>
      <c r="Q534" s="124">
        <f t="shared" ref="Q534" si="2703">IF(P534&gt;0,P534-1,0)</f>
        <v>7</v>
      </c>
      <c r="R534" s="124">
        <f t="shared" ref="R534" si="2704">IF(Q534&gt;0,Q534-1,0)</f>
        <v>6</v>
      </c>
      <c r="S534" s="124">
        <f t="shared" ref="S534" si="2705">IF(R534&gt;0,R534-1,0)</f>
        <v>5</v>
      </c>
      <c r="T534" s="124">
        <f t="shared" ref="T534" si="2706">IF(S534&gt;0,S534-1,0)</f>
        <v>4</v>
      </c>
      <c r="U534" s="124">
        <f t="shared" ref="U534" si="2707">IF(T534&gt;0,T534-1,0)</f>
        <v>3</v>
      </c>
      <c r="V534" s="124">
        <f t="shared" ref="V534" si="2708">IF(U534&gt;0,U534-1,0)</f>
        <v>2</v>
      </c>
      <c r="W534" s="124">
        <f t="shared" ref="W534" si="2709">IF(V534&gt;0,V534-1,0)</f>
        <v>1</v>
      </c>
      <c r="X534" s="124">
        <f t="shared" ref="X534" si="2710">IF(W534&gt;0,W534-1,0)</f>
        <v>0</v>
      </c>
      <c r="Y534" s="124">
        <f t="shared" ref="Y534" si="2711">IF(X534&gt;0,X534-1,0)</f>
        <v>0</v>
      </c>
      <c r="Z534" s="124">
        <f t="shared" ref="Z534" si="2712">IF(Y534&gt;0,Y534-1,0)</f>
        <v>0</v>
      </c>
      <c r="AA534" s="124">
        <f t="shared" ref="AA534" si="2713">IF(Z534&gt;0,Z534-1,0)</f>
        <v>0</v>
      </c>
      <c r="AB534" s="124">
        <f t="shared" ref="AB534" si="2714">IF(AA534&gt;0,AA534-1,0)</f>
        <v>0</v>
      </c>
      <c r="AC534" s="124">
        <f t="shared" ref="AC534" si="2715">IF(AB534&gt;0,AB534-1,0)</f>
        <v>0</v>
      </c>
      <c r="AD534" s="124">
        <f t="shared" ref="AD534" si="2716">IF(AC534&gt;0,AC534-1,0)</f>
        <v>0</v>
      </c>
      <c r="AE534" s="124">
        <f t="shared" ref="AE534" si="2717">IF(AD534&gt;0,AD534-1,0)</f>
        <v>0</v>
      </c>
      <c r="AF534" s="124">
        <f t="shared" ref="AF534" si="2718">IF(AE534&gt;0,AE534-1,0)</f>
        <v>0</v>
      </c>
      <c r="AG534" s="124">
        <f t="shared" ref="AG534" si="2719">IF(AF534&gt;0,AF534-1,0)</f>
        <v>0</v>
      </c>
      <c r="AH534" s="124">
        <f t="shared" ref="AH534" si="2720">IF(AG534&gt;0,AG534-1,0)</f>
        <v>0</v>
      </c>
      <c r="AI534" s="124">
        <f t="shared" ref="AI534" si="2721">IF(AH534&gt;0,AH534-1,0)</f>
        <v>0</v>
      </c>
      <c r="AJ534" s="124">
        <f t="shared" ref="AJ534" si="2722">IF(AI534&gt;0,AI534-1,0)</f>
        <v>0</v>
      </c>
      <c r="AK534" s="124">
        <f t="shared" ref="AK534" si="2723">IF(AJ534&gt;0,AJ534-1,0)</f>
        <v>0</v>
      </c>
      <c r="AL534" s="124">
        <f t="shared" ref="AL534" si="2724">IF(AK534&gt;0,AK534-1,0)</f>
        <v>0</v>
      </c>
      <c r="AM534" s="124">
        <f t="shared" ref="AM534" si="2725">IF(AL534&gt;0,AL534-1,0)</f>
        <v>0</v>
      </c>
      <c r="AN534" s="124">
        <f t="shared" ref="AN534" si="2726">IF(AM534&gt;0,AM534-1,0)</f>
        <v>0</v>
      </c>
      <c r="AO534" s="124">
        <f t="shared" ref="AO534" si="2727">IF(AN534&gt;0,AN534-1,0)</f>
        <v>0</v>
      </c>
      <c r="AP534" s="124">
        <f t="shared" ref="AP534" si="2728">IF(AO534&gt;0,AO534-1,0)</f>
        <v>0</v>
      </c>
      <c r="AQ534" s="124">
        <f t="shared" ref="AQ534" si="2729">IF(AP534&gt;0,AP534-1,0)</f>
        <v>0</v>
      </c>
      <c r="AR534" s="124">
        <f t="shared" ref="AR534" si="2730">IF(AQ534&gt;0,AQ534-1,0)</f>
        <v>0</v>
      </c>
      <c r="AS534" s="124">
        <f t="shared" ref="AS534" si="2731">IF(AR534&gt;0,AR534-1,0)</f>
        <v>0</v>
      </c>
      <c r="AT534" s="124">
        <f t="shared" ref="AT534" si="2732">IF(AS534&gt;0,AS534-1,0)</f>
        <v>0</v>
      </c>
      <c r="AU534" s="124">
        <f t="shared" ref="AU534" si="2733">IF(AT534&gt;0,AT534-1,0)</f>
        <v>0</v>
      </c>
      <c r="AV534" s="124">
        <f t="shared" ref="AV534" si="2734">IF(AU534&gt;0,AU534-1,0)</f>
        <v>0</v>
      </c>
      <c r="AW534" s="124">
        <f t="shared" ref="AW534" si="2735">IF(AV534&gt;0,AV534-1,0)</f>
        <v>0</v>
      </c>
      <c r="AX534" s="124">
        <f t="shared" ref="AX534" si="2736">IF(AW534&gt;0,AW534-1,0)</f>
        <v>0</v>
      </c>
      <c r="AY534" s="124">
        <f t="shared" ref="AY534" si="2737">IF(AX534&gt;0,AX534-1,0)</f>
        <v>0</v>
      </c>
      <c r="AZ534" s="124">
        <f t="shared" ref="AZ534" si="2738">IF(AY534&gt;0,AY534-1,0)</f>
        <v>0</v>
      </c>
      <c r="BA534" s="124">
        <f t="shared" ref="BA534" si="2739">IF(AZ534&gt;0,AZ534-1,0)</f>
        <v>0</v>
      </c>
      <c r="BB534" s="124">
        <f t="shared" ref="BB534" si="2740">IF(BA534&gt;0,BA534-1,0)</f>
        <v>0</v>
      </c>
      <c r="BC534" s="124">
        <f t="shared" ref="BC534" si="2741">IF(BB534&gt;0,BB534-1,0)</f>
        <v>0</v>
      </c>
      <c r="BD534" s="124">
        <f t="shared" ref="BD534" si="2742">IF(BC534&gt;0,BC534-1,0)</f>
        <v>0</v>
      </c>
      <c r="BE534" s="124">
        <f t="shared" ref="BE534" si="2743">IF(BD534&gt;0,BD534-1,0)</f>
        <v>0</v>
      </c>
      <c r="BF534" s="124">
        <f t="shared" ref="BF534" si="2744">IF(BE534&gt;0,BE534-1,0)</f>
        <v>0</v>
      </c>
      <c r="BG534" s="124">
        <f t="shared" ref="BG534" si="2745">IF(BF534&gt;0,BF534-1,0)</f>
        <v>0</v>
      </c>
      <c r="BH534" s="124">
        <f t="shared" ref="BH534" si="2746">IF(BG534&gt;0,BG534-1,0)</f>
        <v>0</v>
      </c>
      <c r="BI534" s="124">
        <f t="shared" ref="BI534" si="2747">IF(BH534&gt;0,BH534-1,0)</f>
        <v>0</v>
      </c>
      <c r="BJ534" s="124">
        <f t="shared" ref="BJ534" si="2748">IF(BI534&gt;0,BI534-1,0)</f>
        <v>0</v>
      </c>
      <c r="BK534" s="124">
        <f t="shared" ref="BK534" si="2749">IF(BJ534&gt;0,BJ534-1,0)</f>
        <v>0</v>
      </c>
      <c r="BL534" s="124">
        <f t="shared" ref="BL534" si="2750">IF(BK534&gt;0,BK534-1,0)</f>
        <v>0</v>
      </c>
      <c r="BM534" s="124">
        <f t="shared" ref="BM534" si="2751">IF(BL534&gt;0,BL534-1,0)</f>
        <v>0</v>
      </c>
      <c r="BN534" s="124">
        <f t="shared" ref="BN534" si="2752">IF(BM534&gt;0,BM534-1,0)</f>
        <v>0</v>
      </c>
    </row>
    <row r="535" spans="1:66" s="124" customFormat="1" hidden="1">
      <c r="D535" s="124">
        <f>B533</f>
        <v>3734200</v>
      </c>
      <c r="E535" s="124">
        <f>D539</f>
        <v>3630326.1054159706</v>
      </c>
      <c r="F535" s="124">
        <f t="shared" ref="F535" si="2753">E539</f>
        <v>3520442.3640738651</v>
      </c>
      <c r="G535" s="124">
        <f t="shared" ref="G535" si="2754">F539</f>
        <v>3404201.0634112526</v>
      </c>
      <c r="H535" s="124">
        <f t="shared" ref="H535" si="2755">G539</f>
        <v>3281234.373210303</v>
      </c>
      <c r="I535" s="124">
        <f t="shared" ref="I535" si="2756">H539</f>
        <v>3151153.1816477273</v>
      </c>
      <c r="J535" s="124">
        <f t="shared" ref="J535" si="2757">I539</f>
        <v>3013545.8640018879</v>
      </c>
      <c r="K535" s="124">
        <f t="shared" ref="K535" si="2758">J539</f>
        <v>2867976.9801208251</v>
      </c>
      <c r="L535" s="124">
        <f t="shared" ref="L535" si="2759">K539</f>
        <v>2713985.8965295008</v>
      </c>
      <c r="M535" s="124">
        <f t="shared" ref="M535" si="2760">L539</f>
        <v>2551085.328816107</v>
      </c>
      <c r="N535" s="124">
        <f t="shared" ref="N535" si="2761">M539</f>
        <v>2378759.7996850098</v>
      </c>
      <c r="O535" s="124">
        <f t="shared" ref="O535" si="2762">N539</f>
        <v>2196464.0077970419</v>
      </c>
      <c r="P535" s="124">
        <f t="shared" ref="P535" si="2763">O539</f>
        <v>2003621.1022355556</v>
      </c>
      <c r="Q535" s="124">
        <f t="shared" ref="Q535" si="2764">P539</f>
        <v>1799620.8571380121</v>
      </c>
      <c r="R535" s="124">
        <f t="shared" ref="R535" si="2765">Q539</f>
        <v>1583817.7407169677</v>
      </c>
      <c r="S535" s="124">
        <f t="shared" ref="S535" si="2766">R539</f>
        <v>1355528.8725601344</v>
      </c>
      <c r="T535" s="124">
        <f t="shared" ref="T535" si="2767">S539</f>
        <v>1114031.8627456557</v>
      </c>
      <c r="U535" s="124">
        <f t="shared" ref="U535" si="2768">T539</f>
        <v>858562.52593476791</v>
      </c>
      <c r="V535" s="124">
        <f t="shared" ref="V535" si="2769">U539</f>
        <v>588312.46320839308</v>
      </c>
      <c r="W535" s="124">
        <f t="shared" ref="W535" si="2770">V539</f>
        <v>302426.50399570662</v>
      </c>
      <c r="X535" s="124">
        <f t="shared" ref="X535" si="2771">W539</f>
        <v>0</v>
      </c>
      <c r="Y535" s="124" t="e">
        <f t="shared" ref="Y535" si="2772">X539</f>
        <v>#N/A</v>
      </c>
      <c r="Z535" s="124" t="e">
        <f t="shared" ref="Z535" si="2773">Y539</f>
        <v>#N/A</v>
      </c>
      <c r="AA535" s="124" t="e">
        <f t="shared" ref="AA535" si="2774">Z539</f>
        <v>#N/A</v>
      </c>
      <c r="AB535" s="124" t="e">
        <f t="shared" ref="AB535" si="2775">AA539</f>
        <v>#N/A</v>
      </c>
      <c r="AC535" s="124" t="e">
        <f t="shared" ref="AC535" si="2776">AB539</f>
        <v>#N/A</v>
      </c>
      <c r="AD535" s="124" t="e">
        <f t="shared" ref="AD535" si="2777">AC539</f>
        <v>#N/A</v>
      </c>
      <c r="AE535" s="124" t="e">
        <f t="shared" ref="AE535" si="2778">AD539</f>
        <v>#N/A</v>
      </c>
      <c r="AF535" s="124" t="e">
        <f t="shared" ref="AF535" si="2779">AE539</f>
        <v>#N/A</v>
      </c>
      <c r="AG535" s="124" t="e">
        <f t="shared" ref="AG535" si="2780">AF539</f>
        <v>#N/A</v>
      </c>
      <c r="AH535" s="124" t="e">
        <f t="shared" ref="AH535" si="2781">AG539</f>
        <v>#N/A</v>
      </c>
      <c r="AI535" s="124" t="e">
        <f t="shared" ref="AI535" si="2782">AH539</f>
        <v>#N/A</v>
      </c>
      <c r="AJ535" s="124" t="e">
        <f t="shared" ref="AJ535" si="2783">AI539</f>
        <v>#N/A</v>
      </c>
      <c r="AK535" s="124" t="e">
        <f t="shared" ref="AK535" si="2784">AJ539</f>
        <v>#N/A</v>
      </c>
      <c r="AL535" s="124" t="e">
        <f t="shared" ref="AL535" si="2785">AK539</f>
        <v>#N/A</v>
      </c>
      <c r="AM535" s="124" t="e">
        <f t="shared" ref="AM535" si="2786">AL539</f>
        <v>#N/A</v>
      </c>
      <c r="AN535" s="124" t="e">
        <f t="shared" ref="AN535" si="2787">AM539</f>
        <v>#N/A</v>
      </c>
      <c r="AO535" s="124" t="e">
        <f t="shared" ref="AO535" si="2788">AN539</f>
        <v>#N/A</v>
      </c>
      <c r="AP535" s="124" t="e">
        <f t="shared" ref="AP535" si="2789">AO539</f>
        <v>#N/A</v>
      </c>
      <c r="AQ535" s="124" t="e">
        <f t="shared" ref="AQ535" si="2790">AP539</f>
        <v>#N/A</v>
      </c>
      <c r="AR535" s="124" t="e">
        <f t="shared" ref="AR535" si="2791">AQ539</f>
        <v>#N/A</v>
      </c>
      <c r="AS535" s="124" t="e">
        <f t="shared" ref="AS535" si="2792">AR539</f>
        <v>#N/A</v>
      </c>
      <c r="AT535" s="124" t="e">
        <f t="shared" ref="AT535" si="2793">AS539</f>
        <v>#N/A</v>
      </c>
      <c r="AU535" s="124" t="e">
        <f t="shared" ref="AU535" si="2794">AT539</f>
        <v>#N/A</v>
      </c>
      <c r="AV535" s="124" t="e">
        <f t="shared" ref="AV535" si="2795">AU539</f>
        <v>#N/A</v>
      </c>
      <c r="AW535" s="124" t="e">
        <f t="shared" ref="AW535" si="2796">AV539</f>
        <v>#N/A</v>
      </c>
      <c r="AX535" s="124" t="e">
        <f t="shared" ref="AX535" si="2797">AW539</f>
        <v>#N/A</v>
      </c>
      <c r="AY535" s="124" t="e">
        <f t="shared" ref="AY535" si="2798">AX539</f>
        <v>#N/A</v>
      </c>
      <c r="AZ535" s="124" t="e">
        <f t="shared" ref="AZ535" si="2799">AY539</f>
        <v>#N/A</v>
      </c>
      <c r="BA535" s="124" t="e">
        <f t="shared" ref="BA535" si="2800">AZ539</f>
        <v>#N/A</v>
      </c>
      <c r="BB535" s="124" t="e">
        <f t="shared" ref="BB535" si="2801">BA539</f>
        <v>#N/A</v>
      </c>
      <c r="BC535" s="124" t="e">
        <f t="shared" ref="BC535" si="2802">BB539</f>
        <v>#N/A</v>
      </c>
      <c r="BD535" s="124" t="e">
        <f t="shared" ref="BD535" si="2803">BC539</f>
        <v>#N/A</v>
      </c>
      <c r="BE535" s="124" t="e">
        <f t="shared" ref="BE535" si="2804">BD539</f>
        <v>#N/A</v>
      </c>
      <c r="BF535" s="124" t="e">
        <f t="shared" ref="BF535" si="2805">BE539</f>
        <v>#N/A</v>
      </c>
      <c r="BG535" s="124" t="e">
        <f t="shared" ref="BG535" si="2806">BF539</f>
        <v>#N/A</v>
      </c>
      <c r="BH535" s="124" t="e">
        <f t="shared" ref="BH535" si="2807">BG539</f>
        <v>#N/A</v>
      </c>
      <c r="BI535" s="124" t="e">
        <f t="shared" ref="BI535" si="2808">BH539</f>
        <v>#N/A</v>
      </c>
      <c r="BJ535" s="124" t="e">
        <f t="shared" ref="BJ535" si="2809">BI539</f>
        <v>#N/A</v>
      </c>
      <c r="BK535" s="124" t="e">
        <f t="shared" ref="BK535" si="2810">BJ539</f>
        <v>#N/A</v>
      </c>
      <c r="BL535" s="124" t="e">
        <f t="shared" ref="BL535" si="2811">BK539</f>
        <v>#N/A</v>
      </c>
      <c r="BM535" s="124" t="e">
        <f t="shared" ref="BM535" si="2812">BL539</f>
        <v>#N/A</v>
      </c>
      <c r="BN535" s="124" t="e">
        <f t="shared" ref="BN535" si="2813">BM539</f>
        <v>#N/A</v>
      </c>
    </row>
    <row r="536" spans="1:66" s="124" customFormat="1" hidden="1">
      <c r="C536" s="124" t="s">
        <v>29</v>
      </c>
      <c r="D536" s="124">
        <f>IF($D534&gt;=1,($B533/HLOOKUP($D534,'Annuity Cal'!$H$7:$BE$11,2,FALSE))*HLOOKUP(D534,'Annuity Cal'!$H$7:$BE$11,3,FALSE),(IF(D534&lt;=(-1),D534,0)))</f>
        <v>103873.89458402924</v>
      </c>
      <c r="E536" s="124">
        <f>IF($D534&gt;=1,($B533/HLOOKUP($D534,'Annuity Cal'!$H$7:$BE$11,2,FALSE))*HLOOKUP(E534,'Annuity Cal'!$H$7:$BE$11,3,FALSE),(IF(E534&lt;=(-1),E534,0)))</f>
        <v>109883.74134210525</v>
      </c>
      <c r="F536" s="124">
        <f>IF($D534&gt;=1,($B533/HLOOKUP($D534,'Annuity Cal'!$H$7:$BE$11,2,FALSE))*HLOOKUP(F534,'Annuity Cal'!$H$7:$BE$11,3,FALSE),(IF(F534&lt;=(-1),F534,0)))</f>
        <v>116241.30066261273</v>
      </c>
      <c r="G536" s="124">
        <f>IF($D534&gt;=1,($B533/HLOOKUP($D534,'Annuity Cal'!$H$7:$BE$11,2,FALSE))*HLOOKUP(G534,'Annuity Cal'!$H$7:$BE$11,3,FALSE),(IF(G534&lt;=(-1),G534,0)))</f>
        <v>122966.69020094963</v>
      </c>
      <c r="H536" s="124">
        <f>IF($D534&gt;=1,($B533/HLOOKUP($D534,'Annuity Cal'!$H$7:$BE$11,2,FALSE))*HLOOKUP(H534,'Annuity Cal'!$H$7:$BE$11,3,FALSE),(IF(H534&lt;=(-1),H534,0)))</f>
        <v>130081.19156257599</v>
      </c>
      <c r="I536" s="124">
        <f>IF($D534&gt;=1,($B533/HLOOKUP($D534,'Annuity Cal'!$H$7:$BE$11,2,FALSE))*HLOOKUP(I534,'Annuity Cal'!$H$7:$BE$11,3,FALSE),(IF(I534&lt;=(-1),I534,0)))</f>
        <v>137607.3176458393</v>
      </c>
      <c r="J536" s="124">
        <f>IF($D534&gt;=1,($B533/HLOOKUP($D534,'Annuity Cal'!$H$7:$BE$11,2,FALSE))*HLOOKUP(J534,'Annuity Cal'!$H$7:$BE$11,3,FALSE),(IF(J534&lt;=(-1),J534,0)))</f>
        <v>145568.88388106288</v>
      </c>
      <c r="K536" s="124">
        <f>IF($D534&gt;=1,($B533/HLOOKUP($D534,'Annuity Cal'!$H$7:$BE$11,2,FALSE))*HLOOKUP(K534,'Annuity Cal'!$H$7:$BE$11,3,FALSE),(IF(K534&lt;=(-1),K534,0)))</f>
        <v>153991.08359132436</v>
      </c>
      <c r="L536" s="124">
        <f>IF($D534&gt;=1,($B533/HLOOKUP($D534,'Annuity Cal'!$H$7:$BE$11,2,FALSE))*HLOOKUP(L534,'Annuity Cal'!$H$7:$BE$11,3,FALSE),(IF(L534&lt;=(-1),L534,0)))</f>
        <v>162900.56771339383</v>
      </c>
      <c r="M536" s="124">
        <f>IF($D534&gt;=1,($B533/HLOOKUP($D534,'Annuity Cal'!$H$7:$BE$11,2,FALSE))*HLOOKUP(M534,'Annuity Cal'!$H$7:$BE$11,3,FALSE),(IF(M534&lt;=(-1),M534,0)))</f>
        <v>172325.52913109737</v>
      </c>
      <c r="N536" s="124">
        <f>IF($D534&gt;=1,($B533/HLOOKUP($D534,'Annuity Cal'!$H$7:$BE$11,2,FALSE))*HLOOKUP(N534,'Annuity Cal'!$H$7:$BE$11,3,FALSE),(IF(N534&lt;=(-1),N534,0)))</f>
        <v>182295.79188796799</v>
      </c>
      <c r="O536" s="124">
        <f>IF($D534&gt;=1,($B533/HLOOKUP($D534,'Annuity Cal'!$H$7:$BE$11,2,FALSE))*HLOOKUP(O534,'Annuity Cal'!$H$7:$BE$11,3,FALSE),(IF(O534&lt;=(-1),O534,0)))</f>
        <v>192842.90556148614</v>
      </c>
      <c r="P536" s="124">
        <f>IF($D534&gt;=1,($B533/HLOOKUP($D534,'Annuity Cal'!$H$7:$BE$11,2,FALSE))*HLOOKUP(P534,'Annuity Cal'!$H$7:$BE$11,3,FALSE),(IF(P534&lt;=(-1),P534,0)))</f>
        <v>204000.24509754352</v>
      </c>
      <c r="Q536" s="124">
        <f>IF($D534&gt;=1,($B533/HLOOKUP($D534,'Annuity Cal'!$H$7:$BE$11,2,FALSE))*HLOOKUP(Q534,'Annuity Cal'!$H$7:$BE$11,3,FALSE),(IF(Q534&lt;=(-1),Q534,0)))</f>
        <v>215803.11642104431</v>
      </c>
      <c r="R536" s="124">
        <f>IF($D534&gt;=1,($B533/HLOOKUP($D534,'Annuity Cal'!$H$7:$BE$11,2,FALSE))*HLOOKUP(R534,'Annuity Cal'!$H$7:$BE$11,3,FALSE),(IF(R534&lt;=(-1),R534,0)))</f>
        <v>228288.86815683328</v>
      </c>
      <c r="S536" s="124">
        <f>IF($D534&gt;=1,($B533/HLOOKUP($D534,'Annuity Cal'!$H$7:$BE$11,2,FALSE))*HLOOKUP(S534,'Annuity Cal'!$H$7:$BE$11,3,FALSE),(IF(S534&lt;=(-1),S534,0)))</f>
        <v>241497.0098144786</v>
      </c>
      <c r="T536" s="124">
        <f>IF($D534&gt;=1,($B533/HLOOKUP($D534,'Annuity Cal'!$H$7:$BE$11,2,FALSE))*HLOOKUP(T534,'Annuity Cal'!$H$7:$BE$11,3,FALSE),(IF(T534&lt;=(-1),T534,0)))</f>
        <v>255469.33681088773</v>
      </c>
      <c r="U536" s="124">
        <f>IF($D534&gt;=1,($B533/HLOOKUP($D534,'Annuity Cal'!$H$7:$BE$11,2,FALSE))*HLOOKUP(U534,'Annuity Cal'!$H$7:$BE$11,3,FALSE),(IF(U534&lt;=(-1),U534,0)))</f>
        <v>270250.06272637483</v>
      </c>
      <c r="V536" s="124">
        <f>IF($D534&gt;=1,($B533/HLOOKUP($D534,'Annuity Cal'!$H$7:$BE$11,2,FALSE))*HLOOKUP(V534,'Annuity Cal'!$H$7:$BE$11,3,FALSE),(IF(V534&lt;=(-1),V534,0)))</f>
        <v>285885.95921268646</v>
      </c>
      <c r="W536" s="124">
        <f>IF($D534&gt;=1,($B533/HLOOKUP($D534,'Annuity Cal'!$H$7:$BE$11,2,FALSE))*HLOOKUP(W534,'Annuity Cal'!$H$7:$BE$11,3,FALSE),(IF(W534&lt;=(-1),W534,0)))</f>
        <v>302426.50399570621</v>
      </c>
      <c r="X536" s="124" t="e">
        <f>IF($D534&gt;=1,($B533/HLOOKUP($D534,'Annuity Cal'!$H$7:$BE$11,2,FALSE))*HLOOKUP(X534,'Annuity Cal'!$H$7:$BE$11,3,FALSE),(IF(X534&lt;=(-1),X534,0)))</f>
        <v>#N/A</v>
      </c>
      <c r="Y536" s="124" t="e">
        <f>IF($D534&gt;=1,($B533/HLOOKUP($D534,'Annuity Cal'!$H$7:$BE$11,2,FALSE))*HLOOKUP(Y534,'Annuity Cal'!$H$7:$BE$11,3,FALSE),(IF(Y534&lt;=(-1),Y534,0)))</f>
        <v>#N/A</v>
      </c>
      <c r="Z536" s="124" t="e">
        <f>IF($D534&gt;=1,($B533/HLOOKUP($D534,'Annuity Cal'!$H$7:$BE$11,2,FALSE))*HLOOKUP(Z534,'Annuity Cal'!$H$7:$BE$11,3,FALSE),(IF(Z534&lt;=(-1),Z534,0)))</f>
        <v>#N/A</v>
      </c>
      <c r="AA536" s="124" t="e">
        <f>IF($D534&gt;=1,($B533/HLOOKUP($D534,'Annuity Cal'!$H$7:$BE$11,2,FALSE))*HLOOKUP(AA534,'Annuity Cal'!$H$7:$BE$11,3,FALSE),(IF(AA534&lt;=(-1),AA534,0)))</f>
        <v>#N/A</v>
      </c>
      <c r="AB536" s="124" t="e">
        <f>IF($D534&gt;=1,($B533/HLOOKUP($D534,'Annuity Cal'!$H$7:$BE$11,2,FALSE))*HLOOKUP(AB534,'Annuity Cal'!$H$7:$BE$11,3,FALSE),(IF(AB534&lt;=(-1),AB534,0)))</f>
        <v>#N/A</v>
      </c>
      <c r="AC536" s="124" t="e">
        <f>IF($D534&gt;=1,($B533/HLOOKUP($D534,'Annuity Cal'!$H$7:$BE$11,2,FALSE))*HLOOKUP(AC534,'Annuity Cal'!$H$7:$BE$11,3,FALSE),(IF(AC534&lt;=(-1),AC534,0)))</f>
        <v>#N/A</v>
      </c>
      <c r="AD536" s="124" t="e">
        <f>IF($D534&gt;=1,($B533/HLOOKUP($D534,'Annuity Cal'!$H$7:$BE$11,2,FALSE))*HLOOKUP(AD534,'Annuity Cal'!$H$7:$BE$11,3,FALSE),(IF(AD534&lt;=(-1),AD534,0)))</f>
        <v>#N/A</v>
      </c>
      <c r="AE536" s="124" t="e">
        <f>IF($D534&gt;=1,($B533/HLOOKUP($D534,'Annuity Cal'!$H$7:$BE$11,2,FALSE))*HLOOKUP(AE534,'Annuity Cal'!$H$7:$BE$11,3,FALSE),(IF(AE534&lt;=(-1),AE534,0)))</f>
        <v>#N/A</v>
      </c>
      <c r="AF536" s="124" t="e">
        <f>IF($D534&gt;=1,($B533/HLOOKUP($D534,'Annuity Cal'!$H$7:$BE$11,2,FALSE))*HLOOKUP(AF534,'Annuity Cal'!$H$7:$BE$11,3,FALSE),(IF(AF534&lt;=(-1),AF534,0)))</f>
        <v>#N/A</v>
      </c>
      <c r="AG536" s="124" t="e">
        <f>IF($D534&gt;=1,($B533/HLOOKUP($D534,'Annuity Cal'!$H$7:$BE$11,2,FALSE))*HLOOKUP(AG534,'Annuity Cal'!$H$7:$BE$11,3,FALSE),(IF(AG534&lt;=(-1),AG534,0)))</f>
        <v>#N/A</v>
      </c>
      <c r="AH536" s="124" t="e">
        <f>IF($D534&gt;=1,($B533/HLOOKUP($D534,'Annuity Cal'!$H$7:$BE$11,2,FALSE))*HLOOKUP(AH534,'Annuity Cal'!$H$7:$BE$11,3,FALSE),(IF(AH534&lt;=(-1),AH534,0)))</f>
        <v>#N/A</v>
      </c>
      <c r="AI536" s="124" t="e">
        <f>IF($D534&gt;=1,($B533/HLOOKUP($D534,'Annuity Cal'!$H$7:$BE$11,2,FALSE))*HLOOKUP(AI534,'Annuity Cal'!$H$7:$BE$11,3,FALSE),(IF(AI534&lt;=(-1),AI534,0)))</f>
        <v>#N/A</v>
      </c>
      <c r="AJ536" s="124" t="e">
        <f>IF($D534&gt;=1,($B533/HLOOKUP($D534,'Annuity Cal'!$H$7:$BE$11,2,FALSE))*HLOOKUP(AJ534,'Annuity Cal'!$H$7:$BE$11,3,FALSE),(IF(AJ534&lt;=(-1),AJ534,0)))</f>
        <v>#N/A</v>
      </c>
      <c r="AK536" s="124" t="e">
        <f>IF($D534&gt;=1,($B533/HLOOKUP($D534,'Annuity Cal'!$H$7:$BE$11,2,FALSE))*HLOOKUP(AK534,'Annuity Cal'!$H$7:$BE$11,3,FALSE),(IF(AK534&lt;=(-1),AK534,0)))</f>
        <v>#N/A</v>
      </c>
      <c r="AL536" s="124" t="e">
        <f>IF($D534&gt;=1,($B533/HLOOKUP($D534,'Annuity Cal'!$H$7:$BE$11,2,FALSE))*HLOOKUP(AL534,'Annuity Cal'!$H$7:$BE$11,3,FALSE),(IF(AL534&lt;=(-1),AL534,0)))</f>
        <v>#N/A</v>
      </c>
      <c r="AM536" s="124" t="e">
        <f>IF($D534&gt;=1,($B533/HLOOKUP($D534,'Annuity Cal'!$H$7:$BE$11,2,FALSE))*HLOOKUP(AM534,'Annuity Cal'!$H$7:$BE$11,3,FALSE),(IF(AM534&lt;=(-1),AM534,0)))</f>
        <v>#N/A</v>
      </c>
      <c r="AN536" s="124" t="e">
        <f>IF($D534&gt;=1,($B533/HLOOKUP($D534,'Annuity Cal'!$H$7:$BE$11,2,FALSE))*HLOOKUP(AN534,'Annuity Cal'!$H$7:$BE$11,3,FALSE),(IF(AN534&lt;=(-1),AN534,0)))</f>
        <v>#N/A</v>
      </c>
      <c r="AO536" s="124" t="e">
        <f>IF($D534&gt;=1,($B533/HLOOKUP($D534,'Annuity Cal'!$H$7:$BE$11,2,FALSE))*HLOOKUP(AO534,'Annuity Cal'!$H$7:$BE$11,3,FALSE),(IF(AO534&lt;=(-1),AO534,0)))</f>
        <v>#N/A</v>
      </c>
      <c r="AP536" s="124" t="e">
        <f>IF($D534&gt;=1,($B533/HLOOKUP($D534,'Annuity Cal'!$H$7:$BE$11,2,FALSE))*HLOOKUP(AP534,'Annuity Cal'!$H$7:$BE$11,3,FALSE),(IF(AP534&lt;=(-1),AP534,0)))</f>
        <v>#N/A</v>
      </c>
      <c r="AQ536" s="124" t="e">
        <f>IF($D534&gt;=1,($B533/HLOOKUP($D534,'Annuity Cal'!$H$7:$BE$11,2,FALSE))*HLOOKUP(AQ534,'Annuity Cal'!$H$7:$BE$11,3,FALSE),(IF(AQ534&lt;=(-1),AQ534,0)))</f>
        <v>#N/A</v>
      </c>
      <c r="AR536" s="124" t="e">
        <f>IF($D534&gt;=1,($B533/HLOOKUP($D534,'Annuity Cal'!$H$7:$BE$11,2,FALSE))*HLOOKUP(AR534,'Annuity Cal'!$H$7:$BE$11,3,FALSE),(IF(AR534&lt;=(-1),AR534,0)))</f>
        <v>#N/A</v>
      </c>
      <c r="AS536" s="124" t="e">
        <f>IF($D534&gt;=1,($B533/HLOOKUP($D534,'Annuity Cal'!$H$7:$BE$11,2,FALSE))*HLOOKUP(AS534,'Annuity Cal'!$H$7:$BE$11,3,FALSE),(IF(AS534&lt;=(-1),AS534,0)))</f>
        <v>#N/A</v>
      </c>
      <c r="AT536" s="124" t="e">
        <f>IF($D534&gt;=1,($B533/HLOOKUP($D534,'Annuity Cal'!$H$7:$BE$11,2,FALSE))*HLOOKUP(AT534,'Annuity Cal'!$H$7:$BE$11,3,FALSE),(IF(AT534&lt;=(-1),AT534,0)))</f>
        <v>#N/A</v>
      </c>
      <c r="AU536" s="124" t="e">
        <f>IF($D534&gt;=1,($B533/HLOOKUP($D534,'Annuity Cal'!$H$7:$BE$11,2,FALSE))*HLOOKUP(AU534,'Annuity Cal'!$H$7:$BE$11,3,FALSE),(IF(AU534&lt;=(-1),AU534,0)))</f>
        <v>#N/A</v>
      </c>
      <c r="AV536" s="124" t="e">
        <f>IF($D534&gt;=1,($B533/HLOOKUP($D534,'Annuity Cal'!$H$7:$BE$11,2,FALSE))*HLOOKUP(AV534,'Annuity Cal'!$H$7:$BE$11,3,FALSE),(IF(AV534&lt;=(-1),AV534,0)))</f>
        <v>#N/A</v>
      </c>
      <c r="AW536" s="124" t="e">
        <f>IF($D534&gt;=1,($B533/HLOOKUP($D534,'Annuity Cal'!$H$7:$BE$11,2,FALSE))*HLOOKUP(AW534,'Annuity Cal'!$H$7:$BE$11,3,FALSE),(IF(AW534&lt;=(-1),AW534,0)))</f>
        <v>#N/A</v>
      </c>
      <c r="AX536" s="124" t="e">
        <f>IF($D534&gt;=1,($B533/HLOOKUP($D534,'Annuity Cal'!$H$7:$BE$11,2,FALSE))*HLOOKUP(AX534,'Annuity Cal'!$H$7:$BE$11,3,FALSE),(IF(AX534&lt;=(-1),AX534,0)))</f>
        <v>#N/A</v>
      </c>
      <c r="AY536" s="124" t="e">
        <f>IF($D534&gt;=1,($B533/HLOOKUP($D534,'Annuity Cal'!$H$7:$BE$11,2,FALSE))*HLOOKUP(AY534,'Annuity Cal'!$H$7:$BE$11,3,FALSE),(IF(AY534&lt;=(-1),AY534,0)))</f>
        <v>#N/A</v>
      </c>
      <c r="AZ536" s="124" t="e">
        <f>IF($D534&gt;=1,($B533/HLOOKUP($D534,'Annuity Cal'!$H$7:$BE$11,2,FALSE))*HLOOKUP(AZ534,'Annuity Cal'!$H$7:$BE$11,3,FALSE),(IF(AZ534&lt;=(-1),AZ534,0)))</f>
        <v>#N/A</v>
      </c>
      <c r="BA536" s="124" t="e">
        <f>IF($D534&gt;=1,($B533/HLOOKUP($D534,'Annuity Cal'!$H$7:$BE$11,2,FALSE))*HLOOKUP(BA534,'Annuity Cal'!$H$7:$BE$11,3,FALSE),(IF(BA534&lt;=(-1),BA534,0)))</f>
        <v>#N/A</v>
      </c>
      <c r="BB536" s="124" t="e">
        <f>IF($D534&gt;=1,($B533/HLOOKUP($D534,'Annuity Cal'!$H$7:$BE$11,2,FALSE))*HLOOKUP(BB534,'Annuity Cal'!$H$7:$BE$11,3,FALSE),(IF(BB534&lt;=(-1),BB534,0)))</f>
        <v>#N/A</v>
      </c>
      <c r="BC536" s="124" t="e">
        <f>IF($D534&gt;=1,($B533/HLOOKUP($D534,'Annuity Cal'!$H$7:$BE$11,2,FALSE))*HLOOKUP(BC534,'Annuity Cal'!$H$7:$BE$11,3,FALSE),(IF(BC534&lt;=(-1),BC534,0)))</f>
        <v>#N/A</v>
      </c>
      <c r="BD536" s="124" t="e">
        <f>IF($D534&gt;=1,($B533/HLOOKUP($D534,'Annuity Cal'!$H$7:$BE$11,2,FALSE))*HLOOKUP(BD534,'Annuity Cal'!$H$7:$BE$11,3,FALSE),(IF(BD534&lt;=(-1),BD534,0)))</f>
        <v>#N/A</v>
      </c>
      <c r="BE536" s="124" t="e">
        <f>IF($D534&gt;=1,($B533/HLOOKUP($D534,'Annuity Cal'!$H$7:$BE$11,2,FALSE))*HLOOKUP(BE534,'Annuity Cal'!$H$7:$BE$11,3,FALSE),(IF(BE534&lt;=(-1),BE534,0)))</f>
        <v>#N/A</v>
      </c>
      <c r="BF536" s="124" t="e">
        <f>IF($D534&gt;=1,($B533/HLOOKUP($D534,'Annuity Cal'!$H$7:$BE$11,2,FALSE))*HLOOKUP(BF534,'Annuity Cal'!$H$7:$BE$11,3,FALSE),(IF(BF534&lt;=(-1),BF534,0)))</f>
        <v>#N/A</v>
      </c>
      <c r="BG536" s="124" t="e">
        <f>IF($D534&gt;=1,($B533/HLOOKUP($D534,'Annuity Cal'!$H$7:$BE$11,2,FALSE))*HLOOKUP(BG534,'Annuity Cal'!$H$7:$BE$11,3,FALSE),(IF(BG534&lt;=(-1),BG534,0)))</f>
        <v>#N/A</v>
      </c>
      <c r="BH536" s="124" t="e">
        <f>IF($D534&gt;=1,($B533/HLOOKUP($D534,'Annuity Cal'!$H$7:$BE$11,2,FALSE))*HLOOKUP(BH534,'Annuity Cal'!$H$7:$BE$11,3,FALSE),(IF(BH534&lt;=(-1),BH534,0)))</f>
        <v>#N/A</v>
      </c>
      <c r="BI536" s="124" t="e">
        <f>IF($D534&gt;=1,($B533/HLOOKUP($D534,'Annuity Cal'!$H$7:$BE$11,2,FALSE))*HLOOKUP(BI534,'Annuity Cal'!$H$7:$BE$11,3,FALSE),(IF(BI534&lt;=(-1),BI534,0)))</f>
        <v>#N/A</v>
      </c>
      <c r="BJ536" s="124" t="e">
        <f>IF($D534&gt;=1,($B533/HLOOKUP($D534,'Annuity Cal'!$H$7:$BE$11,2,FALSE))*HLOOKUP(BJ534,'Annuity Cal'!$H$7:$BE$11,3,FALSE),(IF(BJ534&lt;=(-1),BJ534,0)))</f>
        <v>#N/A</v>
      </c>
      <c r="BK536" s="124" t="e">
        <f>IF($D534&gt;=1,($B533/HLOOKUP($D534,'Annuity Cal'!$H$7:$BE$11,2,FALSE))*HLOOKUP(BK534,'Annuity Cal'!$H$7:$BE$11,3,FALSE),(IF(BK534&lt;=(-1),BK534,0)))</f>
        <v>#N/A</v>
      </c>
      <c r="BL536" s="124" t="e">
        <f>IF($D534&gt;=1,($B533/HLOOKUP($D534,'Annuity Cal'!$H$7:$BE$11,2,FALSE))*HLOOKUP(BL534,'Annuity Cal'!$H$7:$BE$11,3,FALSE),(IF(BL534&lt;=(-1),BL534,0)))</f>
        <v>#N/A</v>
      </c>
      <c r="BM536" s="124" t="e">
        <f>IF($D534&gt;=1,($B533/HLOOKUP($D534,'Annuity Cal'!$H$7:$BE$11,2,FALSE))*HLOOKUP(BM534,'Annuity Cal'!$H$7:$BE$11,3,FALSE),(IF(BM534&lt;=(-1),BM534,0)))</f>
        <v>#N/A</v>
      </c>
      <c r="BN536" s="124" t="e">
        <f>IF($D534&gt;=1,($B533/HLOOKUP($D534,'Annuity Cal'!$H$7:$BE$11,2,FALSE))*HLOOKUP(BN534,'Annuity Cal'!$H$7:$BE$11,3,FALSE),(IF(BN534&lt;=(-1),BN534,0)))</f>
        <v>#N/A</v>
      </c>
    </row>
    <row r="537" spans="1:66" s="124" customFormat="1" hidden="1">
      <c r="C537" s="124" t="s">
        <v>31</v>
      </c>
      <c r="D537" s="124">
        <f>IF($D534&gt;=1,($B533/HLOOKUP($D534,'Annuity Cal'!$H$7:$BE$11,2,FALSE))*HLOOKUP(D534,'Annuity Cal'!$H$7:$BE$11,4,FALSE),(IF(D534&lt;=(-1),D534,0)))</f>
        <v>207055.40247785265</v>
      </c>
      <c r="E537" s="124">
        <f>IF($D534&gt;=1,($B533/HLOOKUP($D534,'Annuity Cal'!$H$7:$BE$11,2,FALSE))*HLOOKUP(E534,'Annuity Cal'!$H$7:$BE$11,4,FALSE),(IF(E534&lt;=(-1),E534,0)))</f>
        <v>201045.55571977666</v>
      </c>
      <c r="F537" s="124">
        <f>IF($D534&gt;=1,($B533/HLOOKUP($D534,'Annuity Cal'!$H$7:$BE$11,2,FALSE))*HLOOKUP(F534,'Annuity Cal'!$H$7:$BE$11,4,FALSE),(IF(F534&lt;=(-1),F534,0)))</f>
        <v>194687.99639926918</v>
      </c>
      <c r="G537" s="124">
        <f>IF($D534&gt;=1,($B533/HLOOKUP($D534,'Annuity Cal'!$H$7:$BE$11,2,FALSE))*HLOOKUP(G534,'Annuity Cal'!$H$7:$BE$11,4,FALSE),(IF(G534&lt;=(-1),G534,0)))</f>
        <v>187962.60686093228</v>
      </c>
      <c r="H537" s="124">
        <f>IF($D534&gt;=1,($B533/HLOOKUP($D534,'Annuity Cal'!$H$7:$BE$11,2,FALSE))*HLOOKUP(H534,'Annuity Cal'!$H$7:$BE$11,4,FALSE),(IF(H534&lt;=(-1),H534,0)))</f>
        <v>180848.10549930594</v>
      </c>
      <c r="I537" s="124">
        <f>IF($D534&gt;=1,($B533/HLOOKUP($D534,'Annuity Cal'!$H$7:$BE$11,2,FALSE))*HLOOKUP(I534,'Annuity Cal'!$H$7:$BE$11,4,FALSE),(IF(I534&lt;=(-1),I534,0)))</f>
        <v>173321.97941604262</v>
      </c>
      <c r="J537" s="124">
        <f>IF($D534&gt;=1,($B533/HLOOKUP($D534,'Annuity Cal'!$H$7:$BE$11,2,FALSE))*HLOOKUP(J534,'Annuity Cal'!$H$7:$BE$11,4,FALSE),(IF(J534&lt;=(-1),J534,0)))</f>
        <v>165360.41318081904</v>
      </c>
      <c r="K537" s="124">
        <f>IF($D534&gt;=1,($B533/HLOOKUP($D534,'Annuity Cal'!$H$7:$BE$11,2,FALSE))*HLOOKUP(K534,'Annuity Cal'!$H$7:$BE$11,4,FALSE),(IF(K534&lt;=(-1),K534,0)))</f>
        <v>156938.21347055756</v>
      </c>
      <c r="L537" s="124">
        <f>IF($D534&gt;=1,($B533/HLOOKUP($D534,'Annuity Cal'!$H$7:$BE$11,2,FALSE))*HLOOKUP(L534,'Annuity Cal'!$H$7:$BE$11,4,FALSE),(IF(L534&lt;=(-1),L534,0)))</f>
        <v>148028.72934848806</v>
      </c>
      <c r="M537" s="124">
        <f>IF($D534&gt;=1,($B533/HLOOKUP($D534,'Annuity Cal'!$H$7:$BE$11,2,FALSE))*HLOOKUP(M534,'Annuity Cal'!$H$7:$BE$11,4,FALSE),(IF(M534&lt;=(-1),M534,0)))</f>
        <v>138603.76793078452</v>
      </c>
      <c r="N537" s="124">
        <f>IF($D534&gt;=1,($B533/HLOOKUP($D534,'Annuity Cal'!$H$7:$BE$11,2,FALSE))*HLOOKUP(N534,'Annuity Cal'!$H$7:$BE$11,4,FALSE),(IF(N534&lt;=(-1),N534,0)))</f>
        <v>128633.50517391392</v>
      </c>
      <c r="O537" s="124">
        <f>IF($D534&gt;=1,($B533/HLOOKUP($D534,'Annuity Cal'!$H$7:$BE$11,2,FALSE))*HLOOKUP(O534,'Annuity Cal'!$H$7:$BE$11,4,FALSE),(IF(O534&lt;=(-1),O534,0)))</f>
        <v>118086.39150039577</v>
      </c>
      <c r="P537" s="124">
        <f>IF($D534&gt;=1,($B533/HLOOKUP($D534,'Annuity Cal'!$H$7:$BE$11,2,FALSE))*HLOOKUP(P534,'Annuity Cal'!$H$7:$BE$11,4,FALSE),(IF(P534&lt;=(-1),P534,0)))</f>
        <v>106929.05196433839</v>
      </c>
      <c r="Q537" s="124">
        <f>IF($D534&gt;=1,($B533/HLOOKUP($D534,'Annuity Cal'!$H$7:$BE$11,2,FALSE))*HLOOKUP(Q534,'Annuity Cal'!$H$7:$BE$11,4,FALSE),(IF(Q534&lt;=(-1),Q534,0)))</f>
        <v>95126.180640837614</v>
      </c>
      <c r="R537" s="124">
        <f>IF($D534&gt;=1,($B533/HLOOKUP($D534,'Annuity Cal'!$H$7:$BE$11,2,FALSE))*HLOOKUP(R534,'Annuity Cal'!$H$7:$BE$11,4,FALSE),(IF(R534&lt;=(-1),R534,0)))</f>
        <v>82640.42890504864</v>
      </c>
      <c r="S537" s="124">
        <f>IF($D534&gt;=1,($B533/HLOOKUP($D534,'Annuity Cal'!$H$7:$BE$11,2,FALSE))*HLOOKUP(S534,'Annuity Cal'!$H$7:$BE$11,4,FALSE),(IF(S534&lt;=(-1),S534,0)))</f>
        <v>69432.287247403307</v>
      </c>
      <c r="T537" s="124">
        <f>IF($D534&gt;=1,($B533/HLOOKUP($D534,'Annuity Cal'!$H$7:$BE$11,2,FALSE))*HLOOKUP(T534,'Annuity Cal'!$H$7:$BE$11,4,FALSE),(IF(T534&lt;=(-1),T534,0)))</f>
        <v>55459.960250994169</v>
      </c>
      <c r="U537" s="124">
        <f>IF($D534&gt;=1,($B533/HLOOKUP($D534,'Annuity Cal'!$H$7:$BE$11,2,FALSE))*HLOOKUP(U534,'Annuity Cal'!$H$7:$BE$11,4,FALSE),(IF(U534&lt;=(-1),U534,0)))</f>
        <v>40679.234335507062</v>
      </c>
      <c r="V537" s="124">
        <f>IF($D534&gt;=1,($B533/HLOOKUP($D534,'Annuity Cal'!$H$7:$BE$11,2,FALSE))*HLOOKUP(V534,'Annuity Cal'!$H$7:$BE$11,4,FALSE),(IF(V534&lt;=(-1),V534,0)))</f>
        <v>25043.337849195424</v>
      </c>
      <c r="W537" s="124">
        <f>IF($D534&gt;=1,($B533/HLOOKUP($D534,'Annuity Cal'!$H$7:$BE$11,2,FALSE))*HLOOKUP(W534,'Annuity Cal'!$H$7:$BE$11,4,FALSE),(IF(W534&lt;=(-1),W534,0)))</f>
        <v>8502.7930661757036</v>
      </c>
      <c r="X537" s="124" t="e">
        <f>IF($D534&gt;=1,($B533/HLOOKUP($D534,'Annuity Cal'!$H$7:$BE$11,2,FALSE))*HLOOKUP(X534,'Annuity Cal'!$H$7:$BE$11,4,FALSE),(IF(X534&lt;=(-1),X534,0)))</f>
        <v>#N/A</v>
      </c>
      <c r="Y537" s="124" t="e">
        <f>IF($D534&gt;=1,($B533/HLOOKUP($D534,'Annuity Cal'!$H$7:$BE$11,2,FALSE))*HLOOKUP(Y534,'Annuity Cal'!$H$7:$BE$11,4,FALSE),(IF(Y534&lt;=(-1),Y534,0)))</f>
        <v>#N/A</v>
      </c>
      <c r="Z537" s="124" t="e">
        <f>IF($D534&gt;=1,($B533/HLOOKUP($D534,'Annuity Cal'!$H$7:$BE$11,2,FALSE))*HLOOKUP(Z534,'Annuity Cal'!$H$7:$BE$11,4,FALSE),(IF(Z534&lt;=(-1),Z534,0)))</f>
        <v>#N/A</v>
      </c>
      <c r="AA537" s="124" t="e">
        <f>IF($D534&gt;=1,($B533/HLOOKUP($D534,'Annuity Cal'!$H$7:$BE$11,2,FALSE))*HLOOKUP(AA534,'Annuity Cal'!$H$7:$BE$11,4,FALSE),(IF(AA534&lt;=(-1),AA534,0)))</f>
        <v>#N/A</v>
      </c>
      <c r="AB537" s="124" t="e">
        <f>IF($D534&gt;=1,($B533/HLOOKUP($D534,'Annuity Cal'!$H$7:$BE$11,2,FALSE))*HLOOKUP(AB534,'Annuity Cal'!$H$7:$BE$11,4,FALSE),(IF(AB534&lt;=(-1),AB534,0)))</f>
        <v>#N/A</v>
      </c>
      <c r="AC537" s="124" t="e">
        <f>IF($D534&gt;=1,($B533/HLOOKUP($D534,'Annuity Cal'!$H$7:$BE$11,2,FALSE))*HLOOKUP(AC534,'Annuity Cal'!$H$7:$BE$11,4,FALSE),(IF(AC534&lt;=(-1),AC534,0)))</f>
        <v>#N/A</v>
      </c>
      <c r="AD537" s="124" t="e">
        <f>IF($D534&gt;=1,($B533/HLOOKUP($D534,'Annuity Cal'!$H$7:$BE$11,2,FALSE))*HLOOKUP(AD534,'Annuity Cal'!$H$7:$BE$11,4,FALSE),(IF(AD534&lt;=(-1),AD534,0)))</f>
        <v>#N/A</v>
      </c>
      <c r="AE537" s="124" t="e">
        <f>IF($D534&gt;=1,($B533/HLOOKUP($D534,'Annuity Cal'!$H$7:$BE$11,2,FALSE))*HLOOKUP(AE534,'Annuity Cal'!$H$7:$BE$11,4,FALSE),(IF(AE534&lt;=(-1),AE534,0)))</f>
        <v>#N/A</v>
      </c>
      <c r="AF537" s="124" t="e">
        <f>IF($D534&gt;=1,($B533/HLOOKUP($D534,'Annuity Cal'!$H$7:$BE$11,2,FALSE))*HLOOKUP(AF534,'Annuity Cal'!$H$7:$BE$11,4,FALSE),(IF(AF534&lt;=(-1),AF534,0)))</f>
        <v>#N/A</v>
      </c>
      <c r="AG537" s="124" t="e">
        <f>IF($D534&gt;=1,($B533/HLOOKUP($D534,'Annuity Cal'!$H$7:$BE$11,2,FALSE))*HLOOKUP(AG534,'Annuity Cal'!$H$7:$BE$11,4,FALSE),(IF(AG534&lt;=(-1),AG534,0)))</f>
        <v>#N/A</v>
      </c>
      <c r="AH537" s="124" t="e">
        <f>IF($D534&gt;=1,($B533/HLOOKUP($D534,'Annuity Cal'!$H$7:$BE$11,2,FALSE))*HLOOKUP(AH534,'Annuity Cal'!$H$7:$BE$11,4,FALSE),(IF(AH534&lt;=(-1),AH534,0)))</f>
        <v>#N/A</v>
      </c>
      <c r="AI537" s="124" t="e">
        <f>IF($D534&gt;=1,($B533/HLOOKUP($D534,'Annuity Cal'!$H$7:$BE$11,2,FALSE))*HLOOKUP(AI534,'Annuity Cal'!$H$7:$BE$11,4,FALSE),(IF(AI534&lt;=(-1),AI534,0)))</f>
        <v>#N/A</v>
      </c>
      <c r="AJ537" s="124" t="e">
        <f>IF($D534&gt;=1,($B533/HLOOKUP($D534,'Annuity Cal'!$H$7:$BE$11,2,FALSE))*HLOOKUP(AJ534,'Annuity Cal'!$H$7:$BE$11,4,FALSE),(IF(AJ534&lt;=(-1),AJ534,0)))</f>
        <v>#N/A</v>
      </c>
      <c r="AK537" s="124" t="e">
        <f>IF($D534&gt;=1,($B533/HLOOKUP($D534,'Annuity Cal'!$H$7:$BE$11,2,FALSE))*HLOOKUP(AK534,'Annuity Cal'!$H$7:$BE$11,4,FALSE),(IF(AK534&lt;=(-1),AK534,0)))</f>
        <v>#N/A</v>
      </c>
      <c r="AL537" s="124" t="e">
        <f>IF($D534&gt;=1,($B533/HLOOKUP($D534,'Annuity Cal'!$H$7:$BE$11,2,FALSE))*HLOOKUP(AL534,'Annuity Cal'!$H$7:$BE$11,4,FALSE),(IF(AL534&lt;=(-1),AL534,0)))</f>
        <v>#N/A</v>
      </c>
      <c r="AM537" s="124" t="e">
        <f>IF($D534&gt;=1,($B533/HLOOKUP($D534,'Annuity Cal'!$H$7:$BE$11,2,FALSE))*HLOOKUP(AM534,'Annuity Cal'!$H$7:$BE$11,4,FALSE),(IF(AM534&lt;=(-1),AM534,0)))</f>
        <v>#N/A</v>
      </c>
      <c r="AN537" s="124" t="e">
        <f>IF($D534&gt;=1,($B533/HLOOKUP($D534,'Annuity Cal'!$H$7:$BE$11,2,FALSE))*HLOOKUP(AN534,'Annuity Cal'!$H$7:$BE$11,4,FALSE),(IF(AN534&lt;=(-1),AN534,0)))</f>
        <v>#N/A</v>
      </c>
      <c r="AO537" s="124" t="e">
        <f>IF($D534&gt;=1,($B533/HLOOKUP($D534,'Annuity Cal'!$H$7:$BE$11,2,FALSE))*HLOOKUP(AO534,'Annuity Cal'!$H$7:$BE$11,4,FALSE),(IF(AO534&lt;=(-1),AO534,0)))</f>
        <v>#N/A</v>
      </c>
      <c r="AP537" s="124" t="e">
        <f>IF($D534&gt;=1,($B533/HLOOKUP($D534,'Annuity Cal'!$H$7:$BE$11,2,FALSE))*HLOOKUP(AP534,'Annuity Cal'!$H$7:$BE$11,4,FALSE),(IF(AP534&lt;=(-1),AP534,0)))</f>
        <v>#N/A</v>
      </c>
      <c r="AQ537" s="124" t="e">
        <f>IF($D534&gt;=1,($B533/HLOOKUP($D534,'Annuity Cal'!$H$7:$BE$11,2,FALSE))*HLOOKUP(AQ534,'Annuity Cal'!$H$7:$BE$11,4,FALSE),(IF(AQ534&lt;=(-1),AQ534,0)))</f>
        <v>#N/A</v>
      </c>
      <c r="AR537" s="124" t="e">
        <f>IF($D534&gt;=1,($B533/HLOOKUP($D534,'Annuity Cal'!$H$7:$BE$11,2,FALSE))*HLOOKUP(AR534,'Annuity Cal'!$H$7:$BE$11,4,FALSE),(IF(AR534&lt;=(-1),AR534,0)))</f>
        <v>#N/A</v>
      </c>
      <c r="AS537" s="124" t="e">
        <f>IF($D534&gt;=1,($B533/HLOOKUP($D534,'Annuity Cal'!$H$7:$BE$11,2,FALSE))*HLOOKUP(AS534,'Annuity Cal'!$H$7:$BE$11,4,FALSE),(IF(AS534&lt;=(-1),AS534,0)))</f>
        <v>#N/A</v>
      </c>
      <c r="AT537" s="124" t="e">
        <f>IF($D534&gt;=1,($B533/HLOOKUP($D534,'Annuity Cal'!$H$7:$BE$11,2,FALSE))*HLOOKUP(AT534,'Annuity Cal'!$H$7:$BE$11,4,FALSE),(IF(AT534&lt;=(-1),AT534,0)))</f>
        <v>#N/A</v>
      </c>
      <c r="AU537" s="124" t="e">
        <f>IF($D534&gt;=1,($B533/HLOOKUP($D534,'Annuity Cal'!$H$7:$BE$11,2,FALSE))*HLOOKUP(AU534,'Annuity Cal'!$H$7:$BE$11,4,FALSE),(IF(AU534&lt;=(-1),AU534,0)))</f>
        <v>#N/A</v>
      </c>
      <c r="AV537" s="124" t="e">
        <f>IF($D534&gt;=1,($B533/HLOOKUP($D534,'Annuity Cal'!$H$7:$BE$11,2,FALSE))*HLOOKUP(AV534,'Annuity Cal'!$H$7:$BE$11,4,FALSE),(IF(AV534&lt;=(-1),AV534,0)))</f>
        <v>#N/A</v>
      </c>
      <c r="AW537" s="124" t="e">
        <f>IF($D534&gt;=1,($B533/HLOOKUP($D534,'Annuity Cal'!$H$7:$BE$11,2,FALSE))*HLOOKUP(AW534,'Annuity Cal'!$H$7:$BE$11,4,FALSE),(IF(AW534&lt;=(-1),AW534,0)))</f>
        <v>#N/A</v>
      </c>
      <c r="AX537" s="124" t="e">
        <f>IF($D534&gt;=1,($B533/HLOOKUP($D534,'Annuity Cal'!$H$7:$BE$11,2,FALSE))*HLOOKUP(AX534,'Annuity Cal'!$H$7:$BE$11,4,FALSE),(IF(AX534&lt;=(-1),AX534,0)))</f>
        <v>#N/A</v>
      </c>
      <c r="AY537" s="124" t="e">
        <f>IF($D534&gt;=1,($B533/HLOOKUP($D534,'Annuity Cal'!$H$7:$BE$11,2,FALSE))*HLOOKUP(AY534,'Annuity Cal'!$H$7:$BE$11,4,FALSE),(IF(AY534&lt;=(-1),AY534,0)))</f>
        <v>#N/A</v>
      </c>
      <c r="AZ537" s="124" t="e">
        <f>IF($D534&gt;=1,($B533/HLOOKUP($D534,'Annuity Cal'!$H$7:$BE$11,2,FALSE))*HLOOKUP(AZ534,'Annuity Cal'!$H$7:$BE$11,4,FALSE),(IF(AZ534&lt;=(-1),AZ534,0)))</f>
        <v>#N/A</v>
      </c>
      <c r="BA537" s="124" t="e">
        <f>IF($D534&gt;=1,($B533/HLOOKUP($D534,'Annuity Cal'!$H$7:$BE$11,2,FALSE))*HLOOKUP(BA534,'Annuity Cal'!$H$7:$BE$11,4,FALSE),(IF(BA534&lt;=(-1),BA534,0)))</f>
        <v>#N/A</v>
      </c>
      <c r="BB537" s="124" t="e">
        <f>IF($D534&gt;=1,($B533/HLOOKUP($D534,'Annuity Cal'!$H$7:$BE$11,2,FALSE))*HLOOKUP(BB534,'Annuity Cal'!$H$7:$BE$11,4,FALSE),(IF(BB534&lt;=(-1),BB534,0)))</f>
        <v>#N/A</v>
      </c>
      <c r="BC537" s="124" t="e">
        <f>IF($D534&gt;=1,($B533/HLOOKUP($D534,'Annuity Cal'!$H$7:$BE$11,2,FALSE))*HLOOKUP(BC534,'Annuity Cal'!$H$7:$BE$11,4,FALSE),(IF(BC534&lt;=(-1),BC534,0)))</f>
        <v>#N/A</v>
      </c>
      <c r="BD537" s="124" t="e">
        <f>IF($D534&gt;=1,($B533/HLOOKUP($D534,'Annuity Cal'!$H$7:$BE$11,2,FALSE))*HLOOKUP(BD534,'Annuity Cal'!$H$7:$BE$11,4,FALSE),(IF(BD534&lt;=(-1),BD534,0)))</f>
        <v>#N/A</v>
      </c>
      <c r="BE537" s="124" t="e">
        <f>IF($D534&gt;=1,($B533/HLOOKUP($D534,'Annuity Cal'!$H$7:$BE$11,2,FALSE))*HLOOKUP(BE534,'Annuity Cal'!$H$7:$BE$11,4,FALSE),(IF(BE534&lt;=(-1),BE534,0)))</f>
        <v>#N/A</v>
      </c>
      <c r="BF537" s="124" t="e">
        <f>IF($D534&gt;=1,($B533/HLOOKUP($D534,'Annuity Cal'!$H$7:$BE$11,2,FALSE))*HLOOKUP(BF534,'Annuity Cal'!$H$7:$BE$11,4,FALSE),(IF(BF534&lt;=(-1),BF534,0)))</f>
        <v>#N/A</v>
      </c>
      <c r="BG537" s="124" t="e">
        <f>IF($D534&gt;=1,($B533/HLOOKUP($D534,'Annuity Cal'!$H$7:$BE$11,2,FALSE))*HLOOKUP(BG534,'Annuity Cal'!$H$7:$BE$11,4,FALSE),(IF(BG534&lt;=(-1),BG534,0)))</f>
        <v>#N/A</v>
      </c>
      <c r="BH537" s="124" t="e">
        <f>IF($D534&gt;=1,($B533/HLOOKUP($D534,'Annuity Cal'!$H$7:$BE$11,2,FALSE))*HLOOKUP(BH534,'Annuity Cal'!$H$7:$BE$11,4,FALSE),(IF(BH534&lt;=(-1),BH534,0)))</f>
        <v>#N/A</v>
      </c>
      <c r="BI537" s="124" t="e">
        <f>IF($D534&gt;=1,($B533/HLOOKUP($D534,'Annuity Cal'!$H$7:$BE$11,2,FALSE))*HLOOKUP(BI534,'Annuity Cal'!$H$7:$BE$11,4,FALSE),(IF(BI534&lt;=(-1),BI534,0)))</f>
        <v>#N/A</v>
      </c>
      <c r="BJ537" s="124" t="e">
        <f>IF($D534&gt;=1,($B533/HLOOKUP($D534,'Annuity Cal'!$H$7:$BE$11,2,FALSE))*HLOOKUP(BJ534,'Annuity Cal'!$H$7:$BE$11,4,FALSE),(IF(BJ534&lt;=(-1),BJ534,0)))</f>
        <v>#N/A</v>
      </c>
      <c r="BK537" s="124" t="e">
        <f>IF($D534&gt;=1,($B533/HLOOKUP($D534,'Annuity Cal'!$H$7:$BE$11,2,FALSE))*HLOOKUP(BK534,'Annuity Cal'!$H$7:$BE$11,4,FALSE),(IF(BK534&lt;=(-1),BK534,0)))</f>
        <v>#N/A</v>
      </c>
      <c r="BL537" s="124" t="e">
        <f>IF($D534&gt;=1,($B533/HLOOKUP($D534,'Annuity Cal'!$H$7:$BE$11,2,FALSE))*HLOOKUP(BL534,'Annuity Cal'!$H$7:$BE$11,4,FALSE),(IF(BL534&lt;=(-1),BL534,0)))</f>
        <v>#N/A</v>
      </c>
      <c r="BM537" s="124" t="e">
        <f>IF($D534&gt;=1,($B533/HLOOKUP($D534,'Annuity Cal'!$H$7:$BE$11,2,FALSE))*HLOOKUP(BM534,'Annuity Cal'!$H$7:$BE$11,4,FALSE),(IF(BM534&lt;=(-1),BM534,0)))</f>
        <v>#N/A</v>
      </c>
      <c r="BN537" s="124" t="e">
        <f>IF($D534&gt;=1,($B533/HLOOKUP($D534,'Annuity Cal'!$H$7:$BE$11,2,FALSE))*HLOOKUP(BN534,'Annuity Cal'!$H$7:$BE$11,4,FALSE),(IF(BN534&lt;=(-1),BN534,0)))</f>
        <v>#N/A</v>
      </c>
    </row>
    <row r="538" spans="1:66" s="124" customFormat="1" hidden="1">
      <c r="C538" s="124" t="s">
        <v>33</v>
      </c>
      <c r="D538" s="124">
        <f>IF($D534&gt;=1,($B533/HLOOKUP($D534,'Annuity Cal'!$H$7:$BE$11,2,FALSE))*HLOOKUP(D534,'Annuity Cal'!$H$7:$BE$11,5,FALSE),(IF(D534&lt;=(-1),D534,0)))</f>
        <v>310929.29706188192</v>
      </c>
      <c r="E538" s="124">
        <f>IF($D534&gt;=1,($B533/HLOOKUP($D534,'Annuity Cal'!$H$7:$BE$11,2,FALSE))*HLOOKUP(E534,'Annuity Cal'!$H$7:$BE$11,5,FALSE),(IF(E534&lt;=(-1),E534,0)))</f>
        <v>310929.29706188192</v>
      </c>
      <c r="F538" s="124">
        <f>IF($D534&gt;=1,($B533/HLOOKUP($D534,'Annuity Cal'!$H$7:$BE$11,2,FALSE))*HLOOKUP(F534,'Annuity Cal'!$H$7:$BE$11,5,FALSE),(IF(F534&lt;=(-1),F534,0)))</f>
        <v>310929.29706188192</v>
      </c>
      <c r="G538" s="124">
        <f>IF($D534&gt;=1,($B533/HLOOKUP($D534,'Annuity Cal'!$H$7:$BE$11,2,FALSE))*HLOOKUP(G534,'Annuity Cal'!$H$7:$BE$11,5,FALSE),(IF(G534&lt;=(-1),G534,0)))</f>
        <v>310929.29706188192</v>
      </c>
      <c r="H538" s="124">
        <f>IF($D534&gt;=1,($B533/HLOOKUP($D534,'Annuity Cal'!$H$7:$BE$11,2,FALSE))*HLOOKUP(H534,'Annuity Cal'!$H$7:$BE$11,5,FALSE),(IF(H534&lt;=(-1),H534,0)))</f>
        <v>310929.29706188192</v>
      </c>
      <c r="I538" s="124">
        <f>IF($D534&gt;=1,($B533/HLOOKUP($D534,'Annuity Cal'!$H$7:$BE$11,2,FALSE))*HLOOKUP(I534,'Annuity Cal'!$H$7:$BE$11,5,FALSE),(IF(I534&lt;=(-1),I534,0)))</f>
        <v>310929.29706188192</v>
      </c>
      <c r="J538" s="124">
        <f>IF($D534&gt;=1,($B533/HLOOKUP($D534,'Annuity Cal'!$H$7:$BE$11,2,FALSE))*HLOOKUP(J534,'Annuity Cal'!$H$7:$BE$11,5,FALSE),(IF(J534&lt;=(-1),J534,0)))</f>
        <v>310929.29706188192</v>
      </c>
      <c r="K538" s="124">
        <f>IF($D534&gt;=1,($B533/HLOOKUP($D534,'Annuity Cal'!$H$7:$BE$11,2,FALSE))*HLOOKUP(K534,'Annuity Cal'!$H$7:$BE$11,5,FALSE),(IF(K534&lt;=(-1),K534,0)))</f>
        <v>310929.29706188192</v>
      </c>
      <c r="L538" s="124">
        <f>IF($D534&gt;=1,($B533/HLOOKUP($D534,'Annuity Cal'!$H$7:$BE$11,2,FALSE))*HLOOKUP(L534,'Annuity Cal'!$H$7:$BE$11,5,FALSE),(IF(L534&lt;=(-1),L534,0)))</f>
        <v>310929.29706188192</v>
      </c>
      <c r="M538" s="124">
        <f>IF($D534&gt;=1,($B533/HLOOKUP($D534,'Annuity Cal'!$H$7:$BE$11,2,FALSE))*HLOOKUP(M534,'Annuity Cal'!$H$7:$BE$11,5,FALSE),(IF(M534&lt;=(-1),M534,0)))</f>
        <v>310929.29706188192</v>
      </c>
      <c r="N538" s="124">
        <f>IF($D534&gt;=1,($B533/HLOOKUP($D534,'Annuity Cal'!$H$7:$BE$11,2,FALSE))*HLOOKUP(N534,'Annuity Cal'!$H$7:$BE$11,5,FALSE),(IF(N534&lt;=(-1),N534,0)))</f>
        <v>310929.29706188192</v>
      </c>
      <c r="O538" s="124">
        <f>IF($D534&gt;=1,($B533/HLOOKUP($D534,'Annuity Cal'!$H$7:$BE$11,2,FALSE))*HLOOKUP(O534,'Annuity Cal'!$H$7:$BE$11,5,FALSE),(IF(O534&lt;=(-1),O534,0)))</f>
        <v>310929.29706188192</v>
      </c>
      <c r="P538" s="124">
        <f>IF($D534&gt;=1,($B533/HLOOKUP($D534,'Annuity Cal'!$H$7:$BE$11,2,FALSE))*HLOOKUP(P534,'Annuity Cal'!$H$7:$BE$11,5,FALSE),(IF(P534&lt;=(-1),P534,0)))</f>
        <v>310929.29706188192</v>
      </c>
      <c r="Q538" s="124">
        <f>IF($D534&gt;=1,($B533/HLOOKUP($D534,'Annuity Cal'!$H$7:$BE$11,2,FALSE))*HLOOKUP(Q534,'Annuity Cal'!$H$7:$BE$11,5,FALSE),(IF(Q534&lt;=(-1),Q534,0)))</f>
        <v>310929.29706188192</v>
      </c>
      <c r="R538" s="124">
        <f>IF($D534&gt;=1,($B533/HLOOKUP($D534,'Annuity Cal'!$H$7:$BE$11,2,FALSE))*HLOOKUP(R534,'Annuity Cal'!$H$7:$BE$11,5,FALSE),(IF(R534&lt;=(-1),R534,0)))</f>
        <v>310929.29706188192</v>
      </c>
      <c r="S538" s="124">
        <f>IF($D534&gt;=1,($B533/HLOOKUP($D534,'Annuity Cal'!$H$7:$BE$11,2,FALSE))*HLOOKUP(S534,'Annuity Cal'!$H$7:$BE$11,5,FALSE),(IF(S534&lt;=(-1),S534,0)))</f>
        <v>310929.29706188192</v>
      </c>
      <c r="T538" s="124">
        <f>IF($D534&gt;=1,($B533/HLOOKUP($D534,'Annuity Cal'!$H$7:$BE$11,2,FALSE))*HLOOKUP(T534,'Annuity Cal'!$H$7:$BE$11,5,FALSE),(IF(T534&lt;=(-1),T534,0)))</f>
        <v>310929.29706188192</v>
      </c>
      <c r="U538" s="124">
        <f>IF($D534&gt;=1,($B533/HLOOKUP($D534,'Annuity Cal'!$H$7:$BE$11,2,FALSE))*HLOOKUP(U534,'Annuity Cal'!$H$7:$BE$11,5,FALSE),(IF(U534&lt;=(-1),U534,0)))</f>
        <v>310929.29706188192</v>
      </c>
      <c r="V538" s="124">
        <f>IF($D534&gt;=1,($B533/HLOOKUP($D534,'Annuity Cal'!$H$7:$BE$11,2,FALSE))*HLOOKUP(V534,'Annuity Cal'!$H$7:$BE$11,5,FALSE),(IF(V534&lt;=(-1),V534,0)))</f>
        <v>310929.29706188192</v>
      </c>
      <c r="W538" s="124">
        <f>IF($D534&gt;=1,($B533/HLOOKUP($D534,'Annuity Cal'!$H$7:$BE$11,2,FALSE))*HLOOKUP(W534,'Annuity Cal'!$H$7:$BE$11,5,FALSE),(IF(W534&lt;=(-1),W534,0)))</f>
        <v>310929.29706188192</v>
      </c>
      <c r="X538" s="124" t="e">
        <f>IF($D534&gt;=1,($B533/HLOOKUP($D534,'Annuity Cal'!$H$7:$BE$11,2,FALSE))*HLOOKUP(X534,'Annuity Cal'!$H$7:$BE$11,5,FALSE),(IF(X534&lt;=(-1),X534,0)))</f>
        <v>#N/A</v>
      </c>
      <c r="Y538" s="124" t="e">
        <f>IF($D534&gt;=1,($B533/HLOOKUP($D534,'Annuity Cal'!$H$7:$BE$11,2,FALSE))*HLOOKUP(Y534,'Annuity Cal'!$H$7:$BE$11,5,FALSE),(IF(Y534&lt;=(-1),Y534,0)))</f>
        <v>#N/A</v>
      </c>
      <c r="Z538" s="124" t="e">
        <f>IF($D534&gt;=1,($B533/HLOOKUP($D534,'Annuity Cal'!$H$7:$BE$11,2,FALSE))*HLOOKUP(Z534,'Annuity Cal'!$H$7:$BE$11,5,FALSE),(IF(Z534&lt;=(-1),Z534,0)))</f>
        <v>#N/A</v>
      </c>
      <c r="AA538" s="124" t="e">
        <f>IF($D534&gt;=1,($B533/HLOOKUP($D534,'Annuity Cal'!$H$7:$BE$11,2,FALSE))*HLOOKUP(AA534,'Annuity Cal'!$H$7:$BE$11,5,FALSE),(IF(AA534&lt;=(-1),AA534,0)))</f>
        <v>#N/A</v>
      </c>
      <c r="AB538" s="124" t="e">
        <f>IF($D534&gt;=1,($B533/HLOOKUP($D534,'Annuity Cal'!$H$7:$BE$11,2,FALSE))*HLOOKUP(AB534,'Annuity Cal'!$H$7:$BE$11,5,FALSE),(IF(AB534&lt;=(-1),AB534,0)))</f>
        <v>#N/A</v>
      </c>
      <c r="AC538" s="124" t="e">
        <f>IF($D534&gt;=1,($B533/HLOOKUP($D534,'Annuity Cal'!$H$7:$BE$11,2,FALSE))*HLOOKUP(AC534,'Annuity Cal'!$H$7:$BE$11,5,FALSE),(IF(AC534&lt;=(-1),AC534,0)))</f>
        <v>#N/A</v>
      </c>
      <c r="AD538" s="124" t="e">
        <f>IF($D534&gt;=1,($B533/HLOOKUP($D534,'Annuity Cal'!$H$7:$BE$11,2,FALSE))*HLOOKUP(AD534,'Annuity Cal'!$H$7:$BE$11,5,FALSE),(IF(AD534&lt;=(-1),AD534,0)))</f>
        <v>#N/A</v>
      </c>
      <c r="AE538" s="124" t="e">
        <f>IF($D534&gt;=1,($B533/HLOOKUP($D534,'Annuity Cal'!$H$7:$BE$11,2,FALSE))*HLOOKUP(AE534,'Annuity Cal'!$H$7:$BE$11,5,FALSE),(IF(AE534&lt;=(-1),AE534,0)))</f>
        <v>#N/A</v>
      </c>
      <c r="AF538" s="124" t="e">
        <f>IF($D534&gt;=1,($B533/HLOOKUP($D534,'Annuity Cal'!$H$7:$BE$11,2,FALSE))*HLOOKUP(AF534,'Annuity Cal'!$H$7:$BE$11,5,FALSE),(IF(AF534&lt;=(-1),AF534,0)))</f>
        <v>#N/A</v>
      </c>
      <c r="AG538" s="124" t="e">
        <f>IF($D534&gt;=1,($B533/HLOOKUP($D534,'Annuity Cal'!$H$7:$BE$11,2,FALSE))*HLOOKUP(AG534,'Annuity Cal'!$H$7:$BE$11,5,FALSE),(IF(AG534&lt;=(-1),AG534,0)))</f>
        <v>#N/A</v>
      </c>
      <c r="AH538" s="124" t="e">
        <f>IF($D534&gt;=1,($B533/HLOOKUP($D534,'Annuity Cal'!$H$7:$BE$11,2,FALSE))*HLOOKUP(AH534,'Annuity Cal'!$H$7:$BE$11,5,FALSE),(IF(AH534&lt;=(-1),AH534,0)))</f>
        <v>#N/A</v>
      </c>
      <c r="AI538" s="124" t="e">
        <f>IF($D534&gt;=1,($B533/HLOOKUP($D534,'Annuity Cal'!$H$7:$BE$11,2,FALSE))*HLOOKUP(AI534,'Annuity Cal'!$H$7:$BE$11,5,FALSE),(IF(AI534&lt;=(-1),AI534,0)))</f>
        <v>#N/A</v>
      </c>
      <c r="AJ538" s="124" t="e">
        <f>IF($D534&gt;=1,($B533/HLOOKUP($D534,'Annuity Cal'!$H$7:$BE$11,2,FALSE))*HLOOKUP(AJ534,'Annuity Cal'!$H$7:$BE$11,5,FALSE),(IF(AJ534&lt;=(-1),AJ534,0)))</f>
        <v>#N/A</v>
      </c>
      <c r="AK538" s="124" t="e">
        <f>IF($D534&gt;=1,($B533/HLOOKUP($D534,'Annuity Cal'!$H$7:$BE$11,2,FALSE))*HLOOKUP(AK534,'Annuity Cal'!$H$7:$BE$11,5,FALSE),(IF(AK534&lt;=(-1),AK534,0)))</f>
        <v>#N/A</v>
      </c>
      <c r="AL538" s="124" t="e">
        <f>IF($D534&gt;=1,($B533/HLOOKUP($D534,'Annuity Cal'!$H$7:$BE$11,2,FALSE))*HLOOKUP(AL534,'Annuity Cal'!$H$7:$BE$11,5,FALSE),(IF(AL534&lt;=(-1),AL534,0)))</f>
        <v>#N/A</v>
      </c>
      <c r="AM538" s="124" t="e">
        <f>IF($D534&gt;=1,($B533/HLOOKUP($D534,'Annuity Cal'!$H$7:$BE$11,2,FALSE))*HLOOKUP(AM534,'Annuity Cal'!$H$7:$BE$11,5,FALSE),(IF(AM534&lt;=(-1),AM534,0)))</f>
        <v>#N/A</v>
      </c>
      <c r="AN538" s="124" t="e">
        <f>IF($D534&gt;=1,($B533/HLOOKUP($D534,'Annuity Cal'!$H$7:$BE$11,2,FALSE))*HLOOKUP(AN534,'Annuity Cal'!$H$7:$BE$11,5,FALSE),(IF(AN534&lt;=(-1),AN534,0)))</f>
        <v>#N/A</v>
      </c>
      <c r="AO538" s="124" t="e">
        <f>IF($D534&gt;=1,($B533/HLOOKUP($D534,'Annuity Cal'!$H$7:$BE$11,2,FALSE))*HLOOKUP(AO534,'Annuity Cal'!$H$7:$BE$11,5,FALSE),(IF(AO534&lt;=(-1),AO534,0)))</f>
        <v>#N/A</v>
      </c>
      <c r="AP538" s="124" t="e">
        <f>IF($D534&gt;=1,($B533/HLOOKUP($D534,'Annuity Cal'!$H$7:$BE$11,2,FALSE))*HLOOKUP(AP534,'Annuity Cal'!$H$7:$BE$11,5,FALSE),(IF(AP534&lt;=(-1),AP534,0)))</f>
        <v>#N/A</v>
      </c>
      <c r="AQ538" s="124" t="e">
        <f>IF($D534&gt;=1,($B533/HLOOKUP($D534,'Annuity Cal'!$H$7:$BE$11,2,FALSE))*HLOOKUP(AQ534,'Annuity Cal'!$H$7:$BE$11,5,FALSE),(IF(AQ534&lt;=(-1),AQ534,0)))</f>
        <v>#N/A</v>
      </c>
      <c r="AR538" s="124" t="e">
        <f>IF($D534&gt;=1,($B533/HLOOKUP($D534,'Annuity Cal'!$H$7:$BE$11,2,FALSE))*HLOOKUP(AR534,'Annuity Cal'!$H$7:$BE$11,5,FALSE),(IF(AR534&lt;=(-1),AR534,0)))</f>
        <v>#N/A</v>
      </c>
      <c r="AS538" s="124" t="e">
        <f>IF($D534&gt;=1,($B533/HLOOKUP($D534,'Annuity Cal'!$H$7:$BE$11,2,FALSE))*HLOOKUP(AS534,'Annuity Cal'!$H$7:$BE$11,5,FALSE),(IF(AS534&lt;=(-1),AS534,0)))</f>
        <v>#N/A</v>
      </c>
      <c r="AT538" s="124" t="e">
        <f>IF($D534&gt;=1,($B533/HLOOKUP($D534,'Annuity Cal'!$H$7:$BE$11,2,FALSE))*HLOOKUP(AT534,'Annuity Cal'!$H$7:$BE$11,5,FALSE),(IF(AT534&lt;=(-1),AT534,0)))</f>
        <v>#N/A</v>
      </c>
      <c r="AU538" s="124" t="e">
        <f>IF($D534&gt;=1,($B533/HLOOKUP($D534,'Annuity Cal'!$H$7:$BE$11,2,FALSE))*HLOOKUP(AU534,'Annuity Cal'!$H$7:$BE$11,5,FALSE),(IF(AU534&lt;=(-1),AU534,0)))</f>
        <v>#N/A</v>
      </c>
      <c r="AV538" s="124" t="e">
        <f>IF($D534&gt;=1,($B533/HLOOKUP($D534,'Annuity Cal'!$H$7:$BE$11,2,FALSE))*HLOOKUP(AV534,'Annuity Cal'!$H$7:$BE$11,5,FALSE),(IF(AV534&lt;=(-1),AV534,0)))</f>
        <v>#N/A</v>
      </c>
      <c r="AW538" s="124" t="e">
        <f>IF($D534&gt;=1,($B533/HLOOKUP($D534,'Annuity Cal'!$H$7:$BE$11,2,FALSE))*HLOOKUP(AW534,'Annuity Cal'!$H$7:$BE$11,5,FALSE),(IF(AW534&lt;=(-1),AW534,0)))</f>
        <v>#N/A</v>
      </c>
      <c r="AX538" s="124" t="e">
        <f>IF($D534&gt;=1,($B533/HLOOKUP($D534,'Annuity Cal'!$H$7:$BE$11,2,FALSE))*HLOOKUP(AX534,'Annuity Cal'!$H$7:$BE$11,5,FALSE),(IF(AX534&lt;=(-1),AX534,0)))</f>
        <v>#N/A</v>
      </c>
      <c r="AY538" s="124" t="e">
        <f>IF($D534&gt;=1,($B533/HLOOKUP($D534,'Annuity Cal'!$H$7:$BE$11,2,FALSE))*HLOOKUP(AY534,'Annuity Cal'!$H$7:$BE$11,5,FALSE),(IF(AY534&lt;=(-1),AY534,0)))</f>
        <v>#N/A</v>
      </c>
      <c r="AZ538" s="124" t="e">
        <f>IF($D534&gt;=1,($B533/HLOOKUP($D534,'Annuity Cal'!$H$7:$BE$11,2,FALSE))*HLOOKUP(AZ534,'Annuity Cal'!$H$7:$BE$11,5,FALSE),(IF(AZ534&lt;=(-1),AZ534,0)))</f>
        <v>#N/A</v>
      </c>
      <c r="BA538" s="124" t="e">
        <f>IF($D534&gt;=1,($B533/HLOOKUP($D534,'Annuity Cal'!$H$7:$BE$11,2,FALSE))*HLOOKUP(BA534,'Annuity Cal'!$H$7:$BE$11,5,FALSE),(IF(BA534&lt;=(-1),BA534,0)))</f>
        <v>#N/A</v>
      </c>
      <c r="BB538" s="124" t="e">
        <f>IF($D534&gt;=1,($B533/HLOOKUP($D534,'Annuity Cal'!$H$7:$BE$11,2,FALSE))*HLOOKUP(BB534,'Annuity Cal'!$H$7:$BE$11,5,FALSE),(IF(BB534&lt;=(-1),BB534,0)))</f>
        <v>#N/A</v>
      </c>
      <c r="BC538" s="124" t="e">
        <f>IF($D534&gt;=1,($B533/HLOOKUP($D534,'Annuity Cal'!$H$7:$BE$11,2,FALSE))*HLOOKUP(BC534,'Annuity Cal'!$H$7:$BE$11,5,FALSE),(IF(BC534&lt;=(-1),BC534,0)))</f>
        <v>#N/A</v>
      </c>
      <c r="BD538" s="124" t="e">
        <f>IF($D534&gt;=1,($B533/HLOOKUP($D534,'Annuity Cal'!$H$7:$BE$11,2,FALSE))*HLOOKUP(BD534,'Annuity Cal'!$H$7:$BE$11,5,FALSE),(IF(BD534&lt;=(-1),BD534,0)))</f>
        <v>#N/A</v>
      </c>
      <c r="BE538" s="124" t="e">
        <f>IF($D534&gt;=1,($B533/HLOOKUP($D534,'Annuity Cal'!$H$7:$BE$11,2,FALSE))*HLOOKUP(BE534,'Annuity Cal'!$H$7:$BE$11,5,FALSE),(IF(BE534&lt;=(-1),BE534,0)))</f>
        <v>#N/A</v>
      </c>
      <c r="BF538" s="124" t="e">
        <f>IF($D534&gt;=1,($B533/HLOOKUP($D534,'Annuity Cal'!$H$7:$BE$11,2,FALSE))*HLOOKUP(BF534,'Annuity Cal'!$H$7:$BE$11,5,FALSE),(IF(BF534&lt;=(-1),BF534,0)))</f>
        <v>#N/A</v>
      </c>
      <c r="BG538" s="124" t="e">
        <f>IF($D534&gt;=1,($B533/HLOOKUP($D534,'Annuity Cal'!$H$7:$BE$11,2,FALSE))*HLOOKUP(BG534,'Annuity Cal'!$H$7:$BE$11,5,FALSE),(IF(BG534&lt;=(-1),BG534,0)))</f>
        <v>#N/A</v>
      </c>
      <c r="BH538" s="124" t="e">
        <f>IF($D534&gt;=1,($B533/HLOOKUP($D534,'Annuity Cal'!$H$7:$BE$11,2,FALSE))*HLOOKUP(BH534,'Annuity Cal'!$H$7:$BE$11,5,FALSE),(IF(BH534&lt;=(-1),BH534,0)))</f>
        <v>#N/A</v>
      </c>
      <c r="BI538" s="124" t="e">
        <f>IF($D534&gt;=1,($B533/HLOOKUP($D534,'Annuity Cal'!$H$7:$BE$11,2,FALSE))*HLOOKUP(BI534,'Annuity Cal'!$H$7:$BE$11,5,FALSE),(IF(BI534&lt;=(-1),BI534,0)))</f>
        <v>#N/A</v>
      </c>
      <c r="BJ538" s="124" t="e">
        <f>IF($D534&gt;=1,($B533/HLOOKUP($D534,'Annuity Cal'!$H$7:$BE$11,2,FALSE))*HLOOKUP(BJ534,'Annuity Cal'!$H$7:$BE$11,5,FALSE),(IF(BJ534&lt;=(-1),BJ534,0)))</f>
        <v>#N/A</v>
      </c>
      <c r="BK538" s="124" t="e">
        <f>IF($D534&gt;=1,($B533/HLOOKUP($D534,'Annuity Cal'!$H$7:$BE$11,2,FALSE))*HLOOKUP(BK534,'Annuity Cal'!$H$7:$BE$11,5,FALSE),(IF(BK534&lt;=(-1),BK534,0)))</f>
        <v>#N/A</v>
      </c>
      <c r="BL538" s="124" t="e">
        <f>IF($D534&gt;=1,($B533/HLOOKUP($D534,'Annuity Cal'!$H$7:$BE$11,2,FALSE))*HLOOKUP(BL534,'Annuity Cal'!$H$7:$BE$11,5,FALSE),(IF(BL534&lt;=(-1),BL534,0)))</f>
        <v>#N/A</v>
      </c>
      <c r="BM538" s="124" t="e">
        <f>IF($D534&gt;=1,($B533/HLOOKUP($D534,'Annuity Cal'!$H$7:$BE$11,2,FALSE))*HLOOKUP(BM534,'Annuity Cal'!$H$7:$BE$11,5,FALSE),(IF(BM534&lt;=(-1),BM534,0)))</f>
        <v>#N/A</v>
      </c>
      <c r="BN538" s="124" t="e">
        <f>IF($D534&gt;=1,($B533/HLOOKUP($D534,'Annuity Cal'!$H$7:$BE$11,2,FALSE))*HLOOKUP(BN534,'Annuity Cal'!$H$7:$BE$11,5,FALSE),(IF(BN534&lt;=(-1),BN534,0)))</f>
        <v>#N/A</v>
      </c>
    </row>
    <row r="539" spans="1:66" s="124" customFormat="1" hidden="1">
      <c r="D539" s="124">
        <f>D535-D536</f>
        <v>3630326.1054159706</v>
      </c>
      <c r="E539" s="124">
        <f t="shared" ref="E539:BN539" si="2814">E535-E536</f>
        <v>3520442.3640738651</v>
      </c>
      <c r="F539" s="124">
        <f t="shared" si="2814"/>
        <v>3404201.0634112526</v>
      </c>
      <c r="G539" s="124">
        <f t="shared" si="2814"/>
        <v>3281234.373210303</v>
      </c>
      <c r="H539" s="124">
        <f t="shared" si="2814"/>
        <v>3151153.1816477273</v>
      </c>
      <c r="I539" s="124">
        <f t="shared" si="2814"/>
        <v>3013545.8640018879</v>
      </c>
      <c r="J539" s="124">
        <f t="shared" si="2814"/>
        <v>2867976.9801208251</v>
      </c>
      <c r="K539" s="124">
        <f t="shared" si="2814"/>
        <v>2713985.8965295008</v>
      </c>
      <c r="L539" s="124">
        <f t="shared" si="2814"/>
        <v>2551085.328816107</v>
      </c>
      <c r="M539" s="124">
        <f t="shared" si="2814"/>
        <v>2378759.7996850098</v>
      </c>
      <c r="N539" s="124">
        <f t="shared" si="2814"/>
        <v>2196464.0077970419</v>
      </c>
      <c r="O539" s="124">
        <f t="shared" si="2814"/>
        <v>2003621.1022355556</v>
      </c>
      <c r="P539" s="124">
        <f t="shared" si="2814"/>
        <v>1799620.8571380121</v>
      </c>
      <c r="Q539" s="124">
        <f t="shared" si="2814"/>
        <v>1583817.7407169677</v>
      </c>
      <c r="R539" s="124">
        <f t="shared" si="2814"/>
        <v>1355528.8725601344</v>
      </c>
      <c r="S539" s="124">
        <f t="shared" si="2814"/>
        <v>1114031.8627456557</v>
      </c>
      <c r="T539" s="124">
        <f t="shared" si="2814"/>
        <v>858562.52593476791</v>
      </c>
      <c r="U539" s="124">
        <f t="shared" si="2814"/>
        <v>588312.46320839308</v>
      </c>
      <c r="V539" s="124">
        <f t="shared" si="2814"/>
        <v>302426.50399570662</v>
      </c>
      <c r="W539" s="124">
        <f t="shared" si="2814"/>
        <v>0</v>
      </c>
      <c r="X539" s="124" t="e">
        <f t="shared" si="2814"/>
        <v>#N/A</v>
      </c>
      <c r="Y539" s="124" t="e">
        <f t="shared" si="2814"/>
        <v>#N/A</v>
      </c>
      <c r="Z539" s="124" t="e">
        <f t="shared" si="2814"/>
        <v>#N/A</v>
      </c>
      <c r="AA539" s="124" t="e">
        <f t="shared" si="2814"/>
        <v>#N/A</v>
      </c>
      <c r="AB539" s="124" t="e">
        <f t="shared" si="2814"/>
        <v>#N/A</v>
      </c>
      <c r="AC539" s="124" t="e">
        <f t="shared" si="2814"/>
        <v>#N/A</v>
      </c>
      <c r="AD539" s="124" t="e">
        <f t="shared" si="2814"/>
        <v>#N/A</v>
      </c>
      <c r="AE539" s="124" t="e">
        <f t="shared" si="2814"/>
        <v>#N/A</v>
      </c>
      <c r="AF539" s="124" t="e">
        <f t="shared" si="2814"/>
        <v>#N/A</v>
      </c>
      <c r="AG539" s="124" t="e">
        <f t="shared" si="2814"/>
        <v>#N/A</v>
      </c>
      <c r="AH539" s="124" t="e">
        <f t="shared" si="2814"/>
        <v>#N/A</v>
      </c>
      <c r="AI539" s="124" t="e">
        <f t="shared" si="2814"/>
        <v>#N/A</v>
      </c>
      <c r="AJ539" s="124" t="e">
        <f t="shared" si="2814"/>
        <v>#N/A</v>
      </c>
      <c r="AK539" s="124" t="e">
        <f t="shared" si="2814"/>
        <v>#N/A</v>
      </c>
      <c r="AL539" s="124" t="e">
        <f t="shared" si="2814"/>
        <v>#N/A</v>
      </c>
      <c r="AM539" s="124" t="e">
        <f t="shared" si="2814"/>
        <v>#N/A</v>
      </c>
      <c r="AN539" s="124" t="e">
        <f t="shared" si="2814"/>
        <v>#N/A</v>
      </c>
      <c r="AO539" s="124" t="e">
        <f t="shared" si="2814"/>
        <v>#N/A</v>
      </c>
      <c r="AP539" s="124" t="e">
        <f t="shared" si="2814"/>
        <v>#N/A</v>
      </c>
      <c r="AQ539" s="124" t="e">
        <f t="shared" si="2814"/>
        <v>#N/A</v>
      </c>
      <c r="AR539" s="124" t="e">
        <f t="shared" si="2814"/>
        <v>#N/A</v>
      </c>
      <c r="AS539" s="124" t="e">
        <f t="shared" si="2814"/>
        <v>#N/A</v>
      </c>
      <c r="AT539" s="124" t="e">
        <f t="shared" si="2814"/>
        <v>#N/A</v>
      </c>
      <c r="AU539" s="124" t="e">
        <f t="shared" si="2814"/>
        <v>#N/A</v>
      </c>
      <c r="AV539" s="124" t="e">
        <f t="shared" si="2814"/>
        <v>#N/A</v>
      </c>
      <c r="AW539" s="124" t="e">
        <f t="shared" si="2814"/>
        <v>#N/A</v>
      </c>
      <c r="AX539" s="124" t="e">
        <f t="shared" si="2814"/>
        <v>#N/A</v>
      </c>
      <c r="AY539" s="124" t="e">
        <f t="shared" si="2814"/>
        <v>#N/A</v>
      </c>
      <c r="AZ539" s="124" t="e">
        <f t="shared" si="2814"/>
        <v>#N/A</v>
      </c>
      <c r="BA539" s="124" t="e">
        <f t="shared" si="2814"/>
        <v>#N/A</v>
      </c>
      <c r="BB539" s="124" t="e">
        <f t="shared" si="2814"/>
        <v>#N/A</v>
      </c>
      <c r="BC539" s="124" t="e">
        <f t="shared" si="2814"/>
        <v>#N/A</v>
      </c>
      <c r="BD539" s="124" t="e">
        <f t="shared" si="2814"/>
        <v>#N/A</v>
      </c>
      <c r="BE539" s="124" t="e">
        <f t="shared" si="2814"/>
        <v>#N/A</v>
      </c>
      <c r="BF539" s="124" t="e">
        <f t="shared" si="2814"/>
        <v>#N/A</v>
      </c>
      <c r="BG539" s="124" t="e">
        <f t="shared" si="2814"/>
        <v>#N/A</v>
      </c>
      <c r="BH539" s="124" t="e">
        <f t="shared" si="2814"/>
        <v>#N/A</v>
      </c>
      <c r="BI539" s="124" t="e">
        <f t="shared" si="2814"/>
        <v>#N/A</v>
      </c>
      <c r="BJ539" s="124" t="e">
        <f t="shared" si="2814"/>
        <v>#N/A</v>
      </c>
      <c r="BK539" s="124" t="e">
        <f t="shared" si="2814"/>
        <v>#N/A</v>
      </c>
      <c r="BL539" s="124" t="e">
        <f t="shared" si="2814"/>
        <v>#N/A</v>
      </c>
      <c r="BM539" s="124" t="e">
        <f t="shared" si="2814"/>
        <v>#N/A</v>
      </c>
      <c r="BN539" s="124" t="e">
        <f t="shared" si="2814"/>
        <v>#N/A</v>
      </c>
    </row>
    <row r="540" spans="1:66" s="124" customFormat="1" hidden="1"/>
    <row r="541" spans="1:66" s="124" customFormat="1" hidden="1">
      <c r="C541" s="124" t="s">
        <v>303</v>
      </c>
      <c r="E541" s="124">
        <f>D535</f>
        <v>3734200</v>
      </c>
      <c r="F541" s="124">
        <f t="shared" ref="F541:U545" si="2815">E535</f>
        <v>3630326.1054159706</v>
      </c>
      <c r="G541" s="124">
        <f t="shared" si="2815"/>
        <v>3520442.3640738651</v>
      </c>
      <c r="H541" s="124">
        <f t="shared" si="2815"/>
        <v>3404201.0634112526</v>
      </c>
      <c r="I541" s="124">
        <f t="shared" si="2815"/>
        <v>3281234.373210303</v>
      </c>
      <c r="J541" s="124">
        <f t="shared" si="2815"/>
        <v>3151153.1816477273</v>
      </c>
      <c r="K541" s="124">
        <f t="shared" si="2815"/>
        <v>3013545.8640018879</v>
      </c>
      <c r="L541" s="124">
        <f t="shared" si="2815"/>
        <v>2867976.9801208251</v>
      </c>
      <c r="M541" s="124">
        <f t="shared" si="2815"/>
        <v>2713985.8965295008</v>
      </c>
      <c r="N541" s="124">
        <f t="shared" si="2815"/>
        <v>2551085.328816107</v>
      </c>
      <c r="O541" s="124">
        <f t="shared" si="2815"/>
        <v>2378759.7996850098</v>
      </c>
      <c r="P541" s="124">
        <f t="shared" si="2815"/>
        <v>2196464.0077970419</v>
      </c>
      <c r="Q541" s="124">
        <f t="shared" si="2815"/>
        <v>2003621.1022355556</v>
      </c>
      <c r="R541" s="124">
        <f t="shared" si="2815"/>
        <v>1799620.8571380121</v>
      </c>
      <c r="S541" s="124">
        <f t="shared" si="2815"/>
        <v>1583817.7407169677</v>
      </c>
      <c r="T541" s="124">
        <f t="shared" si="2815"/>
        <v>1355528.8725601344</v>
      </c>
      <c r="U541" s="124">
        <f t="shared" si="2815"/>
        <v>1114031.8627456557</v>
      </c>
      <c r="V541" s="124">
        <f t="shared" ref="V541:AK545" si="2816">U535</f>
        <v>858562.52593476791</v>
      </c>
      <c r="W541" s="124">
        <f t="shared" si="2816"/>
        <v>588312.46320839308</v>
      </c>
      <c r="X541" s="124">
        <f t="shared" si="2816"/>
        <v>302426.50399570662</v>
      </c>
      <c r="Y541" s="124">
        <f t="shared" si="2816"/>
        <v>0</v>
      </c>
      <c r="Z541" s="124" t="e">
        <f t="shared" si="2816"/>
        <v>#N/A</v>
      </c>
      <c r="AA541" s="124" t="e">
        <f t="shared" si="2816"/>
        <v>#N/A</v>
      </c>
      <c r="AB541" s="124" t="e">
        <f t="shared" si="2816"/>
        <v>#N/A</v>
      </c>
      <c r="AC541" s="124" t="e">
        <f t="shared" si="2816"/>
        <v>#N/A</v>
      </c>
      <c r="AD541" s="124" t="e">
        <f t="shared" si="2816"/>
        <v>#N/A</v>
      </c>
      <c r="AE541" s="124" t="e">
        <f t="shared" si="2816"/>
        <v>#N/A</v>
      </c>
      <c r="AF541" s="124" t="e">
        <f t="shared" si="2816"/>
        <v>#N/A</v>
      </c>
      <c r="AG541" s="124" t="e">
        <f t="shared" si="2816"/>
        <v>#N/A</v>
      </c>
      <c r="AH541" s="124" t="e">
        <f t="shared" si="2816"/>
        <v>#N/A</v>
      </c>
      <c r="AI541" s="124" t="e">
        <f t="shared" si="2816"/>
        <v>#N/A</v>
      </c>
      <c r="AJ541" s="124" t="e">
        <f t="shared" si="2816"/>
        <v>#N/A</v>
      </c>
      <c r="AK541" s="124" t="e">
        <f t="shared" si="2816"/>
        <v>#N/A</v>
      </c>
      <c r="AL541" s="124" t="e">
        <f t="shared" ref="AL541:BA545" si="2817">AK535</f>
        <v>#N/A</v>
      </c>
      <c r="AM541" s="124" t="e">
        <f t="shared" si="2817"/>
        <v>#N/A</v>
      </c>
      <c r="AN541" s="124" t="e">
        <f t="shared" si="2817"/>
        <v>#N/A</v>
      </c>
      <c r="AO541" s="124" t="e">
        <f t="shared" si="2817"/>
        <v>#N/A</v>
      </c>
      <c r="AP541" s="124" t="e">
        <f t="shared" si="2817"/>
        <v>#N/A</v>
      </c>
      <c r="AQ541" s="124" t="e">
        <f t="shared" si="2817"/>
        <v>#N/A</v>
      </c>
      <c r="AR541" s="124" t="e">
        <f t="shared" si="2817"/>
        <v>#N/A</v>
      </c>
      <c r="AS541" s="124" t="e">
        <f t="shared" si="2817"/>
        <v>#N/A</v>
      </c>
      <c r="AT541" s="124" t="e">
        <f t="shared" si="2817"/>
        <v>#N/A</v>
      </c>
      <c r="AU541" s="124" t="e">
        <f t="shared" si="2817"/>
        <v>#N/A</v>
      </c>
      <c r="AV541" s="124" t="e">
        <f t="shared" si="2817"/>
        <v>#N/A</v>
      </c>
      <c r="AW541" s="124" t="e">
        <f t="shared" si="2817"/>
        <v>#N/A</v>
      </c>
      <c r="AX541" s="124" t="e">
        <f t="shared" si="2817"/>
        <v>#N/A</v>
      </c>
      <c r="AY541" s="124" t="e">
        <f t="shared" si="2817"/>
        <v>#N/A</v>
      </c>
      <c r="AZ541" s="124" t="e">
        <f t="shared" si="2817"/>
        <v>#N/A</v>
      </c>
      <c r="BA541" s="124" t="e">
        <f t="shared" si="2817"/>
        <v>#N/A</v>
      </c>
      <c r="BB541" s="124" t="e">
        <f t="shared" ref="BB541:BN545" si="2818">BA535</f>
        <v>#N/A</v>
      </c>
      <c r="BC541" s="124" t="e">
        <f t="shared" si="2818"/>
        <v>#N/A</v>
      </c>
      <c r="BD541" s="124" t="e">
        <f t="shared" si="2818"/>
        <v>#N/A</v>
      </c>
      <c r="BE541" s="124" t="e">
        <f t="shared" si="2818"/>
        <v>#N/A</v>
      </c>
      <c r="BF541" s="124" t="e">
        <f t="shared" si="2818"/>
        <v>#N/A</v>
      </c>
      <c r="BG541" s="124" t="e">
        <f t="shared" si="2818"/>
        <v>#N/A</v>
      </c>
      <c r="BH541" s="124" t="e">
        <f t="shared" si="2818"/>
        <v>#N/A</v>
      </c>
      <c r="BI541" s="124" t="e">
        <f t="shared" si="2818"/>
        <v>#N/A</v>
      </c>
      <c r="BJ541" s="124" t="e">
        <f t="shared" si="2818"/>
        <v>#N/A</v>
      </c>
      <c r="BK541" s="124" t="e">
        <f t="shared" si="2818"/>
        <v>#N/A</v>
      </c>
      <c r="BL541" s="124" t="e">
        <f t="shared" si="2818"/>
        <v>#N/A</v>
      </c>
      <c r="BM541" s="124" t="e">
        <f t="shared" si="2818"/>
        <v>#N/A</v>
      </c>
      <c r="BN541" s="124" t="e">
        <f t="shared" si="2818"/>
        <v>#N/A</v>
      </c>
    </row>
    <row r="542" spans="1:66" s="124" customFormat="1" hidden="1">
      <c r="C542" s="124" t="s">
        <v>29</v>
      </c>
      <c r="E542" s="124">
        <f t="shared" ref="E542:E545" si="2819">D536</f>
        <v>103873.89458402924</v>
      </c>
      <c r="F542" s="124">
        <f t="shared" si="2815"/>
        <v>109883.74134210525</v>
      </c>
      <c r="G542" s="124">
        <f t="shared" si="2815"/>
        <v>116241.30066261273</v>
      </c>
      <c r="H542" s="124">
        <f t="shared" si="2815"/>
        <v>122966.69020094963</v>
      </c>
      <c r="I542" s="124">
        <f t="shared" si="2815"/>
        <v>130081.19156257599</v>
      </c>
      <c r="J542" s="124">
        <f t="shared" si="2815"/>
        <v>137607.3176458393</v>
      </c>
      <c r="K542" s="124">
        <f t="shared" si="2815"/>
        <v>145568.88388106288</v>
      </c>
      <c r="L542" s="124">
        <f t="shared" si="2815"/>
        <v>153991.08359132436</v>
      </c>
      <c r="M542" s="124">
        <f t="shared" si="2815"/>
        <v>162900.56771339383</v>
      </c>
      <c r="N542" s="124">
        <f t="shared" si="2815"/>
        <v>172325.52913109737</v>
      </c>
      <c r="O542" s="124">
        <f t="shared" si="2815"/>
        <v>182295.79188796799</v>
      </c>
      <c r="P542" s="124">
        <f t="shared" si="2815"/>
        <v>192842.90556148614</v>
      </c>
      <c r="Q542" s="124">
        <f t="shared" si="2815"/>
        <v>204000.24509754352</v>
      </c>
      <c r="R542" s="124">
        <f t="shared" si="2815"/>
        <v>215803.11642104431</v>
      </c>
      <c r="S542" s="124">
        <f t="shared" si="2815"/>
        <v>228288.86815683328</v>
      </c>
      <c r="T542" s="124">
        <f t="shared" si="2815"/>
        <v>241497.0098144786</v>
      </c>
      <c r="U542" s="124">
        <f t="shared" si="2815"/>
        <v>255469.33681088773</v>
      </c>
      <c r="V542" s="124">
        <f t="shared" si="2816"/>
        <v>270250.06272637483</v>
      </c>
      <c r="W542" s="124">
        <f t="shared" si="2816"/>
        <v>285885.95921268646</v>
      </c>
      <c r="X542" s="124">
        <f t="shared" si="2816"/>
        <v>302426.50399570621</v>
      </c>
      <c r="Y542" s="124" t="e">
        <f t="shared" si="2816"/>
        <v>#N/A</v>
      </c>
      <c r="Z542" s="124" t="e">
        <f t="shared" si="2816"/>
        <v>#N/A</v>
      </c>
      <c r="AA542" s="124" t="e">
        <f t="shared" si="2816"/>
        <v>#N/A</v>
      </c>
      <c r="AB542" s="124" t="e">
        <f t="shared" si="2816"/>
        <v>#N/A</v>
      </c>
      <c r="AC542" s="124" t="e">
        <f t="shared" si="2816"/>
        <v>#N/A</v>
      </c>
      <c r="AD542" s="124" t="e">
        <f t="shared" si="2816"/>
        <v>#N/A</v>
      </c>
      <c r="AE542" s="124" t="e">
        <f t="shared" si="2816"/>
        <v>#N/A</v>
      </c>
      <c r="AF542" s="124" t="e">
        <f t="shared" si="2816"/>
        <v>#N/A</v>
      </c>
      <c r="AG542" s="124" t="e">
        <f t="shared" si="2816"/>
        <v>#N/A</v>
      </c>
      <c r="AH542" s="124" t="e">
        <f t="shared" si="2816"/>
        <v>#N/A</v>
      </c>
      <c r="AI542" s="124" t="e">
        <f t="shared" si="2816"/>
        <v>#N/A</v>
      </c>
      <c r="AJ542" s="124" t="e">
        <f t="shared" si="2816"/>
        <v>#N/A</v>
      </c>
      <c r="AK542" s="124" t="e">
        <f t="shared" si="2816"/>
        <v>#N/A</v>
      </c>
      <c r="AL542" s="124" t="e">
        <f t="shared" si="2817"/>
        <v>#N/A</v>
      </c>
      <c r="AM542" s="124" t="e">
        <f t="shared" si="2817"/>
        <v>#N/A</v>
      </c>
      <c r="AN542" s="124" t="e">
        <f t="shared" si="2817"/>
        <v>#N/A</v>
      </c>
      <c r="AO542" s="124" t="e">
        <f t="shared" si="2817"/>
        <v>#N/A</v>
      </c>
      <c r="AP542" s="124" t="e">
        <f t="shared" si="2817"/>
        <v>#N/A</v>
      </c>
      <c r="AQ542" s="124" t="e">
        <f t="shared" si="2817"/>
        <v>#N/A</v>
      </c>
      <c r="AR542" s="124" t="e">
        <f t="shared" si="2817"/>
        <v>#N/A</v>
      </c>
      <c r="AS542" s="124" t="e">
        <f t="shared" si="2817"/>
        <v>#N/A</v>
      </c>
      <c r="AT542" s="124" t="e">
        <f t="shared" si="2817"/>
        <v>#N/A</v>
      </c>
      <c r="AU542" s="124" t="e">
        <f t="shared" si="2817"/>
        <v>#N/A</v>
      </c>
      <c r="AV542" s="124" t="e">
        <f t="shared" si="2817"/>
        <v>#N/A</v>
      </c>
      <c r="AW542" s="124" t="e">
        <f t="shared" si="2817"/>
        <v>#N/A</v>
      </c>
      <c r="AX542" s="124" t="e">
        <f t="shared" si="2817"/>
        <v>#N/A</v>
      </c>
      <c r="AY542" s="124" t="e">
        <f t="shared" si="2817"/>
        <v>#N/A</v>
      </c>
      <c r="AZ542" s="124" t="e">
        <f t="shared" si="2817"/>
        <v>#N/A</v>
      </c>
      <c r="BA542" s="124" t="e">
        <f t="shared" si="2817"/>
        <v>#N/A</v>
      </c>
      <c r="BB542" s="124" t="e">
        <f t="shared" si="2818"/>
        <v>#N/A</v>
      </c>
      <c r="BC542" s="124" t="e">
        <f t="shared" si="2818"/>
        <v>#N/A</v>
      </c>
      <c r="BD542" s="124" t="e">
        <f t="shared" si="2818"/>
        <v>#N/A</v>
      </c>
      <c r="BE542" s="124" t="e">
        <f t="shared" si="2818"/>
        <v>#N/A</v>
      </c>
      <c r="BF542" s="124" t="e">
        <f t="shared" si="2818"/>
        <v>#N/A</v>
      </c>
      <c r="BG542" s="124" t="e">
        <f t="shared" si="2818"/>
        <v>#N/A</v>
      </c>
      <c r="BH542" s="124" t="e">
        <f t="shared" si="2818"/>
        <v>#N/A</v>
      </c>
      <c r="BI542" s="124" t="e">
        <f t="shared" si="2818"/>
        <v>#N/A</v>
      </c>
      <c r="BJ542" s="124" t="e">
        <f t="shared" si="2818"/>
        <v>#N/A</v>
      </c>
      <c r="BK542" s="124" t="e">
        <f t="shared" si="2818"/>
        <v>#N/A</v>
      </c>
      <c r="BL542" s="124" t="e">
        <f t="shared" si="2818"/>
        <v>#N/A</v>
      </c>
      <c r="BM542" s="124" t="e">
        <f t="shared" si="2818"/>
        <v>#N/A</v>
      </c>
      <c r="BN542" s="124" t="e">
        <f t="shared" si="2818"/>
        <v>#N/A</v>
      </c>
    </row>
    <row r="543" spans="1:66" s="124" customFormat="1" hidden="1">
      <c r="C543" s="124" t="s">
        <v>31</v>
      </c>
      <c r="E543" s="124">
        <f t="shared" si="2819"/>
        <v>207055.40247785265</v>
      </c>
      <c r="F543" s="124">
        <f t="shared" si="2815"/>
        <v>201045.55571977666</v>
      </c>
      <c r="G543" s="124">
        <f t="shared" si="2815"/>
        <v>194687.99639926918</v>
      </c>
      <c r="H543" s="124">
        <f t="shared" si="2815"/>
        <v>187962.60686093228</v>
      </c>
      <c r="I543" s="124">
        <f t="shared" si="2815"/>
        <v>180848.10549930594</v>
      </c>
      <c r="J543" s="124">
        <f t="shared" si="2815"/>
        <v>173321.97941604262</v>
      </c>
      <c r="K543" s="124">
        <f t="shared" si="2815"/>
        <v>165360.41318081904</v>
      </c>
      <c r="L543" s="124">
        <f t="shared" si="2815"/>
        <v>156938.21347055756</v>
      </c>
      <c r="M543" s="124">
        <f t="shared" si="2815"/>
        <v>148028.72934848806</v>
      </c>
      <c r="N543" s="124">
        <f t="shared" si="2815"/>
        <v>138603.76793078452</v>
      </c>
      <c r="O543" s="124">
        <f t="shared" si="2815"/>
        <v>128633.50517391392</v>
      </c>
      <c r="P543" s="124">
        <f t="shared" si="2815"/>
        <v>118086.39150039577</v>
      </c>
      <c r="Q543" s="124">
        <f t="shared" si="2815"/>
        <v>106929.05196433839</v>
      </c>
      <c r="R543" s="124">
        <f t="shared" si="2815"/>
        <v>95126.180640837614</v>
      </c>
      <c r="S543" s="124">
        <f t="shared" si="2815"/>
        <v>82640.42890504864</v>
      </c>
      <c r="T543" s="124">
        <f t="shared" si="2815"/>
        <v>69432.287247403307</v>
      </c>
      <c r="U543" s="124">
        <f t="shared" si="2815"/>
        <v>55459.960250994169</v>
      </c>
      <c r="V543" s="124">
        <f t="shared" si="2816"/>
        <v>40679.234335507062</v>
      </c>
      <c r="W543" s="124">
        <f t="shared" si="2816"/>
        <v>25043.337849195424</v>
      </c>
      <c r="X543" s="124">
        <f t="shared" si="2816"/>
        <v>8502.7930661757036</v>
      </c>
      <c r="Y543" s="124" t="e">
        <f t="shared" si="2816"/>
        <v>#N/A</v>
      </c>
      <c r="Z543" s="124" t="e">
        <f t="shared" si="2816"/>
        <v>#N/A</v>
      </c>
      <c r="AA543" s="124" t="e">
        <f t="shared" si="2816"/>
        <v>#N/A</v>
      </c>
      <c r="AB543" s="124" t="e">
        <f t="shared" si="2816"/>
        <v>#N/A</v>
      </c>
      <c r="AC543" s="124" t="e">
        <f t="shared" si="2816"/>
        <v>#N/A</v>
      </c>
      <c r="AD543" s="124" t="e">
        <f t="shared" si="2816"/>
        <v>#N/A</v>
      </c>
      <c r="AE543" s="124" t="e">
        <f t="shared" si="2816"/>
        <v>#N/A</v>
      </c>
      <c r="AF543" s="124" t="e">
        <f t="shared" si="2816"/>
        <v>#N/A</v>
      </c>
      <c r="AG543" s="124" t="e">
        <f t="shared" si="2816"/>
        <v>#N/A</v>
      </c>
      <c r="AH543" s="124" t="e">
        <f t="shared" si="2816"/>
        <v>#N/A</v>
      </c>
      <c r="AI543" s="124" t="e">
        <f t="shared" si="2816"/>
        <v>#N/A</v>
      </c>
      <c r="AJ543" s="124" t="e">
        <f t="shared" si="2816"/>
        <v>#N/A</v>
      </c>
      <c r="AK543" s="124" t="e">
        <f t="shared" si="2816"/>
        <v>#N/A</v>
      </c>
      <c r="AL543" s="124" t="e">
        <f t="shared" si="2817"/>
        <v>#N/A</v>
      </c>
      <c r="AM543" s="124" t="e">
        <f t="shared" si="2817"/>
        <v>#N/A</v>
      </c>
      <c r="AN543" s="124" t="e">
        <f t="shared" si="2817"/>
        <v>#N/A</v>
      </c>
      <c r="AO543" s="124" t="e">
        <f t="shared" si="2817"/>
        <v>#N/A</v>
      </c>
      <c r="AP543" s="124" t="e">
        <f t="shared" si="2817"/>
        <v>#N/A</v>
      </c>
      <c r="AQ543" s="124" t="e">
        <f t="shared" si="2817"/>
        <v>#N/A</v>
      </c>
      <c r="AR543" s="124" t="e">
        <f t="shared" si="2817"/>
        <v>#N/A</v>
      </c>
      <c r="AS543" s="124" t="e">
        <f t="shared" si="2817"/>
        <v>#N/A</v>
      </c>
      <c r="AT543" s="124" t="e">
        <f t="shared" si="2817"/>
        <v>#N/A</v>
      </c>
      <c r="AU543" s="124" t="e">
        <f t="shared" si="2817"/>
        <v>#N/A</v>
      </c>
      <c r="AV543" s="124" t="e">
        <f t="shared" si="2817"/>
        <v>#N/A</v>
      </c>
      <c r="AW543" s="124" t="e">
        <f t="shared" si="2817"/>
        <v>#N/A</v>
      </c>
      <c r="AX543" s="124" t="e">
        <f t="shared" si="2817"/>
        <v>#N/A</v>
      </c>
      <c r="AY543" s="124" t="e">
        <f t="shared" si="2817"/>
        <v>#N/A</v>
      </c>
      <c r="AZ543" s="124" t="e">
        <f t="shared" si="2817"/>
        <v>#N/A</v>
      </c>
      <c r="BA543" s="124" t="e">
        <f t="shared" si="2817"/>
        <v>#N/A</v>
      </c>
      <c r="BB543" s="124" t="e">
        <f t="shared" si="2818"/>
        <v>#N/A</v>
      </c>
      <c r="BC543" s="124" t="e">
        <f t="shared" si="2818"/>
        <v>#N/A</v>
      </c>
      <c r="BD543" s="124" t="e">
        <f t="shared" si="2818"/>
        <v>#N/A</v>
      </c>
      <c r="BE543" s="124" t="e">
        <f t="shared" si="2818"/>
        <v>#N/A</v>
      </c>
      <c r="BF543" s="124" t="e">
        <f t="shared" si="2818"/>
        <v>#N/A</v>
      </c>
      <c r="BG543" s="124" t="e">
        <f t="shared" si="2818"/>
        <v>#N/A</v>
      </c>
      <c r="BH543" s="124" t="e">
        <f t="shared" si="2818"/>
        <v>#N/A</v>
      </c>
      <c r="BI543" s="124" t="e">
        <f t="shared" si="2818"/>
        <v>#N/A</v>
      </c>
      <c r="BJ543" s="124" t="e">
        <f t="shared" si="2818"/>
        <v>#N/A</v>
      </c>
      <c r="BK543" s="124" t="e">
        <f t="shared" si="2818"/>
        <v>#N/A</v>
      </c>
      <c r="BL543" s="124" t="e">
        <f t="shared" si="2818"/>
        <v>#N/A</v>
      </c>
      <c r="BM543" s="124" t="e">
        <f t="shared" si="2818"/>
        <v>#N/A</v>
      </c>
      <c r="BN543" s="124" t="e">
        <f t="shared" si="2818"/>
        <v>#N/A</v>
      </c>
    </row>
    <row r="544" spans="1:66" s="124" customFormat="1" hidden="1">
      <c r="C544" s="124" t="s">
        <v>33</v>
      </c>
      <c r="E544" s="124">
        <f t="shared" si="2819"/>
        <v>310929.29706188192</v>
      </c>
      <c r="F544" s="124">
        <f t="shared" si="2815"/>
        <v>310929.29706188192</v>
      </c>
      <c r="G544" s="124">
        <f t="shared" si="2815"/>
        <v>310929.29706188192</v>
      </c>
      <c r="H544" s="124">
        <f t="shared" si="2815"/>
        <v>310929.29706188192</v>
      </c>
      <c r="I544" s="124">
        <f t="shared" si="2815"/>
        <v>310929.29706188192</v>
      </c>
      <c r="J544" s="124">
        <f t="shared" si="2815"/>
        <v>310929.29706188192</v>
      </c>
      <c r="K544" s="124">
        <f t="shared" si="2815"/>
        <v>310929.29706188192</v>
      </c>
      <c r="L544" s="124">
        <f t="shared" si="2815"/>
        <v>310929.29706188192</v>
      </c>
      <c r="M544" s="124">
        <f t="shared" si="2815"/>
        <v>310929.29706188192</v>
      </c>
      <c r="N544" s="124">
        <f t="shared" si="2815"/>
        <v>310929.29706188192</v>
      </c>
      <c r="O544" s="124">
        <f t="shared" si="2815"/>
        <v>310929.29706188192</v>
      </c>
      <c r="P544" s="124">
        <f t="shared" si="2815"/>
        <v>310929.29706188192</v>
      </c>
      <c r="Q544" s="124">
        <f t="shared" si="2815"/>
        <v>310929.29706188192</v>
      </c>
      <c r="R544" s="124">
        <f t="shared" si="2815"/>
        <v>310929.29706188192</v>
      </c>
      <c r="S544" s="124">
        <f t="shared" si="2815"/>
        <v>310929.29706188192</v>
      </c>
      <c r="T544" s="124">
        <f t="shared" si="2815"/>
        <v>310929.29706188192</v>
      </c>
      <c r="U544" s="124">
        <f t="shared" si="2815"/>
        <v>310929.29706188192</v>
      </c>
      <c r="V544" s="124">
        <f t="shared" si="2816"/>
        <v>310929.29706188192</v>
      </c>
      <c r="W544" s="124">
        <f t="shared" si="2816"/>
        <v>310929.29706188192</v>
      </c>
      <c r="X544" s="124">
        <f t="shared" si="2816"/>
        <v>310929.29706188192</v>
      </c>
      <c r="Y544" s="124" t="e">
        <f t="shared" si="2816"/>
        <v>#N/A</v>
      </c>
      <c r="Z544" s="124" t="e">
        <f t="shared" si="2816"/>
        <v>#N/A</v>
      </c>
      <c r="AA544" s="124" t="e">
        <f t="shared" si="2816"/>
        <v>#N/A</v>
      </c>
      <c r="AB544" s="124" t="e">
        <f t="shared" si="2816"/>
        <v>#N/A</v>
      </c>
      <c r="AC544" s="124" t="e">
        <f t="shared" si="2816"/>
        <v>#N/A</v>
      </c>
      <c r="AD544" s="124" t="e">
        <f t="shared" si="2816"/>
        <v>#N/A</v>
      </c>
      <c r="AE544" s="124" t="e">
        <f t="shared" si="2816"/>
        <v>#N/A</v>
      </c>
      <c r="AF544" s="124" t="e">
        <f t="shared" si="2816"/>
        <v>#N/A</v>
      </c>
      <c r="AG544" s="124" t="e">
        <f t="shared" si="2816"/>
        <v>#N/A</v>
      </c>
      <c r="AH544" s="124" t="e">
        <f t="shared" si="2816"/>
        <v>#N/A</v>
      </c>
      <c r="AI544" s="124" t="e">
        <f t="shared" si="2816"/>
        <v>#N/A</v>
      </c>
      <c r="AJ544" s="124" t="e">
        <f t="shared" si="2816"/>
        <v>#N/A</v>
      </c>
      <c r="AK544" s="124" t="e">
        <f t="shared" si="2816"/>
        <v>#N/A</v>
      </c>
      <c r="AL544" s="124" t="e">
        <f t="shared" si="2817"/>
        <v>#N/A</v>
      </c>
      <c r="AM544" s="124" t="e">
        <f t="shared" si="2817"/>
        <v>#N/A</v>
      </c>
      <c r="AN544" s="124" t="e">
        <f t="shared" si="2817"/>
        <v>#N/A</v>
      </c>
      <c r="AO544" s="124" t="e">
        <f t="shared" si="2817"/>
        <v>#N/A</v>
      </c>
      <c r="AP544" s="124" t="e">
        <f t="shared" si="2817"/>
        <v>#N/A</v>
      </c>
      <c r="AQ544" s="124" t="e">
        <f t="shared" si="2817"/>
        <v>#N/A</v>
      </c>
      <c r="AR544" s="124" t="e">
        <f t="shared" si="2817"/>
        <v>#N/A</v>
      </c>
      <c r="AS544" s="124" t="e">
        <f t="shared" si="2817"/>
        <v>#N/A</v>
      </c>
      <c r="AT544" s="124" t="e">
        <f t="shared" si="2817"/>
        <v>#N/A</v>
      </c>
      <c r="AU544" s="124" t="e">
        <f t="shared" si="2817"/>
        <v>#N/A</v>
      </c>
      <c r="AV544" s="124" t="e">
        <f t="shared" si="2817"/>
        <v>#N/A</v>
      </c>
      <c r="AW544" s="124" t="e">
        <f t="shared" si="2817"/>
        <v>#N/A</v>
      </c>
      <c r="AX544" s="124" t="e">
        <f t="shared" si="2817"/>
        <v>#N/A</v>
      </c>
      <c r="AY544" s="124" t="e">
        <f t="shared" si="2817"/>
        <v>#N/A</v>
      </c>
      <c r="AZ544" s="124" t="e">
        <f t="shared" si="2817"/>
        <v>#N/A</v>
      </c>
      <c r="BA544" s="124" t="e">
        <f t="shared" si="2817"/>
        <v>#N/A</v>
      </c>
      <c r="BB544" s="124" t="e">
        <f t="shared" si="2818"/>
        <v>#N/A</v>
      </c>
      <c r="BC544" s="124" t="e">
        <f t="shared" si="2818"/>
        <v>#N/A</v>
      </c>
      <c r="BD544" s="124" t="e">
        <f t="shared" si="2818"/>
        <v>#N/A</v>
      </c>
      <c r="BE544" s="124" t="e">
        <f t="shared" si="2818"/>
        <v>#N/A</v>
      </c>
      <c r="BF544" s="124" t="e">
        <f t="shared" si="2818"/>
        <v>#N/A</v>
      </c>
      <c r="BG544" s="124" t="e">
        <f t="shared" si="2818"/>
        <v>#N/A</v>
      </c>
      <c r="BH544" s="124" t="e">
        <f t="shared" si="2818"/>
        <v>#N/A</v>
      </c>
      <c r="BI544" s="124" t="e">
        <f t="shared" si="2818"/>
        <v>#N/A</v>
      </c>
      <c r="BJ544" s="124" t="e">
        <f t="shared" si="2818"/>
        <v>#N/A</v>
      </c>
      <c r="BK544" s="124" t="e">
        <f t="shared" si="2818"/>
        <v>#N/A</v>
      </c>
      <c r="BL544" s="124" t="e">
        <f t="shared" si="2818"/>
        <v>#N/A</v>
      </c>
      <c r="BM544" s="124" t="e">
        <f t="shared" si="2818"/>
        <v>#N/A</v>
      </c>
      <c r="BN544" s="124" t="e">
        <f t="shared" si="2818"/>
        <v>#N/A</v>
      </c>
    </row>
    <row r="545" spans="3:66" s="124" customFormat="1" hidden="1">
      <c r="C545" s="124" t="s">
        <v>304</v>
      </c>
      <c r="E545" s="124">
        <f t="shared" si="2819"/>
        <v>3630326.1054159706</v>
      </c>
      <c r="F545" s="124">
        <f t="shared" si="2815"/>
        <v>3520442.3640738651</v>
      </c>
      <c r="G545" s="124">
        <f t="shared" si="2815"/>
        <v>3404201.0634112526</v>
      </c>
      <c r="H545" s="124">
        <f t="shared" si="2815"/>
        <v>3281234.373210303</v>
      </c>
      <c r="I545" s="124">
        <f t="shared" si="2815"/>
        <v>3151153.1816477273</v>
      </c>
      <c r="J545" s="124">
        <f t="shared" si="2815"/>
        <v>3013545.8640018879</v>
      </c>
      <c r="K545" s="124">
        <f t="shared" si="2815"/>
        <v>2867976.9801208251</v>
      </c>
      <c r="L545" s="124">
        <f t="shared" si="2815"/>
        <v>2713985.8965295008</v>
      </c>
      <c r="M545" s="124">
        <f t="shared" si="2815"/>
        <v>2551085.328816107</v>
      </c>
      <c r="N545" s="124">
        <f t="shared" si="2815"/>
        <v>2378759.7996850098</v>
      </c>
      <c r="O545" s="124">
        <f t="shared" si="2815"/>
        <v>2196464.0077970419</v>
      </c>
      <c r="P545" s="124">
        <f t="shared" si="2815"/>
        <v>2003621.1022355556</v>
      </c>
      <c r="Q545" s="124">
        <f t="shared" si="2815"/>
        <v>1799620.8571380121</v>
      </c>
      <c r="R545" s="124">
        <f t="shared" si="2815"/>
        <v>1583817.7407169677</v>
      </c>
      <c r="S545" s="124">
        <f t="shared" si="2815"/>
        <v>1355528.8725601344</v>
      </c>
      <c r="T545" s="124">
        <f t="shared" si="2815"/>
        <v>1114031.8627456557</v>
      </c>
      <c r="U545" s="124">
        <f t="shared" si="2815"/>
        <v>858562.52593476791</v>
      </c>
      <c r="V545" s="124">
        <f t="shared" si="2816"/>
        <v>588312.46320839308</v>
      </c>
      <c r="W545" s="124">
        <f t="shared" si="2816"/>
        <v>302426.50399570662</v>
      </c>
      <c r="X545" s="124">
        <f t="shared" si="2816"/>
        <v>0</v>
      </c>
      <c r="Y545" s="124" t="e">
        <f t="shared" si="2816"/>
        <v>#N/A</v>
      </c>
      <c r="Z545" s="124" t="e">
        <f t="shared" si="2816"/>
        <v>#N/A</v>
      </c>
      <c r="AA545" s="124" t="e">
        <f t="shared" si="2816"/>
        <v>#N/A</v>
      </c>
      <c r="AB545" s="124" t="e">
        <f t="shared" si="2816"/>
        <v>#N/A</v>
      </c>
      <c r="AC545" s="124" t="e">
        <f t="shared" si="2816"/>
        <v>#N/A</v>
      </c>
      <c r="AD545" s="124" t="e">
        <f t="shared" si="2816"/>
        <v>#N/A</v>
      </c>
      <c r="AE545" s="124" t="e">
        <f t="shared" si="2816"/>
        <v>#N/A</v>
      </c>
      <c r="AF545" s="124" t="e">
        <f t="shared" si="2816"/>
        <v>#N/A</v>
      </c>
      <c r="AG545" s="124" t="e">
        <f t="shared" si="2816"/>
        <v>#N/A</v>
      </c>
      <c r="AH545" s="124" t="e">
        <f t="shared" si="2816"/>
        <v>#N/A</v>
      </c>
      <c r="AI545" s="124" t="e">
        <f t="shared" si="2816"/>
        <v>#N/A</v>
      </c>
      <c r="AJ545" s="124" t="e">
        <f t="shared" si="2816"/>
        <v>#N/A</v>
      </c>
      <c r="AK545" s="124" t="e">
        <f t="shared" si="2816"/>
        <v>#N/A</v>
      </c>
      <c r="AL545" s="124" t="e">
        <f t="shared" si="2817"/>
        <v>#N/A</v>
      </c>
      <c r="AM545" s="124" t="e">
        <f t="shared" si="2817"/>
        <v>#N/A</v>
      </c>
      <c r="AN545" s="124" t="e">
        <f t="shared" si="2817"/>
        <v>#N/A</v>
      </c>
      <c r="AO545" s="124" t="e">
        <f t="shared" si="2817"/>
        <v>#N/A</v>
      </c>
      <c r="AP545" s="124" t="e">
        <f t="shared" si="2817"/>
        <v>#N/A</v>
      </c>
      <c r="AQ545" s="124" t="e">
        <f t="shared" si="2817"/>
        <v>#N/A</v>
      </c>
      <c r="AR545" s="124" t="e">
        <f t="shared" si="2817"/>
        <v>#N/A</v>
      </c>
      <c r="AS545" s="124" t="e">
        <f t="shared" si="2817"/>
        <v>#N/A</v>
      </c>
      <c r="AT545" s="124" t="e">
        <f t="shared" si="2817"/>
        <v>#N/A</v>
      </c>
      <c r="AU545" s="124" t="e">
        <f t="shared" si="2817"/>
        <v>#N/A</v>
      </c>
      <c r="AV545" s="124" t="e">
        <f t="shared" si="2817"/>
        <v>#N/A</v>
      </c>
      <c r="AW545" s="124" t="e">
        <f t="shared" si="2817"/>
        <v>#N/A</v>
      </c>
      <c r="AX545" s="124" t="e">
        <f t="shared" si="2817"/>
        <v>#N/A</v>
      </c>
      <c r="AY545" s="124" t="e">
        <f t="shared" si="2817"/>
        <v>#N/A</v>
      </c>
      <c r="AZ545" s="124" t="e">
        <f t="shared" si="2817"/>
        <v>#N/A</v>
      </c>
      <c r="BA545" s="124" t="e">
        <f t="shared" si="2817"/>
        <v>#N/A</v>
      </c>
      <c r="BB545" s="124" t="e">
        <f t="shared" si="2818"/>
        <v>#N/A</v>
      </c>
      <c r="BC545" s="124" t="e">
        <f t="shared" si="2818"/>
        <v>#N/A</v>
      </c>
      <c r="BD545" s="124" t="e">
        <f t="shared" si="2818"/>
        <v>#N/A</v>
      </c>
      <c r="BE545" s="124" t="e">
        <f t="shared" si="2818"/>
        <v>#N/A</v>
      </c>
      <c r="BF545" s="124" t="e">
        <f t="shared" si="2818"/>
        <v>#N/A</v>
      </c>
      <c r="BG545" s="124" t="e">
        <f t="shared" si="2818"/>
        <v>#N/A</v>
      </c>
      <c r="BH545" s="124" t="e">
        <f t="shared" si="2818"/>
        <v>#N/A</v>
      </c>
      <c r="BI545" s="124" t="e">
        <f t="shared" si="2818"/>
        <v>#N/A</v>
      </c>
      <c r="BJ545" s="124" t="e">
        <f t="shared" si="2818"/>
        <v>#N/A</v>
      </c>
      <c r="BK545" s="124" t="e">
        <f t="shared" si="2818"/>
        <v>#N/A</v>
      </c>
      <c r="BL545" s="124" t="e">
        <f t="shared" si="2818"/>
        <v>#N/A</v>
      </c>
      <c r="BM545" s="124" t="e">
        <f t="shared" si="2818"/>
        <v>#N/A</v>
      </c>
      <c r="BN545" s="124" t="e">
        <f t="shared" si="2818"/>
        <v>#N/A</v>
      </c>
    </row>
    <row r="546" spans="3:66" s="124" customFormat="1" hidden="1"/>
    <row r="547" spans="3:66" s="124" customFormat="1" hidden="1">
      <c r="C547" s="124" t="s">
        <v>303</v>
      </c>
      <c r="F547" s="124">
        <f>E541</f>
        <v>3734200</v>
      </c>
      <c r="G547" s="124">
        <f t="shared" ref="G547:V551" si="2820">F541</f>
        <v>3630326.1054159706</v>
      </c>
      <c r="H547" s="124">
        <f t="shared" si="2820"/>
        <v>3520442.3640738651</v>
      </c>
      <c r="I547" s="124">
        <f t="shared" si="2820"/>
        <v>3404201.0634112526</v>
      </c>
      <c r="J547" s="124">
        <f t="shared" si="2820"/>
        <v>3281234.373210303</v>
      </c>
      <c r="K547" s="124">
        <f t="shared" si="2820"/>
        <v>3151153.1816477273</v>
      </c>
      <c r="L547" s="124">
        <f t="shared" si="2820"/>
        <v>3013545.8640018879</v>
      </c>
      <c r="M547" s="124">
        <f t="shared" si="2820"/>
        <v>2867976.9801208251</v>
      </c>
      <c r="N547" s="124">
        <f t="shared" si="2820"/>
        <v>2713985.8965295008</v>
      </c>
      <c r="O547" s="124">
        <f t="shared" si="2820"/>
        <v>2551085.328816107</v>
      </c>
      <c r="P547" s="124">
        <f t="shared" si="2820"/>
        <v>2378759.7996850098</v>
      </c>
      <c r="Q547" s="124">
        <f t="shared" si="2820"/>
        <v>2196464.0077970419</v>
      </c>
      <c r="R547" s="124">
        <f t="shared" si="2820"/>
        <v>2003621.1022355556</v>
      </c>
      <c r="S547" s="124">
        <f t="shared" si="2820"/>
        <v>1799620.8571380121</v>
      </c>
      <c r="T547" s="124">
        <f t="shared" si="2820"/>
        <v>1583817.7407169677</v>
      </c>
      <c r="U547" s="124">
        <f t="shared" si="2820"/>
        <v>1355528.8725601344</v>
      </c>
      <c r="V547" s="124">
        <f t="shared" si="2820"/>
        <v>1114031.8627456557</v>
      </c>
      <c r="W547" s="124">
        <f t="shared" ref="W547:AL551" si="2821">V541</f>
        <v>858562.52593476791</v>
      </c>
      <c r="X547" s="124">
        <f t="shared" si="2821"/>
        <v>588312.46320839308</v>
      </c>
      <c r="Y547" s="124">
        <f t="shared" si="2821"/>
        <v>302426.50399570662</v>
      </c>
      <c r="Z547" s="124">
        <f t="shared" si="2821"/>
        <v>0</v>
      </c>
      <c r="AA547" s="124" t="e">
        <f t="shared" si="2821"/>
        <v>#N/A</v>
      </c>
      <c r="AB547" s="124" t="e">
        <f t="shared" si="2821"/>
        <v>#N/A</v>
      </c>
      <c r="AC547" s="124" t="e">
        <f t="shared" si="2821"/>
        <v>#N/A</v>
      </c>
      <c r="AD547" s="124" t="e">
        <f t="shared" si="2821"/>
        <v>#N/A</v>
      </c>
      <c r="AE547" s="124" t="e">
        <f t="shared" si="2821"/>
        <v>#N/A</v>
      </c>
      <c r="AF547" s="124" t="e">
        <f t="shared" si="2821"/>
        <v>#N/A</v>
      </c>
      <c r="AG547" s="124" t="e">
        <f t="shared" si="2821"/>
        <v>#N/A</v>
      </c>
      <c r="AH547" s="124" t="e">
        <f t="shared" si="2821"/>
        <v>#N/A</v>
      </c>
      <c r="AI547" s="124" t="e">
        <f t="shared" si="2821"/>
        <v>#N/A</v>
      </c>
      <c r="AJ547" s="124" t="e">
        <f t="shared" si="2821"/>
        <v>#N/A</v>
      </c>
      <c r="AK547" s="124" t="e">
        <f t="shared" si="2821"/>
        <v>#N/A</v>
      </c>
      <c r="AL547" s="124" t="e">
        <f t="shared" si="2821"/>
        <v>#N/A</v>
      </c>
      <c r="AM547" s="124" t="e">
        <f t="shared" ref="AM547:BB551" si="2822">AL541</f>
        <v>#N/A</v>
      </c>
      <c r="AN547" s="124" t="e">
        <f t="shared" si="2822"/>
        <v>#N/A</v>
      </c>
      <c r="AO547" s="124" t="e">
        <f t="shared" si="2822"/>
        <v>#N/A</v>
      </c>
      <c r="AP547" s="124" t="e">
        <f t="shared" si="2822"/>
        <v>#N/A</v>
      </c>
      <c r="AQ547" s="124" t="e">
        <f t="shared" si="2822"/>
        <v>#N/A</v>
      </c>
      <c r="AR547" s="124" t="e">
        <f t="shared" si="2822"/>
        <v>#N/A</v>
      </c>
      <c r="AS547" s="124" t="e">
        <f t="shared" si="2822"/>
        <v>#N/A</v>
      </c>
      <c r="AT547" s="124" t="e">
        <f t="shared" si="2822"/>
        <v>#N/A</v>
      </c>
      <c r="AU547" s="124" t="e">
        <f t="shared" si="2822"/>
        <v>#N/A</v>
      </c>
      <c r="AV547" s="124" t="e">
        <f t="shared" si="2822"/>
        <v>#N/A</v>
      </c>
      <c r="AW547" s="124" t="e">
        <f t="shared" si="2822"/>
        <v>#N/A</v>
      </c>
      <c r="AX547" s="124" t="e">
        <f t="shared" si="2822"/>
        <v>#N/A</v>
      </c>
      <c r="AY547" s="124" t="e">
        <f t="shared" si="2822"/>
        <v>#N/A</v>
      </c>
      <c r="AZ547" s="124" t="e">
        <f t="shared" si="2822"/>
        <v>#N/A</v>
      </c>
      <c r="BA547" s="124" t="e">
        <f t="shared" si="2822"/>
        <v>#N/A</v>
      </c>
      <c r="BB547" s="124" t="e">
        <f t="shared" si="2822"/>
        <v>#N/A</v>
      </c>
      <c r="BC547" s="124" t="e">
        <f t="shared" ref="BC547:BN551" si="2823">BB541</f>
        <v>#N/A</v>
      </c>
      <c r="BD547" s="124" t="e">
        <f t="shared" si="2823"/>
        <v>#N/A</v>
      </c>
      <c r="BE547" s="124" t="e">
        <f t="shared" si="2823"/>
        <v>#N/A</v>
      </c>
      <c r="BF547" s="124" t="e">
        <f t="shared" si="2823"/>
        <v>#N/A</v>
      </c>
      <c r="BG547" s="124" t="e">
        <f t="shared" si="2823"/>
        <v>#N/A</v>
      </c>
      <c r="BH547" s="124" t="e">
        <f t="shared" si="2823"/>
        <v>#N/A</v>
      </c>
      <c r="BI547" s="124" t="e">
        <f t="shared" si="2823"/>
        <v>#N/A</v>
      </c>
      <c r="BJ547" s="124" t="e">
        <f t="shared" si="2823"/>
        <v>#N/A</v>
      </c>
      <c r="BK547" s="124" t="e">
        <f t="shared" si="2823"/>
        <v>#N/A</v>
      </c>
      <c r="BL547" s="124" t="e">
        <f t="shared" si="2823"/>
        <v>#N/A</v>
      </c>
      <c r="BM547" s="124" t="e">
        <f t="shared" si="2823"/>
        <v>#N/A</v>
      </c>
      <c r="BN547" s="124" t="e">
        <f t="shared" si="2823"/>
        <v>#N/A</v>
      </c>
    </row>
    <row r="548" spans="3:66" s="124" customFormat="1" hidden="1">
      <c r="C548" s="124" t="s">
        <v>29</v>
      </c>
      <c r="F548" s="124">
        <f t="shared" ref="F548:F551" si="2824">E542</f>
        <v>103873.89458402924</v>
      </c>
      <c r="G548" s="124">
        <f t="shared" si="2820"/>
        <v>109883.74134210525</v>
      </c>
      <c r="H548" s="124">
        <f t="shared" si="2820"/>
        <v>116241.30066261273</v>
      </c>
      <c r="I548" s="124">
        <f t="shared" si="2820"/>
        <v>122966.69020094963</v>
      </c>
      <c r="J548" s="124">
        <f t="shared" si="2820"/>
        <v>130081.19156257599</v>
      </c>
      <c r="K548" s="124">
        <f t="shared" si="2820"/>
        <v>137607.3176458393</v>
      </c>
      <c r="L548" s="124">
        <f t="shared" si="2820"/>
        <v>145568.88388106288</v>
      </c>
      <c r="M548" s="124">
        <f t="shared" si="2820"/>
        <v>153991.08359132436</v>
      </c>
      <c r="N548" s="124">
        <f t="shared" si="2820"/>
        <v>162900.56771339383</v>
      </c>
      <c r="O548" s="124">
        <f t="shared" si="2820"/>
        <v>172325.52913109737</v>
      </c>
      <c r="P548" s="124">
        <f t="shared" si="2820"/>
        <v>182295.79188796799</v>
      </c>
      <c r="Q548" s="124">
        <f t="shared" si="2820"/>
        <v>192842.90556148614</v>
      </c>
      <c r="R548" s="124">
        <f t="shared" si="2820"/>
        <v>204000.24509754352</v>
      </c>
      <c r="S548" s="124">
        <f t="shared" si="2820"/>
        <v>215803.11642104431</v>
      </c>
      <c r="T548" s="124">
        <f t="shared" si="2820"/>
        <v>228288.86815683328</v>
      </c>
      <c r="U548" s="124">
        <f t="shared" si="2820"/>
        <v>241497.0098144786</v>
      </c>
      <c r="V548" s="124">
        <f t="shared" si="2820"/>
        <v>255469.33681088773</v>
      </c>
      <c r="W548" s="124">
        <f t="shared" si="2821"/>
        <v>270250.06272637483</v>
      </c>
      <c r="X548" s="124">
        <f t="shared" si="2821"/>
        <v>285885.95921268646</v>
      </c>
      <c r="Y548" s="124">
        <f t="shared" si="2821"/>
        <v>302426.50399570621</v>
      </c>
      <c r="Z548" s="124" t="e">
        <f t="shared" si="2821"/>
        <v>#N/A</v>
      </c>
      <c r="AA548" s="124" t="e">
        <f t="shared" si="2821"/>
        <v>#N/A</v>
      </c>
      <c r="AB548" s="124" t="e">
        <f t="shared" si="2821"/>
        <v>#N/A</v>
      </c>
      <c r="AC548" s="124" t="e">
        <f t="shared" si="2821"/>
        <v>#N/A</v>
      </c>
      <c r="AD548" s="124" t="e">
        <f t="shared" si="2821"/>
        <v>#N/A</v>
      </c>
      <c r="AE548" s="124" t="e">
        <f t="shared" si="2821"/>
        <v>#N/A</v>
      </c>
      <c r="AF548" s="124" t="e">
        <f t="shared" si="2821"/>
        <v>#N/A</v>
      </c>
      <c r="AG548" s="124" t="e">
        <f t="shared" si="2821"/>
        <v>#N/A</v>
      </c>
      <c r="AH548" s="124" t="e">
        <f t="shared" si="2821"/>
        <v>#N/A</v>
      </c>
      <c r="AI548" s="124" t="e">
        <f t="shared" si="2821"/>
        <v>#N/A</v>
      </c>
      <c r="AJ548" s="124" t="e">
        <f t="shared" si="2821"/>
        <v>#N/A</v>
      </c>
      <c r="AK548" s="124" t="e">
        <f t="shared" si="2821"/>
        <v>#N/A</v>
      </c>
      <c r="AL548" s="124" t="e">
        <f t="shared" si="2821"/>
        <v>#N/A</v>
      </c>
      <c r="AM548" s="124" t="e">
        <f t="shared" si="2822"/>
        <v>#N/A</v>
      </c>
      <c r="AN548" s="124" t="e">
        <f t="shared" si="2822"/>
        <v>#N/A</v>
      </c>
      <c r="AO548" s="124" t="e">
        <f t="shared" si="2822"/>
        <v>#N/A</v>
      </c>
      <c r="AP548" s="124" t="e">
        <f t="shared" si="2822"/>
        <v>#N/A</v>
      </c>
      <c r="AQ548" s="124" t="e">
        <f t="shared" si="2822"/>
        <v>#N/A</v>
      </c>
      <c r="AR548" s="124" t="e">
        <f t="shared" si="2822"/>
        <v>#N/A</v>
      </c>
      <c r="AS548" s="124" t="e">
        <f t="shared" si="2822"/>
        <v>#N/A</v>
      </c>
      <c r="AT548" s="124" t="e">
        <f t="shared" si="2822"/>
        <v>#N/A</v>
      </c>
      <c r="AU548" s="124" t="e">
        <f t="shared" si="2822"/>
        <v>#N/A</v>
      </c>
      <c r="AV548" s="124" t="e">
        <f t="shared" si="2822"/>
        <v>#N/A</v>
      </c>
      <c r="AW548" s="124" t="e">
        <f t="shared" si="2822"/>
        <v>#N/A</v>
      </c>
      <c r="AX548" s="124" t="e">
        <f t="shared" si="2822"/>
        <v>#N/A</v>
      </c>
      <c r="AY548" s="124" t="e">
        <f t="shared" si="2822"/>
        <v>#N/A</v>
      </c>
      <c r="AZ548" s="124" t="e">
        <f t="shared" si="2822"/>
        <v>#N/A</v>
      </c>
      <c r="BA548" s="124" t="e">
        <f t="shared" si="2822"/>
        <v>#N/A</v>
      </c>
      <c r="BB548" s="124" t="e">
        <f t="shared" si="2822"/>
        <v>#N/A</v>
      </c>
      <c r="BC548" s="124" t="e">
        <f t="shared" si="2823"/>
        <v>#N/A</v>
      </c>
      <c r="BD548" s="124" t="e">
        <f t="shared" si="2823"/>
        <v>#N/A</v>
      </c>
      <c r="BE548" s="124" t="e">
        <f t="shared" si="2823"/>
        <v>#N/A</v>
      </c>
      <c r="BF548" s="124" t="e">
        <f t="shared" si="2823"/>
        <v>#N/A</v>
      </c>
      <c r="BG548" s="124" t="e">
        <f t="shared" si="2823"/>
        <v>#N/A</v>
      </c>
      <c r="BH548" s="124" t="e">
        <f t="shared" si="2823"/>
        <v>#N/A</v>
      </c>
      <c r="BI548" s="124" t="e">
        <f t="shared" si="2823"/>
        <v>#N/A</v>
      </c>
      <c r="BJ548" s="124" t="e">
        <f t="shared" si="2823"/>
        <v>#N/A</v>
      </c>
      <c r="BK548" s="124" t="e">
        <f t="shared" si="2823"/>
        <v>#N/A</v>
      </c>
      <c r="BL548" s="124" t="e">
        <f t="shared" si="2823"/>
        <v>#N/A</v>
      </c>
      <c r="BM548" s="124" t="e">
        <f t="shared" si="2823"/>
        <v>#N/A</v>
      </c>
      <c r="BN548" s="124" t="e">
        <f t="shared" si="2823"/>
        <v>#N/A</v>
      </c>
    </row>
    <row r="549" spans="3:66" s="124" customFormat="1" hidden="1">
      <c r="C549" s="124" t="s">
        <v>31</v>
      </c>
      <c r="F549" s="124">
        <f t="shared" si="2824"/>
        <v>207055.40247785265</v>
      </c>
      <c r="G549" s="124">
        <f t="shared" si="2820"/>
        <v>201045.55571977666</v>
      </c>
      <c r="H549" s="124">
        <f t="shared" si="2820"/>
        <v>194687.99639926918</v>
      </c>
      <c r="I549" s="124">
        <f t="shared" si="2820"/>
        <v>187962.60686093228</v>
      </c>
      <c r="J549" s="124">
        <f t="shared" si="2820"/>
        <v>180848.10549930594</v>
      </c>
      <c r="K549" s="124">
        <f t="shared" si="2820"/>
        <v>173321.97941604262</v>
      </c>
      <c r="L549" s="124">
        <f t="shared" si="2820"/>
        <v>165360.41318081904</v>
      </c>
      <c r="M549" s="124">
        <f t="shared" si="2820"/>
        <v>156938.21347055756</v>
      </c>
      <c r="N549" s="124">
        <f t="shared" si="2820"/>
        <v>148028.72934848806</v>
      </c>
      <c r="O549" s="124">
        <f t="shared" si="2820"/>
        <v>138603.76793078452</v>
      </c>
      <c r="P549" s="124">
        <f t="shared" si="2820"/>
        <v>128633.50517391392</v>
      </c>
      <c r="Q549" s="124">
        <f t="shared" si="2820"/>
        <v>118086.39150039577</v>
      </c>
      <c r="R549" s="124">
        <f t="shared" si="2820"/>
        <v>106929.05196433839</v>
      </c>
      <c r="S549" s="124">
        <f t="shared" si="2820"/>
        <v>95126.180640837614</v>
      </c>
      <c r="T549" s="124">
        <f t="shared" si="2820"/>
        <v>82640.42890504864</v>
      </c>
      <c r="U549" s="124">
        <f t="shared" si="2820"/>
        <v>69432.287247403307</v>
      </c>
      <c r="V549" s="124">
        <f t="shared" si="2820"/>
        <v>55459.960250994169</v>
      </c>
      <c r="W549" s="124">
        <f t="shared" si="2821"/>
        <v>40679.234335507062</v>
      </c>
      <c r="X549" s="124">
        <f t="shared" si="2821"/>
        <v>25043.337849195424</v>
      </c>
      <c r="Y549" s="124">
        <f t="shared" si="2821"/>
        <v>8502.7930661757036</v>
      </c>
      <c r="Z549" s="124" t="e">
        <f t="shared" si="2821"/>
        <v>#N/A</v>
      </c>
      <c r="AA549" s="124" t="e">
        <f t="shared" si="2821"/>
        <v>#N/A</v>
      </c>
      <c r="AB549" s="124" t="e">
        <f t="shared" si="2821"/>
        <v>#N/A</v>
      </c>
      <c r="AC549" s="124" t="e">
        <f t="shared" si="2821"/>
        <v>#N/A</v>
      </c>
      <c r="AD549" s="124" t="e">
        <f t="shared" si="2821"/>
        <v>#N/A</v>
      </c>
      <c r="AE549" s="124" t="e">
        <f t="shared" si="2821"/>
        <v>#N/A</v>
      </c>
      <c r="AF549" s="124" t="e">
        <f t="shared" si="2821"/>
        <v>#N/A</v>
      </c>
      <c r="AG549" s="124" t="e">
        <f t="shared" si="2821"/>
        <v>#N/A</v>
      </c>
      <c r="AH549" s="124" t="e">
        <f t="shared" si="2821"/>
        <v>#N/A</v>
      </c>
      <c r="AI549" s="124" t="e">
        <f t="shared" si="2821"/>
        <v>#N/A</v>
      </c>
      <c r="AJ549" s="124" t="e">
        <f t="shared" si="2821"/>
        <v>#N/A</v>
      </c>
      <c r="AK549" s="124" t="e">
        <f t="shared" si="2821"/>
        <v>#N/A</v>
      </c>
      <c r="AL549" s="124" t="e">
        <f t="shared" si="2821"/>
        <v>#N/A</v>
      </c>
      <c r="AM549" s="124" t="e">
        <f t="shared" si="2822"/>
        <v>#N/A</v>
      </c>
      <c r="AN549" s="124" t="e">
        <f t="shared" si="2822"/>
        <v>#N/A</v>
      </c>
      <c r="AO549" s="124" t="e">
        <f t="shared" si="2822"/>
        <v>#N/A</v>
      </c>
      <c r="AP549" s="124" t="e">
        <f t="shared" si="2822"/>
        <v>#N/A</v>
      </c>
      <c r="AQ549" s="124" t="e">
        <f t="shared" si="2822"/>
        <v>#N/A</v>
      </c>
      <c r="AR549" s="124" t="e">
        <f t="shared" si="2822"/>
        <v>#N/A</v>
      </c>
      <c r="AS549" s="124" t="e">
        <f t="shared" si="2822"/>
        <v>#N/A</v>
      </c>
      <c r="AT549" s="124" t="e">
        <f t="shared" si="2822"/>
        <v>#N/A</v>
      </c>
      <c r="AU549" s="124" t="e">
        <f t="shared" si="2822"/>
        <v>#N/A</v>
      </c>
      <c r="AV549" s="124" t="e">
        <f t="shared" si="2822"/>
        <v>#N/A</v>
      </c>
      <c r="AW549" s="124" t="e">
        <f t="shared" si="2822"/>
        <v>#N/A</v>
      </c>
      <c r="AX549" s="124" t="e">
        <f t="shared" si="2822"/>
        <v>#N/A</v>
      </c>
      <c r="AY549" s="124" t="e">
        <f t="shared" si="2822"/>
        <v>#N/A</v>
      </c>
      <c r="AZ549" s="124" t="e">
        <f t="shared" si="2822"/>
        <v>#N/A</v>
      </c>
      <c r="BA549" s="124" t="e">
        <f t="shared" si="2822"/>
        <v>#N/A</v>
      </c>
      <c r="BB549" s="124" t="e">
        <f t="shared" si="2822"/>
        <v>#N/A</v>
      </c>
      <c r="BC549" s="124" t="e">
        <f t="shared" si="2823"/>
        <v>#N/A</v>
      </c>
      <c r="BD549" s="124" t="e">
        <f t="shared" si="2823"/>
        <v>#N/A</v>
      </c>
      <c r="BE549" s="124" t="e">
        <f t="shared" si="2823"/>
        <v>#N/A</v>
      </c>
      <c r="BF549" s="124" t="e">
        <f t="shared" si="2823"/>
        <v>#N/A</v>
      </c>
      <c r="BG549" s="124" t="e">
        <f t="shared" si="2823"/>
        <v>#N/A</v>
      </c>
      <c r="BH549" s="124" t="e">
        <f t="shared" si="2823"/>
        <v>#N/A</v>
      </c>
      <c r="BI549" s="124" t="e">
        <f t="shared" si="2823"/>
        <v>#N/A</v>
      </c>
      <c r="BJ549" s="124" t="e">
        <f t="shared" si="2823"/>
        <v>#N/A</v>
      </c>
      <c r="BK549" s="124" t="e">
        <f t="shared" si="2823"/>
        <v>#N/A</v>
      </c>
      <c r="BL549" s="124" t="e">
        <f t="shared" si="2823"/>
        <v>#N/A</v>
      </c>
      <c r="BM549" s="124" t="e">
        <f t="shared" si="2823"/>
        <v>#N/A</v>
      </c>
      <c r="BN549" s="124" t="e">
        <f t="shared" si="2823"/>
        <v>#N/A</v>
      </c>
    </row>
    <row r="550" spans="3:66" s="124" customFormat="1" hidden="1">
      <c r="C550" s="124" t="s">
        <v>33</v>
      </c>
      <c r="F550" s="124">
        <f t="shared" si="2824"/>
        <v>310929.29706188192</v>
      </c>
      <c r="G550" s="124">
        <f t="shared" si="2820"/>
        <v>310929.29706188192</v>
      </c>
      <c r="H550" s="124">
        <f t="shared" si="2820"/>
        <v>310929.29706188192</v>
      </c>
      <c r="I550" s="124">
        <f t="shared" si="2820"/>
        <v>310929.29706188192</v>
      </c>
      <c r="J550" s="124">
        <f t="shared" si="2820"/>
        <v>310929.29706188192</v>
      </c>
      <c r="K550" s="124">
        <f t="shared" si="2820"/>
        <v>310929.29706188192</v>
      </c>
      <c r="L550" s="124">
        <f t="shared" si="2820"/>
        <v>310929.29706188192</v>
      </c>
      <c r="M550" s="124">
        <f t="shared" si="2820"/>
        <v>310929.29706188192</v>
      </c>
      <c r="N550" s="124">
        <f t="shared" si="2820"/>
        <v>310929.29706188192</v>
      </c>
      <c r="O550" s="124">
        <f t="shared" si="2820"/>
        <v>310929.29706188192</v>
      </c>
      <c r="P550" s="124">
        <f t="shared" si="2820"/>
        <v>310929.29706188192</v>
      </c>
      <c r="Q550" s="124">
        <f t="shared" si="2820"/>
        <v>310929.29706188192</v>
      </c>
      <c r="R550" s="124">
        <f t="shared" si="2820"/>
        <v>310929.29706188192</v>
      </c>
      <c r="S550" s="124">
        <f t="shared" si="2820"/>
        <v>310929.29706188192</v>
      </c>
      <c r="T550" s="124">
        <f t="shared" si="2820"/>
        <v>310929.29706188192</v>
      </c>
      <c r="U550" s="124">
        <f t="shared" si="2820"/>
        <v>310929.29706188192</v>
      </c>
      <c r="V550" s="124">
        <f t="shared" si="2820"/>
        <v>310929.29706188192</v>
      </c>
      <c r="W550" s="124">
        <f t="shared" si="2821"/>
        <v>310929.29706188192</v>
      </c>
      <c r="X550" s="124">
        <f t="shared" si="2821"/>
        <v>310929.29706188192</v>
      </c>
      <c r="Y550" s="124">
        <f t="shared" si="2821"/>
        <v>310929.29706188192</v>
      </c>
      <c r="Z550" s="124" t="e">
        <f t="shared" si="2821"/>
        <v>#N/A</v>
      </c>
      <c r="AA550" s="124" t="e">
        <f t="shared" si="2821"/>
        <v>#N/A</v>
      </c>
      <c r="AB550" s="124" t="e">
        <f t="shared" si="2821"/>
        <v>#N/A</v>
      </c>
      <c r="AC550" s="124" t="e">
        <f t="shared" si="2821"/>
        <v>#N/A</v>
      </c>
      <c r="AD550" s="124" t="e">
        <f t="shared" si="2821"/>
        <v>#N/A</v>
      </c>
      <c r="AE550" s="124" t="e">
        <f t="shared" si="2821"/>
        <v>#N/A</v>
      </c>
      <c r="AF550" s="124" t="e">
        <f t="shared" si="2821"/>
        <v>#N/A</v>
      </c>
      <c r="AG550" s="124" t="e">
        <f t="shared" si="2821"/>
        <v>#N/A</v>
      </c>
      <c r="AH550" s="124" t="e">
        <f t="shared" si="2821"/>
        <v>#N/A</v>
      </c>
      <c r="AI550" s="124" t="e">
        <f t="shared" si="2821"/>
        <v>#N/A</v>
      </c>
      <c r="AJ550" s="124" t="e">
        <f t="shared" si="2821"/>
        <v>#N/A</v>
      </c>
      <c r="AK550" s="124" t="e">
        <f t="shared" si="2821"/>
        <v>#N/A</v>
      </c>
      <c r="AL550" s="124" t="e">
        <f t="shared" si="2821"/>
        <v>#N/A</v>
      </c>
      <c r="AM550" s="124" t="e">
        <f t="shared" si="2822"/>
        <v>#N/A</v>
      </c>
      <c r="AN550" s="124" t="e">
        <f t="shared" si="2822"/>
        <v>#N/A</v>
      </c>
      <c r="AO550" s="124" t="e">
        <f t="shared" si="2822"/>
        <v>#N/A</v>
      </c>
      <c r="AP550" s="124" t="e">
        <f t="shared" si="2822"/>
        <v>#N/A</v>
      </c>
      <c r="AQ550" s="124" t="e">
        <f t="shared" si="2822"/>
        <v>#N/A</v>
      </c>
      <c r="AR550" s="124" t="e">
        <f t="shared" si="2822"/>
        <v>#N/A</v>
      </c>
      <c r="AS550" s="124" t="e">
        <f t="shared" si="2822"/>
        <v>#N/A</v>
      </c>
      <c r="AT550" s="124" t="e">
        <f t="shared" si="2822"/>
        <v>#N/A</v>
      </c>
      <c r="AU550" s="124" t="e">
        <f t="shared" si="2822"/>
        <v>#N/A</v>
      </c>
      <c r="AV550" s="124" t="e">
        <f t="shared" si="2822"/>
        <v>#N/A</v>
      </c>
      <c r="AW550" s="124" t="e">
        <f t="shared" si="2822"/>
        <v>#N/A</v>
      </c>
      <c r="AX550" s="124" t="e">
        <f t="shared" si="2822"/>
        <v>#N/A</v>
      </c>
      <c r="AY550" s="124" t="e">
        <f t="shared" si="2822"/>
        <v>#N/A</v>
      </c>
      <c r="AZ550" s="124" t="e">
        <f t="shared" si="2822"/>
        <v>#N/A</v>
      </c>
      <c r="BA550" s="124" t="e">
        <f t="shared" si="2822"/>
        <v>#N/A</v>
      </c>
      <c r="BB550" s="124" t="e">
        <f t="shared" si="2822"/>
        <v>#N/A</v>
      </c>
      <c r="BC550" s="124" t="e">
        <f t="shared" si="2823"/>
        <v>#N/A</v>
      </c>
      <c r="BD550" s="124" t="e">
        <f t="shared" si="2823"/>
        <v>#N/A</v>
      </c>
      <c r="BE550" s="124" t="e">
        <f t="shared" si="2823"/>
        <v>#N/A</v>
      </c>
      <c r="BF550" s="124" t="e">
        <f t="shared" si="2823"/>
        <v>#N/A</v>
      </c>
      <c r="BG550" s="124" t="e">
        <f t="shared" si="2823"/>
        <v>#N/A</v>
      </c>
      <c r="BH550" s="124" t="e">
        <f t="shared" si="2823"/>
        <v>#N/A</v>
      </c>
      <c r="BI550" s="124" t="e">
        <f t="shared" si="2823"/>
        <v>#N/A</v>
      </c>
      <c r="BJ550" s="124" t="e">
        <f t="shared" si="2823"/>
        <v>#N/A</v>
      </c>
      <c r="BK550" s="124" t="e">
        <f t="shared" si="2823"/>
        <v>#N/A</v>
      </c>
      <c r="BL550" s="124" t="e">
        <f t="shared" si="2823"/>
        <v>#N/A</v>
      </c>
      <c r="BM550" s="124" t="e">
        <f t="shared" si="2823"/>
        <v>#N/A</v>
      </c>
      <c r="BN550" s="124" t="e">
        <f t="shared" si="2823"/>
        <v>#N/A</v>
      </c>
    </row>
    <row r="551" spans="3:66" s="124" customFormat="1" hidden="1">
      <c r="C551" s="124" t="s">
        <v>304</v>
      </c>
      <c r="F551" s="124">
        <f t="shared" si="2824"/>
        <v>3630326.1054159706</v>
      </c>
      <c r="G551" s="124">
        <f t="shared" si="2820"/>
        <v>3520442.3640738651</v>
      </c>
      <c r="H551" s="124">
        <f t="shared" si="2820"/>
        <v>3404201.0634112526</v>
      </c>
      <c r="I551" s="124">
        <f t="shared" si="2820"/>
        <v>3281234.373210303</v>
      </c>
      <c r="J551" s="124">
        <f t="shared" si="2820"/>
        <v>3151153.1816477273</v>
      </c>
      <c r="K551" s="124">
        <f t="shared" si="2820"/>
        <v>3013545.8640018879</v>
      </c>
      <c r="L551" s="124">
        <f t="shared" si="2820"/>
        <v>2867976.9801208251</v>
      </c>
      <c r="M551" s="124">
        <f t="shared" si="2820"/>
        <v>2713985.8965295008</v>
      </c>
      <c r="N551" s="124">
        <f t="shared" si="2820"/>
        <v>2551085.328816107</v>
      </c>
      <c r="O551" s="124">
        <f t="shared" si="2820"/>
        <v>2378759.7996850098</v>
      </c>
      <c r="P551" s="124">
        <f t="shared" si="2820"/>
        <v>2196464.0077970419</v>
      </c>
      <c r="Q551" s="124">
        <f t="shared" si="2820"/>
        <v>2003621.1022355556</v>
      </c>
      <c r="R551" s="124">
        <f t="shared" si="2820"/>
        <v>1799620.8571380121</v>
      </c>
      <c r="S551" s="124">
        <f t="shared" si="2820"/>
        <v>1583817.7407169677</v>
      </c>
      <c r="T551" s="124">
        <f t="shared" si="2820"/>
        <v>1355528.8725601344</v>
      </c>
      <c r="U551" s="124">
        <f t="shared" si="2820"/>
        <v>1114031.8627456557</v>
      </c>
      <c r="V551" s="124">
        <f t="shared" si="2820"/>
        <v>858562.52593476791</v>
      </c>
      <c r="W551" s="124">
        <f t="shared" si="2821"/>
        <v>588312.46320839308</v>
      </c>
      <c r="X551" s="124">
        <f t="shared" si="2821"/>
        <v>302426.50399570662</v>
      </c>
      <c r="Y551" s="124">
        <f t="shared" si="2821"/>
        <v>0</v>
      </c>
      <c r="Z551" s="124" t="e">
        <f t="shared" si="2821"/>
        <v>#N/A</v>
      </c>
      <c r="AA551" s="124" t="e">
        <f t="shared" si="2821"/>
        <v>#N/A</v>
      </c>
      <c r="AB551" s="124" t="e">
        <f t="shared" si="2821"/>
        <v>#N/A</v>
      </c>
      <c r="AC551" s="124" t="e">
        <f t="shared" si="2821"/>
        <v>#N/A</v>
      </c>
      <c r="AD551" s="124" t="e">
        <f t="shared" si="2821"/>
        <v>#N/A</v>
      </c>
      <c r="AE551" s="124" t="e">
        <f t="shared" si="2821"/>
        <v>#N/A</v>
      </c>
      <c r="AF551" s="124" t="e">
        <f t="shared" si="2821"/>
        <v>#N/A</v>
      </c>
      <c r="AG551" s="124" t="e">
        <f t="shared" si="2821"/>
        <v>#N/A</v>
      </c>
      <c r="AH551" s="124" t="e">
        <f t="shared" si="2821"/>
        <v>#N/A</v>
      </c>
      <c r="AI551" s="124" t="e">
        <f t="shared" si="2821"/>
        <v>#N/A</v>
      </c>
      <c r="AJ551" s="124" t="e">
        <f t="shared" si="2821"/>
        <v>#N/A</v>
      </c>
      <c r="AK551" s="124" t="e">
        <f t="shared" si="2821"/>
        <v>#N/A</v>
      </c>
      <c r="AL551" s="124" t="e">
        <f t="shared" si="2821"/>
        <v>#N/A</v>
      </c>
      <c r="AM551" s="124" t="e">
        <f t="shared" si="2822"/>
        <v>#N/A</v>
      </c>
      <c r="AN551" s="124" t="e">
        <f t="shared" si="2822"/>
        <v>#N/A</v>
      </c>
      <c r="AO551" s="124" t="e">
        <f t="shared" si="2822"/>
        <v>#N/A</v>
      </c>
      <c r="AP551" s="124" t="e">
        <f t="shared" si="2822"/>
        <v>#N/A</v>
      </c>
      <c r="AQ551" s="124" t="e">
        <f t="shared" si="2822"/>
        <v>#N/A</v>
      </c>
      <c r="AR551" s="124" t="e">
        <f t="shared" si="2822"/>
        <v>#N/A</v>
      </c>
      <c r="AS551" s="124" t="e">
        <f t="shared" si="2822"/>
        <v>#N/A</v>
      </c>
      <c r="AT551" s="124" t="e">
        <f t="shared" si="2822"/>
        <v>#N/A</v>
      </c>
      <c r="AU551" s="124" t="e">
        <f t="shared" si="2822"/>
        <v>#N/A</v>
      </c>
      <c r="AV551" s="124" t="e">
        <f t="shared" si="2822"/>
        <v>#N/A</v>
      </c>
      <c r="AW551" s="124" t="e">
        <f t="shared" si="2822"/>
        <v>#N/A</v>
      </c>
      <c r="AX551" s="124" t="e">
        <f t="shared" si="2822"/>
        <v>#N/A</v>
      </c>
      <c r="AY551" s="124" t="e">
        <f t="shared" si="2822"/>
        <v>#N/A</v>
      </c>
      <c r="AZ551" s="124" t="e">
        <f t="shared" si="2822"/>
        <v>#N/A</v>
      </c>
      <c r="BA551" s="124" t="e">
        <f t="shared" si="2822"/>
        <v>#N/A</v>
      </c>
      <c r="BB551" s="124" t="e">
        <f t="shared" si="2822"/>
        <v>#N/A</v>
      </c>
      <c r="BC551" s="124" t="e">
        <f t="shared" si="2823"/>
        <v>#N/A</v>
      </c>
      <c r="BD551" s="124" t="e">
        <f t="shared" si="2823"/>
        <v>#N/A</v>
      </c>
      <c r="BE551" s="124" t="e">
        <f t="shared" si="2823"/>
        <v>#N/A</v>
      </c>
      <c r="BF551" s="124" t="e">
        <f t="shared" si="2823"/>
        <v>#N/A</v>
      </c>
      <c r="BG551" s="124" t="e">
        <f t="shared" si="2823"/>
        <v>#N/A</v>
      </c>
      <c r="BH551" s="124" t="e">
        <f t="shared" si="2823"/>
        <v>#N/A</v>
      </c>
      <c r="BI551" s="124" t="e">
        <f t="shared" si="2823"/>
        <v>#N/A</v>
      </c>
      <c r="BJ551" s="124" t="e">
        <f t="shared" si="2823"/>
        <v>#N/A</v>
      </c>
      <c r="BK551" s="124" t="e">
        <f t="shared" si="2823"/>
        <v>#N/A</v>
      </c>
      <c r="BL551" s="124" t="e">
        <f t="shared" si="2823"/>
        <v>#N/A</v>
      </c>
      <c r="BM551" s="124" t="e">
        <f t="shared" si="2823"/>
        <v>#N/A</v>
      </c>
      <c r="BN551" s="124" t="e">
        <f t="shared" si="2823"/>
        <v>#N/A</v>
      </c>
    </row>
    <row r="552" spans="3:66" s="124" customFormat="1" hidden="1"/>
    <row r="553" spans="3:66" s="124" customFormat="1" hidden="1">
      <c r="C553" s="124" t="s">
        <v>303</v>
      </c>
      <c r="G553" s="124">
        <f>F547</f>
        <v>3734200</v>
      </c>
      <c r="H553" s="124">
        <f t="shared" ref="H553:W557" si="2825">G547</f>
        <v>3630326.1054159706</v>
      </c>
      <c r="I553" s="124">
        <f t="shared" si="2825"/>
        <v>3520442.3640738651</v>
      </c>
      <c r="J553" s="124">
        <f t="shared" si="2825"/>
        <v>3404201.0634112526</v>
      </c>
      <c r="K553" s="124">
        <f t="shared" si="2825"/>
        <v>3281234.373210303</v>
      </c>
      <c r="L553" s="124">
        <f t="shared" si="2825"/>
        <v>3151153.1816477273</v>
      </c>
      <c r="M553" s="124">
        <f t="shared" si="2825"/>
        <v>3013545.8640018879</v>
      </c>
      <c r="N553" s="124">
        <f t="shared" si="2825"/>
        <v>2867976.9801208251</v>
      </c>
      <c r="O553" s="124">
        <f t="shared" si="2825"/>
        <v>2713985.8965295008</v>
      </c>
      <c r="P553" s="124">
        <f t="shared" si="2825"/>
        <v>2551085.328816107</v>
      </c>
      <c r="Q553" s="124">
        <f t="shared" si="2825"/>
        <v>2378759.7996850098</v>
      </c>
      <c r="R553" s="124">
        <f t="shared" si="2825"/>
        <v>2196464.0077970419</v>
      </c>
      <c r="S553" s="124">
        <f t="shared" si="2825"/>
        <v>2003621.1022355556</v>
      </c>
      <c r="T553" s="124">
        <f t="shared" si="2825"/>
        <v>1799620.8571380121</v>
      </c>
      <c r="U553" s="124">
        <f t="shared" si="2825"/>
        <v>1583817.7407169677</v>
      </c>
      <c r="V553" s="124">
        <f t="shared" si="2825"/>
        <v>1355528.8725601344</v>
      </c>
      <c r="W553" s="124">
        <f t="shared" si="2825"/>
        <v>1114031.8627456557</v>
      </c>
      <c r="X553" s="124">
        <f t="shared" ref="X553:AM557" si="2826">W547</f>
        <v>858562.52593476791</v>
      </c>
      <c r="Y553" s="124">
        <f t="shared" si="2826"/>
        <v>588312.46320839308</v>
      </c>
      <c r="Z553" s="124">
        <f t="shared" si="2826"/>
        <v>302426.50399570662</v>
      </c>
      <c r="AA553" s="124">
        <f t="shared" si="2826"/>
        <v>0</v>
      </c>
      <c r="AB553" s="124" t="e">
        <f t="shared" si="2826"/>
        <v>#N/A</v>
      </c>
      <c r="AC553" s="124" t="e">
        <f t="shared" si="2826"/>
        <v>#N/A</v>
      </c>
      <c r="AD553" s="124" t="e">
        <f t="shared" si="2826"/>
        <v>#N/A</v>
      </c>
      <c r="AE553" s="124" t="e">
        <f t="shared" si="2826"/>
        <v>#N/A</v>
      </c>
      <c r="AF553" s="124" t="e">
        <f t="shared" si="2826"/>
        <v>#N/A</v>
      </c>
      <c r="AG553" s="124" t="e">
        <f t="shared" si="2826"/>
        <v>#N/A</v>
      </c>
      <c r="AH553" s="124" t="e">
        <f t="shared" si="2826"/>
        <v>#N/A</v>
      </c>
      <c r="AI553" s="124" t="e">
        <f t="shared" si="2826"/>
        <v>#N/A</v>
      </c>
      <c r="AJ553" s="124" t="e">
        <f t="shared" si="2826"/>
        <v>#N/A</v>
      </c>
      <c r="AK553" s="124" t="e">
        <f t="shared" si="2826"/>
        <v>#N/A</v>
      </c>
      <c r="AL553" s="124" t="e">
        <f t="shared" si="2826"/>
        <v>#N/A</v>
      </c>
      <c r="AM553" s="124" t="e">
        <f t="shared" si="2826"/>
        <v>#N/A</v>
      </c>
      <c r="AN553" s="124" t="e">
        <f t="shared" ref="AN553:BC557" si="2827">AM547</f>
        <v>#N/A</v>
      </c>
      <c r="AO553" s="124" t="e">
        <f t="shared" si="2827"/>
        <v>#N/A</v>
      </c>
      <c r="AP553" s="124" t="e">
        <f t="shared" si="2827"/>
        <v>#N/A</v>
      </c>
      <c r="AQ553" s="124" t="e">
        <f t="shared" si="2827"/>
        <v>#N/A</v>
      </c>
      <c r="AR553" s="124" t="e">
        <f t="shared" si="2827"/>
        <v>#N/A</v>
      </c>
      <c r="AS553" s="124" t="e">
        <f t="shared" si="2827"/>
        <v>#N/A</v>
      </c>
      <c r="AT553" s="124" t="e">
        <f t="shared" si="2827"/>
        <v>#N/A</v>
      </c>
      <c r="AU553" s="124" t="e">
        <f t="shared" si="2827"/>
        <v>#N/A</v>
      </c>
      <c r="AV553" s="124" t="e">
        <f t="shared" si="2827"/>
        <v>#N/A</v>
      </c>
      <c r="AW553" s="124" t="e">
        <f t="shared" si="2827"/>
        <v>#N/A</v>
      </c>
      <c r="AX553" s="124" t="e">
        <f t="shared" si="2827"/>
        <v>#N/A</v>
      </c>
      <c r="AY553" s="124" t="e">
        <f t="shared" si="2827"/>
        <v>#N/A</v>
      </c>
      <c r="AZ553" s="124" t="e">
        <f t="shared" si="2827"/>
        <v>#N/A</v>
      </c>
      <c r="BA553" s="124" t="e">
        <f t="shared" si="2827"/>
        <v>#N/A</v>
      </c>
      <c r="BB553" s="124" t="e">
        <f t="shared" si="2827"/>
        <v>#N/A</v>
      </c>
      <c r="BC553" s="124" t="e">
        <f t="shared" si="2827"/>
        <v>#N/A</v>
      </c>
      <c r="BD553" s="124" t="e">
        <f t="shared" ref="BD553:BN557" si="2828">BC547</f>
        <v>#N/A</v>
      </c>
      <c r="BE553" s="124" t="e">
        <f t="shared" si="2828"/>
        <v>#N/A</v>
      </c>
      <c r="BF553" s="124" t="e">
        <f t="shared" si="2828"/>
        <v>#N/A</v>
      </c>
      <c r="BG553" s="124" t="e">
        <f t="shared" si="2828"/>
        <v>#N/A</v>
      </c>
      <c r="BH553" s="124" t="e">
        <f t="shared" si="2828"/>
        <v>#N/A</v>
      </c>
      <c r="BI553" s="124" t="e">
        <f t="shared" si="2828"/>
        <v>#N/A</v>
      </c>
      <c r="BJ553" s="124" t="e">
        <f t="shared" si="2828"/>
        <v>#N/A</v>
      </c>
      <c r="BK553" s="124" t="e">
        <f t="shared" si="2828"/>
        <v>#N/A</v>
      </c>
      <c r="BL553" s="124" t="e">
        <f t="shared" si="2828"/>
        <v>#N/A</v>
      </c>
      <c r="BM553" s="124" t="e">
        <f t="shared" si="2828"/>
        <v>#N/A</v>
      </c>
      <c r="BN553" s="124" t="e">
        <f t="shared" si="2828"/>
        <v>#N/A</v>
      </c>
    </row>
    <row r="554" spans="3:66" s="124" customFormat="1" hidden="1">
      <c r="C554" s="124" t="s">
        <v>29</v>
      </c>
      <c r="G554" s="124">
        <f t="shared" ref="G554:G557" si="2829">F548</f>
        <v>103873.89458402924</v>
      </c>
      <c r="H554" s="124">
        <f t="shared" si="2825"/>
        <v>109883.74134210525</v>
      </c>
      <c r="I554" s="124">
        <f t="shared" si="2825"/>
        <v>116241.30066261273</v>
      </c>
      <c r="J554" s="124">
        <f t="shared" si="2825"/>
        <v>122966.69020094963</v>
      </c>
      <c r="K554" s="124">
        <f t="shared" si="2825"/>
        <v>130081.19156257599</v>
      </c>
      <c r="L554" s="124">
        <f t="shared" si="2825"/>
        <v>137607.3176458393</v>
      </c>
      <c r="M554" s="124">
        <f t="shared" si="2825"/>
        <v>145568.88388106288</v>
      </c>
      <c r="N554" s="124">
        <f t="shared" si="2825"/>
        <v>153991.08359132436</v>
      </c>
      <c r="O554" s="124">
        <f t="shared" si="2825"/>
        <v>162900.56771339383</v>
      </c>
      <c r="P554" s="124">
        <f t="shared" si="2825"/>
        <v>172325.52913109737</v>
      </c>
      <c r="Q554" s="124">
        <f t="shared" si="2825"/>
        <v>182295.79188796799</v>
      </c>
      <c r="R554" s="124">
        <f t="shared" si="2825"/>
        <v>192842.90556148614</v>
      </c>
      <c r="S554" s="124">
        <f t="shared" si="2825"/>
        <v>204000.24509754352</v>
      </c>
      <c r="T554" s="124">
        <f t="shared" si="2825"/>
        <v>215803.11642104431</v>
      </c>
      <c r="U554" s="124">
        <f t="shared" si="2825"/>
        <v>228288.86815683328</v>
      </c>
      <c r="V554" s="124">
        <f t="shared" si="2825"/>
        <v>241497.0098144786</v>
      </c>
      <c r="W554" s="124">
        <f t="shared" si="2825"/>
        <v>255469.33681088773</v>
      </c>
      <c r="X554" s="124">
        <f t="shared" si="2826"/>
        <v>270250.06272637483</v>
      </c>
      <c r="Y554" s="124">
        <f t="shared" si="2826"/>
        <v>285885.95921268646</v>
      </c>
      <c r="Z554" s="124">
        <f t="shared" si="2826"/>
        <v>302426.50399570621</v>
      </c>
      <c r="AA554" s="124" t="e">
        <f t="shared" si="2826"/>
        <v>#N/A</v>
      </c>
      <c r="AB554" s="124" t="e">
        <f t="shared" si="2826"/>
        <v>#N/A</v>
      </c>
      <c r="AC554" s="124" t="e">
        <f t="shared" si="2826"/>
        <v>#N/A</v>
      </c>
      <c r="AD554" s="124" t="e">
        <f t="shared" si="2826"/>
        <v>#N/A</v>
      </c>
      <c r="AE554" s="124" t="e">
        <f t="shared" si="2826"/>
        <v>#N/A</v>
      </c>
      <c r="AF554" s="124" t="e">
        <f t="shared" si="2826"/>
        <v>#N/A</v>
      </c>
      <c r="AG554" s="124" t="e">
        <f t="shared" si="2826"/>
        <v>#N/A</v>
      </c>
      <c r="AH554" s="124" t="e">
        <f t="shared" si="2826"/>
        <v>#N/A</v>
      </c>
      <c r="AI554" s="124" t="e">
        <f t="shared" si="2826"/>
        <v>#N/A</v>
      </c>
      <c r="AJ554" s="124" t="e">
        <f t="shared" si="2826"/>
        <v>#N/A</v>
      </c>
      <c r="AK554" s="124" t="e">
        <f t="shared" si="2826"/>
        <v>#N/A</v>
      </c>
      <c r="AL554" s="124" t="e">
        <f t="shared" si="2826"/>
        <v>#N/A</v>
      </c>
      <c r="AM554" s="124" t="e">
        <f t="shared" si="2826"/>
        <v>#N/A</v>
      </c>
      <c r="AN554" s="124" t="e">
        <f t="shared" si="2827"/>
        <v>#N/A</v>
      </c>
      <c r="AO554" s="124" t="e">
        <f t="shared" si="2827"/>
        <v>#N/A</v>
      </c>
      <c r="AP554" s="124" t="e">
        <f t="shared" si="2827"/>
        <v>#N/A</v>
      </c>
      <c r="AQ554" s="124" t="e">
        <f t="shared" si="2827"/>
        <v>#N/A</v>
      </c>
      <c r="AR554" s="124" t="e">
        <f t="shared" si="2827"/>
        <v>#N/A</v>
      </c>
      <c r="AS554" s="124" t="e">
        <f t="shared" si="2827"/>
        <v>#N/A</v>
      </c>
      <c r="AT554" s="124" t="e">
        <f t="shared" si="2827"/>
        <v>#N/A</v>
      </c>
      <c r="AU554" s="124" t="e">
        <f t="shared" si="2827"/>
        <v>#N/A</v>
      </c>
      <c r="AV554" s="124" t="e">
        <f t="shared" si="2827"/>
        <v>#N/A</v>
      </c>
      <c r="AW554" s="124" t="e">
        <f t="shared" si="2827"/>
        <v>#N/A</v>
      </c>
      <c r="AX554" s="124" t="e">
        <f t="shared" si="2827"/>
        <v>#N/A</v>
      </c>
      <c r="AY554" s="124" t="e">
        <f t="shared" si="2827"/>
        <v>#N/A</v>
      </c>
      <c r="AZ554" s="124" t="e">
        <f t="shared" si="2827"/>
        <v>#N/A</v>
      </c>
      <c r="BA554" s="124" t="e">
        <f t="shared" si="2827"/>
        <v>#N/A</v>
      </c>
      <c r="BB554" s="124" t="e">
        <f t="shared" si="2827"/>
        <v>#N/A</v>
      </c>
      <c r="BC554" s="124" t="e">
        <f t="shared" si="2827"/>
        <v>#N/A</v>
      </c>
      <c r="BD554" s="124" t="e">
        <f t="shared" si="2828"/>
        <v>#N/A</v>
      </c>
      <c r="BE554" s="124" t="e">
        <f t="shared" si="2828"/>
        <v>#N/A</v>
      </c>
      <c r="BF554" s="124" t="e">
        <f t="shared" si="2828"/>
        <v>#N/A</v>
      </c>
      <c r="BG554" s="124" t="e">
        <f t="shared" si="2828"/>
        <v>#N/A</v>
      </c>
      <c r="BH554" s="124" t="e">
        <f t="shared" si="2828"/>
        <v>#N/A</v>
      </c>
      <c r="BI554" s="124" t="e">
        <f t="shared" si="2828"/>
        <v>#N/A</v>
      </c>
      <c r="BJ554" s="124" t="e">
        <f t="shared" si="2828"/>
        <v>#N/A</v>
      </c>
      <c r="BK554" s="124" t="e">
        <f t="shared" si="2828"/>
        <v>#N/A</v>
      </c>
      <c r="BL554" s="124" t="e">
        <f t="shared" si="2828"/>
        <v>#N/A</v>
      </c>
      <c r="BM554" s="124" t="e">
        <f t="shared" si="2828"/>
        <v>#N/A</v>
      </c>
      <c r="BN554" s="124" t="e">
        <f t="shared" si="2828"/>
        <v>#N/A</v>
      </c>
    </row>
    <row r="555" spans="3:66" s="124" customFormat="1" hidden="1">
      <c r="C555" s="124" t="s">
        <v>31</v>
      </c>
      <c r="G555" s="124">
        <f t="shared" si="2829"/>
        <v>207055.40247785265</v>
      </c>
      <c r="H555" s="124">
        <f t="shared" si="2825"/>
        <v>201045.55571977666</v>
      </c>
      <c r="I555" s="124">
        <f t="shared" si="2825"/>
        <v>194687.99639926918</v>
      </c>
      <c r="J555" s="124">
        <f t="shared" si="2825"/>
        <v>187962.60686093228</v>
      </c>
      <c r="K555" s="124">
        <f t="shared" si="2825"/>
        <v>180848.10549930594</v>
      </c>
      <c r="L555" s="124">
        <f t="shared" si="2825"/>
        <v>173321.97941604262</v>
      </c>
      <c r="M555" s="124">
        <f t="shared" si="2825"/>
        <v>165360.41318081904</v>
      </c>
      <c r="N555" s="124">
        <f t="shared" si="2825"/>
        <v>156938.21347055756</v>
      </c>
      <c r="O555" s="124">
        <f t="shared" si="2825"/>
        <v>148028.72934848806</v>
      </c>
      <c r="P555" s="124">
        <f t="shared" si="2825"/>
        <v>138603.76793078452</v>
      </c>
      <c r="Q555" s="124">
        <f t="shared" si="2825"/>
        <v>128633.50517391392</v>
      </c>
      <c r="R555" s="124">
        <f t="shared" si="2825"/>
        <v>118086.39150039577</v>
      </c>
      <c r="S555" s="124">
        <f t="shared" si="2825"/>
        <v>106929.05196433839</v>
      </c>
      <c r="T555" s="124">
        <f t="shared" si="2825"/>
        <v>95126.180640837614</v>
      </c>
      <c r="U555" s="124">
        <f t="shared" si="2825"/>
        <v>82640.42890504864</v>
      </c>
      <c r="V555" s="124">
        <f t="shared" si="2825"/>
        <v>69432.287247403307</v>
      </c>
      <c r="W555" s="124">
        <f t="shared" si="2825"/>
        <v>55459.960250994169</v>
      </c>
      <c r="X555" s="124">
        <f t="shared" si="2826"/>
        <v>40679.234335507062</v>
      </c>
      <c r="Y555" s="124">
        <f t="shared" si="2826"/>
        <v>25043.337849195424</v>
      </c>
      <c r="Z555" s="124">
        <f t="shared" si="2826"/>
        <v>8502.7930661757036</v>
      </c>
      <c r="AA555" s="124" t="e">
        <f t="shared" si="2826"/>
        <v>#N/A</v>
      </c>
      <c r="AB555" s="124" t="e">
        <f t="shared" si="2826"/>
        <v>#N/A</v>
      </c>
      <c r="AC555" s="124" t="e">
        <f t="shared" si="2826"/>
        <v>#N/A</v>
      </c>
      <c r="AD555" s="124" t="e">
        <f t="shared" si="2826"/>
        <v>#N/A</v>
      </c>
      <c r="AE555" s="124" t="e">
        <f t="shared" si="2826"/>
        <v>#N/A</v>
      </c>
      <c r="AF555" s="124" t="e">
        <f t="shared" si="2826"/>
        <v>#N/A</v>
      </c>
      <c r="AG555" s="124" t="e">
        <f t="shared" si="2826"/>
        <v>#N/A</v>
      </c>
      <c r="AH555" s="124" t="e">
        <f t="shared" si="2826"/>
        <v>#N/A</v>
      </c>
      <c r="AI555" s="124" t="e">
        <f t="shared" si="2826"/>
        <v>#N/A</v>
      </c>
      <c r="AJ555" s="124" t="e">
        <f t="shared" si="2826"/>
        <v>#N/A</v>
      </c>
      <c r="AK555" s="124" t="e">
        <f t="shared" si="2826"/>
        <v>#N/A</v>
      </c>
      <c r="AL555" s="124" t="e">
        <f t="shared" si="2826"/>
        <v>#N/A</v>
      </c>
      <c r="AM555" s="124" t="e">
        <f t="shared" si="2826"/>
        <v>#N/A</v>
      </c>
      <c r="AN555" s="124" t="e">
        <f t="shared" si="2827"/>
        <v>#N/A</v>
      </c>
      <c r="AO555" s="124" t="e">
        <f t="shared" si="2827"/>
        <v>#N/A</v>
      </c>
      <c r="AP555" s="124" t="e">
        <f t="shared" si="2827"/>
        <v>#N/A</v>
      </c>
      <c r="AQ555" s="124" t="e">
        <f t="shared" si="2827"/>
        <v>#N/A</v>
      </c>
      <c r="AR555" s="124" t="e">
        <f t="shared" si="2827"/>
        <v>#N/A</v>
      </c>
      <c r="AS555" s="124" t="e">
        <f t="shared" si="2827"/>
        <v>#N/A</v>
      </c>
      <c r="AT555" s="124" t="e">
        <f t="shared" si="2827"/>
        <v>#N/A</v>
      </c>
      <c r="AU555" s="124" t="e">
        <f t="shared" si="2827"/>
        <v>#N/A</v>
      </c>
      <c r="AV555" s="124" t="e">
        <f t="shared" si="2827"/>
        <v>#N/A</v>
      </c>
      <c r="AW555" s="124" t="e">
        <f t="shared" si="2827"/>
        <v>#N/A</v>
      </c>
      <c r="AX555" s="124" t="e">
        <f t="shared" si="2827"/>
        <v>#N/A</v>
      </c>
      <c r="AY555" s="124" t="e">
        <f t="shared" si="2827"/>
        <v>#N/A</v>
      </c>
      <c r="AZ555" s="124" t="e">
        <f t="shared" si="2827"/>
        <v>#N/A</v>
      </c>
      <c r="BA555" s="124" t="e">
        <f t="shared" si="2827"/>
        <v>#N/A</v>
      </c>
      <c r="BB555" s="124" t="e">
        <f t="shared" si="2827"/>
        <v>#N/A</v>
      </c>
      <c r="BC555" s="124" t="e">
        <f t="shared" si="2827"/>
        <v>#N/A</v>
      </c>
      <c r="BD555" s="124" t="e">
        <f t="shared" si="2828"/>
        <v>#N/A</v>
      </c>
      <c r="BE555" s="124" t="e">
        <f t="shared" si="2828"/>
        <v>#N/A</v>
      </c>
      <c r="BF555" s="124" t="e">
        <f t="shared" si="2828"/>
        <v>#N/A</v>
      </c>
      <c r="BG555" s="124" t="e">
        <f t="shared" si="2828"/>
        <v>#N/A</v>
      </c>
      <c r="BH555" s="124" t="e">
        <f t="shared" si="2828"/>
        <v>#N/A</v>
      </c>
      <c r="BI555" s="124" t="e">
        <f t="shared" si="2828"/>
        <v>#N/A</v>
      </c>
      <c r="BJ555" s="124" t="e">
        <f t="shared" si="2828"/>
        <v>#N/A</v>
      </c>
      <c r="BK555" s="124" t="e">
        <f t="shared" si="2828"/>
        <v>#N/A</v>
      </c>
      <c r="BL555" s="124" t="e">
        <f t="shared" si="2828"/>
        <v>#N/A</v>
      </c>
      <c r="BM555" s="124" t="e">
        <f t="shared" si="2828"/>
        <v>#N/A</v>
      </c>
      <c r="BN555" s="124" t="e">
        <f t="shared" si="2828"/>
        <v>#N/A</v>
      </c>
    </row>
    <row r="556" spans="3:66" s="124" customFormat="1" hidden="1">
      <c r="C556" s="124" t="s">
        <v>33</v>
      </c>
      <c r="G556" s="124">
        <f t="shared" si="2829"/>
        <v>310929.29706188192</v>
      </c>
      <c r="H556" s="124">
        <f t="shared" si="2825"/>
        <v>310929.29706188192</v>
      </c>
      <c r="I556" s="124">
        <f t="shared" si="2825"/>
        <v>310929.29706188192</v>
      </c>
      <c r="J556" s="124">
        <f t="shared" si="2825"/>
        <v>310929.29706188192</v>
      </c>
      <c r="K556" s="124">
        <f t="shared" si="2825"/>
        <v>310929.29706188192</v>
      </c>
      <c r="L556" s="124">
        <f t="shared" si="2825"/>
        <v>310929.29706188192</v>
      </c>
      <c r="M556" s="124">
        <f t="shared" si="2825"/>
        <v>310929.29706188192</v>
      </c>
      <c r="N556" s="124">
        <f t="shared" si="2825"/>
        <v>310929.29706188192</v>
      </c>
      <c r="O556" s="124">
        <f t="shared" si="2825"/>
        <v>310929.29706188192</v>
      </c>
      <c r="P556" s="124">
        <f t="shared" si="2825"/>
        <v>310929.29706188192</v>
      </c>
      <c r="Q556" s="124">
        <f t="shared" si="2825"/>
        <v>310929.29706188192</v>
      </c>
      <c r="R556" s="124">
        <f t="shared" si="2825"/>
        <v>310929.29706188192</v>
      </c>
      <c r="S556" s="124">
        <f t="shared" si="2825"/>
        <v>310929.29706188192</v>
      </c>
      <c r="T556" s="124">
        <f t="shared" si="2825"/>
        <v>310929.29706188192</v>
      </c>
      <c r="U556" s="124">
        <f t="shared" si="2825"/>
        <v>310929.29706188192</v>
      </c>
      <c r="V556" s="124">
        <f t="shared" si="2825"/>
        <v>310929.29706188192</v>
      </c>
      <c r="W556" s="124">
        <f t="shared" si="2825"/>
        <v>310929.29706188192</v>
      </c>
      <c r="X556" s="124">
        <f t="shared" si="2826"/>
        <v>310929.29706188192</v>
      </c>
      <c r="Y556" s="124">
        <f t="shared" si="2826"/>
        <v>310929.29706188192</v>
      </c>
      <c r="Z556" s="124">
        <f t="shared" si="2826"/>
        <v>310929.29706188192</v>
      </c>
      <c r="AA556" s="124" t="e">
        <f t="shared" si="2826"/>
        <v>#N/A</v>
      </c>
      <c r="AB556" s="124" t="e">
        <f t="shared" si="2826"/>
        <v>#N/A</v>
      </c>
      <c r="AC556" s="124" t="e">
        <f t="shared" si="2826"/>
        <v>#N/A</v>
      </c>
      <c r="AD556" s="124" t="e">
        <f t="shared" si="2826"/>
        <v>#N/A</v>
      </c>
      <c r="AE556" s="124" t="e">
        <f t="shared" si="2826"/>
        <v>#N/A</v>
      </c>
      <c r="AF556" s="124" t="e">
        <f t="shared" si="2826"/>
        <v>#N/A</v>
      </c>
      <c r="AG556" s="124" t="e">
        <f t="shared" si="2826"/>
        <v>#N/A</v>
      </c>
      <c r="AH556" s="124" t="e">
        <f t="shared" si="2826"/>
        <v>#N/A</v>
      </c>
      <c r="AI556" s="124" t="e">
        <f t="shared" si="2826"/>
        <v>#N/A</v>
      </c>
      <c r="AJ556" s="124" t="e">
        <f t="shared" si="2826"/>
        <v>#N/A</v>
      </c>
      <c r="AK556" s="124" t="e">
        <f t="shared" si="2826"/>
        <v>#N/A</v>
      </c>
      <c r="AL556" s="124" t="e">
        <f t="shared" si="2826"/>
        <v>#N/A</v>
      </c>
      <c r="AM556" s="124" t="e">
        <f t="shared" si="2826"/>
        <v>#N/A</v>
      </c>
      <c r="AN556" s="124" t="e">
        <f t="shared" si="2827"/>
        <v>#N/A</v>
      </c>
      <c r="AO556" s="124" t="e">
        <f t="shared" si="2827"/>
        <v>#N/A</v>
      </c>
      <c r="AP556" s="124" t="e">
        <f t="shared" si="2827"/>
        <v>#N/A</v>
      </c>
      <c r="AQ556" s="124" t="e">
        <f t="shared" si="2827"/>
        <v>#N/A</v>
      </c>
      <c r="AR556" s="124" t="e">
        <f t="shared" si="2827"/>
        <v>#N/A</v>
      </c>
      <c r="AS556" s="124" t="e">
        <f t="shared" si="2827"/>
        <v>#N/A</v>
      </c>
      <c r="AT556" s="124" t="e">
        <f t="shared" si="2827"/>
        <v>#N/A</v>
      </c>
      <c r="AU556" s="124" t="e">
        <f t="shared" si="2827"/>
        <v>#N/A</v>
      </c>
      <c r="AV556" s="124" t="e">
        <f t="shared" si="2827"/>
        <v>#N/A</v>
      </c>
      <c r="AW556" s="124" t="e">
        <f t="shared" si="2827"/>
        <v>#N/A</v>
      </c>
      <c r="AX556" s="124" t="e">
        <f t="shared" si="2827"/>
        <v>#N/A</v>
      </c>
      <c r="AY556" s="124" t="e">
        <f t="shared" si="2827"/>
        <v>#N/A</v>
      </c>
      <c r="AZ556" s="124" t="e">
        <f t="shared" si="2827"/>
        <v>#N/A</v>
      </c>
      <c r="BA556" s="124" t="e">
        <f t="shared" si="2827"/>
        <v>#N/A</v>
      </c>
      <c r="BB556" s="124" t="e">
        <f t="shared" si="2827"/>
        <v>#N/A</v>
      </c>
      <c r="BC556" s="124" t="e">
        <f t="shared" si="2827"/>
        <v>#N/A</v>
      </c>
      <c r="BD556" s="124" t="e">
        <f t="shared" si="2828"/>
        <v>#N/A</v>
      </c>
      <c r="BE556" s="124" t="e">
        <f t="shared" si="2828"/>
        <v>#N/A</v>
      </c>
      <c r="BF556" s="124" t="e">
        <f t="shared" si="2828"/>
        <v>#N/A</v>
      </c>
      <c r="BG556" s="124" t="e">
        <f t="shared" si="2828"/>
        <v>#N/A</v>
      </c>
      <c r="BH556" s="124" t="e">
        <f t="shared" si="2828"/>
        <v>#N/A</v>
      </c>
      <c r="BI556" s="124" t="e">
        <f t="shared" si="2828"/>
        <v>#N/A</v>
      </c>
      <c r="BJ556" s="124" t="e">
        <f t="shared" si="2828"/>
        <v>#N/A</v>
      </c>
      <c r="BK556" s="124" t="e">
        <f t="shared" si="2828"/>
        <v>#N/A</v>
      </c>
      <c r="BL556" s="124" t="e">
        <f t="shared" si="2828"/>
        <v>#N/A</v>
      </c>
      <c r="BM556" s="124" t="e">
        <f t="shared" si="2828"/>
        <v>#N/A</v>
      </c>
      <c r="BN556" s="124" t="e">
        <f t="shared" si="2828"/>
        <v>#N/A</v>
      </c>
    </row>
    <row r="557" spans="3:66" s="124" customFormat="1" hidden="1">
      <c r="C557" s="124" t="s">
        <v>304</v>
      </c>
      <c r="G557" s="124">
        <f t="shared" si="2829"/>
        <v>3630326.1054159706</v>
      </c>
      <c r="H557" s="124">
        <f t="shared" si="2825"/>
        <v>3520442.3640738651</v>
      </c>
      <c r="I557" s="124">
        <f t="shared" si="2825"/>
        <v>3404201.0634112526</v>
      </c>
      <c r="J557" s="124">
        <f t="shared" si="2825"/>
        <v>3281234.373210303</v>
      </c>
      <c r="K557" s="124">
        <f t="shared" si="2825"/>
        <v>3151153.1816477273</v>
      </c>
      <c r="L557" s="124">
        <f t="shared" si="2825"/>
        <v>3013545.8640018879</v>
      </c>
      <c r="M557" s="124">
        <f t="shared" si="2825"/>
        <v>2867976.9801208251</v>
      </c>
      <c r="N557" s="124">
        <f t="shared" si="2825"/>
        <v>2713985.8965295008</v>
      </c>
      <c r="O557" s="124">
        <f t="shared" si="2825"/>
        <v>2551085.328816107</v>
      </c>
      <c r="P557" s="124">
        <f t="shared" si="2825"/>
        <v>2378759.7996850098</v>
      </c>
      <c r="Q557" s="124">
        <f t="shared" si="2825"/>
        <v>2196464.0077970419</v>
      </c>
      <c r="R557" s="124">
        <f t="shared" si="2825"/>
        <v>2003621.1022355556</v>
      </c>
      <c r="S557" s="124">
        <f t="shared" si="2825"/>
        <v>1799620.8571380121</v>
      </c>
      <c r="T557" s="124">
        <f t="shared" si="2825"/>
        <v>1583817.7407169677</v>
      </c>
      <c r="U557" s="124">
        <f t="shared" si="2825"/>
        <v>1355528.8725601344</v>
      </c>
      <c r="V557" s="124">
        <f t="shared" si="2825"/>
        <v>1114031.8627456557</v>
      </c>
      <c r="W557" s="124">
        <f t="shared" si="2825"/>
        <v>858562.52593476791</v>
      </c>
      <c r="X557" s="124">
        <f t="shared" si="2826"/>
        <v>588312.46320839308</v>
      </c>
      <c r="Y557" s="124">
        <f t="shared" si="2826"/>
        <v>302426.50399570662</v>
      </c>
      <c r="Z557" s="124">
        <f t="shared" si="2826"/>
        <v>0</v>
      </c>
      <c r="AA557" s="124" t="e">
        <f t="shared" si="2826"/>
        <v>#N/A</v>
      </c>
      <c r="AB557" s="124" t="e">
        <f t="shared" si="2826"/>
        <v>#N/A</v>
      </c>
      <c r="AC557" s="124" t="e">
        <f t="shared" si="2826"/>
        <v>#N/A</v>
      </c>
      <c r="AD557" s="124" t="e">
        <f t="shared" si="2826"/>
        <v>#N/A</v>
      </c>
      <c r="AE557" s="124" t="e">
        <f t="shared" si="2826"/>
        <v>#N/A</v>
      </c>
      <c r="AF557" s="124" t="e">
        <f t="shared" si="2826"/>
        <v>#N/A</v>
      </c>
      <c r="AG557" s="124" t="e">
        <f t="shared" si="2826"/>
        <v>#N/A</v>
      </c>
      <c r="AH557" s="124" t="e">
        <f t="shared" si="2826"/>
        <v>#N/A</v>
      </c>
      <c r="AI557" s="124" t="e">
        <f t="shared" si="2826"/>
        <v>#N/A</v>
      </c>
      <c r="AJ557" s="124" t="e">
        <f t="shared" si="2826"/>
        <v>#N/A</v>
      </c>
      <c r="AK557" s="124" t="e">
        <f t="shared" si="2826"/>
        <v>#N/A</v>
      </c>
      <c r="AL557" s="124" t="e">
        <f t="shared" si="2826"/>
        <v>#N/A</v>
      </c>
      <c r="AM557" s="124" t="e">
        <f t="shared" si="2826"/>
        <v>#N/A</v>
      </c>
      <c r="AN557" s="124" t="e">
        <f t="shared" si="2827"/>
        <v>#N/A</v>
      </c>
      <c r="AO557" s="124" t="e">
        <f t="shared" si="2827"/>
        <v>#N/A</v>
      </c>
      <c r="AP557" s="124" t="e">
        <f t="shared" si="2827"/>
        <v>#N/A</v>
      </c>
      <c r="AQ557" s="124" t="e">
        <f t="shared" si="2827"/>
        <v>#N/A</v>
      </c>
      <c r="AR557" s="124" t="e">
        <f t="shared" si="2827"/>
        <v>#N/A</v>
      </c>
      <c r="AS557" s="124" t="e">
        <f t="shared" si="2827"/>
        <v>#N/A</v>
      </c>
      <c r="AT557" s="124" t="e">
        <f t="shared" si="2827"/>
        <v>#N/A</v>
      </c>
      <c r="AU557" s="124" t="e">
        <f t="shared" si="2827"/>
        <v>#N/A</v>
      </c>
      <c r="AV557" s="124" t="e">
        <f t="shared" si="2827"/>
        <v>#N/A</v>
      </c>
      <c r="AW557" s="124" t="e">
        <f t="shared" si="2827"/>
        <v>#N/A</v>
      </c>
      <c r="AX557" s="124" t="e">
        <f t="shared" si="2827"/>
        <v>#N/A</v>
      </c>
      <c r="AY557" s="124" t="e">
        <f t="shared" si="2827"/>
        <v>#N/A</v>
      </c>
      <c r="AZ557" s="124" t="e">
        <f t="shared" si="2827"/>
        <v>#N/A</v>
      </c>
      <c r="BA557" s="124" t="e">
        <f t="shared" si="2827"/>
        <v>#N/A</v>
      </c>
      <c r="BB557" s="124" t="e">
        <f t="shared" si="2827"/>
        <v>#N/A</v>
      </c>
      <c r="BC557" s="124" t="e">
        <f t="shared" si="2827"/>
        <v>#N/A</v>
      </c>
      <c r="BD557" s="124" t="e">
        <f t="shared" si="2828"/>
        <v>#N/A</v>
      </c>
      <c r="BE557" s="124" t="e">
        <f t="shared" si="2828"/>
        <v>#N/A</v>
      </c>
      <c r="BF557" s="124" t="e">
        <f t="shared" si="2828"/>
        <v>#N/A</v>
      </c>
      <c r="BG557" s="124" t="e">
        <f t="shared" si="2828"/>
        <v>#N/A</v>
      </c>
      <c r="BH557" s="124" t="e">
        <f t="shared" si="2828"/>
        <v>#N/A</v>
      </c>
      <c r="BI557" s="124" t="e">
        <f t="shared" si="2828"/>
        <v>#N/A</v>
      </c>
      <c r="BJ557" s="124" t="e">
        <f t="shared" si="2828"/>
        <v>#N/A</v>
      </c>
      <c r="BK557" s="124" t="e">
        <f t="shared" si="2828"/>
        <v>#N/A</v>
      </c>
      <c r="BL557" s="124" t="e">
        <f t="shared" si="2828"/>
        <v>#N/A</v>
      </c>
      <c r="BM557" s="124" t="e">
        <f t="shared" si="2828"/>
        <v>#N/A</v>
      </c>
      <c r="BN557" s="124" t="e">
        <f t="shared" si="2828"/>
        <v>#N/A</v>
      </c>
    </row>
    <row r="558" spans="3:66" s="124" customFormat="1" hidden="1"/>
    <row r="559" spans="3:66" s="124" customFormat="1" hidden="1">
      <c r="C559" s="124" t="s">
        <v>303</v>
      </c>
      <c r="H559" s="124">
        <f>G553</f>
        <v>3734200</v>
      </c>
      <c r="I559" s="124">
        <f t="shared" ref="I559:X563" si="2830">H553</f>
        <v>3630326.1054159706</v>
      </c>
      <c r="J559" s="124">
        <f t="shared" si="2830"/>
        <v>3520442.3640738651</v>
      </c>
      <c r="K559" s="124">
        <f t="shared" si="2830"/>
        <v>3404201.0634112526</v>
      </c>
      <c r="L559" s="124">
        <f t="shared" si="2830"/>
        <v>3281234.373210303</v>
      </c>
      <c r="M559" s="124">
        <f t="shared" si="2830"/>
        <v>3151153.1816477273</v>
      </c>
      <c r="N559" s="124">
        <f t="shared" si="2830"/>
        <v>3013545.8640018879</v>
      </c>
      <c r="O559" s="124">
        <f t="shared" si="2830"/>
        <v>2867976.9801208251</v>
      </c>
      <c r="P559" s="124">
        <f t="shared" si="2830"/>
        <v>2713985.8965295008</v>
      </c>
      <c r="Q559" s="124">
        <f t="shared" si="2830"/>
        <v>2551085.328816107</v>
      </c>
      <c r="R559" s="124">
        <f t="shared" si="2830"/>
        <v>2378759.7996850098</v>
      </c>
      <c r="S559" s="124">
        <f t="shared" si="2830"/>
        <v>2196464.0077970419</v>
      </c>
      <c r="T559" s="124">
        <f t="shared" si="2830"/>
        <v>2003621.1022355556</v>
      </c>
      <c r="U559" s="124">
        <f t="shared" si="2830"/>
        <v>1799620.8571380121</v>
      </c>
      <c r="V559" s="124">
        <f t="shared" si="2830"/>
        <v>1583817.7407169677</v>
      </c>
      <c r="W559" s="124">
        <f t="shared" si="2830"/>
        <v>1355528.8725601344</v>
      </c>
      <c r="X559" s="124">
        <f t="shared" si="2830"/>
        <v>1114031.8627456557</v>
      </c>
      <c r="Y559" s="124">
        <f t="shared" ref="Y559:AN563" si="2831">X553</f>
        <v>858562.52593476791</v>
      </c>
      <c r="Z559" s="124">
        <f t="shared" si="2831"/>
        <v>588312.46320839308</v>
      </c>
      <c r="AA559" s="124">
        <f t="shared" si="2831"/>
        <v>302426.50399570662</v>
      </c>
      <c r="AB559" s="124">
        <f t="shared" si="2831"/>
        <v>0</v>
      </c>
      <c r="AC559" s="124" t="e">
        <f t="shared" si="2831"/>
        <v>#N/A</v>
      </c>
      <c r="AD559" s="124" t="e">
        <f t="shared" si="2831"/>
        <v>#N/A</v>
      </c>
      <c r="AE559" s="124" t="e">
        <f t="shared" si="2831"/>
        <v>#N/A</v>
      </c>
      <c r="AF559" s="124" t="e">
        <f t="shared" si="2831"/>
        <v>#N/A</v>
      </c>
      <c r="AG559" s="124" t="e">
        <f t="shared" si="2831"/>
        <v>#N/A</v>
      </c>
      <c r="AH559" s="124" t="e">
        <f t="shared" si="2831"/>
        <v>#N/A</v>
      </c>
      <c r="AI559" s="124" t="e">
        <f t="shared" si="2831"/>
        <v>#N/A</v>
      </c>
      <c r="AJ559" s="124" t="e">
        <f t="shared" si="2831"/>
        <v>#N/A</v>
      </c>
      <c r="AK559" s="124" t="e">
        <f t="shared" si="2831"/>
        <v>#N/A</v>
      </c>
      <c r="AL559" s="124" t="e">
        <f t="shared" si="2831"/>
        <v>#N/A</v>
      </c>
      <c r="AM559" s="124" t="e">
        <f t="shared" si="2831"/>
        <v>#N/A</v>
      </c>
      <c r="AN559" s="124" t="e">
        <f t="shared" si="2831"/>
        <v>#N/A</v>
      </c>
      <c r="AO559" s="124" t="e">
        <f t="shared" ref="AO559:BD563" si="2832">AN553</f>
        <v>#N/A</v>
      </c>
      <c r="AP559" s="124" t="e">
        <f t="shared" si="2832"/>
        <v>#N/A</v>
      </c>
      <c r="AQ559" s="124" t="e">
        <f t="shared" si="2832"/>
        <v>#N/A</v>
      </c>
      <c r="AR559" s="124" t="e">
        <f t="shared" si="2832"/>
        <v>#N/A</v>
      </c>
      <c r="AS559" s="124" t="e">
        <f t="shared" si="2832"/>
        <v>#N/A</v>
      </c>
      <c r="AT559" s="124" t="e">
        <f t="shared" si="2832"/>
        <v>#N/A</v>
      </c>
      <c r="AU559" s="124" t="e">
        <f t="shared" si="2832"/>
        <v>#N/A</v>
      </c>
      <c r="AV559" s="124" t="e">
        <f t="shared" si="2832"/>
        <v>#N/A</v>
      </c>
      <c r="AW559" s="124" t="e">
        <f t="shared" si="2832"/>
        <v>#N/A</v>
      </c>
      <c r="AX559" s="124" t="e">
        <f t="shared" si="2832"/>
        <v>#N/A</v>
      </c>
      <c r="AY559" s="124" t="e">
        <f t="shared" si="2832"/>
        <v>#N/A</v>
      </c>
      <c r="AZ559" s="124" t="e">
        <f t="shared" si="2832"/>
        <v>#N/A</v>
      </c>
      <c r="BA559" s="124" t="e">
        <f t="shared" si="2832"/>
        <v>#N/A</v>
      </c>
      <c r="BB559" s="124" t="e">
        <f t="shared" si="2832"/>
        <v>#N/A</v>
      </c>
      <c r="BC559" s="124" t="e">
        <f t="shared" si="2832"/>
        <v>#N/A</v>
      </c>
      <c r="BD559" s="124" t="e">
        <f t="shared" si="2832"/>
        <v>#N/A</v>
      </c>
      <c r="BE559" s="124" t="e">
        <f t="shared" ref="BE559:BN563" si="2833">BD553</f>
        <v>#N/A</v>
      </c>
      <c r="BF559" s="124" t="e">
        <f t="shared" si="2833"/>
        <v>#N/A</v>
      </c>
      <c r="BG559" s="124" t="e">
        <f t="shared" si="2833"/>
        <v>#N/A</v>
      </c>
      <c r="BH559" s="124" t="e">
        <f t="shared" si="2833"/>
        <v>#N/A</v>
      </c>
      <c r="BI559" s="124" t="e">
        <f t="shared" si="2833"/>
        <v>#N/A</v>
      </c>
      <c r="BJ559" s="124" t="e">
        <f t="shared" si="2833"/>
        <v>#N/A</v>
      </c>
      <c r="BK559" s="124" t="e">
        <f t="shared" si="2833"/>
        <v>#N/A</v>
      </c>
      <c r="BL559" s="124" t="e">
        <f t="shared" si="2833"/>
        <v>#N/A</v>
      </c>
      <c r="BM559" s="124" t="e">
        <f t="shared" si="2833"/>
        <v>#N/A</v>
      </c>
      <c r="BN559" s="124" t="e">
        <f t="shared" si="2833"/>
        <v>#N/A</v>
      </c>
    </row>
    <row r="560" spans="3:66" s="124" customFormat="1" hidden="1">
      <c r="C560" s="124" t="s">
        <v>29</v>
      </c>
      <c r="H560" s="124">
        <f t="shared" ref="H560:H563" si="2834">G554</f>
        <v>103873.89458402924</v>
      </c>
      <c r="I560" s="124">
        <f t="shared" si="2830"/>
        <v>109883.74134210525</v>
      </c>
      <c r="J560" s="124">
        <f t="shared" si="2830"/>
        <v>116241.30066261273</v>
      </c>
      <c r="K560" s="124">
        <f t="shared" si="2830"/>
        <v>122966.69020094963</v>
      </c>
      <c r="L560" s="124">
        <f t="shared" si="2830"/>
        <v>130081.19156257599</v>
      </c>
      <c r="M560" s="124">
        <f t="shared" si="2830"/>
        <v>137607.3176458393</v>
      </c>
      <c r="N560" s="124">
        <f t="shared" si="2830"/>
        <v>145568.88388106288</v>
      </c>
      <c r="O560" s="124">
        <f t="shared" si="2830"/>
        <v>153991.08359132436</v>
      </c>
      <c r="P560" s="124">
        <f t="shared" si="2830"/>
        <v>162900.56771339383</v>
      </c>
      <c r="Q560" s="124">
        <f t="shared" si="2830"/>
        <v>172325.52913109737</v>
      </c>
      <c r="R560" s="124">
        <f t="shared" si="2830"/>
        <v>182295.79188796799</v>
      </c>
      <c r="S560" s="124">
        <f t="shared" si="2830"/>
        <v>192842.90556148614</v>
      </c>
      <c r="T560" s="124">
        <f t="shared" si="2830"/>
        <v>204000.24509754352</v>
      </c>
      <c r="U560" s="124">
        <f t="shared" si="2830"/>
        <v>215803.11642104431</v>
      </c>
      <c r="V560" s="124">
        <f t="shared" si="2830"/>
        <v>228288.86815683328</v>
      </c>
      <c r="W560" s="124">
        <f t="shared" si="2830"/>
        <v>241497.0098144786</v>
      </c>
      <c r="X560" s="124">
        <f t="shared" si="2830"/>
        <v>255469.33681088773</v>
      </c>
      <c r="Y560" s="124">
        <f t="shared" si="2831"/>
        <v>270250.06272637483</v>
      </c>
      <c r="Z560" s="124">
        <f t="shared" si="2831"/>
        <v>285885.95921268646</v>
      </c>
      <c r="AA560" s="124">
        <f t="shared" si="2831"/>
        <v>302426.50399570621</v>
      </c>
      <c r="AB560" s="124" t="e">
        <f t="shared" si="2831"/>
        <v>#N/A</v>
      </c>
      <c r="AC560" s="124" t="e">
        <f t="shared" si="2831"/>
        <v>#N/A</v>
      </c>
      <c r="AD560" s="124" t="e">
        <f t="shared" si="2831"/>
        <v>#N/A</v>
      </c>
      <c r="AE560" s="124" t="e">
        <f t="shared" si="2831"/>
        <v>#N/A</v>
      </c>
      <c r="AF560" s="124" t="e">
        <f t="shared" si="2831"/>
        <v>#N/A</v>
      </c>
      <c r="AG560" s="124" t="e">
        <f t="shared" si="2831"/>
        <v>#N/A</v>
      </c>
      <c r="AH560" s="124" t="e">
        <f t="shared" si="2831"/>
        <v>#N/A</v>
      </c>
      <c r="AI560" s="124" t="e">
        <f t="shared" si="2831"/>
        <v>#N/A</v>
      </c>
      <c r="AJ560" s="124" t="e">
        <f t="shared" si="2831"/>
        <v>#N/A</v>
      </c>
      <c r="AK560" s="124" t="e">
        <f t="shared" si="2831"/>
        <v>#N/A</v>
      </c>
      <c r="AL560" s="124" t="e">
        <f t="shared" si="2831"/>
        <v>#N/A</v>
      </c>
      <c r="AM560" s="124" t="e">
        <f t="shared" si="2831"/>
        <v>#N/A</v>
      </c>
      <c r="AN560" s="124" t="e">
        <f t="shared" si="2831"/>
        <v>#N/A</v>
      </c>
      <c r="AO560" s="124" t="e">
        <f t="shared" si="2832"/>
        <v>#N/A</v>
      </c>
      <c r="AP560" s="124" t="e">
        <f t="shared" si="2832"/>
        <v>#N/A</v>
      </c>
      <c r="AQ560" s="124" t="e">
        <f t="shared" si="2832"/>
        <v>#N/A</v>
      </c>
      <c r="AR560" s="124" t="e">
        <f t="shared" si="2832"/>
        <v>#N/A</v>
      </c>
      <c r="AS560" s="124" t="e">
        <f t="shared" si="2832"/>
        <v>#N/A</v>
      </c>
      <c r="AT560" s="124" t="e">
        <f t="shared" si="2832"/>
        <v>#N/A</v>
      </c>
      <c r="AU560" s="124" t="e">
        <f t="shared" si="2832"/>
        <v>#N/A</v>
      </c>
      <c r="AV560" s="124" t="e">
        <f t="shared" si="2832"/>
        <v>#N/A</v>
      </c>
      <c r="AW560" s="124" t="e">
        <f t="shared" si="2832"/>
        <v>#N/A</v>
      </c>
      <c r="AX560" s="124" t="e">
        <f t="shared" si="2832"/>
        <v>#N/A</v>
      </c>
      <c r="AY560" s="124" t="e">
        <f t="shared" si="2832"/>
        <v>#N/A</v>
      </c>
      <c r="AZ560" s="124" t="e">
        <f t="shared" si="2832"/>
        <v>#N/A</v>
      </c>
      <c r="BA560" s="124" t="e">
        <f t="shared" si="2832"/>
        <v>#N/A</v>
      </c>
      <c r="BB560" s="124" t="e">
        <f t="shared" si="2832"/>
        <v>#N/A</v>
      </c>
      <c r="BC560" s="124" t="e">
        <f t="shared" si="2832"/>
        <v>#N/A</v>
      </c>
      <c r="BD560" s="124" t="e">
        <f t="shared" si="2832"/>
        <v>#N/A</v>
      </c>
      <c r="BE560" s="124" t="e">
        <f t="shared" si="2833"/>
        <v>#N/A</v>
      </c>
      <c r="BF560" s="124" t="e">
        <f t="shared" si="2833"/>
        <v>#N/A</v>
      </c>
      <c r="BG560" s="124" t="e">
        <f t="shared" si="2833"/>
        <v>#N/A</v>
      </c>
      <c r="BH560" s="124" t="e">
        <f t="shared" si="2833"/>
        <v>#N/A</v>
      </c>
      <c r="BI560" s="124" t="e">
        <f t="shared" si="2833"/>
        <v>#N/A</v>
      </c>
      <c r="BJ560" s="124" t="e">
        <f t="shared" si="2833"/>
        <v>#N/A</v>
      </c>
      <c r="BK560" s="124" t="e">
        <f t="shared" si="2833"/>
        <v>#N/A</v>
      </c>
      <c r="BL560" s="124" t="e">
        <f t="shared" si="2833"/>
        <v>#N/A</v>
      </c>
      <c r="BM560" s="124" t="e">
        <f t="shared" si="2833"/>
        <v>#N/A</v>
      </c>
      <c r="BN560" s="124" t="e">
        <f t="shared" si="2833"/>
        <v>#N/A</v>
      </c>
    </row>
    <row r="561" spans="1:66" s="124" customFormat="1" hidden="1">
      <c r="C561" s="124" t="s">
        <v>31</v>
      </c>
      <c r="H561" s="124">
        <f t="shared" si="2834"/>
        <v>207055.40247785265</v>
      </c>
      <c r="I561" s="124">
        <f t="shared" si="2830"/>
        <v>201045.55571977666</v>
      </c>
      <c r="J561" s="124">
        <f t="shared" si="2830"/>
        <v>194687.99639926918</v>
      </c>
      <c r="K561" s="124">
        <f t="shared" si="2830"/>
        <v>187962.60686093228</v>
      </c>
      <c r="L561" s="124">
        <f t="shared" si="2830"/>
        <v>180848.10549930594</v>
      </c>
      <c r="M561" s="124">
        <f t="shared" si="2830"/>
        <v>173321.97941604262</v>
      </c>
      <c r="N561" s="124">
        <f t="shared" si="2830"/>
        <v>165360.41318081904</v>
      </c>
      <c r="O561" s="124">
        <f t="shared" si="2830"/>
        <v>156938.21347055756</v>
      </c>
      <c r="P561" s="124">
        <f t="shared" si="2830"/>
        <v>148028.72934848806</v>
      </c>
      <c r="Q561" s="124">
        <f t="shared" si="2830"/>
        <v>138603.76793078452</v>
      </c>
      <c r="R561" s="124">
        <f t="shared" si="2830"/>
        <v>128633.50517391392</v>
      </c>
      <c r="S561" s="124">
        <f t="shared" si="2830"/>
        <v>118086.39150039577</v>
      </c>
      <c r="T561" s="124">
        <f t="shared" si="2830"/>
        <v>106929.05196433839</v>
      </c>
      <c r="U561" s="124">
        <f t="shared" si="2830"/>
        <v>95126.180640837614</v>
      </c>
      <c r="V561" s="124">
        <f t="shared" si="2830"/>
        <v>82640.42890504864</v>
      </c>
      <c r="W561" s="124">
        <f t="shared" si="2830"/>
        <v>69432.287247403307</v>
      </c>
      <c r="X561" s="124">
        <f t="shared" si="2830"/>
        <v>55459.960250994169</v>
      </c>
      <c r="Y561" s="124">
        <f t="shared" si="2831"/>
        <v>40679.234335507062</v>
      </c>
      <c r="Z561" s="124">
        <f t="shared" si="2831"/>
        <v>25043.337849195424</v>
      </c>
      <c r="AA561" s="124">
        <f t="shared" si="2831"/>
        <v>8502.7930661757036</v>
      </c>
      <c r="AB561" s="124" t="e">
        <f t="shared" si="2831"/>
        <v>#N/A</v>
      </c>
      <c r="AC561" s="124" t="e">
        <f t="shared" si="2831"/>
        <v>#N/A</v>
      </c>
      <c r="AD561" s="124" t="e">
        <f t="shared" si="2831"/>
        <v>#N/A</v>
      </c>
      <c r="AE561" s="124" t="e">
        <f t="shared" si="2831"/>
        <v>#N/A</v>
      </c>
      <c r="AF561" s="124" t="e">
        <f t="shared" si="2831"/>
        <v>#N/A</v>
      </c>
      <c r="AG561" s="124" t="e">
        <f t="shared" si="2831"/>
        <v>#N/A</v>
      </c>
      <c r="AH561" s="124" t="e">
        <f t="shared" si="2831"/>
        <v>#N/A</v>
      </c>
      <c r="AI561" s="124" t="e">
        <f t="shared" si="2831"/>
        <v>#N/A</v>
      </c>
      <c r="AJ561" s="124" t="e">
        <f t="shared" si="2831"/>
        <v>#N/A</v>
      </c>
      <c r="AK561" s="124" t="e">
        <f t="shared" si="2831"/>
        <v>#N/A</v>
      </c>
      <c r="AL561" s="124" t="e">
        <f t="shared" si="2831"/>
        <v>#N/A</v>
      </c>
      <c r="AM561" s="124" t="e">
        <f t="shared" si="2831"/>
        <v>#N/A</v>
      </c>
      <c r="AN561" s="124" t="e">
        <f t="shared" si="2831"/>
        <v>#N/A</v>
      </c>
      <c r="AO561" s="124" t="e">
        <f t="shared" si="2832"/>
        <v>#N/A</v>
      </c>
      <c r="AP561" s="124" t="e">
        <f t="shared" si="2832"/>
        <v>#N/A</v>
      </c>
      <c r="AQ561" s="124" t="e">
        <f t="shared" si="2832"/>
        <v>#N/A</v>
      </c>
      <c r="AR561" s="124" t="e">
        <f t="shared" si="2832"/>
        <v>#N/A</v>
      </c>
      <c r="AS561" s="124" t="e">
        <f t="shared" si="2832"/>
        <v>#N/A</v>
      </c>
      <c r="AT561" s="124" t="e">
        <f t="shared" si="2832"/>
        <v>#N/A</v>
      </c>
      <c r="AU561" s="124" t="e">
        <f t="shared" si="2832"/>
        <v>#N/A</v>
      </c>
      <c r="AV561" s="124" t="e">
        <f t="shared" si="2832"/>
        <v>#N/A</v>
      </c>
      <c r="AW561" s="124" t="e">
        <f t="shared" si="2832"/>
        <v>#N/A</v>
      </c>
      <c r="AX561" s="124" t="e">
        <f t="shared" si="2832"/>
        <v>#N/A</v>
      </c>
      <c r="AY561" s="124" t="e">
        <f t="shared" si="2832"/>
        <v>#N/A</v>
      </c>
      <c r="AZ561" s="124" t="e">
        <f t="shared" si="2832"/>
        <v>#N/A</v>
      </c>
      <c r="BA561" s="124" t="e">
        <f t="shared" si="2832"/>
        <v>#N/A</v>
      </c>
      <c r="BB561" s="124" t="e">
        <f t="shared" si="2832"/>
        <v>#N/A</v>
      </c>
      <c r="BC561" s="124" t="e">
        <f t="shared" si="2832"/>
        <v>#N/A</v>
      </c>
      <c r="BD561" s="124" t="e">
        <f t="shared" si="2832"/>
        <v>#N/A</v>
      </c>
      <c r="BE561" s="124" t="e">
        <f t="shared" si="2833"/>
        <v>#N/A</v>
      </c>
      <c r="BF561" s="124" t="e">
        <f t="shared" si="2833"/>
        <v>#N/A</v>
      </c>
      <c r="BG561" s="124" t="e">
        <f t="shared" si="2833"/>
        <v>#N/A</v>
      </c>
      <c r="BH561" s="124" t="e">
        <f t="shared" si="2833"/>
        <v>#N/A</v>
      </c>
      <c r="BI561" s="124" t="e">
        <f t="shared" si="2833"/>
        <v>#N/A</v>
      </c>
      <c r="BJ561" s="124" t="e">
        <f t="shared" si="2833"/>
        <v>#N/A</v>
      </c>
      <c r="BK561" s="124" t="e">
        <f t="shared" si="2833"/>
        <v>#N/A</v>
      </c>
      <c r="BL561" s="124" t="e">
        <f t="shared" si="2833"/>
        <v>#N/A</v>
      </c>
      <c r="BM561" s="124" t="e">
        <f t="shared" si="2833"/>
        <v>#N/A</v>
      </c>
      <c r="BN561" s="124" t="e">
        <f t="shared" si="2833"/>
        <v>#N/A</v>
      </c>
    </row>
    <row r="562" spans="1:66" s="124" customFormat="1" hidden="1">
      <c r="C562" s="124" t="s">
        <v>33</v>
      </c>
      <c r="H562" s="124">
        <f t="shared" si="2834"/>
        <v>310929.29706188192</v>
      </c>
      <c r="I562" s="124">
        <f t="shared" si="2830"/>
        <v>310929.29706188192</v>
      </c>
      <c r="J562" s="124">
        <f t="shared" si="2830"/>
        <v>310929.29706188192</v>
      </c>
      <c r="K562" s="124">
        <f t="shared" si="2830"/>
        <v>310929.29706188192</v>
      </c>
      <c r="L562" s="124">
        <f t="shared" si="2830"/>
        <v>310929.29706188192</v>
      </c>
      <c r="M562" s="124">
        <f t="shared" si="2830"/>
        <v>310929.29706188192</v>
      </c>
      <c r="N562" s="124">
        <f t="shared" si="2830"/>
        <v>310929.29706188192</v>
      </c>
      <c r="O562" s="124">
        <f t="shared" si="2830"/>
        <v>310929.29706188192</v>
      </c>
      <c r="P562" s="124">
        <f t="shared" si="2830"/>
        <v>310929.29706188192</v>
      </c>
      <c r="Q562" s="124">
        <f t="shared" si="2830"/>
        <v>310929.29706188192</v>
      </c>
      <c r="R562" s="124">
        <f t="shared" si="2830"/>
        <v>310929.29706188192</v>
      </c>
      <c r="S562" s="124">
        <f t="shared" si="2830"/>
        <v>310929.29706188192</v>
      </c>
      <c r="T562" s="124">
        <f t="shared" si="2830"/>
        <v>310929.29706188192</v>
      </c>
      <c r="U562" s="124">
        <f t="shared" si="2830"/>
        <v>310929.29706188192</v>
      </c>
      <c r="V562" s="124">
        <f t="shared" si="2830"/>
        <v>310929.29706188192</v>
      </c>
      <c r="W562" s="124">
        <f t="shared" si="2830"/>
        <v>310929.29706188192</v>
      </c>
      <c r="X562" s="124">
        <f t="shared" si="2830"/>
        <v>310929.29706188192</v>
      </c>
      <c r="Y562" s="124">
        <f t="shared" si="2831"/>
        <v>310929.29706188192</v>
      </c>
      <c r="Z562" s="124">
        <f t="shared" si="2831"/>
        <v>310929.29706188192</v>
      </c>
      <c r="AA562" s="124">
        <f t="shared" si="2831"/>
        <v>310929.29706188192</v>
      </c>
      <c r="AB562" s="124" t="e">
        <f t="shared" si="2831"/>
        <v>#N/A</v>
      </c>
      <c r="AC562" s="124" t="e">
        <f t="shared" si="2831"/>
        <v>#N/A</v>
      </c>
      <c r="AD562" s="124" t="e">
        <f t="shared" si="2831"/>
        <v>#N/A</v>
      </c>
      <c r="AE562" s="124" t="e">
        <f t="shared" si="2831"/>
        <v>#N/A</v>
      </c>
      <c r="AF562" s="124" t="e">
        <f t="shared" si="2831"/>
        <v>#N/A</v>
      </c>
      <c r="AG562" s="124" t="e">
        <f t="shared" si="2831"/>
        <v>#N/A</v>
      </c>
      <c r="AH562" s="124" t="e">
        <f t="shared" si="2831"/>
        <v>#N/A</v>
      </c>
      <c r="AI562" s="124" t="e">
        <f t="shared" si="2831"/>
        <v>#N/A</v>
      </c>
      <c r="AJ562" s="124" t="e">
        <f t="shared" si="2831"/>
        <v>#N/A</v>
      </c>
      <c r="AK562" s="124" t="e">
        <f t="shared" si="2831"/>
        <v>#N/A</v>
      </c>
      <c r="AL562" s="124" t="e">
        <f t="shared" si="2831"/>
        <v>#N/A</v>
      </c>
      <c r="AM562" s="124" t="e">
        <f t="shared" si="2831"/>
        <v>#N/A</v>
      </c>
      <c r="AN562" s="124" t="e">
        <f t="shared" si="2831"/>
        <v>#N/A</v>
      </c>
      <c r="AO562" s="124" t="e">
        <f t="shared" si="2832"/>
        <v>#N/A</v>
      </c>
      <c r="AP562" s="124" t="e">
        <f t="shared" si="2832"/>
        <v>#N/A</v>
      </c>
      <c r="AQ562" s="124" t="e">
        <f t="shared" si="2832"/>
        <v>#N/A</v>
      </c>
      <c r="AR562" s="124" t="e">
        <f t="shared" si="2832"/>
        <v>#N/A</v>
      </c>
      <c r="AS562" s="124" t="e">
        <f t="shared" si="2832"/>
        <v>#N/A</v>
      </c>
      <c r="AT562" s="124" t="e">
        <f t="shared" si="2832"/>
        <v>#N/A</v>
      </c>
      <c r="AU562" s="124" t="e">
        <f t="shared" si="2832"/>
        <v>#N/A</v>
      </c>
      <c r="AV562" s="124" t="e">
        <f t="shared" si="2832"/>
        <v>#N/A</v>
      </c>
      <c r="AW562" s="124" t="e">
        <f t="shared" si="2832"/>
        <v>#N/A</v>
      </c>
      <c r="AX562" s="124" t="e">
        <f t="shared" si="2832"/>
        <v>#N/A</v>
      </c>
      <c r="AY562" s="124" t="e">
        <f t="shared" si="2832"/>
        <v>#N/A</v>
      </c>
      <c r="AZ562" s="124" t="e">
        <f t="shared" si="2832"/>
        <v>#N/A</v>
      </c>
      <c r="BA562" s="124" t="e">
        <f t="shared" si="2832"/>
        <v>#N/A</v>
      </c>
      <c r="BB562" s="124" t="e">
        <f t="shared" si="2832"/>
        <v>#N/A</v>
      </c>
      <c r="BC562" s="124" t="e">
        <f t="shared" si="2832"/>
        <v>#N/A</v>
      </c>
      <c r="BD562" s="124" t="e">
        <f t="shared" si="2832"/>
        <v>#N/A</v>
      </c>
      <c r="BE562" s="124" t="e">
        <f t="shared" si="2833"/>
        <v>#N/A</v>
      </c>
      <c r="BF562" s="124" t="e">
        <f t="shared" si="2833"/>
        <v>#N/A</v>
      </c>
      <c r="BG562" s="124" t="e">
        <f t="shared" si="2833"/>
        <v>#N/A</v>
      </c>
      <c r="BH562" s="124" t="e">
        <f t="shared" si="2833"/>
        <v>#N/A</v>
      </c>
      <c r="BI562" s="124" t="e">
        <f t="shared" si="2833"/>
        <v>#N/A</v>
      </c>
      <c r="BJ562" s="124" t="e">
        <f t="shared" si="2833"/>
        <v>#N/A</v>
      </c>
      <c r="BK562" s="124" t="e">
        <f t="shared" si="2833"/>
        <v>#N/A</v>
      </c>
      <c r="BL562" s="124" t="e">
        <f t="shared" si="2833"/>
        <v>#N/A</v>
      </c>
      <c r="BM562" s="124" t="e">
        <f t="shared" si="2833"/>
        <v>#N/A</v>
      </c>
      <c r="BN562" s="124" t="e">
        <f t="shared" si="2833"/>
        <v>#N/A</v>
      </c>
    </row>
    <row r="563" spans="1:66" s="124" customFormat="1" hidden="1">
      <c r="C563" s="124" t="s">
        <v>304</v>
      </c>
      <c r="H563" s="124">
        <f t="shared" si="2834"/>
        <v>3630326.1054159706</v>
      </c>
      <c r="I563" s="124">
        <f t="shared" si="2830"/>
        <v>3520442.3640738651</v>
      </c>
      <c r="J563" s="124">
        <f t="shared" si="2830"/>
        <v>3404201.0634112526</v>
      </c>
      <c r="K563" s="124">
        <f t="shared" si="2830"/>
        <v>3281234.373210303</v>
      </c>
      <c r="L563" s="124">
        <f t="shared" si="2830"/>
        <v>3151153.1816477273</v>
      </c>
      <c r="M563" s="124">
        <f t="shared" si="2830"/>
        <v>3013545.8640018879</v>
      </c>
      <c r="N563" s="124">
        <f t="shared" si="2830"/>
        <v>2867976.9801208251</v>
      </c>
      <c r="O563" s="124">
        <f t="shared" si="2830"/>
        <v>2713985.8965295008</v>
      </c>
      <c r="P563" s="124">
        <f t="shared" si="2830"/>
        <v>2551085.328816107</v>
      </c>
      <c r="Q563" s="124">
        <f t="shared" si="2830"/>
        <v>2378759.7996850098</v>
      </c>
      <c r="R563" s="124">
        <f t="shared" si="2830"/>
        <v>2196464.0077970419</v>
      </c>
      <c r="S563" s="124">
        <f t="shared" si="2830"/>
        <v>2003621.1022355556</v>
      </c>
      <c r="T563" s="124">
        <f t="shared" si="2830"/>
        <v>1799620.8571380121</v>
      </c>
      <c r="U563" s="124">
        <f t="shared" si="2830"/>
        <v>1583817.7407169677</v>
      </c>
      <c r="V563" s="124">
        <f t="shared" si="2830"/>
        <v>1355528.8725601344</v>
      </c>
      <c r="W563" s="124">
        <f t="shared" si="2830"/>
        <v>1114031.8627456557</v>
      </c>
      <c r="X563" s="124">
        <f t="shared" si="2830"/>
        <v>858562.52593476791</v>
      </c>
      <c r="Y563" s="124">
        <f t="shared" si="2831"/>
        <v>588312.46320839308</v>
      </c>
      <c r="Z563" s="124">
        <f t="shared" si="2831"/>
        <v>302426.50399570662</v>
      </c>
      <c r="AA563" s="124">
        <f t="shared" si="2831"/>
        <v>0</v>
      </c>
      <c r="AB563" s="124" t="e">
        <f t="shared" si="2831"/>
        <v>#N/A</v>
      </c>
      <c r="AC563" s="124" t="e">
        <f t="shared" si="2831"/>
        <v>#N/A</v>
      </c>
      <c r="AD563" s="124" t="e">
        <f t="shared" si="2831"/>
        <v>#N/A</v>
      </c>
      <c r="AE563" s="124" t="e">
        <f t="shared" si="2831"/>
        <v>#N/A</v>
      </c>
      <c r="AF563" s="124" t="e">
        <f t="shared" si="2831"/>
        <v>#N/A</v>
      </c>
      <c r="AG563" s="124" t="e">
        <f t="shared" si="2831"/>
        <v>#N/A</v>
      </c>
      <c r="AH563" s="124" t="e">
        <f t="shared" si="2831"/>
        <v>#N/A</v>
      </c>
      <c r="AI563" s="124" t="e">
        <f t="shared" si="2831"/>
        <v>#N/A</v>
      </c>
      <c r="AJ563" s="124" t="e">
        <f t="shared" si="2831"/>
        <v>#N/A</v>
      </c>
      <c r="AK563" s="124" t="e">
        <f t="shared" si="2831"/>
        <v>#N/A</v>
      </c>
      <c r="AL563" s="124" t="e">
        <f t="shared" si="2831"/>
        <v>#N/A</v>
      </c>
      <c r="AM563" s="124" t="e">
        <f t="shared" si="2831"/>
        <v>#N/A</v>
      </c>
      <c r="AN563" s="124" t="e">
        <f t="shared" si="2831"/>
        <v>#N/A</v>
      </c>
      <c r="AO563" s="124" t="e">
        <f t="shared" si="2832"/>
        <v>#N/A</v>
      </c>
      <c r="AP563" s="124" t="e">
        <f t="shared" si="2832"/>
        <v>#N/A</v>
      </c>
      <c r="AQ563" s="124" t="e">
        <f t="shared" si="2832"/>
        <v>#N/A</v>
      </c>
      <c r="AR563" s="124" t="e">
        <f t="shared" si="2832"/>
        <v>#N/A</v>
      </c>
      <c r="AS563" s="124" t="e">
        <f t="shared" si="2832"/>
        <v>#N/A</v>
      </c>
      <c r="AT563" s="124" t="e">
        <f t="shared" si="2832"/>
        <v>#N/A</v>
      </c>
      <c r="AU563" s="124" t="e">
        <f t="shared" si="2832"/>
        <v>#N/A</v>
      </c>
      <c r="AV563" s="124" t="e">
        <f t="shared" si="2832"/>
        <v>#N/A</v>
      </c>
      <c r="AW563" s="124" t="e">
        <f t="shared" si="2832"/>
        <v>#N/A</v>
      </c>
      <c r="AX563" s="124" t="e">
        <f t="shared" si="2832"/>
        <v>#N/A</v>
      </c>
      <c r="AY563" s="124" t="e">
        <f t="shared" si="2832"/>
        <v>#N/A</v>
      </c>
      <c r="AZ563" s="124" t="e">
        <f t="shared" si="2832"/>
        <v>#N/A</v>
      </c>
      <c r="BA563" s="124" t="e">
        <f t="shared" si="2832"/>
        <v>#N/A</v>
      </c>
      <c r="BB563" s="124" t="e">
        <f t="shared" si="2832"/>
        <v>#N/A</v>
      </c>
      <c r="BC563" s="124" t="e">
        <f t="shared" si="2832"/>
        <v>#N/A</v>
      </c>
      <c r="BD563" s="124" t="e">
        <f t="shared" si="2832"/>
        <v>#N/A</v>
      </c>
      <c r="BE563" s="124" t="e">
        <f t="shared" si="2833"/>
        <v>#N/A</v>
      </c>
      <c r="BF563" s="124" t="e">
        <f t="shared" si="2833"/>
        <v>#N/A</v>
      </c>
      <c r="BG563" s="124" t="e">
        <f t="shared" si="2833"/>
        <v>#N/A</v>
      </c>
      <c r="BH563" s="124" t="e">
        <f t="shared" si="2833"/>
        <v>#N/A</v>
      </c>
      <c r="BI563" s="124" t="e">
        <f t="shared" si="2833"/>
        <v>#N/A</v>
      </c>
      <c r="BJ563" s="124" t="e">
        <f t="shared" si="2833"/>
        <v>#N/A</v>
      </c>
      <c r="BK563" s="124" t="e">
        <f t="shared" si="2833"/>
        <v>#N/A</v>
      </c>
      <c r="BL563" s="124" t="e">
        <f t="shared" si="2833"/>
        <v>#N/A</v>
      </c>
      <c r="BM563" s="124" t="e">
        <f t="shared" si="2833"/>
        <v>#N/A</v>
      </c>
      <c r="BN563" s="124" t="e">
        <f t="shared" si="2833"/>
        <v>#N/A</v>
      </c>
    </row>
    <row r="564" spans="1:66" s="124" customFormat="1" hidden="1"/>
    <row r="565" spans="1:66" s="124" customFormat="1" hidden="1"/>
    <row r="566" spans="1:66" s="124" customFormat="1" hidden="1"/>
    <row r="567" spans="1:66" s="124" customFormat="1">
      <c r="A567" s="124" t="s">
        <v>39</v>
      </c>
      <c r="B567" s="190">
        <f>Input!L99</f>
        <v>0</v>
      </c>
      <c r="D567" s="124">
        <f>B568</f>
        <v>23</v>
      </c>
      <c r="E567" s="124">
        <f>IF(D567&gt;0,D567-1,0)</f>
        <v>22</v>
      </c>
      <c r="F567" s="124">
        <f t="shared" ref="F567" si="2835">IF(E567&gt;0,E567-1,0)</f>
        <v>21</v>
      </c>
      <c r="G567" s="124">
        <f t="shared" ref="G567" si="2836">IF(F567&gt;0,F567-1,0)</f>
        <v>20</v>
      </c>
      <c r="H567" s="124">
        <f t="shared" ref="H567" si="2837">IF(G567&gt;0,G567-1,0)</f>
        <v>19</v>
      </c>
      <c r="I567" s="124">
        <f t="shared" ref="I567" si="2838">IF(H567&gt;0,H567-1,0)</f>
        <v>18</v>
      </c>
      <c r="J567" s="124">
        <f t="shared" ref="J567" si="2839">IF(I567&gt;0,I567-1,0)</f>
        <v>17</v>
      </c>
      <c r="K567" s="124">
        <f t="shared" ref="K567" si="2840">IF(J567&gt;0,J567-1,0)</f>
        <v>16</v>
      </c>
      <c r="L567" s="124">
        <f t="shared" ref="L567" si="2841">IF(K567&gt;0,K567-1,0)</f>
        <v>15</v>
      </c>
      <c r="M567" s="124">
        <f t="shared" ref="M567" si="2842">IF(L567&gt;0,L567-1,0)</f>
        <v>14</v>
      </c>
      <c r="N567" s="124">
        <f t="shared" ref="N567" si="2843">IF(M567&gt;0,M567-1,0)</f>
        <v>13</v>
      </c>
      <c r="O567" s="124">
        <f t="shared" ref="O567" si="2844">IF(N567&gt;0,N567-1,0)</f>
        <v>12</v>
      </c>
      <c r="P567" s="124">
        <f t="shared" ref="P567" si="2845">IF(O567&gt;0,O567-1,0)</f>
        <v>11</v>
      </c>
      <c r="Q567" s="124">
        <f t="shared" ref="Q567" si="2846">IF(P567&gt;0,P567-1,0)</f>
        <v>10</v>
      </c>
      <c r="R567" s="124">
        <f t="shared" ref="R567" si="2847">IF(Q567&gt;0,Q567-1,0)</f>
        <v>9</v>
      </c>
      <c r="S567" s="124">
        <f t="shared" ref="S567" si="2848">IF(R567&gt;0,R567-1,0)</f>
        <v>8</v>
      </c>
      <c r="T567" s="124">
        <f t="shared" ref="T567" si="2849">IF(S567&gt;0,S567-1,0)</f>
        <v>7</v>
      </c>
      <c r="U567" s="124">
        <f t="shared" ref="U567" si="2850">IF(T567&gt;0,T567-1,0)</f>
        <v>6</v>
      </c>
      <c r="V567" s="124">
        <f t="shared" ref="V567" si="2851">IF(U567&gt;0,U567-1,0)</f>
        <v>5</v>
      </c>
      <c r="W567" s="124">
        <f t="shared" ref="W567" si="2852">IF(V567&gt;0,V567-1,0)</f>
        <v>4</v>
      </c>
      <c r="X567" s="124">
        <f t="shared" ref="X567" si="2853">IF(W567&gt;0,W567-1,0)</f>
        <v>3</v>
      </c>
      <c r="Y567" s="124">
        <f t="shared" ref="Y567" si="2854">IF(X567&gt;0,X567-1,0)</f>
        <v>2</v>
      </c>
      <c r="Z567" s="124">
        <f t="shared" ref="Z567" si="2855">IF(Y567&gt;0,Y567-1,0)</f>
        <v>1</v>
      </c>
      <c r="AA567" s="124">
        <f t="shared" ref="AA567" si="2856">IF(Z567&gt;0,Z567-1,0)</f>
        <v>0</v>
      </c>
      <c r="AB567" s="124">
        <f t="shared" ref="AB567" si="2857">IF(AA567&gt;0,AA567-1,0)</f>
        <v>0</v>
      </c>
      <c r="AC567" s="124">
        <f t="shared" ref="AC567" si="2858">IF(AB567&gt;0,AB567-1,0)</f>
        <v>0</v>
      </c>
      <c r="AD567" s="124">
        <f t="shared" ref="AD567" si="2859">IF(AC567&gt;0,AC567-1,0)</f>
        <v>0</v>
      </c>
      <c r="AE567" s="124">
        <f t="shared" ref="AE567" si="2860">IF(AD567&gt;0,AD567-1,0)</f>
        <v>0</v>
      </c>
      <c r="AF567" s="124">
        <f t="shared" ref="AF567" si="2861">IF(AE567&gt;0,AE567-1,0)</f>
        <v>0</v>
      </c>
      <c r="AG567" s="124">
        <f t="shared" ref="AG567" si="2862">IF(AF567&gt;0,AF567-1,0)</f>
        <v>0</v>
      </c>
      <c r="AH567" s="124">
        <f t="shared" ref="AH567" si="2863">IF(AG567&gt;0,AG567-1,0)</f>
        <v>0</v>
      </c>
      <c r="AI567" s="124">
        <f t="shared" ref="AI567" si="2864">IF(AH567&gt;0,AH567-1,0)</f>
        <v>0</v>
      </c>
      <c r="AJ567" s="124">
        <f t="shared" ref="AJ567" si="2865">IF(AI567&gt;0,AI567-1,0)</f>
        <v>0</v>
      </c>
      <c r="AK567" s="124">
        <f t="shared" ref="AK567" si="2866">IF(AJ567&gt;0,AJ567-1,0)</f>
        <v>0</v>
      </c>
      <c r="AL567" s="124">
        <f t="shared" ref="AL567" si="2867">IF(AK567&gt;0,AK567-1,0)</f>
        <v>0</v>
      </c>
      <c r="AM567" s="124">
        <f t="shared" ref="AM567" si="2868">IF(AL567&gt;0,AL567-1,0)</f>
        <v>0</v>
      </c>
      <c r="AN567" s="124">
        <f t="shared" ref="AN567" si="2869">IF(AM567&gt;0,AM567-1,0)</f>
        <v>0</v>
      </c>
      <c r="AO567" s="124">
        <f t="shared" ref="AO567" si="2870">IF(AN567&gt;0,AN567-1,0)</f>
        <v>0</v>
      </c>
      <c r="AP567" s="124">
        <f t="shared" ref="AP567" si="2871">IF(AO567&gt;0,AO567-1,0)</f>
        <v>0</v>
      </c>
      <c r="AQ567" s="124">
        <f t="shared" ref="AQ567" si="2872">IF(AP567&gt;0,AP567-1,0)</f>
        <v>0</v>
      </c>
      <c r="AR567" s="124">
        <f t="shared" ref="AR567" si="2873">IF(AQ567&gt;0,AQ567-1,0)</f>
        <v>0</v>
      </c>
      <c r="AS567" s="124">
        <f t="shared" ref="AS567" si="2874">IF(AR567&gt;0,AR567-1,0)</f>
        <v>0</v>
      </c>
      <c r="AT567" s="124">
        <f t="shared" ref="AT567" si="2875">IF(AS567&gt;0,AS567-1,0)</f>
        <v>0</v>
      </c>
      <c r="AU567" s="124">
        <f t="shared" ref="AU567" si="2876">IF(AT567&gt;0,AT567-1,0)</f>
        <v>0</v>
      </c>
      <c r="AV567" s="124">
        <f t="shared" ref="AV567" si="2877">IF(AU567&gt;0,AU567-1,0)</f>
        <v>0</v>
      </c>
      <c r="AW567" s="124">
        <f t="shared" ref="AW567" si="2878">IF(AV567&gt;0,AV567-1,0)</f>
        <v>0</v>
      </c>
      <c r="AX567" s="124">
        <f t="shared" ref="AX567" si="2879">IF(AW567&gt;0,AW567-1,0)</f>
        <v>0</v>
      </c>
      <c r="AY567" s="124">
        <f t="shared" ref="AY567" si="2880">IF(AX567&gt;0,AX567-1,0)</f>
        <v>0</v>
      </c>
      <c r="AZ567" s="124">
        <f t="shared" ref="AZ567" si="2881">IF(AY567&gt;0,AY567-1,0)</f>
        <v>0</v>
      </c>
      <c r="BA567" s="124">
        <f t="shared" ref="BA567" si="2882">IF(AZ567&gt;0,AZ567-1,0)</f>
        <v>0</v>
      </c>
      <c r="BB567" s="124">
        <f t="shared" ref="BB567" si="2883">IF(BA567&gt;0,BA567-1,0)</f>
        <v>0</v>
      </c>
      <c r="BC567" s="124">
        <f t="shared" ref="BC567" si="2884">IF(BB567&gt;0,BB567-1,0)</f>
        <v>0</v>
      </c>
      <c r="BD567" s="124">
        <f t="shared" ref="BD567" si="2885">IF(BC567&gt;0,BC567-1,0)</f>
        <v>0</v>
      </c>
      <c r="BE567" s="124">
        <f t="shared" ref="BE567" si="2886">IF(BD567&gt;0,BD567-1,0)</f>
        <v>0</v>
      </c>
      <c r="BF567" s="124">
        <f t="shared" ref="BF567" si="2887">IF(BE567&gt;0,BE567-1,0)</f>
        <v>0</v>
      </c>
      <c r="BG567" s="124">
        <f t="shared" ref="BG567" si="2888">IF(BF567&gt;0,BF567-1,0)</f>
        <v>0</v>
      </c>
      <c r="BH567" s="124">
        <f t="shared" ref="BH567" si="2889">IF(BG567&gt;0,BG567-1,0)</f>
        <v>0</v>
      </c>
      <c r="BI567" s="124">
        <f t="shared" ref="BI567" si="2890">IF(BH567&gt;0,BH567-1,0)</f>
        <v>0</v>
      </c>
      <c r="BJ567" s="124">
        <f t="shared" ref="BJ567" si="2891">IF(BI567&gt;0,BI567-1,0)</f>
        <v>0</v>
      </c>
      <c r="BK567" s="124">
        <f t="shared" ref="BK567" si="2892">IF(BJ567&gt;0,BJ567-1,0)</f>
        <v>0</v>
      </c>
      <c r="BL567" s="124">
        <f t="shared" ref="BL567" si="2893">IF(BK567&gt;0,BK567-1,0)</f>
        <v>0</v>
      </c>
      <c r="BM567" s="124">
        <f t="shared" ref="BM567" si="2894">IF(BL567&gt;0,BL567-1,0)</f>
        <v>0</v>
      </c>
      <c r="BN567" s="124">
        <f t="shared" ref="BN567" si="2895">IF(BM567&gt;0,BM567-1,0)</f>
        <v>0</v>
      </c>
    </row>
    <row r="568" spans="1:66" s="124" customFormat="1" ht="18.75">
      <c r="A568" s="127" t="s">
        <v>301</v>
      </c>
      <c r="B568" s="127">
        <v>23</v>
      </c>
      <c r="C568" s="124" t="s">
        <v>303</v>
      </c>
      <c r="D568" s="190">
        <f t="shared" ref="D568:S569" si="2896">IFERROR(D580,0)+IFERROR(D586,0)+IFERROR(D592,0)+IFERROR(D598,0)+IFERROR(D604,0)</f>
        <v>0</v>
      </c>
      <c r="E568" s="190">
        <f t="shared" si="2896"/>
        <v>0</v>
      </c>
      <c r="F568" s="190">
        <f t="shared" si="2896"/>
        <v>0</v>
      </c>
      <c r="G568" s="190">
        <f t="shared" si="2896"/>
        <v>0</v>
      </c>
      <c r="H568" s="190">
        <f t="shared" si="2896"/>
        <v>0</v>
      </c>
      <c r="I568" s="190">
        <f t="shared" si="2896"/>
        <v>0</v>
      </c>
      <c r="J568" s="190">
        <f t="shared" si="2896"/>
        <v>0</v>
      </c>
      <c r="K568" s="190">
        <f t="shared" si="2896"/>
        <v>0</v>
      </c>
      <c r="L568" s="190">
        <f t="shared" si="2896"/>
        <v>0</v>
      </c>
      <c r="M568" s="190">
        <f t="shared" si="2896"/>
        <v>0</v>
      </c>
      <c r="N568" s="190">
        <f t="shared" si="2896"/>
        <v>0</v>
      </c>
      <c r="O568" s="190">
        <f t="shared" si="2896"/>
        <v>0</v>
      </c>
      <c r="P568" s="190">
        <f t="shared" si="2896"/>
        <v>0</v>
      </c>
      <c r="Q568" s="190">
        <f t="shared" si="2896"/>
        <v>0</v>
      </c>
      <c r="R568" s="190">
        <f t="shared" si="2896"/>
        <v>0</v>
      </c>
      <c r="S568" s="190">
        <f t="shared" si="2896"/>
        <v>0</v>
      </c>
      <c r="T568" s="190">
        <f t="shared" ref="T568:BN568" si="2897">IFERROR(T580,0)+IFERROR(T586,0)+IFERROR(T592,0)+IFERROR(T598,0)+IFERROR(T604,0)</f>
        <v>0</v>
      </c>
      <c r="U568" s="190">
        <f t="shared" si="2897"/>
        <v>0</v>
      </c>
      <c r="V568" s="190">
        <f t="shared" si="2897"/>
        <v>0</v>
      </c>
      <c r="W568" s="190">
        <f t="shared" si="2897"/>
        <v>0</v>
      </c>
      <c r="X568" s="190">
        <f t="shared" si="2897"/>
        <v>0</v>
      </c>
      <c r="Y568" s="190">
        <f t="shared" si="2897"/>
        <v>0</v>
      </c>
      <c r="Z568" s="190">
        <f t="shared" si="2897"/>
        <v>0</v>
      </c>
      <c r="AA568" s="190">
        <f t="shared" si="2897"/>
        <v>0</v>
      </c>
      <c r="AB568" s="190">
        <f t="shared" si="2897"/>
        <v>0</v>
      </c>
      <c r="AC568" s="190">
        <f t="shared" si="2897"/>
        <v>0</v>
      </c>
      <c r="AD568" s="190">
        <f t="shared" si="2897"/>
        <v>0</v>
      </c>
      <c r="AE568" s="190">
        <f t="shared" si="2897"/>
        <v>0</v>
      </c>
      <c r="AF568" s="190">
        <f t="shared" si="2897"/>
        <v>0</v>
      </c>
      <c r="AG568" s="190">
        <f t="shared" si="2897"/>
        <v>0</v>
      </c>
      <c r="AH568" s="190">
        <f t="shared" si="2897"/>
        <v>0</v>
      </c>
      <c r="AI568" s="190">
        <f t="shared" si="2897"/>
        <v>0</v>
      </c>
      <c r="AJ568" s="190">
        <f t="shared" si="2897"/>
        <v>0</v>
      </c>
      <c r="AK568" s="190">
        <f t="shared" si="2897"/>
        <v>0</v>
      </c>
      <c r="AL568" s="190">
        <f t="shared" si="2897"/>
        <v>0</v>
      </c>
      <c r="AM568" s="190">
        <f t="shared" si="2897"/>
        <v>0</v>
      </c>
      <c r="AN568" s="190">
        <f t="shared" si="2897"/>
        <v>0</v>
      </c>
      <c r="AO568" s="190">
        <f t="shared" si="2897"/>
        <v>0</v>
      </c>
      <c r="AP568" s="190">
        <f t="shared" si="2897"/>
        <v>0</v>
      </c>
      <c r="AQ568" s="190">
        <f t="shared" si="2897"/>
        <v>0</v>
      </c>
      <c r="AR568" s="190">
        <f t="shared" si="2897"/>
        <v>0</v>
      </c>
      <c r="AS568" s="190">
        <f t="shared" si="2897"/>
        <v>0</v>
      </c>
      <c r="AT568" s="190">
        <f t="shared" si="2897"/>
        <v>0</v>
      </c>
      <c r="AU568" s="190">
        <f t="shared" si="2897"/>
        <v>0</v>
      </c>
      <c r="AV568" s="190">
        <f t="shared" si="2897"/>
        <v>0</v>
      </c>
      <c r="AW568" s="190">
        <f t="shared" si="2897"/>
        <v>0</v>
      </c>
      <c r="AX568" s="190">
        <f t="shared" si="2897"/>
        <v>0</v>
      </c>
      <c r="AY568" s="190">
        <f t="shared" si="2897"/>
        <v>0</v>
      </c>
      <c r="AZ568" s="190">
        <f t="shared" si="2897"/>
        <v>0</v>
      </c>
      <c r="BA568" s="190">
        <f t="shared" si="2897"/>
        <v>0</v>
      </c>
      <c r="BB568" s="190">
        <f t="shared" si="2897"/>
        <v>0</v>
      </c>
      <c r="BC568" s="190">
        <f t="shared" si="2897"/>
        <v>0</v>
      </c>
      <c r="BD568" s="190">
        <f t="shared" si="2897"/>
        <v>0</v>
      </c>
      <c r="BE568" s="190">
        <f t="shared" si="2897"/>
        <v>0</v>
      </c>
      <c r="BF568" s="190">
        <f t="shared" si="2897"/>
        <v>0</v>
      </c>
      <c r="BG568" s="190">
        <f t="shared" si="2897"/>
        <v>0</v>
      </c>
      <c r="BH568" s="190">
        <f t="shared" si="2897"/>
        <v>0</v>
      </c>
      <c r="BI568" s="190">
        <f t="shared" si="2897"/>
        <v>0</v>
      </c>
      <c r="BJ568" s="190">
        <f t="shared" si="2897"/>
        <v>0</v>
      </c>
      <c r="BK568" s="190">
        <f t="shared" si="2897"/>
        <v>0</v>
      </c>
      <c r="BL568" s="190">
        <f t="shared" si="2897"/>
        <v>0</v>
      </c>
      <c r="BM568" s="190">
        <f t="shared" si="2897"/>
        <v>0</v>
      </c>
      <c r="BN568" s="190">
        <f t="shared" si="2897"/>
        <v>0</v>
      </c>
    </row>
    <row r="569" spans="1:66" s="124" customFormat="1">
      <c r="C569" s="124" t="s">
        <v>29</v>
      </c>
      <c r="D569" s="190">
        <f t="shared" si="2896"/>
        <v>0</v>
      </c>
      <c r="E569" s="190">
        <f t="shared" si="2896"/>
        <v>0</v>
      </c>
      <c r="F569" s="190">
        <f t="shared" si="2896"/>
        <v>0</v>
      </c>
      <c r="G569" s="190">
        <f t="shared" si="2896"/>
        <v>0</v>
      </c>
      <c r="H569" s="190">
        <f t="shared" si="2896"/>
        <v>0</v>
      </c>
      <c r="I569" s="190">
        <f t="shared" si="2896"/>
        <v>0</v>
      </c>
      <c r="J569" s="190">
        <f t="shared" si="2896"/>
        <v>0</v>
      </c>
      <c r="K569" s="190">
        <f t="shared" si="2896"/>
        <v>0</v>
      </c>
      <c r="L569" s="190">
        <f t="shared" si="2896"/>
        <v>0</v>
      </c>
      <c r="M569" s="190">
        <f t="shared" si="2896"/>
        <v>0</v>
      </c>
      <c r="N569" s="190">
        <f>IFERROR(N581,0)+IFERROR(N587,0)+IFERROR(N593,0)+IFERROR(N599,0)+IFERROR(N605,0)</f>
        <v>0</v>
      </c>
      <c r="O569" s="190">
        <f t="shared" ref="O569:BN569" si="2898">IFERROR(O581,0)+IFERROR(O587,0)+IFERROR(O593,0)+IFERROR(O599,0)+IFERROR(O605,0)</f>
        <v>0</v>
      </c>
      <c r="P569" s="190">
        <f t="shared" si="2898"/>
        <v>0</v>
      </c>
      <c r="Q569" s="190">
        <f t="shared" si="2898"/>
        <v>0</v>
      </c>
      <c r="R569" s="190">
        <f t="shared" si="2898"/>
        <v>0</v>
      </c>
      <c r="S569" s="190">
        <f t="shared" si="2898"/>
        <v>0</v>
      </c>
      <c r="T569" s="190">
        <f t="shared" si="2898"/>
        <v>0</v>
      </c>
      <c r="U569" s="190">
        <f t="shared" si="2898"/>
        <v>0</v>
      </c>
      <c r="V569" s="190">
        <f t="shared" si="2898"/>
        <v>0</v>
      </c>
      <c r="W569" s="190">
        <f t="shared" si="2898"/>
        <v>0</v>
      </c>
      <c r="X569" s="190">
        <f t="shared" si="2898"/>
        <v>0</v>
      </c>
      <c r="Y569" s="190">
        <f t="shared" si="2898"/>
        <v>0</v>
      </c>
      <c r="Z569" s="190">
        <f t="shared" si="2898"/>
        <v>0</v>
      </c>
      <c r="AA569" s="190">
        <f t="shared" si="2898"/>
        <v>0</v>
      </c>
      <c r="AB569" s="190">
        <f t="shared" si="2898"/>
        <v>0</v>
      </c>
      <c r="AC569" s="190">
        <f t="shared" si="2898"/>
        <v>0</v>
      </c>
      <c r="AD569" s="190">
        <f t="shared" si="2898"/>
        <v>0</v>
      </c>
      <c r="AE569" s="190">
        <f t="shared" si="2898"/>
        <v>0</v>
      </c>
      <c r="AF569" s="190">
        <f t="shared" si="2898"/>
        <v>0</v>
      </c>
      <c r="AG569" s="190">
        <f t="shared" si="2898"/>
        <v>0</v>
      </c>
      <c r="AH569" s="190">
        <f t="shared" si="2898"/>
        <v>0</v>
      </c>
      <c r="AI569" s="190">
        <f t="shared" si="2898"/>
        <v>0</v>
      </c>
      <c r="AJ569" s="190">
        <f t="shared" si="2898"/>
        <v>0</v>
      </c>
      <c r="AK569" s="190">
        <f t="shared" si="2898"/>
        <v>0</v>
      </c>
      <c r="AL569" s="190">
        <f t="shared" si="2898"/>
        <v>0</v>
      </c>
      <c r="AM569" s="190">
        <f t="shared" si="2898"/>
        <v>0</v>
      </c>
      <c r="AN569" s="190">
        <f t="shared" si="2898"/>
        <v>0</v>
      </c>
      <c r="AO569" s="190">
        <f t="shared" si="2898"/>
        <v>0</v>
      </c>
      <c r="AP569" s="190">
        <f t="shared" si="2898"/>
        <v>0</v>
      </c>
      <c r="AQ569" s="190">
        <f t="shared" si="2898"/>
        <v>0</v>
      </c>
      <c r="AR569" s="190">
        <f t="shared" si="2898"/>
        <v>0</v>
      </c>
      <c r="AS569" s="190">
        <f t="shared" si="2898"/>
        <v>0</v>
      </c>
      <c r="AT569" s="190">
        <f t="shared" si="2898"/>
        <v>0</v>
      </c>
      <c r="AU569" s="190">
        <f t="shared" si="2898"/>
        <v>0</v>
      </c>
      <c r="AV569" s="190">
        <f t="shared" si="2898"/>
        <v>0</v>
      </c>
      <c r="AW569" s="190">
        <f t="shared" si="2898"/>
        <v>0</v>
      </c>
      <c r="AX569" s="190">
        <f t="shared" si="2898"/>
        <v>0</v>
      </c>
      <c r="AY569" s="190">
        <f t="shared" si="2898"/>
        <v>0</v>
      </c>
      <c r="AZ569" s="190">
        <f t="shared" si="2898"/>
        <v>0</v>
      </c>
      <c r="BA569" s="190">
        <f t="shared" si="2898"/>
        <v>0</v>
      </c>
      <c r="BB569" s="190">
        <f t="shared" si="2898"/>
        <v>0</v>
      </c>
      <c r="BC569" s="190">
        <f t="shared" si="2898"/>
        <v>0</v>
      </c>
      <c r="BD569" s="190">
        <f t="shared" si="2898"/>
        <v>0</v>
      </c>
      <c r="BE569" s="190">
        <f t="shared" si="2898"/>
        <v>0</v>
      </c>
      <c r="BF569" s="190">
        <f t="shared" si="2898"/>
        <v>0</v>
      </c>
      <c r="BG569" s="190">
        <f t="shared" si="2898"/>
        <v>0</v>
      </c>
      <c r="BH569" s="190">
        <f t="shared" si="2898"/>
        <v>0</v>
      </c>
      <c r="BI569" s="190">
        <f t="shared" si="2898"/>
        <v>0</v>
      </c>
      <c r="BJ569" s="190">
        <f t="shared" si="2898"/>
        <v>0</v>
      </c>
      <c r="BK569" s="190">
        <f t="shared" si="2898"/>
        <v>0</v>
      </c>
      <c r="BL569" s="190">
        <f t="shared" si="2898"/>
        <v>0</v>
      </c>
      <c r="BM569" s="190">
        <f t="shared" si="2898"/>
        <v>0</v>
      </c>
      <c r="BN569" s="190">
        <f t="shared" si="2898"/>
        <v>0</v>
      </c>
    </row>
    <row r="570" spans="1:66" s="124" customFormat="1">
      <c r="C570" s="124" t="s">
        <v>31</v>
      </c>
      <c r="D570" s="190">
        <f t="shared" ref="D570:BN570" si="2899">IFERROR(D582,0)+IFERROR(D588,0)+IFERROR(D594,0)+IFERROR(D600,0)+IFERROR(D606,0)</f>
        <v>0</v>
      </c>
      <c r="E570" s="190">
        <f t="shared" si="2899"/>
        <v>0</v>
      </c>
      <c r="F570" s="190">
        <f t="shared" si="2899"/>
        <v>0</v>
      </c>
      <c r="G570" s="190">
        <f t="shared" si="2899"/>
        <v>0</v>
      </c>
      <c r="H570" s="190">
        <f t="shared" si="2899"/>
        <v>0</v>
      </c>
      <c r="I570" s="190">
        <f t="shared" si="2899"/>
        <v>0</v>
      </c>
      <c r="J570" s="190">
        <f t="shared" si="2899"/>
        <v>0</v>
      </c>
      <c r="K570" s="190">
        <f t="shared" si="2899"/>
        <v>0</v>
      </c>
      <c r="L570" s="190">
        <f t="shared" si="2899"/>
        <v>0</v>
      </c>
      <c r="M570" s="190">
        <f t="shared" si="2899"/>
        <v>0</v>
      </c>
      <c r="N570" s="190">
        <f t="shared" si="2899"/>
        <v>0</v>
      </c>
      <c r="O570" s="190">
        <f t="shared" si="2899"/>
        <v>0</v>
      </c>
      <c r="P570" s="190">
        <f t="shared" si="2899"/>
        <v>0</v>
      </c>
      <c r="Q570" s="190">
        <f t="shared" si="2899"/>
        <v>0</v>
      </c>
      <c r="R570" s="190">
        <f t="shared" si="2899"/>
        <v>0</v>
      </c>
      <c r="S570" s="190">
        <f t="shared" si="2899"/>
        <v>0</v>
      </c>
      <c r="T570" s="190">
        <f t="shared" si="2899"/>
        <v>0</v>
      </c>
      <c r="U570" s="190">
        <f t="shared" si="2899"/>
        <v>0</v>
      </c>
      <c r="V570" s="190">
        <f t="shared" si="2899"/>
        <v>0</v>
      </c>
      <c r="W570" s="190">
        <f t="shared" si="2899"/>
        <v>0</v>
      </c>
      <c r="X570" s="190">
        <f t="shared" si="2899"/>
        <v>0</v>
      </c>
      <c r="Y570" s="190">
        <f t="shared" si="2899"/>
        <v>0</v>
      </c>
      <c r="Z570" s="190">
        <f t="shared" si="2899"/>
        <v>0</v>
      </c>
      <c r="AA570" s="190">
        <f t="shared" si="2899"/>
        <v>0</v>
      </c>
      <c r="AB570" s="190">
        <f t="shared" si="2899"/>
        <v>0</v>
      </c>
      <c r="AC570" s="190">
        <f t="shared" si="2899"/>
        <v>0</v>
      </c>
      <c r="AD570" s="190">
        <f t="shared" si="2899"/>
        <v>0</v>
      </c>
      <c r="AE570" s="190">
        <f t="shared" si="2899"/>
        <v>0</v>
      </c>
      <c r="AF570" s="190">
        <f t="shared" si="2899"/>
        <v>0</v>
      </c>
      <c r="AG570" s="190">
        <f t="shared" si="2899"/>
        <v>0</v>
      </c>
      <c r="AH570" s="190">
        <f t="shared" si="2899"/>
        <v>0</v>
      </c>
      <c r="AI570" s="190">
        <f t="shared" si="2899"/>
        <v>0</v>
      </c>
      <c r="AJ570" s="190">
        <f t="shared" si="2899"/>
        <v>0</v>
      </c>
      <c r="AK570" s="190">
        <f t="shared" si="2899"/>
        <v>0</v>
      </c>
      <c r="AL570" s="190">
        <f t="shared" si="2899"/>
        <v>0</v>
      </c>
      <c r="AM570" s="190">
        <f t="shared" si="2899"/>
        <v>0</v>
      </c>
      <c r="AN570" s="190">
        <f t="shared" si="2899"/>
        <v>0</v>
      </c>
      <c r="AO570" s="190">
        <f t="shared" si="2899"/>
        <v>0</v>
      </c>
      <c r="AP570" s="190">
        <f t="shared" si="2899"/>
        <v>0</v>
      </c>
      <c r="AQ570" s="190">
        <f t="shared" si="2899"/>
        <v>0</v>
      </c>
      <c r="AR570" s="190">
        <f t="shared" si="2899"/>
        <v>0</v>
      </c>
      <c r="AS570" s="190">
        <f t="shared" si="2899"/>
        <v>0</v>
      </c>
      <c r="AT570" s="190">
        <f t="shared" si="2899"/>
        <v>0</v>
      </c>
      <c r="AU570" s="190">
        <f t="shared" si="2899"/>
        <v>0</v>
      </c>
      <c r="AV570" s="190">
        <f t="shared" si="2899"/>
        <v>0</v>
      </c>
      <c r="AW570" s="190">
        <f t="shared" si="2899"/>
        <v>0</v>
      </c>
      <c r="AX570" s="190">
        <f t="shared" si="2899"/>
        <v>0</v>
      </c>
      <c r="AY570" s="190">
        <f t="shared" si="2899"/>
        <v>0</v>
      </c>
      <c r="AZ570" s="190">
        <f t="shared" si="2899"/>
        <v>0</v>
      </c>
      <c r="BA570" s="190">
        <f t="shared" si="2899"/>
        <v>0</v>
      </c>
      <c r="BB570" s="190">
        <f t="shared" si="2899"/>
        <v>0</v>
      </c>
      <c r="BC570" s="190">
        <f t="shared" si="2899"/>
        <v>0</v>
      </c>
      <c r="BD570" s="190">
        <f t="shared" si="2899"/>
        <v>0</v>
      </c>
      <c r="BE570" s="190">
        <f t="shared" si="2899"/>
        <v>0</v>
      </c>
      <c r="BF570" s="190">
        <f t="shared" si="2899"/>
        <v>0</v>
      </c>
      <c r="BG570" s="190">
        <f t="shared" si="2899"/>
        <v>0</v>
      </c>
      <c r="BH570" s="190">
        <f t="shared" si="2899"/>
        <v>0</v>
      </c>
      <c r="BI570" s="190">
        <f t="shared" si="2899"/>
        <v>0</v>
      </c>
      <c r="BJ570" s="190">
        <f t="shared" si="2899"/>
        <v>0</v>
      </c>
      <c r="BK570" s="190">
        <f t="shared" si="2899"/>
        <v>0</v>
      </c>
      <c r="BL570" s="190">
        <f t="shared" si="2899"/>
        <v>0</v>
      </c>
      <c r="BM570" s="190">
        <f t="shared" si="2899"/>
        <v>0</v>
      </c>
      <c r="BN570" s="190">
        <f t="shared" si="2899"/>
        <v>0</v>
      </c>
    </row>
    <row r="571" spans="1:66" s="124" customFormat="1">
      <c r="C571" s="124" t="s">
        <v>33</v>
      </c>
      <c r="D571" s="190">
        <f t="shared" ref="D571:BN572" si="2900">IFERROR(D583,0)+IFERROR(D589,0)+IFERROR(D595,0)+IFERROR(D601,0)+IFERROR(D607,0)</f>
        <v>0</v>
      </c>
      <c r="E571" s="190">
        <f t="shared" si="2900"/>
        <v>0</v>
      </c>
      <c r="F571" s="190">
        <f t="shared" si="2900"/>
        <v>0</v>
      </c>
      <c r="G571" s="190">
        <f t="shared" si="2900"/>
        <v>0</v>
      </c>
      <c r="H571" s="190">
        <f t="shared" si="2900"/>
        <v>0</v>
      </c>
      <c r="I571" s="190">
        <f t="shared" si="2900"/>
        <v>0</v>
      </c>
      <c r="J571" s="190">
        <f t="shared" si="2900"/>
        <v>0</v>
      </c>
      <c r="K571" s="190">
        <f t="shared" si="2900"/>
        <v>0</v>
      </c>
      <c r="L571" s="190">
        <f t="shared" si="2900"/>
        <v>0</v>
      </c>
      <c r="M571" s="190">
        <f t="shared" si="2900"/>
        <v>0</v>
      </c>
      <c r="N571" s="190">
        <f t="shared" si="2900"/>
        <v>0</v>
      </c>
      <c r="O571" s="190">
        <f t="shared" si="2900"/>
        <v>0</v>
      </c>
      <c r="P571" s="190">
        <f t="shared" si="2900"/>
        <v>0</v>
      </c>
      <c r="Q571" s="190">
        <f t="shared" si="2900"/>
        <v>0</v>
      </c>
      <c r="R571" s="190">
        <f t="shared" si="2900"/>
        <v>0</v>
      </c>
      <c r="S571" s="190">
        <f t="shared" si="2900"/>
        <v>0</v>
      </c>
      <c r="T571" s="190">
        <f t="shared" si="2900"/>
        <v>0</v>
      </c>
      <c r="U571" s="190">
        <f t="shared" si="2900"/>
        <v>0</v>
      </c>
      <c r="V571" s="190">
        <f t="shared" si="2900"/>
        <v>0</v>
      </c>
      <c r="W571" s="190">
        <f t="shared" si="2900"/>
        <v>0</v>
      </c>
      <c r="X571" s="190">
        <f t="shared" si="2900"/>
        <v>0</v>
      </c>
      <c r="Y571" s="190">
        <f t="shared" si="2900"/>
        <v>0</v>
      </c>
      <c r="Z571" s="190">
        <f t="shared" si="2900"/>
        <v>0</v>
      </c>
      <c r="AA571" s="190">
        <f t="shared" si="2900"/>
        <v>0</v>
      </c>
      <c r="AB571" s="190">
        <f t="shared" si="2900"/>
        <v>0</v>
      </c>
      <c r="AC571" s="190">
        <f t="shared" si="2900"/>
        <v>0</v>
      </c>
      <c r="AD571" s="190">
        <f t="shared" si="2900"/>
        <v>0</v>
      </c>
      <c r="AE571" s="190">
        <f t="shared" si="2900"/>
        <v>0</v>
      </c>
      <c r="AF571" s="190">
        <f t="shared" si="2900"/>
        <v>0</v>
      </c>
      <c r="AG571" s="190">
        <f t="shared" si="2900"/>
        <v>0</v>
      </c>
      <c r="AH571" s="190">
        <f t="shared" si="2900"/>
        <v>0</v>
      </c>
      <c r="AI571" s="190">
        <f t="shared" si="2900"/>
        <v>0</v>
      </c>
      <c r="AJ571" s="190">
        <f t="shared" si="2900"/>
        <v>0</v>
      </c>
      <c r="AK571" s="190">
        <f t="shared" si="2900"/>
        <v>0</v>
      </c>
      <c r="AL571" s="190">
        <f t="shared" si="2900"/>
        <v>0</v>
      </c>
      <c r="AM571" s="190">
        <f t="shared" si="2900"/>
        <v>0</v>
      </c>
      <c r="AN571" s="190">
        <f t="shared" si="2900"/>
        <v>0</v>
      </c>
      <c r="AO571" s="190">
        <f t="shared" si="2900"/>
        <v>0</v>
      </c>
      <c r="AP571" s="190">
        <f t="shared" si="2900"/>
        <v>0</v>
      </c>
      <c r="AQ571" s="190">
        <f t="shared" si="2900"/>
        <v>0</v>
      </c>
      <c r="AR571" s="190">
        <f t="shared" si="2900"/>
        <v>0</v>
      </c>
      <c r="AS571" s="190">
        <f t="shared" si="2900"/>
        <v>0</v>
      </c>
      <c r="AT571" s="190">
        <f t="shared" si="2900"/>
        <v>0</v>
      </c>
      <c r="AU571" s="190">
        <f t="shared" si="2900"/>
        <v>0</v>
      </c>
      <c r="AV571" s="190">
        <f t="shared" si="2900"/>
        <v>0</v>
      </c>
      <c r="AW571" s="190">
        <f t="shared" si="2900"/>
        <v>0</v>
      </c>
      <c r="AX571" s="190">
        <f t="shared" si="2900"/>
        <v>0</v>
      </c>
      <c r="AY571" s="190">
        <f t="shared" si="2900"/>
        <v>0</v>
      </c>
      <c r="AZ571" s="190">
        <f t="shared" si="2900"/>
        <v>0</v>
      </c>
      <c r="BA571" s="190">
        <f t="shared" si="2900"/>
        <v>0</v>
      </c>
      <c r="BB571" s="190">
        <f t="shared" si="2900"/>
        <v>0</v>
      </c>
      <c r="BC571" s="190">
        <f t="shared" si="2900"/>
        <v>0</v>
      </c>
      <c r="BD571" s="190">
        <f t="shared" si="2900"/>
        <v>0</v>
      </c>
      <c r="BE571" s="190">
        <f t="shared" si="2900"/>
        <v>0</v>
      </c>
      <c r="BF571" s="190">
        <f t="shared" si="2900"/>
        <v>0</v>
      </c>
      <c r="BG571" s="190">
        <f t="shared" si="2900"/>
        <v>0</v>
      </c>
      <c r="BH571" s="190">
        <f t="shared" si="2900"/>
        <v>0</v>
      </c>
      <c r="BI571" s="190">
        <f t="shared" si="2900"/>
        <v>0</v>
      </c>
      <c r="BJ571" s="190">
        <f t="shared" si="2900"/>
        <v>0</v>
      </c>
      <c r="BK571" s="190">
        <f t="shared" si="2900"/>
        <v>0</v>
      </c>
      <c r="BL571" s="190">
        <f t="shared" si="2900"/>
        <v>0</v>
      </c>
      <c r="BM571" s="190">
        <f t="shared" si="2900"/>
        <v>0</v>
      </c>
      <c r="BN571" s="190">
        <f t="shared" si="2900"/>
        <v>0</v>
      </c>
    </row>
    <row r="572" spans="1:66" s="124" customFormat="1">
      <c r="C572" s="124" t="s">
        <v>304</v>
      </c>
      <c r="D572" s="190">
        <f t="shared" si="2900"/>
        <v>0</v>
      </c>
      <c r="E572" s="190">
        <f t="shared" si="2900"/>
        <v>0</v>
      </c>
      <c r="F572" s="190">
        <f t="shared" si="2900"/>
        <v>0</v>
      </c>
      <c r="G572" s="190">
        <f t="shared" si="2900"/>
        <v>0</v>
      </c>
      <c r="H572" s="190">
        <f t="shared" si="2900"/>
        <v>0</v>
      </c>
      <c r="I572" s="190">
        <f t="shared" si="2900"/>
        <v>0</v>
      </c>
      <c r="J572" s="190">
        <f t="shared" si="2900"/>
        <v>0</v>
      </c>
      <c r="K572" s="190">
        <f t="shared" si="2900"/>
        <v>0</v>
      </c>
      <c r="L572" s="190">
        <f t="shared" si="2900"/>
        <v>0</v>
      </c>
      <c r="M572" s="190">
        <f t="shared" si="2900"/>
        <v>0</v>
      </c>
      <c r="N572" s="190">
        <f t="shared" si="2900"/>
        <v>0</v>
      </c>
      <c r="O572" s="190">
        <f t="shared" si="2900"/>
        <v>0</v>
      </c>
      <c r="P572" s="190">
        <f t="shared" si="2900"/>
        <v>0</v>
      </c>
      <c r="Q572" s="190">
        <f t="shared" si="2900"/>
        <v>0</v>
      </c>
      <c r="R572" s="190">
        <f t="shared" si="2900"/>
        <v>0</v>
      </c>
      <c r="S572" s="190">
        <f t="shared" si="2900"/>
        <v>0</v>
      </c>
      <c r="T572" s="190">
        <f t="shared" si="2900"/>
        <v>0</v>
      </c>
      <c r="U572" s="190">
        <f t="shared" si="2900"/>
        <v>0</v>
      </c>
      <c r="V572" s="190">
        <f t="shared" si="2900"/>
        <v>0</v>
      </c>
      <c r="W572" s="190">
        <f t="shared" si="2900"/>
        <v>0</v>
      </c>
      <c r="X572" s="190">
        <f t="shared" si="2900"/>
        <v>0</v>
      </c>
      <c r="Y572" s="190">
        <f t="shared" si="2900"/>
        <v>0</v>
      </c>
      <c r="Z572" s="190">
        <f t="shared" si="2900"/>
        <v>0</v>
      </c>
      <c r="AA572" s="190">
        <f t="shared" si="2900"/>
        <v>0</v>
      </c>
      <c r="AB572" s="190">
        <f t="shared" si="2900"/>
        <v>0</v>
      </c>
      <c r="AC572" s="190">
        <f t="shared" si="2900"/>
        <v>0</v>
      </c>
      <c r="AD572" s="190">
        <f t="shared" si="2900"/>
        <v>0</v>
      </c>
      <c r="AE572" s="190">
        <f t="shared" si="2900"/>
        <v>0</v>
      </c>
      <c r="AF572" s="190">
        <f t="shared" si="2900"/>
        <v>0</v>
      </c>
      <c r="AG572" s="190">
        <f t="shared" si="2900"/>
        <v>0</v>
      </c>
      <c r="AH572" s="190">
        <f t="shared" si="2900"/>
        <v>0</v>
      </c>
      <c r="AI572" s="190">
        <f t="shared" si="2900"/>
        <v>0</v>
      </c>
      <c r="AJ572" s="190">
        <f t="shared" si="2900"/>
        <v>0</v>
      </c>
      <c r="AK572" s="190">
        <f t="shared" si="2900"/>
        <v>0</v>
      </c>
      <c r="AL572" s="190">
        <f t="shared" si="2900"/>
        <v>0</v>
      </c>
      <c r="AM572" s="190">
        <f t="shared" si="2900"/>
        <v>0</v>
      </c>
      <c r="AN572" s="190">
        <f t="shared" si="2900"/>
        <v>0</v>
      </c>
      <c r="AO572" s="190">
        <f t="shared" si="2900"/>
        <v>0</v>
      </c>
      <c r="AP572" s="190">
        <f t="shared" si="2900"/>
        <v>0</v>
      </c>
      <c r="AQ572" s="190">
        <f t="shared" si="2900"/>
        <v>0</v>
      </c>
      <c r="AR572" s="190">
        <f t="shared" si="2900"/>
        <v>0</v>
      </c>
      <c r="AS572" s="190">
        <f t="shared" si="2900"/>
        <v>0</v>
      </c>
      <c r="AT572" s="190">
        <f t="shared" si="2900"/>
        <v>0</v>
      </c>
      <c r="AU572" s="190">
        <f t="shared" si="2900"/>
        <v>0</v>
      </c>
      <c r="AV572" s="190">
        <f t="shared" si="2900"/>
        <v>0</v>
      </c>
      <c r="AW572" s="190">
        <f t="shared" si="2900"/>
        <v>0</v>
      </c>
      <c r="AX572" s="190">
        <f t="shared" si="2900"/>
        <v>0</v>
      </c>
      <c r="AY572" s="190">
        <f t="shared" si="2900"/>
        <v>0</v>
      </c>
      <c r="AZ572" s="190">
        <f t="shared" si="2900"/>
        <v>0</v>
      </c>
      <c r="BA572" s="190">
        <f t="shared" si="2900"/>
        <v>0</v>
      </c>
      <c r="BB572" s="190">
        <f t="shared" si="2900"/>
        <v>0</v>
      </c>
      <c r="BC572" s="190">
        <f t="shared" si="2900"/>
        <v>0</v>
      </c>
      <c r="BD572" s="190">
        <f t="shared" si="2900"/>
        <v>0</v>
      </c>
      <c r="BE572" s="190">
        <f t="shared" si="2900"/>
        <v>0</v>
      </c>
      <c r="BF572" s="190">
        <f t="shared" si="2900"/>
        <v>0</v>
      </c>
      <c r="BG572" s="190">
        <f t="shared" si="2900"/>
        <v>0</v>
      </c>
      <c r="BH572" s="190">
        <f t="shared" si="2900"/>
        <v>0</v>
      </c>
      <c r="BI572" s="190">
        <f t="shared" si="2900"/>
        <v>0</v>
      </c>
      <c r="BJ572" s="190">
        <f t="shared" si="2900"/>
        <v>0</v>
      </c>
      <c r="BK572" s="190">
        <f t="shared" si="2900"/>
        <v>0</v>
      </c>
      <c r="BL572" s="190">
        <f t="shared" si="2900"/>
        <v>0</v>
      </c>
      <c r="BM572" s="190">
        <f t="shared" si="2900"/>
        <v>0</v>
      </c>
      <c r="BN572" s="190">
        <f t="shared" si="2900"/>
        <v>0</v>
      </c>
    </row>
    <row r="573" spans="1:66" s="124" customFormat="1" hidden="1"/>
    <row r="574" spans="1:66" s="124" customFormat="1" hidden="1"/>
    <row r="575" spans="1:66" s="124" customFormat="1" hidden="1"/>
    <row r="576" spans="1:66" s="124" customFormat="1" hidden="1"/>
    <row r="577" spans="1:66" s="124" customFormat="1" hidden="1"/>
    <row r="578" spans="1:66" s="124" customFormat="1" hidden="1">
      <c r="A578" s="124" t="s">
        <v>300</v>
      </c>
      <c r="B578" s="124">
        <f>B567/5</f>
        <v>0</v>
      </c>
      <c r="C578" s="110"/>
      <c r="D578" s="124">
        <v>2015</v>
      </c>
      <c r="E578" s="124">
        <v>2016</v>
      </c>
      <c r="F578" s="124">
        <v>2017</v>
      </c>
      <c r="G578" s="124">
        <v>2018</v>
      </c>
      <c r="H578" s="124">
        <v>2019</v>
      </c>
      <c r="I578" s="124">
        <v>2020</v>
      </c>
      <c r="J578" s="124">
        <v>2021</v>
      </c>
      <c r="K578" s="124">
        <v>2022</v>
      </c>
      <c r="L578" s="124">
        <v>2023</v>
      </c>
      <c r="M578" s="124">
        <v>2024</v>
      </c>
      <c r="N578" s="124">
        <v>2025</v>
      </c>
      <c r="O578" s="124">
        <v>2026</v>
      </c>
      <c r="P578" s="124">
        <v>2027</v>
      </c>
      <c r="Q578" s="124">
        <v>2028</v>
      </c>
      <c r="R578" s="124">
        <v>2029</v>
      </c>
      <c r="S578" s="124">
        <v>2030</v>
      </c>
      <c r="T578" s="124">
        <v>2031</v>
      </c>
      <c r="U578" s="124">
        <v>2032</v>
      </c>
      <c r="V578" s="124">
        <v>2033</v>
      </c>
      <c r="W578" s="124">
        <v>2034</v>
      </c>
      <c r="X578" s="124">
        <v>2035</v>
      </c>
      <c r="Y578" s="124">
        <v>2036</v>
      </c>
      <c r="Z578" s="124">
        <v>2037</v>
      </c>
      <c r="AA578" s="124">
        <v>2038</v>
      </c>
      <c r="AB578" s="124">
        <v>2039</v>
      </c>
      <c r="AC578" s="124">
        <v>2040</v>
      </c>
      <c r="AD578" s="124">
        <v>2041</v>
      </c>
      <c r="AE578" s="124">
        <v>2042</v>
      </c>
      <c r="AF578" s="124">
        <v>2043</v>
      </c>
      <c r="AG578" s="124">
        <v>2044</v>
      </c>
      <c r="AH578" s="124">
        <v>2045</v>
      </c>
      <c r="AI578" s="124">
        <v>2046</v>
      </c>
      <c r="AJ578" s="124">
        <v>2047</v>
      </c>
      <c r="AK578" s="124">
        <v>2048</v>
      </c>
      <c r="AL578" s="124">
        <v>2049</v>
      </c>
      <c r="AM578" s="124">
        <v>2050</v>
      </c>
      <c r="AN578" s="124">
        <v>2051</v>
      </c>
      <c r="AO578" s="124">
        <v>2052</v>
      </c>
      <c r="AP578" s="124">
        <v>2053</v>
      </c>
      <c r="AQ578" s="124">
        <v>2054</v>
      </c>
      <c r="AR578" s="124">
        <v>2055</v>
      </c>
      <c r="AS578" s="124">
        <v>2056</v>
      </c>
      <c r="AT578" s="124">
        <v>2057</v>
      </c>
      <c r="AU578" s="124">
        <v>2058</v>
      </c>
      <c r="AV578" s="124">
        <v>2059</v>
      </c>
      <c r="AW578" s="124">
        <v>2060</v>
      </c>
      <c r="AX578" s="124">
        <v>2061</v>
      </c>
      <c r="AY578" s="124">
        <v>2062</v>
      </c>
      <c r="AZ578" s="124">
        <v>2063</v>
      </c>
      <c r="BA578" s="124">
        <v>2064</v>
      </c>
      <c r="BB578" s="124">
        <v>2065</v>
      </c>
      <c r="BC578" s="124">
        <v>2066</v>
      </c>
      <c r="BD578" s="124">
        <v>2067</v>
      </c>
      <c r="BE578" s="124">
        <v>2068</v>
      </c>
      <c r="BF578" s="124">
        <v>2069</v>
      </c>
      <c r="BG578" s="124">
        <v>2070</v>
      </c>
      <c r="BH578" s="124">
        <v>2071</v>
      </c>
      <c r="BI578" s="124">
        <v>2072</v>
      </c>
      <c r="BJ578" s="124">
        <v>2073</v>
      </c>
      <c r="BK578" s="124">
        <v>2074</v>
      </c>
      <c r="BL578" s="124">
        <v>2075</v>
      </c>
      <c r="BM578" s="124">
        <v>2076</v>
      </c>
      <c r="BN578" s="124">
        <v>2077</v>
      </c>
    </row>
    <row r="579" spans="1:66" s="124" customFormat="1" hidden="1">
      <c r="A579" s="124" t="s">
        <v>301</v>
      </c>
      <c r="B579" s="124">
        <f>B568</f>
        <v>23</v>
      </c>
      <c r="D579" s="124">
        <f>B579</f>
        <v>23</v>
      </c>
      <c r="E579" s="124">
        <f>IF(D579&gt;0,D579-1,0)</f>
        <v>22</v>
      </c>
      <c r="F579" s="124">
        <f t="shared" ref="F579" si="2901">IF(E579&gt;0,E579-1,0)</f>
        <v>21</v>
      </c>
      <c r="G579" s="124">
        <f t="shared" ref="G579" si="2902">IF(F579&gt;0,F579-1,0)</f>
        <v>20</v>
      </c>
      <c r="H579" s="124">
        <f t="shared" ref="H579" si="2903">IF(G579&gt;0,G579-1,0)</f>
        <v>19</v>
      </c>
      <c r="I579" s="124">
        <f t="shared" ref="I579" si="2904">IF(H579&gt;0,H579-1,0)</f>
        <v>18</v>
      </c>
      <c r="J579" s="124">
        <f t="shared" ref="J579" si="2905">IF(I579&gt;0,I579-1,0)</f>
        <v>17</v>
      </c>
      <c r="K579" s="124">
        <f t="shared" ref="K579" si="2906">IF(J579&gt;0,J579-1,0)</f>
        <v>16</v>
      </c>
      <c r="L579" s="124">
        <f t="shared" ref="L579" si="2907">IF(K579&gt;0,K579-1,0)</f>
        <v>15</v>
      </c>
      <c r="M579" s="124">
        <f t="shared" ref="M579" si="2908">IF(L579&gt;0,L579-1,0)</f>
        <v>14</v>
      </c>
      <c r="N579" s="124">
        <f t="shared" ref="N579" si="2909">IF(M579&gt;0,M579-1,0)</f>
        <v>13</v>
      </c>
      <c r="O579" s="124">
        <f t="shared" ref="O579" si="2910">IF(N579&gt;0,N579-1,0)</f>
        <v>12</v>
      </c>
      <c r="P579" s="124">
        <f t="shared" ref="P579" si="2911">IF(O579&gt;0,O579-1,0)</f>
        <v>11</v>
      </c>
      <c r="Q579" s="124">
        <f t="shared" ref="Q579" si="2912">IF(P579&gt;0,P579-1,0)</f>
        <v>10</v>
      </c>
      <c r="R579" s="124">
        <f t="shared" ref="R579" si="2913">IF(Q579&gt;0,Q579-1,0)</f>
        <v>9</v>
      </c>
      <c r="S579" s="124">
        <f t="shared" ref="S579" si="2914">IF(R579&gt;0,R579-1,0)</f>
        <v>8</v>
      </c>
      <c r="T579" s="124">
        <f t="shared" ref="T579" si="2915">IF(S579&gt;0,S579-1,0)</f>
        <v>7</v>
      </c>
      <c r="U579" s="124">
        <f t="shared" ref="U579" si="2916">IF(T579&gt;0,T579-1,0)</f>
        <v>6</v>
      </c>
      <c r="V579" s="124">
        <f t="shared" ref="V579" si="2917">IF(U579&gt;0,U579-1,0)</f>
        <v>5</v>
      </c>
      <c r="W579" s="124">
        <f t="shared" ref="W579" si="2918">IF(V579&gt;0,V579-1,0)</f>
        <v>4</v>
      </c>
      <c r="X579" s="124">
        <f t="shared" ref="X579" si="2919">IF(W579&gt;0,W579-1,0)</f>
        <v>3</v>
      </c>
      <c r="Y579" s="124">
        <f t="shared" ref="Y579" si="2920">IF(X579&gt;0,X579-1,0)</f>
        <v>2</v>
      </c>
      <c r="Z579" s="124">
        <f t="shared" ref="Z579" si="2921">IF(Y579&gt;0,Y579-1,0)</f>
        <v>1</v>
      </c>
      <c r="AA579" s="124">
        <f t="shared" ref="AA579" si="2922">IF(Z579&gt;0,Z579-1,0)</f>
        <v>0</v>
      </c>
      <c r="AB579" s="124">
        <f t="shared" ref="AB579" si="2923">IF(AA579&gt;0,AA579-1,0)</f>
        <v>0</v>
      </c>
      <c r="AC579" s="124">
        <f t="shared" ref="AC579" si="2924">IF(AB579&gt;0,AB579-1,0)</f>
        <v>0</v>
      </c>
      <c r="AD579" s="124">
        <f t="shared" ref="AD579" si="2925">IF(AC579&gt;0,AC579-1,0)</f>
        <v>0</v>
      </c>
      <c r="AE579" s="124">
        <f t="shared" ref="AE579" si="2926">IF(AD579&gt;0,AD579-1,0)</f>
        <v>0</v>
      </c>
      <c r="AF579" s="124">
        <f t="shared" ref="AF579" si="2927">IF(AE579&gt;0,AE579-1,0)</f>
        <v>0</v>
      </c>
      <c r="AG579" s="124">
        <f t="shared" ref="AG579" si="2928">IF(AF579&gt;0,AF579-1,0)</f>
        <v>0</v>
      </c>
      <c r="AH579" s="124">
        <f t="shared" ref="AH579" si="2929">IF(AG579&gt;0,AG579-1,0)</f>
        <v>0</v>
      </c>
      <c r="AI579" s="124">
        <f t="shared" ref="AI579" si="2930">IF(AH579&gt;0,AH579-1,0)</f>
        <v>0</v>
      </c>
      <c r="AJ579" s="124">
        <f t="shared" ref="AJ579" si="2931">IF(AI579&gt;0,AI579-1,0)</f>
        <v>0</v>
      </c>
      <c r="AK579" s="124">
        <f t="shared" ref="AK579" si="2932">IF(AJ579&gt;0,AJ579-1,0)</f>
        <v>0</v>
      </c>
      <c r="AL579" s="124">
        <f t="shared" ref="AL579" si="2933">IF(AK579&gt;0,AK579-1,0)</f>
        <v>0</v>
      </c>
      <c r="AM579" s="124">
        <f t="shared" ref="AM579" si="2934">IF(AL579&gt;0,AL579-1,0)</f>
        <v>0</v>
      </c>
      <c r="AN579" s="124">
        <f t="shared" ref="AN579" si="2935">IF(AM579&gt;0,AM579-1,0)</f>
        <v>0</v>
      </c>
      <c r="AO579" s="124">
        <f t="shared" ref="AO579" si="2936">IF(AN579&gt;0,AN579-1,0)</f>
        <v>0</v>
      </c>
      <c r="AP579" s="124">
        <f t="shared" ref="AP579" si="2937">IF(AO579&gt;0,AO579-1,0)</f>
        <v>0</v>
      </c>
      <c r="AQ579" s="124">
        <f t="shared" ref="AQ579" si="2938">IF(AP579&gt;0,AP579-1,0)</f>
        <v>0</v>
      </c>
      <c r="AR579" s="124">
        <f t="shared" ref="AR579" si="2939">IF(AQ579&gt;0,AQ579-1,0)</f>
        <v>0</v>
      </c>
      <c r="AS579" s="124">
        <f t="shared" ref="AS579" si="2940">IF(AR579&gt;0,AR579-1,0)</f>
        <v>0</v>
      </c>
      <c r="AT579" s="124">
        <f t="shared" ref="AT579" si="2941">IF(AS579&gt;0,AS579-1,0)</f>
        <v>0</v>
      </c>
      <c r="AU579" s="124">
        <f t="shared" ref="AU579" si="2942">IF(AT579&gt;0,AT579-1,0)</f>
        <v>0</v>
      </c>
      <c r="AV579" s="124">
        <f t="shared" ref="AV579" si="2943">IF(AU579&gt;0,AU579-1,0)</f>
        <v>0</v>
      </c>
      <c r="AW579" s="124">
        <f t="shared" ref="AW579" si="2944">IF(AV579&gt;0,AV579-1,0)</f>
        <v>0</v>
      </c>
      <c r="AX579" s="124">
        <f t="shared" ref="AX579" si="2945">IF(AW579&gt;0,AW579-1,0)</f>
        <v>0</v>
      </c>
      <c r="AY579" s="124">
        <f t="shared" ref="AY579" si="2946">IF(AX579&gt;0,AX579-1,0)</f>
        <v>0</v>
      </c>
      <c r="AZ579" s="124">
        <f t="shared" ref="AZ579" si="2947">IF(AY579&gt;0,AY579-1,0)</f>
        <v>0</v>
      </c>
      <c r="BA579" s="124">
        <f t="shared" ref="BA579" si="2948">IF(AZ579&gt;0,AZ579-1,0)</f>
        <v>0</v>
      </c>
      <c r="BB579" s="124">
        <f t="shared" ref="BB579" si="2949">IF(BA579&gt;0,BA579-1,0)</f>
        <v>0</v>
      </c>
      <c r="BC579" s="124">
        <f t="shared" ref="BC579" si="2950">IF(BB579&gt;0,BB579-1,0)</f>
        <v>0</v>
      </c>
      <c r="BD579" s="124">
        <f t="shared" ref="BD579" si="2951">IF(BC579&gt;0,BC579-1,0)</f>
        <v>0</v>
      </c>
      <c r="BE579" s="124">
        <f t="shared" ref="BE579" si="2952">IF(BD579&gt;0,BD579-1,0)</f>
        <v>0</v>
      </c>
      <c r="BF579" s="124">
        <f t="shared" ref="BF579" si="2953">IF(BE579&gt;0,BE579-1,0)</f>
        <v>0</v>
      </c>
      <c r="BG579" s="124">
        <f t="shared" ref="BG579" si="2954">IF(BF579&gt;0,BF579-1,0)</f>
        <v>0</v>
      </c>
      <c r="BH579" s="124">
        <f t="shared" ref="BH579" si="2955">IF(BG579&gt;0,BG579-1,0)</f>
        <v>0</v>
      </c>
      <c r="BI579" s="124">
        <f t="shared" ref="BI579" si="2956">IF(BH579&gt;0,BH579-1,0)</f>
        <v>0</v>
      </c>
      <c r="BJ579" s="124">
        <f t="shared" ref="BJ579" si="2957">IF(BI579&gt;0,BI579-1,0)</f>
        <v>0</v>
      </c>
      <c r="BK579" s="124">
        <f t="shared" ref="BK579" si="2958">IF(BJ579&gt;0,BJ579-1,0)</f>
        <v>0</v>
      </c>
      <c r="BL579" s="124">
        <f t="shared" ref="BL579" si="2959">IF(BK579&gt;0,BK579-1,0)</f>
        <v>0</v>
      </c>
      <c r="BM579" s="124">
        <f t="shared" ref="BM579" si="2960">IF(BL579&gt;0,BL579-1,0)</f>
        <v>0</v>
      </c>
      <c r="BN579" s="124">
        <f t="shared" ref="BN579" si="2961">IF(BM579&gt;0,BM579-1,0)</f>
        <v>0</v>
      </c>
    </row>
    <row r="580" spans="1:66" s="124" customFormat="1" hidden="1">
      <c r="D580" s="124">
        <f>B578</f>
        <v>0</v>
      </c>
      <c r="E580" s="124">
        <f>D584</f>
        <v>0</v>
      </c>
      <c r="F580" s="124">
        <f t="shared" ref="F580" si="2962">E584</f>
        <v>0</v>
      </c>
      <c r="G580" s="124">
        <f t="shared" ref="G580" si="2963">F584</f>
        <v>0</v>
      </c>
      <c r="H580" s="124">
        <f t="shared" ref="H580" si="2964">G584</f>
        <v>0</v>
      </c>
      <c r="I580" s="124">
        <f t="shared" ref="I580" si="2965">H584</f>
        <v>0</v>
      </c>
      <c r="J580" s="124">
        <f t="shared" ref="J580" si="2966">I584</f>
        <v>0</v>
      </c>
      <c r="K580" s="124">
        <f t="shared" ref="K580" si="2967">J584</f>
        <v>0</v>
      </c>
      <c r="L580" s="124">
        <f t="shared" ref="L580" si="2968">K584</f>
        <v>0</v>
      </c>
      <c r="M580" s="124">
        <f t="shared" ref="M580" si="2969">L584</f>
        <v>0</v>
      </c>
      <c r="N580" s="124">
        <f t="shared" ref="N580" si="2970">M584</f>
        <v>0</v>
      </c>
      <c r="O580" s="124">
        <f t="shared" ref="O580" si="2971">N584</f>
        <v>0</v>
      </c>
      <c r="P580" s="124">
        <f t="shared" ref="P580" si="2972">O584</f>
        <v>0</v>
      </c>
      <c r="Q580" s="124">
        <f t="shared" ref="Q580" si="2973">P584</f>
        <v>0</v>
      </c>
      <c r="R580" s="124">
        <f t="shared" ref="R580" si="2974">Q584</f>
        <v>0</v>
      </c>
      <c r="S580" s="124">
        <f t="shared" ref="S580" si="2975">R584</f>
        <v>0</v>
      </c>
      <c r="T580" s="124">
        <f t="shared" ref="T580" si="2976">S584</f>
        <v>0</v>
      </c>
      <c r="U580" s="124">
        <f t="shared" ref="U580" si="2977">T584</f>
        <v>0</v>
      </c>
      <c r="V580" s="124">
        <f t="shared" ref="V580" si="2978">U584</f>
        <v>0</v>
      </c>
      <c r="W580" s="124">
        <f t="shared" ref="W580" si="2979">V584</f>
        <v>0</v>
      </c>
      <c r="X580" s="124">
        <f t="shared" ref="X580" si="2980">W584</f>
        <v>0</v>
      </c>
      <c r="Y580" s="124">
        <f t="shared" ref="Y580" si="2981">X584</f>
        <v>0</v>
      </c>
      <c r="Z580" s="124">
        <f t="shared" ref="Z580" si="2982">Y584</f>
        <v>0</v>
      </c>
      <c r="AA580" s="124">
        <f t="shared" ref="AA580" si="2983">Z584</f>
        <v>0</v>
      </c>
      <c r="AB580" s="124" t="e">
        <f t="shared" ref="AB580" si="2984">AA584</f>
        <v>#N/A</v>
      </c>
      <c r="AC580" s="124" t="e">
        <f t="shared" ref="AC580" si="2985">AB584</f>
        <v>#N/A</v>
      </c>
      <c r="AD580" s="124" t="e">
        <f t="shared" ref="AD580" si="2986">AC584</f>
        <v>#N/A</v>
      </c>
      <c r="AE580" s="124" t="e">
        <f t="shared" ref="AE580" si="2987">AD584</f>
        <v>#N/A</v>
      </c>
      <c r="AF580" s="124" t="e">
        <f t="shared" ref="AF580" si="2988">AE584</f>
        <v>#N/A</v>
      </c>
      <c r="AG580" s="124" t="e">
        <f t="shared" ref="AG580" si="2989">AF584</f>
        <v>#N/A</v>
      </c>
      <c r="AH580" s="124" t="e">
        <f t="shared" ref="AH580" si="2990">AG584</f>
        <v>#N/A</v>
      </c>
      <c r="AI580" s="124" t="e">
        <f t="shared" ref="AI580" si="2991">AH584</f>
        <v>#N/A</v>
      </c>
      <c r="AJ580" s="124" t="e">
        <f t="shared" ref="AJ580" si="2992">AI584</f>
        <v>#N/A</v>
      </c>
      <c r="AK580" s="124" t="e">
        <f t="shared" ref="AK580" si="2993">AJ584</f>
        <v>#N/A</v>
      </c>
      <c r="AL580" s="124" t="e">
        <f t="shared" ref="AL580" si="2994">AK584</f>
        <v>#N/A</v>
      </c>
      <c r="AM580" s="124" t="e">
        <f t="shared" ref="AM580" si="2995">AL584</f>
        <v>#N/A</v>
      </c>
      <c r="AN580" s="124" t="e">
        <f t="shared" ref="AN580" si="2996">AM584</f>
        <v>#N/A</v>
      </c>
      <c r="AO580" s="124" t="e">
        <f t="shared" ref="AO580" si="2997">AN584</f>
        <v>#N/A</v>
      </c>
      <c r="AP580" s="124" t="e">
        <f t="shared" ref="AP580" si="2998">AO584</f>
        <v>#N/A</v>
      </c>
      <c r="AQ580" s="124" t="e">
        <f t="shared" ref="AQ580" si="2999">AP584</f>
        <v>#N/A</v>
      </c>
      <c r="AR580" s="124" t="e">
        <f t="shared" ref="AR580" si="3000">AQ584</f>
        <v>#N/A</v>
      </c>
      <c r="AS580" s="124" t="e">
        <f t="shared" ref="AS580" si="3001">AR584</f>
        <v>#N/A</v>
      </c>
      <c r="AT580" s="124" t="e">
        <f t="shared" ref="AT580" si="3002">AS584</f>
        <v>#N/A</v>
      </c>
      <c r="AU580" s="124" t="e">
        <f t="shared" ref="AU580" si="3003">AT584</f>
        <v>#N/A</v>
      </c>
      <c r="AV580" s="124" t="e">
        <f t="shared" ref="AV580" si="3004">AU584</f>
        <v>#N/A</v>
      </c>
      <c r="AW580" s="124" t="e">
        <f t="shared" ref="AW580" si="3005">AV584</f>
        <v>#N/A</v>
      </c>
      <c r="AX580" s="124" t="e">
        <f t="shared" ref="AX580" si="3006">AW584</f>
        <v>#N/A</v>
      </c>
      <c r="AY580" s="124" t="e">
        <f t="shared" ref="AY580" si="3007">AX584</f>
        <v>#N/A</v>
      </c>
      <c r="AZ580" s="124" t="e">
        <f t="shared" ref="AZ580" si="3008">AY584</f>
        <v>#N/A</v>
      </c>
      <c r="BA580" s="124" t="e">
        <f t="shared" ref="BA580" si="3009">AZ584</f>
        <v>#N/A</v>
      </c>
      <c r="BB580" s="124" t="e">
        <f t="shared" ref="BB580" si="3010">BA584</f>
        <v>#N/A</v>
      </c>
      <c r="BC580" s="124" t="e">
        <f t="shared" ref="BC580" si="3011">BB584</f>
        <v>#N/A</v>
      </c>
      <c r="BD580" s="124" t="e">
        <f t="shared" ref="BD580" si="3012">BC584</f>
        <v>#N/A</v>
      </c>
      <c r="BE580" s="124" t="e">
        <f t="shared" ref="BE580" si="3013">BD584</f>
        <v>#N/A</v>
      </c>
      <c r="BF580" s="124" t="e">
        <f t="shared" ref="BF580" si="3014">BE584</f>
        <v>#N/A</v>
      </c>
      <c r="BG580" s="124" t="e">
        <f t="shared" ref="BG580" si="3015">BF584</f>
        <v>#N/A</v>
      </c>
      <c r="BH580" s="124" t="e">
        <f t="shared" ref="BH580" si="3016">BG584</f>
        <v>#N/A</v>
      </c>
      <c r="BI580" s="124" t="e">
        <f t="shared" ref="BI580" si="3017">BH584</f>
        <v>#N/A</v>
      </c>
      <c r="BJ580" s="124" t="e">
        <f t="shared" ref="BJ580" si="3018">BI584</f>
        <v>#N/A</v>
      </c>
      <c r="BK580" s="124" t="e">
        <f t="shared" ref="BK580" si="3019">BJ584</f>
        <v>#N/A</v>
      </c>
      <c r="BL580" s="124" t="e">
        <f t="shared" ref="BL580" si="3020">BK584</f>
        <v>#N/A</v>
      </c>
      <c r="BM580" s="124" t="e">
        <f t="shared" ref="BM580" si="3021">BL584</f>
        <v>#N/A</v>
      </c>
      <c r="BN580" s="124" t="e">
        <f t="shared" ref="BN580" si="3022">BM584</f>
        <v>#N/A</v>
      </c>
    </row>
    <row r="581" spans="1:66" s="124" customFormat="1" hidden="1">
      <c r="C581" s="124" t="s">
        <v>29</v>
      </c>
      <c r="D581" s="124">
        <f>IF($D579&gt;=1,($B578/HLOOKUP($D579,'Annuity Cal'!$H$7:$BE$11,2,FALSE))*HLOOKUP(D579,'Annuity Cal'!$H$7:$BE$11,3,FALSE),(IF(D579&lt;=(-1),D579,0)))</f>
        <v>0</v>
      </c>
      <c r="E581" s="124">
        <f>IF($D579&gt;=1,($B578/HLOOKUP($D579,'Annuity Cal'!$H$7:$BE$11,2,FALSE))*HLOOKUP(E579,'Annuity Cal'!$H$7:$BE$11,3,FALSE),(IF(E579&lt;=(-1),E579,0)))</f>
        <v>0</v>
      </c>
      <c r="F581" s="124">
        <f>IF($D579&gt;=1,($B578/HLOOKUP($D579,'Annuity Cal'!$H$7:$BE$11,2,FALSE))*HLOOKUP(F579,'Annuity Cal'!$H$7:$BE$11,3,FALSE),(IF(F579&lt;=(-1),F579,0)))</f>
        <v>0</v>
      </c>
      <c r="G581" s="124">
        <f>IF($D579&gt;=1,($B578/HLOOKUP($D579,'Annuity Cal'!$H$7:$BE$11,2,FALSE))*HLOOKUP(G579,'Annuity Cal'!$H$7:$BE$11,3,FALSE),(IF(G579&lt;=(-1),G579,0)))</f>
        <v>0</v>
      </c>
      <c r="H581" s="124">
        <f>IF($D579&gt;=1,($B578/HLOOKUP($D579,'Annuity Cal'!$H$7:$BE$11,2,FALSE))*HLOOKUP(H579,'Annuity Cal'!$H$7:$BE$11,3,FALSE),(IF(H579&lt;=(-1),H579,0)))</f>
        <v>0</v>
      </c>
      <c r="I581" s="124">
        <f>IF($D579&gt;=1,($B578/HLOOKUP($D579,'Annuity Cal'!$H$7:$BE$11,2,FALSE))*HLOOKUP(I579,'Annuity Cal'!$H$7:$BE$11,3,FALSE),(IF(I579&lt;=(-1),I579,0)))</f>
        <v>0</v>
      </c>
      <c r="J581" s="124">
        <f>IF($D579&gt;=1,($B578/HLOOKUP($D579,'Annuity Cal'!$H$7:$BE$11,2,FALSE))*HLOOKUP(J579,'Annuity Cal'!$H$7:$BE$11,3,FALSE),(IF(J579&lt;=(-1),J579,0)))</f>
        <v>0</v>
      </c>
      <c r="K581" s="124">
        <f>IF($D579&gt;=1,($B578/HLOOKUP($D579,'Annuity Cal'!$H$7:$BE$11,2,FALSE))*HLOOKUP(K579,'Annuity Cal'!$H$7:$BE$11,3,FALSE),(IF(K579&lt;=(-1),K579,0)))</f>
        <v>0</v>
      </c>
      <c r="L581" s="124">
        <f>IF($D579&gt;=1,($B578/HLOOKUP($D579,'Annuity Cal'!$H$7:$BE$11,2,FALSE))*HLOOKUP(L579,'Annuity Cal'!$H$7:$BE$11,3,FALSE),(IF(L579&lt;=(-1),L579,0)))</f>
        <v>0</v>
      </c>
      <c r="M581" s="124">
        <f>IF($D579&gt;=1,($B578/HLOOKUP($D579,'Annuity Cal'!$H$7:$BE$11,2,FALSE))*HLOOKUP(M579,'Annuity Cal'!$H$7:$BE$11,3,FALSE),(IF(M579&lt;=(-1),M579,0)))</f>
        <v>0</v>
      </c>
      <c r="N581" s="124">
        <f>IF($D579&gt;=1,($B578/HLOOKUP($D579,'Annuity Cal'!$H$7:$BE$11,2,FALSE))*HLOOKUP(N579,'Annuity Cal'!$H$7:$BE$11,3,FALSE),(IF(N579&lt;=(-1),N579,0)))</f>
        <v>0</v>
      </c>
      <c r="O581" s="124">
        <f>IF($D579&gt;=1,($B578/HLOOKUP($D579,'Annuity Cal'!$H$7:$BE$11,2,FALSE))*HLOOKUP(O579,'Annuity Cal'!$H$7:$BE$11,3,FALSE),(IF(O579&lt;=(-1),O579,0)))</f>
        <v>0</v>
      </c>
      <c r="P581" s="124">
        <f>IF($D579&gt;=1,($B578/HLOOKUP($D579,'Annuity Cal'!$H$7:$BE$11,2,FALSE))*HLOOKUP(P579,'Annuity Cal'!$H$7:$BE$11,3,FALSE),(IF(P579&lt;=(-1),P579,0)))</f>
        <v>0</v>
      </c>
      <c r="Q581" s="124">
        <f>IF($D579&gt;=1,($B578/HLOOKUP($D579,'Annuity Cal'!$H$7:$BE$11,2,FALSE))*HLOOKUP(Q579,'Annuity Cal'!$H$7:$BE$11,3,FALSE),(IF(Q579&lt;=(-1),Q579,0)))</f>
        <v>0</v>
      </c>
      <c r="R581" s="124">
        <f>IF($D579&gt;=1,($B578/HLOOKUP($D579,'Annuity Cal'!$H$7:$BE$11,2,FALSE))*HLOOKUP(R579,'Annuity Cal'!$H$7:$BE$11,3,FALSE),(IF(R579&lt;=(-1),R579,0)))</f>
        <v>0</v>
      </c>
      <c r="S581" s="124">
        <f>IF($D579&gt;=1,($B578/HLOOKUP($D579,'Annuity Cal'!$H$7:$BE$11,2,FALSE))*HLOOKUP(S579,'Annuity Cal'!$H$7:$BE$11,3,FALSE),(IF(S579&lt;=(-1),S579,0)))</f>
        <v>0</v>
      </c>
      <c r="T581" s="124">
        <f>IF($D579&gt;=1,($B578/HLOOKUP($D579,'Annuity Cal'!$H$7:$BE$11,2,FALSE))*HLOOKUP(T579,'Annuity Cal'!$H$7:$BE$11,3,FALSE),(IF(T579&lt;=(-1),T579,0)))</f>
        <v>0</v>
      </c>
      <c r="U581" s="124">
        <f>IF($D579&gt;=1,($B578/HLOOKUP($D579,'Annuity Cal'!$H$7:$BE$11,2,FALSE))*HLOOKUP(U579,'Annuity Cal'!$H$7:$BE$11,3,FALSE),(IF(U579&lt;=(-1),U579,0)))</f>
        <v>0</v>
      </c>
      <c r="V581" s="124">
        <f>IF($D579&gt;=1,($B578/HLOOKUP($D579,'Annuity Cal'!$H$7:$BE$11,2,FALSE))*HLOOKUP(V579,'Annuity Cal'!$H$7:$BE$11,3,FALSE),(IF(V579&lt;=(-1),V579,0)))</f>
        <v>0</v>
      </c>
      <c r="W581" s="124">
        <f>IF($D579&gt;=1,($B578/HLOOKUP($D579,'Annuity Cal'!$H$7:$BE$11,2,FALSE))*HLOOKUP(W579,'Annuity Cal'!$H$7:$BE$11,3,FALSE),(IF(W579&lt;=(-1),W579,0)))</f>
        <v>0</v>
      </c>
      <c r="X581" s="124">
        <f>IF($D579&gt;=1,($B578/HLOOKUP($D579,'Annuity Cal'!$H$7:$BE$11,2,FALSE))*HLOOKUP(X579,'Annuity Cal'!$H$7:$BE$11,3,FALSE),(IF(X579&lt;=(-1),X579,0)))</f>
        <v>0</v>
      </c>
      <c r="Y581" s="124">
        <f>IF($D579&gt;=1,($B578/HLOOKUP($D579,'Annuity Cal'!$H$7:$BE$11,2,FALSE))*HLOOKUP(Y579,'Annuity Cal'!$H$7:$BE$11,3,FALSE),(IF(Y579&lt;=(-1),Y579,0)))</f>
        <v>0</v>
      </c>
      <c r="Z581" s="124">
        <f>IF($D579&gt;=1,($B578/HLOOKUP($D579,'Annuity Cal'!$H$7:$BE$11,2,FALSE))*HLOOKUP(Z579,'Annuity Cal'!$H$7:$BE$11,3,FALSE),(IF(Z579&lt;=(-1),Z579,0)))</f>
        <v>0</v>
      </c>
      <c r="AA581" s="124" t="e">
        <f>IF($D579&gt;=1,($B578/HLOOKUP($D579,'Annuity Cal'!$H$7:$BE$11,2,FALSE))*HLOOKUP(AA579,'Annuity Cal'!$H$7:$BE$11,3,FALSE),(IF(AA579&lt;=(-1),AA579,0)))</f>
        <v>#N/A</v>
      </c>
      <c r="AB581" s="124" t="e">
        <f>IF($D579&gt;=1,($B578/HLOOKUP($D579,'Annuity Cal'!$H$7:$BE$11,2,FALSE))*HLOOKUP(AB579,'Annuity Cal'!$H$7:$BE$11,3,FALSE),(IF(AB579&lt;=(-1),AB579,0)))</f>
        <v>#N/A</v>
      </c>
      <c r="AC581" s="124" t="e">
        <f>IF($D579&gt;=1,($B578/HLOOKUP($D579,'Annuity Cal'!$H$7:$BE$11,2,FALSE))*HLOOKUP(AC579,'Annuity Cal'!$H$7:$BE$11,3,FALSE),(IF(AC579&lt;=(-1),AC579,0)))</f>
        <v>#N/A</v>
      </c>
      <c r="AD581" s="124" t="e">
        <f>IF($D579&gt;=1,($B578/HLOOKUP($D579,'Annuity Cal'!$H$7:$BE$11,2,FALSE))*HLOOKUP(AD579,'Annuity Cal'!$H$7:$BE$11,3,FALSE),(IF(AD579&lt;=(-1),AD579,0)))</f>
        <v>#N/A</v>
      </c>
      <c r="AE581" s="124" t="e">
        <f>IF($D579&gt;=1,($B578/HLOOKUP($D579,'Annuity Cal'!$H$7:$BE$11,2,FALSE))*HLOOKUP(AE579,'Annuity Cal'!$H$7:$BE$11,3,FALSE),(IF(AE579&lt;=(-1),AE579,0)))</f>
        <v>#N/A</v>
      </c>
      <c r="AF581" s="124" t="e">
        <f>IF($D579&gt;=1,($B578/HLOOKUP($D579,'Annuity Cal'!$H$7:$BE$11,2,FALSE))*HLOOKUP(AF579,'Annuity Cal'!$H$7:$BE$11,3,FALSE),(IF(AF579&lt;=(-1),AF579,0)))</f>
        <v>#N/A</v>
      </c>
      <c r="AG581" s="124" t="e">
        <f>IF($D579&gt;=1,($B578/HLOOKUP($D579,'Annuity Cal'!$H$7:$BE$11,2,FALSE))*HLOOKUP(AG579,'Annuity Cal'!$H$7:$BE$11,3,FALSE),(IF(AG579&lt;=(-1),AG579,0)))</f>
        <v>#N/A</v>
      </c>
      <c r="AH581" s="124" t="e">
        <f>IF($D579&gt;=1,($B578/HLOOKUP($D579,'Annuity Cal'!$H$7:$BE$11,2,FALSE))*HLOOKUP(AH579,'Annuity Cal'!$H$7:$BE$11,3,FALSE),(IF(AH579&lt;=(-1),AH579,0)))</f>
        <v>#N/A</v>
      </c>
      <c r="AI581" s="124" t="e">
        <f>IF($D579&gt;=1,($B578/HLOOKUP($D579,'Annuity Cal'!$H$7:$BE$11,2,FALSE))*HLOOKUP(AI579,'Annuity Cal'!$H$7:$BE$11,3,FALSE),(IF(AI579&lt;=(-1),AI579,0)))</f>
        <v>#N/A</v>
      </c>
      <c r="AJ581" s="124" t="e">
        <f>IF($D579&gt;=1,($B578/HLOOKUP($D579,'Annuity Cal'!$H$7:$BE$11,2,FALSE))*HLOOKUP(AJ579,'Annuity Cal'!$H$7:$BE$11,3,FALSE),(IF(AJ579&lt;=(-1),AJ579,0)))</f>
        <v>#N/A</v>
      </c>
      <c r="AK581" s="124" t="e">
        <f>IF($D579&gt;=1,($B578/HLOOKUP($D579,'Annuity Cal'!$H$7:$BE$11,2,FALSE))*HLOOKUP(AK579,'Annuity Cal'!$H$7:$BE$11,3,FALSE),(IF(AK579&lt;=(-1),AK579,0)))</f>
        <v>#N/A</v>
      </c>
      <c r="AL581" s="124" t="e">
        <f>IF($D579&gt;=1,($B578/HLOOKUP($D579,'Annuity Cal'!$H$7:$BE$11,2,FALSE))*HLOOKUP(AL579,'Annuity Cal'!$H$7:$BE$11,3,FALSE),(IF(AL579&lt;=(-1),AL579,0)))</f>
        <v>#N/A</v>
      </c>
      <c r="AM581" s="124" t="e">
        <f>IF($D579&gt;=1,($B578/HLOOKUP($D579,'Annuity Cal'!$H$7:$BE$11,2,FALSE))*HLOOKUP(AM579,'Annuity Cal'!$H$7:$BE$11,3,FALSE),(IF(AM579&lt;=(-1),AM579,0)))</f>
        <v>#N/A</v>
      </c>
      <c r="AN581" s="124" t="e">
        <f>IF($D579&gt;=1,($B578/HLOOKUP($D579,'Annuity Cal'!$H$7:$BE$11,2,FALSE))*HLOOKUP(AN579,'Annuity Cal'!$H$7:$BE$11,3,FALSE),(IF(AN579&lt;=(-1),AN579,0)))</f>
        <v>#N/A</v>
      </c>
      <c r="AO581" s="124" t="e">
        <f>IF($D579&gt;=1,($B578/HLOOKUP($D579,'Annuity Cal'!$H$7:$BE$11,2,FALSE))*HLOOKUP(AO579,'Annuity Cal'!$H$7:$BE$11,3,FALSE),(IF(AO579&lt;=(-1),AO579,0)))</f>
        <v>#N/A</v>
      </c>
      <c r="AP581" s="124" t="e">
        <f>IF($D579&gt;=1,($B578/HLOOKUP($D579,'Annuity Cal'!$H$7:$BE$11,2,FALSE))*HLOOKUP(AP579,'Annuity Cal'!$H$7:$BE$11,3,FALSE),(IF(AP579&lt;=(-1),AP579,0)))</f>
        <v>#N/A</v>
      </c>
      <c r="AQ581" s="124" t="e">
        <f>IF($D579&gt;=1,($B578/HLOOKUP($D579,'Annuity Cal'!$H$7:$BE$11,2,FALSE))*HLOOKUP(AQ579,'Annuity Cal'!$H$7:$BE$11,3,FALSE),(IF(AQ579&lt;=(-1),AQ579,0)))</f>
        <v>#N/A</v>
      </c>
      <c r="AR581" s="124" t="e">
        <f>IF($D579&gt;=1,($B578/HLOOKUP($D579,'Annuity Cal'!$H$7:$BE$11,2,FALSE))*HLOOKUP(AR579,'Annuity Cal'!$H$7:$BE$11,3,FALSE),(IF(AR579&lt;=(-1),AR579,0)))</f>
        <v>#N/A</v>
      </c>
      <c r="AS581" s="124" t="e">
        <f>IF($D579&gt;=1,($B578/HLOOKUP($D579,'Annuity Cal'!$H$7:$BE$11,2,FALSE))*HLOOKUP(AS579,'Annuity Cal'!$H$7:$BE$11,3,FALSE),(IF(AS579&lt;=(-1),AS579,0)))</f>
        <v>#N/A</v>
      </c>
      <c r="AT581" s="124" t="e">
        <f>IF($D579&gt;=1,($B578/HLOOKUP($D579,'Annuity Cal'!$H$7:$BE$11,2,FALSE))*HLOOKUP(AT579,'Annuity Cal'!$H$7:$BE$11,3,FALSE),(IF(AT579&lt;=(-1),AT579,0)))</f>
        <v>#N/A</v>
      </c>
      <c r="AU581" s="124" t="e">
        <f>IF($D579&gt;=1,($B578/HLOOKUP($D579,'Annuity Cal'!$H$7:$BE$11,2,FALSE))*HLOOKUP(AU579,'Annuity Cal'!$H$7:$BE$11,3,FALSE),(IF(AU579&lt;=(-1),AU579,0)))</f>
        <v>#N/A</v>
      </c>
      <c r="AV581" s="124" t="e">
        <f>IF($D579&gt;=1,($B578/HLOOKUP($D579,'Annuity Cal'!$H$7:$BE$11,2,FALSE))*HLOOKUP(AV579,'Annuity Cal'!$H$7:$BE$11,3,FALSE),(IF(AV579&lt;=(-1),AV579,0)))</f>
        <v>#N/A</v>
      </c>
      <c r="AW581" s="124" t="e">
        <f>IF($D579&gt;=1,($B578/HLOOKUP($D579,'Annuity Cal'!$H$7:$BE$11,2,FALSE))*HLOOKUP(AW579,'Annuity Cal'!$H$7:$BE$11,3,FALSE),(IF(AW579&lt;=(-1),AW579,0)))</f>
        <v>#N/A</v>
      </c>
      <c r="AX581" s="124" t="e">
        <f>IF($D579&gt;=1,($B578/HLOOKUP($D579,'Annuity Cal'!$H$7:$BE$11,2,FALSE))*HLOOKUP(AX579,'Annuity Cal'!$H$7:$BE$11,3,FALSE),(IF(AX579&lt;=(-1),AX579,0)))</f>
        <v>#N/A</v>
      </c>
      <c r="AY581" s="124" t="e">
        <f>IF($D579&gt;=1,($B578/HLOOKUP($D579,'Annuity Cal'!$H$7:$BE$11,2,FALSE))*HLOOKUP(AY579,'Annuity Cal'!$H$7:$BE$11,3,FALSE),(IF(AY579&lt;=(-1),AY579,0)))</f>
        <v>#N/A</v>
      </c>
      <c r="AZ581" s="124" t="e">
        <f>IF($D579&gt;=1,($B578/HLOOKUP($D579,'Annuity Cal'!$H$7:$BE$11,2,FALSE))*HLOOKUP(AZ579,'Annuity Cal'!$H$7:$BE$11,3,FALSE),(IF(AZ579&lt;=(-1),AZ579,0)))</f>
        <v>#N/A</v>
      </c>
      <c r="BA581" s="124" t="e">
        <f>IF($D579&gt;=1,($B578/HLOOKUP($D579,'Annuity Cal'!$H$7:$BE$11,2,FALSE))*HLOOKUP(BA579,'Annuity Cal'!$H$7:$BE$11,3,FALSE),(IF(BA579&lt;=(-1),BA579,0)))</f>
        <v>#N/A</v>
      </c>
      <c r="BB581" s="124" t="e">
        <f>IF($D579&gt;=1,($B578/HLOOKUP($D579,'Annuity Cal'!$H$7:$BE$11,2,FALSE))*HLOOKUP(BB579,'Annuity Cal'!$H$7:$BE$11,3,FALSE),(IF(BB579&lt;=(-1),BB579,0)))</f>
        <v>#N/A</v>
      </c>
      <c r="BC581" s="124" t="e">
        <f>IF($D579&gt;=1,($B578/HLOOKUP($D579,'Annuity Cal'!$H$7:$BE$11,2,FALSE))*HLOOKUP(BC579,'Annuity Cal'!$H$7:$BE$11,3,FALSE),(IF(BC579&lt;=(-1),BC579,0)))</f>
        <v>#N/A</v>
      </c>
      <c r="BD581" s="124" t="e">
        <f>IF($D579&gt;=1,($B578/HLOOKUP($D579,'Annuity Cal'!$H$7:$BE$11,2,FALSE))*HLOOKUP(BD579,'Annuity Cal'!$H$7:$BE$11,3,FALSE),(IF(BD579&lt;=(-1),BD579,0)))</f>
        <v>#N/A</v>
      </c>
      <c r="BE581" s="124" t="e">
        <f>IF($D579&gt;=1,($B578/HLOOKUP($D579,'Annuity Cal'!$H$7:$BE$11,2,FALSE))*HLOOKUP(BE579,'Annuity Cal'!$H$7:$BE$11,3,FALSE),(IF(BE579&lt;=(-1),BE579,0)))</f>
        <v>#N/A</v>
      </c>
      <c r="BF581" s="124" t="e">
        <f>IF($D579&gt;=1,($B578/HLOOKUP($D579,'Annuity Cal'!$H$7:$BE$11,2,FALSE))*HLOOKUP(BF579,'Annuity Cal'!$H$7:$BE$11,3,FALSE),(IF(BF579&lt;=(-1),BF579,0)))</f>
        <v>#N/A</v>
      </c>
      <c r="BG581" s="124" t="e">
        <f>IF($D579&gt;=1,($B578/HLOOKUP($D579,'Annuity Cal'!$H$7:$BE$11,2,FALSE))*HLOOKUP(BG579,'Annuity Cal'!$H$7:$BE$11,3,FALSE),(IF(BG579&lt;=(-1),BG579,0)))</f>
        <v>#N/A</v>
      </c>
      <c r="BH581" s="124" t="e">
        <f>IF($D579&gt;=1,($B578/HLOOKUP($D579,'Annuity Cal'!$H$7:$BE$11,2,FALSE))*HLOOKUP(BH579,'Annuity Cal'!$H$7:$BE$11,3,FALSE),(IF(BH579&lt;=(-1),BH579,0)))</f>
        <v>#N/A</v>
      </c>
      <c r="BI581" s="124" t="e">
        <f>IF($D579&gt;=1,($B578/HLOOKUP($D579,'Annuity Cal'!$H$7:$BE$11,2,FALSE))*HLOOKUP(BI579,'Annuity Cal'!$H$7:$BE$11,3,FALSE),(IF(BI579&lt;=(-1),BI579,0)))</f>
        <v>#N/A</v>
      </c>
      <c r="BJ581" s="124" t="e">
        <f>IF($D579&gt;=1,($B578/HLOOKUP($D579,'Annuity Cal'!$H$7:$BE$11,2,FALSE))*HLOOKUP(BJ579,'Annuity Cal'!$H$7:$BE$11,3,FALSE),(IF(BJ579&lt;=(-1),BJ579,0)))</f>
        <v>#N/A</v>
      </c>
      <c r="BK581" s="124" t="e">
        <f>IF($D579&gt;=1,($B578/HLOOKUP($D579,'Annuity Cal'!$H$7:$BE$11,2,FALSE))*HLOOKUP(BK579,'Annuity Cal'!$H$7:$BE$11,3,FALSE),(IF(BK579&lt;=(-1),BK579,0)))</f>
        <v>#N/A</v>
      </c>
      <c r="BL581" s="124" t="e">
        <f>IF($D579&gt;=1,($B578/HLOOKUP($D579,'Annuity Cal'!$H$7:$BE$11,2,FALSE))*HLOOKUP(BL579,'Annuity Cal'!$H$7:$BE$11,3,FALSE),(IF(BL579&lt;=(-1),BL579,0)))</f>
        <v>#N/A</v>
      </c>
      <c r="BM581" s="124" t="e">
        <f>IF($D579&gt;=1,($B578/HLOOKUP($D579,'Annuity Cal'!$H$7:$BE$11,2,FALSE))*HLOOKUP(BM579,'Annuity Cal'!$H$7:$BE$11,3,FALSE),(IF(BM579&lt;=(-1),BM579,0)))</f>
        <v>#N/A</v>
      </c>
      <c r="BN581" s="124" t="e">
        <f>IF($D579&gt;=1,($B578/HLOOKUP($D579,'Annuity Cal'!$H$7:$BE$11,2,FALSE))*HLOOKUP(BN579,'Annuity Cal'!$H$7:$BE$11,3,FALSE),(IF(BN579&lt;=(-1),BN579,0)))</f>
        <v>#N/A</v>
      </c>
    </row>
    <row r="582" spans="1:66" s="124" customFormat="1" hidden="1">
      <c r="C582" s="124" t="s">
        <v>31</v>
      </c>
      <c r="D582" s="124">
        <f>IF($D579&gt;=1,($B578/HLOOKUP($D579,'Annuity Cal'!$H$7:$BE$11,2,FALSE))*HLOOKUP(D579,'Annuity Cal'!$H$7:$BE$11,4,FALSE),(IF(D579&lt;=(-1),D579,0)))</f>
        <v>0</v>
      </c>
      <c r="E582" s="124">
        <f>IF($D579&gt;=1,($B578/HLOOKUP($D579,'Annuity Cal'!$H$7:$BE$11,2,FALSE))*HLOOKUP(E579,'Annuity Cal'!$H$7:$BE$11,4,FALSE),(IF(E579&lt;=(-1),E579,0)))</f>
        <v>0</v>
      </c>
      <c r="F582" s="124">
        <f>IF($D579&gt;=1,($B578/HLOOKUP($D579,'Annuity Cal'!$H$7:$BE$11,2,FALSE))*HLOOKUP(F579,'Annuity Cal'!$H$7:$BE$11,4,FALSE),(IF(F579&lt;=(-1),F579,0)))</f>
        <v>0</v>
      </c>
      <c r="G582" s="124">
        <f>IF($D579&gt;=1,($B578/HLOOKUP($D579,'Annuity Cal'!$H$7:$BE$11,2,FALSE))*HLOOKUP(G579,'Annuity Cal'!$H$7:$BE$11,4,FALSE),(IF(G579&lt;=(-1),G579,0)))</f>
        <v>0</v>
      </c>
      <c r="H582" s="124">
        <f>IF($D579&gt;=1,($B578/HLOOKUP($D579,'Annuity Cal'!$H$7:$BE$11,2,FALSE))*HLOOKUP(H579,'Annuity Cal'!$H$7:$BE$11,4,FALSE),(IF(H579&lt;=(-1),H579,0)))</f>
        <v>0</v>
      </c>
      <c r="I582" s="124">
        <f>IF($D579&gt;=1,($B578/HLOOKUP($D579,'Annuity Cal'!$H$7:$BE$11,2,FALSE))*HLOOKUP(I579,'Annuity Cal'!$H$7:$BE$11,4,FALSE),(IF(I579&lt;=(-1),I579,0)))</f>
        <v>0</v>
      </c>
      <c r="J582" s="124">
        <f>IF($D579&gt;=1,($B578/HLOOKUP($D579,'Annuity Cal'!$H$7:$BE$11,2,FALSE))*HLOOKUP(J579,'Annuity Cal'!$H$7:$BE$11,4,FALSE),(IF(J579&lt;=(-1),J579,0)))</f>
        <v>0</v>
      </c>
      <c r="K582" s="124">
        <f>IF($D579&gt;=1,($B578/HLOOKUP($D579,'Annuity Cal'!$H$7:$BE$11,2,FALSE))*HLOOKUP(K579,'Annuity Cal'!$H$7:$BE$11,4,FALSE),(IF(K579&lt;=(-1),K579,0)))</f>
        <v>0</v>
      </c>
      <c r="L582" s="124">
        <f>IF($D579&gt;=1,($B578/HLOOKUP($D579,'Annuity Cal'!$H$7:$BE$11,2,FALSE))*HLOOKUP(L579,'Annuity Cal'!$H$7:$BE$11,4,FALSE),(IF(L579&lt;=(-1),L579,0)))</f>
        <v>0</v>
      </c>
      <c r="M582" s="124">
        <f>IF($D579&gt;=1,($B578/HLOOKUP($D579,'Annuity Cal'!$H$7:$BE$11,2,FALSE))*HLOOKUP(M579,'Annuity Cal'!$H$7:$BE$11,4,FALSE),(IF(M579&lt;=(-1),M579,0)))</f>
        <v>0</v>
      </c>
      <c r="N582" s="124">
        <f>IF($D579&gt;=1,($B578/HLOOKUP($D579,'Annuity Cal'!$H$7:$BE$11,2,FALSE))*HLOOKUP(N579,'Annuity Cal'!$H$7:$BE$11,4,FALSE),(IF(N579&lt;=(-1),N579,0)))</f>
        <v>0</v>
      </c>
      <c r="O582" s="124">
        <f>IF($D579&gt;=1,($B578/HLOOKUP($D579,'Annuity Cal'!$H$7:$BE$11,2,FALSE))*HLOOKUP(O579,'Annuity Cal'!$H$7:$BE$11,4,FALSE),(IF(O579&lt;=(-1),O579,0)))</f>
        <v>0</v>
      </c>
      <c r="P582" s="124">
        <f>IF($D579&gt;=1,($B578/HLOOKUP($D579,'Annuity Cal'!$H$7:$BE$11,2,FALSE))*HLOOKUP(P579,'Annuity Cal'!$H$7:$BE$11,4,FALSE),(IF(P579&lt;=(-1),P579,0)))</f>
        <v>0</v>
      </c>
      <c r="Q582" s="124">
        <f>IF($D579&gt;=1,($B578/HLOOKUP($D579,'Annuity Cal'!$H$7:$BE$11,2,FALSE))*HLOOKUP(Q579,'Annuity Cal'!$H$7:$BE$11,4,FALSE),(IF(Q579&lt;=(-1),Q579,0)))</f>
        <v>0</v>
      </c>
      <c r="R582" s="124">
        <f>IF($D579&gt;=1,($B578/HLOOKUP($D579,'Annuity Cal'!$H$7:$BE$11,2,FALSE))*HLOOKUP(R579,'Annuity Cal'!$H$7:$BE$11,4,FALSE),(IF(R579&lt;=(-1),R579,0)))</f>
        <v>0</v>
      </c>
      <c r="S582" s="124">
        <f>IF($D579&gt;=1,($B578/HLOOKUP($D579,'Annuity Cal'!$H$7:$BE$11,2,FALSE))*HLOOKUP(S579,'Annuity Cal'!$H$7:$BE$11,4,FALSE),(IF(S579&lt;=(-1),S579,0)))</f>
        <v>0</v>
      </c>
      <c r="T582" s="124">
        <f>IF($D579&gt;=1,($B578/HLOOKUP($D579,'Annuity Cal'!$H$7:$BE$11,2,FALSE))*HLOOKUP(T579,'Annuity Cal'!$H$7:$BE$11,4,FALSE),(IF(T579&lt;=(-1),T579,0)))</f>
        <v>0</v>
      </c>
      <c r="U582" s="124">
        <f>IF($D579&gt;=1,($B578/HLOOKUP($D579,'Annuity Cal'!$H$7:$BE$11,2,FALSE))*HLOOKUP(U579,'Annuity Cal'!$H$7:$BE$11,4,FALSE),(IF(U579&lt;=(-1),U579,0)))</f>
        <v>0</v>
      </c>
      <c r="V582" s="124">
        <f>IF($D579&gt;=1,($B578/HLOOKUP($D579,'Annuity Cal'!$H$7:$BE$11,2,FALSE))*HLOOKUP(V579,'Annuity Cal'!$H$7:$BE$11,4,FALSE),(IF(V579&lt;=(-1),V579,0)))</f>
        <v>0</v>
      </c>
      <c r="W582" s="124">
        <f>IF($D579&gt;=1,($B578/HLOOKUP($D579,'Annuity Cal'!$H$7:$BE$11,2,FALSE))*HLOOKUP(W579,'Annuity Cal'!$H$7:$BE$11,4,FALSE),(IF(W579&lt;=(-1),W579,0)))</f>
        <v>0</v>
      </c>
      <c r="X582" s="124">
        <f>IF($D579&gt;=1,($B578/HLOOKUP($D579,'Annuity Cal'!$H$7:$BE$11,2,FALSE))*HLOOKUP(X579,'Annuity Cal'!$H$7:$BE$11,4,FALSE),(IF(X579&lt;=(-1),X579,0)))</f>
        <v>0</v>
      </c>
      <c r="Y582" s="124">
        <f>IF($D579&gt;=1,($B578/HLOOKUP($D579,'Annuity Cal'!$H$7:$BE$11,2,FALSE))*HLOOKUP(Y579,'Annuity Cal'!$H$7:$BE$11,4,FALSE),(IF(Y579&lt;=(-1),Y579,0)))</f>
        <v>0</v>
      </c>
      <c r="Z582" s="124">
        <f>IF($D579&gt;=1,($B578/HLOOKUP($D579,'Annuity Cal'!$H$7:$BE$11,2,FALSE))*HLOOKUP(Z579,'Annuity Cal'!$H$7:$BE$11,4,FALSE),(IF(Z579&lt;=(-1),Z579,0)))</f>
        <v>0</v>
      </c>
      <c r="AA582" s="124" t="e">
        <f>IF($D579&gt;=1,($B578/HLOOKUP($D579,'Annuity Cal'!$H$7:$BE$11,2,FALSE))*HLOOKUP(AA579,'Annuity Cal'!$H$7:$BE$11,4,FALSE),(IF(AA579&lt;=(-1),AA579,0)))</f>
        <v>#N/A</v>
      </c>
      <c r="AB582" s="124" t="e">
        <f>IF($D579&gt;=1,($B578/HLOOKUP($D579,'Annuity Cal'!$H$7:$BE$11,2,FALSE))*HLOOKUP(AB579,'Annuity Cal'!$H$7:$BE$11,4,FALSE),(IF(AB579&lt;=(-1),AB579,0)))</f>
        <v>#N/A</v>
      </c>
      <c r="AC582" s="124" t="e">
        <f>IF($D579&gt;=1,($B578/HLOOKUP($D579,'Annuity Cal'!$H$7:$BE$11,2,FALSE))*HLOOKUP(AC579,'Annuity Cal'!$H$7:$BE$11,4,FALSE),(IF(AC579&lt;=(-1),AC579,0)))</f>
        <v>#N/A</v>
      </c>
      <c r="AD582" s="124" t="e">
        <f>IF($D579&gt;=1,($B578/HLOOKUP($D579,'Annuity Cal'!$H$7:$BE$11,2,FALSE))*HLOOKUP(AD579,'Annuity Cal'!$H$7:$BE$11,4,FALSE),(IF(AD579&lt;=(-1),AD579,0)))</f>
        <v>#N/A</v>
      </c>
      <c r="AE582" s="124" t="e">
        <f>IF($D579&gt;=1,($B578/HLOOKUP($D579,'Annuity Cal'!$H$7:$BE$11,2,FALSE))*HLOOKUP(AE579,'Annuity Cal'!$H$7:$BE$11,4,FALSE),(IF(AE579&lt;=(-1),AE579,0)))</f>
        <v>#N/A</v>
      </c>
      <c r="AF582" s="124" t="e">
        <f>IF($D579&gt;=1,($B578/HLOOKUP($D579,'Annuity Cal'!$H$7:$BE$11,2,FALSE))*HLOOKUP(AF579,'Annuity Cal'!$H$7:$BE$11,4,FALSE),(IF(AF579&lt;=(-1),AF579,0)))</f>
        <v>#N/A</v>
      </c>
      <c r="AG582" s="124" t="e">
        <f>IF($D579&gt;=1,($B578/HLOOKUP($D579,'Annuity Cal'!$H$7:$BE$11,2,FALSE))*HLOOKUP(AG579,'Annuity Cal'!$H$7:$BE$11,4,FALSE),(IF(AG579&lt;=(-1),AG579,0)))</f>
        <v>#N/A</v>
      </c>
      <c r="AH582" s="124" t="e">
        <f>IF($D579&gt;=1,($B578/HLOOKUP($D579,'Annuity Cal'!$H$7:$BE$11,2,FALSE))*HLOOKUP(AH579,'Annuity Cal'!$H$7:$BE$11,4,FALSE),(IF(AH579&lt;=(-1),AH579,0)))</f>
        <v>#N/A</v>
      </c>
      <c r="AI582" s="124" t="e">
        <f>IF($D579&gt;=1,($B578/HLOOKUP($D579,'Annuity Cal'!$H$7:$BE$11,2,FALSE))*HLOOKUP(AI579,'Annuity Cal'!$H$7:$BE$11,4,FALSE),(IF(AI579&lt;=(-1),AI579,0)))</f>
        <v>#N/A</v>
      </c>
      <c r="AJ582" s="124" t="e">
        <f>IF($D579&gt;=1,($B578/HLOOKUP($D579,'Annuity Cal'!$H$7:$BE$11,2,FALSE))*HLOOKUP(AJ579,'Annuity Cal'!$H$7:$BE$11,4,FALSE),(IF(AJ579&lt;=(-1),AJ579,0)))</f>
        <v>#N/A</v>
      </c>
      <c r="AK582" s="124" t="e">
        <f>IF($D579&gt;=1,($B578/HLOOKUP($D579,'Annuity Cal'!$H$7:$BE$11,2,FALSE))*HLOOKUP(AK579,'Annuity Cal'!$H$7:$BE$11,4,FALSE),(IF(AK579&lt;=(-1),AK579,0)))</f>
        <v>#N/A</v>
      </c>
      <c r="AL582" s="124" t="e">
        <f>IF($D579&gt;=1,($B578/HLOOKUP($D579,'Annuity Cal'!$H$7:$BE$11,2,FALSE))*HLOOKUP(AL579,'Annuity Cal'!$H$7:$BE$11,4,FALSE),(IF(AL579&lt;=(-1),AL579,0)))</f>
        <v>#N/A</v>
      </c>
      <c r="AM582" s="124" t="e">
        <f>IF($D579&gt;=1,($B578/HLOOKUP($D579,'Annuity Cal'!$H$7:$BE$11,2,FALSE))*HLOOKUP(AM579,'Annuity Cal'!$H$7:$BE$11,4,FALSE),(IF(AM579&lt;=(-1),AM579,0)))</f>
        <v>#N/A</v>
      </c>
      <c r="AN582" s="124" t="e">
        <f>IF($D579&gt;=1,($B578/HLOOKUP($D579,'Annuity Cal'!$H$7:$BE$11,2,FALSE))*HLOOKUP(AN579,'Annuity Cal'!$H$7:$BE$11,4,FALSE),(IF(AN579&lt;=(-1),AN579,0)))</f>
        <v>#N/A</v>
      </c>
      <c r="AO582" s="124" t="e">
        <f>IF($D579&gt;=1,($B578/HLOOKUP($D579,'Annuity Cal'!$H$7:$BE$11,2,FALSE))*HLOOKUP(AO579,'Annuity Cal'!$H$7:$BE$11,4,FALSE),(IF(AO579&lt;=(-1),AO579,0)))</f>
        <v>#N/A</v>
      </c>
      <c r="AP582" s="124" t="e">
        <f>IF($D579&gt;=1,($B578/HLOOKUP($D579,'Annuity Cal'!$H$7:$BE$11,2,FALSE))*HLOOKUP(AP579,'Annuity Cal'!$H$7:$BE$11,4,FALSE),(IF(AP579&lt;=(-1),AP579,0)))</f>
        <v>#N/A</v>
      </c>
      <c r="AQ582" s="124" t="e">
        <f>IF($D579&gt;=1,($B578/HLOOKUP($D579,'Annuity Cal'!$H$7:$BE$11,2,FALSE))*HLOOKUP(AQ579,'Annuity Cal'!$H$7:$BE$11,4,FALSE),(IF(AQ579&lt;=(-1),AQ579,0)))</f>
        <v>#N/A</v>
      </c>
      <c r="AR582" s="124" t="e">
        <f>IF($D579&gt;=1,($B578/HLOOKUP($D579,'Annuity Cal'!$H$7:$BE$11,2,FALSE))*HLOOKUP(AR579,'Annuity Cal'!$H$7:$BE$11,4,FALSE),(IF(AR579&lt;=(-1),AR579,0)))</f>
        <v>#N/A</v>
      </c>
      <c r="AS582" s="124" t="e">
        <f>IF($D579&gt;=1,($B578/HLOOKUP($D579,'Annuity Cal'!$H$7:$BE$11,2,FALSE))*HLOOKUP(AS579,'Annuity Cal'!$H$7:$BE$11,4,FALSE),(IF(AS579&lt;=(-1),AS579,0)))</f>
        <v>#N/A</v>
      </c>
      <c r="AT582" s="124" t="e">
        <f>IF($D579&gt;=1,($B578/HLOOKUP($D579,'Annuity Cal'!$H$7:$BE$11,2,FALSE))*HLOOKUP(AT579,'Annuity Cal'!$H$7:$BE$11,4,FALSE),(IF(AT579&lt;=(-1),AT579,0)))</f>
        <v>#N/A</v>
      </c>
      <c r="AU582" s="124" t="e">
        <f>IF($D579&gt;=1,($B578/HLOOKUP($D579,'Annuity Cal'!$H$7:$BE$11,2,FALSE))*HLOOKUP(AU579,'Annuity Cal'!$H$7:$BE$11,4,FALSE),(IF(AU579&lt;=(-1),AU579,0)))</f>
        <v>#N/A</v>
      </c>
      <c r="AV582" s="124" t="e">
        <f>IF($D579&gt;=1,($B578/HLOOKUP($D579,'Annuity Cal'!$H$7:$BE$11,2,FALSE))*HLOOKUP(AV579,'Annuity Cal'!$H$7:$BE$11,4,FALSE),(IF(AV579&lt;=(-1),AV579,0)))</f>
        <v>#N/A</v>
      </c>
      <c r="AW582" s="124" t="e">
        <f>IF($D579&gt;=1,($B578/HLOOKUP($D579,'Annuity Cal'!$H$7:$BE$11,2,FALSE))*HLOOKUP(AW579,'Annuity Cal'!$H$7:$BE$11,4,FALSE),(IF(AW579&lt;=(-1),AW579,0)))</f>
        <v>#N/A</v>
      </c>
      <c r="AX582" s="124" t="e">
        <f>IF($D579&gt;=1,($B578/HLOOKUP($D579,'Annuity Cal'!$H$7:$BE$11,2,FALSE))*HLOOKUP(AX579,'Annuity Cal'!$H$7:$BE$11,4,FALSE),(IF(AX579&lt;=(-1),AX579,0)))</f>
        <v>#N/A</v>
      </c>
      <c r="AY582" s="124" t="e">
        <f>IF($D579&gt;=1,($B578/HLOOKUP($D579,'Annuity Cal'!$H$7:$BE$11,2,FALSE))*HLOOKUP(AY579,'Annuity Cal'!$H$7:$BE$11,4,FALSE),(IF(AY579&lt;=(-1),AY579,0)))</f>
        <v>#N/A</v>
      </c>
      <c r="AZ582" s="124" t="e">
        <f>IF($D579&gt;=1,($B578/HLOOKUP($D579,'Annuity Cal'!$H$7:$BE$11,2,FALSE))*HLOOKUP(AZ579,'Annuity Cal'!$H$7:$BE$11,4,FALSE),(IF(AZ579&lt;=(-1),AZ579,0)))</f>
        <v>#N/A</v>
      </c>
      <c r="BA582" s="124" t="e">
        <f>IF($D579&gt;=1,($B578/HLOOKUP($D579,'Annuity Cal'!$H$7:$BE$11,2,FALSE))*HLOOKUP(BA579,'Annuity Cal'!$H$7:$BE$11,4,FALSE),(IF(BA579&lt;=(-1),BA579,0)))</f>
        <v>#N/A</v>
      </c>
      <c r="BB582" s="124" t="e">
        <f>IF($D579&gt;=1,($B578/HLOOKUP($D579,'Annuity Cal'!$H$7:$BE$11,2,FALSE))*HLOOKUP(BB579,'Annuity Cal'!$H$7:$BE$11,4,FALSE),(IF(BB579&lt;=(-1),BB579,0)))</f>
        <v>#N/A</v>
      </c>
      <c r="BC582" s="124" t="e">
        <f>IF($D579&gt;=1,($B578/HLOOKUP($D579,'Annuity Cal'!$H$7:$BE$11,2,FALSE))*HLOOKUP(BC579,'Annuity Cal'!$H$7:$BE$11,4,FALSE),(IF(BC579&lt;=(-1),BC579,0)))</f>
        <v>#N/A</v>
      </c>
      <c r="BD582" s="124" t="e">
        <f>IF($D579&gt;=1,($B578/HLOOKUP($D579,'Annuity Cal'!$H$7:$BE$11,2,FALSE))*HLOOKUP(BD579,'Annuity Cal'!$H$7:$BE$11,4,FALSE),(IF(BD579&lt;=(-1),BD579,0)))</f>
        <v>#N/A</v>
      </c>
      <c r="BE582" s="124" t="e">
        <f>IF($D579&gt;=1,($B578/HLOOKUP($D579,'Annuity Cal'!$H$7:$BE$11,2,FALSE))*HLOOKUP(BE579,'Annuity Cal'!$H$7:$BE$11,4,FALSE),(IF(BE579&lt;=(-1),BE579,0)))</f>
        <v>#N/A</v>
      </c>
      <c r="BF582" s="124" t="e">
        <f>IF($D579&gt;=1,($B578/HLOOKUP($D579,'Annuity Cal'!$H$7:$BE$11,2,FALSE))*HLOOKUP(BF579,'Annuity Cal'!$H$7:$BE$11,4,FALSE),(IF(BF579&lt;=(-1),BF579,0)))</f>
        <v>#N/A</v>
      </c>
      <c r="BG582" s="124" t="e">
        <f>IF($D579&gt;=1,($B578/HLOOKUP($D579,'Annuity Cal'!$H$7:$BE$11,2,FALSE))*HLOOKUP(BG579,'Annuity Cal'!$H$7:$BE$11,4,FALSE),(IF(BG579&lt;=(-1),BG579,0)))</f>
        <v>#N/A</v>
      </c>
      <c r="BH582" s="124" t="e">
        <f>IF($D579&gt;=1,($B578/HLOOKUP($D579,'Annuity Cal'!$H$7:$BE$11,2,FALSE))*HLOOKUP(BH579,'Annuity Cal'!$H$7:$BE$11,4,FALSE),(IF(BH579&lt;=(-1),BH579,0)))</f>
        <v>#N/A</v>
      </c>
      <c r="BI582" s="124" t="e">
        <f>IF($D579&gt;=1,($B578/HLOOKUP($D579,'Annuity Cal'!$H$7:$BE$11,2,FALSE))*HLOOKUP(BI579,'Annuity Cal'!$H$7:$BE$11,4,FALSE),(IF(BI579&lt;=(-1),BI579,0)))</f>
        <v>#N/A</v>
      </c>
      <c r="BJ582" s="124" t="e">
        <f>IF($D579&gt;=1,($B578/HLOOKUP($D579,'Annuity Cal'!$H$7:$BE$11,2,FALSE))*HLOOKUP(BJ579,'Annuity Cal'!$H$7:$BE$11,4,FALSE),(IF(BJ579&lt;=(-1),BJ579,0)))</f>
        <v>#N/A</v>
      </c>
      <c r="BK582" s="124" t="e">
        <f>IF($D579&gt;=1,($B578/HLOOKUP($D579,'Annuity Cal'!$H$7:$BE$11,2,FALSE))*HLOOKUP(BK579,'Annuity Cal'!$H$7:$BE$11,4,FALSE),(IF(BK579&lt;=(-1),BK579,0)))</f>
        <v>#N/A</v>
      </c>
      <c r="BL582" s="124" t="e">
        <f>IF($D579&gt;=1,($B578/HLOOKUP($D579,'Annuity Cal'!$H$7:$BE$11,2,FALSE))*HLOOKUP(BL579,'Annuity Cal'!$H$7:$BE$11,4,FALSE),(IF(BL579&lt;=(-1),BL579,0)))</f>
        <v>#N/A</v>
      </c>
      <c r="BM582" s="124" t="e">
        <f>IF($D579&gt;=1,($B578/HLOOKUP($D579,'Annuity Cal'!$H$7:$BE$11,2,FALSE))*HLOOKUP(BM579,'Annuity Cal'!$H$7:$BE$11,4,FALSE),(IF(BM579&lt;=(-1),BM579,0)))</f>
        <v>#N/A</v>
      </c>
      <c r="BN582" s="124" t="e">
        <f>IF($D579&gt;=1,($B578/HLOOKUP($D579,'Annuity Cal'!$H$7:$BE$11,2,FALSE))*HLOOKUP(BN579,'Annuity Cal'!$H$7:$BE$11,4,FALSE),(IF(BN579&lt;=(-1),BN579,0)))</f>
        <v>#N/A</v>
      </c>
    </row>
    <row r="583" spans="1:66" s="124" customFormat="1" hidden="1">
      <c r="C583" s="124" t="s">
        <v>33</v>
      </c>
      <c r="D583" s="124">
        <f>IF($D579&gt;=1,($B578/HLOOKUP($D579,'Annuity Cal'!$H$7:$BE$11,2,FALSE))*HLOOKUP(D579,'Annuity Cal'!$H$7:$BE$11,5,FALSE),(IF(D579&lt;=(-1),D579,0)))</f>
        <v>0</v>
      </c>
      <c r="E583" s="124">
        <f>IF($D579&gt;=1,($B578/HLOOKUP($D579,'Annuity Cal'!$H$7:$BE$11,2,FALSE))*HLOOKUP(E579,'Annuity Cal'!$H$7:$BE$11,5,FALSE),(IF(E579&lt;=(-1),E579,0)))</f>
        <v>0</v>
      </c>
      <c r="F583" s="124">
        <f>IF($D579&gt;=1,($B578/HLOOKUP($D579,'Annuity Cal'!$H$7:$BE$11,2,FALSE))*HLOOKUP(F579,'Annuity Cal'!$H$7:$BE$11,5,FALSE),(IF(F579&lt;=(-1),F579,0)))</f>
        <v>0</v>
      </c>
      <c r="G583" s="124">
        <f>IF($D579&gt;=1,($B578/HLOOKUP($D579,'Annuity Cal'!$H$7:$BE$11,2,FALSE))*HLOOKUP(G579,'Annuity Cal'!$H$7:$BE$11,5,FALSE),(IF(G579&lt;=(-1),G579,0)))</f>
        <v>0</v>
      </c>
      <c r="H583" s="124">
        <f>IF($D579&gt;=1,($B578/HLOOKUP($D579,'Annuity Cal'!$H$7:$BE$11,2,FALSE))*HLOOKUP(H579,'Annuity Cal'!$H$7:$BE$11,5,FALSE),(IF(H579&lt;=(-1),H579,0)))</f>
        <v>0</v>
      </c>
      <c r="I583" s="124">
        <f>IF($D579&gt;=1,($B578/HLOOKUP($D579,'Annuity Cal'!$H$7:$BE$11,2,FALSE))*HLOOKUP(I579,'Annuity Cal'!$H$7:$BE$11,5,FALSE),(IF(I579&lt;=(-1),I579,0)))</f>
        <v>0</v>
      </c>
      <c r="J583" s="124">
        <f>IF($D579&gt;=1,($B578/HLOOKUP($D579,'Annuity Cal'!$H$7:$BE$11,2,FALSE))*HLOOKUP(J579,'Annuity Cal'!$H$7:$BE$11,5,FALSE),(IF(J579&lt;=(-1),J579,0)))</f>
        <v>0</v>
      </c>
      <c r="K583" s="124">
        <f>IF($D579&gt;=1,($B578/HLOOKUP($D579,'Annuity Cal'!$H$7:$BE$11,2,FALSE))*HLOOKUP(K579,'Annuity Cal'!$H$7:$BE$11,5,FALSE),(IF(K579&lt;=(-1),K579,0)))</f>
        <v>0</v>
      </c>
      <c r="L583" s="124">
        <f>IF($D579&gt;=1,($B578/HLOOKUP($D579,'Annuity Cal'!$H$7:$BE$11,2,FALSE))*HLOOKUP(L579,'Annuity Cal'!$H$7:$BE$11,5,FALSE),(IF(L579&lt;=(-1),L579,0)))</f>
        <v>0</v>
      </c>
      <c r="M583" s="124">
        <f>IF($D579&gt;=1,($B578/HLOOKUP($D579,'Annuity Cal'!$H$7:$BE$11,2,FALSE))*HLOOKUP(M579,'Annuity Cal'!$H$7:$BE$11,5,FALSE),(IF(M579&lt;=(-1),M579,0)))</f>
        <v>0</v>
      </c>
      <c r="N583" s="124">
        <f>IF($D579&gt;=1,($B578/HLOOKUP($D579,'Annuity Cal'!$H$7:$BE$11,2,FALSE))*HLOOKUP(N579,'Annuity Cal'!$H$7:$BE$11,5,FALSE),(IF(N579&lt;=(-1),N579,0)))</f>
        <v>0</v>
      </c>
      <c r="O583" s="124">
        <f>IF($D579&gt;=1,($B578/HLOOKUP($D579,'Annuity Cal'!$H$7:$BE$11,2,FALSE))*HLOOKUP(O579,'Annuity Cal'!$H$7:$BE$11,5,FALSE),(IF(O579&lt;=(-1),O579,0)))</f>
        <v>0</v>
      </c>
      <c r="P583" s="124">
        <f>IF($D579&gt;=1,($B578/HLOOKUP($D579,'Annuity Cal'!$H$7:$BE$11,2,FALSE))*HLOOKUP(P579,'Annuity Cal'!$H$7:$BE$11,5,FALSE),(IF(P579&lt;=(-1),P579,0)))</f>
        <v>0</v>
      </c>
      <c r="Q583" s="124">
        <f>IF($D579&gt;=1,($B578/HLOOKUP($D579,'Annuity Cal'!$H$7:$BE$11,2,FALSE))*HLOOKUP(Q579,'Annuity Cal'!$H$7:$BE$11,5,FALSE),(IF(Q579&lt;=(-1),Q579,0)))</f>
        <v>0</v>
      </c>
      <c r="R583" s="124">
        <f>IF($D579&gt;=1,($B578/HLOOKUP($D579,'Annuity Cal'!$H$7:$BE$11,2,FALSE))*HLOOKUP(R579,'Annuity Cal'!$H$7:$BE$11,5,FALSE),(IF(R579&lt;=(-1),R579,0)))</f>
        <v>0</v>
      </c>
      <c r="S583" s="124">
        <f>IF($D579&gt;=1,($B578/HLOOKUP($D579,'Annuity Cal'!$H$7:$BE$11,2,FALSE))*HLOOKUP(S579,'Annuity Cal'!$H$7:$BE$11,5,FALSE),(IF(S579&lt;=(-1),S579,0)))</f>
        <v>0</v>
      </c>
      <c r="T583" s="124">
        <f>IF($D579&gt;=1,($B578/HLOOKUP($D579,'Annuity Cal'!$H$7:$BE$11,2,FALSE))*HLOOKUP(T579,'Annuity Cal'!$H$7:$BE$11,5,FALSE),(IF(T579&lt;=(-1),T579,0)))</f>
        <v>0</v>
      </c>
      <c r="U583" s="124">
        <f>IF($D579&gt;=1,($B578/HLOOKUP($D579,'Annuity Cal'!$H$7:$BE$11,2,FALSE))*HLOOKUP(U579,'Annuity Cal'!$H$7:$BE$11,5,FALSE),(IF(U579&lt;=(-1),U579,0)))</f>
        <v>0</v>
      </c>
      <c r="V583" s="124">
        <f>IF($D579&gt;=1,($B578/HLOOKUP($D579,'Annuity Cal'!$H$7:$BE$11,2,FALSE))*HLOOKUP(V579,'Annuity Cal'!$H$7:$BE$11,5,FALSE),(IF(V579&lt;=(-1),V579,0)))</f>
        <v>0</v>
      </c>
      <c r="W583" s="124">
        <f>IF($D579&gt;=1,($B578/HLOOKUP($D579,'Annuity Cal'!$H$7:$BE$11,2,FALSE))*HLOOKUP(W579,'Annuity Cal'!$H$7:$BE$11,5,FALSE),(IF(W579&lt;=(-1),W579,0)))</f>
        <v>0</v>
      </c>
      <c r="X583" s="124">
        <f>IF($D579&gt;=1,($B578/HLOOKUP($D579,'Annuity Cal'!$H$7:$BE$11,2,FALSE))*HLOOKUP(X579,'Annuity Cal'!$H$7:$BE$11,5,FALSE),(IF(X579&lt;=(-1),X579,0)))</f>
        <v>0</v>
      </c>
      <c r="Y583" s="124">
        <f>IF($D579&gt;=1,($B578/HLOOKUP($D579,'Annuity Cal'!$H$7:$BE$11,2,FALSE))*HLOOKUP(Y579,'Annuity Cal'!$H$7:$BE$11,5,FALSE),(IF(Y579&lt;=(-1),Y579,0)))</f>
        <v>0</v>
      </c>
      <c r="Z583" s="124">
        <f>IF($D579&gt;=1,($B578/HLOOKUP($D579,'Annuity Cal'!$H$7:$BE$11,2,FALSE))*HLOOKUP(Z579,'Annuity Cal'!$H$7:$BE$11,5,FALSE),(IF(Z579&lt;=(-1),Z579,0)))</f>
        <v>0</v>
      </c>
      <c r="AA583" s="124" t="e">
        <f>IF($D579&gt;=1,($B578/HLOOKUP($D579,'Annuity Cal'!$H$7:$BE$11,2,FALSE))*HLOOKUP(AA579,'Annuity Cal'!$H$7:$BE$11,5,FALSE),(IF(AA579&lt;=(-1),AA579,0)))</f>
        <v>#N/A</v>
      </c>
      <c r="AB583" s="124" t="e">
        <f>IF($D579&gt;=1,($B578/HLOOKUP($D579,'Annuity Cal'!$H$7:$BE$11,2,FALSE))*HLOOKUP(AB579,'Annuity Cal'!$H$7:$BE$11,5,FALSE),(IF(AB579&lt;=(-1),AB579,0)))</f>
        <v>#N/A</v>
      </c>
      <c r="AC583" s="124" t="e">
        <f>IF($D579&gt;=1,($B578/HLOOKUP($D579,'Annuity Cal'!$H$7:$BE$11,2,FALSE))*HLOOKUP(AC579,'Annuity Cal'!$H$7:$BE$11,5,FALSE),(IF(AC579&lt;=(-1),AC579,0)))</f>
        <v>#N/A</v>
      </c>
      <c r="AD583" s="124" t="e">
        <f>IF($D579&gt;=1,($B578/HLOOKUP($D579,'Annuity Cal'!$H$7:$BE$11,2,FALSE))*HLOOKUP(AD579,'Annuity Cal'!$H$7:$BE$11,5,FALSE),(IF(AD579&lt;=(-1),AD579,0)))</f>
        <v>#N/A</v>
      </c>
      <c r="AE583" s="124" t="e">
        <f>IF($D579&gt;=1,($B578/HLOOKUP($D579,'Annuity Cal'!$H$7:$BE$11,2,FALSE))*HLOOKUP(AE579,'Annuity Cal'!$H$7:$BE$11,5,FALSE),(IF(AE579&lt;=(-1),AE579,0)))</f>
        <v>#N/A</v>
      </c>
      <c r="AF583" s="124" t="e">
        <f>IF($D579&gt;=1,($B578/HLOOKUP($D579,'Annuity Cal'!$H$7:$BE$11,2,FALSE))*HLOOKUP(AF579,'Annuity Cal'!$H$7:$BE$11,5,FALSE),(IF(AF579&lt;=(-1),AF579,0)))</f>
        <v>#N/A</v>
      </c>
      <c r="AG583" s="124" t="e">
        <f>IF($D579&gt;=1,($B578/HLOOKUP($D579,'Annuity Cal'!$H$7:$BE$11,2,FALSE))*HLOOKUP(AG579,'Annuity Cal'!$H$7:$BE$11,5,FALSE),(IF(AG579&lt;=(-1),AG579,0)))</f>
        <v>#N/A</v>
      </c>
      <c r="AH583" s="124" t="e">
        <f>IF($D579&gt;=1,($B578/HLOOKUP($D579,'Annuity Cal'!$H$7:$BE$11,2,FALSE))*HLOOKUP(AH579,'Annuity Cal'!$H$7:$BE$11,5,FALSE),(IF(AH579&lt;=(-1),AH579,0)))</f>
        <v>#N/A</v>
      </c>
      <c r="AI583" s="124" t="e">
        <f>IF($D579&gt;=1,($B578/HLOOKUP($D579,'Annuity Cal'!$H$7:$BE$11,2,FALSE))*HLOOKUP(AI579,'Annuity Cal'!$H$7:$BE$11,5,FALSE),(IF(AI579&lt;=(-1),AI579,0)))</f>
        <v>#N/A</v>
      </c>
      <c r="AJ583" s="124" t="e">
        <f>IF($D579&gt;=1,($B578/HLOOKUP($D579,'Annuity Cal'!$H$7:$BE$11,2,FALSE))*HLOOKUP(AJ579,'Annuity Cal'!$H$7:$BE$11,5,FALSE),(IF(AJ579&lt;=(-1),AJ579,0)))</f>
        <v>#N/A</v>
      </c>
      <c r="AK583" s="124" t="e">
        <f>IF($D579&gt;=1,($B578/HLOOKUP($D579,'Annuity Cal'!$H$7:$BE$11,2,FALSE))*HLOOKUP(AK579,'Annuity Cal'!$H$7:$BE$11,5,FALSE),(IF(AK579&lt;=(-1),AK579,0)))</f>
        <v>#N/A</v>
      </c>
      <c r="AL583" s="124" t="e">
        <f>IF($D579&gt;=1,($B578/HLOOKUP($D579,'Annuity Cal'!$H$7:$BE$11,2,FALSE))*HLOOKUP(AL579,'Annuity Cal'!$H$7:$BE$11,5,FALSE),(IF(AL579&lt;=(-1),AL579,0)))</f>
        <v>#N/A</v>
      </c>
      <c r="AM583" s="124" t="e">
        <f>IF($D579&gt;=1,($B578/HLOOKUP($D579,'Annuity Cal'!$H$7:$BE$11,2,FALSE))*HLOOKUP(AM579,'Annuity Cal'!$H$7:$BE$11,5,FALSE),(IF(AM579&lt;=(-1),AM579,0)))</f>
        <v>#N/A</v>
      </c>
      <c r="AN583" s="124" t="e">
        <f>IF($D579&gt;=1,($B578/HLOOKUP($D579,'Annuity Cal'!$H$7:$BE$11,2,FALSE))*HLOOKUP(AN579,'Annuity Cal'!$H$7:$BE$11,5,FALSE),(IF(AN579&lt;=(-1),AN579,0)))</f>
        <v>#N/A</v>
      </c>
      <c r="AO583" s="124" t="e">
        <f>IF($D579&gt;=1,($B578/HLOOKUP($D579,'Annuity Cal'!$H$7:$BE$11,2,FALSE))*HLOOKUP(AO579,'Annuity Cal'!$H$7:$BE$11,5,FALSE),(IF(AO579&lt;=(-1),AO579,0)))</f>
        <v>#N/A</v>
      </c>
      <c r="AP583" s="124" t="e">
        <f>IF($D579&gt;=1,($B578/HLOOKUP($D579,'Annuity Cal'!$H$7:$BE$11,2,FALSE))*HLOOKUP(AP579,'Annuity Cal'!$H$7:$BE$11,5,FALSE),(IF(AP579&lt;=(-1),AP579,0)))</f>
        <v>#N/A</v>
      </c>
      <c r="AQ583" s="124" t="e">
        <f>IF($D579&gt;=1,($B578/HLOOKUP($D579,'Annuity Cal'!$H$7:$BE$11,2,FALSE))*HLOOKUP(AQ579,'Annuity Cal'!$H$7:$BE$11,5,FALSE),(IF(AQ579&lt;=(-1),AQ579,0)))</f>
        <v>#N/A</v>
      </c>
      <c r="AR583" s="124" t="e">
        <f>IF($D579&gt;=1,($B578/HLOOKUP($D579,'Annuity Cal'!$H$7:$BE$11,2,FALSE))*HLOOKUP(AR579,'Annuity Cal'!$H$7:$BE$11,5,FALSE),(IF(AR579&lt;=(-1),AR579,0)))</f>
        <v>#N/A</v>
      </c>
      <c r="AS583" s="124" t="e">
        <f>IF($D579&gt;=1,($B578/HLOOKUP($D579,'Annuity Cal'!$H$7:$BE$11,2,FALSE))*HLOOKUP(AS579,'Annuity Cal'!$H$7:$BE$11,5,FALSE),(IF(AS579&lt;=(-1),AS579,0)))</f>
        <v>#N/A</v>
      </c>
      <c r="AT583" s="124" t="e">
        <f>IF($D579&gt;=1,($B578/HLOOKUP($D579,'Annuity Cal'!$H$7:$BE$11,2,FALSE))*HLOOKUP(AT579,'Annuity Cal'!$H$7:$BE$11,5,FALSE),(IF(AT579&lt;=(-1),AT579,0)))</f>
        <v>#N/A</v>
      </c>
      <c r="AU583" s="124" t="e">
        <f>IF($D579&gt;=1,($B578/HLOOKUP($D579,'Annuity Cal'!$H$7:$BE$11,2,FALSE))*HLOOKUP(AU579,'Annuity Cal'!$H$7:$BE$11,5,FALSE),(IF(AU579&lt;=(-1),AU579,0)))</f>
        <v>#N/A</v>
      </c>
      <c r="AV583" s="124" t="e">
        <f>IF($D579&gt;=1,($B578/HLOOKUP($D579,'Annuity Cal'!$H$7:$BE$11,2,FALSE))*HLOOKUP(AV579,'Annuity Cal'!$H$7:$BE$11,5,FALSE),(IF(AV579&lt;=(-1),AV579,0)))</f>
        <v>#N/A</v>
      </c>
      <c r="AW583" s="124" t="e">
        <f>IF($D579&gt;=1,($B578/HLOOKUP($D579,'Annuity Cal'!$H$7:$BE$11,2,FALSE))*HLOOKUP(AW579,'Annuity Cal'!$H$7:$BE$11,5,FALSE),(IF(AW579&lt;=(-1),AW579,0)))</f>
        <v>#N/A</v>
      </c>
      <c r="AX583" s="124" t="e">
        <f>IF($D579&gt;=1,($B578/HLOOKUP($D579,'Annuity Cal'!$H$7:$BE$11,2,FALSE))*HLOOKUP(AX579,'Annuity Cal'!$H$7:$BE$11,5,FALSE),(IF(AX579&lt;=(-1),AX579,0)))</f>
        <v>#N/A</v>
      </c>
      <c r="AY583" s="124" t="e">
        <f>IF($D579&gt;=1,($B578/HLOOKUP($D579,'Annuity Cal'!$H$7:$BE$11,2,FALSE))*HLOOKUP(AY579,'Annuity Cal'!$H$7:$BE$11,5,FALSE),(IF(AY579&lt;=(-1),AY579,0)))</f>
        <v>#N/A</v>
      </c>
      <c r="AZ583" s="124" t="e">
        <f>IF($D579&gt;=1,($B578/HLOOKUP($D579,'Annuity Cal'!$H$7:$BE$11,2,FALSE))*HLOOKUP(AZ579,'Annuity Cal'!$H$7:$BE$11,5,FALSE),(IF(AZ579&lt;=(-1),AZ579,0)))</f>
        <v>#N/A</v>
      </c>
      <c r="BA583" s="124" t="e">
        <f>IF($D579&gt;=1,($B578/HLOOKUP($D579,'Annuity Cal'!$H$7:$BE$11,2,FALSE))*HLOOKUP(BA579,'Annuity Cal'!$H$7:$BE$11,5,FALSE),(IF(BA579&lt;=(-1),BA579,0)))</f>
        <v>#N/A</v>
      </c>
      <c r="BB583" s="124" t="e">
        <f>IF($D579&gt;=1,($B578/HLOOKUP($D579,'Annuity Cal'!$H$7:$BE$11,2,FALSE))*HLOOKUP(BB579,'Annuity Cal'!$H$7:$BE$11,5,FALSE),(IF(BB579&lt;=(-1),BB579,0)))</f>
        <v>#N/A</v>
      </c>
      <c r="BC583" s="124" t="e">
        <f>IF($D579&gt;=1,($B578/HLOOKUP($D579,'Annuity Cal'!$H$7:$BE$11,2,FALSE))*HLOOKUP(BC579,'Annuity Cal'!$H$7:$BE$11,5,FALSE),(IF(BC579&lt;=(-1),BC579,0)))</f>
        <v>#N/A</v>
      </c>
      <c r="BD583" s="124" t="e">
        <f>IF($D579&gt;=1,($B578/HLOOKUP($D579,'Annuity Cal'!$H$7:$BE$11,2,FALSE))*HLOOKUP(BD579,'Annuity Cal'!$H$7:$BE$11,5,FALSE),(IF(BD579&lt;=(-1),BD579,0)))</f>
        <v>#N/A</v>
      </c>
      <c r="BE583" s="124" t="e">
        <f>IF($D579&gt;=1,($B578/HLOOKUP($D579,'Annuity Cal'!$H$7:$BE$11,2,FALSE))*HLOOKUP(BE579,'Annuity Cal'!$H$7:$BE$11,5,FALSE),(IF(BE579&lt;=(-1),BE579,0)))</f>
        <v>#N/A</v>
      </c>
      <c r="BF583" s="124" t="e">
        <f>IF($D579&gt;=1,($B578/HLOOKUP($D579,'Annuity Cal'!$H$7:$BE$11,2,FALSE))*HLOOKUP(BF579,'Annuity Cal'!$H$7:$BE$11,5,FALSE),(IF(BF579&lt;=(-1),BF579,0)))</f>
        <v>#N/A</v>
      </c>
      <c r="BG583" s="124" t="e">
        <f>IF($D579&gt;=1,($B578/HLOOKUP($D579,'Annuity Cal'!$H$7:$BE$11,2,FALSE))*HLOOKUP(BG579,'Annuity Cal'!$H$7:$BE$11,5,FALSE),(IF(BG579&lt;=(-1),BG579,0)))</f>
        <v>#N/A</v>
      </c>
      <c r="BH583" s="124" t="e">
        <f>IF($D579&gt;=1,($B578/HLOOKUP($D579,'Annuity Cal'!$H$7:$BE$11,2,FALSE))*HLOOKUP(BH579,'Annuity Cal'!$H$7:$BE$11,5,FALSE),(IF(BH579&lt;=(-1),BH579,0)))</f>
        <v>#N/A</v>
      </c>
      <c r="BI583" s="124" t="e">
        <f>IF($D579&gt;=1,($B578/HLOOKUP($D579,'Annuity Cal'!$H$7:$BE$11,2,FALSE))*HLOOKUP(BI579,'Annuity Cal'!$H$7:$BE$11,5,FALSE),(IF(BI579&lt;=(-1),BI579,0)))</f>
        <v>#N/A</v>
      </c>
      <c r="BJ583" s="124" t="e">
        <f>IF($D579&gt;=1,($B578/HLOOKUP($D579,'Annuity Cal'!$H$7:$BE$11,2,FALSE))*HLOOKUP(BJ579,'Annuity Cal'!$H$7:$BE$11,5,FALSE),(IF(BJ579&lt;=(-1),BJ579,0)))</f>
        <v>#N/A</v>
      </c>
      <c r="BK583" s="124" t="e">
        <f>IF($D579&gt;=1,($B578/HLOOKUP($D579,'Annuity Cal'!$H$7:$BE$11,2,FALSE))*HLOOKUP(BK579,'Annuity Cal'!$H$7:$BE$11,5,FALSE),(IF(BK579&lt;=(-1),BK579,0)))</f>
        <v>#N/A</v>
      </c>
      <c r="BL583" s="124" t="e">
        <f>IF($D579&gt;=1,($B578/HLOOKUP($D579,'Annuity Cal'!$H$7:$BE$11,2,FALSE))*HLOOKUP(BL579,'Annuity Cal'!$H$7:$BE$11,5,FALSE),(IF(BL579&lt;=(-1),BL579,0)))</f>
        <v>#N/A</v>
      </c>
      <c r="BM583" s="124" t="e">
        <f>IF($D579&gt;=1,($B578/HLOOKUP($D579,'Annuity Cal'!$H$7:$BE$11,2,FALSE))*HLOOKUP(BM579,'Annuity Cal'!$H$7:$BE$11,5,FALSE),(IF(BM579&lt;=(-1),BM579,0)))</f>
        <v>#N/A</v>
      </c>
      <c r="BN583" s="124" t="e">
        <f>IF($D579&gt;=1,($B578/HLOOKUP($D579,'Annuity Cal'!$H$7:$BE$11,2,FALSE))*HLOOKUP(BN579,'Annuity Cal'!$H$7:$BE$11,5,FALSE),(IF(BN579&lt;=(-1),BN579,0)))</f>
        <v>#N/A</v>
      </c>
    </row>
    <row r="584" spans="1:66" s="124" customFormat="1" hidden="1">
      <c r="D584" s="124">
        <f>D580-D581</f>
        <v>0</v>
      </c>
      <c r="E584" s="124">
        <f t="shared" ref="E584:BN584" si="3023">E580-E581</f>
        <v>0</v>
      </c>
      <c r="F584" s="124">
        <f t="shared" si="3023"/>
        <v>0</v>
      </c>
      <c r="G584" s="124">
        <f t="shared" si="3023"/>
        <v>0</v>
      </c>
      <c r="H584" s="124">
        <f t="shared" si="3023"/>
        <v>0</v>
      </c>
      <c r="I584" s="124">
        <f t="shared" si="3023"/>
        <v>0</v>
      </c>
      <c r="J584" s="124">
        <f t="shared" si="3023"/>
        <v>0</v>
      </c>
      <c r="K584" s="124">
        <f t="shared" si="3023"/>
        <v>0</v>
      </c>
      <c r="L584" s="124">
        <f t="shared" si="3023"/>
        <v>0</v>
      </c>
      <c r="M584" s="124">
        <f t="shared" si="3023"/>
        <v>0</v>
      </c>
      <c r="N584" s="124">
        <f t="shared" si="3023"/>
        <v>0</v>
      </c>
      <c r="O584" s="124">
        <f t="shared" si="3023"/>
        <v>0</v>
      </c>
      <c r="P584" s="124">
        <f t="shared" si="3023"/>
        <v>0</v>
      </c>
      <c r="Q584" s="124">
        <f t="shared" si="3023"/>
        <v>0</v>
      </c>
      <c r="R584" s="124">
        <f t="shared" si="3023"/>
        <v>0</v>
      </c>
      <c r="S584" s="124">
        <f t="shared" si="3023"/>
        <v>0</v>
      </c>
      <c r="T584" s="124">
        <f t="shared" si="3023"/>
        <v>0</v>
      </c>
      <c r="U584" s="124">
        <f t="shared" si="3023"/>
        <v>0</v>
      </c>
      <c r="V584" s="124">
        <f t="shared" si="3023"/>
        <v>0</v>
      </c>
      <c r="W584" s="124">
        <f t="shared" si="3023"/>
        <v>0</v>
      </c>
      <c r="X584" s="124">
        <f t="shared" si="3023"/>
        <v>0</v>
      </c>
      <c r="Y584" s="124">
        <f t="shared" si="3023"/>
        <v>0</v>
      </c>
      <c r="Z584" s="124">
        <f t="shared" si="3023"/>
        <v>0</v>
      </c>
      <c r="AA584" s="124" t="e">
        <f t="shared" si="3023"/>
        <v>#N/A</v>
      </c>
      <c r="AB584" s="124" t="e">
        <f t="shared" si="3023"/>
        <v>#N/A</v>
      </c>
      <c r="AC584" s="124" t="e">
        <f t="shared" si="3023"/>
        <v>#N/A</v>
      </c>
      <c r="AD584" s="124" t="e">
        <f t="shared" si="3023"/>
        <v>#N/A</v>
      </c>
      <c r="AE584" s="124" t="e">
        <f t="shared" si="3023"/>
        <v>#N/A</v>
      </c>
      <c r="AF584" s="124" t="e">
        <f t="shared" si="3023"/>
        <v>#N/A</v>
      </c>
      <c r="AG584" s="124" t="e">
        <f t="shared" si="3023"/>
        <v>#N/A</v>
      </c>
      <c r="AH584" s="124" t="e">
        <f t="shared" si="3023"/>
        <v>#N/A</v>
      </c>
      <c r="AI584" s="124" t="e">
        <f t="shared" si="3023"/>
        <v>#N/A</v>
      </c>
      <c r="AJ584" s="124" t="e">
        <f t="shared" si="3023"/>
        <v>#N/A</v>
      </c>
      <c r="AK584" s="124" t="e">
        <f t="shared" si="3023"/>
        <v>#N/A</v>
      </c>
      <c r="AL584" s="124" t="e">
        <f t="shared" si="3023"/>
        <v>#N/A</v>
      </c>
      <c r="AM584" s="124" t="e">
        <f t="shared" si="3023"/>
        <v>#N/A</v>
      </c>
      <c r="AN584" s="124" t="e">
        <f t="shared" si="3023"/>
        <v>#N/A</v>
      </c>
      <c r="AO584" s="124" t="e">
        <f t="shared" si="3023"/>
        <v>#N/A</v>
      </c>
      <c r="AP584" s="124" t="e">
        <f t="shared" si="3023"/>
        <v>#N/A</v>
      </c>
      <c r="AQ584" s="124" t="e">
        <f t="shared" si="3023"/>
        <v>#N/A</v>
      </c>
      <c r="AR584" s="124" t="e">
        <f t="shared" si="3023"/>
        <v>#N/A</v>
      </c>
      <c r="AS584" s="124" t="e">
        <f t="shared" si="3023"/>
        <v>#N/A</v>
      </c>
      <c r="AT584" s="124" t="e">
        <f t="shared" si="3023"/>
        <v>#N/A</v>
      </c>
      <c r="AU584" s="124" t="e">
        <f t="shared" si="3023"/>
        <v>#N/A</v>
      </c>
      <c r="AV584" s="124" t="e">
        <f t="shared" si="3023"/>
        <v>#N/A</v>
      </c>
      <c r="AW584" s="124" t="e">
        <f t="shared" si="3023"/>
        <v>#N/A</v>
      </c>
      <c r="AX584" s="124" t="e">
        <f t="shared" si="3023"/>
        <v>#N/A</v>
      </c>
      <c r="AY584" s="124" t="e">
        <f t="shared" si="3023"/>
        <v>#N/A</v>
      </c>
      <c r="AZ584" s="124" t="e">
        <f t="shared" si="3023"/>
        <v>#N/A</v>
      </c>
      <c r="BA584" s="124" t="e">
        <f t="shared" si="3023"/>
        <v>#N/A</v>
      </c>
      <c r="BB584" s="124" t="e">
        <f t="shared" si="3023"/>
        <v>#N/A</v>
      </c>
      <c r="BC584" s="124" t="e">
        <f t="shared" si="3023"/>
        <v>#N/A</v>
      </c>
      <c r="BD584" s="124" t="e">
        <f t="shared" si="3023"/>
        <v>#N/A</v>
      </c>
      <c r="BE584" s="124" t="e">
        <f t="shared" si="3023"/>
        <v>#N/A</v>
      </c>
      <c r="BF584" s="124" t="e">
        <f t="shared" si="3023"/>
        <v>#N/A</v>
      </c>
      <c r="BG584" s="124" t="e">
        <f t="shared" si="3023"/>
        <v>#N/A</v>
      </c>
      <c r="BH584" s="124" t="e">
        <f t="shared" si="3023"/>
        <v>#N/A</v>
      </c>
      <c r="BI584" s="124" t="e">
        <f t="shared" si="3023"/>
        <v>#N/A</v>
      </c>
      <c r="BJ584" s="124" t="e">
        <f t="shared" si="3023"/>
        <v>#N/A</v>
      </c>
      <c r="BK584" s="124" t="e">
        <f t="shared" si="3023"/>
        <v>#N/A</v>
      </c>
      <c r="BL584" s="124" t="e">
        <f t="shared" si="3023"/>
        <v>#N/A</v>
      </c>
      <c r="BM584" s="124" t="e">
        <f t="shared" si="3023"/>
        <v>#N/A</v>
      </c>
      <c r="BN584" s="124" t="e">
        <f t="shared" si="3023"/>
        <v>#N/A</v>
      </c>
    </row>
    <row r="585" spans="1:66" s="124" customFormat="1" hidden="1"/>
    <row r="586" spans="1:66" s="124" customFormat="1" hidden="1">
      <c r="C586" s="124" t="s">
        <v>303</v>
      </c>
      <c r="E586" s="124">
        <f>D580</f>
        <v>0</v>
      </c>
      <c r="F586" s="124">
        <f t="shared" ref="F586:U590" si="3024">E580</f>
        <v>0</v>
      </c>
      <c r="G586" s="124">
        <f t="shared" si="3024"/>
        <v>0</v>
      </c>
      <c r="H586" s="124">
        <f t="shared" si="3024"/>
        <v>0</v>
      </c>
      <c r="I586" s="124">
        <f t="shared" si="3024"/>
        <v>0</v>
      </c>
      <c r="J586" s="124">
        <f t="shared" si="3024"/>
        <v>0</v>
      </c>
      <c r="K586" s="124">
        <f t="shared" si="3024"/>
        <v>0</v>
      </c>
      <c r="L586" s="124">
        <f t="shared" si="3024"/>
        <v>0</v>
      </c>
      <c r="M586" s="124">
        <f t="shared" si="3024"/>
        <v>0</v>
      </c>
      <c r="N586" s="124">
        <f t="shared" si="3024"/>
        <v>0</v>
      </c>
      <c r="O586" s="124">
        <f t="shared" si="3024"/>
        <v>0</v>
      </c>
      <c r="P586" s="124">
        <f t="shared" si="3024"/>
        <v>0</v>
      </c>
      <c r="Q586" s="124">
        <f t="shared" si="3024"/>
        <v>0</v>
      </c>
      <c r="R586" s="124">
        <f t="shared" si="3024"/>
        <v>0</v>
      </c>
      <c r="S586" s="124">
        <f t="shared" si="3024"/>
        <v>0</v>
      </c>
      <c r="T586" s="124">
        <f t="shared" si="3024"/>
        <v>0</v>
      </c>
      <c r="U586" s="124">
        <f t="shared" si="3024"/>
        <v>0</v>
      </c>
      <c r="V586" s="124">
        <f t="shared" ref="V586:AK590" si="3025">U580</f>
        <v>0</v>
      </c>
      <c r="W586" s="124">
        <f t="shared" si="3025"/>
        <v>0</v>
      </c>
      <c r="X586" s="124">
        <f t="shared" si="3025"/>
        <v>0</v>
      </c>
      <c r="Y586" s="124">
        <f t="shared" si="3025"/>
        <v>0</v>
      </c>
      <c r="Z586" s="124">
        <f t="shared" si="3025"/>
        <v>0</v>
      </c>
      <c r="AA586" s="124">
        <f t="shared" si="3025"/>
        <v>0</v>
      </c>
      <c r="AB586" s="124">
        <f t="shared" si="3025"/>
        <v>0</v>
      </c>
      <c r="AC586" s="124" t="e">
        <f t="shared" si="3025"/>
        <v>#N/A</v>
      </c>
      <c r="AD586" s="124" t="e">
        <f t="shared" si="3025"/>
        <v>#N/A</v>
      </c>
      <c r="AE586" s="124" t="e">
        <f t="shared" si="3025"/>
        <v>#N/A</v>
      </c>
      <c r="AF586" s="124" t="e">
        <f t="shared" si="3025"/>
        <v>#N/A</v>
      </c>
      <c r="AG586" s="124" t="e">
        <f t="shared" si="3025"/>
        <v>#N/A</v>
      </c>
      <c r="AH586" s="124" t="e">
        <f t="shared" si="3025"/>
        <v>#N/A</v>
      </c>
      <c r="AI586" s="124" t="e">
        <f t="shared" si="3025"/>
        <v>#N/A</v>
      </c>
      <c r="AJ586" s="124" t="e">
        <f t="shared" si="3025"/>
        <v>#N/A</v>
      </c>
      <c r="AK586" s="124" t="e">
        <f t="shared" si="3025"/>
        <v>#N/A</v>
      </c>
      <c r="AL586" s="124" t="e">
        <f t="shared" ref="AL586:BA590" si="3026">AK580</f>
        <v>#N/A</v>
      </c>
      <c r="AM586" s="124" t="e">
        <f t="shared" si="3026"/>
        <v>#N/A</v>
      </c>
      <c r="AN586" s="124" t="e">
        <f t="shared" si="3026"/>
        <v>#N/A</v>
      </c>
      <c r="AO586" s="124" t="e">
        <f t="shared" si="3026"/>
        <v>#N/A</v>
      </c>
      <c r="AP586" s="124" t="e">
        <f t="shared" si="3026"/>
        <v>#N/A</v>
      </c>
      <c r="AQ586" s="124" t="e">
        <f t="shared" si="3026"/>
        <v>#N/A</v>
      </c>
      <c r="AR586" s="124" t="e">
        <f t="shared" si="3026"/>
        <v>#N/A</v>
      </c>
      <c r="AS586" s="124" t="e">
        <f t="shared" si="3026"/>
        <v>#N/A</v>
      </c>
      <c r="AT586" s="124" t="e">
        <f t="shared" si="3026"/>
        <v>#N/A</v>
      </c>
      <c r="AU586" s="124" t="e">
        <f t="shared" si="3026"/>
        <v>#N/A</v>
      </c>
      <c r="AV586" s="124" t="e">
        <f t="shared" si="3026"/>
        <v>#N/A</v>
      </c>
      <c r="AW586" s="124" t="e">
        <f t="shared" si="3026"/>
        <v>#N/A</v>
      </c>
      <c r="AX586" s="124" t="e">
        <f t="shared" si="3026"/>
        <v>#N/A</v>
      </c>
      <c r="AY586" s="124" t="e">
        <f t="shared" si="3026"/>
        <v>#N/A</v>
      </c>
      <c r="AZ586" s="124" t="e">
        <f t="shared" si="3026"/>
        <v>#N/A</v>
      </c>
      <c r="BA586" s="124" t="e">
        <f t="shared" si="3026"/>
        <v>#N/A</v>
      </c>
      <c r="BB586" s="124" t="e">
        <f t="shared" ref="BB586:BN590" si="3027">BA580</f>
        <v>#N/A</v>
      </c>
      <c r="BC586" s="124" t="e">
        <f t="shared" si="3027"/>
        <v>#N/A</v>
      </c>
      <c r="BD586" s="124" t="e">
        <f t="shared" si="3027"/>
        <v>#N/A</v>
      </c>
      <c r="BE586" s="124" t="e">
        <f t="shared" si="3027"/>
        <v>#N/A</v>
      </c>
      <c r="BF586" s="124" t="e">
        <f t="shared" si="3027"/>
        <v>#N/A</v>
      </c>
      <c r="BG586" s="124" t="e">
        <f t="shared" si="3027"/>
        <v>#N/A</v>
      </c>
      <c r="BH586" s="124" t="e">
        <f t="shared" si="3027"/>
        <v>#N/A</v>
      </c>
      <c r="BI586" s="124" t="e">
        <f t="shared" si="3027"/>
        <v>#N/A</v>
      </c>
      <c r="BJ586" s="124" t="e">
        <f t="shared" si="3027"/>
        <v>#N/A</v>
      </c>
      <c r="BK586" s="124" t="e">
        <f t="shared" si="3027"/>
        <v>#N/A</v>
      </c>
      <c r="BL586" s="124" t="e">
        <f t="shared" si="3027"/>
        <v>#N/A</v>
      </c>
      <c r="BM586" s="124" t="e">
        <f t="shared" si="3027"/>
        <v>#N/A</v>
      </c>
      <c r="BN586" s="124" t="e">
        <f t="shared" si="3027"/>
        <v>#N/A</v>
      </c>
    </row>
    <row r="587" spans="1:66" s="124" customFormat="1" hidden="1">
      <c r="C587" s="124" t="s">
        <v>29</v>
      </c>
      <c r="E587" s="124">
        <f t="shared" ref="E587:E590" si="3028">D581</f>
        <v>0</v>
      </c>
      <c r="F587" s="124">
        <f t="shared" si="3024"/>
        <v>0</v>
      </c>
      <c r="G587" s="124">
        <f t="shared" si="3024"/>
        <v>0</v>
      </c>
      <c r="H587" s="124">
        <f t="shared" si="3024"/>
        <v>0</v>
      </c>
      <c r="I587" s="124">
        <f t="shared" si="3024"/>
        <v>0</v>
      </c>
      <c r="J587" s="124">
        <f t="shared" si="3024"/>
        <v>0</v>
      </c>
      <c r="K587" s="124">
        <f t="shared" si="3024"/>
        <v>0</v>
      </c>
      <c r="L587" s="124">
        <f t="shared" si="3024"/>
        <v>0</v>
      </c>
      <c r="M587" s="124">
        <f t="shared" si="3024"/>
        <v>0</v>
      </c>
      <c r="N587" s="124">
        <f t="shared" si="3024"/>
        <v>0</v>
      </c>
      <c r="O587" s="124">
        <f t="shared" si="3024"/>
        <v>0</v>
      </c>
      <c r="P587" s="124">
        <f t="shared" si="3024"/>
        <v>0</v>
      </c>
      <c r="Q587" s="124">
        <f t="shared" si="3024"/>
        <v>0</v>
      </c>
      <c r="R587" s="124">
        <f t="shared" si="3024"/>
        <v>0</v>
      </c>
      <c r="S587" s="124">
        <f t="shared" si="3024"/>
        <v>0</v>
      </c>
      <c r="T587" s="124">
        <f t="shared" si="3024"/>
        <v>0</v>
      </c>
      <c r="U587" s="124">
        <f t="shared" si="3024"/>
        <v>0</v>
      </c>
      <c r="V587" s="124">
        <f t="shared" si="3025"/>
        <v>0</v>
      </c>
      <c r="W587" s="124">
        <f t="shared" si="3025"/>
        <v>0</v>
      </c>
      <c r="X587" s="124">
        <f t="shared" si="3025"/>
        <v>0</v>
      </c>
      <c r="Y587" s="124">
        <f t="shared" si="3025"/>
        <v>0</v>
      </c>
      <c r="Z587" s="124">
        <f t="shared" si="3025"/>
        <v>0</v>
      </c>
      <c r="AA587" s="124">
        <f t="shared" si="3025"/>
        <v>0</v>
      </c>
      <c r="AB587" s="124" t="e">
        <f t="shared" si="3025"/>
        <v>#N/A</v>
      </c>
      <c r="AC587" s="124" t="e">
        <f t="shared" si="3025"/>
        <v>#N/A</v>
      </c>
      <c r="AD587" s="124" t="e">
        <f t="shared" si="3025"/>
        <v>#N/A</v>
      </c>
      <c r="AE587" s="124" t="e">
        <f t="shared" si="3025"/>
        <v>#N/A</v>
      </c>
      <c r="AF587" s="124" t="e">
        <f t="shared" si="3025"/>
        <v>#N/A</v>
      </c>
      <c r="AG587" s="124" t="e">
        <f t="shared" si="3025"/>
        <v>#N/A</v>
      </c>
      <c r="AH587" s="124" t="e">
        <f t="shared" si="3025"/>
        <v>#N/A</v>
      </c>
      <c r="AI587" s="124" t="e">
        <f t="shared" si="3025"/>
        <v>#N/A</v>
      </c>
      <c r="AJ587" s="124" t="e">
        <f t="shared" si="3025"/>
        <v>#N/A</v>
      </c>
      <c r="AK587" s="124" t="e">
        <f t="shared" si="3025"/>
        <v>#N/A</v>
      </c>
      <c r="AL587" s="124" t="e">
        <f t="shared" si="3026"/>
        <v>#N/A</v>
      </c>
      <c r="AM587" s="124" t="e">
        <f t="shared" si="3026"/>
        <v>#N/A</v>
      </c>
      <c r="AN587" s="124" t="e">
        <f t="shared" si="3026"/>
        <v>#N/A</v>
      </c>
      <c r="AO587" s="124" t="e">
        <f t="shared" si="3026"/>
        <v>#N/A</v>
      </c>
      <c r="AP587" s="124" t="e">
        <f t="shared" si="3026"/>
        <v>#N/A</v>
      </c>
      <c r="AQ587" s="124" t="e">
        <f t="shared" si="3026"/>
        <v>#N/A</v>
      </c>
      <c r="AR587" s="124" t="e">
        <f t="shared" si="3026"/>
        <v>#N/A</v>
      </c>
      <c r="AS587" s="124" t="e">
        <f t="shared" si="3026"/>
        <v>#N/A</v>
      </c>
      <c r="AT587" s="124" t="e">
        <f t="shared" si="3026"/>
        <v>#N/A</v>
      </c>
      <c r="AU587" s="124" t="e">
        <f t="shared" si="3026"/>
        <v>#N/A</v>
      </c>
      <c r="AV587" s="124" t="e">
        <f t="shared" si="3026"/>
        <v>#N/A</v>
      </c>
      <c r="AW587" s="124" t="e">
        <f t="shared" si="3026"/>
        <v>#N/A</v>
      </c>
      <c r="AX587" s="124" t="e">
        <f t="shared" si="3026"/>
        <v>#N/A</v>
      </c>
      <c r="AY587" s="124" t="e">
        <f t="shared" si="3026"/>
        <v>#N/A</v>
      </c>
      <c r="AZ587" s="124" t="e">
        <f t="shared" si="3026"/>
        <v>#N/A</v>
      </c>
      <c r="BA587" s="124" t="e">
        <f t="shared" si="3026"/>
        <v>#N/A</v>
      </c>
      <c r="BB587" s="124" t="e">
        <f t="shared" si="3027"/>
        <v>#N/A</v>
      </c>
      <c r="BC587" s="124" t="e">
        <f t="shared" si="3027"/>
        <v>#N/A</v>
      </c>
      <c r="BD587" s="124" t="e">
        <f t="shared" si="3027"/>
        <v>#N/A</v>
      </c>
      <c r="BE587" s="124" t="e">
        <f t="shared" si="3027"/>
        <v>#N/A</v>
      </c>
      <c r="BF587" s="124" t="e">
        <f t="shared" si="3027"/>
        <v>#N/A</v>
      </c>
      <c r="BG587" s="124" t="e">
        <f t="shared" si="3027"/>
        <v>#N/A</v>
      </c>
      <c r="BH587" s="124" t="e">
        <f t="shared" si="3027"/>
        <v>#N/A</v>
      </c>
      <c r="BI587" s="124" t="e">
        <f t="shared" si="3027"/>
        <v>#N/A</v>
      </c>
      <c r="BJ587" s="124" t="e">
        <f t="shared" si="3027"/>
        <v>#N/A</v>
      </c>
      <c r="BK587" s="124" t="e">
        <f t="shared" si="3027"/>
        <v>#N/A</v>
      </c>
      <c r="BL587" s="124" t="e">
        <f t="shared" si="3027"/>
        <v>#N/A</v>
      </c>
      <c r="BM587" s="124" t="e">
        <f t="shared" si="3027"/>
        <v>#N/A</v>
      </c>
      <c r="BN587" s="124" t="e">
        <f t="shared" si="3027"/>
        <v>#N/A</v>
      </c>
    </row>
    <row r="588" spans="1:66" s="124" customFormat="1" hidden="1">
      <c r="C588" s="124" t="s">
        <v>31</v>
      </c>
      <c r="E588" s="124">
        <f t="shared" si="3028"/>
        <v>0</v>
      </c>
      <c r="F588" s="124">
        <f t="shared" si="3024"/>
        <v>0</v>
      </c>
      <c r="G588" s="124">
        <f t="shared" si="3024"/>
        <v>0</v>
      </c>
      <c r="H588" s="124">
        <f t="shared" si="3024"/>
        <v>0</v>
      </c>
      <c r="I588" s="124">
        <f t="shared" si="3024"/>
        <v>0</v>
      </c>
      <c r="J588" s="124">
        <f t="shared" si="3024"/>
        <v>0</v>
      </c>
      <c r="K588" s="124">
        <f t="shared" si="3024"/>
        <v>0</v>
      </c>
      <c r="L588" s="124">
        <f t="shared" si="3024"/>
        <v>0</v>
      </c>
      <c r="M588" s="124">
        <f t="shared" si="3024"/>
        <v>0</v>
      </c>
      <c r="N588" s="124">
        <f t="shared" si="3024"/>
        <v>0</v>
      </c>
      <c r="O588" s="124">
        <f t="shared" si="3024"/>
        <v>0</v>
      </c>
      <c r="P588" s="124">
        <f t="shared" si="3024"/>
        <v>0</v>
      </c>
      <c r="Q588" s="124">
        <f t="shared" si="3024"/>
        <v>0</v>
      </c>
      <c r="R588" s="124">
        <f t="shared" si="3024"/>
        <v>0</v>
      </c>
      <c r="S588" s="124">
        <f t="shared" si="3024"/>
        <v>0</v>
      </c>
      <c r="T588" s="124">
        <f t="shared" si="3024"/>
        <v>0</v>
      </c>
      <c r="U588" s="124">
        <f t="shared" si="3024"/>
        <v>0</v>
      </c>
      <c r="V588" s="124">
        <f t="shared" si="3025"/>
        <v>0</v>
      </c>
      <c r="W588" s="124">
        <f t="shared" si="3025"/>
        <v>0</v>
      </c>
      <c r="X588" s="124">
        <f t="shared" si="3025"/>
        <v>0</v>
      </c>
      <c r="Y588" s="124">
        <f t="shared" si="3025"/>
        <v>0</v>
      </c>
      <c r="Z588" s="124">
        <f t="shared" si="3025"/>
        <v>0</v>
      </c>
      <c r="AA588" s="124">
        <f t="shared" si="3025"/>
        <v>0</v>
      </c>
      <c r="AB588" s="124" t="e">
        <f t="shared" si="3025"/>
        <v>#N/A</v>
      </c>
      <c r="AC588" s="124" t="e">
        <f t="shared" si="3025"/>
        <v>#N/A</v>
      </c>
      <c r="AD588" s="124" t="e">
        <f t="shared" si="3025"/>
        <v>#N/A</v>
      </c>
      <c r="AE588" s="124" t="e">
        <f t="shared" si="3025"/>
        <v>#N/A</v>
      </c>
      <c r="AF588" s="124" t="e">
        <f t="shared" si="3025"/>
        <v>#N/A</v>
      </c>
      <c r="AG588" s="124" t="e">
        <f t="shared" si="3025"/>
        <v>#N/A</v>
      </c>
      <c r="AH588" s="124" t="e">
        <f t="shared" si="3025"/>
        <v>#N/A</v>
      </c>
      <c r="AI588" s="124" t="e">
        <f t="shared" si="3025"/>
        <v>#N/A</v>
      </c>
      <c r="AJ588" s="124" t="e">
        <f t="shared" si="3025"/>
        <v>#N/A</v>
      </c>
      <c r="AK588" s="124" t="e">
        <f t="shared" si="3025"/>
        <v>#N/A</v>
      </c>
      <c r="AL588" s="124" t="e">
        <f t="shared" si="3026"/>
        <v>#N/A</v>
      </c>
      <c r="AM588" s="124" t="e">
        <f t="shared" si="3026"/>
        <v>#N/A</v>
      </c>
      <c r="AN588" s="124" t="e">
        <f t="shared" si="3026"/>
        <v>#N/A</v>
      </c>
      <c r="AO588" s="124" t="e">
        <f t="shared" si="3026"/>
        <v>#N/A</v>
      </c>
      <c r="AP588" s="124" t="e">
        <f t="shared" si="3026"/>
        <v>#N/A</v>
      </c>
      <c r="AQ588" s="124" t="e">
        <f t="shared" si="3026"/>
        <v>#N/A</v>
      </c>
      <c r="AR588" s="124" t="e">
        <f t="shared" si="3026"/>
        <v>#N/A</v>
      </c>
      <c r="AS588" s="124" t="e">
        <f t="shared" si="3026"/>
        <v>#N/A</v>
      </c>
      <c r="AT588" s="124" t="e">
        <f t="shared" si="3026"/>
        <v>#N/A</v>
      </c>
      <c r="AU588" s="124" t="e">
        <f t="shared" si="3026"/>
        <v>#N/A</v>
      </c>
      <c r="AV588" s="124" t="e">
        <f t="shared" si="3026"/>
        <v>#N/A</v>
      </c>
      <c r="AW588" s="124" t="e">
        <f t="shared" si="3026"/>
        <v>#N/A</v>
      </c>
      <c r="AX588" s="124" t="e">
        <f t="shared" si="3026"/>
        <v>#N/A</v>
      </c>
      <c r="AY588" s="124" t="e">
        <f t="shared" si="3026"/>
        <v>#N/A</v>
      </c>
      <c r="AZ588" s="124" t="e">
        <f t="shared" si="3026"/>
        <v>#N/A</v>
      </c>
      <c r="BA588" s="124" t="e">
        <f t="shared" si="3026"/>
        <v>#N/A</v>
      </c>
      <c r="BB588" s="124" t="e">
        <f t="shared" si="3027"/>
        <v>#N/A</v>
      </c>
      <c r="BC588" s="124" t="e">
        <f t="shared" si="3027"/>
        <v>#N/A</v>
      </c>
      <c r="BD588" s="124" t="e">
        <f t="shared" si="3027"/>
        <v>#N/A</v>
      </c>
      <c r="BE588" s="124" t="e">
        <f t="shared" si="3027"/>
        <v>#N/A</v>
      </c>
      <c r="BF588" s="124" t="e">
        <f t="shared" si="3027"/>
        <v>#N/A</v>
      </c>
      <c r="BG588" s="124" t="e">
        <f t="shared" si="3027"/>
        <v>#N/A</v>
      </c>
      <c r="BH588" s="124" t="e">
        <f t="shared" si="3027"/>
        <v>#N/A</v>
      </c>
      <c r="BI588" s="124" t="e">
        <f t="shared" si="3027"/>
        <v>#N/A</v>
      </c>
      <c r="BJ588" s="124" t="e">
        <f t="shared" si="3027"/>
        <v>#N/A</v>
      </c>
      <c r="BK588" s="124" t="e">
        <f t="shared" si="3027"/>
        <v>#N/A</v>
      </c>
      <c r="BL588" s="124" t="e">
        <f t="shared" si="3027"/>
        <v>#N/A</v>
      </c>
      <c r="BM588" s="124" t="e">
        <f t="shared" si="3027"/>
        <v>#N/A</v>
      </c>
      <c r="BN588" s="124" t="e">
        <f t="shared" si="3027"/>
        <v>#N/A</v>
      </c>
    </row>
    <row r="589" spans="1:66" s="124" customFormat="1" hidden="1">
      <c r="C589" s="124" t="s">
        <v>33</v>
      </c>
      <c r="E589" s="124">
        <f t="shared" si="3028"/>
        <v>0</v>
      </c>
      <c r="F589" s="124">
        <f t="shared" si="3024"/>
        <v>0</v>
      </c>
      <c r="G589" s="124">
        <f t="shared" si="3024"/>
        <v>0</v>
      </c>
      <c r="H589" s="124">
        <f t="shared" si="3024"/>
        <v>0</v>
      </c>
      <c r="I589" s="124">
        <f t="shared" si="3024"/>
        <v>0</v>
      </c>
      <c r="J589" s="124">
        <f t="shared" si="3024"/>
        <v>0</v>
      </c>
      <c r="K589" s="124">
        <f t="shared" si="3024"/>
        <v>0</v>
      </c>
      <c r="L589" s="124">
        <f t="shared" si="3024"/>
        <v>0</v>
      </c>
      <c r="M589" s="124">
        <f t="shared" si="3024"/>
        <v>0</v>
      </c>
      <c r="N589" s="124">
        <f t="shared" si="3024"/>
        <v>0</v>
      </c>
      <c r="O589" s="124">
        <f t="shared" si="3024"/>
        <v>0</v>
      </c>
      <c r="P589" s="124">
        <f t="shared" si="3024"/>
        <v>0</v>
      </c>
      <c r="Q589" s="124">
        <f t="shared" si="3024"/>
        <v>0</v>
      </c>
      <c r="R589" s="124">
        <f t="shared" si="3024"/>
        <v>0</v>
      </c>
      <c r="S589" s="124">
        <f t="shared" si="3024"/>
        <v>0</v>
      </c>
      <c r="T589" s="124">
        <f t="shared" si="3024"/>
        <v>0</v>
      </c>
      <c r="U589" s="124">
        <f t="shared" si="3024"/>
        <v>0</v>
      </c>
      <c r="V589" s="124">
        <f t="shared" si="3025"/>
        <v>0</v>
      </c>
      <c r="W589" s="124">
        <f t="shared" si="3025"/>
        <v>0</v>
      </c>
      <c r="X589" s="124">
        <f t="shared" si="3025"/>
        <v>0</v>
      </c>
      <c r="Y589" s="124">
        <f t="shared" si="3025"/>
        <v>0</v>
      </c>
      <c r="Z589" s="124">
        <f t="shared" si="3025"/>
        <v>0</v>
      </c>
      <c r="AA589" s="124">
        <f t="shared" si="3025"/>
        <v>0</v>
      </c>
      <c r="AB589" s="124" t="e">
        <f t="shared" si="3025"/>
        <v>#N/A</v>
      </c>
      <c r="AC589" s="124" t="e">
        <f t="shared" si="3025"/>
        <v>#N/A</v>
      </c>
      <c r="AD589" s="124" t="e">
        <f t="shared" si="3025"/>
        <v>#N/A</v>
      </c>
      <c r="AE589" s="124" t="e">
        <f t="shared" si="3025"/>
        <v>#N/A</v>
      </c>
      <c r="AF589" s="124" t="e">
        <f t="shared" si="3025"/>
        <v>#N/A</v>
      </c>
      <c r="AG589" s="124" t="e">
        <f t="shared" si="3025"/>
        <v>#N/A</v>
      </c>
      <c r="AH589" s="124" t="e">
        <f t="shared" si="3025"/>
        <v>#N/A</v>
      </c>
      <c r="AI589" s="124" t="e">
        <f t="shared" si="3025"/>
        <v>#N/A</v>
      </c>
      <c r="AJ589" s="124" t="e">
        <f t="shared" si="3025"/>
        <v>#N/A</v>
      </c>
      <c r="AK589" s="124" t="e">
        <f t="shared" si="3025"/>
        <v>#N/A</v>
      </c>
      <c r="AL589" s="124" t="e">
        <f t="shared" si="3026"/>
        <v>#N/A</v>
      </c>
      <c r="AM589" s="124" t="e">
        <f t="shared" si="3026"/>
        <v>#N/A</v>
      </c>
      <c r="AN589" s="124" t="e">
        <f t="shared" si="3026"/>
        <v>#N/A</v>
      </c>
      <c r="AO589" s="124" t="e">
        <f t="shared" si="3026"/>
        <v>#N/A</v>
      </c>
      <c r="AP589" s="124" t="e">
        <f t="shared" si="3026"/>
        <v>#N/A</v>
      </c>
      <c r="AQ589" s="124" t="e">
        <f t="shared" si="3026"/>
        <v>#N/A</v>
      </c>
      <c r="AR589" s="124" t="e">
        <f t="shared" si="3026"/>
        <v>#N/A</v>
      </c>
      <c r="AS589" s="124" t="e">
        <f t="shared" si="3026"/>
        <v>#N/A</v>
      </c>
      <c r="AT589" s="124" t="e">
        <f t="shared" si="3026"/>
        <v>#N/A</v>
      </c>
      <c r="AU589" s="124" t="e">
        <f t="shared" si="3026"/>
        <v>#N/A</v>
      </c>
      <c r="AV589" s="124" t="e">
        <f t="shared" si="3026"/>
        <v>#N/A</v>
      </c>
      <c r="AW589" s="124" t="e">
        <f t="shared" si="3026"/>
        <v>#N/A</v>
      </c>
      <c r="AX589" s="124" t="e">
        <f t="shared" si="3026"/>
        <v>#N/A</v>
      </c>
      <c r="AY589" s="124" t="e">
        <f t="shared" si="3026"/>
        <v>#N/A</v>
      </c>
      <c r="AZ589" s="124" t="e">
        <f t="shared" si="3026"/>
        <v>#N/A</v>
      </c>
      <c r="BA589" s="124" t="e">
        <f t="shared" si="3026"/>
        <v>#N/A</v>
      </c>
      <c r="BB589" s="124" t="e">
        <f t="shared" si="3027"/>
        <v>#N/A</v>
      </c>
      <c r="BC589" s="124" t="e">
        <f t="shared" si="3027"/>
        <v>#N/A</v>
      </c>
      <c r="BD589" s="124" t="e">
        <f t="shared" si="3027"/>
        <v>#N/A</v>
      </c>
      <c r="BE589" s="124" t="e">
        <f t="shared" si="3027"/>
        <v>#N/A</v>
      </c>
      <c r="BF589" s="124" t="e">
        <f t="shared" si="3027"/>
        <v>#N/A</v>
      </c>
      <c r="BG589" s="124" t="e">
        <f t="shared" si="3027"/>
        <v>#N/A</v>
      </c>
      <c r="BH589" s="124" t="e">
        <f t="shared" si="3027"/>
        <v>#N/A</v>
      </c>
      <c r="BI589" s="124" t="e">
        <f t="shared" si="3027"/>
        <v>#N/A</v>
      </c>
      <c r="BJ589" s="124" t="e">
        <f t="shared" si="3027"/>
        <v>#N/A</v>
      </c>
      <c r="BK589" s="124" t="e">
        <f t="shared" si="3027"/>
        <v>#N/A</v>
      </c>
      <c r="BL589" s="124" t="e">
        <f t="shared" si="3027"/>
        <v>#N/A</v>
      </c>
      <c r="BM589" s="124" t="e">
        <f t="shared" si="3027"/>
        <v>#N/A</v>
      </c>
      <c r="BN589" s="124" t="e">
        <f t="shared" si="3027"/>
        <v>#N/A</v>
      </c>
    </row>
    <row r="590" spans="1:66" s="124" customFormat="1" hidden="1">
      <c r="C590" s="124" t="s">
        <v>304</v>
      </c>
      <c r="E590" s="124">
        <f t="shared" si="3028"/>
        <v>0</v>
      </c>
      <c r="F590" s="124">
        <f t="shared" si="3024"/>
        <v>0</v>
      </c>
      <c r="G590" s="124">
        <f t="shared" si="3024"/>
        <v>0</v>
      </c>
      <c r="H590" s="124">
        <f t="shared" si="3024"/>
        <v>0</v>
      </c>
      <c r="I590" s="124">
        <f t="shared" si="3024"/>
        <v>0</v>
      </c>
      <c r="J590" s="124">
        <f t="shared" si="3024"/>
        <v>0</v>
      </c>
      <c r="K590" s="124">
        <f t="shared" si="3024"/>
        <v>0</v>
      </c>
      <c r="L590" s="124">
        <f t="shared" si="3024"/>
        <v>0</v>
      </c>
      <c r="M590" s="124">
        <f t="shared" si="3024"/>
        <v>0</v>
      </c>
      <c r="N590" s="124">
        <f t="shared" si="3024"/>
        <v>0</v>
      </c>
      <c r="O590" s="124">
        <f t="shared" si="3024"/>
        <v>0</v>
      </c>
      <c r="P590" s="124">
        <f t="shared" si="3024"/>
        <v>0</v>
      </c>
      <c r="Q590" s="124">
        <f t="shared" si="3024"/>
        <v>0</v>
      </c>
      <c r="R590" s="124">
        <f t="shared" si="3024"/>
        <v>0</v>
      </c>
      <c r="S590" s="124">
        <f t="shared" si="3024"/>
        <v>0</v>
      </c>
      <c r="T590" s="124">
        <f t="shared" si="3024"/>
        <v>0</v>
      </c>
      <c r="U590" s="124">
        <f t="shared" si="3024"/>
        <v>0</v>
      </c>
      <c r="V590" s="124">
        <f t="shared" si="3025"/>
        <v>0</v>
      </c>
      <c r="W590" s="124">
        <f t="shared" si="3025"/>
        <v>0</v>
      </c>
      <c r="X590" s="124">
        <f t="shared" si="3025"/>
        <v>0</v>
      </c>
      <c r="Y590" s="124">
        <f t="shared" si="3025"/>
        <v>0</v>
      </c>
      <c r="Z590" s="124">
        <f t="shared" si="3025"/>
        <v>0</v>
      </c>
      <c r="AA590" s="124">
        <f t="shared" si="3025"/>
        <v>0</v>
      </c>
      <c r="AB590" s="124" t="e">
        <f t="shared" si="3025"/>
        <v>#N/A</v>
      </c>
      <c r="AC590" s="124" t="e">
        <f t="shared" si="3025"/>
        <v>#N/A</v>
      </c>
      <c r="AD590" s="124" t="e">
        <f t="shared" si="3025"/>
        <v>#N/A</v>
      </c>
      <c r="AE590" s="124" t="e">
        <f t="shared" si="3025"/>
        <v>#N/A</v>
      </c>
      <c r="AF590" s="124" t="e">
        <f t="shared" si="3025"/>
        <v>#N/A</v>
      </c>
      <c r="AG590" s="124" t="e">
        <f t="shared" si="3025"/>
        <v>#N/A</v>
      </c>
      <c r="AH590" s="124" t="e">
        <f t="shared" si="3025"/>
        <v>#N/A</v>
      </c>
      <c r="AI590" s="124" t="e">
        <f t="shared" si="3025"/>
        <v>#N/A</v>
      </c>
      <c r="AJ590" s="124" t="e">
        <f t="shared" si="3025"/>
        <v>#N/A</v>
      </c>
      <c r="AK590" s="124" t="e">
        <f t="shared" si="3025"/>
        <v>#N/A</v>
      </c>
      <c r="AL590" s="124" t="e">
        <f t="shared" si="3026"/>
        <v>#N/A</v>
      </c>
      <c r="AM590" s="124" t="e">
        <f t="shared" si="3026"/>
        <v>#N/A</v>
      </c>
      <c r="AN590" s="124" t="e">
        <f t="shared" si="3026"/>
        <v>#N/A</v>
      </c>
      <c r="AO590" s="124" t="e">
        <f t="shared" si="3026"/>
        <v>#N/A</v>
      </c>
      <c r="AP590" s="124" t="e">
        <f t="shared" si="3026"/>
        <v>#N/A</v>
      </c>
      <c r="AQ590" s="124" t="e">
        <f t="shared" si="3026"/>
        <v>#N/A</v>
      </c>
      <c r="AR590" s="124" t="e">
        <f t="shared" si="3026"/>
        <v>#N/A</v>
      </c>
      <c r="AS590" s="124" t="e">
        <f t="shared" si="3026"/>
        <v>#N/A</v>
      </c>
      <c r="AT590" s="124" t="e">
        <f t="shared" si="3026"/>
        <v>#N/A</v>
      </c>
      <c r="AU590" s="124" t="e">
        <f t="shared" si="3026"/>
        <v>#N/A</v>
      </c>
      <c r="AV590" s="124" t="e">
        <f t="shared" si="3026"/>
        <v>#N/A</v>
      </c>
      <c r="AW590" s="124" t="e">
        <f t="shared" si="3026"/>
        <v>#N/A</v>
      </c>
      <c r="AX590" s="124" t="e">
        <f t="shared" si="3026"/>
        <v>#N/A</v>
      </c>
      <c r="AY590" s="124" t="e">
        <f t="shared" si="3026"/>
        <v>#N/A</v>
      </c>
      <c r="AZ590" s="124" t="e">
        <f t="shared" si="3026"/>
        <v>#N/A</v>
      </c>
      <c r="BA590" s="124" t="e">
        <f t="shared" si="3026"/>
        <v>#N/A</v>
      </c>
      <c r="BB590" s="124" t="e">
        <f t="shared" si="3027"/>
        <v>#N/A</v>
      </c>
      <c r="BC590" s="124" t="e">
        <f t="shared" si="3027"/>
        <v>#N/A</v>
      </c>
      <c r="BD590" s="124" t="e">
        <f t="shared" si="3027"/>
        <v>#N/A</v>
      </c>
      <c r="BE590" s="124" t="e">
        <f t="shared" si="3027"/>
        <v>#N/A</v>
      </c>
      <c r="BF590" s="124" t="e">
        <f t="shared" si="3027"/>
        <v>#N/A</v>
      </c>
      <c r="BG590" s="124" t="e">
        <f t="shared" si="3027"/>
        <v>#N/A</v>
      </c>
      <c r="BH590" s="124" t="e">
        <f t="shared" si="3027"/>
        <v>#N/A</v>
      </c>
      <c r="BI590" s="124" t="e">
        <f t="shared" si="3027"/>
        <v>#N/A</v>
      </c>
      <c r="BJ590" s="124" t="e">
        <f t="shared" si="3027"/>
        <v>#N/A</v>
      </c>
      <c r="BK590" s="124" t="e">
        <f t="shared" si="3027"/>
        <v>#N/A</v>
      </c>
      <c r="BL590" s="124" t="e">
        <f t="shared" si="3027"/>
        <v>#N/A</v>
      </c>
      <c r="BM590" s="124" t="e">
        <f t="shared" si="3027"/>
        <v>#N/A</v>
      </c>
      <c r="BN590" s="124" t="e">
        <f t="shared" si="3027"/>
        <v>#N/A</v>
      </c>
    </row>
    <row r="591" spans="1:66" s="124" customFormat="1" hidden="1"/>
    <row r="592" spans="1:66" s="124" customFormat="1" hidden="1">
      <c r="C592" s="124" t="s">
        <v>303</v>
      </c>
      <c r="F592" s="124">
        <f>E586</f>
        <v>0</v>
      </c>
      <c r="G592" s="124">
        <f t="shared" ref="G592:V596" si="3029">F586</f>
        <v>0</v>
      </c>
      <c r="H592" s="124">
        <f t="shared" si="3029"/>
        <v>0</v>
      </c>
      <c r="I592" s="124">
        <f t="shared" si="3029"/>
        <v>0</v>
      </c>
      <c r="J592" s="124">
        <f t="shared" si="3029"/>
        <v>0</v>
      </c>
      <c r="K592" s="124">
        <f t="shared" si="3029"/>
        <v>0</v>
      </c>
      <c r="L592" s="124">
        <f t="shared" si="3029"/>
        <v>0</v>
      </c>
      <c r="M592" s="124">
        <f t="shared" si="3029"/>
        <v>0</v>
      </c>
      <c r="N592" s="124">
        <f t="shared" si="3029"/>
        <v>0</v>
      </c>
      <c r="O592" s="124">
        <f t="shared" si="3029"/>
        <v>0</v>
      </c>
      <c r="P592" s="124">
        <f t="shared" si="3029"/>
        <v>0</v>
      </c>
      <c r="Q592" s="124">
        <f t="shared" si="3029"/>
        <v>0</v>
      </c>
      <c r="R592" s="124">
        <f t="shared" si="3029"/>
        <v>0</v>
      </c>
      <c r="S592" s="124">
        <f t="shared" si="3029"/>
        <v>0</v>
      </c>
      <c r="T592" s="124">
        <f t="shared" si="3029"/>
        <v>0</v>
      </c>
      <c r="U592" s="124">
        <f t="shared" si="3029"/>
        <v>0</v>
      </c>
      <c r="V592" s="124">
        <f t="shared" si="3029"/>
        <v>0</v>
      </c>
      <c r="W592" s="124">
        <f t="shared" ref="W592:AL596" si="3030">V586</f>
        <v>0</v>
      </c>
      <c r="X592" s="124">
        <f t="shared" si="3030"/>
        <v>0</v>
      </c>
      <c r="Y592" s="124">
        <f t="shared" si="3030"/>
        <v>0</v>
      </c>
      <c r="Z592" s="124">
        <f t="shared" si="3030"/>
        <v>0</v>
      </c>
      <c r="AA592" s="124">
        <f t="shared" si="3030"/>
        <v>0</v>
      </c>
      <c r="AB592" s="124">
        <f t="shared" si="3030"/>
        <v>0</v>
      </c>
      <c r="AC592" s="124">
        <f t="shared" si="3030"/>
        <v>0</v>
      </c>
      <c r="AD592" s="124" t="e">
        <f t="shared" si="3030"/>
        <v>#N/A</v>
      </c>
      <c r="AE592" s="124" t="e">
        <f t="shared" si="3030"/>
        <v>#N/A</v>
      </c>
      <c r="AF592" s="124" t="e">
        <f t="shared" si="3030"/>
        <v>#N/A</v>
      </c>
      <c r="AG592" s="124" t="e">
        <f t="shared" si="3030"/>
        <v>#N/A</v>
      </c>
      <c r="AH592" s="124" t="e">
        <f t="shared" si="3030"/>
        <v>#N/A</v>
      </c>
      <c r="AI592" s="124" t="e">
        <f t="shared" si="3030"/>
        <v>#N/A</v>
      </c>
      <c r="AJ592" s="124" t="e">
        <f t="shared" si="3030"/>
        <v>#N/A</v>
      </c>
      <c r="AK592" s="124" t="e">
        <f t="shared" si="3030"/>
        <v>#N/A</v>
      </c>
      <c r="AL592" s="124" t="e">
        <f t="shared" si="3030"/>
        <v>#N/A</v>
      </c>
      <c r="AM592" s="124" t="e">
        <f t="shared" ref="AM592:BB596" si="3031">AL586</f>
        <v>#N/A</v>
      </c>
      <c r="AN592" s="124" t="e">
        <f t="shared" si="3031"/>
        <v>#N/A</v>
      </c>
      <c r="AO592" s="124" t="e">
        <f t="shared" si="3031"/>
        <v>#N/A</v>
      </c>
      <c r="AP592" s="124" t="e">
        <f t="shared" si="3031"/>
        <v>#N/A</v>
      </c>
      <c r="AQ592" s="124" t="e">
        <f t="shared" si="3031"/>
        <v>#N/A</v>
      </c>
      <c r="AR592" s="124" t="e">
        <f t="shared" si="3031"/>
        <v>#N/A</v>
      </c>
      <c r="AS592" s="124" t="e">
        <f t="shared" si="3031"/>
        <v>#N/A</v>
      </c>
      <c r="AT592" s="124" t="e">
        <f t="shared" si="3031"/>
        <v>#N/A</v>
      </c>
      <c r="AU592" s="124" t="e">
        <f t="shared" si="3031"/>
        <v>#N/A</v>
      </c>
      <c r="AV592" s="124" t="e">
        <f t="shared" si="3031"/>
        <v>#N/A</v>
      </c>
      <c r="AW592" s="124" t="e">
        <f t="shared" si="3031"/>
        <v>#N/A</v>
      </c>
      <c r="AX592" s="124" t="e">
        <f t="shared" si="3031"/>
        <v>#N/A</v>
      </c>
      <c r="AY592" s="124" t="e">
        <f t="shared" si="3031"/>
        <v>#N/A</v>
      </c>
      <c r="AZ592" s="124" t="e">
        <f t="shared" si="3031"/>
        <v>#N/A</v>
      </c>
      <c r="BA592" s="124" t="e">
        <f t="shared" si="3031"/>
        <v>#N/A</v>
      </c>
      <c r="BB592" s="124" t="e">
        <f t="shared" si="3031"/>
        <v>#N/A</v>
      </c>
      <c r="BC592" s="124" t="e">
        <f t="shared" ref="BC592:BN596" si="3032">BB586</f>
        <v>#N/A</v>
      </c>
      <c r="BD592" s="124" t="e">
        <f t="shared" si="3032"/>
        <v>#N/A</v>
      </c>
      <c r="BE592" s="124" t="e">
        <f t="shared" si="3032"/>
        <v>#N/A</v>
      </c>
      <c r="BF592" s="124" t="e">
        <f t="shared" si="3032"/>
        <v>#N/A</v>
      </c>
      <c r="BG592" s="124" t="e">
        <f t="shared" si="3032"/>
        <v>#N/A</v>
      </c>
      <c r="BH592" s="124" t="e">
        <f t="shared" si="3032"/>
        <v>#N/A</v>
      </c>
      <c r="BI592" s="124" t="e">
        <f t="shared" si="3032"/>
        <v>#N/A</v>
      </c>
      <c r="BJ592" s="124" t="e">
        <f t="shared" si="3032"/>
        <v>#N/A</v>
      </c>
      <c r="BK592" s="124" t="e">
        <f t="shared" si="3032"/>
        <v>#N/A</v>
      </c>
      <c r="BL592" s="124" t="e">
        <f t="shared" si="3032"/>
        <v>#N/A</v>
      </c>
      <c r="BM592" s="124" t="e">
        <f t="shared" si="3032"/>
        <v>#N/A</v>
      </c>
      <c r="BN592" s="124" t="e">
        <f t="shared" si="3032"/>
        <v>#N/A</v>
      </c>
    </row>
    <row r="593" spans="3:66" s="124" customFormat="1" hidden="1">
      <c r="C593" s="124" t="s">
        <v>29</v>
      </c>
      <c r="F593" s="124">
        <f t="shared" ref="F593:F596" si="3033">E587</f>
        <v>0</v>
      </c>
      <c r="G593" s="124">
        <f t="shared" si="3029"/>
        <v>0</v>
      </c>
      <c r="H593" s="124">
        <f t="shared" si="3029"/>
        <v>0</v>
      </c>
      <c r="I593" s="124">
        <f t="shared" si="3029"/>
        <v>0</v>
      </c>
      <c r="J593" s="124">
        <f t="shared" si="3029"/>
        <v>0</v>
      </c>
      <c r="K593" s="124">
        <f t="shared" si="3029"/>
        <v>0</v>
      </c>
      <c r="L593" s="124">
        <f t="shared" si="3029"/>
        <v>0</v>
      </c>
      <c r="M593" s="124">
        <f t="shared" si="3029"/>
        <v>0</v>
      </c>
      <c r="N593" s="124">
        <f t="shared" si="3029"/>
        <v>0</v>
      </c>
      <c r="O593" s="124">
        <f t="shared" si="3029"/>
        <v>0</v>
      </c>
      <c r="P593" s="124">
        <f t="shared" si="3029"/>
        <v>0</v>
      </c>
      <c r="Q593" s="124">
        <f t="shared" si="3029"/>
        <v>0</v>
      </c>
      <c r="R593" s="124">
        <f t="shared" si="3029"/>
        <v>0</v>
      </c>
      <c r="S593" s="124">
        <f t="shared" si="3029"/>
        <v>0</v>
      </c>
      <c r="T593" s="124">
        <f t="shared" si="3029"/>
        <v>0</v>
      </c>
      <c r="U593" s="124">
        <f t="shared" si="3029"/>
        <v>0</v>
      </c>
      <c r="V593" s="124">
        <f t="shared" si="3029"/>
        <v>0</v>
      </c>
      <c r="W593" s="124">
        <f t="shared" si="3030"/>
        <v>0</v>
      </c>
      <c r="X593" s="124">
        <f t="shared" si="3030"/>
        <v>0</v>
      </c>
      <c r="Y593" s="124">
        <f t="shared" si="3030"/>
        <v>0</v>
      </c>
      <c r="Z593" s="124">
        <f t="shared" si="3030"/>
        <v>0</v>
      </c>
      <c r="AA593" s="124">
        <f t="shared" si="3030"/>
        <v>0</v>
      </c>
      <c r="AB593" s="124">
        <f t="shared" si="3030"/>
        <v>0</v>
      </c>
      <c r="AC593" s="124" t="e">
        <f t="shared" si="3030"/>
        <v>#N/A</v>
      </c>
      <c r="AD593" s="124" t="e">
        <f t="shared" si="3030"/>
        <v>#N/A</v>
      </c>
      <c r="AE593" s="124" t="e">
        <f t="shared" si="3030"/>
        <v>#N/A</v>
      </c>
      <c r="AF593" s="124" t="e">
        <f t="shared" si="3030"/>
        <v>#N/A</v>
      </c>
      <c r="AG593" s="124" t="e">
        <f t="shared" si="3030"/>
        <v>#N/A</v>
      </c>
      <c r="AH593" s="124" t="e">
        <f t="shared" si="3030"/>
        <v>#N/A</v>
      </c>
      <c r="AI593" s="124" t="e">
        <f t="shared" si="3030"/>
        <v>#N/A</v>
      </c>
      <c r="AJ593" s="124" t="e">
        <f t="shared" si="3030"/>
        <v>#N/A</v>
      </c>
      <c r="AK593" s="124" t="e">
        <f t="shared" si="3030"/>
        <v>#N/A</v>
      </c>
      <c r="AL593" s="124" t="e">
        <f t="shared" si="3030"/>
        <v>#N/A</v>
      </c>
      <c r="AM593" s="124" t="e">
        <f t="shared" si="3031"/>
        <v>#N/A</v>
      </c>
      <c r="AN593" s="124" t="e">
        <f t="shared" si="3031"/>
        <v>#N/A</v>
      </c>
      <c r="AO593" s="124" t="e">
        <f t="shared" si="3031"/>
        <v>#N/A</v>
      </c>
      <c r="AP593" s="124" t="e">
        <f t="shared" si="3031"/>
        <v>#N/A</v>
      </c>
      <c r="AQ593" s="124" t="e">
        <f t="shared" si="3031"/>
        <v>#N/A</v>
      </c>
      <c r="AR593" s="124" t="e">
        <f t="shared" si="3031"/>
        <v>#N/A</v>
      </c>
      <c r="AS593" s="124" t="e">
        <f t="shared" si="3031"/>
        <v>#N/A</v>
      </c>
      <c r="AT593" s="124" t="e">
        <f t="shared" si="3031"/>
        <v>#N/A</v>
      </c>
      <c r="AU593" s="124" t="e">
        <f t="shared" si="3031"/>
        <v>#N/A</v>
      </c>
      <c r="AV593" s="124" t="e">
        <f t="shared" si="3031"/>
        <v>#N/A</v>
      </c>
      <c r="AW593" s="124" t="e">
        <f t="shared" si="3031"/>
        <v>#N/A</v>
      </c>
      <c r="AX593" s="124" t="e">
        <f t="shared" si="3031"/>
        <v>#N/A</v>
      </c>
      <c r="AY593" s="124" t="e">
        <f t="shared" si="3031"/>
        <v>#N/A</v>
      </c>
      <c r="AZ593" s="124" t="e">
        <f t="shared" si="3031"/>
        <v>#N/A</v>
      </c>
      <c r="BA593" s="124" t="e">
        <f t="shared" si="3031"/>
        <v>#N/A</v>
      </c>
      <c r="BB593" s="124" t="e">
        <f t="shared" si="3031"/>
        <v>#N/A</v>
      </c>
      <c r="BC593" s="124" t="e">
        <f t="shared" si="3032"/>
        <v>#N/A</v>
      </c>
      <c r="BD593" s="124" t="e">
        <f t="shared" si="3032"/>
        <v>#N/A</v>
      </c>
      <c r="BE593" s="124" t="e">
        <f t="shared" si="3032"/>
        <v>#N/A</v>
      </c>
      <c r="BF593" s="124" t="e">
        <f t="shared" si="3032"/>
        <v>#N/A</v>
      </c>
      <c r="BG593" s="124" t="e">
        <f t="shared" si="3032"/>
        <v>#N/A</v>
      </c>
      <c r="BH593" s="124" t="e">
        <f t="shared" si="3032"/>
        <v>#N/A</v>
      </c>
      <c r="BI593" s="124" t="e">
        <f t="shared" si="3032"/>
        <v>#N/A</v>
      </c>
      <c r="BJ593" s="124" t="e">
        <f t="shared" si="3032"/>
        <v>#N/A</v>
      </c>
      <c r="BK593" s="124" t="e">
        <f t="shared" si="3032"/>
        <v>#N/A</v>
      </c>
      <c r="BL593" s="124" t="e">
        <f t="shared" si="3032"/>
        <v>#N/A</v>
      </c>
      <c r="BM593" s="124" t="e">
        <f t="shared" si="3032"/>
        <v>#N/A</v>
      </c>
      <c r="BN593" s="124" t="e">
        <f t="shared" si="3032"/>
        <v>#N/A</v>
      </c>
    </row>
    <row r="594" spans="3:66" s="124" customFormat="1" hidden="1">
      <c r="C594" s="124" t="s">
        <v>31</v>
      </c>
      <c r="F594" s="124">
        <f t="shared" si="3033"/>
        <v>0</v>
      </c>
      <c r="G594" s="124">
        <f t="shared" si="3029"/>
        <v>0</v>
      </c>
      <c r="H594" s="124">
        <f t="shared" si="3029"/>
        <v>0</v>
      </c>
      <c r="I594" s="124">
        <f t="shared" si="3029"/>
        <v>0</v>
      </c>
      <c r="J594" s="124">
        <f t="shared" si="3029"/>
        <v>0</v>
      </c>
      <c r="K594" s="124">
        <f t="shared" si="3029"/>
        <v>0</v>
      </c>
      <c r="L594" s="124">
        <f t="shared" si="3029"/>
        <v>0</v>
      </c>
      <c r="M594" s="124">
        <f t="shared" si="3029"/>
        <v>0</v>
      </c>
      <c r="N594" s="124">
        <f t="shared" si="3029"/>
        <v>0</v>
      </c>
      <c r="O594" s="124">
        <f t="shared" si="3029"/>
        <v>0</v>
      </c>
      <c r="P594" s="124">
        <f t="shared" si="3029"/>
        <v>0</v>
      </c>
      <c r="Q594" s="124">
        <f t="shared" si="3029"/>
        <v>0</v>
      </c>
      <c r="R594" s="124">
        <f t="shared" si="3029"/>
        <v>0</v>
      </c>
      <c r="S594" s="124">
        <f t="shared" si="3029"/>
        <v>0</v>
      </c>
      <c r="T594" s="124">
        <f t="shared" si="3029"/>
        <v>0</v>
      </c>
      <c r="U594" s="124">
        <f t="shared" si="3029"/>
        <v>0</v>
      </c>
      <c r="V594" s="124">
        <f t="shared" si="3029"/>
        <v>0</v>
      </c>
      <c r="W594" s="124">
        <f t="shared" si="3030"/>
        <v>0</v>
      </c>
      <c r="X594" s="124">
        <f t="shared" si="3030"/>
        <v>0</v>
      </c>
      <c r="Y594" s="124">
        <f t="shared" si="3030"/>
        <v>0</v>
      </c>
      <c r="Z594" s="124">
        <f t="shared" si="3030"/>
        <v>0</v>
      </c>
      <c r="AA594" s="124">
        <f t="shared" si="3030"/>
        <v>0</v>
      </c>
      <c r="AB594" s="124">
        <f t="shared" si="3030"/>
        <v>0</v>
      </c>
      <c r="AC594" s="124" t="e">
        <f t="shared" si="3030"/>
        <v>#N/A</v>
      </c>
      <c r="AD594" s="124" t="e">
        <f t="shared" si="3030"/>
        <v>#N/A</v>
      </c>
      <c r="AE594" s="124" t="e">
        <f t="shared" si="3030"/>
        <v>#N/A</v>
      </c>
      <c r="AF594" s="124" t="e">
        <f t="shared" si="3030"/>
        <v>#N/A</v>
      </c>
      <c r="AG594" s="124" t="e">
        <f t="shared" si="3030"/>
        <v>#N/A</v>
      </c>
      <c r="AH594" s="124" t="e">
        <f t="shared" si="3030"/>
        <v>#N/A</v>
      </c>
      <c r="AI594" s="124" t="e">
        <f t="shared" si="3030"/>
        <v>#N/A</v>
      </c>
      <c r="AJ594" s="124" t="e">
        <f t="shared" si="3030"/>
        <v>#N/A</v>
      </c>
      <c r="AK594" s="124" t="e">
        <f t="shared" si="3030"/>
        <v>#N/A</v>
      </c>
      <c r="AL594" s="124" t="e">
        <f t="shared" si="3030"/>
        <v>#N/A</v>
      </c>
      <c r="AM594" s="124" t="e">
        <f t="shared" si="3031"/>
        <v>#N/A</v>
      </c>
      <c r="AN594" s="124" t="e">
        <f t="shared" si="3031"/>
        <v>#N/A</v>
      </c>
      <c r="AO594" s="124" t="e">
        <f t="shared" si="3031"/>
        <v>#N/A</v>
      </c>
      <c r="AP594" s="124" t="e">
        <f t="shared" si="3031"/>
        <v>#N/A</v>
      </c>
      <c r="AQ594" s="124" t="e">
        <f t="shared" si="3031"/>
        <v>#N/A</v>
      </c>
      <c r="AR594" s="124" t="e">
        <f t="shared" si="3031"/>
        <v>#N/A</v>
      </c>
      <c r="AS594" s="124" t="e">
        <f t="shared" si="3031"/>
        <v>#N/A</v>
      </c>
      <c r="AT594" s="124" t="e">
        <f t="shared" si="3031"/>
        <v>#N/A</v>
      </c>
      <c r="AU594" s="124" t="e">
        <f t="shared" si="3031"/>
        <v>#N/A</v>
      </c>
      <c r="AV594" s="124" t="e">
        <f t="shared" si="3031"/>
        <v>#N/A</v>
      </c>
      <c r="AW594" s="124" t="e">
        <f t="shared" si="3031"/>
        <v>#N/A</v>
      </c>
      <c r="AX594" s="124" t="e">
        <f t="shared" si="3031"/>
        <v>#N/A</v>
      </c>
      <c r="AY594" s="124" t="e">
        <f t="shared" si="3031"/>
        <v>#N/A</v>
      </c>
      <c r="AZ594" s="124" t="e">
        <f t="shared" si="3031"/>
        <v>#N/A</v>
      </c>
      <c r="BA594" s="124" t="e">
        <f t="shared" si="3031"/>
        <v>#N/A</v>
      </c>
      <c r="BB594" s="124" t="e">
        <f t="shared" si="3031"/>
        <v>#N/A</v>
      </c>
      <c r="BC594" s="124" t="e">
        <f t="shared" si="3032"/>
        <v>#N/A</v>
      </c>
      <c r="BD594" s="124" t="e">
        <f t="shared" si="3032"/>
        <v>#N/A</v>
      </c>
      <c r="BE594" s="124" t="e">
        <f t="shared" si="3032"/>
        <v>#N/A</v>
      </c>
      <c r="BF594" s="124" t="e">
        <f t="shared" si="3032"/>
        <v>#N/A</v>
      </c>
      <c r="BG594" s="124" t="e">
        <f t="shared" si="3032"/>
        <v>#N/A</v>
      </c>
      <c r="BH594" s="124" t="e">
        <f t="shared" si="3032"/>
        <v>#N/A</v>
      </c>
      <c r="BI594" s="124" t="e">
        <f t="shared" si="3032"/>
        <v>#N/A</v>
      </c>
      <c r="BJ594" s="124" t="e">
        <f t="shared" si="3032"/>
        <v>#N/A</v>
      </c>
      <c r="BK594" s="124" t="e">
        <f t="shared" si="3032"/>
        <v>#N/A</v>
      </c>
      <c r="BL594" s="124" t="e">
        <f t="shared" si="3032"/>
        <v>#N/A</v>
      </c>
      <c r="BM594" s="124" t="e">
        <f t="shared" si="3032"/>
        <v>#N/A</v>
      </c>
      <c r="BN594" s="124" t="e">
        <f t="shared" si="3032"/>
        <v>#N/A</v>
      </c>
    </row>
    <row r="595" spans="3:66" s="124" customFormat="1" hidden="1">
      <c r="C595" s="124" t="s">
        <v>33</v>
      </c>
      <c r="F595" s="124">
        <f t="shared" si="3033"/>
        <v>0</v>
      </c>
      <c r="G595" s="124">
        <f t="shared" si="3029"/>
        <v>0</v>
      </c>
      <c r="H595" s="124">
        <f t="shared" si="3029"/>
        <v>0</v>
      </c>
      <c r="I595" s="124">
        <f t="shared" si="3029"/>
        <v>0</v>
      </c>
      <c r="J595" s="124">
        <f t="shared" si="3029"/>
        <v>0</v>
      </c>
      <c r="K595" s="124">
        <f t="shared" si="3029"/>
        <v>0</v>
      </c>
      <c r="L595" s="124">
        <f t="shared" si="3029"/>
        <v>0</v>
      </c>
      <c r="M595" s="124">
        <f t="shared" si="3029"/>
        <v>0</v>
      </c>
      <c r="N595" s="124">
        <f t="shared" si="3029"/>
        <v>0</v>
      </c>
      <c r="O595" s="124">
        <f t="shared" si="3029"/>
        <v>0</v>
      </c>
      <c r="P595" s="124">
        <f t="shared" si="3029"/>
        <v>0</v>
      </c>
      <c r="Q595" s="124">
        <f t="shared" si="3029"/>
        <v>0</v>
      </c>
      <c r="R595" s="124">
        <f t="shared" si="3029"/>
        <v>0</v>
      </c>
      <c r="S595" s="124">
        <f t="shared" si="3029"/>
        <v>0</v>
      </c>
      <c r="T595" s="124">
        <f t="shared" si="3029"/>
        <v>0</v>
      </c>
      <c r="U595" s="124">
        <f t="shared" si="3029"/>
        <v>0</v>
      </c>
      <c r="V595" s="124">
        <f t="shared" si="3029"/>
        <v>0</v>
      </c>
      <c r="W595" s="124">
        <f t="shared" si="3030"/>
        <v>0</v>
      </c>
      <c r="X595" s="124">
        <f t="shared" si="3030"/>
        <v>0</v>
      </c>
      <c r="Y595" s="124">
        <f t="shared" si="3030"/>
        <v>0</v>
      </c>
      <c r="Z595" s="124">
        <f t="shared" si="3030"/>
        <v>0</v>
      </c>
      <c r="AA595" s="124">
        <f t="shared" si="3030"/>
        <v>0</v>
      </c>
      <c r="AB595" s="124">
        <f t="shared" si="3030"/>
        <v>0</v>
      </c>
      <c r="AC595" s="124" t="e">
        <f t="shared" si="3030"/>
        <v>#N/A</v>
      </c>
      <c r="AD595" s="124" t="e">
        <f t="shared" si="3030"/>
        <v>#N/A</v>
      </c>
      <c r="AE595" s="124" t="e">
        <f t="shared" si="3030"/>
        <v>#N/A</v>
      </c>
      <c r="AF595" s="124" t="e">
        <f t="shared" si="3030"/>
        <v>#N/A</v>
      </c>
      <c r="AG595" s="124" t="e">
        <f t="shared" si="3030"/>
        <v>#N/A</v>
      </c>
      <c r="AH595" s="124" t="e">
        <f t="shared" si="3030"/>
        <v>#N/A</v>
      </c>
      <c r="AI595" s="124" t="e">
        <f t="shared" si="3030"/>
        <v>#N/A</v>
      </c>
      <c r="AJ595" s="124" t="e">
        <f t="shared" si="3030"/>
        <v>#N/A</v>
      </c>
      <c r="AK595" s="124" t="e">
        <f t="shared" si="3030"/>
        <v>#N/A</v>
      </c>
      <c r="AL595" s="124" t="e">
        <f t="shared" si="3030"/>
        <v>#N/A</v>
      </c>
      <c r="AM595" s="124" t="e">
        <f t="shared" si="3031"/>
        <v>#N/A</v>
      </c>
      <c r="AN595" s="124" t="e">
        <f t="shared" si="3031"/>
        <v>#N/A</v>
      </c>
      <c r="AO595" s="124" t="e">
        <f t="shared" si="3031"/>
        <v>#N/A</v>
      </c>
      <c r="AP595" s="124" t="e">
        <f t="shared" si="3031"/>
        <v>#N/A</v>
      </c>
      <c r="AQ595" s="124" t="e">
        <f t="shared" si="3031"/>
        <v>#N/A</v>
      </c>
      <c r="AR595" s="124" t="e">
        <f t="shared" si="3031"/>
        <v>#N/A</v>
      </c>
      <c r="AS595" s="124" t="e">
        <f t="shared" si="3031"/>
        <v>#N/A</v>
      </c>
      <c r="AT595" s="124" t="e">
        <f t="shared" si="3031"/>
        <v>#N/A</v>
      </c>
      <c r="AU595" s="124" t="e">
        <f t="shared" si="3031"/>
        <v>#N/A</v>
      </c>
      <c r="AV595" s="124" t="e">
        <f t="shared" si="3031"/>
        <v>#N/A</v>
      </c>
      <c r="AW595" s="124" t="e">
        <f t="shared" si="3031"/>
        <v>#N/A</v>
      </c>
      <c r="AX595" s="124" t="e">
        <f t="shared" si="3031"/>
        <v>#N/A</v>
      </c>
      <c r="AY595" s="124" t="e">
        <f t="shared" si="3031"/>
        <v>#N/A</v>
      </c>
      <c r="AZ595" s="124" t="e">
        <f t="shared" si="3031"/>
        <v>#N/A</v>
      </c>
      <c r="BA595" s="124" t="e">
        <f t="shared" si="3031"/>
        <v>#N/A</v>
      </c>
      <c r="BB595" s="124" t="e">
        <f t="shared" si="3031"/>
        <v>#N/A</v>
      </c>
      <c r="BC595" s="124" t="e">
        <f t="shared" si="3032"/>
        <v>#N/A</v>
      </c>
      <c r="BD595" s="124" t="e">
        <f t="shared" si="3032"/>
        <v>#N/A</v>
      </c>
      <c r="BE595" s="124" t="e">
        <f t="shared" si="3032"/>
        <v>#N/A</v>
      </c>
      <c r="BF595" s="124" t="e">
        <f t="shared" si="3032"/>
        <v>#N/A</v>
      </c>
      <c r="BG595" s="124" t="e">
        <f t="shared" si="3032"/>
        <v>#N/A</v>
      </c>
      <c r="BH595" s="124" t="e">
        <f t="shared" si="3032"/>
        <v>#N/A</v>
      </c>
      <c r="BI595" s="124" t="e">
        <f t="shared" si="3032"/>
        <v>#N/A</v>
      </c>
      <c r="BJ595" s="124" t="e">
        <f t="shared" si="3032"/>
        <v>#N/A</v>
      </c>
      <c r="BK595" s="124" t="e">
        <f t="shared" si="3032"/>
        <v>#N/A</v>
      </c>
      <c r="BL595" s="124" t="e">
        <f t="shared" si="3032"/>
        <v>#N/A</v>
      </c>
      <c r="BM595" s="124" t="e">
        <f t="shared" si="3032"/>
        <v>#N/A</v>
      </c>
      <c r="BN595" s="124" t="e">
        <f t="shared" si="3032"/>
        <v>#N/A</v>
      </c>
    </row>
    <row r="596" spans="3:66" s="124" customFormat="1" hidden="1">
      <c r="C596" s="124" t="s">
        <v>304</v>
      </c>
      <c r="F596" s="124">
        <f t="shared" si="3033"/>
        <v>0</v>
      </c>
      <c r="G596" s="124">
        <f t="shared" si="3029"/>
        <v>0</v>
      </c>
      <c r="H596" s="124">
        <f t="shared" si="3029"/>
        <v>0</v>
      </c>
      <c r="I596" s="124">
        <f t="shared" si="3029"/>
        <v>0</v>
      </c>
      <c r="J596" s="124">
        <f t="shared" si="3029"/>
        <v>0</v>
      </c>
      <c r="K596" s="124">
        <f t="shared" si="3029"/>
        <v>0</v>
      </c>
      <c r="L596" s="124">
        <f t="shared" si="3029"/>
        <v>0</v>
      </c>
      <c r="M596" s="124">
        <f t="shared" si="3029"/>
        <v>0</v>
      </c>
      <c r="N596" s="124">
        <f t="shared" si="3029"/>
        <v>0</v>
      </c>
      <c r="O596" s="124">
        <f t="shared" si="3029"/>
        <v>0</v>
      </c>
      <c r="P596" s="124">
        <f t="shared" si="3029"/>
        <v>0</v>
      </c>
      <c r="Q596" s="124">
        <f t="shared" si="3029"/>
        <v>0</v>
      </c>
      <c r="R596" s="124">
        <f t="shared" si="3029"/>
        <v>0</v>
      </c>
      <c r="S596" s="124">
        <f t="shared" si="3029"/>
        <v>0</v>
      </c>
      <c r="T596" s="124">
        <f t="shared" si="3029"/>
        <v>0</v>
      </c>
      <c r="U596" s="124">
        <f t="shared" si="3029"/>
        <v>0</v>
      </c>
      <c r="V596" s="124">
        <f t="shared" si="3029"/>
        <v>0</v>
      </c>
      <c r="W596" s="124">
        <f t="shared" si="3030"/>
        <v>0</v>
      </c>
      <c r="X596" s="124">
        <f t="shared" si="3030"/>
        <v>0</v>
      </c>
      <c r="Y596" s="124">
        <f t="shared" si="3030"/>
        <v>0</v>
      </c>
      <c r="Z596" s="124">
        <f t="shared" si="3030"/>
        <v>0</v>
      </c>
      <c r="AA596" s="124">
        <f t="shared" si="3030"/>
        <v>0</v>
      </c>
      <c r="AB596" s="124">
        <f t="shared" si="3030"/>
        <v>0</v>
      </c>
      <c r="AC596" s="124" t="e">
        <f t="shared" si="3030"/>
        <v>#N/A</v>
      </c>
      <c r="AD596" s="124" t="e">
        <f t="shared" si="3030"/>
        <v>#N/A</v>
      </c>
      <c r="AE596" s="124" t="e">
        <f t="shared" si="3030"/>
        <v>#N/A</v>
      </c>
      <c r="AF596" s="124" t="e">
        <f t="shared" si="3030"/>
        <v>#N/A</v>
      </c>
      <c r="AG596" s="124" t="e">
        <f t="shared" si="3030"/>
        <v>#N/A</v>
      </c>
      <c r="AH596" s="124" t="e">
        <f t="shared" si="3030"/>
        <v>#N/A</v>
      </c>
      <c r="AI596" s="124" t="e">
        <f t="shared" si="3030"/>
        <v>#N/A</v>
      </c>
      <c r="AJ596" s="124" t="e">
        <f t="shared" si="3030"/>
        <v>#N/A</v>
      </c>
      <c r="AK596" s="124" t="e">
        <f t="shared" si="3030"/>
        <v>#N/A</v>
      </c>
      <c r="AL596" s="124" t="e">
        <f t="shared" si="3030"/>
        <v>#N/A</v>
      </c>
      <c r="AM596" s="124" t="e">
        <f t="shared" si="3031"/>
        <v>#N/A</v>
      </c>
      <c r="AN596" s="124" t="e">
        <f t="shared" si="3031"/>
        <v>#N/A</v>
      </c>
      <c r="AO596" s="124" t="e">
        <f t="shared" si="3031"/>
        <v>#N/A</v>
      </c>
      <c r="AP596" s="124" t="e">
        <f t="shared" si="3031"/>
        <v>#N/A</v>
      </c>
      <c r="AQ596" s="124" t="e">
        <f t="shared" si="3031"/>
        <v>#N/A</v>
      </c>
      <c r="AR596" s="124" t="e">
        <f t="shared" si="3031"/>
        <v>#N/A</v>
      </c>
      <c r="AS596" s="124" t="e">
        <f t="shared" si="3031"/>
        <v>#N/A</v>
      </c>
      <c r="AT596" s="124" t="e">
        <f t="shared" si="3031"/>
        <v>#N/A</v>
      </c>
      <c r="AU596" s="124" t="e">
        <f t="shared" si="3031"/>
        <v>#N/A</v>
      </c>
      <c r="AV596" s="124" t="e">
        <f t="shared" si="3031"/>
        <v>#N/A</v>
      </c>
      <c r="AW596" s="124" t="e">
        <f t="shared" si="3031"/>
        <v>#N/A</v>
      </c>
      <c r="AX596" s="124" t="e">
        <f t="shared" si="3031"/>
        <v>#N/A</v>
      </c>
      <c r="AY596" s="124" t="e">
        <f t="shared" si="3031"/>
        <v>#N/A</v>
      </c>
      <c r="AZ596" s="124" t="e">
        <f t="shared" si="3031"/>
        <v>#N/A</v>
      </c>
      <c r="BA596" s="124" t="e">
        <f t="shared" si="3031"/>
        <v>#N/A</v>
      </c>
      <c r="BB596" s="124" t="e">
        <f t="shared" si="3031"/>
        <v>#N/A</v>
      </c>
      <c r="BC596" s="124" t="e">
        <f t="shared" si="3032"/>
        <v>#N/A</v>
      </c>
      <c r="BD596" s="124" t="e">
        <f t="shared" si="3032"/>
        <v>#N/A</v>
      </c>
      <c r="BE596" s="124" t="e">
        <f t="shared" si="3032"/>
        <v>#N/A</v>
      </c>
      <c r="BF596" s="124" t="e">
        <f t="shared" si="3032"/>
        <v>#N/A</v>
      </c>
      <c r="BG596" s="124" t="e">
        <f t="shared" si="3032"/>
        <v>#N/A</v>
      </c>
      <c r="BH596" s="124" t="e">
        <f t="shared" si="3032"/>
        <v>#N/A</v>
      </c>
      <c r="BI596" s="124" t="e">
        <f t="shared" si="3032"/>
        <v>#N/A</v>
      </c>
      <c r="BJ596" s="124" t="e">
        <f t="shared" si="3032"/>
        <v>#N/A</v>
      </c>
      <c r="BK596" s="124" t="e">
        <f t="shared" si="3032"/>
        <v>#N/A</v>
      </c>
      <c r="BL596" s="124" t="e">
        <f t="shared" si="3032"/>
        <v>#N/A</v>
      </c>
      <c r="BM596" s="124" t="e">
        <f t="shared" si="3032"/>
        <v>#N/A</v>
      </c>
      <c r="BN596" s="124" t="e">
        <f t="shared" si="3032"/>
        <v>#N/A</v>
      </c>
    </row>
    <row r="597" spans="3:66" s="124" customFormat="1" hidden="1"/>
    <row r="598" spans="3:66" s="124" customFormat="1" hidden="1">
      <c r="C598" s="124" t="s">
        <v>303</v>
      </c>
      <c r="G598" s="124">
        <f>F592</f>
        <v>0</v>
      </c>
      <c r="H598" s="124">
        <f t="shared" ref="H598:W602" si="3034">G592</f>
        <v>0</v>
      </c>
      <c r="I598" s="124">
        <f t="shared" si="3034"/>
        <v>0</v>
      </c>
      <c r="J598" s="124">
        <f t="shared" si="3034"/>
        <v>0</v>
      </c>
      <c r="K598" s="124">
        <f t="shared" si="3034"/>
        <v>0</v>
      </c>
      <c r="L598" s="124">
        <f t="shared" si="3034"/>
        <v>0</v>
      </c>
      <c r="M598" s="124">
        <f t="shared" si="3034"/>
        <v>0</v>
      </c>
      <c r="N598" s="124">
        <f t="shared" si="3034"/>
        <v>0</v>
      </c>
      <c r="O598" s="124">
        <f t="shared" si="3034"/>
        <v>0</v>
      </c>
      <c r="P598" s="124">
        <f t="shared" si="3034"/>
        <v>0</v>
      </c>
      <c r="Q598" s="124">
        <f t="shared" si="3034"/>
        <v>0</v>
      </c>
      <c r="R598" s="124">
        <f t="shared" si="3034"/>
        <v>0</v>
      </c>
      <c r="S598" s="124">
        <f t="shared" si="3034"/>
        <v>0</v>
      </c>
      <c r="T598" s="124">
        <f t="shared" si="3034"/>
        <v>0</v>
      </c>
      <c r="U598" s="124">
        <f t="shared" si="3034"/>
        <v>0</v>
      </c>
      <c r="V598" s="124">
        <f t="shared" si="3034"/>
        <v>0</v>
      </c>
      <c r="W598" s="124">
        <f t="shared" si="3034"/>
        <v>0</v>
      </c>
      <c r="X598" s="124">
        <f t="shared" ref="X598:AM602" si="3035">W592</f>
        <v>0</v>
      </c>
      <c r="Y598" s="124">
        <f t="shared" si="3035"/>
        <v>0</v>
      </c>
      <c r="Z598" s="124">
        <f t="shared" si="3035"/>
        <v>0</v>
      </c>
      <c r="AA598" s="124">
        <f t="shared" si="3035"/>
        <v>0</v>
      </c>
      <c r="AB598" s="124">
        <f t="shared" si="3035"/>
        <v>0</v>
      </c>
      <c r="AC598" s="124">
        <f t="shared" si="3035"/>
        <v>0</v>
      </c>
      <c r="AD598" s="124">
        <f t="shared" si="3035"/>
        <v>0</v>
      </c>
      <c r="AE598" s="124" t="e">
        <f t="shared" si="3035"/>
        <v>#N/A</v>
      </c>
      <c r="AF598" s="124" t="e">
        <f t="shared" si="3035"/>
        <v>#N/A</v>
      </c>
      <c r="AG598" s="124" t="e">
        <f t="shared" si="3035"/>
        <v>#N/A</v>
      </c>
      <c r="AH598" s="124" t="e">
        <f t="shared" si="3035"/>
        <v>#N/A</v>
      </c>
      <c r="AI598" s="124" t="e">
        <f t="shared" si="3035"/>
        <v>#N/A</v>
      </c>
      <c r="AJ598" s="124" t="e">
        <f t="shared" si="3035"/>
        <v>#N/A</v>
      </c>
      <c r="AK598" s="124" t="e">
        <f t="shared" si="3035"/>
        <v>#N/A</v>
      </c>
      <c r="AL598" s="124" t="e">
        <f t="shared" si="3035"/>
        <v>#N/A</v>
      </c>
      <c r="AM598" s="124" t="e">
        <f t="shared" si="3035"/>
        <v>#N/A</v>
      </c>
      <c r="AN598" s="124" t="e">
        <f t="shared" ref="AN598:BC602" si="3036">AM592</f>
        <v>#N/A</v>
      </c>
      <c r="AO598" s="124" t="e">
        <f t="shared" si="3036"/>
        <v>#N/A</v>
      </c>
      <c r="AP598" s="124" t="e">
        <f t="shared" si="3036"/>
        <v>#N/A</v>
      </c>
      <c r="AQ598" s="124" t="e">
        <f t="shared" si="3036"/>
        <v>#N/A</v>
      </c>
      <c r="AR598" s="124" t="e">
        <f t="shared" si="3036"/>
        <v>#N/A</v>
      </c>
      <c r="AS598" s="124" t="e">
        <f t="shared" si="3036"/>
        <v>#N/A</v>
      </c>
      <c r="AT598" s="124" t="e">
        <f t="shared" si="3036"/>
        <v>#N/A</v>
      </c>
      <c r="AU598" s="124" t="e">
        <f t="shared" si="3036"/>
        <v>#N/A</v>
      </c>
      <c r="AV598" s="124" t="e">
        <f t="shared" si="3036"/>
        <v>#N/A</v>
      </c>
      <c r="AW598" s="124" t="e">
        <f t="shared" si="3036"/>
        <v>#N/A</v>
      </c>
      <c r="AX598" s="124" t="e">
        <f t="shared" si="3036"/>
        <v>#N/A</v>
      </c>
      <c r="AY598" s="124" t="e">
        <f t="shared" si="3036"/>
        <v>#N/A</v>
      </c>
      <c r="AZ598" s="124" t="e">
        <f t="shared" si="3036"/>
        <v>#N/A</v>
      </c>
      <c r="BA598" s="124" t="e">
        <f t="shared" si="3036"/>
        <v>#N/A</v>
      </c>
      <c r="BB598" s="124" t="e">
        <f t="shared" si="3036"/>
        <v>#N/A</v>
      </c>
      <c r="BC598" s="124" t="e">
        <f t="shared" si="3036"/>
        <v>#N/A</v>
      </c>
      <c r="BD598" s="124" t="e">
        <f t="shared" ref="BD598:BN602" si="3037">BC592</f>
        <v>#N/A</v>
      </c>
      <c r="BE598" s="124" t="e">
        <f t="shared" si="3037"/>
        <v>#N/A</v>
      </c>
      <c r="BF598" s="124" t="e">
        <f t="shared" si="3037"/>
        <v>#N/A</v>
      </c>
      <c r="BG598" s="124" t="e">
        <f t="shared" si="3037"/>
        <v>#N/A</v>
      </c>
      <c r="BH598" s="124" t="e">
        <f t="shared" si="3037"/>
        <v>#N/A</v>
      </c>
      <c r="BI598" s="124" t="e">
        <f t="shared" si="3037"/>
        <v>#N/A</v>
      </c>
      <c r="BJ598" s="124" t="e">
        <f t="shared" si="3037"/>
        <v>#N/A</v>
      </c>
      <c r="BK598" s="124" t="e">
        <f t="shared" si="3037"/>
        <v>#N/A</v>
      </c>
      <c r="BL598" s="124" t="e">
        <f t="shared" si="3037"/>
        <v>#N/A</v>
      </c>
      <c r="BM598" s="124" t="e">
        <f t="shared" si="3037"/>
        <v>#N/A</v>
      </c>
      <c r="BN598" s="124" t="e">
        <f t="shared" si="3037"/>
        <v>#N/A</v>
      </c>
    </row>
    <row r="599" spans="3:66" s="124" customFormat="1" hidden="1">
      <c r="C599" s="124" t="s">
        <v>29</v>
      </c>
      <c r="G599" s="124">
        <f t="shared" ref="G599:G602" si="3038">F593</f>
        <v>0</v>
      </c>
      <c r="H599" s="124">
        <f t="shared" si="3034"/>
        <v>0</v>
      </c>
      <c r="I599" s="124">
        <f t="shared" si="3034"/>
        <v>0</v>
      </c>
      <c r="J599" s="124">
        <f t="shared" si="3034"/>
        <v>0</v>
      </c>
      <c r="K599" s="124">
        <f t="shared" si="3034"/>
        <v>0</v>
      </c>
      <c r="L599" s="124">
        <f t="shared" si="3034"/>
        <v>0</v>
      </c>
      <c r="M599" s="124">
        <f t="shared" si="3034"/>
        <v>0</v>
      </c>
      <c r="N599" s="124">
        <f t="shared" si="3034"/>
        <v>0</v>
      </c>
      <c r="O599" s="124">
        <f t="shared" si="3034"/>
        <v>0</v>
      </c>
      <c r="P599" s="124">
        <f t="shared" si="3034"/>
        <v>0</v>
      </c>
      <c r="Q599" s="124">
        <f t="shared" si="3034"/>
        <v>0</v>
      </c>
      <c r="R599" s="124">
        <f t="shared" si="3034"/>
        <v>0</v>
      </c>
      <c r="S599" s="124">
        <f t="shared" si="3034"/>
        <v>0</v>
      </c>
      <c r="T599" s="124">
        <f t="shared" si="3034"/>
        <v>0</v>
      </c>
      <c r="U599" s="124">
        <f t="shared" si="3034"/>
        <v>0</v>
      </c>
      <c r="V599" s="124">
        <f t="shared" si="3034"/>
        <v>0</v>
      </c>
      <c r="W599" s="124">
        <f t="shared" si="3034"/>
        <v>0</v>
      </c>
      <c r="X599" s="124">
        <f t="shared" si="3035"/>
        <v>0</v>
      </c>
      <c r="Y599" s="124">
        <f t="shared" si="3035"/>
        <v>0</v>
      </c>
      <c r="Z599" s="124">
        <f t="shared" si="3035"/>
        <v>0</v>
      </c>
      <c r="AA599" s="124">
        <f t="shared" si="3035"/>
        <v>0</v>
      </c>
      <c r="AB599" s="124">
        <f t="shared" si="3035"/>
        <v>0</v>
      </c>
      <c r="AC599" s="124">
        <f t="shared" si="3035"/>
        <v>0</v>
      </c>
      <c r="AD599" s="124" t="e">
        <f t="shared" si="3035"/>
        <v>#N/A</v>
      </c>
      <c r="AE599" s="124" t="e">
        <f t="shared" si="3035"/>
        <v>#N/A</v>
      </c>
      <c r="AF599" s="124" t="e">
        <f t="shared" si="3035"/>
        <v>#N/A</v>
      </c>
      <c r="AG599" s="124" t="e">
        <f t="shared" si="3035"/>
        <v>#N/A</v>
      </c>
      <c r="AH599" s="124" t="e">
        <f t="shared" si="3035"/>
        <v>#N/A</v>
      </c>
      <c r="AI599" s="124" t="e">
        <f t="shared" si="3035"/>
        <v>#N/A</v>
      </c>
      <c r="AJ599" s="124" t="e">
        <f t="shared" si="3035"/>
        <v>#N/A</v>
      </c>
      <c r="AK599" s="124" t="e">
        <f t="shared" si="3035"/>
        <v>#N/A</v>
      </c>
      <c r="AL599" s="124" t="e">
        <f t="shared" si="3035"/>
        <v>#N/A</v>
      </c>
      <c r="AM599" s="124" t="e">
        <f t="shared" si="3035"/>
        <v>#N/A</v>
      </c>
      <c r="AN599" s="124" t="e">
        <f t="shared" si="3036"/>
        <v>#N/A</v>
      </c>
      <c r="AO599" s="124" t="e">
        <f t="shared" si="3036"/>
        <v>#N/A</v>
      </c>
      <c r="AP599" s="124" t="e">
        <f t="shared" si="3036"/>
        <v>#N/A</v>
      </c>
      <c r="AQ599" s="124" t="e">
        <f t="shared" si="3036"/>
        <v>#N/A</v>
      </c>
      <c r="AR599" s="124" t="e">
        <f t="shared" si="3036"/>
        <v>#N/A</v>
      </c>
      <c r="AS599" s="124" t="e">
        <f t="shared" si="3036"/>
        <v>#N/A</v>
      </c>
      <c r="AT599" s="124" t="e">
        <f t="shared" si="3036"/>
        <v>#N/A</v>
      </c>
      <c r="AU599" s="124" t="e">
        <f t="shared" si="3036"/>
        <v>#N/A</v>
      </c>
      <c r="AV599" s="124" t="e">
        <f t="shared" si="3036"/>
        <v>#N/A</v>
      </c>
      <c r="AW599" s="124" t="e">
        <f t="shared" si="3036"/>
        <v>#N/A</v>
      </c>
      <c r="AX599" s="124" t="e">
        <f t="shared" si="3036"/>
        <v>#N/A</v>
      </c>
      <c r="AY599" s="124" t="e">
        <f t="shared" si="3036"/>
        <v>#N/A</v>
      </c>
      <c r="AZ599" s="124" t="e">
        <f t="shared" si="3036"/>
        <v>#N/A</v>
      </c>
      <c r="BA599" s="124" t="e">
        <f t="shared" si="3036"/>
        <v>#N/A</v>
      </c>
      <c r="BB599" s="124" t="e">
        <f t="shared" si="3036"/>
        <v>#N/A</v>
      </c>
      <c r="BC599" s="124" t="e">
        <f t="shared" si="3036"/>
        <v>#N/A</v>
      </c>
      <c r="BD599" s="124" t="e">
        <f t="shared" si="3037"/>
        <v>#N/A</v>
      </c>
      <c r="BE599" s="124" t="e">
        <f t="shared" si="3037"/>
        <v>#N/A</v>
      </c>
      <c r="BF599" s="124" t="e">
        <f t="shared" si="3037"/>
        <v>#N/A</v>
      </c>
      <c r="BG599" s="124" t="e">
        <f t="shared" si="3037"/>
        <v>#N/A</v>
      </c>
      <c r="BH599" s="124" t="e">
        <f t="shared" si="3037"/>
        <v>#N/A</v>
      </c>
      <c r="BI599" s="124" t="e">
        <f t="shared" si="3037"/>
        <v>#N/A</v>
      </c>
      <c r="BJ599" s="124" t="e">
        <f t="shared" si="3037"/>
        <v>#N/A</v>
      </c>
      <c r="BK599" s="124" t="e">
        <f t="shared" si="3037"/>
        <v>#N/A</v>
      </c>
      <c r="BL599" s="124" t="e">
        <f t="shared" si="3037"/>
        <v>#N/A</v>
      </c>
      <c r="BM599" s="124" t="e">
        <f t="shared" si="3037"/>
        <v>#N/A</v>
      </c>
      <c r="BN599" s="124" t="e">
        <f t="shared" si="3037"/>
        <v>#N/A</v>
      </c>
    </row>
    <row r="600" spans="3:66" s="124" customFormat="1" hidden="1">
      <c r="C600" s="124" t="s">
        <v>31</v>
      </c>
      <c r="G600" s="124">
        <f t="shared" si="3038"/>
        <v>0</v>
      </c>
      <c r="H600" s="124">
        <f t="shared" si="3034"/>
        <v>0</v>
      </c>
      <c r="I600" s="124">
        <f t="shared" si="3034"/>
        <v>0</v>
      </c>
      <c r="J600" s="124">
        <f t="shared" si="3034"/>
        <v>0</v>
      </c>
      <c r="K600" s="124">
        <f t="shared" si="3034"/>
        <v>0</v>
      </c>
      <c r="L600" s="124">
        <f t="shared" si="3034"/>
        <v>0</v>
      </c>
      <c r="M600" s="124">
        <f t="shared" si="3034"/>
        <v>0</v>
      </c>
      <c r="N600" s="124">
        <f t="shared" si="3034"/>
        <v>0</v>
      </c>
      <c r="O600" s="124">
        <f t="shared" si="3034"/>
        <v>0</v>
      </c>
      <c r="P600" s="124">
        <f t="shared" si="3034"/>
        <v>0</v>
      </c>
      <c r="Q600" s="124">
        <f t="shared" si="3034"/>
        <v>0</v>
      </c>
      <c r="R600" s="124">
        <f t="shared" si="3034"/>
        <v>0</v>
      </c>
      <c r="S600" s="124">
        <f t="shared" si="3034"/>
        <v>0</v>
      </c>
      <c r="T600" s="124">
        <f t="shared" si="3034"/>
        <v>0</v>
      </c>
      <c r="U600" s="124">
        <f t="shared" si="3034"/>
        <v>0</v>
      </c>
      <c r="V600" s="124">
        <f t="shared" si="3034"/>
        <v>0</v>
      </c>
      <c r="W600" s="124">
        <f t="shared" si="3034"/>
        <v>0</v>
      </c>
      <c r="X600" s="124">
        <f t="shared" si="3035"/>
        <v>0</v>
      </c>
      <c r="Y600" s="124">
        <f t="shared" si="3035"/>
        <v>0</v>
      </c>
      <c r="Z600" s="124">
        <f t="shared" si="3035"/>
        <v>0</v>
      </c>
      <c r="AA600" s="124">
        <f t="shared" si="3035"/>
        <v>0</v>
      </c>
      <c r="AB600" s="124">
        <f t="shared" si="3035"/>
        <v>0</v>
      </c>
      <c r="AC600" s="124">
        <f t="shared" si="3035"/>
        <v>0</v>
      </c>
      <c r="AD600" s="124" t="e">
        <f t="shared" si="3035"/>
        <v>#N/A</v>
      </c>
      <c r="AE600" s="124" t="e">
        <f t="shared" si="3035"/>
        <v>#N/A</v>
      </c>
      <c r="AF600" s="124" t="e">
        <f t="shared" si="3035"/>
        <v>#N/A</v>
      </c>
      <c r="AG600" s="124" t="e">
        <f t="shared" si="3035"/>
        <v>#N/A</v>
      </c>
      <c r="AH600" s="124" t="e">
        <f t="shared" si="3035"/>
        <v>#N/A</v>
      </c>
      <c r="AI600" s="124" t="e">
        <f t="shared" si="3035"/>
        <v>#N/A</v>
      </c>
      <c r="AJ600" s="124" t="e">
        <f t="shared" si="3035"/>
        <v>#N/A</v>
      </c>
      <c r="AK600" s="124" t="e">
        <f t="shared" si="3035"/>
        <v>#N/A</v>
      </c>
      <c r="AL600" s="124" t="e">
        <f t="shared" si="3035"/>
        <v>#N/A</v>
      </c>
      <c r="AM600" s="124" t="e">
        <f t="shared" si="3035"/>
        <v>#N/A</v>
      </c>
      <c r="AN600" s="124" t="e">
        <f t="shared" si="3036"/>
        <v>#N/A</v>
      </c>
      <c r="AO600" s="124" t="e">
        <f t="shared" si="3036"/>
        <v>#N/A</v>
      </c>
      <c r="AP600" s="124" t="e">
        <f t="shared" si="3036"/>
        <v>#N/A</v>
      </c>
      <c r="AQ600" s="124" t="e">
        <f t="shared" si="3036"/>
        <v>#N/A</v>
      </c>
      <c r="AR600" s="124" t="e">
        <f t="shared" si="3036"/>
        <v>#N/A</v>
      </c>
      <c r="AS600" s="124" t="e">
        <f t="shared" si="3036"/>
        <v>#N/A</v>
      </c>
      <c r="AT600" s="124" t="e">
        <f t="shared" si="3036"/>
        <v>#N/A</v>
      </c>
      <c r="AU600" s="124" t="e">
        <f t="shared" si="3036"/>
        <v>#N/A</v>
      </c>
      <c r="AV600" s="124" t="e">
        <f t="shared" si="3036"/>
        <v>#N/A</v>
      </c>
      <c r="AW600" s="124" t="e">
        <f t="shared" si="3036"/>
        <v>#N/A</v>
      </c>
      <c r="AX600" s="124" t="e">
        <f t="shared" si="3036"/>
        <v>#N/A</v>
      </c>
      <c r="AY600" s="124" t="e">
        <f t="shared" si="3036"/>
        <v>#N/A</v>
      </c>
      <c r="AZ600" s="124" t="e">
        <f t="shared" si="3036"/>
        <v>#N/A</v>
      </c>
      <c r="BA600" s="124" t="e">
        <f t="shared" si="3036"/>
        <v>#N/A</v>
      </c>
      <c r="BB600" s="124" t="e">
        <f t="shared" si="3036"/>
        <v>#N/A</v>
      </c>
      <c r="BC600" s="124" t="e">
        <f t="shared" si="3036"/>
        <v>#N/A</v>
      </c>
      <c r="BD600" s="124" t="e">
        <f t="shared" si="3037"/>
        <v>#N/A</v>
      </c>
      <c r="BE600" s="124" t="e">
        <f t="shared" si="3037"/>
        <v>#N/A</v>
      </c>
      <c r="BF600" s="124" t="e">
        <f t="shared" si="3037"/>
        <v>#N/A</v>
      </c>
      <c r="BG600" s="124" t="e">
        <f t="shared" si="3037"/>
        <v>#N/A</v>
      </c>
      <c r="BH600" s="124" t="e">
        <f t="shared" si="3037"/>
        <v>#N/A</v>
      </c>
      <c r="BI600" s="124" t="e">
        <f t="shared" si="3037"/>
        <v>#N/A</v>
      </c>
      <c r="BJ600" s="124" t="e">
        <f t="shared" si="3037"/>
        <v>#N/A</v>
      </c>
      <c r="BK600" s="124" t="e">
        <f t="shared" si="3037"/>
        <v>#N/A</v>
      </c>
      <c r="BL600" s="124" t="e">
        <f t="shared" si="3037"/>
        <v>#N/A</v>
      </c>
      <c r="BM600" s="124" t="e">
        <f t="shared" si="3037"/>
        <v>#N/A</v>
      </c>
      <c r="BN600" s="124" t="e">
        <f t="shared" si="3037"/>
        <v>#N/A</v>
      </c>
    </row>
    <row r="601" spans="3:66" s="124" customFormat="1" hidden="1">
      <c r="C601" s="124" t="s">
        <v>33</v>
      </c>
      <c r="G601" s="124">
        <f t="shared" si="3038"/>
        <v>0</v>
      </c>
      <c r="H601" s="124">
        <f t="shared" si="3034"/>
        <v>0</v>
      </c>
      <c r="I601" s="124">
        <f t="shared" si="3034"/>
        <v>0</v>
      </c>
      <c r="J601" s="124">
        <f t="shared" si="3034"/>
        <v>0</v>
      </c>
      <c r="K601" s="124">
        <f t="shared" si="3034"/>
        <v>0</v>
      </c>
      <c r="L601" s="124">
        <f t="shared" si="3034"/>
        <v>0</v>
      </c>
      <c r="M601" s="124">
        <f t="shared" si="3034"/>
        <v>0</v>
      </c>
      <c r="N601" s="124">
        <f t="shared" si="3034"/>
        <v>0</v>
      </c>
      <c r="O601" s="124">
        <f t="shared" si="3034"/>
        <v>0</v>
      </c>
      <c r="P601" s="124">
        <f t="shared" si="3034"/>
        <v>0</v>
      </c>
      <c r="Q601" s="124">
        <f t="shared" si="3034"/>
        <v>0</v>
      </c>
      <c r="R601" s="124">
        <f t="shared" si="3034"/>
        <v>0</v>
      </c>
      <c r="S601" s="124">
        <f t="shared" si="3034"/>
        <v>0</v>
      </c>
      <c r="T601" s="124">
        <f t="shared" si="3034"/>
        <v>0</v>
      </c>
      <c r="U601" s="124">
        <f t="shared" si="3034"/>
        <v>0</v>
      </c>
      <c r="V601" s="124">
        <f t="shared" si="3034"/>
        <v>0</v>
      </c>
      <c r="W601" s="124">
        <f t="shared" si="3034"/>
        <v>0</v>
      </c>
      <c r="X601" s="124">
        <f t="shared" si="3035"/>
        <v>0</v>
      </c>
      <c r="Y601" s="124">
        <f t="shared" si="3035"/>
        <v>0</v>
      </c>
      <c r="Z601" s="124">
        <f t="shared" si="3035"/>
        <v>0</v>
      </c>
      <c r="AA601" s="124">
        <f t="shared" si="3035"/>
        <v>0</v>
      </c>
      <c r="AB601" s="124">
        <f t="shared" si="3035"/>
        <v>0</v>
      </c>
      <c r="AC601" s="124">
        <f t="shared" si="3035"/>
        <v>0</v>
      </c>
      <c r="AD601" s="124" t="e">
        <f t="shared" si="3035"/>
        <v>#N/A</v>
      </c>
      <c r="AE601" s="124" t="e">
        <f t="shared" si="3035"/>
        <v>#N/A</v>
      </c>
      <c r="AF601" s="124" t="e">
        <f t="shared" si="3035"/>
        <v>#N/A</v>
      </c>
      <c r="AG601" s="124" t="e">
        <f t="shared" si="3035"/>
        <v>#N/A</v>
      </c>
      <c r="AH601" s="124" t="e">
        <f t="shared" si="3035"/>
        <v>#N/A</v>
      </c>
      <c r="AI601" s="124" t="e">
        <f t="shared" si="3035"/>
        <v>#N/A</v>
      </c>
      <c r="AJ601" s="124" t="e">
        <f t="shared" si="3035"/>
        <v>#N/A</v>
      </c>
      <c r="AK601" s="124" t="e">
        <f t="shared" si="3035"/>
        <v>#N/A</v>
      </c>
      <c r="AL601" s="124" t="e">
        <f t="shared" si="3035"/>
        <v>#N/A</v>
      </c>
      <c r="AM601" s="124" t="e">
        <f t="shared" si="3035"/>
        <v>#N/A</v>
      </c>
      <c r="AN601" s="124" t="e">
        <f t="shared" si="3036"/>
        <v>#N/A</v>
      </c>
      <c r="AO601" s="124" t="e">
        <f t="shared" si="3036"/>
        <v>#N/A</v>
      </c>
      <c r="AP601" s="124" t="e">
        <f t="shared" si="3036"/>
        <v>#N/A</v>
      </c>
      <c r="AQ601" s="124" t="e">
        <f t="shared" si="3036"/>
        <v>#N/A</v>
      </c>
      <c r="AR601" s="124" t="e">
        <f t="shared" si="3036"/>
        <v>#N/A</v>
      </c>
      <c r="AS601" s="124" t="e">
        <f t="shared" si="3036"/>
        <v>#N/A</v>
      </c>
      <c r="AT601" s="124" t="e">
        <f t="shared" si="3036"/>
        <v>#N/A</v>
      </c>
      <c r="AU601" s="124" t="e">
        <f t="shared" si="3036"/>
        <v>#N/A</v>
      </c>
      <c r="AV601" s="124" t="e">
        <f t="shared" si="3036"/>
        <v>#N/A</v>
      </c>
      <c r="AW601" s="124" t="e">
        <f t="shared" si="3036"/>
        <v>#N/A</v>
      </c>
      <c r="AX601" s="124" t="e">
        <f t="shared" si="3036"/>
        <v>#N/A</v>
      </c>
      <c r="AY601" s="124" t="e">
        <f t="shared" si="3036"/>
        <v>#N/A</v>
      </c>
      <c r="AZ601" s="124" t="e">
        <f t="shared" si="3036"/>
        <v>#N/A</v>
      </c>
      <c r="BA601" s="124" t="e">
        <f t="shared" si="3036"/>
        <v>#N/A</v>
      </c>
      <c r="BB601" s="124" t="e">
        <f t="shared" si="3036"/>
        <v>#N/A</v>
      </c>
      <c r="BC601" s="124" t="e">
        <f t="shared" si="3036"/>
        <v>#N/A</v>
      </c>
      <c r="BD601" s="124" t="e">
        <f t="shared" si="3037"/>
        <v>#N/A</v>
      </c>
      <c r="BE601" s="124" t="e">
        <f t="shared" si="3037"/>
        <v>#N/A</v>
      </c>
      <c r="BF601" s="124" t="e">
        <f t="shared" si="3037"/>
        <v>#N/A</v>
      </c>
      <c r="BG601" s="124" t="e">
        <f t="shared" si="3037"/>
        <v>#N/A</v>
      </c>
      <c r="BH601" s="124" t="e">
        <f t="shared" si="3037"/>
        <v>#N/A</v>
      </c>
      <c r="BI601" s="124" t="e">
        <f t="shared" si="3037"/>
        <v>#N/A</v>
      </c>
      <c r="BJ601" s="124" t="e">
        <f t="shared" si="3037"/>
        <v>#N/A</v>
      </c>
      <c r="BK601" s="124" t="e">
        <f t="shared" si="3037"/>
        <v>#N/A</v>
      </c>
      <c r="BL601" s="124" t="e">
        <f t="shared" si="3037"/>
        <v>#N/A</v>
      </c>
      <c r="BM601" s="124" t="e">
        <f t="shared" si="3037"/>
        <v>#N/A</v>
      </c>
      <c r="BN601" s="124" t="e">
        <f t="shared" si="3037"/>
        <v>#N/A</v>
      </c>
    </row>
    <row r="602" spans="3:66" s="124" customFormat="1" hidden="1">
      <c r="C602" s="124" t="s">
        <v>304</v>
      </c>
      <c r="G602" s="124">
        <f t="shared" si="3038"/>
        <v>0</v>
      </c>
      <c r="H602" s="124">
        <f t="shared" si="3034"/>
        <v>0</v>
      </c>
      <c r="I602" s="124">
        <f t="shared" si="3034"/>
        <v>0</v>
      </c>
      <c r="J602" s="124">
        <f t="shared" si="3034"/>
        <v>0</v>
      </c>
      <c r="K602" s="124">
        <f t="shared" si="3034"/>
        <v>0</v>
      </c>
      <c r="L602" s="124">
        <f t="shared" si="3034"/>
        <v>0</v>
      </c>
      <c r="M602" s="124">
        <f t="shared" si="3034"/>
        <v>0</v>
      </c>
      <c r="N602" s="124">
        <f t="shared" si="3034"/>
        <v>0</v>
      </c>
      <c r="O602" s="124">
        <f t="shared" si="3034"/>
        <v>0</v>
      </c>
      <c r="P602" s="124">
        <f t="shared" si="3034"/>
        <v>0</v>
      </c>
      <c r="Q602" s="124">
        <f t="shared" si="3034"/>
        <v>0</v>
      </c>
      <c r="R602" s="124">
        <f t="shared" si="3034"/>
        <v>0</v>
      </c>
      <c r="S602" s="124">
        <f t="shared" si="3034"/>
        <v>0</v>
      </c>
      <c r="T602" s="124">
        <f t="shared" si="3034"/>
        <v>0</v>
      </c>
      <c r="U602" s="124">
        <f t="shared" si="3034"/>
        <v>0</v>
      </c>
      <c r="V602" s="124">
        <f t="shared" si="3034"/>
        <v>0</v>
      </c>
      <c r="W602" s="124">
        <f t="shared" si="3034"/>
        <v>0</v>
      </c>
      <c r="X602" s="124">
        <f t="shared" si="3035"/>
        <v>0</v>
      </c>
      <c r="Y602" s="124">
        <f t="shared" si="3035"/>
        <v>0</v>
      </c>
      <c r="Z602" s="124">
        <f t="shared" si="3035"/>
        <v>0</v>
      </c>
      <c r="AA602" s="124">
        <f t="shared" si="3035"/>
        <v>0</v>
      </c>
      <c r="AB602" s="124">
        <f t="shared" si="3035"/>
        <v>0</v>
      </c>
      <c r="AC602" s="124">
        <f t="shared" si="3035"/>
        <v>0</v>
      </c>
      <c r="AD602" s="124" t="e">
        <f t="shared" si="3035"/>
        <v>#N/A</v>
      </c>
      <c r="AE602" s="124" t="e">
        <f t="shared" si="3035"/>
        <v>#N/A</v>
      </c>
      <c r="AF602" s="124" t="e">
        <f t="shared" si="3035"/>
        <v>#N/A</v>
      </c>
      <c r="AG602" s="124" t="e">
        <f t="shared" si="3035"/>
        <v>#N/A</v>
      </c>
      <c r="AH602" s="124" t="e">
        <f t="shared" si="3035"/>
        <v>#N/A</v>
      </c>
      <c r="AI602" s="124" t="e">
        <f t="shared" si="3035"/>
        <v>#N/A</v>
      </c>
      <c r="AJ602" s="124" t="e">
        <f t="shared" si="3035"/>
        <v>#N/A</v>
      </c>
      <c r="AK602" s="124" t="e">
        <f t="shared" si="3035"/>
        <v>#N/A</v>
      </c>
      <c r="AL602" s="124" t="e">
        <f t="shared" si="3035"/>
        <v>#N/A</v>
      </c>
      <c r="AM602" s="124" t="e">
        <f t="shared" si="3035"/>
        <v>#N/A</v>
      </c>
      <c r="AN602" s="124" t="e">
        <f t="shared" si="3036"/>
        <v>#N/A</v>
      </c>
      <c r="AO602" s="124" t="e">
        <f t="shared" si="3036"/>
        <v>#N/A</v>
      </c>
      <c r="AP602" s="124" t="e">
        <f t="shared" si="3036"/>
        <v>#N/A</v>
      </c>
      <c r="AQ602" s="124" t="e">
        <f t="shared" si="3036"/>
        <v>#N/A</v>
      </c>
      <c r="AR602" s="124" t="e">
        <f t="shared" si="3036"/>
        <v>#N/A</v>
      </c>
      <c r="AS602" s="124" t="e">
        <f t="shared" si="3036"/>
        <v>#N/A</v>
      </c>
      <c r="AT602" s="124" t="e">
        <f t="shared" si="3036"/>
        <v>#N/A</v>
      </c>
      <c r="AU602" s="124" t="e">
        <f t="shared" si="3036"/>
        <v>#N/A</v>
      </c>
      <c r="AV602" s="124" t="e">
        <f t="shared" si="3036"/>
        <v>#N/A</v>
      </c>
      <c r="AW602" s="124" t="e">
        <f t="shared" si="3036"/>
        <v>#N/A</v>
      </c>
      <c r="AX602" s="124" t="e">
        <f t="shared" si="3036"/>
        <v>#N/A</v>
      </c>
      <c r="AY602" s="124" t="e">
        <f t="shared" si="3036"/>
        <v>#N/A</v>
      </c>
      <c r="AZ602" s="124" t="e">
        <f t="shared" si="3036"/>
        <v>#N/A</v>
      </c>
      <c r="BA602" s="124" t="e">
        <f t="shared" si="3036"/>
        <v>#N/A</v>
      </c>
      <c r="BB602" s="124" t="e">
        <f t="shared" si="3036"/>
        <v>#N/A</v>
      </c>
      <c r="BC602" s="124" t="e">
        <f t="shared" si="3036"/>
        <v>#N/A</v>
      </c>
      <c r="BD602" s="124" t="e">
        <f t="shared" si="3037"/>
        <v>#N/A</v>
      </c>
      <c r="BE602" s="124" t="e">
        <f t="shared" si="3037"/>
        <v>#N/A</v>
      </c>
      <c r="BF602" s="124" t="e">
        <f t="shared" si="3037"/>
        <v>#N/A</v>
      </c>
      <c r="BG602" s="124" t="e">
        <f t="shared" si="3037"/>
        <v>#N/A</v>
      </c>
      <c r="BH602" s="124" t="e">
        <f t="shared" si="3037"/>
        <v>#N/A</v>
      </c>
      <c r="BI602" s="124" t="e">
        <f t="shared" si="3037"/>
        <v>#N/A</v>
      </c>
      <c r="BJ602" s="124" t="e">
        <f t="shared" si="3037"/>
        <v>#N/A</v>
      </c>
      <c r="BK602" s="124" t="e">
        <f t="shared" si="3037"/>
        <v>#N/A</v>
      </c>
      <c r="BL602" s="124" t="e">
        <f t="shared" si="3037"/>
        <v>#N/A</v>
      </c>
      <c r="BM602" s="124" t="e">
        <f t="shared" si="3037"/>
        <v>#N/A</v>
      </c>
      <c r="BN602" s="124" t="e">
        <f t="shared" si="3037"/>
        <v>#N/A</v>
      </c>
    </row>
    <row r="603" spans="3:66" s="124" customFormat="1" hidden="1"/>
    <row r="604" spans="3:66" s="124" customFormat="1" hidden="1">
      <c r="C604" s="124" t="s">
        <v>303</v>
      </c>
      <c r="H604" s="124">
        <f>G598</f>
        <v>0</v>
      </c>
      <c r="I604" s="124">
        <f t="shared" ref="I604:X608" si="3039">H598</f>
        <v>0</v>
      </c>
      <c r="J604" s="124">
        <f t="shared" si="3039"/>
        <v>0</v>
      </c>
      <c r="K604" s="124">
        <f t="shared" si="3039"/>
        <v>0</v>
      </c>
      <c r="L604" s="124">
        <f t="shared" si="3039"/>
        <v>0</v>
      </c>
      <c r="M604" s="124">
        <f t="shared" si="3039"/>
        <v>0</v>
      </c>
      <c r="N604" s="124">
        <f t="shared" si="3039"/>
        <v>0</v>
      </c>
      <c r="O604" s="124">
        <f t="shared" si="3039"/>
        <v>0</v>
      </c>
      <c r="P604" s="124">
        <f t="shared" si="3039"/>
        <v>0</v>
      </c>
      <c r="Q604" s="124">
        <f t="shared" si="3039"/>
        <v>0</v>
      </c>
      <c r="R604" s="124">
        <f t="shared" si="3039"/>
        <v>0</v>
      </c>
      <c r="S604" s="124">
        <f t="shared" si="3039"/>
        <v>0</v>
      </c>
      <c r="T604" s="124">
        <f t="shared" si="3039"/>
        <v>0</v>
      </c>
      <c r="U604" s="124">
        <f t="shared" si="3039"/>
        <v>0</v>
      </c>
      <c r="V604" s="124">
        <f t="shared" si="3039"/>
        <v>0</v>
      </c>
      <c r="W604" s="124">
        <f t="shared" si="3039"/>
        <v>0</v>
      </c>
      <c r="X604" s="124">
        <f t="shared" si="3039"/>
        <v>0</v>
      </c>
      <c r="Y604" s="124">
        <f t="shared" ref="Y604:AN608" si="3040">X598</f>
        <v>0</v>
      </c>
      <c r="Z604" s="124">
        <f t="shared" si="3040"/>
        <v>0</v>
      </c>
      <c r="AA604" s="124">
        <f t="shared" si="3040"/>
        <v>0</v>
      </c>
      <c r="AB604" s="124">
        <f t="shared" si="3040"/>
        <v>0</v>
      </c>
      <c r="AC604" s="124">
        <f t="shared" si="3040"/>
        <v>0</v>
      </c>
      <c r="AD604" s="124">
        <f t="shared" si="3040"/>
        <v>0</v>
      </c>
      <c r="AE604" s="124">
        <f t="shared" si="3040"/>
        <v>0</v>
      </c>
      <c r="AF604" s="124" t="e">
        <f t="shared" si="3040"/>
        <v>#N/A</v>
      </c>
      <c r="AG604" s="124" t="e">
        <f t="shared" si="3040"/>
        <v>#N/A</v>
      </c>
      <c r="AH604" s="124" t="e">
        <f t="shared" si="3040"/>
        <v>#N/A</v>
      </c>
      <c r="AI604" s="124" t="e">
        <f t="shared" si="3040"/>
        <v>#N/A</v>
      </c>
      <c r="AJ604" s="124" t="e">
        <f t="shared" si="3040"/>
        <v>#N/A</v>
      </c>
      <c r="AK604" s="124" t="e">
        <f t="shared" si="3040"/>
        <v>#N/A</v>
      </c>
      <c r="AL604" s="124" t="e">
        <f t="shared" si="3040"/>
        <v>#N/A</v>
      </c>
      <c r="AM604" s="124" t="e">
        <f t="shared" si="3040"/>
        <v>#N/A</v>
      </c>
      <c r="AN604" s="124" t="e">
        <f t="shared" si="3040"/>
        <v>#N/A</v>
      </c>
      <c r="AO604" s="124" t="e">
        <f t="shared" ref="AO604:BD608" si="3041">AN598</f>
        <v>#N/A</v>
      </c>
      <c r="AP604" s="124" t="e">
        <f t="shared" si="3041"/>
        <v>#N/A</v>
      </c>
      <c r="AQ604" s="124" t="e">
        <f t="shared" si="3041"/>
        <v>#N/A</v>
      </c>
      <c r="AR604" s="124" t="e">
        <f t="shared" si="3041"/>
        <v>#N/A</v>
      </c>
      <c r="AS604" s="124" t="e">
        <f t="shared" si="3041"/>
        <v>#N/A</v>
      </c>
      <c r="AT604" s="124" t="e">
        <f t="shared" si="3041"/>
        <v>#N/A</v>
      </c>
      <c r="AU604" s="124" t="e">
        <f t="shared" si="3041"/>
        <v>#N/A</v>
      </c>
      <c r="AV604" s="124" t="e">
        <f t="shared" si="3041"/>
        <v>#N/A</v>
      </c>
      <c r="AW604" s="124" t="e">
        <f t="shared" si="3041"/>
        <v>#N/A</v>
      </c>
      <c r="AX604" s="124" t="e">
        <f t="shared" si="3041"/>
        <v>#N/A</v>
      </c>
      <c r="AY604" s="124" t="e">
        <f t="shared" si="3041"/>
        <v>#N/A</v>
      </c>
      <c r="AZ604" s="124" t="e">
        <f t="shared" si="3041"/>
        <v>#N/A</v>
      </c>
      <c r="BA604" s="124" t="e">
        <f t="shared" si="3041"/>
        <v>#N/A</v>
      </c>
      <c r="BB604" s="124" t="e">
        <f t="shared" si="3041"/>
        <v>#N/A</v>
      </c>
      <c r="BC604" s="124" t="e">
        <f t="shared" si="3041"/>
        <v>#N/A</v>
      </c>
      <c r="BD604" s="124" t="e">
        <f t="shared" si="3041"/>
        <v>#N/A</v>
      </c>
      <c r="BE604" s="124" t="e">
        <f t="shared" ref="BE604:BN608" si="3042">BD598</f>
        <v>#N/A</v>
      </c>
      <c r="BF604" s="124" t="e">
        <f t="shared" si="3042"/>
        <v>#N/A</v>
      </c>
      <c r="BG604" s="124" t="e">
        <f t="shared" si="3042"/>
        <v>#N/A</v>
      </c>
      <c r="BH604" s="124" t="e">
        <f t="shared" si="3042"/>
        <v>#N/A</v>
      </c>
      <c r="BI604" s="124" t="e">
        <f t="shared" si="3042"/>
        <v>#N/A</v>
      </c>
      <c r="BJ604" s="124" t="e">
        <f t="shared" si="3042"/>
        <v>#N/A</v>
      </c>
      <c r="BK604" s="124" t="e">
        <f t="shared" si="3042"/>
        <v>#N/A</v>
      </c>
      <c r="BL604" s="124" t="e">
        <f t="shared" si="3042"/>
        <v>#N/A</v>
      </c>
      <c r="BM604" s="124" t="e">
        <f t="shared" si="3042"/>
        <v>#N/A</v>
      </c>
      <c r="BN604" s="124" t="e">
        <f t="shared" si="3042"/>
        <v>#N/A</v>
      </c>
    </row>
    <row r="605" spans="3:66" s="124" customFormat="1" hidden="1">
      <c r="C605" s="124" t="s">
        <v>29</v>
      </c>
      <c r="H605" s="124">
        <f t="shared" ref="H605:H608" si="3043">G599</f>
        <v>0</v>
      </c>
      <c r="I605" s="124">
        <f t="shared" si="3039"/>
        <v>0</v>
      </c>
      <c r="J605" s="124">
        <f t="shared" si="3039"/>
        <v>0</v>
      </c>
      <c r="K605" s="124">
        <f t="shared" si="3039"/>
        <v>0</v>
      </c>
      <c r="L605" s="124">
        <f t="shared" si="3039"/>
        <v>0</v>
      </c>
      <c r="M605" s="124">
        <f t="shared" si="3039"/>
        <v>0</v>
      </c>
      <c r="N605" s="124">
        <f t="shared" si="3039"/>
        <v>0</v>
      </c>
      <c r="O605" s="124">
        <f t="shared" si="3039"/>
        <v>0</v>
      </c>
      <c r="P605" s="124">
        <f t="shared" si="3039"/>
        <v>0</v>
      </c>
      <c r="Q605" s="124">
        <f t="shared" si="3039"/>
        <v>0</v>
      </c>
      <c r="R605" s="124">
        <f t="shared" si="3039"/>
        <v>0</v>
      </c>
      <c r="S605" s="124">
        <f t="shared" si="3039"/>
        <v>0</v>
      </c>
      <c r="T605" s="124">
        <f t="shared" si="3039"/>
        <v>0</v>
      </c>
      <c r="U605" s="124">
        <f t="shared" si="3039"/>
        <v>0</v>
      </c>
      <c r="V605" s="124">
        <f t="shared" si="3039"/>
        <v>0</v>
      </c>
      <c r="W605" s="124">
        <f t="shared" si="3039"/>
        <v>0</v>
      </c>
      <c r="X605" s="124">
        <f t="shared" si="3039"/>
        <v>0</v>
      </c>
      <c r="Y605" s="124">
        <f t="shared" si="3040"/>
        <v>0</v>
      </c>
      <c r="Z605" s="124">
        <f t="shared" si="3040"/>
        <v>0</v>
      </c>
      <c r="AA605" s="124">
        <f t="shared" si="3040"/>
        <v>0</v>
      </c>
      <c r="AB605" s="124">
        <f t="shared" si="3040"/>
        <v>0</v>
      </c>
      <c r="AC605" s="124">
        <f t="shared" si="3040"/>
        <v>0</v>
      </c>
      <c r="AD605" s="124">
        <f t="shared" si="3040"/>
        <v>0</v>
      </c>
      <c r="AE605" s="124" t="e">
        <f t="shared" si="3040"/>
        <v>#N/A</v>
      </c>
      <c r="AF605" s="124" t="e">
        <f t="shared" si="3040"/>
        <v>#N/A</v>
      </c>
      <c r="AG605" s="124" t="e">
        <f t="shared" si="3040"/>
        <v>#N/A</v>
      </c>
      <c r="AH605" s="124" t="e">
        <f t="shared" si="3040"/>
        <v>#N/A</v>
      </c>
      <c r="AI605" s="124" t="e">
        <f t="shared" si="3040"/>
        <v>#N/A</v>
      </c>
      <c r="AJ605" s="124" t="e">
        <f t="shared" si="3040"/>
        <v>#N/A</v>
      </c>
      <c r="AK605" s="124" t="e">
        <f t="shared" si="3040"/>
        <v>#N/A</v>
      </c>
      <c r="AL605" s="124" t="e">
        <f t="shared" si="3040"/>
        <v>#N/A</v>
      </c>
      <c r="AM605" s="124" t="e">
        <f t="shared" si="3040"/>
        <v>#N/A</v>
      </c>
      <c r="AN605" s="124" t="e">
        <f t="shared" si="3040"/>
        <v>#N/A</v>
      </c>
      <c r="AO605" s="124" t="e">
        <f t="shared" si="3041"/>
        <v>#N/A</v>
      </c>
      <c r="AP605" s="124" t="e">
        <f t="shared" si="3041"/>
        <v>#N/A</v>
      </c>
      <c r="AQ605" s="124" t="e">
        <f t="shared" si="3041"/>
        <v>#N/A</v>
      </c>
      <c r="AR605" s="124" t="e">
        <f t="shared" si="3041"/>
        <v>#N/A</v>
      </c>
      <c r="AS605" s="124" t="e">
        <f t="shared" si="3041"/>
        <v>#N/A</v>
      </c>
      <c r="AT605" s="124" t="e">
        <f t="shared" si="3041"/>
        <v>#N/A</v>
      </c>
      <c r="AU605" s="124" t="e">
        <f t="shared" si="3041"/>
        <v>#N/A</v>
      </c>
      <c r="AV605" s="124" t="e">
        <f t="shared" si="3041"/>
        <v>#N/A</v>
      </c>
      <c r="AW605" s="124" t="e">
        <f t="shared" si="3041"/>
        <v>#N/A</v>
      </c>
      <c r="AX605" s="124" t="e">
        <f t="shared" si="3041"/>
        <v>#N/A</v>
      </c>
      <c r="AY605" s="124" t="e">
        <f t="shared" si="3041"/>
        <v>#N/A</v>
      </c>
      <c r="AZ605" s="124" t="e">
        <f t="shared" si="3041"/>
        <v>#N/A</v>
      </c>
      <c r="BA605" s="124" t="e">
        <f t="shared" si="3041"/>
        <v>#N/A</v>
      </c>
      <c r="BB605" s="124" t="e">
        <f t="shared" si="3041"/>
        <v>#N/A</v>
      </c>
      <c r="BC605" s="124" t="e">
        <f t="shared" si="3041"/>
        <v>#N/A</v>
      </c>
      <c r="BD605" s="124" t="e">
        <f t="shared" si="3041"/>
        <v>#N/A</v>
      </c>
      <c r="BE605" s="124" t="e">
        <f t="shared" si="3042"/>
        <v>#N/A</v>
      </c>
      <c r="BF605" s="124" t="e">
        <f t="shared" si="3042"/>
        <v>#N/A</v>
      </c>
      <c r="BG605" s="124" t="e">
        <f t="shared" si="3042"/>
        <v>#N/A</v>
      </c>
      <c r="BH605" s="124" t="e">
        <f t="shared" si="3042"/>
        <v>#N/A</v>
      </c>
      <c r="BI605" s="124" t="e">
        <f t="shared" si="3042"/>
        <v>#N/A</v>
      </c>
      <c r="BJ605" s="124" t="e">
        <f t="shared" si="3042"/>
        <v>#N/A</v>
      </c>
      <c r="BK605" s="124" t="e">
        <f t="shared" si="3042"/>
        <v>#N/A</v>
      </c>
      <c r="BL605" s="124" t="e">
        <f t="shared" si="3042"/>
        <v>#N/A</v>
      </c>
      <c r="BM605" s="124" t="e">
        <f t="shared" si="3042"/>
        <v>#N/A</v>
      </c>
      <c r="BN605" s="124" t="e">
        <f t="shared" si="3042"/>
        <v>#N/A</v>
      </c>
    </row>
    <row r="606" spans="3:66" s="124" customFormat="1" hidden="1">
      <c r="C606" s="124" t="s">
        <v>31</v>
      </c>
      <c r="H606" s="124">
        <f t="shared" si="3043"/>
        <v>0</v>
      </c>
      <c r="I606" s="124">
        <f t="shared" si="3039"/>
        <v>0</v>
      </c>
      <c r="J606" s="124">
        <f t="shared" si="3039"/>
        <v>0</v>
      </c>
      <c r="K606" s="124">
        <f t="shared" si="3039"/>
        <v>0</v>
      </c>
      <c r="L606" s="124">
        <f t="shared" si="3039"/>
        <v>0</v>
      </c>
      <c r="M606" s="124">
        <f t="shared" si="3039"/>
        <v>0</v>
      </c>
      <c r="N606" s="124">
        <f t="shared" si="3039"/>
        <v>0</v>
      </c>
      <c r="O606" s="124">
        <f t="shared" si="3039"/>
        <v>0</v>
      </c>
      <c r="P606" s="124">
        <f t="shared" si="3039"/>
        <v>0</v>
      </c>
      <c r="Q606" s="124">
        <f t="shared" si="3039"/>
        <v>0</v>
      </c>
      <c r="R606" s="124">
        <f t="shared" si="3039"/>
        <v>0</v>
      </c>
      <c r="S606" s="124">
        <f t="shared" si="3039"/>
        <v>0</v>
      </c>
      <c r="T606" s="124">
        <f t="shared" si="3039"/>
        <v>0</v>
      </c>
      <c r="U606" s="124">
        <f t="shared" si="3039"/>
        <v>0</v>
      </c>
      <c r="V606" s="124">
        <f t="shared" si="3039"/>
        <v>0</v>
      </c>
      <c r="W606" s="124">
        <f t="shared" si="3039"/>
        <v>0</v>
      </c>
      <c r="X606" s="124">
        <f t="shared" si="3039"/>
        <v>0</v>
      </c>
      <c r="Y606" s="124">
        <f t="shared" si="3040"/>
        <v>0</v>
      </c>
      <c r="Z606" s="124">
        <f t="shared" si="3040"/>
        <v>0</v>
      </c>
      <c r="AA606" s="124">
        <f t="shared" si="3040"/>
        <v>0</v>
      </c>
      <c r="AB606" s="124">
        <f t="shared" si="3040"/>
        <v>0</v>
      </c>
      <c r="AC606" s="124">
        <f t="shared" si="3040"/>
        <v>0</v>
      </c>
      <c r="AD606" s="124">
        <f t="shared" si="3040"/>
        <v>0</v>
      </c>
      <c r="AE606" s="124" t="e">
        <f t="shared" si="3040"/>
        <v>#N/A</v>
      </c>
      <c r="AF606" s="124" t="e">
        <f t="shared" si="3040"/>
        <v>#N/A</v>
      </c>
      <c r="AG606" s="124" t="e">
        <f t="shared" si="3040"/>
        <v>#N/A</v>
      </c>
      <c r="AH606" s="124" t="e">
        <f t="shared" si="3040"/>
        <v>#N/A</v>
      </c>
      <c r="AI606" s="124" t="e">
        <f t="shared" si="3040"/>
        <v>#N/A</v>
      </c>
      <c r="AJ606" s="124" t="e">
        <f t="shared" si="3040"/>
        <v>#N/A</v>
      </c>
      <c r="AK606" s="124" t="e">
        <f t="shared" si="3040"/>
        <v>#N/A</v>
      </c>
      <c r="AL606" s="124" t="e">
        <f t="shared" si="3040"/>
        <v>#N/A</v>
      </c>
      <c r="AM606" s="124" t="e">
        <f t="shared" si="3040"/>
        <v>#N/A</v>
      </c>
      <c r="AN606" s="124" t="e">
        <f t="shared" si="3040"/>
        <v>#N/A</v>
      </c>
      <c r="AO606" s="124" t="e">
        <f t="shared" si="3041"/>
        <v>#N/A</v>
      </c>
      <c r="AP606" s="124" t="e">
        <f t="shared" si="3041"/>
        <v>#N/A</v>
      </c>
      <c r="AQ606" s="124" t="e">
        <f t="shared" si="3041"/>
        <v>#N/A</v>
      </c>
      <c r="AR606" s="124" t="e">
        <f t="shared" si="3041"/>
        <v>#N/A</v>
      </c>
      <c r="AS606" s="124" t="e">
        <f t="shared" si="3041"/>
        <v>#N/A</v>
      </c>
      <c r="AT606" s="124" t="e">
        <f t="shared" si="3041"/>
        <v>#N/A</v>
      </c>
      <c r="AU606" s="124" t="e">
        <f t="shared" si="3041"/>
        <v>#N/A</v>
      </c>
      <c r="AV606" s="124" t="e">
        <f t="shared" si="3041"/>
        <v>#N/A</v>
      </c>
      <c r="AW606" s="124" t="e">
        <f t="shared" si="3041"/>
        <v>#N/A</v>
      </c>
      <c r="AX606" s="124" t="e">
        <f t="shared" si="3041"/>
        <v>#N/A</v>
      </c>
      <c r="AY606" s="124" t="e">
        <f t="shared" si="3041"/>
        <v>#N/A</v>
      </c>
      <c r="AZ606" s="124" t="e">
        <f t="shared" si="3041"/>
        <v>#N/A</v>
      </c>
      <c r="BA606" s="124" t="e">
        <f t="shared" si="3041"/>
        <v>#N/A</v>
      </c>
      <c r="BB606" s="124" t="e">
        <f t="shared" si="3041"/>
        <v>#N/A</v>
      </c>
      <c r="BC606" s="124" t="e">
        <f t="shared" si="3041"/>
        <v>#N/A</v>
      </c>
      <c r="BD606" s="124" t="e">
        <f t="shared" si="3041"/>
        <v>#N/A</v>
      </c>
      <c r="BE606" s="124" t="e">
        <f t="shared" si="3042"/>
        <v>#N/A</v>
      </c>
      <c r="BF606" s="124" t="e">
        <f t="shared" si="3042"/>
        <v>#N/A</v>
      </c>
      <c r="BG606" s="124" t="e">
        <f t="shared" si="3042"/>
        <v>#N/A</v>
      </c>
      <c r="BH606" s="124" t="e">
        <f t="shared" si="3042"/>
        <v>#N/A</v>
      </c>
      <c r="BI606" s="124" t="e">
        <f t="shared" si="3042"/>
        <v>#N/A</v>
      </c>
      <c r="BJ606" s="124" t="e">
        <f t="shared" si="3042"/>
        <v>#N/A</v>
      </c>
      <c r="BK606" s="124" t="e">
        <f t="shared" si="3042"/>
        <v>#N/A</v>
      </c>
      <c r="BL606" s="124" t="e">
        <f t="shared" si="3042"/>
        <v>#N/A</v>
      </c>
      <c r="BM606" s="124" t="e">
        <f t="shared" si="3042"/>
        <v>#N/A</v>
      </c>
      <c r="BN606" s="124" t="e">
        <f t="shared" si="3042"/>
        <v>#N/A</v>
      </c>
    </row>
    <row r="607" spans="3:66" s="124" customFormat="1" hidden="1">
      <c r="C607" s="124" t="s">
        <v>33</v>
      </c>
      <c r="H607" s="124">
        <f t="shared" si="3043"/>
        <v>0</v>
      </c>
      <c r="I607" s="124">
        <f t="shared" si="3039"/>
        <v>0</v>
      </c>
      <c r="J607" s="124">
        <f t="shared" si="3039"/>
        <v>0</v>
      </c>
      <c r="K607" s="124">
        <f t="shared" si="3039"/>
        <v>0</v>
      </c>
      <c r="L607" s="124">
        <f t="shared" si="3039"/>
        <v>0</v>
      </c>
      <c r="M607" s="124">
        <f t="shared" si="3039"/>
        <v>0</v>
      </c>
      <c r="N607" s="124">
        <f t="shared" si="3039"/>
        <v>0</v>
      </c>
      <c r="O607" s="124">
        <f t="shared" si="3039"/>
        <v>0</v>
      </c>
      <c r="P607" s="124">
        <f t="shared" si="3039"/>
        <v>0</v>
      </c>
      <c r="Q607" s="124">
        <f t="shared" si="3039"/>
        <v>0</v>
      </c>
      <c r="R607" s="124">
        <f t="shared" si="3039"/>
        <v>0</v>
      </c>
      <c r="S607" s="124">
        <f t="shared" si="3039"/>
        <v>0</v>
      </c>
      <c r="T607" s="124">
        <f t="shared" si="3039"/>
        <v>0</v>
      </c>
      <c r="U607" s="124">
        <f t="shared" si="3039"/>
        <v>0</v>
      </c>
      <c r="V607" s="124">
        <f t="shared" si="3039"/>
        <v>0</v>
      </c>
      <c r="W607" s="124">
        <f t="shared" si="3039"/>
        <v>0</v>
      </c>
      <c r="X607" s="124">
        <f t="shared" si="3039"/>
        <v>0</v>
      </c>
      <c r="Y607" s="124">
        <f t="shared" si="3040"/>
        <v>0</v>
      </c>
      <c r="Z607" s="124">
        <f t="shared" si="3040"/>
        <v>0</v>
      </c>
      <c r="AA607" s="124">
        <f t="shared" si="3040"/>
        <v>0</v>
      </c>
      <c r="AB607" s="124">
        <f t="shared" si="3040"/>
        <v>0</v>
      </c>
      <c r="AC607" s="124">
        <f t="shared" si="3040"/>
        <v>0</v>
      </c>
      <c r="AD607" s="124">
        <f t="shared" si="3040"/>
        <v>0</v>
      </c>
      <c r="AE607" s="124" t="e">
        <f t="shared" si="3040"/>
        <v>#N/A</v>
      </c>
      <c r="AF607" s="124" t="e">
        <f t="shared" si="3040"/>
        <v>#N/A</v>
      </c>
      <c r="AG607" s="124" t="e">
        <f t="shared" si="3040"/>
        <v>#N/A</v>
      </c>
      <c r="AH607" s="124" t="e">
        <f t="shared" si="3040"/>
        <v>#N/A</v>
      </c>
      <c r="AI607" s="124" t="e">
        <f t="shared" si="3040"/>
        <v>#N/A</v>
      </c>
      <c r="AJ607" s="124" t="e">
        <f t="shared" si="3040"/>
        <v>#N/A</v>
      </c>
      <c r="AK607" s="124" t="e">
        <f t="shared" si="3040"/>
        <v>#N/A</v>
      </c>
      <c r="AL607" s="124" t="e">
        <f t="shared" si="3040"/>
        <v>#N/A</v>
      </c>
      <c r="AM607" s="124" t="e">
        <f t="shared" si="3040"/>
        <v>#N/A</v>
      </c>
      <c r="AN607" s="124" t="e">
        <f t="shared" si="3040"/>
        <v>#N/A</v>
      </c>
      <c r="AO607" s="124" t="e">
        <f t="shared" si="3041"/>
        <v>#N/A</v>
      </c>
      <c r="AP607" s="124" t="e">
        <f t="shared" si="3041"/>
        <v>#N/A</v>
      </c>
      <c r="AQ607" s="124" t="e">
        <f t="shared" si="3041"/>
        <v>#N/A</v>
      </c>
      <c r="AR607" s="124" t="e">
        <f t="shared" si="3041"/>
        <v>#N/A</v>
      </c>
      <c r="AS607" s="124" t="e">
        <f t="shared" si="3041"/>
        <v>#N/A</v>
      </c>
      <c r="AT607" s="124" t="e">
        <f t="shared" si="3041"/>
        <v>#N/A</v>
      </c>
      <c r="AU607" s="124" t="e">
        <f t="shared" si="3041"/>
        <v>#N/A</v>
      </c>
      <c r="AV607" s="124" t="e">
        <f t="shared" si="3041"/>
        <v>#N/A</v>
      </c>
      <c r="AW607" s="124" t="e">
        <f t="shared" si="3041"/>
        <v>#N/A</v>
      </c>
      <c r="AX607" s="124" t="e">
        <f t="shared" si="3041"/>
        <v>#N/A</v>
      </c>
      <c r="AY607" s="124" t="e">
        <f t="shared" si="3041"/>
        <v>#N/A</v>
      </c>
      <c r="AZ607" s="124" t="e">
        <f t="shared" si="3041"/>
        <v>#N/A</v>
      </c>
      <c r="BA607" s="124" t="e">
        <f t="shared" si="3041"/>
        <v>#N/A</v>
      </c>
      <c r="BB607" s="124" t="e">
        <f t="shared" si="3041"/>
        <v>#N/A</v>
      </c>
      <c r="BC607" s="124" t="e">
        <f t="shared" si="3041"/>
        <v>#N/A</v>
      </c>
      <c r="BD607" s="124" t="e">
        <f t="shared" si="3041"/>
        <v>#N/A</v>
      </c>
      <c r="BE607" s="124" t="e">
        <f t="shared" si="3042"/>
        <v>#N/A</v>
      </c>
      <c r="BF607" s="124" t="e">
        <f t="shared" si="3042"/>
        <v>#N/A</v>
      </c>
      <c r="BG607" s="124" t="e">
        <f t="shared" si="3042"/>
        <v>#N/A</v>
      </c>
      <c r="BH607" s="124" t="e">
        <f t="shared" si="3042"/>
        <v>#N/A</v>
      </c>
      <c r="BI607" s="124" t="e">
        <f t="shared" si="3042"/>
        <v>#N/A</v>
      </c>
      <c r="BJ607" s="124" t="e">
        <f t="shared" si="3042"/>
        <v>#N/A</v>
      </c>
      <c r="BK607" s="124" t="e">
        <f t="shared" si="3042"/>
        <v>#N/A</v>
      </c>
      <c r="BL607" s="124" t="e">
        <f t="shared" si="3042"/>
        <v>#N/A</v>
      </c>
      <c r="BM607" s="124" t="e">
        <f t="shared" si="3042"/>
        <v>#N/A</v>
      </c>
      <c r="BN607" s="124" t="e">
        <f t="shared" si="3042"/>
        <v>#N/A</v>
      </c>
    </row>
    <row r="608" spans="3:66" s="124" customFormat="1" hidden="1">
      <c r="C608" s="124" t="s">
        <v>304</v>
      </c>
      <c r="H608" s="124">
        <f t="shared" si="3043"/>
        <v>0</v>
      </c>
      <c r="I608" s="124">
        <f t="shared" si="3039"/>
        <v>0</v>
      </c>
      <c r="J608" s="124">
        <f t="shared" si="3039"/>
        <v>0</v>
      </c>
      <c r="K608" s="124">
        <f t="shared" si="3039"/>
        <v>0</v>
      </c>
      <c r="L608" s="124">
        <f t="shared" si="3039"/>
        <v>0</v>
      </c>
      <c r="M608" s="124">
        <f t="shared" si="3039"/>
        <v>0</v>
      </c>
      <c r="N608" s="124">
        <f t="shared" si="3039"/>
        <v>0</v>
      </c>
      <c r="O608" s="124">
        <f t="shared" si="3039"/>
        <v>0</v>
      </c>
      <c r="P608" s="124">
        <f t="shared" si="3039"/>
        <v>0</v>
      </c>
      <c r="Q608" s="124">
        <f t="shared" si="3039"/>
        <v>0</v>
      </c>
      <c r="R608" s="124">
        <f t="shared" si="3039"/>
        <v>0</v>
      </c>
      <c r="S608" s="124">
        <f t="shared" si="3039"/>
        <v>0</v>
      </c>
      <c r="T608" s="124">
        <f t="shared" si="3039"/>
        <v>0</v>
      </c>
      <c r="U608" s="124">
        <f t="shared" si="3039"/>
        <v>0</v>
      </c>
      <c r="V608" s="124">
        <f t="shared" si="3039"/>
        <v>0</v>
      </c>
      <c r="W608" s="124">
        <f t="shared" si="3039"/>
        <v>0</v>
      </c>
      <c r="X608" s="124">
        <f t="shared" si="3039"/>
        <v>0</v>
      </c>
      <c r="Y608" s="124">
        <f t="shared" si="3040"/>
        <v>0</v>
      </c>
      <c r="Z608" s="124">
        <f t="shared" si="3040"/>
        <v>0</v>
      </c>
      <c r="AA608" s="124">
        <f t="shared" si="3040"/>
        <v>0</v>
      </c>
      <c r="AB608" s="124">
        <f t="shared" si="3040"/>
        <v>0</v>
      </c>
      <c r="AC608" s="124">
        <f t="shared" si="3040"/>
        <v>0</v>
      </c>
      <c r="AD608" s="124">
        <f t="shared" si="3040"/>
        <v>0</v>
      </c>
      <c r="AE608" s="124" t="e">
        <f t="shared" si="3040"/>
        <v>#N/A</v>
      </c>
      <c r="AF608" s="124" t="e">
        <f t="shared" si="3040"/>
        <v>#N/A</v>
      </c>
      <c r="AG608" s="124" t="e">
        <f t="shared" si="3040"/>
        <v>#N/A</v>
      </c>
      <c r="AH608" s="124" t="e">
        <f t="shared" si="3040"/>
        <v>#N/A</v>
      </c>
      <c r="AI608" s="124" t="e">
        <f t="shared" si="3040"/>
        <v>#N/A</v>
      </c>
      <c r="AJ608" s="124" t="e">
        <f t="shared" si="3040"/>
        <v>#N/A</v>
      </c>
      <c r="AK608" s="124" t="e">
        <f t="shared" si="3040"/>
        <v>#N/A</v>
      </c>
      <c r="AL608" s="124" t="e">
        <f t="shared" si="3040"/>
        <v>#N/A</v>
      </c>
      <c r="AM608" s="124" t="e">
        <f t="shared" si="3040"/>
        <v>#N/A</v>
      </c>
      <c r="AN608" s="124" t="e">
        <f t="shared" si="3040"/>
        <v>#N/A</v>
      </c>
      <c r="AO608" s="124" t="e">
        <f t="shared" si="3041"/>
        <v>#N/A</v>
      </c>
      <c r="AP608" s="124" t="e">
        <f t="shared" si="3041"/>
        <v>#N/A</v>
      </c>
      <c r="AQ608" s="124" t="e">
        <f t="shared" si="3041"/>
        <v>#N/A</v>
      </c>
      <c r="AR608" s="124" t="e">
        <f t="shared" si="3041"/>
        <v>#N/A</v>
      </c>
      <c r="AS608" s="124" t="e">
        <f t="shared" si="3041"/>
        <v>#N/A</v>
      </c>
      <c r="AT608" s="124" t="e">
        <f t="shared" si="3041"/>
        <v>#N/A</v>
      </c>
      <c r="AU608" s="124" t="e">
        <f t="shared" si="3041"/>
        <v>#N/A</v>
      </c>
      <c r="AV608" s="124" t="e">
        <f t="shared" si="3041"/>
        <v>#N/A</v>
      </c>
      <c r="AW608" s="124" t="e">
        <f t="shared" si="3041"/>
        <v>#N/A</v>
      </c>
      <c r="AX608" s="124" t="e">
        <f t="shared" si="3041"/>
        <v>#N/A</v>
      </c>
      <c r="AY608" s="124" t="e">
        <f t="shared" si="3041"/>
        <v>#N/A</v>
      </c>
      <c r="AZ608" s="124" t="e">
        <f t="shared" si="3041"/>
        <v>#N/A</v>
      </c>
      <c r="BA608" s="124" t="e">
        <f t="shared" si="3041"/>
        <v>#N/A</v>
      </c>
      <c r="BB608" s="124" t="e">
        <f t="shared" si="3041"/>
        <v>#N/A</v>
      </c>
      <c r="BC608" s="124" t="e">
        <f t="shared" si="3041"/>
        <v>#N/A</v>
      </c>
      <c r="BD608" s="124" t="e">
        <f t="shared" si="3041"/>
        <v>#N/A</v>
      </c>
      <c r="BE608" s="124" t="e">
        <f t="shared" si="3042"/>
        <v>#N/A</v>
      </c>
      <c r="BF608" s="124" t="e">
        <f t="shared" si="3042"/>
        <v>#N/A</v>
      </c>
      <c r="BG608" s="124" t="e">
        <f t="shared" si="3042"/>
        <v>#N/A</v>
      </c>
      <c r="BH608" s="124" t="e">
        <f t="shared" si="3042"/>
        <v>#N/A</v>
      </c>
      <c r="BI608" s="124" t="e">
        <f t="shared" si="3042"/>
        <v>#N/A</v>
      </c>
      <c r="BJ608" s="124" t="e">
        <f t="shared" si="3042"/>
        <v>#N/A</v>
      </c>
      <c r="BK608" s="124" t="e">
        <f t="shared" si="3042"/>
        <v>#N/A</v>
      </c>
      <c r="BL608" s="124" t="e">
        <f t="shared" si="3042"/>
        <v>#N/A</v>
      </c>
      <c r="BM608" s="124" t="e">
        <f t="shared" si="3042"/>
        <v>#N/A</v>
      </c>
      <c r="BN608" s="124" t="e">
        <f t="shared" si="3042"/>
        <v>#N/A</v>
      </c>
    </row>
    <row r="609" spans="1:66" s="124" customFormat="1" hidden="1"/>
    <row r="610" spans="1:66" s="124" customFormat="1"/>
    <row r="611" spans="1:66" s="124" customFormat="1"/>
    <row r="612" spans="1:66" s="124" customFormat="1">
      <c r="A612" s="124" t="s">
        <v>39</v>
      </c>
      <c r="B612" s="190">
        <f>Input!L100</f>
        <v>69479000</v>
      </c>
      <c r="D612" s="124">
        <f>B613</f>
        <v>25</v>
      </c>
      <c r="E612" s="124">
        <f>IF(D612&gt;0,D612-1,0)</f>
        <v>24</v>
      </c>
      <c r="F612" s="124">
        <f t="shared" ref="F612" si="3044">IF(E612&gt;0,E612-1,0)</f>
        <v>23</v>
      </c>
      <c r="G612" s="124">
        <f t="shared" ref="G612" si="3045">IF(F612&gt;0,F612-1,0)</f>
        <v>22</v>
      </c>
      <c r="H612" s="124">
        <f t="shared" ref="H612" si="3046">IF(G612&gt;0,G612-1,0)</f>
        <v>21</v>
      </c>
      <c r="I612" s="124">
        <f t="shared" ref="I612" si="3047">IF(H612&gt;0,H612-1,0)</f>
        <v>20</v>
      </c>
      <c r="J612" s="124">
        <f t="shared" ref="J612" si="3048">IF(I612&gt;0,I612-1,0)</f>
        <v>19</v>
      </c>
      <c r="K612" s="124">
        <f t="shared" ref="K612" si="3049">IF(J612&gt;0,J612-1,0)</f>
        <v>18</v>
      </c>
      <c r="L612" s="124">
        <f t="shared" ref="L612" si="3050">IF(K612&gt;0,K612-1,0)</f>
        <v>17</v>
      </c>
      <c r="M612" s="124">
        <f t="shared" ref="M612" si="3051">IF(L612&gt;0,L612-1,0)</f>
        <v>16</v>
      </c>
      <c r="N612" s="124">
        <f t="shared" ref="N612" si="3052">IF(M612&gt;0,M612-1,0)</f>
        <v>15</v>
      </c>
      <c r="O612" s="124">
        <f t="shared" ref="O612" si="3053">IF(N612&gt;0,N612-1,0)</f>
        <v>14</v>
      </c>
      <c r="P612" s="124">
        <f t="shared" ref="P612" si="3054">IF(O612&gt;0,O612-1,0)</f>
        <v>13</v>
      </c>
      <c r="Q612" s="124">
        <f t="shared" ref="Q612" si="3055">IF(P612&gt;0,P612-1,0)</f>
        <v>12</v>
      </c>
      <c r="R612" s="124">
        <f t="shared" ref="R612" si="3056">IF(Q612&gt;0,Q612-1,0)</f>
        <v>11</v>
      </c>
      <c r="S612" s="124">
        <f t="shared" ref="S612" si="3057">IF(R612&gt;0,R612-1,0)</f>
        <v>10</v>
      </c>
      <c r="T612" s="124">
        <f t="shared" ref="T612" si="3058">IF(S612&gt;0,S612-1,0)</f>
        <v>9</v>
      </c>
      <c r="U612" s="124">
        <f t="shared" ref="U612" si="3059">IF(T612&gt;0,T612-1,0)</f>
        <v>8</v>
      </c>
      <c r="V612" s="124">
        <f t="shared" ref="V612" si="3060">IF(U612&gt;0,U612-1,0)</f>
        <v>7</v>
      </c>
      <c r="W612" s="124">
        <f t="shared" ref="W612" si="3061">IF(V612&gt;0,V612-1,0)</f>
        <v>6</v>
      </c>
      <c r="X612" s="124">
        <f t="shared" ref="X612" si="3062">IF(W612&gt;0,W612-1,0)</f>
        <v>5</v>
      </c>
      <c r="Y612" s="124">
        <f t="shared" ref="Y612" si="3063">IF(X612&gt;0,X612-1,0)</f>
        <v>4</v>
      </c>
      <c r="Z612" s="124">
        <f t="shared" ref="Z612" si="3064">IF(Y612&gt;0,Y612-1,0)</f>
        <v>3</v>
      </c>
      <c r="AA612" s="124">
        <f t="shared" ref="AA612" si="3065">IF(Z612&gt;0,Z612-1,0)</f>
        <v>2</v>
      </c>
      <c r="AB612" s="124">
        <f t="shared" ref="AB612" si="3066">IF(AA612&gt;0,AA612-1,0)</f>
        <v>1</v>
      </c>
      <c r="AC612" s="124">
        <f t="shared" ref="AC612" si="3067">IF(AB612&gt;0,AB612-1,0)</f>
        <v>0</v>
      </c>
      <c r="AD612" s="124">
        <f t="shared" ref="AD612" si="3068">IF(AC612&gt;0,AC612-1,0)</f>
        <v>0</v>
      </c>
      <c r="AE612" s="124">
        <f t="shared" ref="AE612" si="3069">IF(AD612&gt;0,AD612-1,0)</f>
        <v>0</v>
      </c>
      <c r="AF612" s="124">
        <f t="shared" ref="AF612" si="3070">IF(AE612&gt;0,AE612-1,0)</f>
        <v>0</v>
      </c>
      <c r="AG612" s="124">
        <f t="shared" ref="AG612" si="3071">IF(AF612&gt;0,AF612-1,0)</f>
        <v>0</v>
      </c>
      <c r="AH612" s="124">
        <f t="shared" ref="AH612" si="3072">IF(AG612&gt;0,AG612-1,0)</f>
        <v>0</v>
      </c>
      <c r="AI612" s="124">
        <f t="shared" ref="AI612" si="3073">IF(AH612&gt;0,AH612-1,0)</f>
        <v>0</v>
      </c>
      <c r="AJ612" s="124">
        <f t="shared" ref="AJ612" si="3074">IF(AI612&gt;0,AI612-1,0)</f>
        <v>0</v>
      </c>
      <c r="AK612" s="124">
        <f t="shared" ref="AK612" si="3075">IF(AJ612&gt;0,AJ612-1,0)</f>
        <v>0</v>
      </c>
      <c r="AL612" s="124">
        <f t="shared" ref="AL612" si="3076">IF(AK612&gt;0,AK612-1,0)</f>
        <v>0</v>
      </c>
      <c r="AM612" s="124">
        <f t="shared" ref="AM612" si="3077">IF(AL612&gt;0,AL612-1,0)</f>
        <v>0</v>
      </c>
      <c r="AN612" s="124">
        <f t="shared" ref="AN612" si="3078">IF(AM612&gt;0,AM612-1,0)</f>
        <v>0</v>
      </c>
      <c r="AO612" s="124">
        <f t="shared" ref="AO612" si="3079">IF(AN612&gt;0,AN612-1,0)</f>
        <v>0</v>
      </c>
      <c r="AP612" s="124">
        <f t="shared" ref="AP612" si="3080">IF(AO612&gt;0,AO612-1,0)</f>
        <v>0</v>
      </c>
      <c r="AQ612" s="124">
        <f t="shared" ref="AQ612" si="3081">IF(AP612&gt;0,AP612-1,0)</f>
        <v>0</v>
      </c>
      <c r="AR612" s="124">
        <f t="shared" ref="AR612" si="3082">IF(AQ612&gt;0,AQ612-1,0)</f>
        <v>0</v>
      </c>
      <c r="AS612" s="124">
        <f t="shared" ref="AS612" si="3083">IF(AR612&gt;0,AR612-1,0)</f>
        <v>0</v>
      </c>
      <c r="AT612" s="124">
        <f t="shared" ref="AT612" si="3084">IF(AS612&gt;0,AS612-1,0)</f>
        <v>0</v>
      </c>
      <c r="AU612" s="124">
        <f t="shared" ref="AU612" si="3085">IF(AT612&gt;0,AT612-1,0)</f>
        <v>0</v>
      </c>
      <c r="AV612" s="124">
        <f t="shared" ref="AV612" si="3086">IF(AU612&gt;0,AU612-1,0)</f>
        <v>0</v>
      </c>
      <c r="AW612" s="124">
        <f t="shared" ref="AW612" si="3087">IF(AV612&gt;0,AV612-1,0)</f>
        <v>0</v>
      </c>
      <c r="AX612" s="124">
        <f t="shared" ref="AX612" si="3088">IF(AW612&gt;0,AW612-1,0)</f>
        <v>0</v>
      </c>
      <c r="AY612" s="124">
        <f t="shared" ref="AY612" si="3089">IF(AX612&gt;0,AX612-1,0)</f>
        <v>0</v>
      </c>
      <c r="AZ612" s="124">
        <f t="shared" ref="AZ612" si="3090">IF(AY612&gt;0,AY612-1,0)</f>
        <v>0</v>
      </c>
      <c r="BA612" s="124">
        <f t="shared" ref="BA612" si="3091">IF(AZ612&gt;0,AZ612-1,0)</f>
        <v>0</v>
      </c>
      <c r="BB612" s="124">
        <f t="shared" ref="BB612" si="3092">IF(BA612&gt;0,BA612-1,0)</f>
        <v>0</v>
      </c>
      <c r="BC612" s="124">
        <f t="shared" ref="BC612" si="3093">IF(BB612&gt;0,BB612-1,0)</f>
        <v>0</v>
      </c>
      <c r="BD612" s="124">
        <f t="shared" ref="BD612" si="3094">IF(BC612&gt;0,BC612-1,0)</f>
        <v>0</v>
      </c>
      <c r="BE612" s="124">
        <f t="shared" ref="BE612" si="3095">IF(BD612&gt;0,BD612-1,0)</f>
        <v>0</v>
      </c>
      <c r="BF612" s="124">
        <f t="shared" ref="BF612" si="3096">IF(BE612&gt;0,BE612-1,0)</f>
        <v>0</v>
      </c>
      <c r="BG612" s="124">
        <f t="shared" ref="BG612" si="3097">IF(BF612&gt;0,BF612-1,0)</f>
        <v>0</v>
      </c>
      <c r="BH612" s="124">
        <f t="shared" ref="BH612" si="3098">IF(BG612&gt;0,BG612-1,0)</f>
        <v>0</v>
      </c>
      <c r="BI612" s="124">
        <f t="shared" ref="BI612" si="3099">IF(BH612&gt;0,BH612-1,0)</f>
        <v>0</v>
      </c>
      <c r="BJ612" s="124">
        <f t="shared" ref="BJ612" si="3100">IF(BI612&gt;0,BI612-1,0)</f>
        <v>0</v>
      </c>
      <c r="BK612" s="124">
        <f t="shared" ref="BK612" si="3101">IF(BJ612&gt;0,BJ612-1,0)</f>
        <v>0</v>
      </c>
      <c r="BL612" s="124">
        <f t="shared" ref="BL612" si="3102">IF(BK612&gt;0,BK612-1,0)</f>
        <v>0</v>
      </c>
      <c r="BM612" s="124">
        <f t="shared" ref="BM612" si="3103">IF(BL612&gt;0,BL612-1,0)</f>
        <v>0</v>
      </c>
      <c r="BN612" s="124">
        <f t="shared" ref="BN612" si="3104">IF(BM612&gt;0,BM612-1,0)</f>
        <v>0</v>
      </c>
    </row>
    <row r="613" spans="1:66" s="124" customFormat="1" ht="18.75">
      <c r="A613" s="127" t="s">
        <v>301</v>
      </c>
      <c r="B613" s="127">
        <v>25</v>
      </c>
      <c r="C613" s="124" t="s">
        <v>303</v>
      </c>
      <c r="D613" s="190">
        <f t="shared" ref="D613:S614" si="3105">IFERROR(D625,0)+IFERROR(D631,0)+IFERROR(D637,0)+IFERROR(D643,0)+IFERROR(D649,0)</f>
        <v>13895800</v>
      </c>
      <c r="E613" s="190">
        <f t="shared" si="3105"/>
        <v>27530582.629055478</v>
      </c>
      <c r="F613" s="190">
        <f t="shared" si="3105"/>
        <v>40889246.167847492</v>
      </c>
      <c r="G613" s="190">
        <f t="shared" si="3105"/>
        <v>53955815.154725097</v>
      </c>
      <c r="H613" s="190">
        <f t="shared" si="3105"/>
        <v>66713389.833470382</v>
      </c>
      <c r="I613" s="190">
        <f t="shared" si="3105"/>
        <v>65248292.676255681</v>
      </c>
      <c r="J613" s="190">
        <f t="shared" si="3105"/>
        <v>63698429.183516413</v>
      </c>
      <c r="K613" s="190">
        <f t="shared" si="3105"/>
        <v>62058895.017268673</v>
      </c>
      <c r="L613" s="190">
        <f t="shared" si="3105"/>
        <v>60324502.088545173</v>
      </c>
      <c r="M613" s="190">
        <f t="shared" si="3105"/>
        <v>58489762.140374094</v>
      </c>
      <c r="N613" s="190">
        <f t="shared" si="3105"/>
        <v>56548869.380915962</v>
      </c>
      <c r="O613" s="190">
        <f t="shared" si="3105"/>
        <v>54495682.111803472</v>
      </c>
      <c r="P613" s="190">
        <f t="shared" si="3105"/>
        <v>52323703.293549478</v>
      </c>
      <c r="Q613" s="190">
        <f t="shared" si="3105"/>
        <v>50026059.986525074</v>
      </c>
      <c r="R613" s="190">
        <f t="shared" si="3105"/>
        <v>47595481.602451406</v>
      </c>
      <c r="S613" s="190">
        <f t="shared" si="3105"/>
        <v>45024276.8975849</v>
      </c>
      <c r="T613" s="190">
        <f t="shared" ref="T613:BN613" si="3106">IFERROR(T625,0)+IFERROR(T631,0)+IFERROR(T637,0)+IFERROR(T643,0)+IFERROR(T649,0)</f>
        <v>42304309.634793974</v>
      </c>
      <c r="U613" s="190">
        <f t="shared" si="3106"/>
        <v>39426972.837513</v>
      </c>
      <c r="V613" s="190">
        <f t="shared" si="3106"/>
        <v>36383161.554103628</v>
      </c>
      <c r="W613" s="190">
        <f t="shared" si="3106"/>
        <v>33163244.046439856</v>
      </c>
      <c r="X613" s="190">
        <f t="shared" si="3106"/>
        <v>29757031.311546966</v>
      </c>
      <c r="Y613" s="190">
        <f t="shared" si="3106"/>
        <v>26153744.839849558</v>
      </c>
      <c r="Z613" s="190">
        <f t="shared" si="3106"/>
        <v>22341982.508003946</v>
      </c>
      <c r="AA613" s="190">
        <f t="shared" si="3106"/>
        <v>18309682.498387262</v>
      </c>
      <c r="AB613" s="190">
        <f t="shared" si="3106"/>
        <v>14044085.131071329</v>
      </c>
      <c r="AC613" s="190">
        <f t="shared" si="3106"/>
        <v>9531692.4875035472</v>
      </c>
      <c r="AD613" s="190">
        <f t="shared" si="3106"/>
        <v>5823214.3547881506</v>
      </c>
      <c r="AE613" s="190">
        <f t="shared" si="3106"/>
        <v>2965162.9296244597</v>
      </c>
      <c r="AF613" s="190">
        <f t="shared" si="3106"/>
        <v>1006741.4715208237</v>
      </c>
      <c r="AG613" s="190">
        <f t="shared" si="3106"/>
        <v>1.7462298274040222E-9</v>
      </c>
      <c r="AH613" s="190">
        <f t="shared" si="3106"/>
        <v>0</v>
      </c>
      <c r="AI613" s="190">
        <f t="shared" si="3106"/>
        <v>0</v>
      </c>
      <c r="AJ613" s="190">
        <f t="shared" si="3106"/>
        <v>0</v>
      </c>
      <c r="AK613" s="190">
        <f t="shared" si="3106"/>
        <v>0</v>
      </c>
      <c r="AL613" s="190">
        <f t="shared" si="3106"/>
        <v>0</v>
      </c>
      <c r="AM613" s="190">
        <f t="shared" si="3106"/>
        <v>0</v>
      </c>
      <c r="AN613" s="190">
        <f t="shared" si="3106"/>
        <v>0</v>
      </c>
      <c r="AO613" s="190">
        <f t="shared" si="3106"/>
        <v>0</v>
      </c>
      <c r="AP613" s="190">
        <f t="shared" si="3106"/>
        <v>0</v>
      </c>
      <c r="AQ613" s="190">
        <f t="shared" si="3106"/>
        <v>0</v>
      </c>
      <c r="AR613" s="190">
        <f t="shared" si="3106"/>
        <v>0</v>
      </c>
      <c r="AS613" s="190">
        <f t="shared" si="3106"/>
        <v>0</v>
      </c>
      <c r="AT613" s="190">
        <f t="shared" si="3106"/>
        <v>0</v>
      </c>
      <c r="AU613" s="190">
        <f t="shared" si="3106"/>
        <v>0</v>
      </c>
      <c r="AV613" s="190">
        <f t="shared" si="3106"/>
        <v>0</v>
      </c>
      <c r="AW613" s="190">
        <f t="shared" si="3106"/>
        <v>0</v>
      </c>
      <c r="AX613" s="190">
        <f t="shared" si="3106"/>
        <v>0</v>
      </c>
      <c r="AY613" s="190">
        <f t="shared" si="3106"/>
        <v>0</v>
      </c>
      <c r="AZ613" s="190">
        <f t="shared" si="3106"/>
        <v>0</v>
      </c>
      <c r="BA613" s="190">
        <f t="shared" si="3106"/>
        <v>0</v>
      </c>
      <c r="BB613" s="190">
        <f t="shared" si="3106"/>
        <v>0</v>
      </c>
      <c r="BC613" s="190">
        <f t="shared" si="3106"/>
        <v>0</v>
      </c>
      <c r="BD613" s="190">
        <f t="shared" si="3106"/>
        <v>0</v>
      </c>
      <c r="BE613" s="190">
        <f t="shared" si="3106"/>
        <v>0</v>
      </c>
      <c r="BF613" s="190">
        <f t="shared" si="3106"/>
        <v>0</v>
      </c>
      <c r="BG613" s="190">
        <f t="shared" si="3106"/>
        <v>0</v>
      </c>
      <c r="BH613" s="190">
        <f t="shared" si="3106"/>
        <v>0</v>
      </c>
      <c r="BI613" s="190">
        <f t="shared" si="3106"/>
        <v>0</v>
      </c>
      <c r="BJ613" s="190">
        <f t="shared" si="3106"/>
        <v>0</v>
      </c>
      <c r="BK613" s="190">
        <f t="shared" si="3106"/>
        <v>0</v>
      </c>
      <c r="BL613" s="190">
        <f t="shared" si="3106"/>
        <v>0</v>
      </c>
      <c r="BM613" s="190">
        <f t="shared" si="3106"/>
        <v>0</v>
      </c>
      <c r="BN613" s="190">
        <f t="shared" si="3106"/>
        <v>0</v>
      </c>
    </row>
    <row r="614" spans="1:66" s="124" customFormat="1">
      <c r="C614" s="124" t="s">
        <v>29</v>
      </c>
      <c r="D614" s="190">
        <f t="shared" si="3105"/>
        <v>261017.37094452485</v>
      </c>
      <c r="E614" s="190">
        <f t="shared" si="3105"/>
        <v>537136.46120798297</v>
      </c>
      <c r="F614" s="190">
        <f t="shared" si="3105"/>
        <v>829231.01312239829</v>
      </c>
      <c r="G614" s="190">
        <f t="shared" si="3105"/>
        <v>1138225.321254719</v>
      </c>
      <c r="H614" s="190">
        <f t="shared" si="3105"/>
        <v>1465097.1572146956</v>
      </c>
      <c r="I614" s="190">
        <f t="shared" si="3105"/>
        <v>1549863.4927392602</v>
      </c>
      <c r="J614" s="190">
        <f t="shared" si="3105"/>
        <v>1639534.166247746</v>
      </c>
      <c r="K614" s="190">
        <f t="shared" si="3105"/>
        <v>1734392.9287235083</v>
      </c>
      <c r="L614" s="190">
        <f t="shared" si="3105"/>
        <v>1834739.9481710824</v>
      </c>
      <c r="M614" s="190">
        <f t="shared" si="3105"/>
        <v>1940892.7594581237</v>
      </c>
      <c r="N614" s="190">
        <f>IFERROR(N626,0)+IFERROR(N632,0)+IFERROR(N638,0)+IFERROR(N644,0)+IFERROR(N650,0)</f>
        <v>2053187.2691124864</v>
      </c>
      <c r="O614" s="190">
        <f t="shared" ref="O614:BN614" si="3107">IFERROR(O626,0)+IFERROR(O632,0)+IFERROR(O638,0)+IFERROR(O644,0)+IFERROR(O650,0)</f>
        <v>2171978.8182539945</v>
      </c>
      <c r="P614" s="190">
        <f t="shared" si="3107"/>
        <v>2297643.3070244044</v>
      </c>
      <c r="Q614" s="190">
        <f t="shared" si="3107"/>
        <v>2430578.3840736733</v>
      </c>
      <c r="R614" s="190">
        <f t="shared" si="3107"/>
        <v>2571204.7048665071</v>
      </c>
      <c r="S614" s="190">
        <f t="shared" si="3107"/>
        <v>2719967.2627909263</v>
      </c>
      <c r="T614" s="190">
        <f t="shared" si="3107"/>
        <v>2877336.7972809728</v>
      </c>
      <c r="U614" s="190">
        <f t="shared" si="3107"/>
        <v>3043811.283409372</v>
      </c>
      <c r="V614" s="190">
        <f t="shared" si="3107"/>
        <v>3219917.507663772</v>
      </c>
      <c r="W614" s="190">
        <f t="shared" si="3107"/>
        <v>3406212.7348928899</v>
      </c>
      <c r="X614" s="190">
        <f t="shared" si="3107"/>
        <v>3603286.4716974068</v>
      </c>
      <c r="Y614" s="190">
        <f t="shared" si="3107"/>
        <v>3811762.3318456141</v>
      </c>
      <c r="Z614" s="190">
        <f t="shared" si="3107"/>
        <v>4032300.0096166823</v>
      </c>
      <c r="AA614" s="190">
        <f t="shared" si="3107"/>
        <v>4265597.3673159322</v>
      </c>
      <c r="AB614" s="190">
        <f t="shared" si="3107"/>
        <v>4512392.6435677828</v>
      </c>
      <c r="AC614" s="190">
        <f t="shared" si="3107"/>
        <v>3708478.1327153943</v>
      </c>
      <c r="AD614" s="190">
        <f t="shared" si="3107"/>
        <v>2858051.4251636886</v>
      </c>
      <c r="AE614" s="190">
        <f t="shared" si="3107"/>
        <v>1958421.4581036344</v>
      </c>
      <c r="AF614" s="190">
        <f t="shared" si="3107"/>
        <v>1006741.4715208202</v>
      </c>
      <c r="AG614" s="190">
        <f t="shared" si="3107"/>
        <v>0</v>
      </c>
      <c r="AH614" s="190">
        <f t="shared" si="3107"/>
        <v>0</v>
      </c>
      <c r="AI614" s="190">
        <f t="shared" si="3107"/>
        <v>0</v>
      </c>
      <c r="AJ614" s="190">
        <f t="shared" si="3107"/>
        <v>0</v>
      </c>
      <c r="AK614" s="190">
        <f t="shared" si="3107"/>
        <v>0</v>
      </c>
      <c r="AL614" s="190">
        <f t="shared" si="3107"/>
        <v>0</v>
      </c>
      <c r="AM614" s="190">
        <f t="shared" si="3107"/>
        <v>0</v>
      </c>
      <c r="AN614" s="190">
        <f t="shared" si="3107"/>
        <v>0</v>
      </c>
      <c r="AO614" s="190">
        <f t="shared" si="3107"/>
        <v>0</v>
      </c>
      <c r="AP614" s="190">
        <f t="shared" si="3107"/>
        <v>0</v>
      </c>
      <c r="AQ614" s="190">
        <f t="shared" si="3107"/>
        <v>0</v>
      </c>
      <c r="AR614" s="190">
        <f t="shared" si="3107"/>
        <v>0</v>
      </c>
      <c r="AS614" s="190">
        <f t="shared" si="3107"/>
        <v>0</v>
      </c>
      <c r="AT614" s="190">
        <f t="shared" si="3107"/>
        <v>0</v>
      </c>
      <c r="AU614" s="190">
        <f t="shared" si="3107"/>
        <v>0</v>
      </c>
      <c r="AV614" s="190">
        <f t="shared" si="3107"/>
        <v>0</v>
      </c>
      <c r="AW614" s="190">
        <f t="shared" si="3107"/>
        <v>0</v>
      </c>
      <c r="AX614" s="190">
        <f t="shared" si="3107"/>
        <v>0</v>
      </c>
      <c r="AY614" s="190">
        <f t="shared" si="3107"/>
        <v>0</v>
      </c>
      <c r="AZ614" s="190">
        <f t="shared" si="3107"/>
        <v>0</v>
      </c>
      <c r="BA614" s="190">
        <f t="shared" si="3107"/>
        <v>0</v>
      </c>
      <c r="BB614" s="190">
        <f t="shared" si="3107"/>
        <v>0</v>
      </c>
      <c r="BC614" s="190">
        <f t="shared" si="3107"/>
        <v>0</v>
      </c>
      <c r="BD614" s="190">
        <f t="shared" si="3107"/>
        <v>0</v>
      </c>
      <c r="BE614" s="190">
        <f t="shared" si="3107"/>
        <v>0</v>
      </c>
      <c r="BF614" s="190">
        <f t="shared" si="3107"/>
        <v>0</v>
      </c>
      <c r="BG614" s="190">
        <f t="shared" si="3107"/>
        <v>0</v>
      </c>
      <c r="BH614" s="190">
        <f t="shared" si="3107"/>
        <v>0</v>
      </c>
      <c r="BI614" s="190">
        <f t="shared" si="3107"/>
        <v>0</v>
      </c>
      <c r="BJ614" s="190">
        <f t="shared" si="3107"/>
        <v>0</v>
      </c>
      <c r="BK614" s="190">
        <f t="shared" si="3107"/>
        <v>0</v>
      </c>
      <c r="BL614" s="190">
        <f t="shared" si="3107"/>
        <v>0</v>
      </c>
      <c r="BM614" s="190">
        <f t="shared" si="3107"/>
        <v>0</v>
      </c>
      <c r="BN614" s="190">
        <f t="shared" si="3107"/>
        <v>0</v>
      </c>
    </row>
    <row r="615" spans="1:66" s="124" customFormat="1">
      <c r="C615" s="124" t="s">
        <v>31</v>
      </c>
      <c r="D615" s="190">
        <f t="shared" ref="D615:BN615" si="3108">IFERROR(D627,0)+IFERROR(D633,0)+IFERROR(D639,0)+IFERROR(D645,0)+IFERROR(D651,0)</f>
        <v>774028.87641565187</v>
      </c>
      <c r="E615" s="190">
        <f t="shared" si="3108"/>
        <v>1532956.0335123707</v>
      </c>
      <c r="F615" s="190">
        <f t="shared" si="3108"/>
        <v>2275907.7289581317</v>
      </c>
      <c r="G615" s="190">
        <f t="shared" si="3108"/>
        <v>3001959.668185988</v>
      </c>
      <c r="H615" s="190">
        <f t="shared" si="3108"/>
        <v>3710134.0795861878</v>
      </c>
      <c r="I615" s="190">
        <f t="shared" si="3108"/>
        <v>3625367.7440616237</v>
      </c>
      <c r="J615" s="190">
        <f t="shared" si="3108"/>
        <v>3535697.0705531379</v>
      </c>
      <c r="K615" s="190">
        <f t="shared" si="3108"/>
        <v>3440838.3080773754</v>
      </c>
      <c r="L615" s="190">
        <f t="shared" si="3108"/>
        <v>3340491.2886298015</v>
      </c>
      <c r="M615" s="190">
        <f t="shared" si="3108"/>
        <v>3234338.4773427602</v>
      </c>
      <c r="N615" s="190">
        <f t="shared" si="3108"/>
        <v>3122043.9676883975</v>
      </c>
      <c r="O615" s="190">
        <f t="shared" si="3108"/>
        <v>3003252.4185468894</v>
      </c>
      <c r="P615" s="190">
        <f t="shared" si="3108"/>
        <v>2877587.9297764795</v>
      </c>
      <c r="Q615" s="190">
        <f t="shared" si="3108"/>
        <v>2744652.8527272106</v>
      </c>
      <c r="R615" s="190">
        <f t="shared" si="3108"/>
        <v>2604026.5319343768</v>
      </c>
      <c r="S615" s="190">
        <f t="shared" si="3108"/>
        <v>2455263.9740099572</v>
      </c>
      <c r="T615" s="190">
        <f t="shared" si="3108"/>
        <v>2297894.4395199106</v>
      </c>
      <c r="U615" s="190">
        <f t="shared" si="3108"/>
        <v>2131419.9533915115</v>
      </c>
      <c r="V615" s="190">
        <f t="shared" si="3108"/>
        <v>1955313.7291371119</v>
      </c>
      <c r="W615" s="190">
        <f t="shared" si="3108"/>
        <v>1769018.501907994</v>
      </c>
      <c r="X615" s="190">
        <f t="shared" si="3108"/>
        <v>1571944.7651034768</v>
      </c>
      <c r="Y615" s="190">
        <f t="shared" si="3108"/>
        <v>1363468.9049552695</v>
      </c>
      <c r="Z615" s="190">
        <f t="shared" si="3108"/>
        <v>1142931.2271842016</v>
      </c>
      <c r="AA615" s="190">
        <f t="shared" si="3108"/>
        <v>909633.86948495102</v>
      </c>
      <c r="AB615" s="190">
        <f t="shared" si="3108"/>
        <v>662838.5932331006</v>
      </c>
      <c r="AC615" s="190">
        <f t="shared" si="3108"/>
        <v>431706.85672531259</v>
      </c>
      <c r="AD615" s="190">
        <f t="shared" si="3108"/>
        <v>247087.31691684137</v>
      </c>
      <c r="AE615" s="190">
        <f t="shared" si="3108"/>
        <v>111671.03661671893</v>
      </c>
      <c r="AF615" s="190">
        <f t="shared" si="3108"/>
        <v>28304.775839356622</v>
      </c>
      <c r="AG615" s="190">
        <f t="shared" si="3108"/>
        <v>0</v>
      </c>
      <c r="AH615" s="190">
        <f t="shared" si="3108"/>
        <v>0</v>
      </c>
      <c r="AI615" s="190">
        <f t="shared" si="3108"/>
        <v>0</v>
      </c>
      <c r="AJ615" s="190">
        <f t="shared" si="3108"/>
        <v>0</v>
      </c>
      <c r="AK615" s="190">
        <f t="shared" si="3108"/>
        <v>0</v>
      </c>
      <c r="AL615" s="190">
        <f t="shared" si="3108"/>
        <v>0</v>
      </c>
      <c r="AM615" s="190">
        <f t="shared" si="3108"/>
        <v>0</v>
      </c>
      <c r="AN615" s="190">
        <f t="shared" si="3108"/>
        <v>0</v>
      </c>
      <c r="AO615" s="190">
        <f t="shared" si="3108"/>
        <v>0</v>
      </c>
      <c r="AP615" s="190">
        <f t="shared" si="3108"/>
        <v>0</v>
      </c>
      <c r="AQ615" s="190">
        <f t="shared" si="3108"/>
        <v>0</v>
      </c>
      <c r="AR615" s="190">
        <f t="shared" si="3108"/>
        <v>0</v>
      </c>
      <c r="AS615" s="190">
        <f t="shared" si="3108"/>
        <v>0</v>
      </c>
      <c r="AT615" s="190">
        <f t="shared" si="3108"/>
        <v>0</v>
      </c>
      <c r="AU615" s="190">
        <f t="shared" si="3108"/>
        <v>0</v>
      </c>
      <c r="AV615" s="190">
        <f t="shared" si="3108"/>
        <v>0</v>
      </c>
      <c r="AW615" s="190">
        <f t="shared" si="3108"/>
        <v>0</v>
      </c>
      <c r="AX615" s="190">
        <f t="shared" si="3108"/>
        <v>0</v>
      </c>
      <c r="AY615" s="190">
        <f t="shared" si="3108"/>
        <v>0</v>
      </c>
      <c r="AZ615" s="190">
        <f t="shared" si="3108"/>
        <v>0</v>
      </c>
      <c r="BA615" s="190">
        <f t="shared" si="3108"/>
        <v>0</v>
      </c>
      <c r="BB615" s="190">
        <f t="shared" si="3108"/>
        <v>0</v>
      </c>
      <c r="BC615" s="190">
        <f t="shared" si="3108"/>
        <v>0</v>
      </c>
      <c r="BD615" s="190">
        <f t="shared" si="3108"/>
        <v>0</v>
      </c>
      <c r="BE615" s="190">
        <f t="shared" si="3108"/>
        <v>0</v>
      </c>
      <c r="BF615" s="190">
        <f t="shared" si="3108"/>
        <v>0</v>
      </c>
      <c r="BG615" s="190">
        <f t="shared" si="3108"/>
        <v>0</v>
      </c>
      <c r="BH615" s="190">
        <f t="shared" si="3108"/>
        <v>0</v>
      </c>
      <c r="BI615" s="190">
        <f t="shared" si="3108"/>
        <v>0</v>
      </c>
      <c r="BJ615" s="190">
        <f t="shared" si="3108"/>
        <v>0</v>
      </c>
      <c r="BK615" s="190">
        <f t="shared" si="3108"/>
        <v>0</v>
      </c>
      <c r="BL615" s="190">
        <f t="shared" si="3108"/>
        <v>0</v>
      </c>
      <c r="BM615" s="190">
        <f t="shared" si="3108"/>
        <v>0</v>
      </c>
      <c r="BN615" s="190">
        <f t="shared" si="3108"/>
        <v>0</v>
      </c>
    </row>
    <row r="616" spans="1:66" s="124" customFormat="1">
      <c r="C616" s="124" t="s">
        <v>33</v>
      </c>
      <c r="D616" s="190">
        <f t="shared" ref="D616:BN617" si="3109">IFERROR(D628,0)+IFERROR(D634,0)+IFERROR(D640,0)+IFERROR(D646,0)+IFERROR(D652,0)</f>
        <v>1035046.2473601768</v>
      </c>
      <c r="E616" s="190">
        <f t="shared" si="3109"/>
        <v>2070092.4947203535</v>
      </c>
      <c r="F616" s="190">
        <f t="shared" si="3109"/>
        <v>3105138.7420805302</v>
      </c>
      <c r="G616" s="190">
        <f t="shared" si="3109"/>
        <v>4140184.989440707</v>
      </c>
      <c r="H616" s="190">
        <f t="shared" si="3109"/>
        <v>5175231.2368008839</v>
      </c>
      <c r="I616" s="190">
        <f t="shared" si="3109"/>
        <v>5175231.2368008839</v>
      </c>
      <c r="J616" s="190">
        <f t="shared" si="3109"/>
        <v>5175231.2368008839</v>
      </c>
      <c r="K616" s="190">
        <f t="shared" si="3109"/>
        <v>5175231.2368008839</v>
      </c>
      <c r="L616" s="190">
        <f t="shared" si="3109"/>
        <v>5175231.2368008839</v>
      </c>
      <c r="M616" s="190">
        <f t="shared" si="3109"/>
        <v>5175231.2368008839</v>
      </c>
      <c r="N616" s="190">
        <f t="shared" si="3109"/>
        <v>5175231.2368008839</v>
      </c>
      <c r="O616" s="190">
        <f t="shared" si="3109"/>
        <v>5175231.2368008839</v>
      </c>
      <c r="P616" s="190">
        <f t="shared" si="3109"/>
        <v>5175231.2368008839</v>
      </c>
      <c r="Q616" s="190">
        <f t="shared" si="3109"/>
        <v>5175231.2368008839</v>
      </c>
      <c r="R616" s="190">
        <f t="shared" si="3109"/>
        <v>5175231.2368008839</v>
      </c>
      <c r="S616" s="190">
        <f t="shared" si="3109"/>
        <v>5175231.2368008839</v>
      </c>
      <c r="T616" s="190">
        <f t="shared" si="3109"/>
        <v>5175231.2368008839</v>
      </c>
      <c r="U616" s="190">
        <f t="shared" si="3109"/>
        <v>5175231.2368008839</v>
      </c>
      <c r="V616" s="190">
        <f t="shared" si="3109"/>
        <v>5175231.2368008839</v>
      </c>
      <c r="W616" s="190">
        <f t="shared" si="3109"/>
        <v>5175231.2368008839</v>
      </c>
      <c r="X616" s="190">
        <f t="shared" si="3109"/>
        <v>5175231.2368008839</v>
      </c>
      <c r="Y616" s="190">
        <f t="shared" si="3109"/>
        <v>5175231.2368008839</v>
      </c>
      <c r="Z616" s="190">
        <f t="shared" si="3109"/>
        <v>5175231.2368008839</v>
      </c>
      <c r="AA616" s="190">
        <f t="shared" si="3109"/>
        <v>5175231.2368008839</v>
      </c>
      <c r="AB616" s="190">
        <f t="shared" si="3109"/>
        <v>5175231.2368008839</v>
      </c>
      <c r="AC616" s="190">
        <f t="shared" si="3109"/>
        <v>4140184.989440707</v>
      </c>
      <c r="AD616" s="190">
        <f t="shared" si="3109"/>
        <v>3105138.7420805302</v>
      </c>
      <c r="AE616" s="190">
        <f t="shared" si="3109"/>
        <v>2070092.4947203535</v>
      </c>
      <c r="AF616" s="190">
        <f t="shared" si="3109"/>
        <v>1035046.2473601768</v>
      </c>
      <c r="AG616" s="190">
        <f t="shared" si="3109"/>
        <v>0</v>
      </c>
      <c r="AH616" s="190">
        <f t="shared" si="3109"/>
        <v>0</v>
      </c>
      <c r="AI616" s="190">
        <f t="shared" si="3109"/>
        <v>0</v>
      </c>
      <c r="AJ616" s="190">
        <f t="shared" si="3109"/>
        <v>0</v>
      </c>
      <c r="AK616" s="190">
        <f t="shared" si="3109"/>
        <v>0</v>
      </c>
      <c r="AL616" s="190">
        <f t="shared" si="3109"/>
        <v>0</v>
      </c>
      <c r="AM616" s="190">
        <f t="shared" si="3109"/>
        <v>0</v>
      </c>
      <c r="AN616" s="190">
        <f t="shared" si="3109"/>
        <v>0</v>
      </c>
      <c r="AO616" s="190">
        <f t="shared" si="3109"/>
        <v>0</v>
      </c>
      <c r="AP616" s="190">
        <f t="shared" si="3109"/>
        <v>0</v>
      </c>
      <c r="AQ616" s="190">
        <f t="shared" si="3109"/>
        <v>0</v>
      </c>
      <c r="AR616" s="190">
        <f t="shared" si="3109"/>
        <v>0</v>
      </c>
      <c r="AS616" s="190">
        <f t="shared" si="3109"/>
        <v>0</v>
      </c>
      <c r="AT616" s="190">
        <f t="shared" si="3109"/>
        <v>0</v>
      </c>
      <c r="AU616" s="190">
        <f t="shared" si="3109"/>
        <v>0</v>
      </c>
      <c r="AV616" s="190">
        <f t="shared" si="3109"/>
        <v>0</v>
      </c>
      <c r="AW616" s="190">
        <f t="shared" si="3109"/>
        <v>0</v>
      </c>
      <c r="AX616" s="190">
        <f t="shared" si="3109"/>
        <v>0</v>
      </c>
      <c r="AY616" s="190">
        <f t="shared" si="3109"/>
        <v>0</v>
      </c>
      <c r="AZ616" s="190">
        <f t="shared" si="3109"/>
        <v>0</v>
      </c>
      <c r="BA616" s="190">
        <f t="shared" si="3109"/>
        <v>0</v>
      </c>
      <c r="BB616" s="190">
        <f t="shared" si="3109"/>
        <v>0</v>
      </c>
      <c r="BC616" s="190">
        <f t="shared" si="3109"/>
        <v>0</v>
      </c>
      <c r="BD616" s="190">
        <f t="shared" si="3109"/>
        <v>0</v>
      </c>
      <c r="BE616" s="190">
        <f t="shared" si="3109"/>
        <v>0</v>
      </c>
      <c r="BF616" s="190">
        <f t="shared" si="3109"/>
        <v>0</v>
      </c>
      <c r="BG616" s="190">
        <f t="shared" si="3109"/>
        <v>0</v>
      </c>
      <c r="BH616" s="190">
        <f t="shared" si="3109"/>
        <v>0</v>
      </c>
      <c r="BI616" s="190">
        <f t="shared" si="3109"/>
        <v>0</v>
      </c>
      <c r="BJ616" s="190">
        <f t="shared" si="3109"/>
        <v>0</v>
      </c>
      <c r="BK616" s="190">
        <f t="shared" si="3109"/>
        <v>0</v>
      </c>
      <c r="BL616" s="190">
        <f t="shared" si="3109"/>
        <v>0</v>
      </c>
      <c r="BM616" s="190">
        <f t="shared" si="3109"/>
        <v>0</v>
      </c>
      <c r="BN616" s="190">
        <f t="shared" si="3109"/>
        <v>0</v>
      </c>
    </row>
    <row r="617" spans="1:66" s="124" customFormat="1">
      <c r="C617" s="124" t="s">
        <v>304</v>
      </c>
      <c r="D617" s="190">
        <f t="shared" si="3109"/>
        <v>13634782.629055476</v>
      </c>
      <c r="E617" s="190">
        <f t="shared" si="3109"/>
        <v>26993446.167847492</v>
      </c>
      <c r="F617" s="190">
        <f t="shared" si="3109"/>
        <v>40060015.154725097</v>
      </c>
      <c r="G617" s="190">
        <f t="shared" si="3109"/>
        <v>52817589.833470382</v>
      </c>
      <c r="H617" s="190">
        <f t="shared" si="3109"/>
        <v>65248292.676255681</v>
      </c>
      <c r="I617" s="190">
        <f t="shared" si="3109"/>
        <v>63698429.183516413</v>
      </c>
      <c r="J617" s="190">
        <f t="shared" si="3109"/>
        <v>62058895.017268673</v>
      </c>
      <c r="K617" s="190">
        <f t="shared" si="3109"/>
        <v>60324502.088545173</v>
      </c>
      <c r="L617" s="190">
        <f t="shared" si="3109"/>
        <v>58489762.140374094</v>
      </c>
      <c r="M617" s="190">
        <f t="shared" si="3109"/>
        <v>56548869.380915962</v>
      </c>
      <c r="N617" s="190">
        <f t="shared" si="3109"/>
        <v>54495682.111803472</v>
      </c>
      <c r="O617" s="190">
        <f t="shared" si="3109"/>
        <v>52323703.293549478</v>
      </c>
      <c r="P617" s="190">
        <f t="shared" si="3109"/>
        <v>50026059.986525074</v>
      </c>
      <c r="Q617" s="190">
        <f t="shared" si="3109"/>
        <v>47595481.602451406</v>
      </c>
      <c r="R617" s="190">
        <f t="shared" si="3109"/>
        <v>45024276.8975849</v>
      </c>
      <c r="S617" s="190">
        <f t="shared" si="3109"/>
        <v>42304309.634793974</v>
      </c>
      <c r="T617" s="190">
        <f t="shared" si="3109"/>
        <v>39426972.837513</v>
      </c>
      <c r="U617" s="190">
        <f t="shared" si="3109"/>
        <v>36383161.554103628</v>
      </c>
      <c r="V617" s="190">
        <f t="shared" si="3109"/>
        <v>33163244.046439856</v>
      </c>
      <c r="W617" s="190">
        <f t="shared" si="3109"/>
        <v>29757031.311546966</v>
      </c>
      <c r="X617" s="190">
        <f t="shared" si="3109"/>
        <v>26153744.839849558</v>
      </c>
      <c r="Y617" s="190">
        <f t="shared" si="3109"/>
        <v>22341982.508003946</v>
      </c>
      <c r="Z617" s="190">
        <f t="shared" si="3109"/>
        <v>18309682.498387262</v>
      </c>
      <c r="AA617" s="190">
        <f t="shared" si="3109"/>
        <v>14044085.131071329</v>
      </c>
      <c r="AB617" s="190">
        <f t="shared" si="3109"/>
        <v>9531692.4875035472</v>
      </c>
      <c r="AC617" s="190">
        <f t="shared" si="3109"/>
        <v>5823214.3547881506</v>
      </c>
      <c r="AD617" s="190">
        <f t="shared" si="3109"/>
        <v>2965162.9296244597</v>
      </c>
      <c r="AE617" s="190">
        <f t="shared" si="3109"/>
        <v>1006741.4715208237</v>
      </c>
      <c r="AF617" s="190">
        <f t="shared" si="3109"/>
        <v>1.7462298274040222E-9</v>
      </c>
      <c r="AG617" s="190">
        <f t="shared" si="3109"/>
        <v>0</v>
      </c>
      <c r="AH617" s="190">
        <f t="shared" si="3109"/>
        <v>0</v>
      </c>
      <c r="AI617" s="190">
        <f t="shared" si="3109"/>
        <v>0</v>
      </c>
      <c r="AJ617" s="190">
        <f t="shared" si="3109"/>
        <v>0</v>
      </c>
      <c r="AK617" s="190">
        <f t="shared" si="3109"/>
        <v>0</v>
      </c>
      <c r="AL617" s="190">
        <f t="shared" si="3109"/>
        <v>0</v>
      </c>
      <c r="AM617" s="190">
        <f t="shared" si="3109"/>
        <v>0</v>
      </c>
      <c r="AN617" s="190">
        <f t="shared" si="3109"/>
        <v>0</v>
      </c>
      <c r="AO617" s="190">
        <f t="shared" si="3109"/>
        <v>0</v>
      </c>
      <c r="AP617" s="190">
        <f t="shared" si="3109"/>
        <v>0</v>
      </c>
      <c r="AQ617" s="190">
        <f t="shared" si="3109"/>
        <v>0</v>
      </c>
      <c r="AR617" s="190">
        <f t="shared" si="3109"/>
        <v>0</v>
      </c>
      <c r="AS617" s="190">
        <f t="shared" si="3109"/>
        <v>0</v>
      </c>
      <c r="AT617" s="190">
        <f t="shared" si="3109"/>
        <v>0</v>
      </c>
      <c r="AU617" s="190">
        <f t="shared" si="3109"/>
        <v>0</v>
      </c>
      <c r="AV617" s="190">
        <f t="shared" si="3109"/>
        <v>0</v>
      </c>
      <c r="AW617" s="190">
        <f t="shared" si="3109"/>
        <v>0</v>
      </c>
      <c r="AX617" s="190">
        <f t="shared" si="3109"/>
        <v>0</v>
      </c>
      <c r="AY617" s="190">
        <f t="shared" si="3109"/>
        <v>0</v>
      </c>
      <c r="AZ617" s="190">
        <f t="shared" si="3109"/>
        <v>0</v>
      </c>
      <c r="BA617" s="190">
        <f t="shared" si="3109"/>
        <v>0</v>
      </c>
      <c r="BB617" s="190">
        <f t="shared" si="3109"/>
        <v>0</v>
      </c>
      <c r="BC617" s="190">
        <f t="shared" si="3109"/>
        <v>0</v>
      </c>
      <c r="BD617" s="190">
        <f t="shared" si="3109"/>
        <v>0</v>
      </c>
      <c r="BE617" s="190">
        <f t="shared" si="3109"/>
        <v>0</v>
      </c>
      <c r="BF617" s="190">
        <f t="shared" si="3109"/>
        <v>0</v>
      </c>
      <c r="BG617" s="190">
        <f t="shared" si="3109"/>
        <v>0</v>
      </c>
      <c r="BH617" s="190">
        <f t="shared" si="3109"/>
        <v>0</v>
      </c>
      <c r="BI617" s="190">
        <f t="shared" si="3109"/>
        <v>0</v>
      </c>
      <c r="BJ617" s="190">
        <f t="shared" si="3109"/>
        <v>0</v>
      </c>
      <c r="BK617" s="190">
        <f t="shared" si="3109"/>
        <v>0</v>
      </c>
      <c r="BL617" s="190">
        <f t="shared" si="3109"/>
        <v>0</v>
      </c>
      <c r="BM617" s="190">
        <f t="shared" si="3109"/>
        <v>0</v>
      </c>
      <c r="BN617" s="190">
        <f t="shared" si="3109"/>
        <v>0</v>
      </c>
    </row>
    <row r="618" spans="1:66" s="124" customFormat="1"/>
    <row r="619" spans="1:66" s="124" customFormat="1"/>
    <row r="620" spans="1:66" s="124" customFormat="1" hidden="1"/>
    <row r="621" spans="1:66" s="124" customFormat="1" hidden="1"/>
    <row r="622" spans="1:66" s="124" customFormat="1" hidden="1"/>
    <row r="623" spans="1:66" s="124" customFormat="1" hidden="1">
      <c r="A623" s="124" t="s">
        <v>300</v>
      </c>
      <c r="B623" s="124">
        <f>B612/5</f>
        <v>13895800</v>
      </c>
      <c r="C623" s="110"/>
      <c r="D623" s="124">
        <v>2015</v>
      </c>
      <c r="E623" s="124">
        <v>2016</v>
      </c>
      <c r="F623" s="124">
        <v>2017</v>
      </c>
      <c r="G623" s="124">
        <v>2018</v>
      </c>
      <c r="H623" s="124">
        <v>2019</v>
      </c>
      <c r="I623" s="124">
        <v>2020</v>
      </c>
      <c r="J623" s="124">
        <v>2021</v>
      </c>
      <c r="K623" s="124">
        <v>2022</v>
      </c>
      <c r="L623" s="124">
        <v>2023</v>
      </c>
      <c r="M623" s="124">
        <v>2024</v>
      </c>
      <c r="N623" s="124">
        <v>2025</v>
      </c>
      <c r="O623" s="124">
        <v>2026</v>
      </c>
      <c r="P623" s="124">
        <v>2027</v>
      </c>
      <c r="Q623" s="124">
        <v>2028</v>
      </c>
      <c r="R623" s="124">
        <v>2029</v>
      </c>
      <c r="S623" s="124">
        <v>2030</v>
      </c>
      <c r="T623" s="124">
        <v>2031</v>
      </c>
      <c r="U623" s="124">
        <v>2032</v>
      </c>
      <c r="V623" s="124">
        <v>2033</v>
      </c>
      <c r="W623" s="124">
        <v>2034</v>
      </c>
      <c r="X623" s="124">
        <v>2035</v>
      </c>
      <c r="Y623" s="124">
        <v>2036</v>
      </c>
      <c r="Z623" s="124">
        <v>2037</v>
      </c>
      <c r="AA623" s="124">
        <v>2038</v>
      </c>
      <c r="AB623" s="124">
        <v>2039</v>
      </c>
      <c r="AC623" s="124">
        <v>2040</v>
      </c>
      <c r="AD623" s="124">
        <v>2041</v>
      </c>
      <c r="AE623" s="124">
        <v>2042</v>
      </c>
      <c r="AF623" s="124">
        <v>2043</v>
      </c>
      <c r="AG623" s="124">
        <v>2044</v>
      </c>
      <c r="AH623" s="124">
        <v>2045</v>
      </c>
      <c r="AI623" s="124">
        <v>2046</v>
      </c>
      <c r="AJ623" s="124">
        <v>2047</v>
      </c>
      <c r="AK623" s="124">
        <v>2048</v>
      </c>
      <c r="AL623" s="124">
        <v>2049</v>
      </c>
      <c r="AM623" s="124">
        <v>2050</v>
      </c>
      <c r="AN623" s="124">
        <v>2051</v>
      </c>
      <c r="AO623" s="124">
        <v>2052</v>
      </c>
      <c r="AP623" s="124">
        <v>2053</v>
      </c>
      <c r="AQ623" s="124">
        <v>2054</v>
      </c>
      <c r="AR623" s="124">
        <v>2055</v>
      </c>
      <c r="AS623" s="124">
        <v>2056</v>
      </c>
      <c r="AT623" s="124">
        <v>2057</v>
      </c>
      <c r="AU623" s="124">
        <v>2058</v>
      </c>
      <c r="AV623" s="124">
        <v>2059</v>
      </c>
      <c r="AW623" s="124">
        <v>2060</v>
      </c>
      <c r="AX623" s="124">
        <v>2061</v>
      </c>
      <c r="AY623" s="124">
        <v>2062</v>
      </c>
      <c r="AZ623" s="124">
        <v>2063</v>
      </c>
      <c r="BA623" s="124">
        <v>2064</v>
      </c>
      <c r="BB623" s="124">
        <v>2065</v>
      </c>
      <c r="BC623" s="124">
        <v>2066</v>
      </c>
      <c r="BD623" s="124">
        <v>2067</v>
      </c>
      <c r="BE623" s="124">
        <v>2068</v>
      </c>
      <c r="BF623" s="124">
        <v>2069</v>
      </c>
      <c r="BG623" s="124">
        <v>2070</v>
      </c>
      <c r="BH623" s="124">
        <v>2071</v>
      </c>
      <c r="BI623" s="124">
        <v>2072</v>
      </c>
      <c r="BJ623" s="124">
        <v>2073</v>
      </c>
      <c r="BK623" s="124">
        <v>2074</v>
      </c>
      <c r="BL623" s="124">
        <v>2075</v>
      </c>
      <c r="BM623" s="124">
        <v>2076</v>
      </c>
      <c r="BN623" s="124">
        <v>2077</v>
      </c>
    </row>
    <row r="624" spans="1:66" s="124" customFormat="1" hidden="1">
      <c r="A624" s="124" t="s">
        <v>301</v>
      </c>
      <c r="B624" s="124">
        <f>B613</f>
        <v>25</v>
      </c>
      <c r="D624" s="124">
        <f>B624</f>
        <v>25</v>
      </c>
      <c r="E624" s="124">
        <f>IF(D624&gt;0,D624-1,0)</f>
        <v>24</v>
      </c>
      <c r="F624" s="124">
        <f t="shared" ref="F624" si="3110">IF(E624&gt;0,E624-1,0)</f>
        <v>23</v>
      </c>
      <c r="G624" s="124">
        <f t="shared" ref="G624" si="3111">IF(F624&gt;0,F624-1,0)</f>
        <v>22</v>
      </c>
      <c r="H624" s="124">
        <f t="shared" ref="H624" si="3112">IF(G624&gt;0,G624-1,0)</f>
        <v>21</v>
      </c>
      <c r="I624" s="124">
        <f t="shared" ref="I624" si="3113">IF(H624&gt;0,H624-1,0)</f>
        <v>20</v>
      </c>
      <c r="J624" s="124">
        <f t="shared" ref="J624" si="3114">IF(I624&gt;0,I624-1,0)</f>
        <v>19</v>
      </c>
      <c r="K624" s="124">
        <f t="shared" ref="K624" si="3115">IF(J624&gt;0,J624-1,0)</f>
        <v>18</v>
      </c>
      <c r="L624" s="124">
        <f t="shared" ref="L624" si="3116">IF(K624&gt;0,K624-1,0)</f>
        <v>17</v>
      </c>
      <c r="M624" s="124">
        <f t="shared" ref="M624" si="3117">IF(L624&gt;0,L624-1,0)</f>
        <v>16</v>
      </c>
      <c r="N624" s="124">
        <f t="shared" ref="N624" si="3118">IF(M624&gt;0,M624-1,0)</f>
        <v>15</v>
      </c>
      <c r="O624" s="124">
        <f t="shared" ref="O624" si="3119">IF(N624&gt;0,N624-1,0)</f>
        <v>14</v>
      </c>
      <c r="P624" s="124">
        <f t="shared" ref="P624" si="3120">IF(O624&gt;0,O624-1,0)</f>
        <v>13</v>
      </c>
      <c r="Q624" s="124">
        <f t="shared" ref="Q624" si="3121">IF(P624&gt;0,P624-1,0)</f>
        <v>12</v>
      </c>
      <c r="R624" s="124">
        <f t="shared" ref="R624" si="3122">IF(Q624&gt;0,Q624-1,0)</f>
        <v>11</v>
      </c>
      <c r="S624" s="124">
        <f t="shared" ref="S624" si="3123">IF(R624&gt;0,R624-1,0)</f>
        <v>10</v>
      </c>
      <c r="T624" s="124">
        <f t="shared" ref="T624" si="3124">IF(S624&gt;0,S624-1,0)</f>
        <v>9</v>
      </c>
      <c r="U624" s="124">
        <f t="shared" ref="U624" si="3125">IF(T624&gt;0,T624-1,0)</f>
        <v>8</v>
      </c>
      <c r="V624" s="124">
        <f t="shared" ref="V624" si="3126">IF(U624&gt;0,U624-1,0)</f>
        <v>7</v>
      </c>
      <c r="W624" s="124">
        <f t="shared" ref="W624" si="3127">IF(V624&gt;0,V624-1,0)</f>
        <v>6</v>
      </c>
      <c r="X624" s="124">
        <f t="shared" ref="X624" si="3128">IF(W624&gt;0,W624-1,0)</f>
        <v>5</v>
      </c>
      <c r="Y624" s="124">
        <f t="shared" ref="Y624" si="3129">IF(X624&gt;0,X624-1,0)</f>
        <v>4</v>
      </c>
      <c r="Z624" s="124">
        <f t="shared" ref="Z624" si="3130">IF(Y624&gt;0,Y624-1,0)</f>
        <v>3</v>
      </c>
      <c r="AA624" s="124">
        <f t="shared" ref="AA624" si="3131">IF(Z624&gt;0,Z624-1,0)</f>
        <v>2</v>
      </c>
      <c r="AB624" s="124">
        <f t="shared" ref="AB624" si="3132">IF(AA624&gt;0,AA624-1,0)</f>
        <v>1</v>
      </c>
      <c r="AC624" s="124">
        <f t="shared" ref="AC624" si="3133">IF(AB624&gt;0,AB624-1,0)</f>
        <v>0</v>
      </c>
      <c r="AD624" s="124">
        <f t="shared" ref="AD624" si="3134">IF(AC624&gt;0,AC624-1,0)</f>
        <v>0</v>
      </c>
      <c r="AE624" s="124">
        <f t="shared" ref="AE624" si="3135">IF(AD624&gt;0,AD624-1,0)</f>
        <v>0</v>
      </c>
      <c r="AF624" s="124">
        <f t="shared" ref="AF624" si="3136">IF(AE624&gt;0,AE624-1,0)</f>
        <v>0</v>
      </c>
      <c r="AG624" s="124">
        <f t="shared" ref="AG624" si="3137">IF(AF624&gt;0,AF624-1,0)</f>
        <v>0</v>
      </c>
      <c r="AH624" s="124">
        <f t="shared" ref="AH624" si="3138">IF(AG624&gt;0,AG624-1,0)</f>
        <v>0</v>
      </c>
      <c r="AI624" s="124">
        <f t="shared" ref="AI624" si="3139">IF(AH624&gt;0,AH624-1,0)</f>
        <v>0</v>
      </c>
      <c r="AJ624" s="124">
        <f t="shared" ref="AJ624" si="3140">IF(AI624&gt;0,AI624-1,0)</f>
        <v>0</v>
      </c>
      <c r="AK624" s="124">
        <f t="shared" ref="AK624" si="3141">IF(AJ624&gt;0,AJ624-1,0)</f>
        <v>0</v>
      </c>
      <c r="AL624" s="124">
        <f t="shared" ref="AL624" si="3142">IF(AK624&gt;0,AK624-1,0)</f>
        <v>0</v>
      </c>
      <c r="AM624" s="124">
        <f t="shared" ref="AM624" si="3143">IF(AL624&gt;0,AL624-1,0)</f>
        <v>0</v>
      </c>
      <c r="AN624" s="124">
        <f t="shared" ref="AN624" si="3144">IF(AM624&gt;0,AM624-1,0)</f>
        <v>0</v>
      </c>
      <c r="AO624" s="124">
        <f t="shared" ref="AO624" si="3145">IF(AN624&gt;0,AN624-1,0)</f>
        <v>0</v>
      </c>
      <c r="AP624" s="124">
        <f t="shared" ref="AP624" si="3146">IF(AO624&gt;0,AO624-1,0)</f>
        <v>0</v>
      </c>
      <c r="AQ624" s="124">
        <f t="shared" ref="AQ624" si="3147">IF(AP624&gt;0,AP624-1,0)</f>
        <v>0</v>
      </c>
      <c r="AR624" s="124">
        <f t="shared" ref="AR624" si="3148">IF(AQ624&gt;0,AQ624-1,0)</f>
        <v>0</v>
      </c>
      <c r="AS624" s="124">
        <f t="shared" ref="AS624" si="3149">IF(AR624&gt;0,AR624-1,0)</f>
        <v>0</v>
      </c>
      <c r="AT624" s="124">
        <f t="shared" ref="AT624" si="3150">IF(AS624&gt;0,AS624-1,0)</f>
        <v>0</v>
      </c>
      <c r="AU624" s="124">
        <f t="shared" ref="AU624" si="3151">IF(AT624&gt;0,AT624-1,0)</f>
        <v>0</v>
      </c>
      <c r="AV624" s="124">
        <f t="shared" ref="AV624" si="3152">IF(AU624&gt;0,AU624-1,0)</f>
        <v>0</v>
      </c>
      <c r="AW624" s="124">
        <f t="shared" ref="AW624" si="3153">IF(AV624&gt;0,AV624-1,0)</f>
        <v>0</v>
      </c>
      <c r="AX624" s="124">
        <f t="shared" ref="AX624" si="3154">IF(AW624&gt;0,AW624-1,0)</f>
        <v>0</v>
      </c>
      <c r="AY624" s="124">
        <f t="shared" ref="AY624" si="3155">IF(AX624&gt;0,AX624-1,0)</f>
        <v>0</v>
      </c>
      <c r="AZ624" s="124">
        <f t="shared" ref="AZ624" si="3156">IF(AY624&gt;0,AY624-1,0)</f>
        <v>0</v>
      </c>
      <c r="BA624" s="124">
        <f t="shared" ref="BA624" si="3157">IF(AZ624&gt;0,AZ624-1,0)</f>
        <v>0</v>
      </c>
      <c r="BB624" s="124">
        <f t="shared" ref="BB624" si="3158">IF(BA624&gt;0,BA624-1,0)</f>
        <v>0</v>
      </c>
      <c r="BC624" s="124">
        <f t="shared" ref="BC624" si="3159">IF(BB624&gt;0,BB624-1,0)</f>
        <v>0</v>
      </c>
      <c r="BD624" s="124">
        <f t="shared" ref="BD624" si="3160">IF(BC624&gt;0,BC624-1,0)</f>
        <v>0</v>
      </c>
      <c r="BE624" s="124">
        <f t="shared" ref="BE624" si="3161">IF(BD624&gt;0,BD624-1,0)</f>
        <v>0</v>
      </c>
      <c r="BF624" s="124">
        <f t="shared" ref="BF624" si="3162">IF(BE624&gt;0,BE624-1,0)</f>
        <v>0</v>
      </c>
      <c r="BG624" s="124">
        <f t="shared" ref="BG624" si="3163">IF(BF624&gt;0,BF624-1,0)</f>
        <v>0</v>
      </c>
      <c r="BH624" s="124">
        <f t="shared" ref="BH624" si="3164">IF(BG624&gt;0,BG624-1,0)</f>
        <v>0</v>
      </c>
      <c r="BI624" s="124">
        <f t="shared" ref="BI624" si="3165">IF(BH624&gt;0,BH624-1,0)</f>
        <v>0</v>
      </c>
      <c r="BJ624" s="124">
        <f t="shared" ref="BJ624" si="3166">IF(BI624&gt;0,BI624-1,0)</f>
        <v>0</v>
      </c>
      <c r="BK624" s="124">
        <f t="shared" ref="BK624" si="3167">IF(BJ624&gt;0,BJ624-1,0)</f>
        <v>0</v>
      </c>
      <c r="BL624" s="124">
        <f t="shared" ref="BL624" si="3168">IF(BK624&gt;0,BK624-1,0)</f>
        <v>0</v>
      </c>
      <c r="BM624" s="124">
        <f t="shared" ref="BM624" si="3169">IF(BL624&gt;0,BL624-1,0)</f>
        <v>0</v>
      </c>
      <c r="BN624" s="124">
        <f t="shared" ref="BN624" si="3170">IF(BM624&gt;0,BM624-1,0)</f>
        <v>0</v>
      </c>
    </row>
    <row r="625" spans="3:66" s="124" customFormat="1" hidden="1">
      <c r="D625" s="124">
        <f>B623</f>
        <v>13895800</v>
      </c>
      <c r="E625" s="124">
        <f>D629</f>
        <v>13634782.629055476</v>
      </c>
      <c r="F625" s="124">
        <f t="shared" ref="F625" si="3171">E629</f>
        <v>13358663.538792018</v>
      </c>
      <c r="G625" s="124">
        <f t="shared" ref="G625" si="3172">F629</f>
        <v>13066568.986877602</v>
      </c>
      <c r="H625" s="124">
        <f t="shared" ref="H625" si="3173">G629</f>
        <v>12757574.678745281</v>
      </c>
      <c r="I625" s="124">
        <f t="shared" ref="I625" si="3174">H629</f>
        <v>12430702.842785304</v>
      </c>
      <c r="J625" s="124">
        <f t="shared" ref="J625" si="3175">I629</f>
        <v>12084919.136316216</v>
      </c>
      <c r="K625" s="124">
        <f t="shared" ref="K625" si="3176">J629</f>
        <v>11719129.372544272</v>
      </c>
      <c r="L625" s="124">
        <f t="shared" ref="L625" si="3177">K629</f>
        <v>11332176.058154095</v>
      </c>
      <c r="M625" s="124">
        <f t="shared" ref="M625" si="3178">L629</f>
        <v>10922834.7305742</v>
      </c>
      <c r="N625" s="124">
        <f t="shared" ref="N625" si="3179">M629</f>
        <v>10489810.083327182</v>
      </c>
      <c r="O625" s="124">
        <f t="shared" ref="O625" si="3180">N629</f>
        <v>10031731.867203729</v>
      </c>
      <c r="P625" s="124">
        <f t="shared" ref="P625" si="3181">O629</f>
        <v>9547150.5542902779</v>
      </c>
      <c r="Q625" s="124">
        <f t="shared" ref="Q625" si="3182">P629</f>
        <v>9034532.7511296906</v>
      </c>
      <c r="R625" s="124">
        <f t="shared" ref="R625" si="3183">Q629</f>
        <v>8492256.3465005271</v>
      </c>
      <c r="S625" s="124">
        <f t="shared" ref="S625" si="3184">R629</f>
        <v>7918605.3784606755</v>
      </c>
      <c r="T625" s="124">
        <f t="shared" ref="T625" si="3185">S629</f>
        <v>7311764.6044128034</v>
      </c>
      <c r="U625" s="124">
        <f t="shared" ref="U625" si="3186">T629</f>
        <v>6669813.7570093051</v>
      </c>
      <c r="V625" s="124">
        <f t="shared" ref="V625" si="3187">U629</f>
        <v>5990721.4677203186</v>
      </c>
      <c r="W625" s="124">
        <f t="shared" ref="W625" si="3188">V629</f>
        <v>5272338.8388367547</v>
      </c>
      <c r="X625" s="124">
        <f t="shared" ref="X625" si="3189">W629</f>
        <v>4512392.6435677847</v>
      </c>
      <c r="Y625" s="124">
        <f t="shared" ref="Y625" si="3190">X629</f>
        <v>3708478.1327153961</v>
      </c>
      <c r="Z625" s="124">
        <f t="shared" ref="Z625" si="3191">Y629</f>
        <v>2858051.4251636905</v>
      </c>
      <c r="AA625" s="124">
        <f t="shared" ref="AA625" si="3192">Z629</f>
        <v>1958421.4581036363</v>
      </c>
      <c r="AB625" s="124">
        <f t="shared" ref="AB625" si="3193">AA629</f>
        <v>1006741.4715208219</v>
      </c>
      <c r="AC625" s="124">
        <f t="shared" ref="AC625" si="3194">AB629</f>
        <v>1.7462298274040222E-9</v>
      </c>
      <c r="AD625" s="124" t="e">
        <f t="shared" ref="AD625" si="3195">AC629</f>
        <v>#N/A</v>
      </c>
      <c r="AE625" s="124" t="e">
        <f t="shared" ref="AE625" si="3196">AD629</f>
        <v>#N/A</v>
      </c>
      <c r="AF625" s="124" t="e">
        <f t="shared" ref="AF625" si="3197">AE629</f>
        <v>#N/A</v>
      </c>
      <c r="AG625" s="124" t="e">
        <f t="shared" ref="AG625" si="3198">AF629</f>
        <v>#N/A</v>
      </c>
      <c r="AH625" s="124" t="e">
        <f t="shared" ref="AH625" si="3199">AG629</f>
        <v>#N/A</v>
      </c>
      <c r="AI625" s="124" t="e">
        <f t="shared" ref="AI625" si="3200">AH629</f>
        <v>#N/A</v>
      </c>
      <c r="AJ625" s="124" t="e">
        <f t="shared" ref="AJ625" si="3201">AI629</f>
        <v>#N/A</v>
      </c>
      <c r="AK625" s="124" t="e">
        <f t="shared" ref="AK625" si="3202">AJ629</f>
        <v>#N/A</v>
      </c>
      <c r="AL625" s="124" t="e">
        <f t="shared" ref="AL625" si="3203">AK629</f>
        <v>#N/A</v>
      </c>
      <c r="AM625" s="124" t="e">
        <f t="shared" ref="AM625" si="3204">AL629</f>
        <v>#N/A</v>
      </c>
      <c r="AN625" s="124" t="e">
        <f t="shared" ref="AN625" si="3205">AM629</f>
        <v>#N/A</v>
      </c>
      <c r="AO625" s="124" t="e">
        <f t="shared" ref="AO625" si="3206">AN629</f>
        <v>#N/A</v>
      </c>
      <c r="AP625" s="124" t="e">
        <f t="shared" ref="AP625" si="3207">AO629</f>
        <v>#N/A</v>
      </c>
      <c r="AQ625" s="124" t="e">
        <f t="shared" ref="AQ625" si="3208">AP629</f>
        <v>#N/A</v>
      </c>
      <c r="AR625" s="124" t="e">
        <f t="shared" ref="AR625" si="3209">AQ629</f>
        <v>#N/A</v>
      </c>
      <c r="AS625" s="124" t="e">
        <f t="shared" ref="AS625" si="3210">AR629</f>
        <v>#N/A</v>
      </c>
      <c r="AT625" s="124" t="e">
        <f t="shared" ref="AT625" si="3211">AS629</f>
        <v>#N/A</v>
      </c>
      <c r="AU625" s="124" t="e">
        <f t="shared" ref="AU625" si="3212">AT629</f>
        <v>#N/A</v>
      </c>
      <c r="AV625" s="124" t="e">
        <f t="shared" ref="AV625" si="3213">AU629</f>
        <v>#N/A</v>
      </c>
      <c r="AW625" s="124" t="e">
        <f t="shared" ref="AW625" si="3214">AV629</f>
        <v>#N/A</v>
      </c>
      <c r="AX625" s="124" t="e">
        <f t="shared" ref="AX625" si="3215">AW629</f>
        <v>#N/A</v>
      </c>
      <c r="AY625" s="124" t="e">
        <f t="shared" ref="AY625" si="3216">AX629</f>
        <v>#N/A</v>
      </c>
      <c r="AZ625" s="124" t="e">
        <f t="shared" ref="AZ625" si="3217">AY629</f>
        <v>#N/A</v>
      </c>
      <c r="BA625" s="124" t="e">
        <f t="shared" ref="BA625" si="3218">AZ629</f>
        <v>#N/A</v>
      </c>
      <c r="BB625" s="124" t="e">
        <f t="shared" ref="BB625" si="3219">BA629</f>
        <v>#N/A</v>
      </c>
      <c r="BC625" s="124" t="e">
        <f t="shared" ref="BC625" si="3220">BB629</f>
        <v>#N/A</v>
      </c>
      <c r="BD625" s="124" t="e">
        <f t="shared" ref="BD625" si="3221">BC629</f>
        <v>#N/A</v>
      </c>
      <c r="BE625" s="124" t="e">
        <f t="shared" ref="BE625" si="3222">BD629</f>
        <v>#N/A</v>
      </c>
      <c r="BF625" s="124" t="e">
        <f t="shared" ref="BF625" si="3223">BE629</f>
        <v>#N/A</v>
      </c>
      <c r="BG625" s="124" t="e">
        <f t="shared" ref="BG625" si="3224">BF629</f>
        <v>#N/A</v>
      </c>
      <c r="BH625" s="124" t="e">
        <f t="shared" ref="BH625" si="3225">BG629</f>
        <v>#N/A</v>
      </c>
      <c r="BI625" s="124" t="e">
        <f t="shared" ref="BI625" si="3226">BH629</f>
        <v>#N/A</v>
      </c>
      <c r="BJ625" s="124" t="e">
        <f t="shared" ref="BJ625" si="3227">BI629</f>
        <v>#N/A</v>
      </c>
      <c r="BK625" s="124" t="e">
        <f t="shared" ref="BK625" si="3228">BJ629</f>
        <v>#N/A</v>
      </c>
      <c r="BL625" s="124" t="e">
        <f t="shared" ref="BL625" si="3229">BK629</f>
        <v>#N/A</v>
      </c>
      <c r="BM625" s="124" t="e">
        <f t="shared" ref="BM625" si="3230">BL629</f>
        <v>#N/A</v>
      </c>
      <c r="BN625" s="124" t="e">
        <f t="shared" ref="BN625" si="3231">BM629</f>
        <v>#N/A</v>
      </c>
    </row>
    <row r="626" spans="3:66" s="124" customFormat="1" hidden="1">
      <c r="C626" s="124" t="s">
        <v>29</v>
      </c>
      <c r="D626" s="124">
        <f>IF($D624&gt;=1,($B623/HLOOKUP($D624,'Annuity Cal'!$H$7:$BE$11,2,FALSE))*HLOOKUP(D624,'Annuity Cal'!$H$7:$BE$11,3,FALSE),(IF(D624&lt;=(-1),D624,0)))</f>
        <v>261017.37094452485</v>
      </c>
      <c r="E626" s="124">
        <f>IF($D624&gt;=1,($B623/HLOOKUP($D624,'Annuity Cal'!$H$7:$BE$11,2,FALSE))*HLOOKUP(E624,'Annuity Cal'!$H$7:$BE$11,3,FALSE),(IF(E624&lt;=(-1),E624,0)))</f>
        <v>276119.09026345809</v>
      </c>
      <c r="F626" s="124">
        <f>IF($D624&gt;=1,($B623/HLOOKUP($D624,'Annuity Cal'!$H$7:$BE$11,2,FALSE))*HLOOKUP(F624,'Annuity Cal'!$H$7:$BE$11,3,FALSE),(IF(F624&lt;=(-1),F624,0)))</f>
        <v>292094.55191441532</v>
      </c>
      <c r="G626" s="124">
        <f>IF($D624&gt;=1,($B623/HLOOKUP($D624,'Annuity Cal'!$H$7:$BE$11,2,FALSE))*HLOOKUP(G624,'Annuity Cal'!$H$7:$BE$11,3,FALSE),(IF(G624&lt;=(-1),G624,0)))</f>
        <v>308994.30813232082</v>
      </c>
      <c r="H626" s="124">
        <f>IF($D624&gt;=1,($B623/HLOOKUP($D624,'Annuity Cal'!$H$7:$BE$11,2,FALSE))*HLOOKUP(H624,'Annuity Cal'!$H$7:$BE$11,3,FALSE),(IF(H624&lt;=(-1),H624,0)))</f>
        <v>326871.83595997648</v>
      </c>
      <c r="I626" s="124">
        <f>IF($D624&gt;=1,($B623/HLOOKUP($D624,'Annuity Cal'!$H$7:$BE$11,2,FALSE))*HLOOKUP(I624,'Annuity Cal'!$H$7:$BE$11,3,FALSE),(IF(I624&lt;=(-1),I624,0)))</f>
        <v>345783.70646908932</v>
      </c>
      <c r="J626" s="124">
        <f>IF($D624&gt;=1,($B623/HLOOKUP($D624,'Annuity Cal'!$H$7:$BE$11,2,FALSE))*HLOOKUP(J624,'Annuity Cal'!$H$7:$BE$11,3,FALSE),(IF(J624&lt;=(-1),J624,0)))</f>
        <v>365789.76377194386</v>
      </c>
      <c r="K626" s="124">
        <f>IF($D624&gt;=1,($B623/HLOOKUP($D624,'Annuity Cal'!$H$7:$BE$11,2,FALSE))*HLOOKUP(K624,'Annuity Cal'!$H$7:$BE$11,3,FALSE),(IF(K624&lt;=(-1),K624,0)))</f>
        <v>386953.31439017772</v>
      </c>
      <c r="L626" s="124">
        <f>IF($D624&gt;=1,($B623/HLOOKUP($D624,'Annuity Cal'!$H$7:$BE$11,2,FALSE))*HLOOKUP(L624,'Annuity Cal'!$H$7:$BE$11,3,FALSE),(IF(L624&lt;=(-1),L624,0)))</f>
        <v>409341.32757989515</v>
      </c>
      <c r="M626" s="124">
        <f>IF($D624&gt;=1,($B623/HLOOKUP($D624,'Annuity Cal'!$H$7:$BE$11,2,FALSE))*HLOOKUP(M624,'Annuity Cal'!$H$7:$BE$11,3,FALSE),(IF(M624&lt;=(-1),M624,0)))</f>
        <v>433024.64724701759</v>
      </c>
      <c r="N626" s="124">
        <f>IF($D624&gt;=1,($B623/HLOOKUP($D624,'Annuity Cal'!$H$7:$BE$11,2,FALSE))*HLOOKUP(N624,'Annuity Cal'!$H$7:$BE$11,3,FALSE),(IF(N624&lt;=(-1),N624,0)))</f>
        <v>458078.21612345218</v>
      </c>
      <c r="O626" s="124">
        <f>IF($D624&gt;=1,($B623/HLOOKUP($D624,'Annuity Cal'!$H$7:$BE$11,2,FALSE))*HLOOKUP(O624,'Annuity Cal'!$H$7:$BE$11,3,FALSE),(IF(O624&lt;=(-1),O624,0)))</f>
        <v>484581.31291345193</v>
      </c>
      <c r="P626" s="124">
        <f>IF($D624&gt;=1,($B623/HLOOKUP($D624,'Annuity Cal'!$H$7:$BE$11,2,FALSE))*HLOOKUP(P624,'Annuity Cal'!$H$7:$BE$11,3,FALSE),(IF(P624&lt;=(-1),P624,0)))</f>
        <v>512617.80316058733</v>
      </c>
      <c r="Q626" s="124">
        <f>IF($D624&gt;=1,($B623/HLOOKUP($D624,'Annuity Cal'!$H$7:$BE$11,2,FALSE))*HLOOKUP(Q624,'Annuity Cal'!$H$7:$BE$11,3,FALSE),(IF(Q624&lt;=(-1),Q624,0)))</f>
        <v>542276.40462916414</v>
      </c>
      <c r="R626" s="124">
        <f>IF($D624&gt;=1,($B623/HLOOKUP($D624,'Annuity Cal'!$H$7:$BE$11,2,FALSE))*HLOOKUP(R624,'Annuity Cal'!$H$7:$BE$11,3,FALSE),(IF(R624&lt;=(-1),R624,0)))</f>
        <v>573650.96803985164</v>
      </c>
      <c r="S626" s="124">
        <f>IF($D624&gt;=1,($B623/HLOOKUP($D624,'Annuity Cal'!$H$7:$BE$11,2,FALSE))*HLOOKUP(S624,'Annuity Cal'!$H$7:$BE$11,3,FALSE),(IF(S624&lt;=(-1),S624,0)))</f>
        <v>606840.77404787159</v>
      </c>
      <c r="T626" s="124">
        <f>IF($D624&gt;=1,($B623/HLOOKUP($D624,'Annuity Cal'!$H$7:$BE$11,2,FALSE))*HLOOKUP(T624,'Annuity Cal'!$H$7:$BE$11,3,FALSE),(IF(T624&lt;=(-1),T624,0)))</f>
        <v>641950.84740349848</v>
      </c>
      <c r="U626" s="124">
        <f>IF($D624&gt;=1,($B623/HLOOKUP($D624,'Annuity Cal'!$H$7:$BE$11,2,FALSE))*HLOOKUP(U624,'Annuity Cal'!$H$7:$BE$11,3,FALSE),(IF(U624&lt;=(-1),U624,0)))</f>
        <v>679092.28928898647</v>
      </c>
      <c r="V626" s="124">
        <f>IF($D624&gt;=1,($B623/HLOOKUP($D624,'Annuity Cal'!$H$7:$BE$11,2,FALSE))*HLOOKUP(V624,'Annuity Cal'!$H$7:$BE$11,3,FALSE),(IF(V624&lt;=(-1),V624,0)))</f>
        <v>718382.62888356368</v>
      </c>
      <c r="W626" s="124">
        <f>IF($D624&gt;=1,($B623/HLOOKUP($D624,'Annuity Cal'!$H$7:$BE$11,2,FALSE))*HLOOKUP(W624,'Annuity Cal'!$H$7:$BE$11,3,FALSE),(IF(W624&lt;=(-1),W624,0)))</f>
        <v>759946.19526896987</v>
      </c>
      <c r="X626" s="124">
        <f>IF($D624&gt;=1,($B623/HLOOKUP($D624,'Annuity Cal'!$H$7:$BE$11,2,FALSE))*HLOOKUP(X624,'Annuity Cal'!$H$7:$BE$11,3,FALSE),(IF(X624&lt;=(-1),X624,0)))</f>
        <v>803914.51085238869</v>
      </c>
      <c r="Y626" s="124">
        <f>IF($D624&gt;=1,($B623/HLOOKUP($D624,'Annuity Cal'!$H$7:$BE$11,2,FALSE))*HLOOKUP(Y624,'Annuity Cal'!$H$7:$BE$11,3,FALSE),(IF(Y624&lt;=(-1),Y624,0)))</f>
        <v>850426.70755170553</v>
      </c>
      <c r="Z626" s="124">
        <f>IF($D624&gt;=1,($B623/HLOOKUP($D624,'Annuity Cal'!$H$7:$BE$11,2,FALSE))*HLOOKUP(Z624,'Annuity Cal'!$H$7:$BE$11,3,FALSE),(IF(Z624&lt;=(-1),Z624,0)))</f>
        <v>899629.9670600543</v>
      </c>
      <c r="AA626" s="124">
        <f>IF($D624&gt;=1,($B623/HLOOKUP($D624,'Annuity Cal'!$H$7:$BE$11,2,FALSE))*HLOOKUP(AA624,'Annuity Cal'!$H$7:$BE$11,3,FALSE),(IF(AA624&lt;=(-1),AA624,0)))</f>
        <v>951679.98658281437</v>
      </c>
      <c r="AB626" s="124">
        <f>IF($D624&gt;=1,($B623/HLOOKUP($D624,'Annuity Cal'!$H$7:$BE$11,2,FALSE))*HLOOKUP(AB624,'Annuity Cal'!$H$7:$BE$11,3,FALSE),(IF(AB624&lt;=(-1),AB624,0)))</f>
        <v>1006741.4715208202</v>
      </c>
      <c r="AC626" s="124" t="e">
        <f>IF($D624&gt;=1,($B623/HLOOKUP($D624,'Annuity Cal'!$H$7:$BE$11,2,FALSE))*HLOOKUP(AC624,'Annuity Cal'!$H$7:$BE$11,3,FALSE),(IF(AC624&lt;=(-1),AC624,0)))</f>
        <v>#N/A</v>
      </c>
      <c r="AD626" s="124" t="e">
        <f>IF($D624&gt;=1,($B623/HLOOKUP($D624,'Annuity Cal'!$H$7:$BE$11,2,FALSE))*HLOOKUP(AD624,'Annuity Cal'!$H$7:$BE$11,3,FALSE),(IF(AD624&lt;=(-1),AD624,0)))</f>
        <v>#N/A</v>
      </c>
      <c r="AE626" s="124" t="e">
        <f>IF($D624&gt;=1,($B623/HLOOKUP($D624,'Annuity Cal'!$H$7:$BE$11,2,FALSE))*HLOOKUP(AE624,'Annuity Cal'!$H$7:$BE$11,3,FALSE),(IF(AE624&lt;=(-1),AE624,0)))</f>
        <v>#N/A</v>
      </c>
      <c r="AF626" s="124" t="e">
        <f>IF($D624&gt;=1,($B623/HLOOKUP($D624,'Annuity Cal'!$H$7:$BE$11,2,FALSE))*HLOOKUP(AF624,'Annuity Cal'!$H$7:$BE$11,3,FALSE),(IF(AF624&lt;=(-1),AF624,0)))</f>
        <v>#N/A</v>
      </c>
      <c r="AG626" s="124" t="e">
        <f>IF($D624&gt;=1,($B623/HLOOKUP($D624,'Annuity Cal'!$H$7:$BE$11,2,FALSE))*HLOOKUP(AG624,'Annuity Cal'!$H$7:$BE$11,3,FALSE),(IF(AG624&lt;=(-1),AG624,0)))</f>
        <v>#N/A</v>
      </c>
      <c r="AH626" s="124" t="e">
        <f>IF($D624&gt;=1,($B623/HLOOKUP($D624,'Annuity Cal'!$H$7:$BE$11,2,FALSE))*HLOOKUP(AH624,'Annuity Cal'!$H$7:$BE$11,3,FALSE),(IF(AH624&lt;=(-1),AH624,0)))</f>
        <v>#N/A</v>
      </c>
      <c r="AI626" s="124" t="e">
        <f>IF($D624&gt;=1,($B623/HLOOKUP($D624,'Annuity Cal'!$H$7:$BE$11,2,FALSE))*HLOOKUP(AI624,'Annuity Cal'!$H$7:$BE$11,3,FALSE),(IF(AI624&lt;=(-1),AI624,0)))</f>
        <v>#N/A</v>
      </c>
      <c r="AJ626" s="124" t="e">
        <f>IF($D624&gt;=1,($B623/HLOOKUP($D624,'Annuity Cal'!$H$7:$BE$11,2,FALSE))*HLOOKUP(AJ624,'Annuity Cal'!$H$7:$BE$11,3,FALSE),(IF(AJ624&lt;=(-1),AJ624,0)))</f>
        <v>#N/A</v>
      </c>
      <c r="AK626" s="124" t="e">
        <f>IF($D624&gt;=1,($B623/HLOOKUP($D624,'Annuity Cal'!$H$7:$BE$11,2,FALSE))*HLOOKUP(AK624,'Annuity Cal'!$H$7:$BE$11,3,FALSE),(IF(AK624&lt;=(-1),AK624,0)))</f>
        <v>#N/A</v>
      </c>
      <c r="AL626" s="124" t="e">
        <f>IF($D624&gt;=1,($B623/HLOOKUP($D624,'Annuity Cal'!$H$7:$BE$11,2,FALSE))*HLOOKUP(AL624,'Annuity Cal'!$H$7:$BE$11,3,FALSE),(IF(AL624&lt;=(-1),AL624,0)))</f>
        <v>#N/A</v>
      </c>
      <c r="AM626" s="124" t="e">
        <f>IF($D624&gt;=1,($B623/HLOOKUP($D624,'Annuity Cal'!$H$7:$BE$11,2,FALSE))*HLOOKUP(AM624,'Annuity Cal'!$H$7:$BE$11,3,FALSE),(IF(AM624&lt;=(-1),AM624,0)))</f>
        <v>#N/A</v>
      </c>
      <c r="AN626" s="124" t="e">
        <f>IF($D624&gt;=1,($B623/HLOOKUP($D624,'Annuity Cal'!$H$7:$BE$11,2,FALSE))*HLOOKUP(AN624,'Annuity Cal'!$H$7:$BE$11,3,FALSE),(IF(AN624&lt;=(-1),AN624,0)))</f>
        <v>#N/A</v>
      </c>
      <c r="AO626" s="124" t="e">
        <f>IF($D624&gt;=1,($B623/HLOOKUP($D624,'Annuity Cal'!$H$7:$BE$11,2,FALSE))*HLOOKUP(AO624,'Annuity Cal'!$H$7:$BE$11,3,FALSE),(IF(AO624&lt;=(-1),AO624,0)))</f>
        <v>#N/A</v>
      </c>
      <c r="AP626" s="124" t="e">
        <f>IF($D624&gt;=1,($B623/HLOOKUP($D624,'Annuity Cal'!$H$7:$BE$11,2,FALSE))*HLOOKUP(AP624,'Annuity Cal'!$H$7:$BE$11,3,FALSE),(IF(AP624&lt;=(-1),AP624,0)))</f>
        <v>#N/A</v>
      </c>
      <c r="AQ626" s="124" t="e">
        <f>IF($D624&gt;=1,($B623/HLOOKUP($D624,'Annuity Cal'!$H$7:$BE$11,2,FALSE))*HLOOKUP(AQ624,'Annuity Cal'!$H$7:$BE$11,3,FALSE),(IF(AQ624&lt;=(-1),AQ624,0)))</f>
        <v>#N/A</v>
      </c>
      <c r="AR626" s="124" t="e">
        <f>IF($D624&gt;=1,($B623/HLOOKUP($D624,'Annuity Cal'!$H$7:$BE$11,2,FALSE))*HLOOKUP(AR624,'Annuity Cal'!$H$7:$BE$11,3,FALSE),(IF(AR624&lt;=(-1),AR624,0)))</f>
        <v>#N/A</v>
      </c>
      <c r="AS626" s="124" t="e">
        <f>IF($D624&gt;=1,($B623/HLOOKUP($D624,'Annuity Cal'!$H$7:$BE$11,2,FALSE))*HLOOKUP(AS624,'Annuity Cal'!$H$7:$BE$11,3,FALSE),(IF(AS624&lt;=(-1),AS624,0)))</f>
        <v>#N/A</v>
      </c>
      <c r="AT626" s="124" t="e">
        <f>IF($D624&gt;=1,($B623/HLOOKUP($D624,'Annuity Cal'!$H$7:$BE$11,2,FALSE))*HLOOKUP(AT624,'Annuity Cal'!$H$7:$BE$11,3,FALSE),(IF(AT624&lt;=(-1),AT624,0)))</f>
        <v>#N/A</v>
      </c>
      <c r="AU626" s="124" t="e">
        <f>IF($D624&gt;=1,($B623/HLOOKUP($D624,'Annuity Cal'!$H$7:$BE$11,2,FALSE))*HLOOKUP(AU624,'Annuity Cal'!$H$7:$BE$11,3,FALSE),(IF(AU624&lt;=(-1),AU624,0)))</f>
        <v>#N/A</v>
      </c>
      <c r="AV626" s="124" t="e">
        <f>IF($D624&gt;=1,($B623/HLOOKUP($D624,'Annuity Cal'!$H$7:$BE$11,2,FALSE))*HLOOKUP(AV624,'Annuity Cal'!$H$7:$BE$11,3,FALSE),(IF(AV624&lt;=(-1),AV624,0)))</f>
        <v>#N/A</v>
      </c>
      <c r="AW626" s="124" t="e">
        <f>IF($D624&gt;=1,($B623/HLOOKUP($D624,'Annuity Cal'!$H$7:$BE$11,2,FALSE))*HLOOKUP(AW624,'Annuity Cal'!$H$7:$BE$11,3,FALSE),(IF(AW624&lt;=(-1),AW624,0)))</f>
        <v>#N/A</v>
      </c>
      <c r="AX626" s="124" t="e">
        <f>IF($D624&gt;=1,($B623/HLOOKUP($D624,'Annuity Cal'!$H$7:$BE$11,2,FALSE))*HLOOKUP(AX624,'Annuity Cal'!$H$7:$BE$11,3,FALSE),(IF(AX624&lt;=(-1),AX624,0)))</f>
        <v>#N/A</v>
      </c>
      <c r="AY626" s="124" t="e">
        <f>IF($D624&gt;=1,($B623/HLOOKUP($D624,'Annuity Cal'!$H$7:$BE$11,2,FALSE))*HLOOKUP(AY624,'Annuity Cal'!$H$7:$BE$11,3,FALSE),(IF(AY624&lt;=(-1),AY624,0)))</f>
        <v>#N/A</v>
      </c>
      <c r="AZ626" s="124" t="e">
        <f>IF($D624&gt;=1,($B623/HLOOKUP($D624,'Annuity Cal'!$H$7:$BE$11,2,FALSE))*HLOOKUP(AZ624,'Annuity Cal'!$H$7:$BE$11,3,FALSE),(IF(AZ624&lt;=(-1),AZ624,0)))</f>
        <v>#N/A</v>
      </c>
      <c r="BA626" s="124" t="e">
        <f>IF($D624&gt;=1,($B623/HLOOKUP($D624,'Annuity Cal'!$H$7:$BE$11,2,FALSE))*HLOOKUP(BA624,'Annuity Cal'!$H$7:$BE$11,3,FALSE),(IF(BA624&lt;=(-1),BA624,0)))</f>
        <v>#N/A</v>
      </c>
      <c r="BB626" s="124" t="e">
        <f>IF($D624&gt;=1,($B623/HLOOKUP($D624,'Annuity Cal'!$H$7:$BE$11,2,FALSE))*HLOOKUP(BB624,'Annuity Cal'!$H$7:$BE$11,3,FALSE),(IF(BB624&lt;=(-1),BB624,0)))</f>
        <v>#N/A</v>
      </c>
      <c r="BC626" s="124" t="e">
        <f>IF($D624&gt;=1,($B623/HLOOKUP($D624,'Annuity Cal'!$H$7:$BE$11,2,FALSE))*HLOOKUP(BC624,'Annuity Cal'!$H$7:$BE$11,3,FALSE),(IF(BC624&lt;=(-1),BC624,0)))</f>
        <v>#N/A</v>
      </c>
      <c r="BD626" s="124" t="e">
        <f>IF($D624&gt;=1,($B623/HLOOKUP($D624,'Annuity Cal'!$H$7:$BE$11,2,FALSE))*HLOOKUP(BD624,'Annuity Cal'!$H$7:$BE$11,3,FALSE),(IF(BD624&lt;=(-1),BD624,0)))</f>
        <v>#N/A</v>
      </c>
      <c r="BE626" s="124" t="e">
        <f>IF($D624&gt;=1,($B623/HLOOKUP($D624,'Annuity Cal'!$H$7:$BE$11,2,FALSE))*HLOOKUP(BE624,'Annuity Cal'!$H$7:$BE$11,3,FALSE),(IF(BE624&lt;=(-1),BE624,0)))</f>
        <v>#N/A</v>
      </c>
      <c r="BF626" s="124" t="e">
        <f>IF($D624&gt;=1,($B623/HLOOKUP($D624,'Annuity Cal'!$H$7:$BE$11,2,FALSE))*HLOOKUP(BF624,'Annuity Cal'!$H$7:$BE$11,3,FALSE),(IF(BF624&lt;=(-1),BF624,0)))</f>
        <v>#N/A</v>
      </c>
      <c r="BG626" s="124" t="e">
        <f>IF($D624&gt;=1,($B623/HLOOKUP($D624,'Annuity Cal'!$H$7:$BE$11,2,FALSE))*HLOOKUP(BG624,'Annuity Cal'!$H$7:$BE$11,3,FALSE),(IF(BG624&lt;=(-1),BG624,0)))</f>
        <v>#N/A</v>
      </c>
      <c r="BH626" s="124" t="e">
        <f>IF($D624&gt;=1,($B623/HLOOKUP($D624,'Annuity Cal'!$H$7:$BE$11,2,FALSE))*HLOOKUP(BH624,'Annuity Cal'!$H$7:$BE$11,3,FALSE),(IF(BH624&lt;=(-1),BH624,0)))</f>
        <v>#N/A</v>
      </c>
      <c r="BI626" s="124" t="e">
        <f>IF($D624&gt;=1,($B623/HLOOKUP($D624,'Annuity Cal'!$H$7:$BE$11,2,FALSE))*HLOOKUP(BI624,'Annuity Cal'!$H$7:$BE$11,3,FALSE),(IF(BI624&lt;=(-1),BI624,0)))</f>
        <v>#N/A</v>
      </c>
      <c r="BJ626" s="124" t="e">
        <f>IF($D624&gt;=1,($B623/HLOOKUP($D624,'Annuity Cal'!$H$7:$BE$11,2,FALSE))*HLOOKUP(BJ624,'Annuity Cal'!$H$7:$BE$11,3,FALSE),(IF(BJ624&lt;=(-1),BJ624,0)))</f>
        <v>#N/A</v>
      </c>
      <c r="BK626" s="124" t="e">
        <f>IF($D624&gt;=1,($B623/HLOOKUP($D624,'Annuity Cal'!$H$7:$BE$11,2,FALSE))*HLOOKUP(BK624,'Annuity Cal'!$H$7:$BE$11,3,FALSE),(IF(BK624&lt;=(-1),BK624,0)))</f>
        <v>#N/A</v>
      </c>
      <c r="BL626" s="124" t="e">
        <f>IF($D624&gt;=1,($B623/HLOOKUP($D624,'Annuity Cal'!$H$7:$BE$11,2,FALSE))*HLOOKUP(BL624,'Annuity Cal'!$H$7:$BE$11,3,FALSE),(IF(BL624&lt;=(-1),BL624,0)))</f>
        <v>#N/A</v>
      </c>
      <c r="BM626" s="124" t="e">
        <f>IF($D624&gt;=1,($B623/HLOOKUP($D624,'Annuity Cal'!$H$7:$BE$11,2,FALSE))*HLOOKUP(BM624,'Annuity Cal'!$H$7:$BE$11,3,FALSE),(IF(BM624&lt;=(-1),BM624,0)))</f>
        <v>#N/A</v>
      </c>
      <c r="BN626" s="124" t="e">
        <f>IF($D624&gt;=1,($B623/HLOOKUP($D624,'Annuity Cal'!$H$7:$BE$11,2,FALSE))*HLOOKUP(BN624,'Annuity Cal'!$H$7:$BE$11,3,FALSE),(IF(BN624&lt;=(-1),BN624,0)))</f>
        <v>#N/A</v>
      </c>
    </row>
    <row r="627" spans="3:66" s="124" customFormat="1" hidden="1">
      <c r="C627" s="124" t="s">
        <v>31</v>
      </c>
      <c r="D627" s="124">
        <f>IF($D624&gt;=1,($B623/HLOOKUP($D624,'Annuity Cal'!$H$7:$BE$11,2,FALSE))*HLOOKUP(D624,'Annuity Cal'!$H$7:$BE$11,4,FALSE),(IF(D624&lt;=(-1),D624,0)))</f>
        <v>774028.87641565187</v>
      </c>
      <c r="E627" s="124">
        <f>IF($D624&gt;=1,($B623/HLOOKUP($D624,'Annuity Cal'!$H$7:$BE$11,2,FALSE))*HLOOKUP(E624,'Annuity Cal'!$H$7:$BE$11,4,FALSE),(IF(E624&lt;=(-1),E624,0)))</f>
        <v>758927.15709671867</v>
      </c>
      <c r="F627" s="124">
        <f>IF($D624&gt;=1,($B623/HLOOKUP($D624,'Annuity Cal'!$H$7:$BE$11,2,FALSE))*HLOOKUP(F624,'Annuity Cal'!$H$7:$BE$11,4,FALSE),(IF(F624&lt;=(-1),F624,0)))</f>
        <v>742951.69544576143</v>
      </c>
      <c r="G627" s="124">
        <f>IF($D624&gt;=1,($B623/HLOOKUP($D624,'Annuity Cal'!$H$7:$BE$11,2,FALSE))*HLOOKUP(G624,'Annuity Cal'!$H$7:$BE$11,4,FALSE),(IF(G624&lt;=(-1),G624,0)))</f>
        <v>726051.93922785588</v>
      </c>
      <c r="H627" s="124">
        <f>IF($D624&gt;=1,($B623/HLOOKUP($D624,'Annuity Cal'!$H$7:$BE$11,2,FALSE))*HLOOKUP(H624,'Annuity Cal'!$H$7:$BE$11,4,FALSE),(IF(H624&lt;=(-1),H624,0)))</f>
        <v>708174.41140020022</v>
      </c>
      <c r="I627" s="124">
        <f>IF($D624&gt;=1,($B623/HLOOKUP($D624,'Annuity Cal'!$H$7:$BE$11,2,FALSE))*HLOOKUP(I624,'Annuity Cal'!$H$7:$BE$11,4,FALSE),(IF(I624&lt;=(-1),I624,0)))</f>
        <v>689262.54089108738</v>
      </c>
      <c r="J627" s="124">
        <f>IF($D624&gt;=1,($B623/HLOOKUP($D624,'Annuity Cal'!$H$7:$BE$11,2,FALSE))*HLOOKUP(J624,'Annuity Cal'!$H$7:$BE$11,4,FALSE),(IF(J624&lt;=(-1),J624,0)))</f>
        <v>669256.48358823289</v>
      </c>
      <c r="K627" s="124">
        <f>IF($D624&gt;=1,($B623/HLOOKUP($D624,'Annuity Cal'!$H$7:$BE$11,2,FALSE))*HLOOKUP(K624,'Annuity Cal'!$H$7:$BE$11,4,FALSE),(IF(K624&lt;=(-1),K624,0)))</f>
        <v>648092.93296999903</v>
      </c>
      <c r="L627" s="124">
        <f>IF($D624&gt;=1,($B623/HLOOKUP($D624,'Annuity Cal'!$H$7:$BE$11,2,FALSE))*HLOOKUP(L624,'Annuity Cal'!$H$7:$BE$11,4,FALSE),(IF(L624&lt;=(-1),L624,0)))</f>
        <v>625704.91978028161</v>
      </c>
      <c r="M627" s="124">
        <f>IF($D624&gt;=1,($B623/HLOOKUP($D624,'Annuity Cal'!$H$7:$BE$11,2,FALSE))*HLOOKUP(M624,'Annuity Cal'!$H$7:$BE$11,4,FALSE),(IF(M624&lt;=(-1),M624,0)))</f>
        <v>602021.60011315916</v>
      </c>
      <c r="N627" s="124">
        <f>IF($D624&gt;=1,($B623/HLOOKUP($D624,'Annuity Cal'!$H$7:$BE$11,2,FALSE))*HLOOKUP(N624,'Annuity Cal'!$H$7:$BE$11,4,FALSE),(IF(N624&lt;=(-1),N624,0)))</f>
        <v>576968.03123672458</v>
      </c>
      <c r="O627" s="124">
        <f>IF($D624&gt;=1,($B623/HLOOKUP($D624,'Annuity Cal'!$H$7:$BE$11,2,FALSE))*HLOOKUP(O624,'Annuity Cal'!$H$7:$BE$11,4,FALSE),(IF(O624&lt;=(-1),O624,0)))</f>
        <v>550464.93444672483</v>
      </c>
      <c r="P627" s="124">
        <f>IF($D624&gt;=1,($B623/HLOOKUP($D624,'Annuity Cal'!$H$7:$BE$11,2,FALSE))*HLOOKUP(P624,'Annuity Cal'!$H$7:$BE$11,4,FALSE),(IF(P624&lt;=(-1),P624,0)))</f>
        <v>522428.44419958949</v>
      </c>
      <c r="Q627" s="124">
        <f>IF($D624&gt;=1,($B623/HLOOKUP($D624,'Annuity Cal'!$H$7:$BE$11,2,FALSE))*HLOOKUP(Q624,'Annuity Cal'!$H$7:$BE$11,4,FALSE),(IF(Q624&lt;=(-1),Q624,0)))</f>
        <v>492769.84273101261</v>
      </c>
      <c r="R627" s="124">
        <f>IF($D624&gt;=1,($B623/HLOOKUP($D624,'Annuity Cal'!$H$7:$BE$11,2,FALSE))*HLOOKUP(R624,'Annuity Cal'!$H$7:$BE$11,4,FALSE),(IF(R624&lt;=(-1),R624,0)))</f>
        <v>461395.27932032512</v>
      </c>
      <c r="S627" s="124">
        <f>IF($D624&gt;=1,($B623/HLOOKUP($D624,'Annuity Cal'!$H$7:$BE$11,2,FALSE))*HLOOKUP(S624,'Annuity Cal'!$H$7:$BE$11,4,FALSE),(IF(S624&lt;=(-1),S624,0)))</f>
        <v>428205.47331230517</v>
      </c>
      <c r="T627" s="124">
        <f>IF($D624&gt;=1,($B623/HLOOKUP($D624,'Annuity Cal'!$H$7:$BE$11,2,FALSE))*HLOOKUP(T624,'Annuity Cal'!$H$7:$BE$11,4,FALSE),(IF(T624&lt;=(-1),T624,0)))</f>
        <v>393095.39995667833</v>
      </c>
      <c r="U627" s="124">
        <f>IF($D624&gt;=1,($B623/HLOOKUP($D624,'Annuity Cal'!$H$7:$BE$11,2,FALSE))*HLOOKUP(U624,'Annuity Cal'!$H$7:$BE$11,4,FALSE),(IF(U624&lt;=(-1),U624,0)))</f>
        <v>355953.95807119028</v>
      </c>
      <c r="V627" s="124">
        <f>IF($D624&gt;=1,($B623/HLOOKUP($D624,'Annuity Cal'!$H$7:$BE$11,2,FALSE))*HLOOKUP(V624,'Annuity Cal'!$H$7:$BE$11,4,FALSE),(IF(V624&lt;=(-1),V624,0)))</f>
        <v>316663.61847661308</v>
      </c>
      <c r="W627" s="124">
        <f>IF($D624&gt;=1,($B623/HLOOKUP($D624,'Annuity Cal'!$H$7:$BE$11,2,FALSE))*HLOOKUP(W624,'Annuity Cal'!$H$7:$BE$11,4,FALSE),(IF(W624&lt;=(-1),W624,0)))</f>
        <v>275100.05209120695</v>
      </c>
      <c r="X627" s="124">
        <f>IF($D624&gt;=1,($B623/HLOOKUP($D624,'Annuity Cal'!$H$7:$BE$11,2,FALSE))*HLOOKUP(X624,'Annuity Cal'!$H$7:$BE$11,4,FALSE),(IF(X624&lt;=(-1),X624,0)))</f>
        <v>231131.73650778807</v>
      </c>
      <c r="Y627" s="124">
        <f>IF($D624&gt;=1,($B623/HLOOKUP($D624,'Annuity Cal'!$H$7:$BE$11,2,FALSE))*HLOOKUP(Y624,'Annuity Cal'!$H$7:$BE$11,4,FALSE),(IF(Y624&lt;=(-1),Y624,0)))</f>
        <v>184619.53980847122</v>
      </c>
      <c r="Z627" s="124">
        <f>IF($D624&gt;=1,($B623/HLOOKUP($D624,'Annuity Cal'!$H$7:$BE$11,2,FALSE))*HLOOKUP(Z624,'Annuity Cal'!$H$7:$BE$11,4,FALSE),(IF(Z624&lt;=(-1),Z624,0)))</f>
        <v>135416.28030012245</v>
      </c>
      <c r="AA627" s="124">
        <f>IF($D624&gt;=1,($B623/HLOOKUP($D624,'Annuity Cal'!$H$7:$BE$11,2,FALSE))*HLOOKUP(AA624,'Annuity Cal'!$H$7:$BE$11,4,FALSE),(IF(AA624&lt;=(-1),AA624,0)))</f>
        <v>83366.260777362317</v>
      </c>
      <c r="AB627" s="124">
        <f>IF($D624&gt;=1,($B623/HLOOKUP($D624,'Annuity Cal'!$H$7:$BE$11,2,FALSE))*HLOOKUP(AB624,'Annuity Cal'!$H$7:$BE$11,4,FALSE),(IF(AB624&lt;=(-1),AB624,0)))</f>
        <v>28304.775839356622</v>
      </c>
      <c r="AC627" s="124" t="e">
        <f>IF($D624&gt;=1,($B623/HLOOKUP($D624,'Annuity Cal'!$H$7:$BE$11,2,FALSE))*HLOOKUP(AC624,'Annuity Cal'!$H$7:$BE$11,4,FALSE),(IF(AC624&lt;=(-1),AC624,0)))</f>
        <v>#N/A</v>
      </c>
      <c r="AD627" s="124" t="e">
        <f>IF($D624&gt;=1,($B623/HLOOKUP($D624,'Annuity Cal'!$H$7:$BE$11,2,FALSE))*HLOOKUP(AD624,'Annuity Cal'!$H$7:$BE$11,4,FALSE),(IF(AD624&lt;=(-1),AD624,0)))</f>
        <v>#N/A</v>
      </c>
      <c r="AE627" s="124" t="e">
        <f>IF($D624&gt;=1,($B623/HLOOKUP($D624,'Annuity Cal'!$H$7:$BE$11,2,FALSE))*HLOOKUP(AE624,'Annuity Cal'!$H$7:$BE$11,4,FALSE),(IF(AE624&lt;=(-1),AE624,0)))</f>
        <v>#N/A</v>
      </c>
      <c r="AF627" s="124" t="e">
        <f>IF($D624&gt;=1,($B623/HLOOKUP($D624,'Annuity Cal'!$H$7:$BE$11,2,FALSE))*HLOOKUP(AF624,'Annuity Cal'!$H$7:$BE$11,4,FALSE),(IF(AF624&lt;=(-1),AF624,0)))</f>
        <v>#N/A</v>
      </c>
      <c r="AG627" s="124" t="e">
        <f>IF($D624&gt;=1,($B623/HLOOKUP($D624,'Annuity Cal'!$H$7:$BE$11,2,FALSE))*HLOOKUP(AG624,'Annuity Cal'!$H$7:$BE$11,4,FALSE),(IF(AG624&lt;=(-1),AG624,0)))</f>
        <v>#N/A</v>
      </c>
      <c r="AH627" s="124" t="e">
        <f>IF($D624&gt;=1,($B623/HLOOKUP($D624,'Annuity Cal'!$H$7:$BE$11,2,FALSE))*HLOOKUP(AH624,'Annuity Cal'!$H$7:$BE$11,4,FALSE),(IF(AH624&lt;=(-1),AH624,0)))</f>
        <v>#N/A</v>
      </c>
      <c r="AI627" s="124" t="e">
        <f>IF($D624&gt;=1,($B623/HLOOKUP($D624,'Annuity Cal'!$H$7:$BE$11,2,FALSE))*HLOOKUP(AI624,'Annuity Cal'!$H$7:$BE$11,4,FALSE),(IF(AI624&lt;=(-1),AI624,0)))</f>
        <v>#N/A</v>
      </c>
      <c r="AJ627" s="124" t="e">
        <f>IF($D624&gt;=1,($B623/HLOOKUP($D624,'Annuity Cal'!$H$7:$BE$11,2,FALSE))*HLOOKUP(AJ624,'Annuity Cal'!$H$7:$BE$11,4,FALSE),(IF(AJ624&lt;=(-1),AJ624,0)))</f>
        <v>#N/A</v>
      </c>
      <c r="AK627" s="124" t="e">
        <f>IF($D624&gt;=1,($B623/HLOOKUP($D624,'Annuity Cal'!$H$7:$BE$11,2,FALSE))*HLOOKUP(AK624,'Annuity Cal'!$H$7:$BE$11,4,FALSE),(IF(AK624&lt;=(-1),AK624,0)))</f>
        <v>#N/A</v>
      </c>
      <c r="AL627" s="124" t="e">
        <f>IF($D624&gt;=1,($B623/HLOOKUP($D624,'Annuity Cal'!$H$7:$BE$11,2,FALSE))*HLOOKUP(AL624,'Annuity Cal'!$H$7:$BE$11,4,FALSE),(IF(AL624&lt;=(-1),AL624,0)))</f>
        <v>#N/A</v>
      </c>
      <c r="AM627" s="124" t="e">
        <f>IF($D624&gt;=1,($B623/HLOOKUP($D624,'Annuity Cal'!$H$7:$BE$11,2,FALSE))*HLOOKUP(AM624,'Annuity Cal'!$H$7:$BE$11,4,FALSE),(IF(AM624&lt;=(-1),AM624,0)))</f>
        <v>#N/A</v>
      </c>
      <c r="AN627" s="124" t="e">
        <f>IF($D624&gt;=1,($B623/HLOOKUP($D624,'Annuity Cal'!$H$7:$BE$11,2,FALSE))*HLOOKUP(AN624,'Annuity Cal'!$H$7:$BE$11,4,FALSE),(IF(AN624&lt;=(-1),AN624,0)))</f>
        <v>#N/A</v>
      </c>
      <c r="AO627" s="124" t="e">
        <f>IF($D624&gt;=1,($B623/HLOOKUP($D624,'Annuity Cal'!$H$7:$BE$11,2,FALSE))*HLOOKUP(AO624,'Annuity Cal'!$H$7:$BE$11,4,FALSE),(IF(AO624&lt;=(-1),AO624,0)))</f>
        <v>#N/A</v>
      </c>
      <c r="AP627" s="124" t="e">
        <f>IF($D624&gt;=1,($B623/HLOOKUP($D624,'Annuity Cal'!$H$7:$BE$11,2,FALSE))*HLOOKUP(AP624,'Annuity Cal'!$H$7:$BE$11,4,FALSE),(IF(AP624&lt;=(-1),AP624,0)))</f>
        <v>#N/A</v>
      </c>
      <c r="AQ627" s="124" t="e">
        <f>IF($D624&gt;=1,($B623/HLOOKUP($D624,'Annuity Cal'!$H$7:$BE$11,2,FALSE))*HLOOKUP(AQ624,'Annuity Cal'!$H$7:$BE$11,4,FALSE),(IF(AQ624&lt;=(-1),AQ624,0)))</f>
        <v>#N/A</v>
      </c>
      <c r="AR627" s="124" t="e">
        <f>IF($D624&gt;=1,($B623/HLOOKUP($D624,'Annuity Cal'!$H$7:$BE$11,2,FALSE))*HLOOKUP(AR624,'Annuity Cal'!$H$7:$BE$11,4,FALSE),(IF(AR624&lt;=(-1),AR624,0)))</f>
        <v>#N/A</v>
      </c>
      <c r="AS627" s="124" t="e">
        <f>IF($D624&gt;=1,($B623/HLOOKUP($D624,'Annuity Cal'!$H$7:$BE$11,2,FALSE))*HLOOKUP(AS624,'Annuity Cal'!$H$7:$BE$11,4,FALSE),(IF(AS624&lt;=(-1),AS624,0)))</f>
        <v>#N/A</v>
      </c>
      <c r="AT627" s="124" t="e">
        <f>IF($D624&gt;=1,($B623/HLOOKUP($D624,'Annuity Cal'!$H$7:$BE$11,2,FALSE))*HLOOKUP(AT624,'Annuity Cal'!$H$7:$BE$11,4,FALSE),(IF(AT624&lt;=(-1),AT624,0)))</f>
        <v>#N/A</v>
      </c>
      <c r="AU627" s="124" t="e">
        <f>IF($D624&gt;=1,($B623/HLOOKUP($D624,'Annuity Cal'!$H$7:$BE$11,2,FALSE))*HLOOKUP(AU624,'Annuity Cal'!$H$7:$BE$11,4,FALSE),(IF(AU624&lt;=(-1),AU624,0)))</f>
        <v>#N/A</v>
      </c>
      <c r="AV627" s="124" t="e">
        <f>IF($D624&gt;=1,($B623/HLOOKUP($D624,'Annuity Cal'!$H$7:$BE$11,2,FALSE))*HLOOKUP(AV624,'Annuity Cal'!$H$7:$BE$11,4,FALSE),(IF(AV624&lt;=(-1),AV624,0)))</f>
        <v>#N/A</v>
      </c>
      <c r="AW627" s="124" t="e">
        <f>IF($D624&gt;=1,($B623/HLOOKUP($D624,'Annuity Cal'!$H$7:$BE$11,2,FALSE))*HLOOKUP(AW624,'Annuity Cal'!$H$7:$BE$11,4,FALSE),(IF(AW624&lt;=(-1),AW624,0)))</f>
        <v>#N/A</v>
      </c>
      <c r="AX627" s="124" t="e">
        <f>IF($D624&gt;=1,($B623/HLOOKUP($D624,'Annuity Cal'!$H$7:$BE$11,2,FALSE))*HLOOKUP(AX624,'Annuity Cal'!$H$7:$BE$11,4,FALSE),(IF(AX624&lt;=(-1),AX624,0)))</f>
        <v>#N/A</v>
      </c>
      <c r="AY627" s="124" t="e">
        <f>IF($D624&gt;=1,($B623/HLOOKUP($D624,'Annuity Cal'!$H$7:$BE$11,2,FALSE))*HLOOKUP(AY624,'Annuity Cal'!$H$7:$BE$11,4,FALSE),(IF(AY624&lt;=(-1),AY624,0)))</f>
        <v>#N/A</v>
      </c>
      <c r="AZ627" s="124" t="e">
        <f>IF($D624&gt;=1,($B623/HLOOKUP($D624,'Annuity Cal'!$H$7:$BE$11,2,FALSE))*HLOOKUP(AZ624,'Annuity Cal'!$H$7:$BE$11,4,FALSE),(IF(AZ624&lt;=(-1),AZ624,0)))</f>
        <v>#N/A</v>
      </c>
      <c r="BA627" s="124" t="e">
        <f>IF($D624&gt;=1,($B623/HLOOKUP($D624,'Annuity Cal'!$H$7:$BE$11,2,FALSE))*HLOOKUP(BA624,'Annuity Cal'!$H$7:$BE$11,4,FALSE),(IF(BA624&lt;=(-1),BA624,0)))</f>
        <v>#N/A</v>
      </c>
      <c r="BB627" s="124" t="e">
        <f>IF($D624&gt;=1,($B623/HLOOKUP($D624,'Annuity Cal'!$H$7:$BE$11,2,FALSE))*HLOOKUP(BB624,'Annuity Cal'!$H$7:$BE$11,4,FALSE),(IF(BB624&lt;=(-1),BB624,0)))</f>
        <v>#N/A</v>
      </c>
      <c r="BC627" s="124" t="e">
        <f>IF($D624&gt;=1,($B623/HLOOKUP($D624,'Annuity Cal'!$H$7:$BE$11,2,FALSE))*HLOOKUP(BC624,'Annuity Cal'!$H$7:$BE$11,4,FALSE),(IF(BC624&lt;=(-1),BC624,0)))</f>
        <v>#N/A</v>
      </c>
      <c r="BD627" s="124" t="e">
        <f>IF($D624&gt;=1,($B623/HLOOKUP($D624,'Annuity Cal'!$H$7:$BE$11,2,FALSE))*HLOOKUP(BD624,'Annuity Cal'!$H$7:$BE$11,4,FALSE),(IF(BD624&lt;=(-1),BD624,0)))</f>
        <v>#N/A</v>
      </c>
      <c r="BE627" s="124" t="e">
        <f>IF($D624&gt;=1,($B623/HLOOKUP($D624,'Annuity Cal'!$H$7:$BE$11,2,FALSE))*HLOOKUP(BE624,'Annuity Cal'!$H$7:$BE$11,4,FALSE),(IF(BE624&lt;=(-1),BE624,0)))</f>
        <v>#N/A</v>
      </c>
      <c r="BF627" s="124" t="e">
        <f>IF($D624&gt;=1,($B623/HLOOKUP($D624,'Annuity Cal'!$H$7:$BE$11,2,FALSE))*HLOOKUP(BF624,'Annuity Cal'!$H$7:$BE$11,4,FALSE),(IF(BF624&lt;=(-1),BF624,0)))</f>
        <v>#N/A</v>
      </c>
      <c r="BG627" s="124" t="e">
        <f>IF($D624&gt;=1,($B623/HLOOKUP($D624,'Annuity Cal'!$H$7:$BE$11,2,FALSE))*HLOOKUP(BG624,'Annuity Cal'!$H$7:$BE$11,4,FALSE),(IF(BG624&lt;=(-1),BG624,0)))</f>
        <v>#N/A</v>
      </c>
      <c r="BH627" s="124" t="e">
        <f>IF($D624&gt;=1,($B623/HLOOKUP($D624,'Annuity Cal'!$H$7:$BE$11,2,FALSE))*HLOOKUP(BH624,'Annuity Cal'!$H$7:$BE$11,4,FALSE),(IF(BH624&lt;=(-1),BH624,0)))</f>
        <v>#N/A</v>
      </c>
      <c r="BI627" s="124" t="e">
        <f>IF($D624&gt;=1,($B623/HLOOKUP($D624,'Annuity Cal'!$H$7:$BE$11,2,FALSE))*HLOOKUP(BI624,'Annuity Cal'!$H$7:$BE$11,4,FALSE),(IF(BI624&lt;=(-1),BI624,0)))</f>
        <v>#N/A</v>
      </c>
      <c r="BJ627" s="124" t="e">
        <f>IF($D624&gt;=1,($B623/HLOOKUP($D624,'Annuity Cal'!$H$7:$BE$11,2,FALSE))*HLOOKUP(BJ624,'Annuity Cal'!$H$7:$BE$11,4,FALSE),(IF(BJ624&lt;=(-1),BJ624,0)))</f>
        <v>#N/A</v>
      </c>
      <c r="BK627" s="124" t="e">
        <f>IF($D624&gt;=1,($B623/HLOOKUP($D624,'Annuity Cal'!$H$7:$BE$11,2,FALSE))*HLOOKUP(BK624,'Annuity Cal'!$H$7:$BE$11,4,FALSE),(IF(BK624&lt;=(-1),BK624,0)))</f>
        <v>#N/A</v>
      </c>
      <c r="BL627" s="124" t="e">
        <f>IF($D624&gt;=1,($B623/HLOOKUP($D624,'Annuity Cal'!$H$7:$BE$11,2,FALSE))*HLOOKUP(BL624,'Annuity Cal'!$H$7:$BE$11,4,FALSE),(IF(BL624&lt;=(-1),BL624,0)))</f>
        <v>#N/A</v>
      </c>
      <c r="BM627" s="124" t="e">
        <f>IF($D624&gt;=1,($B623/HLOOKUP($D624,'Annuity Cal'!$H$7:$BE$11,2,FALSE))*HLOOKUP(BM624,'Annuity Cal'!$H$7:$BE$11,4,FALSE),(IF(BM624&lt;=(-1),BM624,0)))</f>
        <v>#N/A</v>
      </c>
      <c r="BN627" s="124" t="e">
        <f>IF($D624&gt;=1,($B623/HLOOKUP($D624,'Annuity Cal'!$H$7:$BE$11,2,FALSE))*HLOOKUP(BN624,'Annuity Cal'!$H$7:$BE$11,4,FALSE),(IF(BN624&lt;=(-1),BN624,0)))</f>
        <v>#N/A</v>
      </c>
    </row>
    <row r="628" spans="3:66" s="124" customFormat="1" hidden="1">
      <c r="C628" s="124" t="s">
        <v>33</v>
      </c>
      <c r="D628" s="124">
        <f>IF($D624&gt;=1,($B623/HLOOKUP($D624,'Annuity Cal'!$H$7:$BE$11,2,FALSE))*HLOOKUP(D624,'Annuity Cal'!$H$7:$BE$11,5,FALSE),(IF(D624&lt;=(-1),D624,0)))</f>
        <v>1035046.2473601768</v>
      </c>
      <c r="E628" s="124">
        <f>IF($D624&gt;=1,($B623/HLOOKUP($D624,'Annuity Cal'!$H$7:$BE$11,2,FALSE))*HLOOKUP(E624,'Annuity Cal'!$H$7:$BE$11,5,FALSE),(IF(E624&lt;=(-1),E624,0)))</f>
        <v>1035046.2473601768</v>
      </c>
      <c r="F628" s="124">
        <f>IF($D624&gt;=1,($B623/HLOOKUP($D624,'Annuity Cal'!$H$7:$BE$11,2,FALSE))*HLOOKUP(F624,'Annuity Cal'!$H$7:$BE$11,5,FALSE),(IF(F624&lt;=(-1),F624,0)))</f>
        <v>1035046.2473601768</v>
      </c>
      <c r="G628" s="124">
        <f>IF($D624&gt;=1,($B623/HLOOKUP($D624,'Annuity Cal'!$H$7:$BE$11,2,FALSE))*HLOOKUP(G624,'Annuity Cal'!$H$7:$BE$11,5,FALSE),(IF(G624&lt;=(-1),G624,0)))</f>
        <v>1035046.2473601768</v>
      </c>
      <c r="H628" s="124">
        <f>IF($D624&gt;=1,($B623/HLOOKUP($D624,'Annuity Cal'!$H$7:$BE$11,2,FALSE))*HLOOKUP(H624,'Annuity Cal'!$H$7:$BE$11,5,FALSE),(IF(H624&lt;=(-1),H624,0)))</f>
        <v>1035046.2473601768</v>
      </c>
      <c r="I628" s="124">
        <f>IF($D624&gt;=1,($B623/HLOOKUP($D624,'Annuity Cal'!$H$7:$BE$11,2,FALSE))*HLOOKUP(I624,'Annuity Cal'!$H$7:$BE$11,5,FALSE),(IF(I624&lt;=(-1),I624,0)))</f>
        <v>1035046.2473601768</v>
      </c>
      <c r="J628" s="124">
        <f>IF($D624&gt;=1,($B623/HLOOKUP($D624,'Annuity Cal'!$H$7:$BE$11,2,FALSE))*HLOOKUP(J624,'Annuity Cal'!$H$7:$BE$11,5,FALSE),(IF(J624&lt;=(-1),J624,0)))</f>
        <v>1035046.2473601768</v>
      </c>
      <c r="K628" s="124">
        <f>IF($D624&gt;=1,($B623/HLOOKUP($D624,'Annuity Cal'!$H$7:$BE$11,2,FALSE))*HLOOKUP(K624,'Annuity Cal'!$H$7:$BE$11,5,FALSE),(IF(K624&lt;=(-1),K624,0)))</f>
        <v>1035046.2473601768</v>
      </c>
      <c r="L628" s="124">
        <f>IF($D624&gt;=1,($B623/HLOOKUP($D624,'Annuity Cal'!$H$7:$BE$11,2,FALSE))*HLOOKUP(L624,'Annuity Cal'!$H$7:$BE$11,5,FALSE),(IF(L624&lt;=(-1),L624,0)))</f>
        <v>1035046.2473601768</v>
      </c>
      <c r="M628" s="124">
        <f>IF($D624&gt;=1,($B623/HLOOKUP($D624,'Annuity Cal'!$H$7:$BE$11,2,FALSE))*HLOOKUP(M624,'Annuity Cal'!$H$7:$BE$11,5,FALSE),(IF(M624&lt;=(-1),M624,0)))</f>
        <v>1035046.2473601768</v>
      </c>
      <c r="N628" s="124">
        <f>IF($D624&gt;=1,($B623/HLOOKUP($D624,'Annuity Cal'!$H$7:$BE$11,2,FALSE))*HLOOKUP(N624,'Annuity Cal'!$H$7:$BE$11,5,FALSE),(IF(N624&lt;=(-1),N624,0)))</f>
        <v>1035046.2473601768</v>
      </c>
      <c r="O628" s="124">
        <f>IF($D624&gt;=1,($B623/HLOOKUP($D624,'Annuity Cal'!$H$7:$BE$11,2,FALSE))*HLOOKUP(O624,'Annuity Cal'!$H$7:$BE$11,5,FALSE),(IF(O624&lt;=(-1),O624,0)))</f>
        <v>1035046.2473601768</v>
      </c>
      <c r="P628" s="124">
        <f>IF($D624&gt;=1,($B623/HLOOKUP($D624,'Annuity Cal'!$H$7:$BE$11,2,FALSE))*HLOOKUP(P624,'Annuity Cal'!$H$7:$BE$11,5,FALSE),(IF(P624&lt;=(-1),P624,0)))</f>
        <v>1035046.2473601768</v>
      </c>
      <c r="Q628" s="124">
        <f>IF($D624&gt;=1,($B623/HLOOKUP($D624,'Annuity Cal'!$H$7:$BE$11,2,FALSE))*HLOOKUP(Q624,'Annuity Cal'!$H$7:$BE$11,5,FALSE),(IF(Q624&lt;=(-1),Q624,0)))</f>
        <v>1035046.2473601768</v>
      </c>
      <c r="R628" s="124">
        <f>IF($D624&gt;=1,($B623/HLOOKUP($D624,'Annuity Cal'!$H$7:$BE$11,2,FALSE))*HLOOKUP(R624,'Annuity Cal'!$H$7:$BE$11,5,FALSE),(IF(R624&lt;=(-1),R624,0)))</f>
        <v>1035046.2473601768</v>
      </c>
      <c r="S628" s="124">
        <f>IF($D624&gt;=1,($B623/HLOOKUP($D624,'Annuity Cal'!$H$7:$BE$11,2,FALSE))*HLOOKUP(S624,'Annuity Cal'!$H$7:$BE$11,5,FALSE),(IF(S624&lt;=(-1),S624,0)))</f>
        <v>1035046.2473601768</v>
      </c>
      <c r="T628" s="124">
        <f>IF($D624&gt;=1,($B623/HLOOKUP($D624,'Annuity Cal'!$H$7:$BE$11,2,FALSE))*HLOOKUP(T624,'Annuity Cal'!$H$7:$BE$11,5,FALSE),(IF(T624&lt;=(-1),T624,0)))</f>
        <v>1035046.2473601768</v>
      </c>
      <c r="U628" s="124">
        <f>IF($D624&gt;=1,($B623/HLOOKUP($D624,'Annuity Cal'!$H$7:$BE$11,2,FALSE))*HLOOKUP(U624,'Annuity Cal'!$H$7:$BE$11,5,FALSE),(IF(U624&lt;=(-1),U624,0)))</f>
        <v>1035046.2473601768</v>
      </c>
      <c r="V628" s="124">
        <f>IF($D624&gt;=1,($B623/HLOOKUP($D624,'Annuity Cal'!$H$7:$BE$11,2,FALSE))*HLOOKUP(V624,'Annuity Cal'!$H$7:$BE$11,5,FALSE),(IF(V624&lt;=(-1),V624,0)))</f>
        <v>1035046.2473601768</v>
      </c>
      <c r="W628" s="124">
        <f>IF($D624&gt;=1,($B623/HLOOKUP($D624,'Annuity Cal'!$H$7:$BE$11,2,FALSE))*HLOOKUP(W624,'Annuity Cal'!$H$7:$BE$11,5,FALSE),(IF(W624&lt;=(-1),W624,0)))</f>
        <v>1035046.2473601768</v>
      </c>
      <c r="X628" s="124">
        <f>IF($D624&gt;=1,($B623/HLOOKUP($D624,'Annuity Cal'!$H$7:$BE$11,2,FALSE))*HLOOKUP(X624,'Annuity Cal'!$H$7:$BE$11,5,FALSE),(IF(X624&lt;=(-1),X624,0)))</f>
        <v>1035046.2473601768</v>
      </c>
      <c r="Y628" s="124">
        <f>IF($D624&gt;=1,($B623/HLOOKUP($D624,'Annuity Cal'!$H$7:$BE$11,2,FALSE))*HLOOKUP(Y624,'Annuity Cal'!$H$7:$BE$11,5,FALSE),(IF(Y624&lt;=(-1),Y624,0)))</f>
        <v>1035046.2473601768</v>
      </c>
      <c r="Z628" s="124">
        <f>IF($D624&gt;=1,($B623/HLOOKUP($D624,'Annuity Cal'!$H$7:$BE$11,2,FALSE))*HLOOKUP(Z624,'Annuity Cal'!$H$7:$BE$11,5,FALSE),(IF(Z624&lt;=(-1),Z624,0)))</f>
        <v>1035046.2473601768</v>
      </c>
      <c r="AA628" s="124">
        <f>IF($D624&gt;=1,($B623/HLOOKUP($D624,'Annuity Cal'!$H$7:$BE$11,2,FALSE))*HLOOKUP(AA624,'Annuity Cal'!$H$7:$BE$11,5,FALSE),(IF(AA624&lt;=(-1),AA624,0)))</f>
        <v>1035046.2473601768</v>
      </c>
      <c r="AB628" s="124">
        <f>IF($D624&gt;=1,($B623/HLOOKUP($D624,'Annuity Cal'!$H$7:$BE$11,2,FALSE))*HLOOKUP(AB624,'Annuity Cal'!$H$7:$BE$11,5,FALSE),(IF(AB624&lt;=(-1),AB624,0)))</f>
        <v>1035046.2473601768</v>
      </c>
      <c r="AC628" s="124" t="e">
        <f>IF($D624&gt;=1,($B623/HLOOKUP($D624,'Annuity Cal'!$H$7:$BE$11,2,FALSE))*HLOOKUP(AC624,'Annuity Cal'!$H$7:$BE$11,5,FALSE),(IF(AC624&lt;=(-1),AC624,0)))</f>
        <v>#N/A</v>
      </c>
      <c r="AD628" s="124" t="e">
        <f>IF($D624&gt;=1,($B623/HLOOKUP($D624,'Annuity Cal'!$H$7:$BE$11,2,FALSE))*HLOOKUP(AD624,'Annuity Cal'!$H$7:$BE$11,5,FALSE),(IF(AD624&lt;=(-1),AD624,0)))</f>
        <v>#N/A</v>
      </c>
      <c r="AE628" s="124" t="e">
        <f>IF($D624&gt;=1,($B623/HLOOKUP($D624,'Annuity Cal'!$H$7:$BE$11,2,FALSE))*HLOOKUP(AE624,'Annuity Cal'!$H$7:$BE$11,5,FALSE),(IF(AE624&lt;=(-1),AE624,0)))</f>
        <v>#N/A</v>
      </c>
      <c r="AF628" s="124" t="e">
        <f>IF($D624&gt;=1,($B623/HLOOKUP($D624,'Annuity Cal'!$H$7:$BE$11,2,FALSE))*HLOOKUP(AF624,'Annuity Cal'!$H$7:$BE$11,5,FALSE),(IF(AF624&lt;=(-1),AF624,0)))</f>
        <v>#N/A</v>
      </c>
      <c r="AG628" s="124" t="e">
        <f>IF($D624&gt;=1,($B623/HLOOKUP($D624,'Annuity Cal'!$H$7:$BE$11,2,FALSE))*HLOOKUP(AG624,'Annuity Cal'!$H$7:$BE$11,5,FALSE),(IF(AG624&lt;=(-1),AG624,0)))</f>
        <v>#N/A</v>
      </c>
      <c r="AH628" s="124" t="e">
        <f>IF($D624&gt;=1,($B623/HLOOKUP($D624,'Annuity Cal'!$H$7:$BE$11,2,FALSE))*HLOOKUP(AH624,'Annuity Cal'!$H$7:$BE$11,5,FALSE),(IF(AH624&lt;=(-1),AH624,0)))</f>
        <v>#N/A</v>
      </c>
      <c r="AI628" s="124" t="e">
        <f>IF($D624&gt;=1,($B623/HLOOKUP($D624,'Annuity Cal'!$H$7:$BE$11,2,FALSE))*HLOOKUP(AI624,'Annuity Cal'!$H$7:$BE$11,5,FALSE),(IF(AI624&lt;=(-1),AI624,0)))</f>
        <v>#N/A</v>
      </c>
      <c r="AJ628" s="124" t="e">
        <f>IF($D624&gt;=1,($B623/HLOOKUP($D624,'Annuity Cal'!$H$7:$BE$11,2,FALSE))*HLOOKUP(AJ624,'Annuity Cal'!$H$7:$BE$11,5,FALSE),(IF(AJ624&lt;=(-1),AJ624,0)))</f>
        <v>#N/A</v>
      </c>
      <c r="AK628" s="124" t="e">
        <f>IF($D624&gt;=1,($B623/HLOOKUP($D624,'Annuity Cal'!$H$7:$BE$11,2,FALSE))*HLOOKUP(AK624,'Annuity Cal'!$H$7:$BE$11,5,FALSE),(IF(AK624&lt;=(-1),AK624,0)))</f>
        <v>#N/A</v>
      </c>
      <c r="AL628" s="124" t="e">
        <f>IF($D624&gt;=1,($B623/HLOOKUP($D624,'Annuity Cal'!$H$7:$BE$11,2,FALSE))*HLOOKUP(AL624,'Annuity Cal'!$H$7:$BE$11,5,FALSE),(IF(AL624&lt;=(-1),AL624,0)))</f>
        <v>#N/A</v>
      </c>
      <c r="AM628" s="124" t="e">
        <f>IF($D624&gt;=1,($B623/HLOOKUP($D624,'Annuity Cal'!$H$7:$BE$11,2,FALSE))*HLOOKUP(AM624,'Annuity Cal'!$H$7:$BE$11,5,FALSE),(IF(AM624&lt;=(-1),AM624,0)))</f>
        <v>#N/A</v>
      </c>
      <c r="AN628" s="124" t="e">
        <f>IF($D624&gt;=1,($B623/HLOOKUP($D624,'Annuity Cal'!$H$7:$BE$11,2,FALSE))*HLOOKUP(AN624,'Annuity Cal'!$H$7:$BE$11,5,FALSE),(IF(AN624&lt;=(-1),AN624,0)))</f>
        <v>#N/A</v>
      </c>
      <c r="AO628" s="124" t="e">
        <f>IF($D624&gt;=1,($B623/HLOOKUP($D624,'Annuity Cal'!$H$7:$BE$11,2,FALSE))*HLOOKUP(AO624,'Annuity Cal'!$H$7:$BE$11,5,FALSE),(IF(AO624&lt;=(-1),AO624,0)))</f>
        <v>#N/A</v>
      </c>
      <c r="AP628" s="124" t="e">
        <f>IF($D624&gt;=1,($B623/HLOOKUP($D624,'Annuity Cal'!$H$7:$BE$11,2,FALSE))*HLOOKUP(AP624,'Annuity Cal'!$H$7:$BE$11,5,FALSE),(IF(AP624&lt;=(-1),AP624,0)))</f>
        <v>#N/A</v>
      </c>
      <c r="AQ628" s="124" t="e">
        <f>IF($D624&gt;=1,($B623/HLOOKUP($D624,'Annuity Cal'!$H$7:$BE$11,2,FALSE))*HLOOKUP(AQ624,'Annuity Cal'!$H$7:$BE$11,5,FALSE),(IF(AQ624&lt;=(-1),AQ624,0)))</f>
        <v>#N/A</v>
      </c>
      <c r="AR628" s="124" t="e">
        <f>IF($D624&gt;=1,($B623/HLOOKUP($D624,'Annuity Cal'!$H$7:$BE$11,2,FALSE))*HLOOKUP(AR624,'Annuity Cal'!$H$7:$BE$11,5,FALSE),(IF(AR624&lt;=(-1),AR624,0)))</f>
        <v>#N/A</v>
      </c>
      <c r="AS628" s="124" t="e">
        <f>IF($D624&gt;=1,($B623/HLOOKUP($D624,'Annuity Cal'!$H$7:$BE$11,2,FALSE))*HLOOKUP(AS624,'Annuity Cal'!$H$7:$BE$11,5,FALSE),(IF(AS624&lt;=(-1),AS624,0)))</f>
        <v>#N/A</v>
      </c>
      <c r="AT628" s="124" t="e">
        <f>IF($D624&gt;=1,($B623/HLOOKUP($D624,'Annuity Cal'!$H$7:$BE$11,2,FALSE))*HLOOKUP(AT624,'Annuity Cal'!$H$7:$BE$11,5,FALSE),(IF(AT624&lt;=(-1),AT624,0)))</f>
        <v>#N/A</v>
      </c>
      <c r="AU628" s="124" t="e">
        <f>IF($D624&gt;=1,($B623/HLOOKUP($D624,'Annuity Cal'!$H$7:$BE$11,2,FALSE))*HLOOKUP(AU624,'Annuity Cal'!$H$7:$BE$11,5,FALSE),(IF(AU624&lt;=(-1),AU624,0)))</f>
        <v>#N/A</v>
      </c>
      <c r="AV628" s="124" t="e">
        <f>IF($D624&gt;=1,($B623/HLOOKUP($D624,'Annuity Cal'!$H$7:$BE$11,2,FALSE))*HLOOKUP(AV624,'Annuity Cal'!$H$7:$BE$11,5,FALSE),(IF(AV624&lt;=(-1),AV624,0)))</f>
        <v>#N/A</v>
      </c>
      <c r="AW628" s="124" t="e">
        <f>IF($D624&gt;=1,($B623/HLOOKUP($D624,'Annuity Cal'!$H$7:$BE$11,2,FALSE))*HLOOKUP(AW624,'Annuity Cal'!$H$7:$BE$11,5,FALSE),(IF(AW624&lt;=(-1),AW624,0)))</f>
        <v>#N/A</v>
      </c>
      <c r="AX628" s="124" t="e">
        <f>IF($D624&gt;=1,($B623/HLOOKUP($D624,'Annuity Cal'!$H$7:$BE$11,2,FALSE))*HLOOKUP(AX624,'Annuity Cal'!$H$7:$BE$11,5,FALSE),(IF(AX624&lt;=(-1),AX624,0)))</f>
        <v>#N/A</v>
      </c>
      <c r="AY628" s="124" t="e">
        <f>IF($D624&gt;=1,($B623/HLOOKUP($D624,'Annuity Cal'!$H$7:$BE$11,2,FALSE))*HLOOKUP(AY624,'Annuity Cal'!$H$7:$BE$11,5,FALSE),(IF(AY624&lt;=(-1),AY624,0)))</f>
        <v>#N/A</v>
      </c>
      <c r="AZ628" s="124" t="e">
        <f>IF($D624&gt;=1,($B623/HLOOKUP($D624,'Annuity Cal'!$H$7:$BE$11,2,FALSE))*HLOOKUP(AZ624,'Annuity Cal'!$H$7:$BE$11,5,FALSE),(IF(AZ624&lt;=(-1),AZ624,0)))</f>
        <v>#N/A</v>
      </c>
      <c r="BA628" s="124" t="e">
        <f>IF($D624&gt;=1,($B623/HLOOKUP($D624,'Annuity Cal'!$H$7:$BE$11,2,FALSE))*HLOOKUP(BA624,'Annuity Cal'!$H$7:$BE$11,5,FALSE),(IF(BA624&lt;=(-1),BA624,0)))</f>
        <v>#N/A</v>
      </c>
      <c r="BB628" s="124" t="e">
        <f>IF($D624&gt;=1,($B623/HLOOKUP($D624,'Annuity Cal'!$H$7:$BE$11,2,FALSE))*HLOOKUP(BB624,'Annuity Cal'!$H$7:$BE$11,5,FALSE),(IF(BB624&lt;=(-1),BB624,0)))</f>
        <v>#N/A</v>
      </c>
      <c r="BC628" s="124" t="e">
        <f>IF($D624&gt;=1,($B623/HLOOKUP($D624,'Annuity Cal'!$H$7:$BE$11,2,FALSE))*HLOOKUP(BC624,'Annuity Cal'!$H$7:$BE$11,5,FALSE),(IF(BC624&lt;=(-1),BC624,0)))</f>
        <v>#N/A</v>
      </c>
      <c r="BD628" s="124" t="e">
        <f>IF($D624&gt;=1,($B623/HLOOKUP($D624,'Annuity Cal'!$H$7:$BE$11,2,FALSE))*HLOOKUP(BD624,'Annuity Cal'!$H$7:$BE$11,5,FALSE),(IF(BD624&lt;=(-1),BD624,0)))</f>
        <v>#N/A</v>
      </c>
      <c r="BE628" s="124" t="e">
        <f>IF($D624&gt;=1,($B623/HLOOKUP($D624,'Annuity Cal'!$H$7:$BE$11,2,FALSE))*HLOOKUP(BE624,'Annuity Cal'!$H$7:$BE$11,5,FALSE),(IF(BE624&lt;=(-1),BE624,0)))</f>
        <v>#N/A</v>
      </c>
      <c r="BF628" s="124" t="e">
        <f>IF($D624&gt;=1,($B623/HLOOKUP($D624,'Annuity Cal'!$H$7:$BE$11,2,FALSE))*HLOOKUP(BF624,'Annuity Cal'!$H$7:$BE$11,5,FALSE),(IF(BF624&lt;=(-1),BF624,0)))</f>
        <v>#N/A</v>
      </c>
      <c r="BG628" s="124" t="e">
        <f>IF($D624&gt;=1,($B623/HLOOKUP($D624,'Annuity Cal'!$H$7:$BE$11,2,FALSE))*HLOOKUP(BG624,'Annuity Cal'!$H$7:$BE$11,5,FALSE),(IF(BG624&lt;=(-1),BG624,0)))</f>
        <v>#N/A</v>
      </c>
      <c r="BH628" s="124" t="e">
        <f>IF($D624&gt;=1,($B623/HLOOKUP($D624,'Annuity Cal'!$H$7:$BE$11,2,FALSE))*HLOOKUP(BH624,'Annuity Cal'!$H$7:$BE$11,5,FALSE),(IF(BH624&lt;=(-1),BH624,0)))</f>
        <v>#N/A</v>
      </c>
      <c r="BI628" s="124" t="e">
        <f>IF($D624&gt;=1,($B623/HLOOKUP($D624,'Annuity Cal'!$H$7:$BE$11,2,FALSE))*HLOOKUP(BI624,'Annuity Cal'!$H$7:$BE$11,5,FALSE),(IF(BI624&lt;=(-1),BI624,0)))</f>
        <v>#N/A</v>
      </c>
      <c r="BJ628" s="124" t="e">
        <f>IF($D624&gt;=1,($B623/HLOOKUP($D624,'Annuity Cal'!$H$7:$BE$11,2,FALSE))*HLOOKUP(BJ624,'Annuity Cal'!$H$7:$BE$11,5,FALSE),(IF(BJ624&lt;=(-1),BJ624,0)))</f>
        <v>#N/A</v>
      </c>
      <c r="BK628" s="124" t="e">
        <f>IF($D624&gt;=1,($B623/HLOOKUP($D624,'Annuity Cal'!$H$7:$BE$11,2,FALSE))*HLOOKUP(BK624,'Annuity Cal'!$H$7:$BE$11,5,FALSE),(IF(BK624&lt;=(-1),BK624,0)))</f>
        <v>#N/A</v>
      </c>
      <c r="BL628" s="124" t="e">
        <f>IF($D624&gt;=1,($B623/HLOOKUP($D624,'Annuity Cal'!$H$7:$BE$11,2,FALSE))*HLOOKUP(BL624,'Annuity Cal'!$H$7:$BE$11,5,FALSE),(IF(BL624&lt;=(-1),BL624,0)))</f>
        <v>#N/A</v>
      </c>
      <c r="BM628" s="124" t="e">
        <f>IF($D624&gt;=1,($B623/HLOOKUP($D624,'Annuity Cal'!$H$7:$BE$11,2,FALSE))*HLOOKUP(BM624,'Annuity Cal'!$H$7:$BE$11,5,FALSE),(IF(BM624&lt;=(-1),BM624,0)))</f>
        <v>#N/A</v>
      </c>
      <c r="BN628" s="124" t="e">
        <f>IF($D624&gt;=1,($B623/HLOOKUP($D624,'Annuity Cal'!$H$7:$BE$11,2,FALSE))*HLOOKUP(BN624,'Annuity Cal'!$H$7:$BE$11,5,FALSE),(IF(BN624&lt;=(-1),BN624,0)))</f>
        <v>#N/A</v>
      </c>
    </row>
    <row r="629" spans="3:66" s="124" customFormat="1" hidden="1">
      <c r="D629" s="124">
        <f>D625-D626</f>
        <v>13634782.629055476</v>
      </c>
      <c r="E629" s="124">
        <f t="shared" ref="E629:BN629" si="3232">E625-E626</f>
        <v>13358663.538792018</v>
      </c>
      <c r="F629" s="124">
        <f t="shared" si="3232"/>
        <v>13066568.986877602</v>
      </c>
      <c r="G629" s="124">
        <f t="shared" si="3232"/>
        <v>12757574.678745281</v>
      </c>
      <c r="H629" s="124">
        <f t="shared" si="3232"/>
        <v>12430702.842785304</v>
      </c>
      <c r="I629" s="124">
        <f t="shared" si="3232"/>
        <v>12084919.136316216</v>
      </c>
      <c r="J629" s="124">
        <f t="shared" si="3232"/>
        <v>11719129.372544272</v>
      </c>
      <c r="K629" s="124">
        <f t="shared" si="3232"/>
        <v>11332176.058154095</v>
      </c>
      <c r="L629" s="124">
        <f t="shared" si="3232"/>
        <v>10922834.7305742</v>
      </c>
      <c r="M629" s="124">
        <f t="shared" si="3232"/>
        <v>10489810.083327182</v>
      </c>
      <c r="N629" s="124">
        <f t="shared" si="3232"/>
        <v>10031731.867203729</v>
      </c>
      <c r="O629" s="124">
        <f t="shared" si="3232"/>
        <v>9547150.5542902779</v>
      </c>
      <c r="P629" s="124">
        <f t="shared" si="3232"/>
        <v>9034532.7511296906</v>
      </c>
      <c r="Q629" s="124">
        <f t="shared" si="3232"/>
        <v>8492256.3465005271</v>
      </c>
      <c r="R629" s="124">
        <f t="shared" si="3232"/>
        <v>7918605.3784606755</v>
      </c>
      <c r="S629" s="124">
        <f t="shared" si="3232"/>
        <v>7311764.6044128034</v>
      </c>
      <c r="T629" s="124">
        <f t="shared" si="3232"/>
        <v>6669813.7570093051</v>
      </c>
      <c r="U629" s="124">
        <f t="shared" si="3232"/>
        <v>5990721.4677203186</v>
      </c>
      <c r="V629" s="124">
        <f t="shared" si="3232"/>
        <v>5272338.8388367547</v>
      </c>
      <c r="W629" s="124">
        <f t="shared" si="3232"/>
        <v>4512392.6435677847</v>
      </c>
      <c r="X629" s="124">
        <f t="shared" si="3232"/>
        <v>3708478.1327153961</v>
      </c>
      <c r="Y629" s="124">
        <f t="shared" si="3232"/>
        <v>2858051.4251636905</v>
      </c>
      <c r="Z629" s="124">
        <f t="shared" si="3232"/>
        <v>1958421.4581036363</v>
      </c>
      <c r="AA629" s="124">
        <f t="shared" si="3232"/>
        <v>1006741.4715208219</v>
      </c>
      <c r="AB629" s="124">
        <f t="shared" si="3232"/>
        <v>1.7462298274040222E-9</v>
      </c>
      <c r="AC629" s="124" t="e">
        <f t="shared" si="3232"/>
        <v>#N/A</v>
      </c>
      <c r="AD629" s="124" t="e">
        <f t="shared" si="3232"/>
        <v>#N/A</v>
      </c>
      <c r="AE629" s="124" t="e">
        <f t="shared" si="3232"/>
        <v>#N/A</v>
      </c>
      <c r="AF629" s="124" t="e">
        <f t="shared" si="3232"/>
        <v>#N/A</v>
      </c>
      <c r="AG629" s="124" t="e">
        <f t="shared" si="3232"/>
        <v>#N/A</v>
      </c>
      <c r="AH629" s="124" t="e">
        <f t="shared" si="3232"/>
        <v>#N/A</v>
      </c>
      <c r="AI629" s="124" t="e">
        <f t="shared" si="3232"/>
        <v>#N/A</v>
      </c>
      <c r="AJ629" s="124" t="e">
        <f t="shared" si="3232"/>
        <v>#N/A</v>
      </c>
      <c r="AK629" s="124" t="e">
        <f t="shared" si="3232"/>
        <v>#N/A</v>
      </c>
      <c r="AL629" s="124" t="e">
        <f t="shared" si="3232"/>
        <v>#N/A</v>
      </c>
      <c r="AM629" s="124" t="e">
        <f t="shared" si="3232"/>
        <v>#N/A</v>
      </c>
      <c r="AN629" s="124" t="e">
        <f t="shared" si="3232"/>
        <v>#N/A</v>
      </c>
      <c r="AO629" s="124" t="e">
        <f t="shared" si="3232"/>
        <v>#N/A</v>
      </c>
      <c r="AP629" s="124" t="e">
        <f t="shared" si="3232"/>
        <v>#N/A</v>
      </c>
      <c r="AQ629" s="124" t="e">
        <f t="shared" si="3232"/>
        <v>#N/A</v>
      </c>
      <c r="AR629" s="124" t="e">
        <f t="shared" si="3232"/>
        <v>#N/A</v>
      </c>
      <c r="AS629" s="124" t="e">
        <f t="shared" si="3232"/>
        <v>#N/A</v>
      </c>
      <c r="AT629" s="124" t="e">
        <f t="shared" si="3232"/>
        <v>#N/A</v>
      </c>
      <c r="AU629" s="124" t="e">
        <f t="shared" si="3232"/>
        <v>#N/A</v>
      </c>
      <c r="AV629" s="124" t="e">
        <f t="shared" si="3232"/>
        <v>#N/A</v>
      </c>
      <c r="AW629" s="124" t="e">
        <f t="shared" si="3232"/>
        <v>#N/A</v>
      </c>
      <c r="AX629" s="124" t="e">
        <f t="shared" si="3232"/>
        <v>#N/A</v>
      </c>
      <c r="AY629" s="124" t="e">
        <f t="shared" si="3232"/>
        <v>#N/A</v>
      </c>
      <c r="AZ629" s="124" t="e">
        <f t="shared" si="3232"/>
        <v>#N/A</v>
      </c>
      <c r="BA629" s="124" t="e">
        <f t="shared" si="3232"/>
        <v>#N/A</v>
      </c>
      <c r="BB629" s="124" t="e">
        <f t="shared" si="3232"/>
        <v>#N/A</v>
      </c>
      <c r="BC629" s="124" t="e">
        <f t="shared" si="3232"/>
        <v>#N/A</v>
      </c>
      <c r="BD629" s="124" t="e">
        <f t="shared" si="3232"/>
        <v>#N/A</v>
      </c>
      <c r="BE629" s="124" t="e">
        <f t="shared" si="3232"/>
        <v>#N/A</v>
      </c>
      <c r="BF629" s="124" t="e">
        <f t="shared" si="3232"/>
        <v>#N/A</v>
      </c>
      <c r="BG629" s="124" t="e">
        <f t="shared" si="3232"/>
        <v>#N/A</v>
      </c>
      <c r="BH629" s="124" t="e">
        <f t="shared" si="3232"/>
        <v>#N/A</v>
      </c>
      <c r="BI629" s="124" t="e">
        <f t="shared" si="3232"/>
        <v>#N/A</v>
      </c>
      <c r="BJ629" s="124" t="e">
        <f t="shared" si="3232"/>
        <v>#N/A</v>
      </c>
      <c r="BK629" s="124" t="e">
        <f t="shared" si="3232"/>
        <v>#N/A</v>
      </c>
      <c r="BL629" s="124" t="e">
        <f t="shared" si="3232"/>
        <v>#N/A</v>
      </c>
      <c r="BM629" s="124" t="e">
        <f t="shared" si="3232"/>
        <v>#N/A</v>
      </c>
      <c r="BN629" s="124" t="e">
        <f t="shared" si="3232"/>
        <v>#N/A</v>
      </c>
    </row>
    <row r="630" spans="3:66" s="124" customFormat="1" hidden="1"/>
    <row r="631" spans="3:66" s="124" customFormat="1" hidden="1">
      <c r="C631" s="124" t="s">
        <v>303</v>
      </c>
      <c r="E631" s="124">
        <f>D625</f>
        <v>13895800</v>
      </c>
      <c r="F631" s="124">
        <f t="shared" ref="F631:U635" si="3233">E625</f>
        <v>13634782.629055476</v>
      </c>
      <c r="G631" s="124">
        <f t="shared" si="3233"/>
        <v>13358663.538792018</v>
      </c>
      <c r="H631" s="124">
        <f t="shared" si="3233"/>
        <v>13066568.986877602</v>
      </c>
      <c r="I631" s="124">
        <f t="shared" si="3233"/>
        <v>12757574.678745281</v>
      </c>
      <c r="J631" s="124">
        <f t="shared" si="3233"/>
        <v>12430702.842785304</v>
      </c>
      <c r="K631" s="124">
        <f t="shared" si="3233"/>
        <v>12084919.136316216</v>
      </c>
      <c r="L631" s="124">
        <f t="shared" si="3233"/>
        <v>11719129.372544272</v>
      </c>
      <c r="M631" s="124">
        <f t="shared" si="3233"/>
        <v>11332176.058154095</v>
      </c>
      <c r="N631" s="124">
        <f t="shared" si="3233"/>
        <v>10922834.7305742</v>
      </c>
      <c r="O631" s="124">
        <f t="shared" si="3233"/>
        <v>10489810.083327182</v>
      </c>
      <c r="P631" s="124">
        <f t="shared" si="3233"/>
        <v>10031731.867203729</v>
      </c>
      <c r="Q631" s="124">
        <f t="shared" si="3233"/>
        <v>9547150.5542902779</v>
      </c>
      <c r="R631" s="124">
        <f t="shared" si="3233"/>
        <v>9034532.7511296906</v>
      </c>
      <c r="S631" s="124">
        <f t="shared" si="3233"/>
        <v>8492256.3465005271</v>
      </c>
      <c r="T631" s="124">
        <f t="shared" si="3233"/>
        <v>7918605.3784606755</v>
      </c>
      <c r="U631" s="124">
        <f t="shared" si="3233"/>
        <v>7311764.6044128034</v>
      </c>
      <c r="V631" s="124">
        <f t="shared" ref="V631:AK635" si="3234">U625</f>
        <v>6669813.7570093051</v>
      </c>
      <c r="W631" s="124">
        <f t="shared" si="3234"/>
        <v>5990721.4677203186</v>
      </c>
      <c r="X631" s="124">
        <f t="shared" si="3234"/>
        <v>5272338.8388367547</v>
      </c>
      <c r="Y631" s="124">
        <f t="shared" si="3234"/>
        <v>4512392.6435677847</v>
      </c>
      <c r="Z631" s="124">
        <f t="shared" si="3234"/>
        <v>3708478.1327153961</v>
      </c>
      <c r="AA631" s="124">
        <f t="shared" si="3234"/>
        <v>2858051.4251636905</v>
      </c>
      <c r="AB631" s="124">
        <f t="shared" si="3234"/>
        <v>1958421.4581036363</v>
      </c>
      <c r="AC631" s="124">
        <f t="shared" si="3234"/>
        <v>1006741.4715208219</v>
      </c>
      <c r="AD631" s="124">
        <f t="shared" si="3234"/>
        <v>1.7462298274040222E-9</v>
      </c>
      <c r="AE631" s="124" t="e">
        <f t="shared" si="3234"/>
        <v>#N/A</v>
      </c>
      <c r="AF631" s="124" t="e">
        <f t="shared" si="3234"/>
        <v>#N/A</v>
      </c>
      <c r="AG631" s="124" t="e">
        <f t="shared" si="3234"/>
        <v>#N/A</v>
      </c>
      <c r="AH631" s="124" t="e">
        <f t="shared" si="3234"/>
        <v>#N/A</v>
      </c>
      <c r="AI631" s="124" t="e">
        <f t="shared" si="3234"/>
        <v>#N/A</v>
      </c>
      <c r="AJ631" s="124" t="e">
        <f t="shared" si="3234"/>
        <v>#N/A</v>
      </c>
      <c r="AK631" s="124" t="e">
        <f t="shared" si="3234"/>
        <v>#N/A</v>
      </c>
      <c r="AL631" s="124" t="e">
        <f t="shared" ref="AL631:BA635" si="3235">AK625</f>
        <v>#N/A</v>
      </c>
      <c r="AM631" s="124" t="e">
        <f t="shared" si="3235"/>
        <v>#N/A</v>
      </c>
      <c r="AN631" s="124" t="e">
        <f t="shared" si="3235"/>
        <v>#N/A</v>
      </c>
      <c r="AO631" s="124" t="e">
        <f t="shared" si="3235"/>
        <v>#N/A</v>
      </c>
      <c r="AP631" s="124" t="e">
        <f t="shared" si="3235"/>
        <v>#N/A</v>
      </c>
      <c r="AQ631" s="124" t="e">
        <f t="shared" si="3235"/>
        <v>#N/A</v>
      </c>
      <c r="AR631" s="124" t="e">
        <f t="shared" si="3235"/>
        <v>#N/A</v>
      </c>
      <c r="AS631" s="124" t="e">
        <f t="shared" si="3235"/>
        <v>#N/A</v>
      </c>
      <c r="AT631" s="124" t="e">
        <f t="shared" si="3235"/>
        <v>#N/A</v>
      </c>
      <c r="AU631" s="124" t="e">
        <f t="shared" si="3235"/>
        <v>#N/A</v>
      </c>
      <c r="AV631" s="124" t="e">
        <f t="shared" si="3235"/>
        <v>#N/A</v>
      </c>
      <c r="AW631" s="124" t="e">
        <f t="shared" si="3235"/>
        <v>#N/A</v>
      </c>
      <c r="AX631" s="124" t="e">
        <f t="shared" si="3235"/>
        <v>#N/A</v>
      </c>
      <c r="AY631" s="124" t="e">
        <f t="shared" si="3235"/>
        <v>#N/A</v>
      </c>
      <c r="AZ631" s="124" t="e">
        <f t="shared" si="3235"/>
        <v>#N/A</v>
      </c>
      <c r="BA631" s="124" t="e">
        <f t="shared" si="3235"/>
        <v>#N/A</v>
      </c>
      <c r="BB631" s="124" t="e">
        <f t="shared" ref="BB631:BN635" si="3236">BA625</f>
        <v>#N/A</v>
      </c>
      <c r="BC631" s="124" t="e">
        <f t="shared" si="3236"/>
        <v>#N/A</v>
      </c>
      <c r="BD631" s="124" t="e">
        <f t="shared" si="3236"/>
        <v>#N/A</v>
      </c>
      <c r="BE631" s="124" t="e">
        <f t="shared" si="3236"/>
        <v>#N/A</v>
      </c>
      <c r="BF631" s="124" t="e">
        <f t="shared" si="3236"/>
        <v>#N/A</v>
      </c>
      <c r="BG631" s="124" t="e">
        <f t="shared" si="3236"/>
        <v>#N/A</v>
      </c>
      <c r="BH631" s="124" t="e">
        <f t="shared" si="3236"/>
        <v>#N/A</v>
      </c>
      <c r="BI631" s="124" t="e">
        <f t="shared" si="3236"/>
        <v>#N/A</v>
      </c>
      <c r="BJ631" s="124" t="e">
        <f t="shared" si="3236"/>
        <v>#N/A</v>
      </c>
      <c r="BK631" s="124" t="e">
        <f t="shared" si="3236"/>
        <v>#N/A</v>
      </c>
      <c r="BL631" s="124" t="e">
        <f t="shared" si="3236"/>
        <v>#N/A</v>
      </c>
      <c r="BM631" s="124" t="e">
        <f t="shared" si="3236"/>
        <v>#N/A</v>
      </c>
      <c r="BN631" s="124" t="e">
        <f t="shared" si="3236"/>
        <v>#N/A</v>
      </c>
    </row>
    <row r="632" spans="3:66" s="124" customFormat="1" hidden="1">
      <c r="C632" s="124" t="s">
        <v>29</v>
      </c>
      <c r="E632" s="124">
        <f t="shared" ref="E632:E635" si="3237">D626</f>
        <v>261017.37094452485</v>
      </c>
      <c r="F632" s="124">
        <f t="shared" si="3233"/>
        <v>276119.09026345809</v>
      </c>
      <c r="G632" s="124">
        <f t="shared" si="3233"/>
        <v>292094.55191441532</v>
      </c>
      <c r="H632" s="124">
        <f t="shared" si="3233"/>
        <v>308994.30813232082</v>
      </c>
      <c r="I632" s="124">
        <f t="shared" si="3233"/>
        <v>326871.83595997648</v>
      </c>
      <c r="J632" s="124">
        <f t="shared" si="3233"/>
        <v>345783.70646908932</v>
      </c>
      <c r="K632" s="124">
        <f t="shared" si="3233"/>
        <v>365789.76377194386</v>
      </c>
      <c r="L632" s="124">
        <f t="shared" si="3233"/>
        <v>386953.31439017772</v>
      </c>
      <c r="M632" s="124">
        <f t="shared" si="3233"/>
        <v>409341.32757989515</v>
      </c>
      <c r="N632" s="124">
        <f t="shared" si="3233"/>
        <v>433024.64724701759</v>
      </c>
      <c r="O632" s="124">
        <f t="shared" si="3233"/>
        <v>458078.21612345218</v>
      </c>
      <c r="P632" s="124">
        <f t="shared" si="3233"/>
        <v>484581.31291345193</v>
      </c>
      <c r="Q632" s="124">
        <f t="shared" si="3233"/>
        <v>512617.80316058733</v>
      </c>
      <c r="R632" s="124">
        <f t="shared" si="3233"/>
        <v>542276.40462916414</v>
      </c>
      <c r="S632" s="124">
        <f t="shared" si="3233"/>
        <v>573650.96803985164</v>
      </c>
      <c r="T632" s="124">
        <f t="shared" si="3233"/>
        <v>606840.77404787159</v>
      </c>
      <c r="U632" s="124">
        <f t="shared" si="3233"/>
        <v>641950.84740349848</v>
      </c>
      <c r="V632" s="124">
        <f t="shared" si="3234"/>
        <v>679092.28928898647</v>
      </c>
      <c r="W632" s="124">
        <f t="shared" si="3234"/>
        <v>718382.62888356368</v>
      </c>
      <c r="X632" s="124">
        <f t="shared" si="3234"/>
        <v>759946.19526896987</v>
      </c>
      <c r="Y632" s="124">
        <f t="shared" si="3234"/>
        <v>803914.51085238869</v>
      </c>
      <c r="Z632" s="124">
        <f t="shared" si="3234"/>
        <v>850426.70755170553</v>
      </c>
      <c r="AA632" s="124">
        <f t="shared" si="3234"/>
        <v>899629.9670600543</v>
      </c>
      <c r="AB632" s="124">
        <f t="shared" si="3234"/>
        <v>951679.98658281437</v>
      </c>
      <c r="AC632" s="124">
        <f t="shared" si="3234"/>
        <v>1006741.4715208202</v>
      </c>
      <c r="AD632" s="124" t="e">
        <f t="shared" si="3234"/>
        <v>#N/A</v>
      </c>
      <c r="AE632" s="124" t="e">
        <f t="shared" si="3234"/>
        <v>#N/A</v>
      </c>
      <c r="AF632" s="124" t="e">
        <f t="shared" si="3234"/>
        <v>#N/A</v>
      </c>
      <c r="AG632" s="124" t="e">
        <f t="shared" si="3234"/>
        <v>#N/A</v>
      </c>
      <c r="AH632" s="124" t="e">
        <f t="shared" si="3234"/>
        <v>#N/A</v>
      </c>
      <c r="AI632" s="124" t="e">
        <f t="shared" si="3234"/>
        <v>#N/A</v>
      </c>
      <c r="AJ632" s="124" t="e">
        <f t="shared" si="3234"/>
        <v>#N/A</v>
      </c>
      <c r="AK632" s="124" t="e">
        <f t="shared" si="3234"/>
        <v>#N/A</v>
      </c>
      <c r="AL632" s="124" t="e">
        <f t="shared" si="3235"/>
        <v>#N/A</v>
      </c>
      <c r="AM632" s="124" t="e">
        <f t="shared" si="3235"/>
        <v>#N/A</v>
      </c>
      <c r="AN632" s="124" t="e">
        <f t="shared" si="3235"/>
        <v>#N/A</v>
      </c>
      <c r="AO632" s="124" t="e">
        <f t="shared" si="3235"/>
        <v>#N/A</v>
      </c>
      <c r="AP632" s="124" t="e">
        <f t="shared" si="3235"/>
        <v>#N/A</v>
      </c>
      <c r="AQ632" s="124" t="e">
        <f t="shared" si="3235"/>
        <v>#N/A</v>
      </c>
      <c r="AR632" s="124" t="e">
        <f t="shared" si="3235"/>
        <v>#N/A</v>
      </c>
      <c r="AS632" s="124" t="e">
        <f t="shared" si="3235"/>
        <v>#N/A</v>
      </c>
      <c r="AT632" s="124" t="e">
        <f t="shared" si="3235"/>
        <v>#N/A</v>
      </c>
      <c r="AU632" s="124" t="e">
        <f t="shared" si="3235"/>
        <v>#N/A</v>
      </c>
      <c r="AV632" s="124" t="e">
        <f t="shared" si="3235"/>
        <v>#N/A</v>
      </c>
      <c r="AW632" s="124" t="e">
        <f t="shared" si="3235"/>
        <v>#N/A</v>
      </c>
      <c r="AX632" s="124" t="e">
        <f t="shared" si="3235"/>
        <v>#N/A</v>
      </c>
      <c r="AY632" s="124" t="e">
        <f t="shared" si="3235"/>
        <v>#N/A</v>
      </c>
      <c r="AZ632" s="124" t="e">
        <f t="shared" si="3235"/>
        <v>#N/A</v>
      </c>
      <c r="BA632" s="124" t="e">
        <f t="shared" si="3235"/>
        <v>#N/A</v>
      </c>
      <c r="BB632" s="124" t="e">
        <f t="shared" si="3236"/>
        <v>#N/A</v>
      </c>
      <c r="BC632" s="124" t="e">
        <f t="shared" si="3236"/>
        <v>#N/A</v>
      </c>
      <c r="BD632" s="124" t="e">
        <f t="shared" si="3236"/>
        <v>#N/A</v>
      </c>
      <c r="BE632" s="124" t="e">
        <f t="shared" si="3236"/>
        <v>#N/A</v>
      </c>
      <c r="BF632" s="124" t="e">
        <f t="shared" si="3236"/>
        <v>#N/A</v>
      </c>
      <c r="BG632" s="124" t="e">
        <f t="shared" si="3236"/>
        <v>#N/A</v>
      </c>
      <c r="BH632" s="124" t="e">
        <f t="shared" si="3236"/>
        <v>#N/A</v>
      </c>
      <c r="BI632" s="124" t="e">
        <f t="shared" si="3236"/>
        <v>#N/A</v>
      </c>
      <c r="BJ632" s="124" t="e">
        <f t="shared" si="3236"/>
        <v>#N/A</v>
      </c>
      <c r="BK632" s="124" t="e">
        <f t="shared" si="3236"/>
        <v>#N/A</v>
      </c>
      <c r="BL632" s="124" t="e">
        <f t="shared" si="3236"/>
        <v>#N/A</v>
      </c>
      <c r="BM632" s="124" t="e">
        <f t="shared" si="3236"/>
        <v>#N/A</v>
      </c>
      <c r="BN632" s="124" t="e">
        <f t="shared" si="3236"/>
        <v>#N/A</v>
      </c>
    </row>
    <row r="633" spans="3:66" s="124" customFormat="1" hidden="1">
      <c r="C633" s="124" t="s">
        <v>31</v>
      </c>
      <c r="E633" s="124">
        <f t="shared" si="3237"/>
        <v>774028.87641565187</v>
      </c>
      <c r="F633" s="124">
        <f t="shared" si="3233"/>
        <v>758927.15709671867</v>
      </c>
      <c r="G633" s="124">
        <f t="shared" si="3233"/>
        <v>742951.69544576143</v>
      </c>
      <c r="H633" s="124">
        <f t="shared" si="3233"/>
        <v>726051.93922785588</v>
      </c>
      <c r="I633" s="124">
        <f t="shared" si="3233"/>
        <v>708174.41140020022</v>
      </c>
      <c r="J633" s="124">
        <f t="shared" si="3233"/>
        <v>689262.54089108738</v>
      </c>
      <c r="K633" s="124">
        <f t="shared" si="3233"/>
        <v>669256.48358823289</v>
      </c>
      <c r="L633" s="124">
        <f t="shared" si="3233"/>
        <v>648092.93296999903</v>
      </c>
      <c r="M633" s="124">
        <f t="shared" si="3233"/>
        <v>625704.91978028161</v>
      </c>
      <c r="N633" s="124">
        <f t="shared" si="3233"/>
        <v>602021.60011315916</v>
      </c>
      <c r="O633" s="124">
        <f t="shared" si="3233"/>
        <v>576968.03123672458</v>
      </c>
      <c r="P633" s="124">
        <f t="shared" si="3233"/>
        <v>550464.93444672483</v>
      </c>
      <c r="Q633" s="124">
        <f t="shared" si="3233"/>
        <v>522428.44419958949</v>
      </c>
      <c r="R633" s="124">
        <f t="shared" si="3233"/>
        <v>492769.84273101261</v>
      </c>
      <c r="S633" s="124">
        <f t="shared" si="3233"/>
        <v>461395.27932032512</v>
      </c>
      <c r="T633" s="124">
        <f t="shared" si="3233"/>
        <v>428205.47331230517</v>
      </c>
      <c r="U633" s="124">
        <f t="shared" si="3233"/>
        <v>393095.39995667833</v>
      </c>
      <c r="V633" s="124">
        <f t="shared" si="3234"/>
        <v>355953.95807119028</v>
      </c>
      <c r="W633" s="124">
        <f t="shared" si="3234"/>
        <v>316663.61847661308</v>
      </c>
      <c r="X633" s="124">
        <f t="shared" si="3234"/>
        <v>275100.05209120695</v>
      </c>
      <c r="Y633" s="124">
        <f t="shared" si="3234"/>
        <v>231131.73650778807</v>
      </c>
      <c r="Z633" s="124">
        <f t="shared" si="3234"/>
        <v>184619.53980847122</v>
      </c>
      <c r="AA633" s="124">
        <f t="shared" si="3234"/>
        <v>135416.28030012245</v>
      </c>
      <c r="AB633" s="124">
        <f t="shared" si="3234"/>
        <v>83366.260777362317</v>
      </c>
      <c r="AC633" s="124">
        <f t="shared" si="3234"/>
        <v>28304.775839356622</v>
      </c>
      <c r="AD633" s="124" t="e">
        <f t="shared" si="3234"/>
        <v>#N/A</v>
      </c>
      <c r="AE633" s="124" t="e">
        <f t="shared" si="3234"/>
        <v>#N/A</v>
      </c>
      <c r="AF633" s="124" t="e">
        <f t="shared" si="3234"/>
        <v>#N/A</v>
      </c>
      <c r="AG633" s="124" t="e">
        <f t="shared" si="3234"/>
        <v>#N/A</v>
      </c>
      <c r="AH633" s="124" t="e">
        <f t="shared" si="3234"/>
        <v>#N/A</v>
      </c>
      <c r="AI633" s="124" t="e">
        <f t="shared" si="3234"/>
        <v>#N/A</v>
      </c>
      <c r="AJ633" s="124" t="e">
        <f t="shared" si="3234"/>
        <v>#N/A</v>
      </c>
      <c r="AK633" s="124" t="e">
        <f t="shared" si="3234"/>
        <v>#N/A</v>
      </c>
      <c r="AL633" s="124" t="e">
        <f t="shared" si="3235"/>
        <v>#N/A</v>
      </c>
      <c r="AM633" s="124" t="e">
        <f t="shared" si="3235"/>
        <v>#N/A</v>
      </c>
      <c r="AN633" s="124" t="e">
        <f t="shared" si="3235"/>
        <v>#N/A</v>
      </c>
      <c r="AO633" s="124" t="e">
        <f t="shared" si="3235"/>
        <v>#N/A</v>
      </c>
      <c r="AP633" s="124" t="e">
        <f t="shared" si="3235"/>
        <v>#N/A</v>
      </c>
      <c r="AQ633" s="124" t="e">
        <f t="shared" si="3235"/>
        <v>#N/A</v>
      </c>
      <c r="AR633" s="124" t="e">
        <f t="shared" si="3235"/>
        <v>#N/A</v>
      </c>
      <c r="AS633" s="124" t="e">
        <f t="shared" si="3235"/>
        <v>#N/A</v>
      </c>
      <c r="AT633" s="124" t="e">
        <f t="shared" si="3235"/>
        <v>#N/A</v>
      </c>
      <c r="AU633" s="124" t="e">
        <f t="shared" si="3235"/>
        <v>#N/A</v>
      </c>
      <c r="AV633" s="124" t="e">
        <f t="shared" si="3235"/>
        <v>#N/A</v>
      </c>
      <c r="AW633" s="124" t="e">
        <f t="shared" si="3235"/>
        <v>#N/A</v>
      </c>
      <c r="AX633" s="124" t="e">
        <f t="shared" si="3235"/>
        <v>#N/A</v>
      </c>
      <c r="AY633" s="124" t="e">
        <f t="shared" si="3235"/>
        <v>#N/A</v>
      </c>
      <c r="AZ633" s="124" t="e">
        <f t="shared" si="3235"/>
        <v>#N/A</v>
      </c>
      <c r="BA633" s="124" t="e">
        <f t="shared" si="3235"/>
        <v>#N/A</v>
      </c>
      <c r="BB633" s="124" t="e">
        <f t="shared" si="3236"/>
        <v>#N/A</v>
      </c>
      <c r="BC633" s="124" t="e">
        <f t="shared" si="3236"/>
        <v>#N/A</v>
      </c>
      <c r="BD633" s="124" t="e">
        <f t="shared" si="3236"/>
        <v>#N/A</v>
      </c>
      <c r="BE633" s="124" t="e">
        <f t="shared" si="3236"/>
        <v>#N/A</v>
      </c>
      <c r="BF633" s="124" t="e">
        <f t="shared" si="3236"/>
        <v>#N/A</v>
      </c>
      <c r="BG633" s="124" t="e">
        <f t="shared" si="3236"/>
        <v>#N/A</v>
      </c>
      <c r="BH633" s="124" t="e">
        <f t="shared" si="3236"/>
        <v>#N/A</v>
      </c>
      <c r="BI633" s="124" t="e">
        <f t="shared" si="3236"/>
        <v>#N/A</v>
      </c>
      <c r="BJ633" s="124" t="e">
        <f t="shared" si="3236"/>
        <v>#N/A</v>
      </c>
      <c r="BK633" s="124" t="e">
        <f t="shared" si="3236"/>
        <v>#N/A</v>
      </c>
      <c r="BL633" s="124" t="e">
        <f t="shared" si="3236"/>
        <v>#N/A</v>
      </c>
      <c r="BM633" s="124" t="e">
        <f t="shared" si="3236"/>
        <v>#N/A</v>
      </c>
      <c r="BN633" s="124" t="e">
        <f t="shared" si="3236"/>
        <v>#N/A</v>
      </c>
    </row>
    <row r="634" spans="3:66" s="124" customFormat="1" hidden="1">
      <c r="C634" s="124" t="s">
        <v>33</v>
      </c>
      <c r="E634" s="124">
        <f t="shared" si="3237"/>
        <v>1035046.2473601768</v>
      </c>
      <c r="F634" s="124">
        <f t="shared" si="3233"/>
        <v>1035046.2473601768</v>
      </c>
      <c r="G634" s="124">
        <f t="shared" si="3233"/>
        <v>1035046.2473601768</v>
      </c>
      <c r="H634" s="124">
        <f t="shared" si="3233"/>
        <v>1035046.2473601768</v>
      </c>
      <c r="I634" s="124">
        <f t="shared" si="3233"/>
        <v>1035046.2473601768</v>
      </c>
      <c r="J634" s="124">
        <f t="shared" si="3233"/>
        <v>1035046.2473601768</v>
      </c>
      <c r="K634" s="124">
        <f t="shared" si="3233"/>
        <v>1035046.2473601768</v>
      </c>
      <c r="L634" s="124">
        <f t="shared" si="3233"/>
        <v>1035046.2473601768</v>
      </c>
      <c r="M634" s="124">
        <f t="shared" si="3233"/>
        <v>1035046.2473601768</v>
      </c>
      <c r="N634" s="124">
        <f t="shared" si="3233"/>
        <v>1035046.2473601768</v>
      </c>
      <c r="O634" s="124">
        <f t="shared" si="3233"/>
        <v>1035046.2473601768</v>
      </c>
      <c r="P634" s="124">
        <f t="shared" si="3233"/>
        <v>1035046.2473601768</v>
      </c>
      <c r="Q634" s="124">
        <f t="shared" si="3233"/>
        <v>1035046.2473601768</v>
      </c>
      <c r="R634" s="124">
        <f t="shared" si="3233"/>
        <v>1035046.2473601768</v>
      </c>
      <c r="S634" s="124">
        <f t="shared" si="3233"/>
        <v>1035046.2473601768</v>
      </c>
      <c r="T634" s="124">
        <f t="shared" si="3233"/>
        <v>1035046.2473601768</v>
      </c>
      <c r="U634" s="124">
        <f t="shared" si="3233"/>
        <v>1035046.2473601768</v>
      </c>
      <c r="V634" s="124">
        <f t="shared" si="3234"/>
        <v>1035046.2473601768</v>
      </c>
      <c r="W634" s="124">
        <f t="shared" si="3234"/>
        <v>1035046.2473601768</v>
      </c>
      <c r="X634" s="124">
        <f t="shared" si="3234"/>
        <v>1035046.2473601768</v>
      </c>
      <c r="Y634" s="124">
        <f t="shared" si="3234"/>
        <v>1035046.2473601768</v>
      </c>
      <c r="Z634" s="124">
        <f t="shared" si="3234"/>
        <v>1035046.2473601768</v>
      </c>
      <c r="AA634" s="124">
        <f t="shared" si="3234"/>
        <v>1035046.2473601768</v>
      </c>
      <c r="AB634" s="124">
        <f t="shared" si="3234"/>
        <v>1035046.2473601768</v>
      </c>
      <c r="AC634" s="124">
        <f t="shared" si="3234"/>
        <v>1035046.2473601768</v>
      </c>
      <c r="AD634" s="124" t="e">
        <f t="shared" si="3234"/>
        <v>#N/A</v>
      </c>
      <c r="AE634" s="124" t="e">
        <f t="shared" si="3234"/>
        <v>#N/A</v>
      </c>
      <c r="AF634" s="124" t="e">
        <f t="shared" si="3234"/>
        <v>#N/A</v>
      </c>
      <c r="AG634" s="124" t="e">
        <f t="shared" si="3234"/>
        <v>#N/A</v>
      </c>
      <c r="AH634" s="124" t="e">
        <f t="shared" si="3234"/>
        <v>#N/A</v>
      </c>
      <c r="AI634" s="124" t="e">
        <f t="shared" si="3234"/>
        <v>#N/A</v>
      </c>
      <c r="AJ634" s="124" t="e">
        <f t="shared" si="3234"/>
        <v>#N/A</v>
      </c>
      <c r="AK634" s="124" t="e">
        <f t="shared" si="3234"/>
        <v>#N/A</v>
      </c>
      <c r="AL634" s="124" t="e">
        <f t="shared" si="3235"/>
        <v>#N/A</v>
      </c>
      <c r="AM634" s="124" t="e">
        <f t="shared" si="3235"/>
        <v>#N/A</v>
      </c>
      <c r="AN634" s="124" t="e">
        <f t="shared" si="3235"/>
        <v>#N/A</v>
      </c>
      <c r="AO634" s="124" t="e">
        <f t="shared" si="3235"/>
        <v>#N/A</v>
      </c>
      <c r="AP634" s="124" t="e">
        <f t="shared" si="3235"/>
        <v>#N/A</v>
      </c>
      <c r="AQ634" s="124" t="e">
        <f t="shared" si="3235"/>
        <v>#N/A</v>
      </c>
      <c r="AR634" s="124" t="e">
        <f t="shared" si="3235"/>
        <v>#N/A</v>
      </c>
      <c r="AS634" s="124" t="e">
        <f t="shared" si="3235"/>
        <v>#N/A</v>
      </c>
      <c r="AT634" s="124" t="e">
        <f t="shared" si="3235"/>
        <v>#N/A</v>
      </c>
      <c r="AU634" s="124" t="e">
        <f t="shared" si="3235"/>
        <v>#N/A</v>
      </c>
      <c r="AV634" s="124" t="e">
        <f t="shared" si="3235"/>
        <v>#N/A</v>
      </c>
      <c r="AW634" s="124" t="e">
        <f t="shared" si="3235"/>
        <v>#N/A</v>
      </c>
      <c r="AX634" s="124" t="e">
        <f t="shared" si="3235"/>
        <v>#N/A</v>
      </c>
      <c r="AY634" s="124" t="e">
        <f t="shared" si="3235"/>
        <v>#N/A</v>
      </c>
      <c r="AZ634" s="124" t="e">
        <f t="shared" si="3235"/>
        <v>#N/A</v>
      </c>
      <c r="BA634" s="124" t="e">
        <f t="shared" si="3235"/>
        <v>#N/A</v>
      </c>
      <c r="BB634" s="124" t="e">
        <f t="shared" si="3236"/>
        <v>#N/A</v>
      </c>
      <c r="BC634" s="124" t="e">
        <f t="shared" si="3236"/>
        <v>#N/A</v>
      </c>
      <c r="BD634" s="124" t="e">
        <f t="shared" si="3236"/>
        <v>#N/A</v>
      </c>
      <c r="BE634" s="124" t="e">
        <f t="shared" si="3236"/>
        <v>#N/A</v>
      </c>
      <c r="BF634" s="124" t="e">
        <f t="shared" si="3236"/>
        <v>#N/A</v>
      </c>
      <c r="BG634" s="124" t="e">
        <f t="shared" si="3236"/>
        <v>#N/A</v>
      </c>
      <c r="BH634" s="124" t="e">
        <f t="shared" si="3236"/>
        <v>#N/A</v>
      </c>
      <c r="BI634" s="124" t="e">
        <f t="shared" si="3236"/>
        <v>#N/A</v>
      </c>
      <c r="BJ634" s="124" t="e">
        <f t="shared" si="3236"/>
        <v>#N/A</v>
      </c>
      <c r="BK634" s="124" t="e">
        <f t="shared" si="3236"/>
        <v>#N/A</v>
      </c>
      <c r="BL634" s="124" t="e">
        <f t="shared" si="3236"/>
        <v>#N/A</v>
      </c>
      <c r="BM634" s="124" t="e">
        <f t="shared" si="3236"/>
        <v>#N/A</v>
      </c>
      <c r="BN634" s="124" t="e">
        <f t="shared" si="3236"/>
        <v>#N/A</v>
      </c>
    </row>
    <row r="635" spans="3:66" s="124" customFormat="1" hidden="1">
      <c r="C635" s="124" t="s">
        <v>304</v>
      </c>
      <c r="E635" s="124">
        <f t="shared" si="3237"/>
        <v>13634782.629055476</v>
      </c>
      <c r="F635" s="124">
        <f t="shared" si="3233"/>
        <v>13358663.538792018</v>
      </c>
      <c r="G635" s="124">
        <f t="shared" si="3233"/>
        <v>13066568.986877602</v>
      </c>
      <c r="H635" s="124">
        <f t="shared" si="3233"/>
        <v>12757574.678745281</v>
      </c>
      <c r="I635" s="124">
        <f t="shared" si="3233"/>
        <v>12430702.842785304</v>
      </c>
      <c r="J635" s="124">
        <f t="shared" si="3233"/>
        <v>12084919.136316216</v>
      </c>
      <c r="K635" s="124">
        <f t="shared" si="3233"/>
        <v>11719129.372544272</v>
      </c>
      <c r="L635" s="124">
        <f t="shared" si="3233"/>
        <v>11332176.058154095</v>
      </c>
      <c r="M635" s="124">
        <f t="shared" si="3233"/>
        <v>10922834.7305742</v>
      </c>
      <c r="N635" s="124">
        <f t="shared" si="3233"/>
        <v>10489810.083327182</v>
      </c>
      <c r="O635" s="124">
        <f t="shared" si="3233"/>
        <v>10031731.867203729</v>
      </c>
      <c r="P635" s="124">
        <f t="shared" si="3233"/>
        <v>9547150.5542902779</v>
      </c>
      <c r="Q635" s="124">
        <f t="shared" si="3233"/>
        <v>9034532.7511296906</v>
      </c>
      <c r="R635" s="124">
        <f t="shared" si="3233"/>
        <v>8492256.3465005271</v>
      </c>
      <c r="S635" s="124">
        <f t="shared" si="3233"/>
        <v>7918605.3784606755</v>
      </c>
      <c r="T635" s="124">
        <f t="shared" si="3233"/>
        <v>7311764.6044128034</v>
      </c>
      <c r="U635" s="124">
        <f t="shared" si="3233"/>
        <v>6669813.7570093051</v>
      </c>
      <c r="V635" s="124">
        <f t="shared" si="3234"/>
        <v>5990721.4677203186</v>
      </c>
      <c r="W635" s="124">
        <f t="shared" si="3234"/>
        <v>5272338.8388367547</v>
      </c>
      <c r="X635" s="124">
        <f t="shared" si="3234"/>
        <v>4512392.6435677847</v>
      </c>
      <c r="Y635" s="124">
        <f t="shared" si="3234"/>
        <v>3708478.1327153961</v>
      </c>
      <c r="Z635" s="124">
        <f t="shared" si="3234"/>
        <v>2858051.4251636905</v>
      </c>
      <c r="AA635" s="124">
        <f t="shared" si="3234"/>
        <v>1958421.4581036363</v>
      </c>
      <c r="AB635" s="124">
        <f t="shared" si="3234"/>
        <v>1006741.4715208219</v>
      </c>
      <c r="AC635" s="124">
        <f t="shared" si="3234"/>
        <v>1.7462298274040222E-9</v>
      </c>
      <c r="AD635" s="124" t="e">
        <f t="shared" si="3234"/>
        <v>#N/A</v>
      </c>
      <c r="AE635" s="124" t="e">
        <f t="shared" si="3234"/>
        <v>#N/A</v>
      </c>
      <c r="AF635" s="124" t="e">
        <f t="shared" si="3234"/>
        <v>#N/A</v>
      </c>
      <c r="AG635" s="124" t="e">
        <f t="shared" si="3234"/>
        <v>#N/A</v>
      </c>
      <c r="AH635" s="124" t="e">
        <f t="shared" si="3234"/>
        <v>#N/A</v>
      </c>
      <c r="AI635" s="124" t="e">
        <f t="shared" si="3234"/>
        <v>#N/A</v>
      </c>
      <c r="AJ635" s="124" t="e">
        <f t="shared" si="3234"/>
        <v>#N/A</v>
      </c>
      <c r="AK635" s="124" t="e">
        <f t="shared" si="3234"/>
        <v>#N/A</v>
      </c>
      <c r="AL635" s="124" t="e">
        <f t="shared" si="3235"/>
        <v>#N/A</v>
      </c>
      <c r="AM635" s="124" t="e">
        <f t="shared" si="3235"/>
        <v>#N/A</v>
      </c>
      <c r="AN635" s="124" t="e">
        <f t="shared" si="3235"/>
        <v>#N/A</v>
      </c>
      <c r="AO635" s="124" t="e">
        <f t="shared" si="3235"/>
        <v>#N/A</v>
      </c>
      <c r="AP635" s="124" t="e">
        <f t="shared" si="3235"/>
        <v>#N/A</v>
      </c>
      <c r="AQ635" s="124" t="e">
        <f t="shared" si="3235"/>
        <v>#N/A</v>
      </c>
      <c r="AR635" s="124" t="e">
        <f t="shared" si="3235"/>
        <v>#N/A</v>
      </c>
      <c r="AS635" s="124" t="e">
        <f t="shared" si="3235"/>
        <v>#N/A</v>
      </c>
      <c r="AT635" s="124" t="e">
        <f t="shared" si="3235"/>
        <v>#N/A</v>
      </c>
      <c r="AU635" s="124" t="e">
        <f t="shared" si="3235"/>
        <v>#N/A</v>
      </c>
      <c r="AV635" s="124" t="e">
        <f t="shared" si="3235"/>
        <v>#N/A</v>
      </c>
      <c r="AW635" s="124" t="e">
        <f t="shared" si="3235"/>
        <v>#N/A</v>
      </c>
      <c r="AX635" s="124" t="e">
        <f t="shared" si="3235"/>
        <v>#N/A</v>
      </c>
      <c r="AY635" s="124" t="e">
        <f t="shared" si="3235"/>
        <v>#N/A</v>
      </c>
      <c r="AZ635" s="124" t="e">
        <f t="shared" si="3235"/>
        <v>#N/A</v>
      </c>
      <c r="BA635" s="124" t="e">
        <f t="shared" si="3235"/>
        <v>#N/A</v>
      </c>
      <c r="BB635" s="124" t="e">
        <f t="shared" si="3236"/>
        <v>#N/A</v>
      </c>
      <c r="BC635" s="124" t="e">
        <f t="shared" si="3236"/>
        <v>#N/A</v>
      </c>
      <c r="BD635" s="124" t="e">
        <f t="shared" si="3236"/>
        <v>#N/A</v>
      </c>
      <c r="BE635" s="124" t="e">
        <f t="shared" si="3236"/>
        <v>#N/A</v>
      </c>
      <c r="BF635" s="124" t="e">
        <f t="shared" si="3236"/>
        <v>#N/A</v>
      </c>
      <c r="BG635" s="124" t="e">
        <f t="shared" si="3236"/>
        <v>#N/A</v>
      </c>
      <c r="BH635" s="124" t="e">
        <f t="shared" si="3236"/>
        <v>#N/A</v>
      </c>
      <c r="BI635" s="124" t="e">
        <f t="shared" si="3236"/>
        <v>#N/A</v>
      </c>
      <c r="BJ635" s="124" t="e">
        <f t="shared" si="3236"/>
        <v>#N/A</v>
      </c>
      <c r="BK635" s="124" t="e">
        <f t="shared" si="3236"/>
        <v>#N/A</v>
      </c>
      <c r="BL635" s="124" t="e">
        <f t="shared" si="3236"/>
        <v>#N/A</v>
      </c>
      <c r="BM635" s="124" t="e">
        <f t="shared" si="3236"/>
        <v>#N/A</v>
      </c>
      <c r="BN635" s="124" t="e">
        <f t="shared" si="3236"/>
        <v>#N/A</v>
      </c>
    </row>
    <row r="636" spans="3:66" s="124" customFormat="1" hidden="1"/>
    <row r="637" spans="3:66" s="124" customFormat="1" hidden="1">
      <c r="C637" s="124" t="s">
        <v>303</v>
      </c>
      <c r="F637" s="124">
        <f>E631</f>
        <v>13895800</v>
      </c>
      <c r="G637" s="124">
        <f t="shared" ref="G637:V641" si="3238">F631</f>
        <v>13634782.629055476</v>
      </c>
      <c r="H637" s="124">
        <f t="shared" si="3238"/>
        <v>13358663.538792018</v>
      </c>
      <c r="I637" s="124">
        <f t="shared" si="3238"/>
        <v>13066568.986877602</v>
      </c>
      <c r="J637" s="124">
        <f t="shared" si="3238"/>
        <v>12757574.678745281</v>
      </c>
      <c r="K637" s="124">
        <f t="shared" si="3238"/>
        <v>12430702.842785304</v>
      </c>
      <c r="L637" s="124">
        <f t="shared" si="3238"/>
        <v>12084919.136316216</v>
      </c>
      <c r="M637" s="124">
        <f t="shared" si="3238"/>
        <v>11719129.372544272</v>
      </c>
      <c r="N637" s="124">
        <f t="shared" si="3238"/>
        <v>11332176.058154095</v>
      </c>
      <c r="O637" s="124">
        <f t="shared" si="3238"/>
        <v>10922834.7305742</v>
      </c>
      <c r="P637" s="124">
        <f t="shared" si="3238"/>
        <v>10489810.083327182</v>
      </c>
      <c r="Q637" s="124">
        <f t="shared" si="3238"/>
        <v>10031731.867203729</v>
      </c>
      <c r="R637" s="124">
        <f t="shared" si="3238"/>
        <v>9547150.5542902779</v>
      </c>
      <c r="S637" s="124">
        <f t="shared" si="3238"/>
        <v>9034532.7511296906</v>
      </c>
      <c r="T637" s="124">
        <f t="shared" si="3238"/>
        <v>8492256.3465005271</v>
      </c>
      <c r="U637" s="124">
        <f t="shared" si="3238"/>
        <v>7918605.3784606755</v>
      </c>
      <c r="V637" s="124">
        <f t="shared" si="3238"/>
        <v>7311764.6044128034</v>
      </c>
      <c r="W637" s="124">
        <f t="shared" ref="W637:AL641" si="3239">V631</f>
        <v>6669813.7570093051</v>
      </c>
      <c r="X637" s="124">
        <f t="shared" si="3239"/>
        <v>5990721.4677203186</v>
      </c>
      <c r="Y637" s="124">
        <f t="shared" si="3239"/>
        <v>5272338.8388367547</v>
      </c>
      <c r="Z637" s="124">
        <f t="shared" si="3239"/>
        <v>4512392.6435677847</v>
      </c>
      <c r="AA637" s="124">
        <f t="shared" si="3239"/>
        <v>3708478.1327153961</v>
      </c>
      <c r="AB637" s="124">
        <f t="shared" si="3239"/>
        <v>2858051.4251636905</v>
      </c>
      <c r="AC637" s="124">
        <f t="shared" si="3239"/>
        <v>1958421.4581036363</v>
      </c>
      <c r="AD637" s="124">
        <f t="shared" si="3239"/>
        <v>1006741.4715208219</v>
      </c>
      <c r="AE637" s="124">
        <f t="shared" si="3239"/>
        <v>1.7462298274040222E-9</v>
      </c>
      <c r="AF637" s="124" t="e">
        <f t="shared" si="3239"/>
        <v>#N/A</v>
      </c>
      <c r="AG637" s="124" t="e">
        <f t="shared" si="3239"/>
        <v>#N/A</v>
      </c>
      <c r="AH637" s="124" t="e">
        <f t="shared" si="3239"/>
        <v>#N/A</v>
      </c>
      <c r="AI637" s="124" t="e">
        <f t="shared" si="3239"/>
        <v>#N/A</v>
      </c>
      <c r="AJ637" s="124" t="e">
        <f t="shared" si="3239"/>
        <v>#N/A</v>
      </c>
      <c r="AK637" s="124" t="e">
        <f t="shared" si="3239"/>
        <v>#N/A</v>
      </c>
      <c r="AL637" s="124" t="e">
        <f t="shared" si="3239"/>
        <v>#N/A</v>
      </c>
      <c r="AM637" s="124" t="e">
        <f t="shared" ref="AM637:BB641" si="3240">AL631</f>
        <v>#N/A</v>
      </c>
      <c r="AN637" s="124" t="e">
        <f t="shared" si="3240"/>
        <v>#N/A</v>
      </c>
      <c r="AO637" s="124" t="e">
        <f t="shared" si="3240"/>
        <v>#N/A</v>
      </c>
      <c r="AP637" s="124" t="e">
        <f t="shared" si="3240"/>
        <v>#N/A</v>
      </c>
      <c r="AQ637" s="124" t="e">
        <f t="shared" si="3240"/>
        <v>#N/A</v>
      </c>
      <c r="AR637" s="124" t="e">
        <f t="shared" si="3240"/>
        <v>#N/A</v>
      </c>
      <c r="AS637" s="124" t="e">
        <f t="shared" si="3240"/>
        <v>#N/A</v>
      </c>
      <c r="AT637" s="124" t="e">
        <f t="shared" si="3240"/>
        <v>#N/A</v>
      </c>
      <c r="AU637" s="124" t="e">
        <f t="shared" si="3240"/>
        <v>#N/A</v>
      </c>
      <c r="AV637" s="124" t="e">
        <f t="shared" si="3240"/>
        <v>#N/A</v>
      </c>
      <c r="AW637" s="124" t="e">
        <f t="shared" si="3240"/>
        <v>#N/A</v>
      </c>
      <c r="AX637" s="124" t="e">
        <f t="shared" si="3240"/>
        <v>#N/A</v>
      </c>
      <c r="AY637" s="124" t="e">
        <f t="shared" si="3240"/>
        <v>#N/A</v>
      </c>
      <c r="AZ637" s="124" t="e">
        <f t="shared" si="3240"/>
        <v>#N/A</v>
      </c>
      <c r="BA637" s="124" t="e">
        <f t="shared" si="3240"/>
        <v>#N/A</v>
      </c>
      <c r="BB637" s="124" t="e">
        <f t="shared" si="3240"/>
        <v>#N/A</v>
      </c>
      <c r="BC637" s="124" t="e">
        <f t="shared" ref="BC637:BN641" si="3241">BB631</f>
        <v>#N/A</v>
      </c>
      <c r="BD637" s="124" t="e">
        <f t="shared" si="3241"/>
        <v>#N/A</v>
      </c>
      <c r="BE637" s="124" t="e">
        <f t="shared" si="3241"/>
        <v>#N/A</v>
      </c>
      <c r="BF637" s="124" t="e">
        <f t="shared" si="3241"/>
        <v>#N/A</v>
      </c>
      <c r="BG637" s="124" t="e">
        <f t="shared" si="3241"/>
        <v>#N/A</v>
      </c>
      <c r="BH637" s="124" t="e">
        <f t="shared" si="3241"/>
        <v>#N/A</v>
      </c>
      <c r="BI637" s="124" t="e">
        <f t="shared" si="3241"/>
        <v>#N/A</v>
      </c>
      <c r="BJ637" s="124" t="e">
        <f t="shared" si="3241"/>
        <v>#N/A</v>
      </c>
      <c r="BK637" s="124" t="e">
        <f t="shared" si="3241"/>
        <v>#N/A</v>
      </c>
      <c r="BL637" s="124" t="e">
        <f t="shared" si="3241"/>
        <v>#N/A</v>
      </c>
      <c r="BM637" s="124" t="e">
        <f t="shared" si="3241"/>
        <v>#N/A</v>
      </c>
      <c r="BN637" s="124" t="e">
        <f t="shared" si="3241"/>
        <v>#N/A</v>
      </c>
    </row>
    <row r="638" spans="3:66" s="124" customFormat="1" hidden="1">
      <c r="C638" s="124" t="s">
        <v>29</v>
      </c>
      <c r="F638" s="124">
        <f t="shared" ref="F638:F641" si="3242">E632</f>
        <v>261017.37094452485</v>
      </c>
      <c r="G638" s="124">
        <f t="shared" si="3238"/>
        <v>276119.09026345809</v>
      </c>
      <c r="H638" s="124">
        <f t="shared" si="3238"/>
        <v>292094.55191441532</v>
      </c>
      <c r="I638" s="124">
        <f t="shared" si="3238"/>
        <v>308994.30813232082</v>
      </c>
      <c r="J638" s="124">
        <f t="shared" si="3238"/>
        <v>326871.83595997648</v>
      </c>
      <c r="K638" s="124">
        <f t="shared" si="3238"/>
        <v>345783.70646908932</v>
      </c>
      <c r="L638" s="124">
        <f t="shared" si="3238"/>
        <v>365789.76377194386</v>
      </c>
      <c r="M638" s="124">
        <f t="shared" si="3238"/>
        <v>386953.31439017772</v>
      </c>
      <c r="N638" s="124">
        <f t="shared" si="3238"/>
        <v>409341.32757989515</v>
      </c>
      <c r="O638" s="124">
        <f t="shared" si="3238"/>
        <v>433024.64724701759</v>
      </c>
      <c r="P638" s="124">
        <f t="shared" si="3238"/>
        <v>458078.21612345218</v>
      </c>
      <c r="Q638" s="124">
        <f t="shared" si="3238"/>
        <v>484581.31291345193</v>
      </c>
      <c r="R638" s="124">
        <f t="shared" si="3238"/>
        <v>512617.80316058733</v>
      </c>
      <c r="S638" s="124">
        <f t="shared" si="3238"/>
        <v>542276.40462916414</v>
      </c>
      <c r="T638" s="124">
        <f t="shared" si="3238"/>
        <v>573650.96803985164</v>
      </c>
      <c r="U638" s="124">
        <f t="shared" si="3238"/>
        <v>606840.77404787159</v>
      </c>
      <c r="V638" s="124">
        <f t="shared" si="3238"/>
        <v>641950.84740349848</v>
      </c>
      <c r="W638" s="124">
        <f t="shared" si="3239"/>
        <v>679092.28928898647</v>
      </c>
      <c r="X638" s="124">
        <f t="shared" si="3239"/>
        <v>718382.62888356368</v>
      </c>
      <c r="Y638" s="124">
        <f t="shared" si="3239"/>
        <v>759946.19526896987</v>
      </c>
      <c r="Z638" s="124">
        <f t="shared" si="3239"/>
        <v>803914.51085238869</v>
      </c>
      <c r="AA638" s="124">
        <f t="shared" si="3239"/>
        <v>850426.70755170553</v>
      </c>
      <c r="AB638" s="124">
        <f t="shared" si="3239"/>
        <v>899629.9670600543</v>
      </c>
      <c r="AC638" s="124">
        <f t="shared" si="3239"/>
        <v>951679.98658281437</v>
      </c>
      <c r="AD638" s="124">
        <f t="shared" si="3239"/>
        <v>1006741.4715208202</v>
      </c>
      <c r="AE638" s="124" t="e">
        <f t="shared" si="3239"/>
        <v>#N/A</v>
      </c>
      <c r="AF638" s="124" t="e">
        <f t="shared" si="3239"/>
        <v>#N/A</v>
      </c>
      <c r="AG638" s="124" t="e">
        <f t="shared" si="3239"/>
        <v>#N/A</v>
      </c>
      <c r="AH638" s="124" t="e">
        <f t="shared" si="3239"/>
        <v>#N/A</v>
      </c>
      <c r="AI638" s="124" t="e">
        <f t="shared" si="3239"/>
        <v>#N/A</v>
      </c>
      <c r="AJ638" s="124" t="e">
        <f t="shared" si="3239"/>
        <v>#N/A</v>
      </c>
      <c r="AK638" s="124" t="e">
        <f t="shared" si="3239"/>
        <v>#N/A</v>
      </c>
      <c r="AL638" s="124" t="e">
        <f t="shared" si="3239"/>
        <v>#N/A</v>
      </c>
      <c r="AM638" s="124" t="e">
        <f t="shared" si="3240"/>
        <v>#N/A</v>
      </c>
      <c r="AN638" s="124" t="e">
        <f t="shared" si="3240"/>
        <v>#N/A</v>
      </c>
      <c r="AO638" s="124" t="e">
        <f t="shared" si="3240"/>
        <v>#N/A</v>
      </c>
      <c r="AP638" s="124" t="e">
        <f t="shared" si="3240"/>
        <v>#N/A</v>
      </c>
      <c r="AQ638" s="124" t="e">
        <f t="shared" si="3240"/>
        <v>#N/A</v>
      </c>
      <c r="AR638" s="124" t="e">
        <f t="shared" si="3240"/>
        <v>#N/A</v>
      </c>
      <c r="AS638" s="124" t="e">
        <f t="shared" si="3240"/>
        <v>#N/A</v>
      </c>
      <c r="AT638" s="124" t="e">
        <f t="shared" si="3240"/>
        <v>#N/A</v>
      </c>
      <c r="AU638" s="124" t="e">
        <f t="shared" si="3240"/>
        <v>#N/A</v>
      </c>
      <c r="AV638" s="124" t="e">
        <f t="shared" si="3240"/>
        <v>#N/A</v>
      </c>
      <c r="AW638" s="124" t="e">
        <f t="shared" si="3240"/>
        <v>#N/A</v>
      </c>
      <c r="AX638" s="124" t="e">
        <f t="shared" si="3240"/>
        <v>#N/A</v>
      </c>
      <c r="AY638" s="124" t="e">
        <f t="shared" si="3240"/>
        <v>#N/A</v>
      </c>
      <c r="AZ638" s="124" t="e">
        <f t="shared" si="3240"/>
        <v>#N/A</v>
      </c>
      <c r="BA638" s="124" t="e">
        <f t="shared" si="3240"/>
        <v>#N/A</v>
      </c>
      <c r="BB638" s="124" t="e">
        <f t="shared" si="3240"/>
        <v>#N/A</v>
      </c>
      <c r="BC638" s="124" t="e">
        <f t="shared" si="3241"/>
        <v>#N/A</v>
      </c>
      <c r="BD638" s="124" t="e">
        <f t="shared" si="3241"/>
        <v>#N/A</v>
      </c>
      <c r="BE638" s="124" t="e">
        <f t="shared" si="3241"/>
        <v>#N/A</v>
      </c>
      <c r="BF638" s="124" t="e">
        <f t="shared" si="3241"/>
        <v>#N/A</v>
      </c>
      <c r="BG638" s="124" t="e">
        <f t="shared" si="3241"/>
        <v>#N/A</v>
      </c>
      <c r="BH638" s="124" t="e">
        <f t="shared" si="3241"/>
        <v>#N/A</v>
      </c>
      <c r="BI638" s="124" t="e">
        <f t="shared" si="3241"/>
        <v>#N/A</v>
      </c>
      <c r="BJ638" s="124" t="e">
        <f t="shared" si="3241"/>
        <v>#N/A</v>
      </c>
      <c r="BK638" s="124" t="e">
        <f t="shared" si="3241"/>
        <v>#N/A</v>
      </c>
      <c r="BL638" s="124" t="e">
        <f t="shared" si="3241"/>
        <v>#N/A</v>
      </c>
      <c r="BM638" s="124" t="e">
        <f t="shared" si="3241"/>
        <v>#N/A</v>
      </c>
      <c r="BN638" s="124" t="e">
        <f t="shared" si="3241"/>
        <v>#N/A</v>
      </c>
    </row>
    <row r="639" spans="3:66" s="124" customFormat="1" hidden="1">
      <c r="C639" s="124" t="s">
        <v>31</v>
      </c>
      <c r="F639" s="124">
        <f t="shared" si="3242"/>
        <v>774028.87641565187</v>
      </c>
      <c r="G639" s="124">
        <f t="shared" si="3238"/>
        <v>758927.15709671867</v>
      </c>
      <c r="H639" s="124">
        <f t="shared" si="3238"/>
        <v>742951.69544576143</v>
      </c>
      <c r="I639" s="124">
        <f t="shared" si="3238"/>
        <v>726051.93922785588</v>
      </c>
      <c r="J639" s="124">
        <f t="shared" si="3238"/>
        <v>708174.41140020022</v>
      </c>
      <c r="K639" s="124">
        <f t="shared" si="3238"/>
        <v>689262.54089108738</v>
      </c>
      <c r="L639" s="124">
        <f t="shared" si="3238"/>
        <v>669256.48358823289</v>
      </c>
      <c r="M639" s="124">
        <f t="shared" si="3238"/>
        <v>648092.93296999903</v>
      </c>
      <c r="N639" s="124">
        <f t="shared" si="3238"/>
        <v>625704.91978028161</v>
      </c>
      <c r="O639" s="124">
        <f t="shared" si="3238"/>
        <v>602021.60011315916</v>
      </c>
      <c r="P639" s="124">
        <f t="shared" si="3238"/>
        <v>576968.03123672458</v>
      </c>
      <c r="Q639" s="124">
        <f t="shared" si="3238"/>
        <v>550464.93444672483</v>
      </c>
      <c r="R639" s="124">
        <f t="shared" si="3238"/>
        <v>522428.44419958949</v>
      </c>
      <c r="S639" s="124">
        <f t="shared" si="3238"/>
        <v>492769.84273101261</v>
      </c>
      <c r="T639" s="124">
        <f t="shared" si="3238"/>
        <v>461395.27932032512</v>
      </c>
      <c r="U639" s="124">
        <f t="shared" si="3238"/>
        <v>428205.47331230517</v>
      </c>
      <c r="V639" s="124">
        <f t="shared" si="3238"/>
        <v>393095.39995667833</v>
      </c>
      <c r="W639" s="124">
        <f t="shared" si="3239"/>
        <v>355953.95807119028</v>
      </c>
      <c r="X639" s="124">
        <f t="shared" si="3239"/>
        <v>316663.61847661308</v>
      </c>
      <c r="Y639" s="124">
        <f t="shared" si="3239"/>
        <v>275100.05209120695</v>
      </c>
      <c r="Z639" s="124">
        <f t="shared" si="3239"/>
        <v>231131.73650778807</v>
      </c>
      <c r="AA639" s="124">
        <f t="shared" si="3239"/>
        <v>184619.53980847122</v>
      </c>
      <c r="AB639" s="124">
        <f t="shared" si="3239"/>
        <v>135416.28030012245</v>
      </c>
      <c r="AC639" s="124">
        <f t="shared" si="3239"/>
        <v>83366.260777362317</v>
      </c>
      <c r="AD639" s="124">
        <f t="shared" si="3239"/>
        <v>28304.775839356622</v>
      </c>
      <c r="AE639" s="124" t="e">
        <f t="shared" si="3239"/>
        <v>#N/A</v>
      </c>
      <c r="AF639" s="124" t="e">
        <f t="shared" si="3239"/>
        <v>#N/A</v>
      </c>
      <c r="AG639" s="124" t="e">
        <f t="shared" si="3239"/>
        <v>#N/A</v>
      </c>
      <c r="AH639" s="124" t="e">
        <f t="shared" si="3239"/>
        <v>#N/A</v>
      </c>
      <c r="AI639" s="124" t="e">
        <f t="shared" si="3239"/>
        <v>#N/A</v>
      </c>
      <c r="AJ639" s="124" t="e">
        <f t="shared" si="3239"/>
        <v>#N/A</v>
      </c>
      <c r="AK639" s="124" t="e">
        <f t="shared" si="3239"/>
        <v>#N/A</v>
      </c>
      <c r="AL639" s="124" t="e">
        <f t="shared" si="3239"/>
        <v>#N/A</v>
      </c>
      <c r="AM639" s="124" t="e">
        <f t="shared" si="3240"/>
        <v>#N/A</v>
      </c>
      <c r="AN639" s="124" t="e">
        <f t="shared" si="3240"/>
        <v>#N/A</v>
      </c>
      <c r="AO639" s="124" t="e">
        <f t="shared" si="3240"/>
        <v>#N/A</v>
      </c>
      <c r="AP639" s="124" t="e">
        <f t="shared" si="3240"/>
        <v>#N/A</v>
      </c>
      <c r="AQ639" s="124" t="e">
        <f t="shared" si="3240"/>
        <v>#N/A</v>
      </c>
      <c r="AR639" s="124" t="e">
        <f t="shared" si="3240"/>
        <v>#N/A</v>
      </c>
      <c r="AS639" s="124" t="e">
        <f t="shared" si="3240"/>
        <v>#N/A</v>
      </c>
      <c r="AT639" s="124" t="e">
        <f t="shared" si="3240"/>
        <v>#N/A</v>
      </c>
      <c r="AU639" s="124" t="e">
        <f t="shared" si="3240"/>
        <v>#N/A</v>
      </c>
      <c r="AV639" s="124" t="e">
        <f t="shared" si="3240"/>
        <v>#N/A</v>
      </c>
      <c r="AW639" s="124" t="e">
        <f t="shared" si="3240"/>
        <v>#N/A</v>
      </c>
      <c r="AX639" s="124" t="e">
        <f t="shared" si="3240"/>
        <v>#N/A</v>
      </c>
      <c r="AY639" s="124" t="e">
        <f t="shared" si="3240"/>
        <v>#N/A</v>
      </c>
      <c r="AZ639" s="124" t="e">
        <f t="shared" si="3240"/>
        <v>#N/A</v>
      </c>
      <c r="BA639" s="124" t="e">
        <f t="shared" si="3240"/>
        <v>#N/A</v>
      </c>
      <c r="BB639" s="124" t="e">
        <f t="shared" si="3240"/>
        <v>#N/A</v>
      </c>
      <c r="BC639" s="124" t="e">
        <f t="shared" si="3241"/>
        <v>#N/A</v>
      </c>
      <c r="BD639" s="124" t="e">
        <f t="shared" si="3241"/>
        <v>#N/A</v>
      </c>
      <c r="BE639" s="124" t="e">
        <f t="shared" si="3241"/>
        <v>#N/A</v>
      </c>
      <c r="BF639" s="124" t="e">
        <f t="shared" si="3241"/>
        <v>#N/A</v>
      </c>
      <c r="BG639" s="124" t="e">
        <f t="shared" si="3241"/>
        <v>#N/A</v>
      </c>
      <c r="BH639" s="124" t="e">
        <f t="shared" si="3241"/>
        <v>#N/A</v>
      </c>
      <c r="BI639" s="124" t="e">
        <f t="shared" si="3241"/>
        <v>#N/A</v>
      </c>
      <c r="BJ639" s="124" t="e">
        <f t="shared" si="3241"/>
        <v>#N/A</v>
      </c>
      <c r="BK639" s="124" t="e">
        <f t="shared" si="3241"/>
        <v>#N/A</v>
      </c>
      <c r="BL639" s="124" t="e">
        <f t="shared" si="3241"/>
        <v>#N/A</v>
      </c>
      <c r="BM639" s="124" t="e">
        <f t="shared" si="3241"/>
        <v>#N/A</v>
      </c>
      <c r="BN639" s="124" t="e">
        <f t="shared" si="3241"/>
        <v>#N/A</v>
      </c>
    </row>
    <row r="640" spans="3:66" s="124" customFormat="1" hidden="1">
      <c r="C640" s="124" t="s">
        <v>33</v>
      </c>
      <c r="F640" s="124">
        <f t="shared" si="3242"/>
        <v>1035046.2473601768</v>
      </c>
      <c r="G640" s="124">
        <f t="shared" si="3238"/>
        <v>1035046.2473601768</v>
      </c>
      <c r="H640" s="124">
        <f t="shared" si="3238"/>
        <v>1035046.2473601768</v>
      </c>
      <c r="I640" s="124">
        <f t="shared" si="3238"/>
        <v>1035046.2473601768</v>
      </c>
      <c r="J640" s="124">
        <f t="shared" si="3238"/>
        <v>1035046.2473601768</v>
      </c>
      <c r="K640" s="124">
        <f t="shared" si="3238"/>
        <v>1035046.2473601768</v>
      </c>
      <c r="L640" s="124">
        <f t="shared" si="3238"/>
        <v>1035046.2473601768</v>
      </c>
      <c r="M640" s="124">
        <f t="shared" si="3238"/>
        <v>1035046.2473601768</v>
      </c>
      <c r="N640" s="124">
        <f t="shared" si="3238"/>
        <v>1035046.2473601768</v>
      </c>
      <c r="O640" s="124">
        <f t="shared" si="3238"/>
        <v>1035046.2473601768</v>
      </c>
      <c r="P640" s="124">
        <f t="shared" si="3238"/>
        <v>1035046.2473601768</v>
      </c>
      <c r="Q640" s="124">
        <f t="shared" si="3238"/>
        <v>1035046.2473601768</v>
      </c>
      <c r="R640" s="124">
        <f t="shared" si="3238"/>
        <v>1035046.2473601768</v>
      </c>
      <c r="S640" s="124">
        <f t="shared" si="3238"/>
        <v>1035046.2473601768</v>
      </c>
      <c r="T640" s="124">
        <f t="shared" si="3238"/>
        <v>1035046.2473601768</v>
      </c>
      <c r="U640" s="124">
        <f t="shared" si="3238"/>
        <v>1035046.2473601768</v>
      </c>
      <c r="V640" s="124">
        <f t="shared" si="3238"/>
        <v>1035046.2473601768</v>
      </c>
      <c r="W640" s="124">
        <f t="shared" si="3239"/>
        <v>1035046.2473601768</v>
      </c>
      <c r="X640" s="124">
        <f t="shared" si="3239"/>
        <v>1035046.2473601768</v>
      </c>
      <c r="Y640" s="124">
        <f t="shared" si="3239"/>
        <v>1035046.2473601768</v>
      </c>
      <c r="Z640" s="124">
        <f t="shared" si="3239"/>
        <v>1035046.2473601768</v>
      </c>
      <c r="AA640" s="124">
        <f t="shared" si="3239"/>
        <v>1035046.2473601768</v>
      </c>
      <c r="AB640" s="124">
        <f t="shared" si="3239"/>
        <v>1035046.2473601768</v>
      </c>
      <c r="AC640" s="124">
        <f t="shared" si="3239"/>
        <v>1035046.2473601768</v>
      </c>
      <c r="AD640" s="124">
        <f t="shared" si="3239"/>
        <v>1035046.2473601768</v>
      </c>
      <c r="AE640" s="124" t="e">
        <f t="shared" si="3239"/>
        <v>#N/A</v>
      </c>
      <c r="AF640" s="124" t="e">
        <f t="shared" si="3239"/>
        <v>#N/A</v>
      </c>
      <c r="AG640" s="124" t="e">
        <f t="shared" si="3239"/>
        <v>#N/A</v>
      </c>
      <c r="AH640" s="124" t="e">
        <f t="shared" si="3239"/>
        <v>#N/A</v>
      </c>
      <c r="AI640" s="124" t="e">
        <f t="shared" si="3239"/>
        <v>#N/A</v>
      </c>
      <c r="AJ640" s="124" t="e">
        <f t="shared" si="3239"/>
        <v>#N/A</v>
      </c>
      <c r="AK640" s="124" t="e">
        <f t="shared" si="3239"/>
        <v>#N/A</v>
      </c>
      <c r="AL640" s="124" t="e">
        <f t="shared" si="3239"/>
        <v>#N/A</v>
      </c>
      <c r="AM640" s="124" t="e">
        <f t="shared" si="3240"/>
        <v>#N/A</v>
      </c>
      <c r="AN640" s="124" t="e">
        <f t="shared" si="3240"/>
        <v>#N/A</v>
      </c>
      <c r="AO640" s="124" t="e">
        <f t="shared" si="3240"/>
        <v>#N/A</v>
      </c>
      <c r="AP640" s="124" t="e">
        <f t="shared" si="3240"/>
        <v>#N/A</v>
      </c>
      <c r="AQ640" s="124" t="e">
        <f t="shared" si="3240"/>
        <v>#N/A</v>
      </c>
      <c r="AR640" s="124" t="e">
        <f t="shared" si="3240"/>
        <v>#N/A</v>
      </c>
      <c r="AS640" s="124" t="e">
        <f t="shared" si="3240"/>
        <v>#N/A</v>
      </c>
      <c r="AT640" s="124" t="e">
        <f t="shared" si="3240"/>
        <v>#N/A</v>
      </c>
      <c r="AU640" s="124" t="e">
        <f t="shared" si="3240"/>
        <v>#N/A</v>
      </c>
      <c r="AV640" s="124" t="e">
        <f t="shared" si="3240"/>
        <v>#N/A</v>
      </c>
      <c r="AW640" s="124" t="e">
        <f t="shared" si="3240"/>
        <v>#N/A</v>
      </c>
      <c r="AX640" s="124" t="e">
        <f t="shared" si="3240"/>
        <v>#N/A</v>
      </c>
      <c r="AY640" s="124" t="e">
        <f t="shared" si="3240"/>
        <v>#N/A</v>
      </c>
      <c r="AZ640" s="124" t="e">
        <f t="shared" si="3240"/>
        <v>#N/A</v>
      </c>
      <c r="BA640" s="124" t="e">
        <f t="shared" si="3240"/>
        <v>#N/A</v>
      </c>
      <c r="BB640" s="124" t="e">
        <f t="shared" si="3240"/>
        <v>#N/A</v>
      </c>
      <c r="BC640" s="124" t="e">
        <f t="shared" si="3241"/>
        <v>#N/A</v>
      </c>
      <c r="BD640" s="124" t="e">
        <f t="shared" si="3241"/>
        <v>#N/A</v>
      </c>
      <c r="BE640" s="124" t="e">
        <f t="shared" si="3241"/>
        <v>#N/A</v>
      </c>
      <c r="BF640" s="124" t="e">
        <f t="shared" si="3241"/>
        <v>#N/A</v>
      </c>
      <c r="BG640" s="124" t="e">
        <f t="shared" si="3241"/>
        <v>#N/A</v>
      </c>
      <c r="BH640" s="124" t="e">
        <f t="shared" si="3241"/>
        <v>#N/A</v>
      </c>
      <c r="BI640" s="124" t="e">
        <f t="shared" si="3241"/>
        <v>#N/A</v>
      </c>
      <c r="BJ640" s="124" t="e">
        <f t="shared" si="3241"/>
        <v>#N/A</v>
      </c>
      <c r="BK640" s="124" t="e">
        <f t="shared" si="3241"/>
        <v>#N/A</v>
      </c>
      <c r="BL640" s="124" t="e">
        <f t="shared" si="3241"/>
        <v>#N/A</v>
      </c>
      <c r="BM640" s="124" t="e">
        <f t="shared" si="3241"/>
        <v>#N/A</v>
      </c>
      <c r="BN640" s="124" t="e">
        <f t="shared" si="3241"/>
        <v>#N/A</v>
      </c>
    </row>
    <row r="641" spans="3:66" s="124" customFormat="1" hidden="1">
      <c r="C641" s="124" t="s">
        <v>304</v>
      </c>
      <c r="F641" s="124">
        <f t="shared" si="3242"/>
        <v>13634782.629055476</v>
      </c>
      <c r="G641" s="124">
        <f t="shared" si="3238"/>
        <v>13358663.538792018</v>
      </c>
      <c r="H641" s="124">
        <f t="shared" si="3238"/>
        <v>13066568.986877602</v>
      </c>
      <c r="I641" s="124">
        <f t="shared" si="3238"/>
        <v>12757574.678745281</v>
      </c>
      <c r="J641" s="124">
        <f t="shared" si="3238"/>
        <v>12430702.842785304</v>
      </c>
      <c r="K641" s="124">
        <f t="shared" si="3238"/>
        <v>12084919.136316216</v>
      </c>
      <c r="L641" s="124">
        <f t="shared" si="3238"/>
        <v>11719129.372544272</v>
      </c>
      <c r="M641" s="124">
        <f t="shared" si="3238"/>
        <v>11332176.058154095</v>
      </c>
      <c r="N641" s="124">
        <f t="shared" si="3238"/>
        <v>10922834.7305742</v>
      </c>
      <c r="O641" s="124">
        <f t="shared" si="3238"/>
        <v>10489810.083327182</v>
      </c>
      <c r="P641" s="124">
        <f t="shared" si="3238"/>
        <v>10031731.867203729</v>
      </c>
      <c r="Q641" s="124">
        <f t="shared" si="3238"/>
        <v>9547150.5542902779</v>
      </c>
      <c r="R641" s="124">
        <f t="shared" si="3238"/>
        <v>9034532.7511296906</v>
      </c>
      <c r="S641" s="124">
        <f t="shared" si="3238"/>
        <v>8492256.3465005271</v>
      </c>
      <c r="T641" s="124">
        <f t="shared" si="3238"/>
        <v>7918605.3784606755</v>
      </c>
      <c r="U641" s="124">
        <f t="shared" si="3238"/>
        <v>7311764.6044128034</v>
      </c>
      <c r="V641" s="124">
        <f t="shared" si="3238"/>
        <v>6669813.7570093051</v>
      </c>
      <c r="W641" s="124">
        <f t="shared" si="3239"/>
        <v>5990721.4677203186</v>
      </c>
      <c r="X641" s="124">
        <f t="shared" si="3239"/>
        <v>5272338.8388367547</v>
      </c>
      <c r="Y641" s="124">
        <f t="shared" si="3239"/>
        <v>4512392.6435677847</v>
      </c>
      <c r="Z641" s="124">
        <f t="shared" si="3239"/>
        <v>3708478.1327153961</v>
      </c>
      <c r="AA641" s="124">
        <f t="shared" si="3239"/>
        <v>2858051.4251636905</v>
      </c>
      <c r="AB641" s="124">
        <f t="shared" si="3239"/>
        <v>1958421.4581036363</v>
      </c>
      <c r="AC641" s="124">
        <f t="shared" si="3239"/>
        <v>1006741.4715208219</v>
      </c>
      <c r="AD641" s="124">
        <f t="shared" si="3239"/>
        <v>1.7462298274040222E-9</v>
      </c>
      <c r="AE641" s="124" t="e">
        <f t="shared" si="3239"/>
        <v>#N/A</v>
      </c>
      <c r="AF641" s="124" t="e">
        <f t="shared" si="3239"/>
        <v>#N/A</v>
      </c>
      <c r="AG641" s="124" t="e">
        <f t="shared" si="3239"/>
        <v>#N/A</v>
      </c>
      <c r="AH641" s="124" t="e">
        <f t="shared" si="3239"/>
        <v>#N/A</v>
      </c>
      <c r="AI641" s="124" t="e">
        <f t="shared" si="3239"/>
        <v>#N/A</v>
      </c>
      <c r="AJ641" s="124" t="e">
        <f t="shared" si="3239"/>
        <v>#N/A</v>
      </c>
      <c r="AK641" s="124" t="e">
        <f t="shared" si="3239"/>
        <v>#N/A</v>
      </c>
      <c r="AL641" s="124" t="e">
        <f t="shared" si="3239"/>
        <v>#N/A</v>
      </c>
      <c r="AM641" s="124" t="e">
        <f t="shared" si="3240"/>
        <v>#N/A</v>
      </c>
      <c r="AN641" s="124" t="e">
        <f t="shared" si="3240"/>
        <v>#N/A</v>
      </c>
      <c r="AO641" s="124" t="e">
        <f t="shared" si="3240"/>
        <v>#N/A</v>
      </c>
      <c r="AP641" s="124" t="e">
        <f t="shared" si="3240"/>
        <v>#N/A</v>
      </c>
      <c r="AQ641" s="124" t="e">
        <f t="shared" si="3240"/>
        <v>#N/A</v>
      </c>
      <c r="AR641" s="124" t="e">
        <f t="shared" si="3240"/>
        <v>#N/A</v>
      </c>
      <c r="AS641" s="124" t="e">
        <f t="shared" si="3240"/>
        <v>#N/A</v>
      </c>
      <c r="AT641" s="124" t="e">
        <f t="shared" si="3240"/>
        <v>#N/A</v>
      </c>
      <c r="AU641" s="124" t="e">
        <f t="shared" si="3240"/>
        <v>#N/A</v>
      </c>
      <c r="AV641" s="124" t="e">
        <f t="shared" si="3240"/>
        <v>#N/A</v>
      </c>
      <c r="AW641" s="124" t="e">
        <f t="shared" si="3240"/>
        <v>#N/A</v>
      </c>
      <c r="AX641" s="124" t="e">
        <f t="shared" si="3240"/>
        <v>#N/A</v>
      </c>
      <c r="AY641" s="124" t="e">
        <f t="shared" si="3240"/>
        <v>#N/A</v>
      </c>
      <c r="AZ641" s="124" t="e">
        <f t="shared" si="3240"/>
        <v>#N/A</v>
      </c>
      <c r="BA641" s="124" t="e">
        <f t="shared" si="3240"/>
        <v>#N/A</v>
      </c>
      <c r="BB641" s="124" t="e">
        <f t="shared" si="3240"/>
        <v>#N/A</v>
      </c>
      <c r="BC641" s="124" t="e">
        <f t="shared" si="3241"/>
        <v>#N/A</v>
      </c>
      <c r="BD641" s="124" t="e">
        <f t="shared" si="3241"/>
        <v>#N/A</v>
      </c>
      <c r="BE641" s="124" t="e">
        <f t="shared" si="3241"/>
        <v>#N/A</v>
      </c>
      <c r="BF641" s="124" t="e">
        <f t="shared" si="3241"/>
        <v>#N/A</v>
      </c>
      <c r="BG641" s="124" t="e">
        <f t="shared" si="3241"/>
        <v>#N/A</v>
      </c>
      <c r="BH641" s="124" t="e">
        <f t="shared" si="3241"/>
        <v>#N/A</v>
      </c>
      <c r="BI641" s="124" t="e">
        <f t="shared" si="3241"/>
        <v>#N/A</v>
      </c>
      <c r="BJ641" s="124" t="e">
        <f t="shared" si="3241"/>
        <v>#N/A</v>
      </c>
      <c r="BK641" s="124" t="e">
        <f t="shared" si="3241"/>
        <v>#N/A</v>
      </c>
      <c r="BL641" s="124" t="e">
        <f t="shared" si="3241"/>
        <v>#N/A</v>
      </c>
      <c r="BM641" s="124" t="e">
        <f t="shared" si="3241"/>
        <v>#N/A</v>
      </c>
      <c r="BN641" s="124" t="e">
        <f t="shared" si="3241"/>
        <v>#N/A</v>
      </c>
    </row>
    <row r="642" spans="3:66" s="124" customFormat="1" hidden="1"/>
    <row r="643" spans="3:66" s="124" customFormat="1" hidden="1">
      <c r="C643" s="124" t="s">
        <v>303</v>
      </c>
      <c r="G643" s="124">
        <f>F637</f>
        <v>13895800</v>
      </c>
      <c r="H643" s="124">
        <f t="shared" ref="H643:W647" si="3243">G637</f>
        <v>13634782.629055476</v>
      </c>
      <c r="I643" s="124">
        <f t="shared" si="3243"/>
        <v>13358663.538792018</v>
      </c>
      <c r="J643" s="124">
        <f t="shared" si="3243"/>
        <v>13066568.986877602</v>
      </c>
      <c r="K643" s="124">
        <f t="shared" si="3243"/>
        <v>12757574.678745281</v>
      </c>
      <c r="L643" s="124">
        <f t="shared" si="3243"/>
        <v>12430702.842785304</v>
      </c>
      <c r="M643" s="124">
        <f t="shared" si="3243"/>
        <v>12084919.136316216</v>
      </c>
      <c r="N643" s="124">
        <f t="shared" si="3243"/>
        <v>11719129.372544272</v>
      </c>
      <c r="O643" s="124">
        <f t="shared" si="3243"/>
        <v>11332176.058154095</v>
      </c>
      <c r="P643" s="124">
        <f t="shared" si="3243"/>
        <v>10922834.7305742</v>
      </c>
      <c r="Q643" s="124">
        <f t="shared" si="3243"/>
        <v>10489810.083327182</v>
      </c>
      <c r="R643" s="124">
        <f t="shared" si="3243"/>
        <v>10031731.867203729</v>
      </c>
      <c r="S643" s="124">
        <f t="shared" si="3243"/>
        <v>9547150.5542902779</v>
      </c>
      <c r="T643" s="124">
        <f t="shared" si="3243"/>
        <v>9034532.7511296906</v>
      </c>
      <c r="U643" s="124">
        <f t="shared" si="3243"/>
        <v>8492256.3465005271</v>
      </c>
      <c r="V643" s="124">
        <f t="shared" si="3243"/>
        <v>7918605.3784606755</v>
      </c>
      <c r="W643" s="124">
        <f t="shared" si="3243"/>
        <v>7311764.6044128034</v>
      </c>
      <c r="X643" s="124">
        <f t="shared" ref="X643:AM647" si="3244">W637</f>
        <v>6669813.7570093051</v>
      </c>
      <c r="Y643" s="124">
        <f t="shared" si="3244"/>
        <v>5990721.4677203186</v>
      </c>
      <c r="Z643" s="124">
        <f t="shared" si="3244"/>
        <v>5272338.8388367547</v>
      </c>
      <c r="AA643" s="124">
        <f t="shared" si="3244"/>
        <v>4512392.6435677847</v>
      </c>
      <c r="AB643" s="124">
        <f t="shared" si="3244"/>
        <v>3708478.1327153961</v>
      </c>
      <c r="AC643" s="124">
        <f t="shared" si="3244"/>
        <v>2858051.4251636905</v>
      </c>
      <c r="AD643" s="124">
        <f t="shared" si="3244"/>
        <v>1958421.4581036363</v>
      </c>
      <c r="AE643" s="124">
        <f t="shared" si="3244"/>
        <v>1006741.4715208219</v>
      </c>
      <c r="AF643" s="124">
        <f t="shared" si="3244"/>
        <v>1.7462298274040222E-9</v>
      </c>
      <c r="AG643" s="124" t="e">
        <f t="shared" si="3244"/>
        <v>#N/A</v>
      </c>
      <c r="AH643" s="124" t="e">
        <f t="shared" si="3244"/>
        <v>#N/A</v>
      </c>
      <c r="AI643" s="124" t="e">
        <f t="shared" si="3244"/>
        <v>#N/A</v>
      </c>
      <c r="AJ643" s="124" t="e">
        <f t="shared" si="3244"/>
        <v>#N/A</v>
      </c>
      <c r="AK643" s="124" t="e">
        <f t="shared" si="3244"/>
        <v>#N/A</v>
      </c>
      <c r="AL643" s="124" t="e">
        <f t="shared" si="3244"/>
        <v>#N/A</v>
      </c>
      <c r="AM643" s="124" t="e">
        <f t="shared" si="3244"/>
        <v>#N/A</v>
      </c>
      <c r="AN643" s="124" t="e">
        <f t="shared" ref="AN643:BC647" si="3245">AM637</f>
        <v>#N/A</v>
      </c>
      <c r="AO643" s="124" t="e">
        <f t="shared" si="3245"/>
        <v>#N/A</v>
      </c>
      <c r="AP643" s="124" t="e">
        <f t="shared" si="3245"/>
        <v>#N/A</v>
      </c>
      <c r="AQ643" s="124" t="e">
        <f t="shared" si="3245"/>
        <v>#N/A</v>
      </c>
      <c r="AR643" s="124" t="e">
        <f t="shared" si="3245"/>
        <v>#N/A</v>
      </c>
      <c r="AS643" s="124" t="e">
        <f t="shared" si="3245"/>
        <v>#N/A</v>
      </c>
      <c r="AT643" s="124" t="e">
        <f t="shared" si="3245"/>
        <v>#N/A</v>
      </c>
      <c r="AU643" s="124" t="e">
        <f t="shared" si="3245"/>
        <v>#N/A</v>
      </c>
      <c r="AV643" s="124" t="e">
        <f t="shared" si="3245"/>
        <v>#N/A</v>
      </c>
      <c r="AW643" s="124" t="e">
        <f t="shared" si="3245"/>
        <v>#N/A</v>
      </c>
      <c r="AX643" s="124" t="e">
        <f t="shared" si="3245"/>
        <v>#N/A</v>
      </c>
      <c r="AY643" s="124" t="e">
        <f t="shared" si="3245"/>
        <v>#N/A</v>
      </c>
      <c r="AZ643" s="124" t="e">
        <f t="shared" si="3245"/>
        <v>#N/A</v>
      </c>
      <c r="BA643" s="124" t="e">
        <f t="shared" si="3245"/>
        <v>#N/A</v>
      </c>
      <c r="BB643" s="124" t="e">
        <f t="shared" si="3245"/>
        <v>#N/A</v>
      </c>
      <c r="BC643" s="124" t="e">
        <f t="shared" si="3245"/>
        <v>#N/A</v>
      </c>
      <c r="BD643" s="124" t="e">
        <f t="shared" ref="BD643:BN647" si="3246">BC637</f>
        <v>#N/A</v>
      </c>
      <c r="BE643" s="124" t="e">
        <f t="shared" si="3246"/>
        <v>#N/A</v>
      </c>
      <c r="BF643" s="124" t="e">
        <f t="shared" si="3246"/>
        <v>#N/A</v>
      </c>
      <c r="BG643" s="124" t="e">
        <f t="shared" si="3246"/>
        <v>#N/A</v>
      </c>
      <c r="BH643" s="124" t="e">
        <f t="shared" si="3246"/>
        <v>#N/A</v>
      </c>
      <c r="BI643" s="124" t="e">
        <f t="shared" si="3246"/>
        <v>#N/A</v>
      </c>
      <c r="BJ643" s="124" t="e">
        <f t="shared" si="3246"/>
        <v>#N/A</v>
      </c>
      <c r="BK643" s="124" t="e">
        <f t="shared" si="3246"/>
        <v>#N/A</v>
      </c>
      <c r="BL643" s="124" t="e">
        <f t="shared" si="3246"/>
        <v>#N/A</v>
      </c>
      <c r="BM643" s="124" t="e">
        <f t="shared" si="3246"/>
        <v>#N/A</v>
      </c>
      <c r="BN643" s="124" t="e">
        <f t="shared" si="3246"/>
        <v>#N/A</v>
      </c>
    </row>
    <row r="644" spans="3:66" s="124" customFormat="1" hidden="1">
      <c r="C644" s="124" t="s">
        <v>29</v>
      </c>
      <c r="G644" s="124">
        <f t="shared" ref="G644:G647" si="3247">F638</f>
        <v>261017.37094452485</v>
      </c>
      <c r="H644" s="124">
        <f t="shared" si="3243"/>
        <v>276119.09026345809</v>
      </c>
      <c r="I644" s="124">
        <f t="shared" si="3243"/>
        <v>292094.55191441532</v>
      </c>
      <c r="J644" s="124">
        <f t="shared" si="3243"/>
        <v>308994.30813232082</v>
      </c>
      <c r="K644" s="124">
        <f t="shared" si="3243"/>
        <v>326871.83595997648</v>
      </c>
      <c r="L644" s="124">
        <f t="shared" si="3243"/>
        <v>345783.70646908932</v>
      </c>
      <c r="M644" s="124">
        <f t="shared" si="3243"/>
        <v>365789.76377194386</v>
      </c>
      <c r="N644" s="124">
        <f t="shared" si="3243"/>
        <v>386953.31439017772</v>
      </c>
      <c r="O644" s="124">
        <f t="shared" si="3243"/>
        <v>409341.32757989515</v>
      </c>
      <c r="P644" s="124">
        <f t="shared" si="3243"/>
        <v>433024.64724701759</v>
      </c>
      <c r="Q644" s="124">
        <f t="shared" si="3243"/>
        <v>458078.21612345218</v>
      </c>
      <c r="R644" s="124">
        <f t="shared" si="3243"/>
        <v>484581.31291345193</v>
      </c>
      <c r="S644" s="124">
        <f t="shared" si="3243"/>
        <v>512617.80316058733</v>
      </c>
      <c r="T644" s="124">
        <f t="shared" si="3243"/>
        <v>542276.40462916414</v>
      </c>
      <c r="U644" s="124">
        <f t="shared" si="3243"/>
        <v>573650.96803985164</v>
      </c>
      <c r="V644" s="124">
        <f t="shared" si="3243"/>
        <v>606840.77404787159</v>
      </c>
      <c r="W644" s="124">
        <f t="shared" si="3243"/>
        <v>641950.84740349848</v>
      </c>
      <c r="X644" s="124">
        <f t="shared" si="3244"/>
        <v>679092.28928898647</v>
      </c>
      <c r="Y644" s="124">
        <f t="shared" si="3244"/>
        <v>718382.62888356368</v>
      </c>
      <c r="Z644" s="124">
        <f t="shared" si="3244"/>
        <v>759946.19526896987</v>
      </c>
      <c r="AA644" s="124">
        <f t="shared" si="3244"/>
        <v>803914.51085238869</v>
      </c>
      <c r="AB644" s="124">
        <f t="shared" si="3244"/>
        <v>850426.70755170553</v>
      </c>
      <c r="AC644" s="124">
        <f t="shared" si="3244"/>
        <v>899629.9670600543</v>
      </c>
      <c r="AD644" s="124">
        <f t="shared" si="3244"/>
        <v>951679.98658281437</v>
      </c>
      <c r="AE644" s="124">
        <f t="shared" si="3244"/>
        <v>1006741.4715208202</v>
      </c>
      <c r="AF644" s="124" t="e">
        <f t="shared" si="3244"/>
        <v>#N/A</v>
      </c>
      <c r="AG644" s="124" t="e">
        <f t="shared" si="3244"/>
        <v>#N/A</v>
      </c>
      <c r="AH644" s="124" t="e">
        <f t="shared" si="3244"/>
        <v>#N/A</v>
      </c>
      <c r="AI644" s="124" t="e">
        <f t="shared" si="3244"/>
        <v>#N/A</v>
      </c>
      <c r="AJ644" s="124" t="e">
        <f t="shared" si="3244"/>
        <v>#N/A</v>
      </c>
      <c r="AK644" s="124" t="e">
        <f t="shared" si="3244"/>
        <v>#N/A</v>
      </c>
      <c r="AL644" s="124" t="e">
        <f t="shared" si="3244"/>
        <v>#N/A</v>
      </c>
      <c r="AM644" s="124" t="e">
        <f t="shared" si="3244"/>
        <v>#N/A</v>
      </c>
      <c r="AN644" s="124" t="e">
        <f t="shared" si="3245"/>
        <v>#N/A</v>
      </c>
      <c r="AO644" s="124" t="e">
        <f t="shared" si="3245"/>
        <v>#N/A</v>
      </c>
      <c r="AP644" s="124" t="e">
        <f t="shared" si="3245"/>
        <v>#N/A</v>
      </c>
      <c r="AQ644" s="124" t="e">
        <f t="shared" si="3245"/>
        <v>#N/A</v>
      </c>
      <c r="AR644" s="124" t="e">
        <f t="shared" si="3245"/>
        <v>#N/A</v>
      </c>
      <c r="AS644" s="124" t="e">
        <f t="shared" si="3245"/>
        <v>#N/A</v>
      </c>
      <c r="AT644" s="124" t="e">
        <f t="shared" si="3245"/>
        <v>#N/A</v>
      </c>
      <c r="AU644" s="124" t="e">
        <f t="shared" si="3245"/>
        <v>#N/A</v>
      </c>
      <c r="AV644" s="124" t="e">
        <f t="shared" si="3245"/>
        <v>#N/A</v>
      </c>
      <c r="AW644" s="124" t="e">
        <f t="shared" si="3245"/>
        <v>#N/A</v>
      </c>
      <c r="AX644" s="124" t="e">
        <f t="shared" si="3245"/>
        <v>#N/A</v>
      </c>
      <c r="AY644" s="124" t="e">
        <f t="shared" si="3245"/>
        <v>#N/A</v>
      </c>
      <c r="AZ644" s="124" t="e">
        <f t="shared" si="3245"/>
        <v>#N/A</v>
      </c>
      <c r="BA644" s="124" t="e">
        <f t="shared" si="3245"/>
        <v>#N/A</v>
      </c>
      <c r="BB644" s="124" t="e">
        <f t="shared" si="3245"/>
        <v>#N/A</v>
      </c>
      <c r="BC644" s="124" t="e">
        <f t="shared" si="3245"/>
        <v>#N/A</v>
      </c>
      <c r="BD644" s="124" t="e">
        <f t="shared" si="3246"/>
        <v>#N/A</v>
      </c>
      <c r="BE644" s="124" t="e">
        <f t="shared" si="3246"/>
        <v>#N/A</v>
      </c>
      <c r="BF644" s="124" t="e">
        <f t="shared" si="3246"/>
        <v>#N/A</v>
      </c>
      <c r="BG644" s="124" t="e">
        <f t="shared" si="3246"/>
        <v>#N/A</v>
      </c>
      <c r="BH644" s="124" t="e">
        <f t="shared" si="3246"/>
        <v>#N/A</v>
      </c>
      <c r="BI644" s="124" t="e">
        <f t="shared" si="3246"/>
        <v>#N/A</v>
      </c>
      <c r="BJ644" s="124" t="e">
        <f t="shared" si="3246"/>
        <v>#N/A</v>
      </c>
      <c r="BK644" s="124" t="e">
        <f t="shared" si="3246"/>
        <v>#N/A</v>
      </c>
      <c r="BL644" s="124" t="e">
        <f t="shared" si="3246"/>
        <v>#N/A</v>
      </c>
      <c r="BM644" s="124" t="e">
        <f t="shared" si="3246"/>
        <v>#N/A</v>
      </c>
      <c r="BN644" s="124" t="e">
        <f t="shared" si="3246"/>
        <v>#N/A</v>
      </c>
    </row>
    <row r="645" spans="3:66" s="124" customFormat="1" hidden="1">
      <c r="C645" s="124" t="s">
        <v>31</v>
      </c>
      <c r="G645" s="124">
        <f t="shared" si="3247"/>
        <v>774028.87641565187</v>
      </c>
      <c r="H645" s="124">
        <f t="shared" si="3243"/>
        <v>758927.15709671867</v>
      </c>
      <c r="I645" s="124">
        <f t="shared" si="3243"/>
        <v>742951.69544576143</v>
      </c>
      <c r="J645" s="124">
        <f t="shared" si="3243"/>
        <v>726051.93922785588</v>
      </c>
      <c r="K645" s="124">
        <f t="shared" si="3243"/>
        <v>708174.41140020022</v>
      </c>
      <c r="L645" s="124">
        <f t="shared" si="3243"/>
        <v>689262.54089108738</v>
      </c>
      <c r="M645" s="124">
        <f t="shared" si="3243"/>
        <v>669256.48358823289</v>
      </c>
      <c r="N645" s="124">
        <f t="shared" si="3243"/>
        <v>648092.93296999903</v>
      </c>
      <c r="O645" s="124">
        <f t="shared" si="3243"/>
        <v>625704.91978028161</v>
      </c>
      <c r="P645" s="124">
        <f t="shared" si="3243"/>
        <v>602021.60011315916</v>
      </c>
      <c r="Q645" s="124">
        <f t="shared" si="3243"/>
        <v>576968.03123672458</v>
      </c>
      <c r="R645" s="124">
        <f t="shared" si="3243"/>
        <v>550464.93444672483</v>
      </c>
      <c r="S645" s="124">
        <f t="shared" si="3243"/>
        <v>522428.44419958949</v>
      </c>
      <c r="T645" s="124">
        <f t="shared" si="3243"/>
        <v>492769.84273101261</v>
      </c>
      <c r="U645" s="124">
        <f t="shared" si="3243"/>
        <v>461395.27932032512</v>
      </c>
      <c r="V645" s="124">
        <f t="shared" si="3243"/>
        <v>428205.47331230517</v>
      </c>
      <c r="W645" s="124">
        <f t="shared" si="3243"/>
        <v>393095.39995667833</v>
      </c>
      <c r="X645" s="124">
        <f t="shared" si="3244"/>
        <v>355953.95807119028</v>
      </c>
      <c r="Y645" s="124">
        <f t="shared" si="3244"/>
        <v>316663.61847661308</v>
      </c>
      <c r="Z645" s="124">
        <f t="shared" si="3244"/>
        <v>275100.05209120695</v>
      </c>
      <c r="AA645" s="124">
        <f t="shared" si="3244"/>
        <v>231131.73650778807</v>
      </c>
      <c r="AB645" s="124">
        <f t="shared" si="3244"/>
        <v>184619.53980847122</v>
      </c>
      <c r="AC645" s="124">
        <f t="shared" si="3244"/>
        <v>135416.28030012245</v>
      </c>
      <c r="AD645" s="124">
        <f t="shared" si="3244"/>
        <v>83366.260777362317</v>
      </c>
      <c r="AE645" s="124">
        <f t="shared" si="3244"/>
        <v>28304.775839356622</v>
      </c>
      <c r="AF645" s="124" t="e">
        <f t="shared" si="3244"/>
        <v>#N/A</v>
      </c>
      <c r="AG645" s="124" t="e">
        <f t="shared" si="3244"/>
        <v>#N/A</v>
      </c>
      <c r="AH645" s="124" t="e">
        <f t="shared" si="3244"/>
        <v>#N/A</v>
      </c>
      <c r="AI645" s="124" t="e">
        <f t="shared" si="3244"/>
        <v>#N/A</v>
      </c>
      <c r="AJ645" s="124" t="e">
        <f t="shared" si="3244"/>
        <v>#N/A</v>
      </c>
      <c r="AK645" s="124" t="e">
        <f t="shared" si="3244"/>
        <v>#N/A</v>
      </c>
      <c r="AL645" s="124" t="e">
        <f t="shared" si="3244"/>
        <v>#N/A</v>
      </c>
      <c r="AM645" s="124" t="e">
        <f t="shared" si="3244"/>
        <v>#N/A</v>
      </c>
      <c r="AN645" s="124" t="e">
        <f t="shared" si="3245"/>
        <v>#N/A</v>
      </c>
      <c r="AO645" s="124" t="e">
        <f t="shared" si="3245"/>
        <v>#N/A</v>
      </c>
      <c r="AP645" s="124" t="e">
        <f t="shared" si="3245"/>
        <v>#N/A</v>
      </c>
      <c r="AQ645" s="124" t="e">
        <f t="shared" si="3245"/>
        <v>#N/A</v>
      </c>
      <c r="AR645" s="124" t="e">
        <f t="shared" si="3245"/>
        <v>#N/A</v>
      </c>
      <c r="AS645" s="124" t="e">
        <f t="shared" si="3245"/>
        <v>#N/A</v>
      </c>
      <c r="AT645" s="124" t="e">
        <f t="shared" si="3245"/>
        <v>#N/A</v>
      </c>
      <c r="AU645" s="124" t="e">
        <f t="shared" si="3245"/>
        <v>#N/A</v>
      </c>
      <c r="AV645" s="124" t="e">
        <f t="shared" si="3245"/>
        <v>#N/A</v>
      </c>
      <c r="AW645" s="124" t="e">
        <f t="shared" si="3245"/>
        <v>#N/A</v>
      </c>
      <c r="AX645" s="124" t="e">
        <f t="shared" si="3245"/>
        <v>#N/A</v>
      </c>
      <c r="AY645" s="124" t="e">
        <f t="shared" si="3245"/>
        <v>#N/A</v>
      </c>
      <c r="AZ645" s="124" t="e">
        <f t="shared" si="3245"/>
        <v>#N/A</v>
      </c>
      <c r="BA645" s="124" t="e">
        <f t="shared" si="3245"/>
        <v>#N/A</v>
      </c>
      <c r="BB645" s="124" t="e">
        <f t="shared" si="3245"/>
        <v>#N/A</v>
      </c>
      <c r="BC645" s="124" t="e">
        <f t="shared" si="3245"/>
        <v>#N/A</v>
      </c>
      <c r="BD645" s="124" t="e">
        <f t="shared" si="3246"/>
        <v>#N/A</v>
      </c>
      <c r="BE645" s="124" t="e">
        <f t="shared" si="3246"/>
        <v>#N/A</v>
      </c>
      <c r="BF645" s="124" t="e">
        <f t="shared" si="3246"/>
        <v>#N/A</v>
      </c>
      <c r="BG645" s="124" t="e">
        <f t="shared" si="3246"/>
        <v>#N/A</v>
      </c>
      <c r="BH645" s="124" t="e">
        <f t="shared" si="3246"/>
        <v>#N/A</v>
      </c>
      <c r="BI645" s="124" t="e">
        <f t="shared" si="3246"/>
        <v>#N/A</v>
      </c>
      <c r="BJ645" s="124" t="e">
        <f t="shared" si="3246"/>
        <v>#N/A</v>
      </c>
      <c r="BK645" s="124" t="e">
        <f t="shared" si="3246"/>
        <v>#N/A</v>
      </c>
      <c r="BL645" s="124" t="e">
        <f t="shared" si="3246"/>
        <v>#N/A</v>
      </c>
      <c r="BM645" s="124" t="e">
        <f t="shared" si="3246"/>
        <v>#N/A</v>
      </c>
      <c r="BN645" s="124" t="e">
        <f t="shared" si="3246"/>
        <v>#N/A</v>
      </c>
    </row>
    <row r="646" spans="3:66" s="124" customFormat="1" hidden="1">
      <c r="C646" s="124" t="s">
        <v>33</v>
      </c>
      <c r="G646" s="124">
        <f t="shared" si="3247"/>
        <v>1035046.2473601768</v>
      </c>
      <c r="H646" s="124">
        <f t="shared" si="3243"/>
        <v>1035046.2473601768</v>
      </c>
      <c r="I646" s="124">
        <f t="shared" si="3243"/>
        <v>1035046.2473601768</v>
      </c>
      <c r="J646" s="124">
        <f t="shared" si="3243"/>
        <v>1035046.2473601768</v>
      </c>
      <c r="K646" s="124">
        <f t="shared" si="3243"/>
        <v>1035046.2473601768</v>
      </c>
      <c r="L646" s="124">
        <f t="shared" si="3243"/>
        <v>1035046.2473601768</v>
      </c>
      <c r="M646" s="124">
        <f t="shared" si="3243"/>
        <v>1035046.2473601768</v>
      </c>
      <c r="N646" s="124">
        <f t="shared" si="3243"/>
        <v>1035046.2473601768</v>
      </c>
      <c r="O646" s="124">
        <f t="shared" si="3243"/>
        <v>1035046.2473601768</v>
      </c>
      <c r="P646" s="124">
        <f t="shared" si="3243"/>
        <v>1035046.2473601768</v>
      </c>
      <c r="Q646" s="124">
        <f t="shared" si="3243"/>
        <v>1035046.2473601768</v>
      </c>
      <c r="R646" s="124">
        <f t="shared" si="3243"/>
        <v>1035046.2473601768</v>
      </c>
      <c r="S646" s="124">
        <f t="shared" si="3243"/>
        <v>1035046.2473601768</v>
      </c>
      <c r="T646" s="124">
        <f t="shared" si="3243"/>
        <v>1035046.2473601768</v>
      </c>
      <c r="U646" s="124">
        <f t="shared" si="3243"/>
        <v>1035046.2473601768</v>
      </c>
      <c r="V646" s="124">
        <f t="shared" si="3243"/>
        <v>1035046.2473601768</v>
      </c>
      <c r="W646" s="124">
        <f t="shared" si="3243"/>
        <v>1035046.2473601768</v>
      </c>
      <c r="X646" s="124">
        <f t="shared" si="3244"/>
        <v>1035046.2473601768</v>
      </c>
      <c r="Y646" s="124">
        <f t="shared" si="3244"/>
        <v>1035046.2473601768</v>
      </c>
      <c r="Z646" s="124">
        <f t="shared" si="3244"/>
        <v>1035046.2473601768</v>
      </c>
      <c r="AA646" s="124">
        <f t="shared" si="3244"/>
        <v>1035046.2473601768</v>
      </c>
      <c r="AB646" s="124">
        <f t="shared" si="3244"/>
        <v>1035046.2473601768</v>
      </c>
      <c r="AC646" s="124">
        <f t="shared" si="3244"/>
        <v>1035046.2473601768</v>
      </c>
      <c r="AD646" s="124">
        <f t="shared" si="3244"/>
        <v>1035046.2473601768</v>
      </c>
      <c r="AE646" s="124">
        <f t="shared" si="3244"/>
        <v>1035046.2473601768</v>
      </c>
      <c r="AF646" s="124" t="e">
        <f t="shared" si="3244"/>
        <v>#N/A</v>
      </c>
      <c r="AG646" s="124" t="e">
        <f t="shared" si="3244"/>
        <v>#N/A</v>
      </c>
      <c r="AH646" s="124" t="e">
        <f t="shared" si="3244"/>
        <v>#N/A</v>
      </c>
      <c r="AI646" s="124" t="e">
        <f t="shared" si="3244"/>
        <v>#N/A</v>
      </c>
      <c r="AJ646" s="124" t="e">
        <f t="shared" si="3244"/>
        <v>#N/A</v>
      </c>
      <c r="AK646" s="124" t="e">
        <f t="shared" si="3244"/>
        <v>#N/A</v>
      </c>
      <c r="AL646" s="124" t="e">
        <f t="shared" si="3244"/>
        <v>#N/A</v>
      </c>
      <c r="AM646" s="124" t="e">
        <f t="shared" si="3244"/>
        <v>#N/A</v>
      </c>
      <c r="AN646" s="124" t="e">
        <f t="shared" si="3245"/>
        <v>#N/A</v>
      </c>
      <c r="AO646" s="124" t="e">
        <f t="shared" si="3245"/>
        <v>#N/A</v>
      </c>
      <c r="AP646" s="124" t="e">
        <f t="shared" si="3245"/>
        <v>#N/A</v>
      </c>
      <c r="AQ646" s="124" t="e">
        <f t="shared" si="3245"/>
        <v>#N/A</v>
      </c>
      <c r="AR646" s="124" t="e">
        <f t="shared" si="3245"/>
        <v>#N/A</v>
      </c>
      <c r="AS646" s="124" t="e">
        <f t="shared" si="3245"/>
        <v>#N/A</v>
      </c>
      <c r="AT646" s="124" t="e">
        <f t="shared" si="3245"/>
        <v>#N/A</v>
      </c>
      <c r="AU646" s="124" t="e">
        <f t="shared" si="3245"/>
        <v>#N/A</v>
      </c>
      <c r="AV646" s="124" t="e">
        <f t="shared" si="3245"/>
        <v>#N/A</v>
      </c>
      <c r="AW646" s="124" t="e">
        <f t="shared" si="3245"/>
        <v>#N/A</v>
      </c>
      <c r="AX646" s="124" t="e">
        <f t="shared" si="3245"/>
        <v>#N/A</v>
      </c>
      <c r="AY646" s="124" t="e">
        <f t="shared" si="3245"/>
        <v>#N/A</v>
      </c>
      <c r="AZ646" s="124" t="e">
        <f t="shared" si="3245"/>
        <v>#N/A</v>
      </c>
      <c r="BA646" s="124" t="e">
        <f t="shared" si="3245"/>
        <v>#N/A</v>
      </c>
      <c r="BB646" s="124" t="e">
        <f t="shared" si="3245"/>
        <v>#N/A</v>
      </c>
      <c r="BC646" s="124" t="e">
        <f t="shared" si="3245"/>
        <v>#N/A</v>
      </c>
      <c r="BD646" s="124" t="e">
        <f t="shared" si="3246"/>
        <v>#N/A</v>
      </c>
      <c r="BE646" s="124" t="e">
        <f t="shared" si="3246"/>
        <v>#N/A</v>
      </c>
      <c r="BF646" s="124" t="e">
        <f t="shared" si="3246"/>
        <v>#N/A</v>
      </c>
      <c r="BG646" s="124" t="e">
        <f t="shared" si="3246"/>
        <v>#N/A</v>
      </c>
      <c r="BH646" s="124" t="e">
        <f t="shared" si="3246"/>
        <v>#N/A</v>
      </c>
      <c r="BI646" s="124" t="e">
        <f t="shared" si="3246"/>
        <v>#N/A</v>
      </c>
      <c r="BJ646" s="124" t="e">
        <f t="shared" si="3246"/>
        <v>#N/A</v>
      </c>
      <c r="BK646" s="124" t="e">
        <f t="shared" si="3246"/>
        <v>#N/A</v>
      </c>
      <c r="BL646" s="124" t="e">
        <f t="shared" si="3246"/>
        <v>#N/A</v>
      </c>
      <c r="BM646" s="124" t="e">
        <f t="shared" si="3246"/>
        <v>#N/A</v>
      </c>
      <c r="BN646" s="124" t="e">
        <f t="shared" si="3246"/>
        <v>#N/A</v>
      </c>
    </row>
    <row r="647" spans="3:66" s="124" customFormat="1" hidden="1">
      <c r="C647" s="124" t="s">
        <v>304</v>
      </c>
      <c r="G647" s="124">
        <f t="shared" si="3247"/>
        <v>13634782.629055476</v>
      </c>
      <c r="H647" s="124">
        <f t="shared" si="3243"/>
        <v>13358663.538792018</v>
      </c>
      <c r="I647" s="124">
        <f t="shared" si="3243"/>
        <v>13066568.986877602</v>
      </c>
      <c r="J647" s="124">
        <f t="shared" si="3243"/>
        <v>12757574.678745281</v>
      </c>
      <c r="K647" s="124">
        <f t="shared" si="3243"/>
        <v>12430702.842785304</v>
      </c>
      <c r="L647" s="124">
        <f t="shared" si="3243"/>
        <v>12084919.136316216</v>
      </c>
      <c r="M647" s="124">
        <f t="shared" si="3243"/>
        <v>11719129.372544272</v>
      </c>
      <c r="N647" s="124">
        <f t="shared" si="3243"/>
        <v>11332176.058154095</v>
      </c>
      <c r="O647" s="124">
        <f t="shared" si="3243"/>
        <v>10922834.7305742</v>
      </c>
      <c r="P647" s="124">
        <f t="shared" si="3243"/>
        <v>10489810.083327182</v>
      </c>
      <c r="Q647" s="124">
        <f t="shared" si="3243"/>
        <v>10031731.867203729</v>
      </c>
      <c r="R647" s="124">
        <f t="shared" si="3243"/>
        <v>9547150.5542902779</v>
      </c>
      <c r="S647" s="124">
        <f t="shared" si="3243"/>
        <v>9034532.7511296906</v>
      </c>
      <c r="T647" s="124">
        <f t="shared" si="3243"/>
        <v>8492256.3465005271</v>
      </c>
      <c r="U647" s="124">
        <f t="shared" si="3243"/>
        <v>7918605.3784606755</v>
      </c>
      <c r="V647" s="124">
        <f t="shared" si="3243"/>
        <v>7311764.6044128034</v>
      </c>
      <c r="W647" s="124">
        <f t="shared" si="3243"/>
        <v>6669813.7570093051</v>
      </c>
      <c r="X647" s="124">
        <f t="shared" si="3244"/>
        <v>5990721.4677203186</v>
      </c>
      <c r="Y647" s="124">
        <f t="shared" si="3244"/>
        <v>5272338.8388367547</v>
      </c>
      <c r="Z647" s="124">
        <f t="shared" si="3244"/>
        <v>4512392.6435677847</v>
      </c>
      <c r="AA647" s="124">
        <f t="shared" si="3244"/>
        <v>3708478.1327153961</v>
      </c>
      <c r="AB647" s="124">
        <f t="shared" si="3244"/>
        <v>2858051.4251636905</v>
      </c>
      <c r="AC647" s="124">
        <f t="shared" si="3244"/>
        <v>1958421.4581036363</v>
      </c>
      <c r="AD647" s="124">
        <f t="shared" si="3244"/>
        <v>1006741.4715208219</v>
      </c>
      <c r="AE647" s="124">
        <f t="shared" si="3244"/>
        <v>1.7462298274040222E-9</v>
      </c>
      <c r="AF647" s="124" t="e">
        <f t="shared" si="3244"/>
        <v>#N/A</v>
      </c>
      <c r="AG647" s="124" t="e">
        <f t="shared" si="3244"/>
        <v>#N/A</v>
      </c>
      <c r="AH647" s="124" t="e">
        <f t="shared" si="3244"/>
        <v>#N/A</v>
      </c>
      <c r="AI647" s="124" t="e">
        <f t="shared" si="3244"/>
        <v>#N/A</v>
      </c>
      <c r="AJ647" s="124" t="e">
        <f t="shared" si="3244"/>
        <v>#N/A</v>
      </c>
      <c r="AK647" s="124" t="e">
        <f t="shared" si="3244"/>
        <v>#N/A</v>
      </c>
      <c r="AL647" s="124" t="e">
        <f t="shared" si="3244"/>
        <v>#N/A</v>
      </c>
      <c r="AM647" s="124" t="e">
        <f t="shared" si="3244"/>
        <v>#N/A</v>
      </c>
      <c r="AN647" s="124" t="e">
        <f t="shared" si="3245"/>
        <v>#N/A</v>
      </c>
      <c r="AO647" s="124" t="e">
        <f t="shared" si="3245"/>
        <v>#N/A</v>
      </c>
      <c r="AP647" s="124" t="e">
        <f t="shared" si="3245"/>
        <v>#N/A</v>
      </c>
      <c r="AQ647" s="124" t="e">
        <f t="shared" si="3245"/>
        <v>#N/A</v>
      </c>
      <c r="AR647" s="124" t="e">
        <f t="shared" si="3245"/>
        <v>#N/A</v>
      </c>
      <c r="AS647" s="124" t="e">
        <f t="shared" si="3245"/>
        <v>#N/A</v>
      </c>
      <c r="AT647" s="124" t="e">
        <f t="shared" si="3245"/>
        <v>#N/A</v>
      </c>
      <c r="AU647" s="124" t="e">
        <f t="shared" si="3245"/>
        <v>#N/A</v>
      </c>
      <c r="AV647" s="124" t="e">
        <f t="shared" si="3245"/>
        <v>#N/A</v>
      </c>
      <c r="AW647" s="124" t="e">
        <f t="shared" si="3245"/>
        <v>#N/A</v>
      </c>
      <c r="AX647" s="124" t="e">
        <f t="shared" si="3245"/>
        <v>#N/A</v>
      </c>
      <c r="AY647" s="124" t="e">
        <f t="shared" si="3245"/>
        <v>#N/A</v>
      </c>
      <c r="AZ647" s="124" t="e">
        <f t="shared" si="3245"/>
        <v>#N/A</v>
      </c>
      <c r="BA647" s="124" t="e">
        <f t="shared" si="3245"/>
        <v>#N/A</v>
      </c>
      <c r="BB647" s="124" t="e">
        <f t="shared" si="3245"/>
        <v>#N/A</v>
      </c>
      <c r="BC647" s="124" t="e">
        <f t="shared" si="3245"/>
        <v>#N/A</v>
      </c>
      <c r="BD647" s="124" t="e">
        <f t="shared" si="3246"/>
        <v>#N/A</v>
      </c>
      <c r="BE647" s="124" t="e">
        <f t="shared" si="3246"/>
        <v>#N/A</v>
      </c>
      <c r="BF647" s="124" t="e">
        <f t="shared" si="3246"/>
        <v>#N/A</v>
      </c>
      <c r="BG647" s="124" t="e">
        <f t="shared" si="3246"/>
        <v>#N/A</v>
      </c>
      <c r="BH647" s="124" t="e">
        <f t="shared" si="3246"/>
        <v>#N/A</v>
      </c>
      <c r="BI647" s="124" t="e">
        <f t="shared" si="3246"/>
        <v>#N/A</v>
      </c>
      <c r="BJ647" s="124" t="e">
        <f t="shared" si="3246"/>
        <v>#N/A</v>
      </c>
      <c r="BK647" s="124" t="e">
        <f t="shared" si="3246"/>
        <v>#N/A</v>
      </c>
      <c r="BL647" s="124" t="e">
        <f t="shared" si="3246"/>
        <v>#N/A</v>
      </c>
      <c r="BM647" s="124" t="e">
        <f t="shared" si="3246"/>
        <v>#N/A</v>
      </c>
      <c r="BN647" s="124" t="e">
        <f t="shared" si="3246"/>
        <v>#N/A</v>
      </c>
    </row>
    <row r="648" spans="3:66" s="124" customFormat="1" hidden="1"/>
    <row r="649" spans="3:66" s="124" customFormat="1" hidden="1">
      <c r="C649" s="124" t="s">
        <v>303</v>
      </c>
      <c r="H649" s="124">
        <f>G643</f>
        <v>13895800</v>
      </c>
      <c r="I649" s="124">
        <f t="shared" ref="I649:X653" si="3248">H643</f>
        <v>13634782.629055476</v>
      </c>
      <c r="J649" s="124">
        <f t="shared" si="3248"/>
        <v>13358663.538792018</v>
      </c>
      <c r="K649" s="124">
        <f t="shared" si="3248"/>
        <v>13066568.986877602</v>
      </c>
      <c r="L649" s="124">
        <f t="shared" si="3248"/>
        <v>12757574.678745281</v>
      </c>
      <c r="M649" s="124">
        <f t="shared" si="3248"/>
        <v>12430702.842785304</v>
      </c>
      <c r="N649" s="124">
        <f t="shared" si="3248"/>
        <v>12084919.136316216</v>
      </c>
      <c r="O649" s="124">
        <f t="shared" si="3248"/>
        <v>11719129.372544272</v>
      </c>
      <c r="P649" s="124">
        <f t="shared" si="3248"/>
        <v>11332176.058154095</v>
      </c>
      <c r="Q649" s="124">
        <f t="shared" si="3248"/>
        <v>10922834.7305742</v>
      </c>
      <c r="R649" s="124">
        <f t="shared" si="3248"/>
        <v>10489810.083327182</v>
      </c>
      <c r="S649" s="124">
        <f t="shared" si="3248"/>
        <v>10031731.867203729</v>
      </c>
      <c r="T649" s="124">
        <f t="shared" si="3248"/>
        <v>9547150.5542902779</v>
      </c>
      <c r="U649" s="124">
        <f t="shared" si="3248"/>
        <v>9034532.7511296906</v>
      </c>
      <c r="V649" s="124">
        <f t="shared" si="3248"/>
        <v>8492256.3465005271</v>
      </c>
      <c r="W649" s="124">
        <f t="shared" si="3248"/>
        <v>7918605.3784606755</v>
      </c>
      <c r="X649" s="124">
        <f t="shared" si="3248"/>
        <v>7311764.6044128034</v>
      </c>
      <c r="Y649" s="124">
        <f t="shared" ref="Y649:AN653" si="3249">X643</f>
        <v>6669813.7570093051</v>
      </c>
      <c r="Z649" s="124">
        <f t="shared" si="3249"/>
        <v>5990721.4677203186</v>
      </c>
      <c r="AA649" s="124">
        <f t="shared" si="3249"/>
        <v>5272338.8388367547</v>
      </c>
      <c r="AB649" s="124">
        <f t="shared" si="3249"/>
        <v>4512392.6435677847</v>
      </c>
      <c r="AC649" s="124">
        <f t="shared" si="3249"/>
        <v>3708478.1327153961</v>
      </c>
      <c r="AD649" s="124">
        <f t="shared" si="3249"/>
        <v>2858051.4251636905</v>
      </c>
      <c r="AE649" s="124">
        <f t="shared" si="3249"/>
        <v>1958421.4581036363</v>
      </c>
      <c r="AF649" s="124">
        <f t="shared" si="3249"/>
        <v>1006741.4715208219</v>
      </c>
      <c r="AG649" s="124">
        <f t="shared" si="3249"/>
        <v>1.7462298274040222E-9</v>
      </c>
      <c r="AH649" s="124" t="e">
        <f t="shared" si="3249"/>
        <v>#N/A</v>
      </c>
      <c r="AI649" s="124" t="e">
        <f t="shared" si="3249"/>
        <v>#N/A</v>
      </c>
      <c r="AJ649" s="124" t="e">
        <f t="shared" si="3249"/>
        <v>#N/A</v>
      </c>
      <c r="AK649" s="124" t="e">
        <f t="shared" si="3249"/>
        <v>#N/A</v>
      </c>
      <c r="AL649" s="124" t="e">
        <f t="shared" si="3249"/>
        <v>#N/A</v>
      </c>
      <c r="AM649" s="124" t="e">
        <f t="shared" si="3249"/>
        <v>#N/A</v>
      </c>
      <c r="AN649" s="124" t="e">
        <f t="shared" si="3249"/>
        <v>#N/A</v>
      </c>
      <c r="AO649" s="124" t="e">
        <f t="shared" ref="AO649:BD653" si="3250">AN643</f>
        <v>#N/A</v>
      </c>
      <c r="AP649" s="124" t="e">
        <f t="shared" si="3250"/>
        <v>#N/A</v>
      </c>
      <c r="AQ649" s="124" t="e">
        <f t="shared" si="3250"/>
        <v>#N/A</v>
      </c>
      <c r="AR649" s="124" t="e">
        <f t="shared" si="3250"/>
        <v>#N/A</v>
      </c>
      <c r="AS649" s="124" t="e">
        <f t="shared" si="3250"/>
        <v>#N/A</v>
      </c>
      <c r="AT649" s="124" t="e">
        <f t="shared" si="3250"/>
        <v>#N/A</v>
      </c>
      <c r="AU649" s="124" t="e">
        <f t="shared" si="3250"/>
        <v>#N/A</v>
      </c>
      <c r="AV649" s="124" t="e">
        <f t="shared" si="3250"/>
        <v>#N/A</v>
      </c>
      <c r="AW649" s="124" t="e">
        <f t="shared" si="3250"/>
        <v>#N/A</v>
      </c>
      <c r="AX649" s="124" t="e">
        <f t="shared" si="3250"/>
        <v>#N/A</v>
      </c>
      <c r="AY649" s="124" t="e">
        <f t="shared" si="3250"/>
        <v>#N/A</v>
      </c>
      <c r="AZ649" s="124" t="e">
        <f t="shared" si="3250"/>
        <v>#N/A</v>
      </c>
      <c r="BA649" s="124" t="e">
        <f t="shared" si="3250"/>
        <v>#N/A</v>
      </c>
      <c r="BB649" s="124" t="e">
        <f t="shared" si="3250"/>
        <v>#N/A</v>
      </c>
      <c r="BC649" s="124" t="e">
        <f t="shared" si="3250"/>
        <v>#N/A</v>
      </c>
      <c r="BD649" s="124" t="e">
        <f t="shared" si="3250"/>
        <v>#N/A</v>
      </c>
      <c r="BE649" s="124" t="e">
        <f t="shared" ref="BE649:BN653" si="3251">BD643</f>
        <v>#N/A</v>
      </c>
      <c r="BF649" s="124" t="e">
        <f t="shared" si="3251"/>
        <v>#N/A</v>
      </c>
      <c r="BG649" s="124" t="e">
        <f t="shared" si="3251"/>
        <v>#N/A</v>
      </c>
      <c r="BH649" s="124" t="e">
        <f t="shared" si="3251"/>
        <v>#N/A</v>
      </c>
      <c r="BI649" s="124" t="e">
        <f t="shared" si="3251"/>
        <v>#N/A</v>
      </c>
      <c r="BJ649" s="124" t="e">
        <f t="shared" si="3251"/>
        <v>#N/A</v>
      </c>
      <c r="BK649" s="124" t="e">
        <f t="shared" si="3251"/>
        <v>#N/A</v>
      </c>
      <c r="BL649" s="124" t="e">
        <f t="shared" si="3251"/>
        <v>#N/A</v>
      </c>
      <c r="BM649" s="124" t="e">
        <f t="shared" si="3251"/>
        <v>#N/A</v>
      </c>
      <c r="BN649" s="124" t="e">
        <f t="shared" si="3251"/>
        <v>#N/A</v>
      </c>
    </row>
    <row r="650" spans="3:66" s="124" customFormat="1" hidden="1">
      <c r="C650" s="124" t="s">
        <v>29</v>
      </c>
      <c r="H650" s="124">
        <f t="shared" ref="H650:H653" si="3252">G644</f>
        <v>261017.37094452485</v>
      </c>
      <c r="I650" s="124">
        <f t="shared" si="3248"/>
        <v>276119.09026345809</v>
      </c>
      <c r="J650" s="124">
        <f t="shared" si="3248"/>
        <v>292094.55191441532</v>
      </c>
      <c r="K650" s="124">
        <f t="shared" si="3248"/>
        <v>308994.30813232082</v>
      </c>
      <c r="L650" s="124">
        <f t="shared" si="3248"/>
        <v>326871.83595997648</v>
      </c>
      <c r="M650" s="124">
        <f t="shared" si="3248"/>
        <v>345783.70646908932</v>
      </c>
      <c r="N650" s="124">
        <f t="shared" si="3248"/>
        <v>365789.76377194386</v>
      </c>
      <c r="O650" s="124">
        <f t="shared" si="3248"/>
        <v>386953.31439017772</v>
      </c>
      <c r="P650" s="124">
        <f t="shared" si="3248"/>
        <v>409341.32757989515</v>
      </c>
      <c r="Q650" s="124">
        <f t="shared" si="3248"/>
        <v>433024.64724701759</v>
      </c>
      <c r="R650" s="124">
        <f t="shared" si="3248"/>
        <v>458078.21612345218</v>
      </c>
      <c r="S650" s="124">
        <f t="shared" si="3248"/>
        <v>484581.31291345193</v>
      </c>
      <c r="T650" s="124">
        <f t="shared" si="3248"/>
        <v>512617.80316058733</v>
      </c>
      <c r="U650" s="124">
        <f t="shared" si="3248"/>
        <v>542276.40462916414</v>
      </c>
      <c r="V650" s="124">
        <f t="shared" si="3248"/>
        <v>573650.96803985164</v>
      </c>
      <c r="W650" s="124">
        <f t="shared" si="3248"/>
        <v>606840.77404787159</v>
      </c>
      <c r="X650" s="124">
        <f t="shared" si="3248"/>
        <v>641950.84740349848</v>
      </c>
      <c r="Y650" s="124">
        <f t="shared" si="3249"/>
        <v>679092.28928898647</v>
      </c>
      <c r="Z650" s="124">
        <f t="shared" si="3249"/>
        <v>718382.62888356368</v>
      </c>
      <c r="AA650" s="124">
        <f t="shared" si="3249"/>
        <v>759946.19526896987</v>
      </c>
      <c r="AB650" s="124">
        <f t="shared" si="3249"/>
        <v>803914.51085238869</v>
      </c>
      <c r="AC650" s="124">
        <f t="shared" si="3249"/>
        <v>850426.70755170553</v>
      </c>
      <c r="AD650" s="124">
        <f t="shared" si="3249"/>
        <v>899629.9670600543</v>
      </c>
      <c r="AE650" s="124">
        <f t="shared" si="3249"/>
        <v>951679.98658281437</v>
      </c>
      <c r="AF650" s="124">
        <f t="shared" si="3249"/>
        <v>1006741.4715208202</v>
      </c>
      <c r="AG650" s="124" t="e">
        <f t="shared" si="3249"/>
        <v>#N/A</v>
      </c>
      <c r="AH650" s="124" t="e">
        <f t="shared" si="3249"/>
        <v>#N/A</v>
      </c>
      <c r="AI650" s="124" t="e">
        <f t="shared" si="3249"/>
        <v>#N/A</v>
      </c>
      <c r="AJ650" s="124" t="e">
        <f t="shared" si="3249"/>
        <v>#N/A</v>
      </c>
      <c r="AK650" s="124" t="e">
        <f t="shared" si="3249"/>
        <v>#N/A</v>
      </c>
      <c r="AL650" s="124" t="e">
        <f t="shared" si="3249"/>
        <v>#N/A</v>
      </c>
      <c r="AM650" s="124" t="e">
        <f t="shared" si="3249"/>
        <v>#N/A</v>
      </c>
      <c r="AN650" s="124" t="e">
        <f t="shared" si="3249"/>
        <v>#N/A</v>
      </c>
      <c r="AO650" s="124" t="e">
        <f t="shared" si="3250"/>
        <v>#N/A</v>
      </c>
      <c r="AP650" s="124" t="e">
        <f t="shared" si="3250"/>
        <v>#N/A</v>
      </c>
      <c r="AQ650" s="124" t="e">
        <f t="shared" si="3250"/>
        <v>#N/A</v>
      </c>
      <c r="AR650" s="124" t="e">
        <f t="shared" si="3250"/>
        <v>#N/A</v>
      </c>
      <c r="AS650" s="124" t="e">
        <f t="shared" si="3250"/>
        <v>#N/A</v>
      </c>
      <c r="AT650" s="124" t="e">
        <f t="shared" si="3250"/>
        <v>#N/A</v>
      </c>
      <c r="AU650" s="124" t="e">
        <f t="shared" si="3250"/>
        <v>#N/A</v>
      </c>
      <c r="AV650" s="124" t="e">
        <f t="shared" si="3250"/>
        <v>#N/A</v>
      </c>
      <c r="AW650" s="124" t="e">
        <f t="shared" si="3250"/>
        <v>#N/A</v>
      </c>
      <c r="AX650" s="124" t="e">
        <f t="shared" si="3250"/>
        <v>#N/A</v>
      </c>
      <c r="AY650" s="124" t="e">
        <f t="shared" si="3250"/>
        <v>#N/A</v>
      </c>
      <c r="AZ650" s="124" t="e">
        <f t="shared" si="3250"/>
        <v>#N/A</v>
      </c>
      <c r="BA650" s="124" t="e">
        <f t="shared" si="3250"/>
        <v>#N/A</v>
      </c>
      <c r="BB650" s="124" t="e">
        <f t="shared" si="3250"/>
        <v>#N/A</v>
      </c>
      <c r="BC650" s="124" t="e">
        <f t="shared" si="3250"/>
        <v>#N/A</v>
      </c>
      <c r="BD650" s="124" t="e">
        <f t="shared" si="3250"/>
        <v>#N/A</v>
      </c>
      <c r="BE650" s="124" t="e">
        <f t="shared" si="3251"/>
        <v>#N/A</v>
      </c>
      <c r="BF650" s="124" t="e">
        <f t="shared" si="3251"/>
        <v>#N/A</v>
      </c>
      <c r="BG650" s="124" t="e">
        <f t="shared" si="3251"/>
        <v>#N/A</v>
      </c>
      <c r="BH650" s="124" t="e">
        <f t="shared" si="3251"/>
        <v>#N/A</v>
      </c>
      <c r="BI650" s="124" t="e">
        <f t="shared" si="3251"/>
        <v>#N/A</v>
      </c>
      <c r="BJ650" s="124" t="e">
        <f t="shared" si="3251"/>
        <v>#N/A</v>
      </c>
      <c r="BK650" s="124" t="e">
        <f t="shared" si="3251"/>
        <v>#N/A</v>
      </c>
      <c r="BL650" s="124" t="e">
        <f t="shared" si="3251"/>
        <v>#N/A</v>
      </c>
      <c r="BM650" s="124" t="e">
        <f t="shared" si="3251"/>
        <v>#N/A</v>
      </c>
      <c r="BN650" s="124" t="e">
        <f t="shared" si="3251"/>
        <v>#N/A</v>
      </c>
    </row>
    <row r="651" spans="3:66" s="124" customFormat="1" hidden="1">
      <c r="C651" s="124" t="s">
        <v>31</v>
      </c>
      <c r="H651" s="124">
        <f t="shared" si="3252"/>
        <v>774028.87641565187</v>
      </c>
      <c r="I651" s="124">
        <f t="shared" si="3248"/>
        <v>758927.15709671867</v>
      </c>
      <c r="J651" s="124">
        <f t="shared" si="3248"/>
        <v>742951.69544576143</v>
      </c>
      <c r="K651" s="124">
        <f t="shared" si="3248"/>
        <v>726051.93922785588</v>
      </c>
      <c r="L651" s="124">
        <f t="shared" si="3248"/>
        <v>708174.41140020022</v>
      </c>
      <c r="M651" s="124">
        <f t="shared" si="3248"/>
        <v>689262.54089108738</v>
      </c>
      <c r="N651" s="124">
        <f t="shared" si="3248"/>
        <v>669256.48358823289</v>
      </c>
      <c r="O651" s="124">
        <f t="shared" si="3248"/>
        <v>648092.93296999903</v>
      </c>
      <c r="P651" s="124">
        <f t="shared" si="3248"/>
        <v>625704.91978028161</v>
      </c>
      <c r="Q651" s="124">
        <f t="shared" si="3248"/>
        <v>602021.60011315916</v>
      </c>
      <c r="R651" s="124">
        <f t="shared" si="3248"/>
        <v>576968.03123672458</v>
      </c>
      <c r="S651" s="124">
        <f t="shared" si="3248"/>
        <v>550464.93444672483</v>
      </c>
      <c r="T651" s="124">
        <f t="shared" si="3248"/>
        <v>522428.44419958949</v>
      </c>
      <c r="U651" s="124">
        <f t="shared" si="3248"/>
        <v>492769.84273101261</v>
      </c>
      <c r="V651" s="124">
        <f t="shared" si="3248"/>
        <v>461395.27932032512</v>
      </c>
      <c r="W651" s="124">
        <f t="shared" si="3248"/>
        <v>428205.47331230517</v>
      </c>
      <c r="X651" s="124">
        <f t="shared" si="3248"/>
        <v>393095.39995667833</v>
      </c>
      <c r="Y651" s="124">
        <f t="shared" si="3249"/>
        <v>355953.95807119028</v>
      </c>
      <c r="Z651" s="124">
        <f t="shared" si="3249"/>
        <v>316663.61847661308</v>
      </c>
      <c r="AA651" s="124">
        <f t="shared" si="3249"/>
        <v>275100.05209120695</v>
      </c>
      <c r="AB651" s="124">
        <f t="shared" si="3249"/>
        <v>231131.73650778807</v>
      </c>
      <c r="AC651" s="124">
        <f t="shared" si="3249"/>
        <v>184619.53980847122</v>
      </c>
      <c r="AD651" s="124">
        <f t="shared" si="3249"/>
        <v>135416.28030012245</v>
      </c>
      <c r="AE651" s="124">
        <f t="shared" si="3249"/>
        <v>83366.260777362317</v>
      </c>
      <c r="AF651" s="124">
        <f t="shared" si="3249"/>
        <v>28304.775839356622</v>
      </c>
      <c r="AG651" s="124" t="e">
        <f t="shared" si="3249"/>
        <v>#N/A</v>
      </c>
      <c r="AH651" s="124" t="e">
        <f t="shared" si="3249"/>
        <v>#N/A</v>
      </c>
      <c r="AI651" s="124" t="e">
        <f t="shared" si="3249"/>
        <v>#N/A</v>
      </c>
      <c r="AJ651" s="124" t="e">
        <f t="shared" si="3249"/>
        <v>#N/A</v>
      </c>
      <c r="AK651" s="124" t="e">
        <f t="shared" si="3249"/>
        <v>#N/A</v>
      </c>
      <c r="AL651" s="124" t="e">
        <f t="shared" si="3249"/>
        <v>#N/A</v>
      </c>
      <c r="AM651" s="124" t="e">
        <f t="shared" si="3249"/>
        <v>#N/A</v>
      </c>
      <c r="AN651" s="124" t="e">
        <f t="shared" si="3249"/>
        <v>#N/A</v>
      </c>
      <c r="AO651" s="124" t="e">
        <f t="shared" si="3250"/>
        <v>#N/A</v>
      </c>
      <c r="AP651" s="124" t="e">
        <f t="shared" si="3250"/>
        <v>#N/A</v>
      </c>
      <c r="AQ651" s="124" t="e">
        <f t="shared" si="3250"/>
        <v>#N/A</v>
      </c>
      <c r="AR651" s="124" t="e">
        <f t="shared" si="3250"/>
        <v>#N/A</v>
      </c>
      <c r="AS651" s="124" t="e">
        <f t="shared" si="3250"/>
        <v>#N/A</v>
      </c>
      <c r="AT651" s="124" t="e">
        <f t="shared" si="3250"/>
        <v>#N/A</v>
      </c>
      <c r="AU651" s="124" t="e">
        <f t="shared" si="3250"/>
        <v>#N/A</v>
      </c>
      <c r="AV651" s="124" t="e">
        <f t="shared" si="3250"/>
        <v>#N/A</v>
      </c>
      <c r="AW651" s="124" t="e">
        <f t="shared" si="3250"/>
        <v>#N/A</v>
      </c>
      <c r="AX651" s="124" t="e">
        <f t="shared" si="3250"/>
        <v>#N/A</v>
      </c>
      <c r="AY651" s="124" t="e">
        <f t="shared" si="3250"/>
        <v>#N/A</v>
      </c>
      <c r="AZ651" s="124" t="e">
        <f t="shared" si="3250"/>
        <v>#N/A</v>
      </c>
      <c r="BA651" s="124" t="e">
        <f t="shared" si="3250"/>
        <v>#N/A</v>
      </c>
      <c r="BB651" s="124" t="e">
        <f t="shared" si="3250"/>
        <v>#N/A</v>
      </c>
      <c r="BC651" s="124" t="e">
        <f t="shared" si="3250"/>
        <v>#N/A</v>
      </c>
      <c r="BD651" s="124" t="e">
        <f t="shared" si="3250"/>
        <v>#N/A</v>
      </c>
      <c r="BE651" s="124" t="e">
        <f t="shared" si="3251"/>
        <v>#N/A</v>
      </c>
      <c r="BF651" s="124" t="e">
        <f t="shared" si="3251"/>
        <v>#N/A</v>
      </c>
      <c r="BG651" s="124" t="e">
        <f t="shared" si="3251"/>
        <v>#N/A</v>
      </c>
      <c r="BH651" s="124" t="e">
        <f t="shared" si="3251"/>
        <v>#N/A</v>
      </c>
      <c r="BI651" s="124" t="e">
        <f t="shared" si="3251"/>
        <v>#N/A</v>
      </c>
      <c r="BJ651" s="124" t="e">
        <f t="shared" si="3251"/>
        <v>#N/A</v>
      </c>
      <c r="BK651" s="124" t="e">
        <f t="shared" si="3251"/>
        <v>#N/A</v>
      </c>
      <c r="BL651" s="124" t="e">
        <f t="shared" si="3251"/>
        <v>#N/A</v>
      </c>
      <c r="BM651" s="124" t="e">
        <f t="shared" si="3251"/>
        <v>#N/A</v>
      </c>
      <c r="BN651" s="124" t="e">
        <f t="shared" si="3251"/>
        <v>#N/A</v>
      </c>
    </row>
    <row r="652" spans="3:66" s="124" customFormat="1" hidden="1">
      <c r="C652" s="124" t="s">
        <v>33</v>
      </c>
      <c r="H652" s="124">
        <f t="shared" si="3252"/>
        <v>1035046.2473601768</v>
      </c>
      <c r="I652" s="124">
        <f t="shared" si="3248"/>
        <v>1035046.2473601768</v>
      </c>
      <c r="J652" s="124">
        <f t="shared" si="3248"/>
        <v>1035046.2473601768</v>
      </c>
      <c r="K652" s="124">
        <f t="shared" si="3248"/>
        <v>1035046.2473601768</v>
      </c>
      <c r="L652" s="124">
        <f t="shared" si="3248"/>
        <v>1035046.2473601768</v>
      </c>
      <c r="M652" s="124">
        <f t="shared" si="3248"/>
        <v>1035046.2473601768</v>
      </c>
      <c r="N652" s="124">
        <f t="shared" si="3248"/>
        <v>1035046.2473601768</v>
      </c>
      <c r="O652" s="124">
        <f t="shared" si="3248"/>
        <v>1035046.2473601768</v>
      </c>
      <c r="P652" s="124">
        <f t="shared" si="3248"/>
        <v>1035046.2473601768</v>
      </c>
      <c r="Q652" s="124">
        <f t="shared" si="3248"/>
        <v>1035046.2473601768</v>
      </c>
      <c r="R652" s="124">
        <f t="shared" si="3248"/>
        <v>1035046.2473601768</v>
      </c>
      <c r="S652" s="124">
        <f t="shared" si="3248"/>
        <v>1035046.2473601768</v>
      </c>
      <c r="T652" s="124">
        <f t="shared" si="3248"/>
        <v>1035046.2473601768</v>
      </c>
      <c r="U652" s="124">
        <f t="shared" si="3248"/>
        <v>1035046.2473601768</v>
      </c>
      <c r="V652" s="124">
        <f t="shared" si="3248"/>
        <v>1035046.2473601768</v>
      </c>
      <c r="W652" s="124">
        <f t="shared" si="3248"/>
        <v>1035046.2473601768</v>
      </c>
      <c r="X652" s="124">
        <f t="shared" si="3248"/>
        <v>1035046.2473601768</v>
      </c>
      <c r="Y652" s="124">
        <f t="shared" si="3249"/>
        <v>1035046.2473601768</v>
      </c>
      <c r="Z652" s="124">
        <f t="shared" si="3249"/>
        <v>1035046.2473601768</v>
      </c>
      <c r="AA652" s="124">
        <f t="shared" si="3249"/>
        <v>1035046.2473601768</v>
      </c>
      <c r="AB652" s="124">
        <f t="shared" si="3249"/>
        <v>1035046.2473601768</v>
      </c>
      <c r="AC652" s="124">
        <f t="shared" si="3249"/>
        <v>1035046.2473601768</v>
      </c>
      <c r="AD652" s="124">
        <f t="shared" si="3249"/>
        <v>1035046.2473601768</v>
      </c>
      <c r="AE652" s="124">
        <f t="shared" si="3249"/>
        <v>1035046.2473601768</v>
      </c>
      <c r="AF652" s="124">
        <f t="shared" si="3249"/>
        <v>1035046.2473601768</v>
      </c>
      <c r="AG652" s="124" t="e">
        <f t="shared" si="3249"/>
        <v>#N/A</v>
      </c>
      <c r="AH652" s="124" t="e">
        <f t="shared" si="3249"/>
        <v>#N/A</v>
      </c>
      <c r="AI652" s="124" t="e">
        <f t="shared" si="3249"/>
        <v>#N/A</v>
      </c>
      <c r="AJ652" s="124" t="e">
        <f t="shared" si="3249"/>
        <v>#N/A</v>
      </c>
      <c r="AK652" s="124" t="e">
        <f t="shared" si="3249"/>
        <v>#N/A</v>
      </c>
      <c r="AL652" s="124" t="e">
        <f t="shared" si="3249"/>
        <v>#N/A</v>
      </c>
      <c r="AM652" s="124" t="e">
        <f t="shared" si="3249"/>
        <v>#N/A</v>
      </c>
      <c r="AN652" s="124" t="e">
        <f t="shared" si="3249"/>
        <v>#N/A</v>
      </c>
      <c r="AO652" s="124" t="e">
        <f t="shared" si="3250"/>
        <v>#N/A</v>
      </c>
      <c r="AP652" s="124" t="e">
        <f t="shared" si="3250"/>
        <v>#N/A</v>
      </c>
      <c r="AQ652" s="124" t="e">
        <f t="shared" si="3250"/>
        <v>#N/A</v>
      </c>
      <c r="AR652" s="124" t="e">
        <f t="shared" si="3250"/>
        <v>#N/A</v>
      </c>
      <c r="AS652" s="124" t="e">
        <f t="shared" si="3250"/>
        <v>#N/A</v>
      </c>
      <c r="AT652" s="124" t="e">
        <f t="shared" si="3250"/>
        <v>#N/A</v>
      </c>
      <c r="AU652" s="124" t="e">
        <f t="shared" si="3250"/>
        <v>#N/A</v>
      </c>
      <c r="AV652" s="124" t="e">
        <f t="shared" si="3250"/>
        <v>#N/A</v>
      </c>
      <c r="AW652" s="124" t="e">
        <f t="shared" si="3250"/>
        <v>#N/A</v>
      </c>
      <c r="AX652" s="124" t="e">
        <f t="shared" si="3250"/>
        <v>#N/A</v>
      </c>
      <c r="AY652" s="124" t="e">
        <f t="shared" si="3250"/>
        <v>#N/A</v>
      </c>
      <c r="AZ652" s="124" t="e">
        <f t="shared" si="3250"/>
        <v>#N/A</v>
      </c>
      <c r="BA652" s="124" t="e">
        <f t="shared" si="3250"/>
        <v>#N/A</v>
      </c>
      <c r="BB652" s="124" t="e">
        <f t="shared" si="3250"/>
        <v>#N/A</v>
      </c>
      <c r="BC652" s="124" t="e">
        <f t="shared" si="3250"/>
        <v>#N/A</v>
      </c>
      <c r="BD652" s="124" t="e">
        <f t="shared" si="3250"/>
        <v>#N/A</v>
      </c>
      <c r="BE652" s="124" t="e">
        <f t="shared" si="3251"/>
        <v>#N/A</v>
      </c>
      <c r="BF652" s="124" t="e">
        <f t="shared" si="3251"/>
        <v>#N/A</v>
      </c>
      <c r="BG652" s="124" t="e">
        <f t="shared" si="3251"/>
        <v>#N/A</v>
      </c>
      <c r="BH652" s="124" t="e">
        <f t="shared" si="3251"/>
        <v>#N/A</v>
      </c>
      <c r="BI652" s="124" t="e">
        <f t="shared" si="3251"/>
        <v>#N/A</v>
      </c>
      <c r="BJ652" s="124" t="e">
        <f t="shared" si="3251"/>
        <v>#N/A</v>
      </c>
      <c r="BK652" s="124" t="e">
        <f t="shared" si="3251"/>
        <v>#N/A</v>
      </c>
      <c r="BL652" s="124" t="e">
        <f t="shared" si="3251"/>
        <v>#N/A</v>
      </c>
      <c r="BM652" s="124" t="e">
        <f t="shared" si="3251"/>
        <v>#N/A</v>
      </c>
      <c r="BN652" s="124" t="e">
        <f t="shared" si="3251"/>
        <v>#N/A</v>
      </c>
    </row>
    <row r="653" spans="3:66" s="124" customFormat="1" hidden="1">
      <c r="C653" s="124" t="s">
        <v>304</v>
      </c>
      <c r="H653" s="124">
        <f t="shared" si="3252"/>
        <v>13634782.629055476</v>
      </c>
      <c r="I653" s="124">
        <f t="shared" si="3248"/>
        <v>13358663.538792018</v>
      </c>
      <c r="J653" s="124">
        <f t="shared" si="3248"/>
        <v>13066568.986877602</v>
      </c>
      <c r="K653" s="124">
        <f t="shared" si="3248"/>
        <v>12757574.678745281</v>
      </c>
      <c r="L653" s="124">
        <f t="shared" si="3248"/>
        <v>12430702.842785304</v>
      </c>
      <c r="M653" s="124">
        <f t="shared" si="3248"/>
        <v>12084919.136316216</v>
      </c>
      <c r="N653" s="124">
        <f t="shared" si="3248"/>
        <v>11719129.372544272</v>
      </c>
      <c r="O653" s="124">
        <f t="shared" si="3248"/>
        <v>11332176.058154095</v>
      </c>
      <c r="P653" s="124">
        <f t="shared" si="3248"/>
        <v>10922834.7305742</v>
      </c>
      <c r="Q653" s="124">
        <f t="shared" si="3248"/>
        <v>10489810.083327182</v>
      </c>
      <c r="R653" s="124">
        <f t="shared" si="3248"/>
        <v>10031731.867203729</v>
      </c>
      <c r="S653" s="124">
        <f t="shared" si="3248"/>
        <v>9547150.5542902779</v>
      </c>
      <c r="T653" s="124">
        <f t="shared" si="3248"/>
        <v>9034532.7511296906</v>
      </c>
      <c r="U653" s="124">
        <f t="shared" si="3248"/>
        <v>8492256.3465005271</v>
      </c>
      <c r="V653" s="124">
        <f t="shared" si="3248"/>
        <v>7918605.3784606755</v>
      </c>
      <c r="W653" s="124">
        <f t="shared" si="3248"/>
        <v>7311764.6044128034</v>
      </c>
      <c r="X653" s="124">
        <f t="shared" si="3248"/>
        <v>6669813.7570093051</v>
      </c>
      <c r="Y653" s="124">
        <f t="shared" si="3249"/>
        <v>5990721.4677203186</v>
      </c>
      <c r="Z653" s="124">
        <f t="shared" si="3249"/>
        <v>5272338.8388367547</v>
      </c>
      <c r="AA653" s="124">
        <f t="shared" si="3249"/>
        <v>4512392.6435677847</v>
      </c>
      <c r="AB653" s="124">
        <f t="shared" si="3249"/>
        <v>3708478.1327153961</v>
      </c>
      <c r="AC653" s="124">
        <f t="shared" si="3249"/>
        <v>2858051.4251636905</v>
      </c>
      <c r="AD653" s="124">
        <f t="shared" si="3249"/>
        <v>1958421.4581036363</v>
      </c>
      <c r="AE653" s="124">
        <f t="shared" si="3249"/>
        <v>1006741.4715208219</v>
      </c>
      <c r="AF653" s="124">
        <f t="shared" si="3249"/>
        <v>1.7462298274040222E-9</v>
      </c>
      <c r="AG653" s="124" t="e">
        <f t="shared" si="3249"/>
        <v>#N/A</v>
      </c>
      <c r="AH653" s="124" t="e">
        <f t="shared" si="3249"/>
        <v>#N/A</v>
      </c>
      <c r="AI653" s="124" t="e">
        <f t="shared" si="3249"/>
        <v>#N/A</v>
      </c>
      <c r="AJ653" s="124" t="e">
        <f t="shared" si="3249"/>
        <v>#N/A</v>
      </c>
      <c r="AK653" s="124" t="e">
        <f t="shared" si="3249"/>
        <v>#N/A</v>
      </c>
      <c r="AL653" s="124" t="e">
        <f t="shared" si="3249"/>
        <v>#N/A</v>
      </c>
      <c r="AM653" s="124" t="e">
        <f t="shared" si="3249"/>
        <v>#N/A</v>
      </c>
      <c r="AN653" s="124" t="e">
        <f t="shared" si="3249"/>
        <v>#N/A</v>
      </c>
      <c r="AO653" s="124" t="e">
        <f t="shared" si="3250"/>
        <v>#N/A</v>
      </c>
      <c r="AP653" s="124" t="e">
        <f t="shared" si="3250"/>
        <v>#N/A</v>
      </c>
      <c r="AQ653" s="124" t="e">
        <f t="shared" si="3250"/>
        <v>#N/A</v>
      </c>
      <c r="AR653" s="124" t="e">
        <f t="shared" si="3250"/>
        <v>#N/A</v>
      </c>
      <c r="AS653" s="124" t="e">
        <f t="shared" si="3250"/>
        <v>#N/A</v>
      </c>
      <c r="AT653" s="124" t="e">
        <f t="shared" si="3250"/>
        <v>#N/A</v>
      </c>
      <c r="AU653" s="124" t="e">
        <f t="shared" si="3250"/>
        <v>#N/A</v>
      </c>
      <c r="AV653" s="124" t="e">
        <f t="shared" si="3250"/>
        <v>#N/A</v>
      </c>
      <c r="AW653" s="124" t="e">
        <f t="shared" si="3250"/>
        <v>#N/A</v>
      </c>
      <c r="AX653" s="124" t="e">
        <f t="shared" si="3250"/>
        <v>#N/A</v>
      </c>
      <c r="AY653" s="124" t="e">
        <f t="shared" si="3250"/>
        <v>#N/A</v>
      </c>
      <c r="AZ653" s="124" t="e">
        <f t="shared" si="3250"/>
        <v>#N/A</v>
      </c>
      <c r="BA653" s="124" t="e">
        <f t="shared" si="3250"/>
        <v>#N/A</v>
      </c>
      <c r="BB653" s="124" t="e">
        <f t="shared" si="3250"/>
        <v>#N/A</v>
      </c>
      <c r="BC653" s="124" t="e">
        <f t="shared" si="3250"/>
        <v>#N/A</v>
      </c>
      <c r="BD653" s="124" t="e">
        <f t="shared" si="3250"/>
        <v>#N/A</v>
      </c>
      <c r="BE653" s="124" t="e">
        <f t="shared" si="3251"/>
        <v>#N/A</v>
      </c>
      <c r="BF653" s="124" t="e">
        <f t="shared" si="3251"/>
        <v>#N/A</v>
      </c>
      <c r="BG653" s="124" t="e">
        <f t="shared" si="3251"/>
        <v>#N/A</v>
      </c>
      <c r="BH653" s="124" t="e">
        <f t="shared" si="3251"/>
        <v>#N/A</v>
      </c>
      <c r="BI653" s="124" t="e">
        <f t="shared" si="3251"/>
        <v>#N/A</v>
      </c>
      <c r="BJ653" s="124" t="e">
        <f t="shared" si="3251"/>
        <v>#N/A</v>
      </c>
      <c r="BK653" s="124" t="e">
        <f t="shared" si="3251"/>
        <v>#N/A</v>
      </c>
      <c r="BL653" s="124" t="e">
        <f t="shared" si="3251"/>
        <v>#N/A</v>
      </c>
      <c r="BM653" s="124" t="e">
        <f t="shared" si="3251"/>
        <v>#N/A</v>
      </c>
      <c r="BN653" s="124" t="e">
        <f t="shared" si="3251"/>
        <v>#N/A</v>
      </c>
    </row>
    <row r="654" spans="3:66" s="124" customFormat="1" hidden="1"/>
    <row r="655" spans="3:66" s="124" customFormat="1" hidden="1"/>
    <row r="656" spans="3:66" s="124" customFormat="1" hidden="1"/>
    <row r="657" spans="1:66" s="124" customFormat="1">
      <c r="A657" s="124" t="s">
        <v>39</v>
      </c>
      <c r="B657" s="190">
        <f>Input!L101</f>
        <v>0</v>
      </c>
      <c r="D657" s="124">
        <f>B658</f>
        <v>30</v>
      </c>
      <c r="E657" s="124">
        <f>IF(D657&gt;0,D657-1,0)</f>
        <v>29</v>
      </c>
      <c r="F657" s="124">
        <f t="shared" ref="F657" si="3253">IF(E657&gt;0,E657-1,0)</f>
        <v>28</v>
      </c>
      <c r="G657" s="124">
        <f t="shared" ref="G657" si="3254">IF(F657&gt;0,F657-1,0)</f>
        <v>27</v>
      </c>
      <c r="H657" s="124">
        <f t="shared" ref="H657" si="3255">IF(G657&gt;0,G657-1,0)</f>
        <v>26</v>
      </c>
      <c r="I657" s="124">
        <f t="shared" ref="I657" si="3256">IF(H657&gt;0,H657-1,0)</f>
        <v>25</v>
      </c>
      <c r="J657" s="124">
        <f t="shared" ref="J657" si="3257">IF(I657&gt;0,I657-1,0)</f>
        <v>24</v>
      </c>
      <c r="K657" s="124">
        <f t="shared" ref="K657" si="3258">IF(J657&gt;0,J657-1,0)</f>
        <v>23</v>
      </c>
      <c r="L657" s="124">
        <f t="shared" ref="L657" si="3259">IF(K657&gt;0,K657-1,0)</f>
        <v>22</v>
      </c>
      <c r="M657" s="124">
        <f t="shared" ref="M657" si="3260">IF(L657&gt;0,L657-1,0)</f>
        <v>21</v>
      </c>
      <c r="N657" s="124">
        <f t="shared" ref="N657" si="3261">IF(M657&gt;0,M657-1,0)</f>
        <v>20</v>
      </c>
      <c r="O657" s="124">
        <f t="shared" ref="O657" si="3262">IF(N657&gt;0,N657-1,0)</f>
        <v>19</v>
      </c>
      <c r="P657" s="124">
        <f t="shared" ref="P657" si="3263">IF(O657&gt;0,O657-1,0)</f>
        <v>18</v>
      </c>
      <c r="Q657" s="124">
        <f t="shared" ref="Q657" si="3264">IF(P657&gt;0,P657-1,0)</f>
        <v>17</v>
      </c>
      <c r="R657" s="124">
        <f t="shared" ref="R657" si="3265">IF(Q657&gt;0,Q657-1,0)</f>
        <v>16</v>
      </c>
      <c r="S657" s="124">
        <f t="shared" ref="S657" si="3266">IF(R657&gt;0,R657-1,0)</f>
        <v>15</v>
      </c>
      <c r="T657" s="124">
        <f t="shared" ref="T657" si="3267">IF(S657&gt;0,S657-1,0)</f>
        <v>14</v>
      </c>
      <c r="U657" s="124">
        <f t="shared" ref="U657" si="3268">IF(T657&gt;0,T657-1,0)</f>
        <v>13</v>
      </c>
      <c r="V657" s="124">
        <f t="shared" ref="V657" si="3269">IF(U657&gt;0,U657-1,0)</f>
        <v>12</v>
      </c>
      <c r="W657" s="124">
        <f t="shared" ref="W657" si="3270">IF(V657&gt;0,V657-1,0)</f>
        <v>11</v>
      </c>
      <c r="X657" s="124">
        <f t="shared" ref="X657" si="3271">IF(W657&gt;0,W657-1,0)</f>
        <v>10</v>
      </c>
      <c r="Y657" s="124">
        <f t="shared" ref="Y657" si="3272">IF(X657&gt;0,X657-1,0)</f>
        <v>9</v>
      </c>
      <c r="Z657" s="124">
        <f t="shared" ref="Z657" si="3273">IF(Y657&gt;0,Y657-1,0)</f>
        <v>8</v>
      </c>
      <c r="AA657" s="124">
        <f t="shared" ref="AA657" si="3274">IF(Z657&gt;0,Z657-1,0)</f>
        <v>7</v>
      </c>
      <c r="AB657" s="124">
        <f t="shared" ref="AB657" si="3275">IF(AA657&gt;0,AA657-1,0)</f>
        <v>6</v>
      </c>
      <c r="AC657" s="124">
        <f t="shared" ref="AC657" si="3276">IF(AB657&gt;0,AB657-1,0)</f>
        <v>5</v>
      </c>
      <c r="AD657" s="124">
        <f t="shared" ref="AD657" si="3277">IF(AC657&gt;0,AC657-1,0)</f>
        <v>4</v>
      </c>
      <c r="AE657" s="124">
        <f t="shared" ref="AE657" si="3278">IF(AD657&gt;0,AD657-1,0)</f>
        <v>3</v>
      </c>
      <c r="AF657" s="124">
        <f t="shared" ref="AF657" si="3279">IF(AE657&gt;0,AE657-1,0)</f>
        <v>2</v>
      </c>
      <c r="AG657" s="124">
        <f t="shared" ref="AG657" si="3280">IF(AF657&gt;0,AF657-1,0)</f>
        <v>1</v>
      </c>
      <c r="AH657" s="124">
        <f t="shared" ref="AH657" si="3281">IF(AG657&gt;0,AG657-1,0)</f>
        <v>0</v>
      </c>
      <c r="AI657" s="124">
        <f t="shared" ref="AI657" si="3282">IF(AH657&gt;0,AH657-1,0)</f>
        <v>0</v>
      </c>
      <c r="AJ657" s="124">
        <f t="shared" ref="AJ657" si="3283">IF(AI657&gt;0,AI657-1,0)</f>
        <v>0</v>
      </c>
      <c r="AK657" s="124">
        <f t="shared" ref="AK657" si="3284">IF(AJ657&gt;0,AJ657-1,0)</f>
        <v>0</v>
      </c>
      <c r="AL657" s="124">
        <f t="shared" ref="AL657" si="3285">IF(AK657&gt;0,AK657-1,0)</f>
        <v>0</v>
      </c>
      <c r="AM657" s="124">
        <f t="shared" ref="AM657" si="3286">IF(AL657&gt;0,AL657-1,0)</f>
        <v>0</v>
      </c>
      <c r="AN657" s="124">
        <f t="shared" ref="AN657" si="3287">IF(AM657&gt;0,AM657-1,0)</f>
        <v>0</v>
      </c>
      <c r="AO657" s="124">
        <f t="shared" ref="AO657" si="3288">IF(AN657&gt;0,AN657-1,0)</f>
        <v>0</v>
      </c>
      <c r="AP657" s="124">
        <f t="shared" ref="AP657" si="3289">IF(AO657&gt;0,AO657-1,0)</f>
        <v>0</v>
      </c>
      <c r="AQ657" s="124">
        <f t="shared" ref="AQ657" si="3290">IF(AP657&gt;0,AP657-1,0)</f>
        <v>0</v>
      </c>
      <c r="AR657" s="124">
        <f t="shared" ref="AR657" si="3291">IF(AQ657&gt;0,AQ657-1,0)</f>
        <v>0</v>
      </c>
      <c r="AS657" s="124">
        <f t="shared" ref="AS657" si="3292">IF(AR657&gt;0,AR657-1,0)</f>
        <v>0</v>
      </c>
      <c r="AT657" s="124">
        <f t="shared" ref="AT657" si="3293">IF(AS657&gt;0,AS657-1,0)</f>
        <v>0</v>
      </c>
      <c r="AU657" s="124">
        <f t="shared" ref="AU657" si="3294">IF(AT657&gt;0,AT657-1,0)</f>
        <v>0</v>
      </c>
      <c r="AV657" s="124">
        <f t="shared" ref="AV657" si="3295">IF(AU657&gt;0,AU657-1,0)</f>
        <v>0</v>
      </c>
      <c r="AW657" s="124">
        <f t="shared" ref="AW657" si="3296">IF(AV657&gt;0,AV657-1,0)</f>
        <v>0</v>
      </c>
      <c r="AX657" s="124">
        <f t="shared" ref="AX657" si="3297">IF(AW657&gt;0,AW657-1,0)</f>
        <v>0</v>
      </c>
      <c r="AY657" s="124">
        <f t="shared" ref="AY657" si="3298">IF(AX657&gt;0,AX657-1,0)</f>
        <v>0</v>
      </c>
      <c r="AZ657" s="124">
        <f t="shared" ref="AZ657" si="3299">IF(AY657&gt;0,AY657-1,0)</f>
        <v>0</v>
      </c>
      <c r="BA657" s="124">
        <f t="shared" ref="BA657" si="3300">IF(AZ657&gt;0,AZ657-1,0)</f>
        <v>0</v>
      </c>
      <c r="BB657" s="124">
        <f t="shared" ref="BB657" si="3301">IF(BA657&gt;0,BA657-1,0)</f>
        <v>0</v>
      </c>
      <c r="BC657" s="124">
        <f t="shared" ref="BC657" si="3302">IF(BB657&gt;0,BB657-1,0)</f>
        <v>0</v>
      </c>
      <c r="BD657" s="124">
        <f t="shared" ref="BD657" si="3303">IF(BC657&gt;0,BC657-1,0)</f>
        <v>0</v>
      </c>
      <c r="BE657" s="124">
        <f t="shared" ref="BE657" si="3304">IF(BD657&gt;0,BD657-1,0)</f>
        <v>0</v>
      </c>
      <c r="BF657" s="124">
        <f t="shared" ref="BF657" si="3305">IF(BE657&gt;0,BE657-1,0)</f>
        <v>0</v>
      </c>
      <c r="BG657" s="124">
        <f t="shared" ref="BG657" si="3306">IF(BF657&gt;0,BF657-1,0)</f>
        <v>0</v>
      </c>
      <c r="BH657" s="124">
        <f t="shared" ref="BH657" si="3307">IF(BG657&gt;0,BG657-1,0)</f>
        <v>0</v>
      </c>
      <c r="BI657" s="124">
        <f t="shared" ref="BI657" si="3308">IF(BH657&gt;0,BH657-1,0)</f>
        <v>0</v>
      </c>
      <c r="BJ657" s="124">
        <f t="shared" ref="BJ657" si="3309">IF(BI657&gt;0,BI657-1,0)</f>
        <v>0</v>
      </c>
      <c r="BK657" s="124">
        <f t="shared" ref="BK657" si="3310">IF(BJ657&gt;0,BJ657-1,0)</f>
        <v>0</v>
      </c>
      <c r="BL657" s="124">
        <f t="shared" ref="BL657" si="3311">IF(BK657&gt;0,BK657-1,0)</f>
        <v>0</v>
      </c>
      <c r="BM657" s="124">
        <f t="shared" ref="BM657" si="3312">IF(BL657&gt;0,BL657-1,0)</f>
        <v>0</v>
      </c>
      <c r="BN657" s="124">
        <f t="shared" ref="BN657" si="3313">IF(BM657&gt;0,BM657-1,0)</f>
        <v>0</v>
      </c>
    </row>
    <row r="658" spans="1:66" s="124" customFormat="1" ht="18.75">
      <c r="A658" s="127" t="s">
        <v>301</v>
      </c>
      <c r="B658" s="127">
        <v>30</v>
      </c>
      <c r="C658" s="124" t="s">
        <v>303</v>
      </c>
      <c r="D658" s="190">
        <f t="shared" ref="D658:S659" si="3314">IFERROR(D670,0)+IFERROR(D676,0)+IFERROR(D682,0)+IFERROR(D688,0)+IFERROR(D694,0)</f>
        <v>0</v>
      </c>
      <c r="E658" s="190">
        <f t="shared" si="3314"/>
        <v>0</v>
      </c>
      <c r="F658" s="190">
        <f t="shared" si="3314"/>
        <v>0</v>
      </c>
      <c r="G658" s="190">
        <f t="shared" si="3314"/>
        <v>0</v>
      </c>
      <c r="H658" s="190">
        <f t="shared" si="3314"/>
        <v>0</v>
      </c>
      <c r="I658" s="190">
        <f t="shared" si="3314"/>
        <v>0</v>
      </c>
      <c r="J658" s="190">
        <f t="shared" si="3314"/>
        <v>0</v>
      </c>
      <c r="K658" s="190">
        <f t="shared" si="3314"/>
        <v>0</v>
      </c>
      <c r="L658" s="190">
        <f t="shared" si="3314"/>
        <v>0</v>
      </c>
      <c r="M658" s="190">
        <f t="shared" si="3314"/>
        <v>0</v>
      </c>
      <c r="N658" s="190">
        <f t="shared" si="3314"/>
        <v>0</v>
      </c>
      <c r="O658" s="190">
        <f t="shared" si="3314"/>
        <v>0</v>
      </c>
      <c r="P658" s="190">
        <f t="shared" si="3314"/>
        <v>0</v>
      </c>
      <c r="Q658" s="190">
        <f t="shared" si="3314"/>
        <v>0</v>
      </c>
      <c r="R658" s="190">
        <f t="shared" si="3314"/>
        <v>0</v>
      </c>
      <c r="S658" s="190">
        <f t="shared" si="3314"/>
        <v>0</v>
      </c>
      <c r="T658" s="190">
        <f t="shared" ref="T658:BN658" si="3315">IFERROR(T670,0)+IFERROR(T676,0)+IFERROR(T682,0)+IFERROR(T688,0)+IFERROR(T694,0)</f>
        <v>0</v>
      </c>
      <c r="U658" s="190">
        <f t="shared" si="3315"/>
        <v>0</v>
      </c>
      <c r="V658" s="190">
        <f t="shared" si="3315"/>
        <v>0</v>
      </c>
      <c r="W658" s="190">
        <f t="shared" si="3315"/>
        <v>0</v>
      </c>
      <c r="X658" s="190">
        <f t="shared" si="3315"/>
        <v>0</v>
      </c>
      <c r="Y658" s="190">
        <f t="shared" si="3315"/>
        <v>0</v>
      </c>
      <c r="Z658" s="190">
        <f t="shared" si="3315"/>
        <v>0</v>
      </c>
      <c r="AA658" s="190">
        <f t="shared" si="3315"/>
        <v>0</v>
      </c>
      <c r="AB658" s="190">
        <f t="shared" si="3315"/>
        <v>0</v>
      </c>
      <c r="AC658" s="190">
        <f t="shared" si="3315"/>
        <v>0</v>
      </c>
      <c r="AD658" s="190">
        <f t="shared" si="3315"/>
        <v>0</v>
      </c>
      <c r="AE658" s="190">
        <f t="shared" si="3315"/>
        <v>0</v>
      </c>
      <c r="AF658" s="190">
        <f t="shared" si="3315"/>
        <v>0</v>
      </c>
      <c r="AG658" s="190">
        <f t="shared" si="3315"/>
        <v>0</v>
      </c>
      <c r="AH658" s="190">
        <f t="shared" si="3315"/>
        <v>0</v>
      </c>
      <c r="AI658" s="190">
        <f t="shared" si="3315"/>
        <v>0</v>
      </c>
      <c r="AJ658" s="190">
        <f t="shared" si="3315"/>
        <v>0</v>
      </c>
      <c r="AK658" s="190">
        <f t="shared" si="3315"/>
        <v>0</v>
      </c>
      <c r="AL658" s="190">
        <f t="shared" si="3315"/>
        <v>0</v>
      </c>
      <c r="AM658" s="190">
        <f t="shared" si="3315"/>
        <v>0</v>
      </c>
      <c r="AN658" s="190">
        <f t="shared" si="3315"/>
        <v>0</v>
      </c>
      <c r="AO658" s="190">
        <f t="shared" si="3315"/>
        <v>0</v>
      </c>
      <c r="AP658" s="190">
        <f t="shared" si="3315"/>
        <v>0</v>
      </c>
      <c r="AQ658" s="190">
        <f t="shared" si="3315"/>
        <v>0</v>
      </c>
      <c r="AR658" s="190">
        <f t="shared" si="3315"/>
        <v>0</v>
      </c>
      <c r="AS658" s="190">
        <f t="shared" si="3315"/>
        <v>0</v>
      </c>
      <c r="AT658" s="190">
        <f t="shared" si="3315"/>
        <v>0</v>
      </c>
      <c r="AU658" s="190">
        <f t="shared" si="3315"/>
        <v>0</v>
      </c>
      <c r="AV658" s="190">
        <f t="shared" si="3315"/>
        <v>0</v>
      </c>
      <c r="AW658" s="190">
        <f t="shared" si="3315"/>
        <v>0</v>
      </c>
      <c r="AX658" s="190">
        <f t="shared" si="3315"/>
        <v>0</v>
      </c>
      <c r="AY658" s="190">
        <f t="shared" si="3315"/>
        <v>0</v>
      </c>
      <c r="AZ658" s="190">
        <f t="shared" si="3315"/>
        <v>0</v>
      </c>
      <c r="BA658" s="190">
        <f t="shared" si="3315"/>
        <v>0</v>
      </c>
      <c r="BB658" s="190">
        <f t="shared" si="3315"/>
        <v>0</v>
      </c>
      <c r="BC658" s="190">
        <f t="shared" si="3315"/>
        <v>0</v>
      </c>
      <c r="BD658" s="190">
        <f t="shared" si="3315"/>
        <v>0</v>
      </c>
      <c r="BE658" s="190">
        <f t="shared" si="3315"/>
        <v>0</v>
      </c>
      <c r="BF658" s="190">
        <f t="shared" si="3315"/>
        <v>0</v>
      </c>
      <c r="BG658" s="190">
        <f t="shared" si="3315"/>
        <v>0</v>
      </c>
      <c r="BH658" s="190">
        <f t="shared" si="3315"/>
        <v>0</v>
      </c>
      <c r="BI658" s="190">
        <f t="shared" si="3315"/>
        <v>0</v>
      </c>
      <c r="BJ658" s="190">
        <f t="shared" si="3315"/>
        <v>0</v>
      </c>
      <c r="BK658" s="190">
        <f t="shared" si="3315"/>
        <v>0</v>
      </c>
      <c r="BL658" s="190">
        <f t="shared" si="3315"/>
        <v>0</v>
      </c>
      <c r="BM658" s="190">
        <f t="shared" si="3315"/>
        <v>0</v>
      </c>
      <c r="BN658" s="190">
        <f t="shared" si="3315"/>
        <v>0</v>
      </c>
    </row>
    <row r="659" spans="1:66" s="124" customFormat="1">
      <c r="C659" s="124" t="s">
        <v>29</v>
      </c>
      <c r="D659" s="190">
        <f t="shared" si="3314"/>
        <v>0</v>
      </c>
      <c r="E659" s="190">
        <f t="shared" si="3314"/>
        <v>0</v>
      </c>
      <c r="F659" s="190">
        <f t="shared" si="3314"/>
        <v>0</v>
      </c>
      <c r="G659" s="190">
        <f t="shared" si="3314"/>
        <v>0</v>
      </c>
      <c r="H659" s="190">
        <f t="shared" si="3314"/>
        <v>0</v>
      </c>
      <c r="I659" s="190">
        <f t="shared" si="3314"/>
        <v>0</v>
      </c>
      <c r="J659" s="190">
        <f t="shared" si="3314"/>
        <v>0</v>
      </c>
      <c r="K659" s="190">
        <f t="shared" si="3314"/>
        <v>0</v>
      </c>
      <c r="L659" s="190">
        <f t="shared" si="3314"/>
        <v>0</v>
      </c>
      <c r="M659" s="190">
        <f t="shared" si="3314"/>
        <v>0</v>
      </c>
      <c r="N659" s="190">
        <f>IFERROR(N671,0)+IFERROR(N677,0)+IFERROR(N683,0)+IFERROR(N689,0)+IFERROR(N695,0)</f>
        <v>0</v>
      </c>
      <c r="O659" s="190">
        <f t="shared" ref="O659:BN659" si="3316">IFERROR(O671,0)+IFERROR(O677,0)+IFERROR(O683,0)+IFERROR(O689,0)+IFERROR(O695,0)</f>
        <v>0</v>
      </c>
      <c r="P659" s="190">
        <f t="shared" si="3316"/>
        <v>0</v>
      </c>
      <c r="Q659" s="190">
        <f t="shared" si="3316"/>
        <v>0</v>
      </c>
      <c r="R659" s="190">
        <f t="shared" si="3316"/>
        <v>0</v>
      </c>
      <c r="S659" s="190">
        <f t="shared" si="3316"/>
        <v>0</v>
      </c>
      <c r="T659" s="190">
        <f t="shared" si="3316"/>
        <v>0</v>
      </c>
      <c r="U659" s="190">
        <f t="shared" si="3316"/>
        <v>0</v>
      </c>
      <c r="V659" s="190">
        <f t="shared" si="3316"/>
        <v>0</v>
      </c>
      <c r="W659" s="190">
        <f t="shared" si="3316"/>
        <v>0</v>
      </c>
      <c r="X659" s="190">
        <f t="shared" si="3316"/>
        <v>0</v>
      </c>
      <c r="Y659" s="190">
        <f t="shared" si="3316"/>
        <v>0</v>
      </c>
      <c r="Z659" s="190">
        <f t="shared" si="3316"/>
        <v>0</v>
      </c>
      <c r="AA659" s="190">
        <f t="shared" si="3316"/>
        <v>0</v>
      </c>
      <c r="AB659" s="190">
        <f t="shared" si="3316"/>
        <v>0</v>
      </c>
      <c r="AC659" s="190">
        <f t="shared" si="3316"/>
        <v>0</v>
      </c>
      <c r="AD659" s="190">
        <f t="shared" si="3316"/>
        <v>0</v>
      </c>
      <c r="AE659" s="190">
        <f t="shared" si="3316"/>
        <v>0</v>
      </c>
      <c r="AF659" s="190">
        <f t="shared" si="3316"/>
        <v>0</v>
      </c>
      <c r="AG659" s="190">
        <f t="shared" si="3316"/>
        <v>0</v>
      </c>
      <c r="AH659" s="190">
        <f t="shared" si="3316"/>
        <v>0</v>
      </c>
      <c r="AI659" s="190">
        <f t="shared" si="3316"/>
        <v>0</v>
      </c>
      <c r="AJ659" s="190">
        <f t="shared" si="3316"/>
        <v>0</v>
      </c>
      <c r="AK659" s="190">
        <f t="shared" si="3316"/>
        <v>0</v>
      </c>
      <c r="AL659" s="190">
        <f t="shared" si="3316"/>
        <v>0</v>
      </c>
      <c r="AM659" s="190">
        <f t="shared" si="3316"/>
        <v>0</v>
      </c>
      <c r="AN659" s="190">
        <f t="shared" si="3316"/>
        <v>0</v>
      </c>
      <c r="AO659" s="190">
        <f t="shared" si="3316"/>
        <v>0</v>
      </c>
      <c r="AP659" s="190">
        <f t="shared" si="3316"/>
        <v>0</v>
      </c>
      <c r="AQ659" s="190">
        <f t="shared" si="3316"/>
        <v>0</v>
      </c>
      <c r="AR659" s="190">
        <f t="shared" si="3316"/>
        <v>0</v>
      </c>
      <c r="AS659" s="190">
        <f t="shared" si="3316"/>
        <v>0</v>
      </c>
      <c r="AT659" s="190">
        <f t="shared" si="3316"/>
        <v>0</v>
      </c>
      <c r="AU659" s="190">
        <f t="shared" si="3316"/>
        <v>0</v>
      </c>
      <c r="AV659" s="190">
        <f t="shared" si="3316"/>
        <v>0</v>
      </c>
      <c r="AW659" s="190">
        <f t="shared" si="3316"/>
        <v>0</v>
      </c>
      <c r="AX659" s="190">
        <f t="shared" si="3316"/>
        <v>0</v>
      </c>
      <c r="AY659" s="190">
        <f t="shared" si="3316"/>
        <v>0</v>
      </c>
      <c r="AZ659" s="190">
        <f t="shared" si="3316"/>
        <v>0</v>
      </c>
      <c r="BA659" s="190">
        <f t="shared" si="3316"/>
        <v>0</v>
      </c>
      <c r="BB659" s="190">
        <f t="shared" si="3316"/>
        <v>0</v>
      </c>
      <c r="BC659" s="190">
        <f t="shared" si="3316"/>
        <v>0</v>
      </c>
      <c r="BD659" s="190">
        <f t="shared" si="3316"/>
        <v>0</v>
      </c>
      <c r="BE659" s="190">
        <f t="shared" si="3316"/>
        <v>0</v>
      </c>
      <c r="BF659" s="190">
        <f t="shared" si="3316"/>
        <v>0</v>
      </c>
      <c r="BG659" s="190">
        <f t="shared" si="3316"/>
        <v>0</v>
      </c>
      <c r="BH659" s="190">
        <f t="shared" si="3316"/>
        <v>0</v>
      </c>
      <c r="BI659" s="190">
        <f t="shared" si="3316"/>
        <v>0</v>
      </c>
      <c r="BJ659" s="190">
        <f t="shared" si="3316"/>
        <v>0</v>
      </c>
      <c r="BK659" s="190">
        <f t="shared" si="3316"/>
        <v>0</v>
      </c>
      <c r="BL659" s="190">
        <f t="shared" si="3316"/>
        <v>0</v>
      </c>
      <c r="BM659" s="190">
        <f t="shared" si="3316"/>
        <v>0</v>
      </c>
      <c r="BN659" s="190">
        <f t="shared" si="3316"/>
        <v>0</v>
      </c>
    </row>
    <row r="660" spans="1:66" s="124" customFormat="1">
      <c r="C660" s="124" t="s">
        <v>31</v>
      </c>
      <c r="D660" s="190">
        <f t="shared" ref="D660:BN660" si="3317">IFERROR(D672,0)+IFERROR(D678,0)+IFERROR(D684,0)+IFERROR(D690,0)+IFERROR(D696,0)</f>
        <v>0</v>
      </c>
      <c r="E660" s="190">
        <f t="shared" si="3317"/>
        <v>0</v>
      </c>
      <c r="F660" s="190">
        <f t="shared" si="3317"/>
        <v>0</v>
      </c>
      <c r="G660" s="190">
        <f t="shared" si="3317"/>
        <v>0</v>
      </c>
      <c r="H660" s="190">
        <f t="shared" si="3317"/>
        <v>0</v>
      </c>
      <c r="I660" s="190">
        <f t="shared" si="3317"/>
        <v>0</v>
      </c>
      <c r="J660" s="190">
        <f t="shared" si="3317"/>
        <v>0</v>
      </c>
      <c r="K660" s="190">
        <f t="shared" si="3317"/>
        <v>0</v>
      </c>
      <c r="L660" s="190">
        <f t="shared" si="3317"/>
        <v>0</v>
      </c>
      <c r="M660" s="190">
        <f t="shared" si="3317"/>
        <v>0</v>
      </c>
      <c r="N660" s="190">
        <f t="shared" si="3317"/>
        <v>0</v>
      </c>
      <c r="O660" s="190">
        <f t="shared" si="3317"/>
        <v>0</v>
      </c>
      <c r="P660" s="190">
        <f t="shared" si="3317"/>
        <v>0</v>
      </c>
      <c r="Q660" s="190">
        <f t="shared" si="3317"/>
        <v>0</v>
      </c>
      <c r="R660" s="190">
        <f t="shared" si="3317"/>
        <v>0</v>
      </c>
      <c r="S660" s="190">
        <f t="shared" si="3317"/>
        <v>0</v>
      </c>
      <c r="T660" s="190">
        <f t="shared" si="3317"/>
        <v>0</v>
      </c>
      <c r="U660" s="190">
        <f t="shared" si="3317"/>
        <v>0</v>
      </c>
      <c r="V660" s="190">
        <f t="shared" si="3317"/>
        <v>0</v>
      </c>
      <c r="W660" s="190">
        <f t="shared" si="3317"/>
        <v>0</v>
      </c>
      <c r="X660" s="190">
        <f t="shared" si="3317"/>
        <v>0</v>
      </c>
      <c r="Y660" s="190">
        <f t="shared" si="3317"/>
        <v>0</v>
      </c>
      <c r="Z660" s="190">
        <f t="shared" si="3317"/>
        <v>0</v>
      </c>
      <c r="AA660" s="190">
        <f t="shared" si="3317"/>
        <v>0</v>
      </c>
      <c r="AB660" s="190">
        <f t="shared" si="3317"/>
        <v>0</v>
      </c>
      <c r="AC660" s="190">
        <f t="shared" si="3317"/>
        <v>0</v>
      </c>
      <c r="AD660" s="190">
        <f t="shared" si="3317"/>
        <v>0</v>
      </c>
      <c r="AE660" s="190">
        <f t="shared" si="3317"/>
        <v>0</v>
      </c>
      <c r="AF660" s="190">
        <f t="shared" si="3317"/>
        <v>0</v>
      </c>
      <c r="AG660" s="190">
        <f t="shared" si="3317"/>
        <v>0</v>
      </c>
      <c r="AH660" s="190">
        <f t="shared" si="3317"/>
        <v>0</v>
      </c>
      <c r="AI660" s="190">
        <f t="shared" si="3317"/>
        <v>0</v>
      </c>
      <c r="AJ660" s="190">
        <f t="shared" si="3317"/>
        <v>0</v>
      </c>
      <c r="AK660" s="190">
        <f t="shared" si="3317"/>
        <v>0</v>
      </c>
      <c r="AL660" s="190">
        <f t="shared" si="3317"/>
        <v>0</v>
      </c>
      <c r="AM660" s="190">
        <f t="shared" si="3317"/>
        <v>0</v>
      </c>
      <c r="AN660" s="190">
        <f t="shared" si="3317"/>
        <v>0</v>
      </c>
      <c r="AO660" s="190">
        <f t="shared" si="3317"/>
        <v>0</v>
      </c>
      <c r="AP660" s="190">
        <f t="shared" si="3317"/>
        <v>0</v>
      </c>
      <c r="AQ660" s="190">
        <f t="shared" si="3317"/>
        <v>0</v>
      </c>
      <c r="AR660" s="190">
        <f t="shared" si="3317"/>
        <v>0</v>
      </c>
      <c r="AS660" s="190">
        <f t="shared" si="3317"/>
        <v>0</v>
      </c>
      <c r="AT660" s="190">
        <f t="shared" si="3317"/>
        <v>0</v>
      </c>
      <c r="AU660" s="190">
        <f t="shared" si="3317"/>
        <v>0</v>
      </c>
      <c r="AV660" s="190">
        <f t="shared" si="3317"/>
        <v>0</v>
      </c>
      <c r="AW660" s="190">
        <f t="shared" si="3317"/>
        <v>0</v>
      </c>
      <c r="AX660" s="190">
        <f t="shared" si="3317"/>
        <v>0</v>
      </c>
      <c r="AY660" s="190">
        <f t="shared" si="3317"/>
        <v>0</v>
      </c>
      <c r="AZ660" s="190">
        <f t="shared" si="3317"/>
        <v>0</v>
      </c>
      <c r="BA660" s="190">
        <f t="shared" si="3317"/>
        <v>0</v>
      </c>
      <c r="BB660" s="190">
        <f t="shared" si="3317"/>
        <v>0</v>
      </c>
      <c r="BC660" s="190">
        <f t="shared" si="3317"/>
        <v>0</v>
      </c>
      <c r="BD660" s="190">
        <f t="shared" si="3317"/>
        <v>0</v>
      </c>
      <c r="BE660" s="190">
        <f t="shared" si="3317"/>
        <v>0</v>
      </c>
      <c r="BF660" s="190">
        <f t="shared" si="3317"/>
        <v>0</v>
      </c>
      <c r="BG660" s="190">
        <f t="shared" si="3317"/>
        <v>0</v>
      </c>
      <c r="BH660" s="190">
        <f t="shared" si="3317"/>
        <v>0</v>
      </c>
      <c r="BI660" s="190">
        <f t="shared" si="3317"/>
        <v>0</v>
      </c>
      <c r="BJ660" s="190">
        <f t="shared" si="3317"/>
        <v>0</v>
      </c>
      <c r="BK660" s="190">
        <f t="shared" si="3317"/>
        <v>0</v>
      </c>
      <c r="BL660" s="190">
        <f t="shared" si="3317"/>
        <v>0</v>
      </c>
      <c r="BM660" s="190">
        <f t="shared" si="3317"/>
        <v>0</v>
      </c>
      <c r="BN660" s="190">
        <f t="shared" si="3317"/>
        <v>0</v>
      </c>
    </row>
    <row r="661" spans="1:66" s="124" customFormat="1">
      <c r="C661" s="124" t="s">
        <v>33</v>
      </c>
      <c r="D661" s="190">
        <f t="shared" ref="D661:BN662" si="3318">IFERROR(D673,0)+IFERROR(D679,0)+IFERROR(D685,0)+IFERROR(D691,0)+IFERROR(D697,0)</f>
        <v>0</v>
      </c>
      <c r="E661" s="190">
        <f t="shared" si="3318"/>
        <v>0</v>
      </c>
      <c r="F661" s="190">
        <f t="shared" si="3318"/>
        <v>0</v>
      </c>
      <c r="G661" s="190">
        <f t="shared" si="3318"/>
        <v>0</v>
      </c>
      <c r="H661" s="190">
        <f t="shared" si="3318"/>
        <v>0</v>
      </c>
      <c r="I661" s="190">
        <f t="shared" si="3318"/>
        <v>0</v>
      </c>
      <c r="J661" s="190">
        <f t="shared" si="3318"/>
        <v>0</v>
      </c>
      <c r="K661" s="190">
        <f t="shared" si="3318"/>
        <v>0</v>
      </c>
      <c r="L661" s="190">
        <f t="shared" si="3318"/>
        <v>0</v>
      </c>
      <c r="M661" s="190">
        <f t="shared" si="3318"/>
        <v>0</v>
      </c>
      <c r="N661" s="190">
        <f t="shared" si="3318"/>
        <v>0</v>
      </c>
      <c r="O661" s="190">
        <f t="shared" si="3318"/>
        <v>0</v>
      </c>
      <c r="P661" s="190">
        <f t="shared" si="3318"/>
        <v>0</v>
      </c>
      <c r="Q661" s="190">
        <f t="shared" si="3318"/>
        <v>0</v>
      </c>
      <c r="R661" s="190">
        <f t="shared" si="3318"/>
        <v>0</v>
      </c>
      <c r="S661" s="190">
        <f t="shared" si="3318"/>
        <v>0</v>
      </c>
      <c r="T661" s="190">
        <f t="shared" si="3318"/>
        <v>0</v>
      </c>
      <c r="U661" s="190">
        <f t="shared" si="3318"/>
        <v>0</v>
      </c>
      <c r="V661" s="190">
        <f t="shared" si="3318"/>
        <v>0</v>
      </c>
      <c r="W661" s="190">
        <f t="shared" si="3318"/>
        <v>0</v>
      </c>
      <c r="X661" s="190">
        <f t="shared" si="3318"/>
        <v>0</v>
      </c>
      <c r="Y661" s="190">
        <f t="shared" si="3318"/>
        <v>0</v>
      </c>
      <c r="Z661" s="190">
        <f t="shared" si="3318"/>
        <v>0</v>
      </c>
      <c r="AA661" s="190">
        <f t="shared" si="3318"/>
        <v>0</v>
      </c>
      <c r="AB661" s="190">
        <f t="shared" si="3318"/>
        <v>0</v>
      </c>
      <c r="AC661" s="190">
        <f t="shared" si="3318"/>
        <v>0</v>
      </c>
      <c r="AD661" s="190">
        <f t="shared" si="3318"/>
        <v>0</v>
      </c>
      <c r="AE661" s="190">
        <f t="shared" si="3318"/>
        <v>0</v>
      </c>
      <c r="AF661" s="190">
        <f t="shared" si="3318"/>
        <v>0</v>
      </c>
      <c r="AG661" s="190">
        <f t="shared" si="3318"/>
        <v>0</v>
      </c>
      <c r="AH661" s="190">
        <f t="shared" si="3318"/>
        <v>0</v>
      </c>
      <c r="AI661" s="190">
        <f t="shared" si="3318"/>
        <v>0</v>
      </c>
      <c r="AJ661" s="190">
        <f t="shared" si="3318"/>
        <v>0</v>
      </c>
      <c r="AK661" s="190">
        <f t="shared" si="3318"/>
        <v>0</v>
      </c>
      <c r="AL661" s="190">
        <f t="shared" si="3318"/>
        <v>0</v>
      </c>
      <c r="AM661" s="190">
        <f t="shared" si="3318"/>
        <v>0</v>
      </c>
      <c r="AN661" s="190">
        <f t="shared" si="3318"/>
        <v>0</v>
      </c>
      <c r="AO661" s="190">
        <f t="shared" si="3318"/>
        <v>0</v>
      </c>
      <c r="AP661" s="190">
        <f t="shared" si="3318"/>
        <v>0</v>
      </c>
      <c r="AQ661" s="190">
        <f t="shared" si="3318"/>
        <v>0</v>
      </c>
      <c r="AR661" s="190">
        <f t="shared" si="3318"/>
        <v>0</v>
      </c>
      <c r="AS661" s="190">
        <f t="shared" si="3318"/>
        <v>0</v>
      </c>
      <c r="AT661" s="190">
        <f t="shared" si="3318"/>
        <v>0</v>
      </c>
      <c r="AU661" s="190">
        <f t="shared" si="3318"/>
        <v>0</v>
      </c>
      <c r="AV661" s="190">
        <f t="shared" si="3318"/>
        <v>0</v>
      </c>
      <c r="AW661" s="190">
        <f t="shared" si="3318"/>
        <v>0</v>
      </c>
      <c r="AX661" s="190">
        <f t="shared" si="3318"/>
        <v>0</v>
      </c>
      <c r="AY661" s="190">
        <f t="shared" si="3318"/>
        <v>0</v>
      </c>
      <c r="AZ661" s="190">
        <f t="shared" si="3318"/>
        <v>0</v>
      </c>
      <c r="BA661" s="190">
        <f t="shared" si="3318"/>
        <v>0</v>
      </c>
      <c r="BB661" s="190">
        <f t="shared" si="3318"/>
        <v>0</v>
      </c>
      <c r="BC661" s="190">
        <f t="shared" si="3318"/>
        <v>0</v>
      </c>
      <c r="BD661" s="190">
        <f t="shared" si="3318"/>
        <v>0</v>
      </c>
      <c r="BE661" s="190">
        <f t="shared" si="3318"/>
        <v>0</v>
      </c>
      <c r="BF661" s="190">
        <f t="shared" si="3318"/>
        <v>0</v>
      </c>
      <c r="BG661" s="190">
        <f t="shared" si="3318"/>
        <v>0</v>
      </c>
      <c r="BH661" s="190">
        <f t="shared" si="3318"/>
        <v>0</v>
      </c>
      <c r="BI661" s="190">
        <f t="shared" si="3318"/>
        <v>0</v>
      </c>
      <c r="BJ661" s="190">
        <f t="shared" si="3318"/>
        <v>0</v>
      </c>
      <c r="BK661" s="190">
        <f t="shared" si="3318"/>
        <v>0</v>
      </c>
      <c r="BL661" s="190">
        <f t="shared" si="3318"/>
        <v>0</v>
      </c>
      <c r="BM661" s="190">
        <f t="shared" si="3318"/>
        <v>0</v>
      </c>
      <c r="BN661" s="190">
        <f t="shared" si="3318"/>
        <v>0</v>
      </c>
    </row>
    <row r="662" spans="1:66" s="124" customFormat="1">
      <c r="C662" s="124" t="s">
        <v>304</v>
      </c>
      <c r="D662" s="190">
        <f t="shared" si="3318"/>
        <v>0</v>
      </c>
      <c r="E662" s="190">
        <f t="shared" si="3318"/>
        <v>0</v>
      </c>
      <c r="F662" s="190">
        <f t="shared" si="3318"/>
        <v>0</v>
      </c>
      <c r="G662" s="190">
        <f t="shared" si="3318"/>
        <v>0</v>
      </c>
      <c r="H662" s="190">
        <f t="shared" si="3318"/>
        <v>0</v>
      </c>
      <c r="I662" s="190">
        <f t="shared" si="3318"/>
        <v>0</v>
      </c>
      <c r="J662" s="190">
        <f t="shared" si="3318"/>
        <v>0</v>
      </c>
      <c r="K662" s="190">
        <f t="shared" si="3318"/>
        <v>0</v>
      </c>
      <c r="L662" s="190">
        <f t="shared" si="3318"/>
        <v>0</v>
      </c>
      <c r="M662" s="190">
        <f t="shared" si="3318"/>
        <v>0</v>
      </c>
      <c r="N662" s="190">
        <f t="shared" si="3318"/>
        <v>0</v>
      </c>
      <c r="O662" s="190">
        <f t="shared" si="3318"/>
        <v>0</v>
      </c>
      <c r="P662" s="190">
        <f t="shared" si="3318"/>
        <v>0</v>
      </c>
      <c r="Q662" s="190">
        <f t="shared" si="3318"/>
        <v>0</v>
      </c>
      <c r="R662" s="190">
        <f t="shared" si="3318"/>
        <v>0</v>
      </c>
      <c r="S662" s="190">
        <f t="shared" si="3318"/>
        <v>0</v>
      </c>
      <c r="T662" s="190">
        <f t="shared" si="3318"/>
        <v>0</v>
      </c>
      <c r="U662" s="190">
        <f t="shared" si="3318"/>
        <v>0</v>
      </c>
      <c r="V662" s="190">
        <f t="shared" si="3318"/>
        <v>0</v>
      </c>
      <c r="W662" s="190">
        <f t="shared" si="3318"/>
        <v>0</v>
      </c>
      <c r="X662" s="190">
        <f t="shared" si="3318"/>
        <v>0</v>
      </c>
      <c r="Y662" s="190">
        <f t="shared" si="3318"/>
        <v>0</v>
      </c>
      <c r="Z662" s="190">
        <f t="shared" si="3318"/>
        <v>0</v>
      </c>
      <c r="AA662" s="190">
        <f t="shared" si="3318"/>
        <v>0</v>
      </c>
      <c r="AB662" s="190">
        <f t="shared" si="3318"/>
        <v>0</v>
      </c>
      <c r="AC662" s="190">
        <f t="shared" si="3318"/>
        <v>0</v>
      </c>
      <c r="AD662" s="190">
        <f t="shared" si="3318"/>
        <v>0</v>
      </c>
      <c r="AE662" s="190">
        <f t="shared" si="3318"/>
        <v>0</v>
      </c>
      <c r="AF662" s="190">
        <f t="shared" si="3318"/>
        <v>0</v>
      </c>
      <c r="AG662" s="190">
        <f t="shared" si="3318"/>
        <v>0</v>
      </c>
      <c r="AH662" s="190">
        <f t="shared" si="3318"/>
        <v>0</v>
      </c>
      <c r="AI662" s="190">
        <f t="shared" si="3318"/>
        <v>0</v>
      </c>
      <c r="AJ662" s="190">
        <f t="shared" si="3318"/>
        <v>0</v>
      </c>
      <c r="AK662" s="190">
        <f t="shared" si="3318"/>
        <v>0</v>
      </c>
      <c r="AL662" s="190">
        <f t="shared" si="3318"/>
        <v>0</v>
      </c>
      <c r="AM662" s="190">
        <f t="shared" si="3318"/>
        <v>0</v>
      </c>
      <c r="AN662" s="190">
        <f t="shared" si="3318"/>
        <v>0</v>
      </c>
      <c r="AO662" s="190">
        <f t="shared" si="3318"/>
        <v>0</v>
      </c>
      <c r="AP662" s="190">
        <f t="shared" si="3318"/>
        <v>0</v>
      </c>
      <c r="AQ662" s="190">
        <f t="shared" si="3318"/>
        <v>0</v>
      </c>
      <c r="AR662" s="190">
        <f t="shared" si="3318"/>
        <v>0</v>
      </c>
      <c r="AS662" s="190">
        <f t="shared" si="3318"/>
        <v>0</v>
      </c>
      <c r="AT662" s="190">
        <f t="shared" si="3318"/>
        <v>0</v>
      </c>
      <c r="AU662" s="190">
        <f t="shared" si="3318"/>
        <v>0</v>
      </c>
      <c r="AV662" s="190">
        <f t="shared" si="3318"/>
        <v>0</v>
      </c>
      <c r="AW662" s="190">
        <f t="shared" si="3318"/>
        <v>0</v>
      </c>
      <c r="AX662" s="190">
        <f t="shared" si="3318"/>
        <v>0</v>
      </c>
      <c r="AY662" s="190">
        <f t="shared" si="3318"/>
        <v>0</v>
      </c>
      <c r="AZ662" s="190">
        <f t="shared" si="3318"/>
        <v>0</v>
      </c>
      <c r="BA662" s="190">
        <f t="shared" si="3318"/>
        <v>0</v>
      </c>
      <c r="BB662" s="190">
        <f t="shared" si="3318"/>
        <v>0</v>
      </c>
      <c r="BC662" s="190">
        <f t="shared" si="3318"/>
        <v>0</v>
      </c>
      <c r="BD662" s="190">
        <f t="shared" si="3318"/>
        <v>0</v>
      </c>
      <c r="BE662" s="190">
        <f t="shared" si="3318"/>
        <v>0</v>
      </c>
      <c r="BF662" s="190">
        <f t="shared" si="3318"/>
        <v>0</v>
      </c>
      <c r="BG662" s="190">
        <f t="shared" si="3318"/>
        <v>0</v>
      </c>
      <c r="BH662" s="190">
        <f t="shared" si="3318"/>
        <v>0</v>
      </c>
      <c r="BI662" s="190">
        <f t="shared" si="3318"/>
        <v>0</v>
      </c>
      <c r="BJ662" s="190">
        <f t="shared" si="3318"/>
        <v>0</v>
      </c>
      <c r="BK662" s="190">
        <f t="shared" si="3318"/>
        <v>0</v>
      </c>
      <c r="BL662" s="190">
        <f t="shared" si="3318"/>
        <v>0</v>
      </c>
      <c r="BM662" s="190">
        <f t="shared" si="3318"/>
        <v>0</v>
      </c>
      <c r="BN662" s="190">
        <f t="shared" si="3318"/>
        <v>0</v>
      </c>
    </row>
    <row r="663" spans="1:66" s="124" customFormat="1" hidden="1"/>
    <row r="664" spans="1:66" s="124" customFormat="1" hidden="1"/>
    <row r="665" spans="1:66" s="124" customFormat="1" hidden="1"/>
    <row r="666" spans="1:66" s="124" customFormat="1" hidden="1"/>
    <row r="667" spans="1:66" s="124" customFormat="1" hidden="1"/>
    <row r="668" spans="1:66" s="124" customFormat="1" hidden="1">
      <c r="A668" s="124" t="s">
        <v>300</v>
      </c>
      <c r="B668" s="124">
        <f>B657/5</f>
        <v>0</v>
      </c>
      <c r="C668" s="110"/>
      <c r="D668" s="124">
        <v>2015</v>
      </c>
      <c r="E668" s="124">
        <v>2016</v>
      </c>
      <c r="F668" s="124">
        <v>2017</v>
      </c>
      <c r="G668" s="124">
        <v>2018</v>
      </c>
      <c r="H668" s="124">
        <v>2019</v>
      </c>
      <c r="I668" s="124">
        <v>2020</v>
      </c>
      <c r="J668" s="124">
        <v>2021</v>
      </c>
      <c r="K668" s="124">
        <v>2022</v>
      </c>
      <c r="L668" s="124">
        <v>2023</v>
      </c>
      <c r="M668" s="124">
        <v>2024</v>
      </c>
      <c r="N668" s="124">
        <v>2025</v>
      </c>
      <c r="O668" s="124">
        <v>2026</v>
      </c>
      <c r="P668" s="124">
        <v>2027</v>
      </c>
      <c r="Q668" s="124">
        <v>2028</v>
      </c>
      <c r="R668" s="124">
        <v>2029</v>
      </c>
      <c r="S668" s="124">
        <v>2030</v>
      </c>
      <c r="T668" s="124">
        <v>2031</v>
      </c>
      <c r="U668" s="124">
        <v>2032</v>
      </c>
      <c r="V668" s="124">
        <v>2033</v>
      </c>
      <c r="W668" s="124">
        <v>2034</v>
      </c>
      <c r="X668" s="124">
        <v>2035</v>
      </c>
      <c r="Y668" s="124">
        <v>2036</v>
      </c>
      <c r="Z668" s="124">
        <v>2037</v>
      </c>
      <c r="AA668" s="124">
        <v>2038</v>
      </c>
      <c r="AB668" s="124">
        <v>2039</v>
      </c>
      <c r="AC668" s="124">
        <v>2040</v>
      </c>
      <c r="AD668" s="124">
        <v>2041</v>
      </c>
      <c r="AE668" s="124">
        <v>2042</v>
      </c>
      <c r="AF668" s="124">
        <v>2043</v>
      </c>
      <c r="AG668" s="124">
        <v>2044</v>
      </c>
      <c r="AH668" s="124">
        <v>2045</v>
      </c>
      <c r="AI668" s="124">
        <v>2046</v>
      </c>
      <c r="AJ668" s="124">
        <v>2047</v>
      </c>
      <c r="AK668" s="124">
        <v>2048</v>
      </c>
      <c r="AL668" s="124">
        <v>2049</v>
      </c>
      <c r="AM668" s="124">
        <v>2050</v>
      </c>
      <c r="AN668" s="124">
        <v>2051</v>
      </c>
      <c r="AO668" s="124">
        <v>2052</v>
      </c>
      <c r="AP668" s="124">
        <v>2053</v>
      </c>
      <c r="AQ668" s="124">
        <v>2054</v>
      </c>
      <c r="AR668" s="124">
        <v>2055</v>
      </c>
      <c r="AS668" s="124">
        <v>2056</v>
      </c>
      <c r="AT668" s="124">
        <v>2057</v>
      </c>
      <c r="AU668" s="124">
        <v>2058</v>
      </c>
      <c r="AV668" s="124">
        <v>2059</v>
      </c>
      <c r="AW668" s="124">
        <v>2060</v>
      </c>
      <c r="AX668" s="124">
        <v>2061</v>
      </c>
      <c r="AY668" s="124">
        <v>2062</v>
      </c>
      <c r="AZ668" s="124">
        <v>2063</v>
      </c>
      <c r="BA668" s="124">
        <v>2064</v>
      </c>
      <c r="BB668" s="124">
        <v>2065</v>
      </c>
      <c r="BC668" s="124">
        <v>2066</v>
      </c>
      <c r="BD668" s="124">
        <v>2067</v>
      </c>
      <c r="BE668" s="124">
        <v>2068</v>
      </c>
      <c r="BF668" s="124">
        <v>2069</v>
      </c>
      <c r="BG668" s="124">
        <v>2070</v>
      </c>
      <c r="BH668" s="124">
        <v>2071</v>
      </c>
      <c r="BI668" s="124">
        <v>2072</v>
      </c>
      <c r="BJ668" s="124">
        <v>2073</v>
      </c>
      <c r="BK668" s="124">
        <v>2074</v>
      </c>
      <c r="BL668" s="124">
        <v>2075</v>
      </c>
      <c r="BM668" s="124">
        <v>2076</v>
      </c>
      <c r="BN668" s="124">
        <v>2077</v>
      </c>
    </row>
    <row r="669" spans="1:66" s="124" customFormat="1" hidden="1">
      <c r="A669" s="124" t="s">
        <v>301</v>
      </c>
      <c r="B669" s="124">
        <f>B658</f>
        <v>30</v>
      </c>
      <c r="D669" s="124">
        <f>B669</f>
        <v>30</v>
      </c>
      <c r="E669" s="124">
        <f>IF(D669&gt;0,D669-1,0)</f>
        <v>29</v>
      </c>
      <c r="F669" s="124">
        <f t="shared" ref="F669" si="3319">IF(E669&gt;0,E669-1,0)</f>
        <v>28</v>
      </c>
      <c r="G669" s="124">
        <f t="shared" ref="G669" si="3320">IF(F669&gt;0,F669-1,0)</f>
        <v>27</v>
      </c>
      <c r="H669" s="124">
        <f t="shared" ref="H669" si="3321">IF(G669&gt;0,G669-1,0)</f>
        <v>26</v>
      </c>
      <c r="I669" s="124">
        <f t="shared" ref="I669" si="3322">IF(H669&gt;0,H669-1,0)</f>
        <v>25</v>
      </c>
      <c r="J669" s="124">
        <f t="shared" ref="J669" si="3323">IF(I669&gt;0,I669-1,0)</f>
        <v>24</v>
      </c>
      <c r="K669" s="124">
        <f t="shared" ref="K669" si="3324">IF(J669&gt;0,J669-1,0)</f>
        <v>23</v>
      </c>
      <c r="L669" s="124">
        <f t="shared" ref="L669" si="3325">IF(K669&gt;0,K669-1,0)</f>
        <v>22</v>
      </c>
      <c r="M669" s="124">
        <f t="shared" ref="M669" si="3326">IF(L669&gt;0,L669-1,0)</f>
        <v>21</v>
      </c>
      <c r="N669" s="124">
        <f t="shared" ref="N669" si="3327">IF(M669&gt;0,M669-1,0)</f>
        <v>20</v>
      </c>
      <c r="O669" s="124">
        <f t="shared" ref="O669" si="3328">IF(N669&gt;0,N669-1,0)</f>
        <v>19</v>
      </c>
      <c r="P669" s="124">
        <f t="shared" ref="P669" si="3329">IF(O669&gt;0,O669-1,0)</f>
        <v>18</v>
      </c>
      <c r="Q669" s="124">
        <f t="shared" ref="Q669" si="3330">IF(P669&gt;0,P669-1,0)</f>
        <v>17</v>
      </c>
      <c r="R669" s="124">
        <f t="shared" ref="R669" si="3331">IF(Q669&gt;0,Q669-1,0)</f>
        <v>16</v>
      </c>
      <c r="S669" s="124">
        <f t="shared" ref="S669" si="3332">IF(R669&gt;0,R669-1,0)</f>
        <v>15</v>
      </c>
      <c r="T669" s="124">
        <f t="shared" ref="T669" si="3333">IF(S669&gt;0,S669-1,0)</f>
        <v>14</v>
      </c>
      <c r="U669" s="124">
        <f t="shared" ref="U669" si="3334">IF(T669&gt;0,T669-1,0)</f>
        <v>13</v>
      </c>
      <c r="V669" s="124">
        <f t="shared" ref="V669" si="3335">IF(U669&gt;0,U669-1,0)</f>
        <v>12</v>
      </c>
      <c r="W669" s="124">
        <f t="shared" ref="W669" si="3336">IF(V669&gt;0,V669-1,0)</f>
        <v>11</v>
      </c>
      <c r="X669" s="124">
        <f t="shared" ref="X669" si="3337">IF(W669&gt;0,W669-1,0)</f>
        <v>10</v>
      </c>
      <c r="Y669" s="124">
        <f t="shared" ref="Y669" si="3338">IF(X669&gt;0,X669-1,0)</f>
        <v>9</v>
      </c>
      <c r="Z669" s="124">
        <f t="shared" ref="Z669" si="3339">IF(Y669&gt;0,Y669-1,0)</f>
        <v>8</v>
      </c>
      <c r="AA669" s="124">
        <f t="shared" ref="AA669" si="3340">IF(Z669&gt;0,Z669-1,0)</f>
        <v>7</v>
      </c>
      <c r="AB669" s="124">
        <f t="shared" ref="AB669" si="3341">IF(AA669&gt;0,AA669-1,0)</f>
        <v>6</v>
      </c>
      <c r="AC669" s="124">
        <f t="shared" ref="AC669" si="3342">IF(AB669&gt;0,AB669-1,0)</f>
        <v>5</v>
      </c>
      <c r="AD669" s="124">
        <f t="shared" ref="AD669" si="3343">IF(AC669&gt;0,AC669-1,0)</f>
        <v>4</v>
      </c>
      <c r="AE669" s="124">
        <f t="shared" ref="AE669" si="3344">IF(AD669&gt;0,AD669-1,0)</f>
        <v>3</v>
      </c>
      <c r="AF669" s="124">
        <f t="shared" ref="AF669" si="3345">IF(AE669&gt;0,AE669-1,0)</f>
        <v>2</v>
      </c>
      <c r="AG669" s="124">
        <f t="shared" ref="AG669" si="3346">IF(AF669&gt;0,AF669-1,0)</f>
        <v>1</v>
      </c>
      <c r="AH669" s="124">
        <f t="shared" ref="AH669" si="3347">IF(AG669&gt;0,AG669-1,0)</f>
        <v>0</v>
      </c>
      <c r="AI669" s="124">
        <f t="shared" ref="AI669" si="3348">IF(AH669&gt;0,AH669-1,0)</f>
        <v>0</v>
      </c>
      <c r="AJ669" s="124">
        <f t="shared" ref="AJ669" si="3349">IF(AI669&gt;0,AI669-1,0)</f>
        <v>0</v>
      </c>
      <c r="AK669" s="124">
        <f t="shared" ref="AK669" si="3350">IF(AJ669&gt;0,AJ669-1,0)</f>
        <v>0</v>
      </c>
      <c r="AL669" s="124">
        <f t="shared" ref="AL669" si="3351">IF(AK669&gt;0,AK669-1,0)</f>
        <v>0</v>
      </c>
      <c r="AM669" s="124">
        <f t="shared" ref="AM669" si="3352">IF(AL669&gt;0,AL669-1,0)</f>
        <v>0</v>
      </c>
      <c r="AN669" s="124">
        <f t="shared" ref="AN669" si="3353">IF(AM669&gt;0,AM669-1,0)</f>
        <v>0</v>
      </c>
      <c r="AO669" s="124">
        <f t="shared" ref="AO669" si="3354">IF(AN669&gt;0,AN669-1,0)</f>
        <v>0</v>
      </c>
      <c r="AP669" s="124">
        <f t="shared" ref="AP669" si="3355">IF(AO669&gt;0,AO669-1,0)</f>
        <v>0</v>
      </c>
      <c r="AQ669" s="124">
        <f t="shared" ref="AQ669" si="3356">IF(AP669&gt;0,AP669-1,0)</f>
        <v>0</v>
      </c>
      <c r="AR669" s="124">
        <f t="shared" ref="AR669" si="3357">IF(AQ669&gt;0,AQ669-1,0)</f>
        <v>0</v>
      </c>
      <c r="AS669" s="124">
        <f t="shared" ref="AS669" si="3358">IF(AR669&gt;0,AR669-1,0)</f>
        <v>0</v>
      </c>
      <c r="AT669" s="124">
        <f t="shared" ref="AT669" si="3359">IF(AS669&gt;0,AS669-1,0)</f>
        <v>0</v>
      </c>
      <c r="AU669" s="124">
        <f t="shared" ref="AU669" si="3360">IF(AT669&gt;0,AT669-1,0)</f>
        <v>0</v>
      </c>
      <c r="AV669" s="124">
        <f t="shared" ref="AV669" si="3361">IF(AU669&gt;0,AU669-1,0)</f>
        <v>0</v>
      </c>
      <c r="AW669" s="124">
        <f t="shared" ref="AW669" si="3362">IF(AV669&gt;0,AV669-1,0)</f>
        <v>0</v>
      </c>
      <c r="AX669" s="124">
        <f t="shared" ref="AX669" si="3363">IF(AW669&gt;0,AW669-1,0)</f>
        <v>0</v>
      </c>
      <c r="AY669" s="124">
        <f t="shared" ref="AY669" si="3364">IF(AX669&gt;0,AX669-1,0)</f>
        <v>0</v>
      </c>
      <c r="AZ669" s="124">
        <f t="shared" ref="AZ669" si="3365">IF(AY669&gt;0,AY669-1,0)</f>
        <v>0</v>
      </c>
      <c r="BA669" s="124">
        <f t="shared" ref="BA669" si="3366">IF(AZ669&gt;0,AZ669-1,0)</f>
        <v>0</v>
      </c>
      <c r="BB669" s="124">
        <f t="shared" ref="BB669" si="3367">IF(BA669&gt;0,BA669-1,0)</f>
        <v>0</v>
      </c>
      <c r="BC669" s="124">
        <f t="shared" ref="BC669" si="3368">IF(BB669&gt;0,BB669-1,0)</f>
        <v>0</v>
      </c>
      <c r="BD669" s="124">
        <f t="shared" ref="BD669" si="3369">IF(BC669&gt;0,BC669-1,0)</f>
        <v>0</v>
      </c>
      <c r="BE669" s="124">
        <f t="shared" ref="BE669" si="3370">IF(BD669&gt;0,BD669-1,0)</f>
        <v>0</v>
      </c>
      <c r="BF669" s="124">
        <f t="shared" ref="BF669" si="3371">IF(BE669&gt;0,BE669-1,0)</f>
        <v>0</v>
      </c>
      <c r="BG669" s="124">
        <f t="shared" ref="BG669" si="3372">IF(BF669&gt;0,BF669-1,0)</f>
        <v>0</v>
      </c>
      <c r="BH669" s="124">
        <f t="shared" ref="BH669" si="3373">IF(BG669&gt;0,BG669-1,0)</f>
        <v>0</v>
      </c>
      <c r="BI669" s="124">
        <f t="shared" ref="BI669" si="3374">IF(BH669&gt;0,BH669-1,0)</f>
        <v>0</v>
      </c>
      <c r="BJ669" s="124">
        <f t="shared" ref="BJ669" si="3375">IF(BI669&gt;0,BI669-1,0)</f>
        <v>0</v>
      </c>
      <c r="BK669" s="124">
        <f t="shared" ref="BK669" si="3376">IF(BJ669&gt;0,BJ669-1,0)</f>
        <v>0</v>
      </c>
      <c r="BL669" s="124">
        <f t="shared" ref="BL669" si="3377">IF(BK669&gt;0,BK669-1,0)</f>
        <v>0</v>
      </c>
      <c r="BM669" s="124">
        <f t="shared" ref="BM669" si="3378">IF(BL669&gt;0,BL669-1,0)</f>
        <v>0</v>
      </c>
      <c r="BN669" s="124">
        <f t="shared" ref="BN669" si="3379">IF(BM669&gt;0,BM669-1,0)</f>
        <v>0</v>
      </c>
    </row>
    <row r="670" spans="1:66" s="124" customFormat="1" hidden="1">
      <c r="D670" s="124">
        <f>B668</f>
        <v>0</v>
      </c>
      <c r="E670" s="124">
        <f>D674</f>
        <v>0</v>
      </c>
      <c r="F670" s="124">
        <f t="shared" ref="F670" si="3380">E674</f>
        <v>0</v>
      </c>
      <c r="G670" s="124">
        <f t="shared" ref="G670" si="3381">F674</f>
        <v>0</v>
      </c>
      <c r="H670" s="124">
        <f t="shared" ref="H670" si="3382">G674</f>
        <v>0</v>
      </c>
      <c r="I670" s="124">
        <f t="shared" ref="I670" si="3383">H674</f>
        <v>0</v>
      </c>
      <c r="J670" s="124">
        <f t="shared" ref="J670" si="3384">I674</f>
        <v>0</v>
      </c>
      <c r="K670" s="124">
        <f t="shared" ref="K670" si="3385">J674</f>
        <v>0</v>
      </c>
      <c r="L670" s="124">
        <f t="shared" ref="L670" si="3386">K674</f>
        <v>0</v>
      </c>
      <c r="M670" s="124">
        <f t="shared" ref="M670" si="3387">L674</f>
        <v>0</v>
      </c>
      <c r="N670" s="124">
        <f t="shared" ref="N670" si="3388">M674</f>
        <v>0</v>
      </c>
      <c r="O670" s="124">
        <f t="shared" ref="O670" si="3389">N674</f>
        <v>0</v>
      </c>
      <c r="P670" s="124">
        <f t="shared" ref="P670" si="3390">O674</f>
        <v>0</v>
      </c>
      <c r="Q670" s="124">
        <f t="shared" ref="Q670" si="3391">P674</f>
        <v>0</v>
      </c>
      <c r="R670" s="124">
        <f t="shared" ref="R670" si="3392">Q674</f>
        <v>0</v>
      </c>
      <c r="S670" s="124">
        <f t="shared" ref="S670" si="3393">R674</f>
        <v>0</v>
      </c>
      <c r="T670" s="124">
        <f t="shared" ref="T670" si="3394">S674</f>
        <v>0</v>
      </c>
      <c r="U670" s="124">
        <f t="shared" ref="U670" si="3395">T674</f>
        <v>0</v>
      </c>
      <c r="V670" s="124">
        <f t="shared" ref="V670" si="3396">U674</f>
        <v>0</v>
      </c>
      <c r="W670" s="124">
        <f t="shared" ref="W670" si="3397">V674</f>
        <v>0</v>
      </c>
      <c r="X670" s="124">
        <f t="shared" ref="X670" si="3398">W674</f>
        <v>0</v>
      </c>
      <c r="Y670" s="124">
        <f t="shared" ref="Y670" si="3399">X674</f>
        <v>0</v>
      </c>
      <c r="Z670" s="124">
        <f t="shared" ref="Z670" si="3400">Y674</f>
        <v>0</v>
      </c>
      <c r="AA670" s="124">
        <f t="shared" ref="AA670" si="3401">Z674</f>
        <v>0</v>
      </c>
      <c r="AB670" s="124">
        <f t="shared" ref="AB670" si="3402">AA674</f>
        <v>0</v>
      </c>
      <c r="AC670" s="124">
        <f t="shared" ref="AC670" si="3403">AB674</f>
        <v>0</v>
      </c>
      <c r="AD670" s="124">
        <f t="shared" ref="AD670" si="3404">AC674</f>
        <v>0</v>
      </c>
      <c r="AE670" s="124">
        <f t="shared" ref="AE670" si="3405">AD674</f>
        <v>0</v>
      </c>
      <c r="AF670" s="124">
        <f t="shared" ref="AF670" si="3406">AE674</f>
        <v>0</v>
      </c>
      <c r="AG670" s="124">
        <f t="shared" ref="AG670" si="3407">AF674</f>
        <v>0</v>
      </c>
      <c r="AH670" s="124">
        <f t="shared" ref="AH670" si="3408">AG674</f>
        <v>0</v>
      </c>
      <c r="AI670" s="124" t="e">
        <f t="shared" ref="AI670" si="3409">AH674</f>
        <v>#N/A</v>
      </c>
      <c r="AJ670" s="124" t="e">
        <f t="shared" ref="AJ670" si="3410">AI674</f>
        <v>#N/A</v>
      </c>
      <c r="AK670" s="124" t="e">
        <f t="shared" ref="AK670" si="3411">AJ674</f>
        <v>#N/A</v>
      </c>
      <c r="AL670" s="124" t="e">
        <f t="shared" ref="AL670" si="3412">AK674</f>
        <v>#N/A</v>
      </c>
      <c r="AM670" s="124" t="e">
        <f t="shared" ref="AM670" si="3413">AL674</f>
        <v>#N/A</v>
      </c>
      <c r="AN670" s="124" t="e">
        <f t="shared" ref="AN670" si="3414">AM674</f>
        <v>#N/A</v>
      </c>
      <c r="AO670" s="124" t="e">
        <f t="shared" ref="AO670" si="3415">AN674</f>
        <v>#N/A</v>
      </c>
      <c r="AP670" s="124" t="e">
        <f t="shared" ref="AP670" si="3416">AO674</f>
        <v>#N/A</v>
      </c>
      <c r="AQ670" s="124" t="e">
        <f t="shared" ref="AQ670" si="3417">AP674</f>
        <v>#N/A</v>
      </c>
      <c r="AR670" s="124" t="e">
        <f t="shared" ref="AR670" si="3418">AQ674</f>
        <v>#N/A</v>
      </c>
      <c r="AS670" s="124" t="e">
        <f t="shared" ref="AS670" si="3419">AR674</f>
        <v>#N/A</v>
      </c>
      <c r="AT670" s="124" t="e">
        <f t="shared" ref="AT670" si="3420">AS674</f>
        <v>#N/A</v>
      </c>
      <c r="AU670" s="124" t="e">
        <f t="shared" ref="AU670" si="3421">AT674</f>
        <v>#N/A</v>
      </c>
      <c r="AV670" s="124" t="e">
        <f t="shared" ref="AV670" si="3422">AU674</f>
        <v>#N/A</v>
      </c>
      <c r="AW670" s="124" t="e">
        <f t="shared" ref="AW670" si="3423">AV674</f>
        <v>#N/A</v>
      </c>
      <c r="AX670" s="124" t="e">
        <f t="shared" ref="AX670" si="3424">AW674</f>
        <v>#N/A</v>
      </c>
      <c r="AY670" s="124" t="e">
        <f t="shared" ref="AY670" si="3425">AX674</f>
        <v>#N/A</v>
      </c>
      <c r="AZ670" s="124" t="e">
        <f t="shared" ref="AZ670" si="3426">AY674</f>
        <v>#N/A</v>
      </c>
      <c r="BA670" s="124" t="e">
        <f t="shared" ref="BA670" si="3427">AZ674</f>
        <v>#N/A</v>
      </c>
      <c r="BB670" s="124" t="e">
        <f t="shared" ref="BB670" si="3428">BA674</f>
        <v>#N/A</v>
      </c>
      <c r="BC670" s="124" t="e">
        <f t="shared" ref="BC670" si="3429">BB674</f>
        <v>#N/A</v>
      </c>
      <c r="BD670" s="124" t="e">
        <f t="shared" ref="BD670" si="3430">BC674</f>
        <v>#N/A</v>
      </c>
      <c r="BE670" s="124" t="e">
        <f t="shared" ref="BE670" si="3431">BD674</f>
        <v>#N/A</v>
      </c>
      <c r="BF670" s="124" t="e">
        <f t="shared" ref="BF670" si="3432">BE674</f>
        <v>#N/A</v>
      </c>
      <c r="BG670" s="124" t="e">
        <f t="shared" ref="BG670" si="3433">BF674</f>
        <v>#N/A</v>
      </c>
      <c r="BH670" s="124" t="e">
        <f t="shared" ref="BH670" si="3434">BG674</f>
        <v>#N/A</v>
      </c>
      <c r="BI670" s="124" t="e">
        <f t="shared" ref="BI670" si="3435">BH674</f>
        <v>#N/A</v>
      </c>
      <c r="BJ670" s="124" t="e">
        <f t="shared" ref="BJ670" si="3436">BI674</f>
        <v>#N/A</v>
      </c>
      <c r="BK670" s="124" t="e">
        <f t="shared" ref="BK670" si="3437">BJ674</f>
        <v>#N/A</v>
      </c>
      <c r="BL670" s="124" t="e">
        <f t="shared" ref="BL670" si="3438">BK674</f>
        <v>#N/A</v>
      </c>
      <c r="BM670" s="124" t="e">
        <f t="shared" ref="BM670" si="3439">BL674</f>
        <v>#N/A</v>
      </c>
      <c r="BN670" s="124" t="e">
        <f t="shared" ref="BN670" si="3440">BM674</f>
        <v>#N/A</v>
      </c>
    </row>
    <row r="671" spans="1:66" s="124" customFormat="1" hidden="1">
      <c r="C671" s="124" t="s">
        <v>29</v>
      </c>
      <c r="D671" s="124">
        <f>IF($D669&gt;=1,($B668/HLOOKUP($D669,'Annuity Cal'!$H$7:$BE$11,2,FALSE))*HLOOKUP(D669,'Annuity Cal'!$H$7:$BE$11,3,FALSE),(IF(D669&lt;=(-1),D669,0)))</f>
        <v>0</v>
      </c>
      <c r="E671" s="124">
        <f>IF($D669&gt;=1,($B668/HLOOKUP($D669,'Annuity Cal'!$H$7:$BE$11,2,FALSE))*HLOOKUP(E669,'Annuity Cal'!$H$7:$BE$11,3,FALSE),(IF(E669&lt;=(-1),E669,0)))</f>
        <v>0</v>
      </c>
      <c r="F671" s="124">
        <f>IF($D669&gt;=1,($B668/HLOOKUP($D669,'Annuity Cal'!$H$7:$BE$11,2,FALSE))*HLOOKUP(F669,'Annuity Cal'!$H$7:$BE$11,3,FALSE),(IF(F669&lt;=(-1),F669,0)))</f>
        <v>0</v>
      </c>
      <c r="G671" s="124">
        <f>IF($D669&gt;=1,($B668/HLOOKUP($D669,'Annuity Cal'!$H$7:$BE$11,2,FALSE))*HLOOKUP(G669,'Annuity Cal'!$H$7:$BE$11,3,FALSE),(IF(G669&lt;=(-1),G669,0)))</f>
        <v>0</v>
      </c>
      <c r="H671" s="124">
        <f>IF($D669&gt;=1,($B668/HLOOKUP($D669,'Annuity Cal'!$H$7:$BE$11,2,FALSE))*HLOOKUP(H669,'Annuity Cal'!$H$7:$BE$11,3,FALSE),(IF(H669&lt;=(-1),H669,0)))</f>
        <v>0</v>
      </c>
      <c r="I671" s="124">
        <f>IF($D669&gt;=1,($B668/HLOOKUP($D669,'Annuity Cal'!$H$7:$BE$11,2,FALSE))*HLOOKUP(I669,'Annuity Cal'!$H$7:$BE$11,3,FALSE),(IF(I669&lt;=(-1),I669,0)))</f>
        <v>0</v>
      </c>
      <c r="J671" s="124">
        <f>IF($D669&gt;=1,($B668/HLOOKUP($D669,'Annuity Cal'!$H$7:$BE$11,2,FALSE))*HLOOKUP(J669,'Annuity Cal'!$H$7:$BE$11,3,FALSE),(IF(J669&lt;=(-1),J669,0)))</f>
        <v>0</v>
      </c>
      <c r="K671" s="124">
        <f>IF($D669&gt;=1,($B668/HLOOKUP($D669,'Annuity Cal'!$H$7:$BE$11,2,FALSE))*HLOOKUP(K669,'Annuity Cal'!$H$7:$BE$11,3,FALSE),(IF(K669&lt;=(-1),K669,0)))</f>
        <v>0</v>
      </c>
      <c r="L671" s="124">
        <f>IF($D669&gt;=1,($B668/HLOOKUP($D669,'Annuity Cal'!$H$7:$BE$11,2,FALSE))*HLOOKUP(L669,'Annuity Cal'!$H$7:$BE$11,3,FALSE),(IF(L669&lt;=(-1),L669,0)))</f>
        <v>0</v>
      </c>
      <c r="M671" s="124">
        <f>IF($D669&gt;=1,($B668/HLOOKUP($D669,'Annuity Cal'!$H$7:$BE$11,2,FALSE))*HLOOKUP(M669,'Annuity Cal'!$H$7:$BE$11,3,FALSE),(IF(M669&lt;=(-1),M669,0)))</f>
        <v>0</v>
      </c>
      <c r="N671" s="124">
        <f>IF($D669&gt;=1,($B668/HLOOKUP($D669,'Annuity Cal'!$H$7:$BE$11,2,FALSE))*HLOOKUP(N669,'Annuity Cal'!$H$7:$BE$11,3,FALSE),(IF(N669&lt;=(-1),N669,0)))</f>
        <v>0</v>
      </c>
      <c r="O671" s="124">
        <f>IF($D669&gt;=1,($B668/HLOOKUP($D669,'Annuity Cal'!$H$7:$BE$11,2,FALSE))*HLOOKUP(O669,'Annuity Cal'!$H$7:$BE$11,3,FALSE),(IF(O669&lt;=(-1),O669,0)))</f>
        <v>0</v>
      </c>
      <c r="P671" s="124">
        <f>IF($D669&gt;=1,($B668/HLOOKUP($D669,'Annuity Cal'!$H$7:$BE$11,2,FALSE))*HLOOKUP(P669,'Annuity Cal'!$H$7:$BE$11,3,FALSE),(IF(P669&lt;=(-1),P669,0)))</f>
        <v>0</v>
      </c>
      <c r="Q671" s="124">
        <f>IF($D669&gt;=1,($B668/HLOOKUP($D669,'Annuity Cal'!$H$7:$BE$11,2,FALSE))*HLOOKUP(Q669,'Annuity Cal'!$H$7:$BE$11,3,FALSE),(IF(Q669&lt;=(-1),Q669,0)))</f>
        <v>0</v>
      </c>
      <c r="R671" s="124">
        <f>IF($D669&gt;=1,($B668/HLOOKUP($D669,'Annuity Cal'!$H$7:$BE$11,2,FALSE))*HLOOKUP(R669,'Annuity Cal'!$H$7:$BE$11,3,FALSE),(IF(R669&lt;=(-1),R669,0)))</f>
        <v>0</v>
      </c>
      <c r="S671" s="124">
        <f>IF($D669&gt;=1,($B668/HLOOKUP($D669,'Annuity Cal'!$H$7:$BE$11,2,FALSE))*HLOOKUP(S669,'Annuity Cal'!$H$7:$BE$11,3,FALSE),(IF(S669&lt;=(-1),S669,0)))</f>
        <v>0</v>
      </c>
      <c r="T671" s="124">
        <f>IF($D669&gt;=1,($B668/HLOOKUP($D669,'Annuity Cal'!$H$7:$BE$11,2,FALSE))*HLOOKUP(T669,'Annuity Cal'!$H$7:$BE$11,3,FALSE),(IF(T669&lt;=(-1),T669,0)))</f>
        <v>0</v>
      </c>
      <c r="U671" s="124">
        <f>IF($D669&gt;=1,($B668/HLOOKUP($D669,'Annuity Cal'!$H$7:$BE$11,2,FALSE))*HLOOKUP(U669,'Annuity Cal'!$H$7:$BE$11,3,FALSE),(IF(U669&lt;=(-1),U669,0)))</f>
        <v>0</v>
      </c>
      <c r="V671" s="124">
        <f>IF($D669&gt;=1,($B668/HLOOKUP($D669,'Annuity Cal'!$H$7:$BE$11,2,FALSE))*HLOOKUP(V669,'Annuity Cal'!$H$7:$BE$11,3,FALSE),(IF(V669&lt;=(-1),V669,0)))</f>
        <v>0</v>
      </c>
      <c r="W671" s="124">
        <f>IF($D669&gt;=1,($B668/HLOOKUP($D669,'Annuity Cal'!$H$7:$BE$11,2,FALSE))*HLOOKUP(W669,'Annuity Cal'!$H$7:$BE$11,3,FALSE),(IF(W669&lt;=(-1),W669,0)))</f>
        <v>0</v>
      </c>
      <c r="X671" s="124">
        <f>IF($D669&gt;=1,($B668/HLOOKUP($D669,'Annuity Cal'!$H$7:$BE$11,2,FALSE))*HLOOKUP(X669,'Annuity Cal'!$H$7:$BE$11,3,FALSE),(IF(X669&lt;=(-1),X669,0)))</f>
        <v>0</v>
      </c>
      <c r="Y671" s="124">
        <f>IF($D669&gt;=1,($B668/HLOOKUP($D669,'Annuity Cal'!$H$7:$BE$11,2,FALSE))*HLOOKUP(Y669,'Annuity Cal'!$H$7:$BE$11,3,FALSE),(IF(Y669&lt;=(-1),Y669,0)))</f>
        <v>0</v>
      </c>
      <c r="Z671" s="124">
        <f>IF($D669&gt;=1,($B668/HLOOKUP($D669,'Annuity Cal'!$H$7:$BE$11,2,FALSE))*HLOOKUP(Z669,'Annuity Cal'!$H$7:$BE$11,3,FALSE),(IF(Z669&lt;=(-1),Z669,0)))</f>
        <v>0</v>
      </c>
      <c r="AA671" s="124">
        <f>IF($D669&gt;=1,($B668/HLOOKUP($D669,'Annuity Cal'!$H$7:$BE$11,2,FALSE))*HLOOKUP(AA669,'Annuity Cal'!$H$7:$BE$11,3,FALSE),(IF(AA669&lt;=(-1),AA669,0)))</f>
        <v>0</v>
      </c>
      <c r="AB671" s="124">
        <f>IF($D669&gt;=1,($B668/HLOOKUP($D669,'Annuity Cal'!$H$7:$BE$11,2,FALSE))*HLOOKUP(AB669,'Annuity Cal'!$H$7:$BE$11,3,FALSE),(IF(AB669&lt;=(-1),AB669,0)))</f>
        <v>0</v>
      </c>
      <c r="AC671" s="124">
        <f>IF($D669&gt;=1,($B668/HLOOKUP($D669,'Annuity Cal'!$H$7:$BE$11,2,FALSE))*HLOOKUP(AC669,'Annuity Cal'!$H$7:$BE$11,3,FALSE),(IF(AC669&lt;=(-1),AC669,0)))</f>
        <v>0</v>
      </c>
      <c r="AD671" s="124">
        <f>IF($D669&gt;=1,($B668/HLOOKUP($D669,'Annuity Cal'!$H$7:$BE$11,2,FALSE))*HLOOKUP(AD669,'Annuity Cal'!$H$7:$BE$11,3,FALSE),(IF(AD669&lt;=(-1),AD669,0)))</f>
        <v>0</v>
      </c>
      <c r="AE671" s="124">
        <f>IF($D669&gt;=1,($B668/HLOOKUP($D669,'Annuity Cal'!$H$7:$BE$11,2,FALSE))*HLOOKUP(AE669,'Annuity Cal'!$H$7:$BE$11,3,FALSE),(IF(AE669&lt;=(-1),AE669,0)))</f>
        <v>0</v>
      </c>
      <c r="AF671" s="124">
        <f>IF($D669&gt;=1,($B668/HLOOKUP($D669,'Annuity Cal'!$H$7:$BE$11,2,FALSE))*HLOOKUP(AF669,'Annuity Cal'!$H$7:$BE$11,3,FALSE),(IF(AF669&lt;=(-1),AF669,0)))</f>
        <v>0</v>
      </c>
      <c r="AG671" s="124">
        <f>IF($D669&gt;=1,($B668/HLOOKUP($D669,'Annuity Cal'!$H$7:$BE$11,2,FALSE))*HLOOKUP(AG669,'Annuity Cal'!$H$7:$BE$11,3,FALSE),(IF(AG669&lt;=(-1),AG669,0)))</f>
        <v>0</v>
      </c>
      <c r="AH671" s="124" t="e">
        <f>IF($D669&gt;=1,($B668/HLOOKUP($D669,'Annuity Cal'!$H$7:$BE$11,2,FALSE))*HLOOKUP(AH669,'Annuity Cal'!$H$7:$BE$11,3,FALSE),(IF(AH669&lt;=(-1),AH669,0)))</f>
        <v>#N/A</v>
      </c>
      <c r="AI671" s="124" t="e">
        <f>IF($D669&gt;=1,($B668/HLOOKUP($D669,'Annuity Cal'!$H$7:$BE$11,2,FALSE))*HLOOKUP(AI669,'Annuity Cal'!$H$7:$BE$11,3,FALSE),(IF(AI669&lt;=(-1),AI669,0)))</f>
        <v>#N/A</v>
      </c>
      <c r="AJ671" s="124" t="e">
        <f>IF($D669&gt;=1,($B668/HLOOKUP($D669,'Annuity Cal'!$H$7:$BE$11,2,FALSE))*HLOOKUP(AJ669,'Annuity Cal'!$H$7:$BE$11,3,FALSE),(IF(AJ669&lt;=(-1),AJ669,0)))</f>
        <v>#N/A</v>
      </c>
      <c r="AK671" s="124" t="e">
        <f>IF($D669&gt;=1,($B668/HLOOKUP($D669,'Annuity Cal'!$H$7:$BE$11,2,FALSE))*HLOOKUP(AK669,'Annuity Cal'!$H$7:$BE$11,3,FALSE),(IF(AK669&lt;=(-1),AK669,0)))</f>
        <v>#N/A</v>
      </c>
      <c r="AL671" s="124" t="e">
        <f>IF($D669&gt;=1,($B668/HLOOKUP($D669,'Annuity Cal'!$H$7:$BE$11,2,FALSE))*HLOOKUP(AL669,'Annuity Cal'!$H$7:$BE$11,3,FALSE),(IF(AL669&lt;=(-1),AL669,0)))</f>
        <v>#N/A</v>
      </c>
      <c r="AM671" s="124" t="e">
        <f>IF($D669&gt;=1,($B668/HLOOKUP($D669,'Annuity Cal'!$H$7:$BE$11,2,FALSE))*HLOOKUP(AM669,'Annuity Cal'!$H$7:$BE$11,3,FALSE),(IF(AM669&lt;=(-1),AM669,0)))</f>
        <v>#N/A</v>
      </c>
      <c r="AN671" s="124" t="e">
        <f>IF($D669&gt;=1,($B668/HLOOKUP($D669,'Annuity Cal'!$H$7:$BE$11,2,FALSE))*HLOOKUP(AN669,'Annuity Cal'!$H$7:$BE$11,3,FALSE),(IF(AN669&lt;=(-1),AN669,0)))</f>
        <v>#N/A</v>
      </c>
      <c r="AO671" s="124" t="e">
        <f>IF($D669&gt;=1,($B668/HLOOKUP($D669,'Annuity Cal'!$H$7:$BE$11,2,FALSE))*HLOOKUP(AO669,'Annuity Cal'!$H$7:$BE$11,3,FALSE),(IF(AO669&lt;=(-1),AO669,0)))</f>
        <v>#N/A</v>
      </c>
      <c r="AP671" s="124" t="e">
        <f>IF($D669&gt;=1,($B668/HLOOKUP($D669,'Annuity Cal'!$H$7:$BE$11,2,FALSE))*HLOOKUP(AP669,'Annuity Cal'!$H$7:$BE$11,3,FALSE),(IF(AP669&lt;=(-1),AP669,0)))</f>
        <v>#N/A</v>
      </c>
      <c r="AQ671" s="124" t="e">
        <f>IF($D669&gt;=1,($B668/HLOOKUP($D669,'Annuity Cal'!$H$7:$BE$11,2,FALSE))*HLOOKUP(AQ669,'Annuity Cal'!$H$7:$BE$11,3,FALSE),(IF(AQ669&lt;=(-1),AQ669,0)))</f>
        <v>#N/A</v>
      </c>
      <c r="AR671" s="124" t="e">
        <f>IF($D669&gt;=1,($B668/HLOOKUP($D669,'Annuity Cal'!$H$7:$BE$11,2,FALSE))*HLOOKUP(AR669,'Annuity Cal'!$H$7:$BE$11,3,FALSE),(IF(AR669&lt;=(-1),AR669,0)))</f>
        <v>#N/A</v>
      </c>
      <c r="AS671" s="124" t="e">
        <f>IF($D669&gt;=1,($B668/HLOOKUP($D669,'Annuity Cal'!$H$7:$BE$11,2,FALSE))*HLOOKUP(AS669,'Annuity Cal'!$H$7:$BE$11,3,FALSE),(IF(AS669&lt;=(-1),AS669,0)))</f>
        <v>#N/A</v>
      </c>
      <c r="AT671" s="124" t="e">
        <f>IF($D669&gt;=1,($B668/HLOOKUP($D669,'Annuity Cal'!$H$7:$BE$11,2,FALSE))*HLOOKUP(AT669,'Annuity Cal'!$H$7:$BE$11,3,FALSE),(IF(AT669&lt;=(-1),AT669,0)))</f>
        <v>#N/A</v>
      </c>
      <c r="AU671" s="124" t="e">
        <f>IF($D669&gt;=1,($B668/HLOOKUP($D669,'Annuity Cal'!$H$7:$BE$11,2,FALSE))*HLOOKUP(AU669,'Annuity Cal'!$H$7:$BE$11,3,FALSE),(IF(AU669&lt;=(-1),AU669,0)))</f>
        <v>#N/A</v>
      </c>
      <c r="AV671" s="124" t="e">
        <f>IF($D669&gt;=1,($B668/HLOOKUP($D669,'Annuity Cal'!$H$7:$BE$11,2,FALSE))*HLOOKUP(AV669,'Annuity Cal'!$H$7:$BE$11,3,FALSE),(IF(AV669&lt;=(-1),AV669,0)))</f>
        <v>#N/A</v>
      </c>
      <c r="AW671" s="124" t="e">
        <f>IF($D669&gt;=1,($B668/HLOOKUP($D669,'Annuity Cal'!$H$7:$BE$11,2,FALSE))*HLOOKUP(AW669,'Annuity Cal'!$H$7:$BE$11,3,FALSE),(IF(AW669&lt;=(-1),AW669,0)))</f>
        <v>#N/A</v>
      </c>
      <c r="AX671" s="124" t="e">
        <f>IF($D669&gt;=1,($B668/HLOOKUP($D669,'Annuity Cal'!$H$7:$BE$11,2,FALSE))*HLOOKUP(AX669,'Annuity Cal'!$H$7:$BE$11,3,FALSE),(IF(AX669&lt;=(-1),AX669,0)))</f>
        <v>#N/A</v>
      </c>
      <c r="AY671" s="124" t="e">
        <f>IF($D669&gt;=1,($B668/HLOOKUP($D669,'Annuity Cal'!$H$7:$BE$11,2,FALSE))*HLOOKUP(AY669,'Annuity Cal'!$H$7:$BE$11,3,FALSE),(IF(AY669&lt;=(-1),AY669,0)))</f>
        <v>#N/A</v>
      </c>
      <c r="AZ671" s="124" t="e">
        <f>IF($D669&gt;=1,($B668/HLOOKUP($D669,'Annuity Cal'!$H$7:$BE$11,2,FALSE))*HLOOKUP(AZ669,'Annuity Cal'!$H$7:$BE$11,3,FALSE),(IF(AZ669&lt;=(-1),AZ669,0)))</f>
        <v>#N/A</v>
      </c>
      <c r="BA671" s="124" t="e">
        <f>IF($D669&gt;=1,($B668/HLOOKUP($D669,'Annuity Cal'!$H$7:$BE$11,2,FALSE))*HLOOKUP(BA669,'Annuity Cal'!$H$7:$BE$11,3,FALSE),(IF(BA669&lt;=(-1),BA669,0)))</f>
        <v>#N/A</v>
      </c>
      <c r="BB671" s="124" t="e">
        <f>IF($D669&gt;=1,($B668/HLOOKUP($D669,'Annuity Cal'!$H$7:$BE$11,2,FALSE))*HLOOKUP(BB669,'Annuity Cal'!$H$7:$BE$11,3,FALSE),(IF(BB669&lt;=(-1),BB669,0)))</f>
        <v>#N/A</v>
      </c>
      <c r="BC671" s="124" t="e">
        <f>IF($D669&gt;=1,($B668/HLOOKUP($D669,'Annuity Cal'!$H$7:$BE$11,2,FALSE))*HLOOKUP(BC669,'Annuity Cal'!$H$7:$BE$11,3,FALSE),(IF(BC669&lt;=(-1),BC669,0)))</f>
        <v>#N/A</v>
      </c>
      <c r="BD671" s="124" t="e">
        <f>IF($D669&gt;=1,($B668/HLOOKUP($D669,'Annuity Cal'!$H$7:$BE$11,2,FALSE))*HLOOKUP(BD669,'Annuity Cal'!$H$7:$BE$11,3,FALSE),(IF(BD669&lt;=(-1),BD669,0)))</f>
        <v>#N/A</v>
      </c>
      <c r="BE671" s="124" t="e">
        <f>IF($D669&gt;=1,($B668/HLOOKUP($D669,'Annuity Cal'!$H$7:$BE$11,2,FALSE))*HLOOKUP(BE669,'Annuity Cal'!$H$7:$BE$11,3,FALSE),(IF(BE669&lt;=(-1),BE669,0)))</f>
        <v>#N/A</v>
      </c>
      <c r="BF671" s="124" t="e">
        <f>IF($D669&gt;=1,($B668/HLOOKUP($D669,'Annuity Cal'!$H$7:$BE$11,2,FALSE))*HLOOKUP(BF669,'Annuity Cal'!$H$7:$BE$11,3,FALSE),(IF(BF669&lt;=(-1),BF669,0)))</f>
        <v>#N/A</v>
      </c>
      <c r="BG671" s="124" t="e">
        <f>IF($D669&gt;=1,($B668/HLOOKUP($D669,'Annuity Cal'!$H$7:$BE$11,2,FALSE))*HLOOKUP(BG669,'Annuity Cal'!$H$7:$BE$11,3,FALSE),(IF(BG669&lt;=(-1),BG669,0)))</f>
        <v>#N/A</v>
      </c>
      <c r="BH671" s="124" t="e">
        <f>IF($D669&gt;=1,($B668/HLOOKUP($D669,'Annuity Cal'!$H$7:$BE$11,2,FALSE))*HLOOKUP(BH669,'Annuity Cal'!$H$7:$BE$11,3,FALSE),(IF(BH669&lt;=(-1),BH669,0)))</f>
        <v>#N/A</v>
      </c>
      <c r="BI671" s="124" t="e">
        <f>IF($D669&gt;=1,($B668/HLOOKUP($D669,'Annuity Cal'!$H$7:$BE$11,2,FALSE))*HLOOKUP(BI669,'Annuity Cal'!$H$7:$BE$11,3,FALSE),(IF(BI669&lt;=(-1),BI669,0)))</f>
        <v>#N/A</v>
      </c>
      <c r="BJ671" s="124" t="e">
        <f>IF($D669&gt;=1,($B668/HLOOKUP($D669,'Annuity Cal'!$H$7:$BE$11,2,FALSE))*HLOOKUP(BJ669,'Annuity Cal'!$H$7:$BE$11,3,FALSE),(IF(BJ669&lt;=(-1),BJ669,0)))</f>
        <v>#N/A</v>
      </c>
      <c r="BK671" s="124" t="e">
        <f>IF($D669&gt;=1,($B668/HLOOKUP($D669,'Annuity Cal'!$H$7:$BE$11,2,FALSE))*HLOOKUP(BK669,'Annuity Cal'!$H$7:$BE$11,3,FALSE),(IF(BK669&lt;=(-1),BK669,0)))</f>
        <v>#N/A</v>
      </c>
      <c r="BL671" s="124" t="e">
        <f>IF($D669&gt;=1,($B668/HLOOKUP($D669,'Annuity Cal'!$H$7:$BE$11,2,FALSE))*HLOOKUP(BL669,'Annuity Cal'!$H$7:$BE$11,3,FALSE),(IF(BL669&lt;=(-1),BL669,0)))</f>
        <v>#N/A</v>
      </c>
      <c r="BM671" s="124" t="e">
        <f>IF($D669&gt;=1,($B668/HLOOKUP($D669,'Annuity Cal'!$H$7:$BE$11,2,FALSE))*HLOOKUP(BM669,'Annuity Cal'!$H$7:$BE$11,3,FALSE),(IF(BM669&lt;=(-1),BM669,0)))</f>
        <v>#N/A</v>
      </c>
      <c r="BN671" s="124" t="e">
        <f>IF($D669&gt;=1,($B668/HLOOKUP($D669,'Annuity Cal'!$H$7:$BE$11,2,FALSE))*HLOOKUP(BN669,'Annuity Cal'!$H$7:$BE$11,3,FALSE),(IF(BN669&lt;=(-1),BN669,0)))</f>
        <v>#N/A</v>
      </c>
    </row>
    <row r="672" spans="1:66" s="124" customFormat="1" hidden="1">
      <c r="C672" s="124" t="s">
        <v>31</v>
      </c>
      <c r="D672" s="124">
        <f>IF($D669&gt;=1,($B668/HLOOKUP($D669,'Annuity Cal'!$H$7:$BE$11,2,FALSE))*HLOOKUP(D669,'Annuity Cal'!$H$7:$BE$11,4,FALSE),(IF(D669&lt;=(-1),D669,0)))</f>
        <v>0</v>
      </c>
      <c r="E672" s="124">
        <f>IF($D669&gt;=1,($B668/HLOOKUP($D669,'Annuity Cal'!$H$7:$BE$11,2,FALSE))*HLOOKUP(E669,'Annuity Cal'!$H$7:$BE$11,4,FALSE),(IF(E669&lt;=(-1),E669,0)))</f>
        <v>0</v>
      </c>
      <c r="F672" s="124">
        <f>IF($D669&gt;=1,($B668/HLOOKUP($D669,'Annuity Cal'!$H$7:$BE$11,2,FALSE))*HLOOKUP(F669,'Annuity Cal'!$H$7:$BE$11,4,FALSE),(IF(F669&lt;=(-1),F669,0)))</f>
        <v>0</v>
      </c>
      <c r="G672" s="124">
        <f>IF($D669&gt;=1,($B668/HLOOKUP($D669,'Annuity Cal'!$H$7:$BE$11,2,FALSE))*HLOOKUP(G669,'Annuity Cal'!$H$7:$BE$11,4,FALSE),(IF(G669&lt;=(-1),G669,0)))</f>
        <v>0</v>
      </c>
      <c r="H672" s="124">
        <f>IF($D669&gt;=1,($B668/HLOOKUP($D669,'Annuity Cal'!$H$7:$BE$11,2,FALSE))*HLOOKUP(H669,'Annuity Cal'!$H$7:$BE$11,4,FALSE),(IF(H669&lt;=(-1),H669,0)))</f>
        <v>0</v>
      </c>
      <c r="I672" s="124">
        <f>IF($D669&gt;=1,($B668/HLOOKUP($D669,'Annuity Cal'!$H$7:$BE$11,2,FALSE))*HLOOKUP(I669,'Annuity Cal'!$H$7:$BE$11,4,FALSE),(IF(I669&lt;=(-1),I669,0)))</f>
        <v>0</v>
      </c>
      <c r="J672" s="124">
        <f>IF($D669&gt;=1,($B668/HLOOKUP($D669,'Annuity Cal'!$H$7:$BE$11,2,FALSE))*HLOOKUP(J669,'Annuity Cal'!$H$7:$BE$11,4,FALSE),(IF(J669&lt;=(-1),J669,0)))</f>
        <v>0</v>
      </c>
      <c r="K672" s="124">
        <f>IF($D669&gt;=1,($B668/HLOOKUP($D669,'Annuity Cal'!$H$7:$BE$11,2,FALSE))*HLOOKUP(K669,'Annuity Cal'!$H$7:$BE$11,4,FALSE),(IF(K669&lt;=(-1),K669,0)))</f>
        <v>0</v>
      </c>
      <c r="L672" s="124">
        <f>IF($D669&gt;=1,($B668/HLOOKUP($D669,'Annuity Cal'!$H$7:$BE$11,2,FALSE))*HLOOKUP(L669,'Annuity Cal'!$H$7:$BE$11,4,FALSE),(IF(L669&lt;=(-1),L669,0)))</f>
        <v>0</v>
      </c>
      <c r="M672" s="124">
        <f>IF($D669&gt;=1,($B668/HLOOKUP($D669,'Annuity Cal'!$H$7:$BE$11,2,FALSE))*HLOOKUP(M669,'Annuity Cal'!$H$7:$BE$11,4,FALSE),(IF(M669&lt;=(-1),M669,0)))</f>
        <v>0</v>
      </c>
      <c r="N672" s="124">
        <f>IF($D669&gt;=1,($B668/HLOOKUP($D669,'Annuity Cal'!$H$7:$BE$11,2,FALSE))*HLOOKUP(N669,'Annuity Cal'!$H$7:$BE$11,4,FALSE),(IF(N669&lt;=(-1),N669,0)))</f>
        <v>0</v>
      </c>
      <c r="O672" s="124">
        <f>IF($D669&gt;=1,($B668/HLOOKUP($D669,'Annuity Cal'!$H$7:$BE$11,2,FALSE))*HLOOKUP(O669,'Annuity Cal'!$H$7:$BE$11,4,FALSE),(IF(O669&lt;=(-1),O669,0)))</f>
        <v>0</v>
      </c>
      <c r="P672" s="124">
        <f>IF($D669&gt;=1,($B668/HLOOKUP($D669,'Annuity Cal'!$H$7:$BE$11,2,FALSE))*HLOOKUP(P669,'Annuity Cal'!$H$7:$BE$11,4,FALSE),(IF(P669&lt;=(-1),P669,0)))</f>
        <v>0</v>
      </c>
      <c r="Q672" s="124">
        <f>IF($D669&gt;=1,($B668/HLOOKUP($D669,'Annuity Cal'!$H$7:$BE$11,2,FALSE))*HLOOKUP(Q669,'Annuity Cal'!$H$7:$BE$11,4,FALSE),(IF(Q669&lt;=(-1),Q669,0)))</f>
        <v>0</v>
      </c>
      <c r="R672" s="124">
        <f>IF($D669&gt;=1,($B668/HLOOKUP($D669,'Annuity Cal'!$H$7:$BE$11,2,FALSE))*HLOOKUP(R669,'Annuity Cal'!$H$7:$BE$11,4,FALSE),(IF(R669&lt;=(-1),R669,0)))</f>
        <v>0</v>
      </c>
      <c r="S672" s="124">
        <f>IF($D669&gt;=1,($B668/HLOOKUP($D669,'Annuity Cal'!$H$7:$BE$11,2,FALSE))*HLOOKUP(S669,'Annuity Cal'!$H$7:$BE$11,4,FALSE),(IF(S669&lt;=(-1),S669,0)))</f>
        <v>0</v>
      </c>
      <c r="T672" s="124">
        <f>IF($D669&gt;=1,($B668/HLOOKUP($D669,'Annuity Cal'!$H$7:$BE$11,2,FALSE))*HLOOKUP(T669,'Annuity Cal'!$H$7:$BE$11,4,FALSE),(IF(T669&lt;=(-1),T669,0)))</f>
        <v>0</v>
      </c>
      <c r="U672" s="124">
        <f>IF($D669&gt;=1,($B668/HLOOKUP($D669,'Annuity Cal'!$H$7:$BE$11,2,FALSE))*HLOOKUP(U669,'Annuity Cal'!$H$7:$BE$11,4,FALSE),(IF(U669&lt;=(-1),U669,0)))</f>
        <v>0</v>
      </c>
      <c r="V672" s="124">
        <f>IF($D669&gt;=1,($B668/HLOOKUP($D669,'Annuity Cal'!$H$7:$BE$11,2,FALSE))*HLOOKUP(V669,'Annuity Cal'!$H$7:$BE$11,4,FALSE),(IF(V669&lt;=(-1),V669,0)))</f>
        <v>0</v>
      </c>
      <c r="W672" s="124">
        <f>IF($D669&gt;=1,($B668/HLOOKUP($D669,'Annuity Cal'!$H$7:$BE$11,2,FALSE))*HLOOKUP(W669,'Annuity Cal'!$H$7:$BE$11,4,FALSE),(IF(W669&lt;=(-1),W669,0)))</f>
        <v>0</v>
      </c>
      <c r="X672" s="124">
        <f>IF($D669&gt;=1,($B668/HLOOKUP($D669,'Annuity Cal'!$H$7:$BE$11,2,FALSE))*HLOOKUP(X669,'Annuity Cal'!$H$7:$BE$11,4,FALSE),(IF(X669&lt;=(-1),X669,0)))</f>
        <v>0</v>
      </c>
      <c r="Y672" s="124">
        <f>IF($D669&gt;=1,($B668/HLOOKUP($D669,'Annuity Cal'!$H$7:$BE$11,2,FALSE))*HLOOKUP(Y669,'Annuity Cal'!$H$7:$BE$11,4,FALSE),(IF(Y669&lt;=(-1),Y669,0)))</f>
        <v>0</v>
      </c>
      <c r="Z672" s="124">
        <f>IF($D669&gt;=1,($B668/HLOOKUP($D669,'Annuity Cal'!$H$7:$BE$11,2,FALSE))*HLOOKUP(Z669,'Annuity Cal'!$H$7:$BE$11,4,FALSE),(IF(Z669&lt;=(-1),Z669,0)))</f>
        <v>0</v>
      </c>
      <c r="AA672" s="124">
        <f>IF($D669&gt;=1,($B668/HLOOKUP($D669,'Annuity Cal'!$H$7:$BE$11,2,FALSE))*HLOOKUP(AA669,'Annuity Cal'!$H$7:$BE$11,4,FALSE),(IF(AA669&lt;=(-1),AA669,0)))</f>
        <v>0</v>
      </c>
      <c r="AB672" s="124">
        <f>IF($D669&gt;=1,($B668/HLOOKUP($D669,'Annuity Cal'!$H$7:$BE$11,2,FALSE))*HLOOKUP(AB669,'Annuity Cal'!$H$7:$BE$11,4,FALSE),(IF(AB669&lt;=(-1),AB669,0)))</f>
        <v>0</v>
      </c>
      <c r="AC672" s="124">
        <f>IF($D669&gt;=1,($B668/HLOOKUP($D669,'Annuity Cal'!$H$7:$BE$11,2,FALSE))*HLOOKUP(AC669,'Annuity Cal'!$H$7:$BE$11,4,FALSE),(IF(AC669&lt;=(-1),AC669,0)))</f>
        <v>0</v>
      </c>
      <c r="AD672" s="124">
        <f>IF($D669&gt;=1,($B668/HLOOKUP($D669,'Annuity Cal'!$H$7:$BE$11,2,FALSE))*HLOOKUP(AD669,'Annuity Cal'!$H$7:$BE$11,4,FALSE),(IF(AD669&lt;=(-1),AD669,0)))</f>
        <v>0</v>
      </c>
      <c r="AE672" s="124">
        <f>IF($D669&gt;=1,($B668/HLOOKUP($D669,'Annuity Cal'!$H$7:$BE$11,2,FALSE))*HLOOKUP(AE669,'Annuity Cal'!$H$7:$BE$11,4,FALSE),(IF(AE669&lt;=(-1),AE669,0)))</f>
        <v>0</v>
      </c>
      <c r="AF672" s="124">
        <f>IF($D669&gt;=1,($B668/HLOOKUP($D669,'Annuity Cal'!$H$7:$BE$11,2,FALSE))*HLOOKUP(AF669,'Annuity Cal'!$H$7:$BE$11,4,FALSE),(IF(AF669&lt;=(-1),AF669,0)))</f>
        <v>0</v>
      </c>
      <c r="AG672" s="124">
        <f>IF($D669&gt;=1,($B668/HLOOKUP($D669,'Annuity Cal'!$H$7:$BE$11,2,FALSE))*HLOOKUP(AG669,'Annuity Cal'!$H$7:$BE$11,4,FALSE),(IF(AG669&lt;=(-1),AG669,0)))</f>
        <v>0</v>
      </c>
      <c r="AH672" s="124" t="e">
        <f>IF($D669&gt;=1,($B668/HLOOKUP($D669,'Annuity Cal'!$H$7:$BE$11,2,FALSE))*HLOOKUP(AH669,'Annuity Cal'!$H$7:$BE$11,4,FALSE),(IF(AH669&lt;=(-1),AH669,0)))</f>
        <v>#N/A</v>
      </c>
      <c r="AI672" s="124" t="e">
        <f>IF($D669&gt;=1,($B668/HLOOKUP($D669,'Annuity Cal'!$H$7:$BE$11,2,FALSE))*HLOOKUP(AI669,'Annuity Cal'!$H$7:$BE$11,4,FALSE),(IF(AI669&lt;=(-1),AI669,0)))</f>
        <v>#N/A</v>
      </c>
      <c r="AJ672" s="124" t="e">
        <f>IF($D669&gt;=1,($B668/HLOOKUP($D669,'Annuity Cal'!$H$7:$BE$11,2,FALSE))*HLOOKUP(AJ669,'Annuity Cal'!$H$7:$BE$11,4,FALSE),(IF(AJ669&lt;=(-1),AJ669,0)))</f>
        <v>#N/A</v>
      </c>
      <c r="AK672" s="124" t="e">
        <f>IF($D669&gt;=1,($B668/HLOOKUP($D669,'Annuity Cal'!$H$7:$BE$11,2,FALSE))*HLOOKUP(AK669,'Annuity Cal'!$H$7:$BE$11,4,FALSE),(IF(AK669&lt;=(-1),AK669,0)))</f>
        <v>#N/A</v>
      </c>
      <c r="AL672" s="124" t="e">
        <f>IF($D669&gt;=1,($B668/HLOOKUP($D669,'Annuity Cal'!$H$7:$BE$11,2,FALSE))*HLOOKUP(AL669,'Annuity Cal'!$H$7:$BE$11,4,FALSE),(IF(AL669&lt;=(-1),AL669,0)))</f>
        <v>#N/A</v>
      </c>
      <c r="AM672" s="124" t="e">
        <f>IF($D669&gt;=1,($B668/HLOOKUP($D669,'Annuity Cal'!$H$7:$BE$11,2,FALSE))*HLOOKUP(AM669,'Annuity Cal'!$H$7:$BE$11,4,FALSE),(IF(AM669&lt;=(-1),AM669,0)))</f>
        <v>#N/A</v>
      </c>
      <c r="AN672" s="124" t="e">
        <f>IF($D669&gt;=1,($B668/HLOOKUP($D669,'Annuity Cal'!$H$7:$BE$11,2,FALSE))*HLOOKUP(AN669,'Annuity Cal'!$H$7:$BE$11,4,FALSE),(IF(AN669&lt;=(-1),AN669,0)))</f>
        <v>#N/A</v>
      </c>
      <c r="AO672" s="124" t="e">
        <f>IF($D669&gt;=1,($B668/HLOOKUP($D669,'Annuity Cal'!$H$7:$BE$11,2,FALSE))*HLOOKUP(AO669,'Annuity Cal'!$H$7:$BE$11,4,FALSE),(IF(AO669&lt;=(-1),AO669,0)))</f>
        <v>#N/A</v>
      </c>
      <c r="AP672" s="124" t="e">
        <f>IF($D669&gt;=1,($B668/HLOOKUP($D669,'Annuity Cal'!$H$7:$BE$11,2,FALSE))*HLOOKUP(AP669,'Annuity Cal'!$H$7:$BE$11,4,FALSE),(IF(AP669&lt;=(-1),AP669,0)))</f>
        <v>#N/A</v>
      </c>
      <c r="AQ672" s="124" t="e">
        <f>IF($D669&gt;=1,($B668/HLOOKUP($D669,'Annuity Cal'!$H$7:$BE$11,2,FALSE))*HLOOKUP(AQ669,'Annuity Cal'!$H$7:$BE$11,4,FALSE),(IF(AQ669&lt;=(-1),AQ669,0)))</f>
        <v>#N/A</v>
      </c>
      <c r="AR672" s="124" t="e">
        <f>IF($D669&gt;=1,($B668/HLOOKUP($D669,'Annuity Cal'!$H$7:$BE$11,2,FALSE))*HLOOKUP(AR669,'Annuity Cal'!$H$7:$BE$11,4,FALSE),(IF(AR669&lt;=(-1),AR669,0)))</f>
        <v>#N/A</v>
      </c>
      <c r="AS672" s="124" t="e">
        <f>IF($D669&gt;=1,($B668/HLOOKUP($D669,'Annuity Cal'!$H$7:$BE$11,2,FALSE))*HLOOKUP(AS669,'Annuity Cal'!$H$7:$BE$11,4,FALSE),(IF(AS669&lt;=(-1),AS669,0)))</f>
        <v>#N/A</v>
      </c>
      <c r="AT672" s="124" t="e">
        <f>IF($D669&gt;=1,($B668/HLOOKUP($D669,'Annuity Cal'!$H$7:$BE$11,2,FALSE))*HLOOKUP(AT669,'Annuity Cal'!$H$7:$BE$11,4,FALSE),(IF(AT669&lt;=(-1),AT669,0)))</f>
        <v>#N/A</v>
      </c>
      <c r="AU672" s="124" t="e">
        <f>IF($D669&gt;=1,($B668/HLOOKUP($D669,'Annuity Cal'!$H$7:$BE$11,2,FALSE))*HLOOKUP(AU669,'Annuity Cal'!$H$7:$BE$11,4,FALSE),(IF(AU669&lt;=(-1),AU669,0)))</f>
        <v>#N/A</v>
      </c>
      <c r="AV672" s="124" t="e">
        <f>IF($D669&gt;=1,($B668/HLOOKUP($D669,'Annuity Cal'!$H$7:$BE$11,2,FALSE))*HLOOKUP(AV669,'Annuity Cal'!$H$7:$BE$11,4,FALSE),(IF(AV669&lt;=(-1),AV669,0)))</f>
        <v>#N/A</v>
      </c>
      <c r="AW672" s="124" t="e">
        <f>IF($D669&gt;=1,($B668/HLOOKUP($D669,'Annuity Cal'!$H$7:$BE$11,2,FALSE))*HLOOKUP(AW669,'Annuity Cal'!$H$7:$BE$11,4,FALSE),(IF(AW669&lt;=(-1),AW669,0)))</f>
        <v>#N/A</v>
      </c>
      <c r="AX672" s="124" t="e">
        <f>IF($D669&gt;=1,($B668/HLOOKUP($D669,'Annuity Cal'!$H$7:$BE$11,2,FALSE))*HLOOKUP(AX669,'Annuity Cal'!$H$7:$BE$11,4,FALSE),(IF(AX669&lt;=(-1),AX669,0)))</f>
        <v>#N/A</v>
      </c>
      <c r="AY672" s="124" t="e">
        <f>IF($D669&gt;=1,($B668/HLOOKUP($D669,'Annuity Cal'!$H$7:$BE$11,2,FALSE))*HLOOKUP(AY669,'Annuity Cal'!$H$7:$BE$11,4,FALSE),(IF(AY669&lt;=(-1),AY669,0)))</f>
        <v>#N/A</v>
      </c>
      <c r="AZ672" s="124" t="e">
        <f>IF($D669&gt;=1,($B668/HLOOKUP($D669,'Annuity Cal'!$H$7:$BE$11,2,FALSE))*HLOOKUP(AZ669,'Annuity Cal'!$H$7:$BE$11,4,FALSE),(IF(AZ669&lt;=(-1),AZ669,0)))</f>
        <v>#N/A</v>
      </c>
      <c r="BA672" s="124" t="e">
        <f>IF($D669&gt;=1,($B668/HLOOKUP($D669,'Annuity Cal'!$H$7:$BE$11,2,FALSE))*HLOOKUP(BA669,'Annuity Cal'!$H$7:$BE$11,4,FALSE),(IF(BA669&lt;=(-1),BA669,0)))</f>
        <v>#N/A</v>
      </c>
      <c r="BB672" s="124" t="e">
        <f>IF($D669&gt;=1,($B668/HLOOKUP($D669,'Annuity Cal'!$H$7:$BE$11,2,FALSE))*HLOOKUP(BB669,'Annuity Cal'!$H$7:$BE$11,4,FALSE),(IF(BB669&lt;=(-1),BB669,0)))</f>
        <v>#N/A</v>
      </c>
      <c r="BC672" s="124" t="e">
        <f>IF($D669&gt;=1,($B668/HLOOKUP($D669,'Annuity Cal'!$H$7:$BE$11,2,FALSE))*HLOOKUP(BC669,'Annuity Cal'!$H$7:$BE$11,4,FALSE),(IF(BC669&lt;=(-1),BC669,0)))</f>
        <v>#N/A</v>
      </c>
      <c r="BD672" s="124" t="e">
        <f>IF($D669&gt;=1,($B668/HLOOKUP($D669,'Annuity Cal'!$H$7:$BE$11,2,FALSE))*HLOOKUP(BD669,'Annuity Cal'!$H$7:$BE$11,4,FALSE),(IF(BD669&lt;=(-1),BD669,0)))</f>
        <v>#N/A</v>
      </c>
      <c r="BE672" s="124" t="e">
        <f>IF($D669&gt;=1,($B668/HLOOKUP($D669,'Annuity Cal'!$H$7:$BE$11,2,FALSE))*HLOOKUP(BE669,'Annuity Cal'!$H$7:$BE$11,4,FALSE),(IF(BE669&lt;=(-1),BE669,0)))</f>
        <v>#N/A</v>
      </c>
      <c r="BF672" s="124" t="e">
        <f>IF($D669&gt;=1,($B668/HLOOKUP($D669,'Annuity Cal'!$H$7:$BE$11,2,FALSE))*HLOOKUP(BF669,'Annuity Cal'!$H$7:$BE$11,4,FALSE),(IF(BF669&lt;=(-1),BF669,0)))</f>
        <v>#N/A</v>
      </c>
      <c r="BG672" s="124" t="e">
        <f>IF($D669&gt;=1,($B668/HLOOKUP($D669,'Annuity Cal'!$H$7:$BE$11,2,FALSE))*HLOOKUP(BG669,'Annuity Cal'!$H$7:$BE$11,4,FALSE),(IF(BG669&lt;=(-1),BG669,0)))</f>
        <v>#N/A</v>
      </c>
      <c r="BH672" s="124" t="e">
        <f>IF($D669&gt;=1,($B668/HLOOKUP($D669,'Annuity Cal'!$H$7:$BE$11,2,FALSE))*HLOOKUP(BH669,'Annuity Cal'!$H$7:$BE$11,4,FALSE),(IF(BH669&lt;=(-1),BH669,0)))</f>
        <v>#N/A</v>
      </c>
      <c r="BI672" s="124" t="e">
        <f>IF($D669&gt;=1,($B668/HLOOKUP($D669,'Annuity Cal'!$H$7:$BE$11,2,FALSE))*HLOOKUP(BI669,'Annuity Cal'!$H$7:$BE$11,4,FALSE),(IF(BI669&lt;=(-1),BI669,0)))</f>
        <v>#N/A</v>
      </c>
      <c r="BJ672" s="124" t="e">
        <f>IF($D669&gt;=1,($B668/HLOOKUP($D669,'Annuity Cal'!$H$7:$BE$11,2,FALSE))*HLOOKUP(BJ669,'Annuity Cal'!$H$7:$BE$11,4,FALSE),(IF(BJ669&lt;=(-1),BJ669,0)))</f>
        <v>#N/A</v>
      </c>
      <c r="BK672" s="124" t="e">
        <f>IF($D669&gt;=1,($B668/HLOOKUP($D669,'Annuity Cal'!$H$7:$BE$11,2,FALSE))*HLOOKUP(BK669,'Annuity Cal'!$H$7:$BE$11,4,FALSE),(IF(BK669&lt;=(-1),BK669,0)))</f>
        <v>#N/A</v>
      </c>
      <c r="BL672" s="124" t="e">
        <f>IF($D669&gt;=1,($B668/HLOOKUP($D669,'Annuity Cal'!$H$7:$BE$11,2,FALSE))*HLOOKUP(BL669,'Annuity Cal'!$H$7:$BE$11,4,FALSE),(IF(BL669&lt;=(-1),BL669,0)))</f>
        <v>#N/A</v>
      </c>
      <c r="BM672" s="124" t="e">
        <f>IF($D669&gt;=1,($B668/HLOOKUP($D669,'Annuity Cal'!$H$7:$BE$11,2,FALSE))*HLOOKUP(BM669,'Annuity Cal'!$H$7:$BE$11,4,FALSE),(IF(BM669&lt;=(-1),BM669,0)))</f>
        <v>#N/A</v>
      </c>
      <c r="BN672" s="124" t="e">
        <f>IF($D669&gt;=1,($B668/HLOOKUP($D669,'Annuity Cal'!$H$7:$BE$11,2,FALSE))*HLOOKUP(BN669,'Annuity Cal'!$H$7:$BE$11,4,FALSE),(IF(BN669&lt;=(-1),BN669,0)))</f>
        <v>#N/A</v>
      </c>
    </row>
    <row r="673" spans="3:66" s="124" customFormat="1" hidden="1">
      <c r="C673" s="124" t="s">
        <v>33</v>
      </c>
      <c r="D673" s="124">
        <f>IF($D669&gt;=1,($B668/HLOOKUP($D669,'Annuity Cal'!$H$7:$BE$11,2,FALSE))*HLOOKUP(D669,'Annuity Cal'!$H$7:$BE$11,5,FALSE),(IF(D669&lt;=(-1),D669,0)))</f>
        <v>0</v>
      </c>
      <c r="E673" s="124">
        <f>IF($D669&gt;=1,($B668/HLOOKUP($D669,'Annuity Cal'!$H$7:$BE$11,2,FALSE))*HLOOKUP(E669,'Annuity Cal'!$H$7:$BE$11,5,FALSE),(IF(E669&lt;=(-1),E669,0)))</f>
        <v>0</v>
      </c>
      <c r="F673" s="124">
        <f>IF($D669&gt;=1,($B668/HLOOKUP($D669,'Annuity Cal'!$H$7:$BE$11,2,FALSE))*HLOOKUP(F669,'Annuity Cal'!$H$7:$BE$11,5,FALSE),(IF(F669&lt;=(-1),F669,0)))</f>
        <v>0</v>
      </c>
      <c r="G673" s="124">
        <f>IF($D669&gt;=1,($B668/HLOOKUP($D669,'Annuity Cal'!$H$7:$BE$11,2,FALSE))*HLOOKUP(G669,'Annuity Cal'!$H$7:$BE$11,5,FALSE),(IF(G669&lt;=(-1),G669,0)))</f>
        <v>0</v>
      </c>
      <c r="H673" s="124">
        <f>IF($D669&gt;=1,($B668/HLOOKUP($D669,'Annuity Cal'!$H$7:$BE$11,2,FALSE))*HLOOKUP(H669,'Annuity Cal'!$H$7:$BE$11,5,FALSE),(IF(H669&lt;=(-1),H669,0)))</f>
        <v>0</v>
      </c>
      <c r="I673" s="124">
        <f>IF($D669&gt;=1,($B668/HLOOKUP($D669,'Annuity Cal'!$H$7:$BE$11,2,FALSE))*HLOOKUP(I669,'Annuity Cal'!$H$7:$BE$11,5,FALSE),(IF(I669&lt;=(-1),I669,0)))</f>
        <v>0</v>
      </c>
      <c r="J673" s="124">
        <f>IF($D669&gt;=1,($B668/HLOOKUP($D669,'Annuity Cal'!$H$7:$BE$11,2,FALSE))*HLOOKUP(J669,'Annuity Cal'!$H$7:$BE$11,5,FALSE),(IF(J669&lt;=(-1),J669,0)))</f>
        <v>0</v>
      </c>
      <c r="K673" s="124">
        <f>IF($D669&gt;=1,($B668/HLOOKUP($D669,'Annuity Cal'!$H$7:$BE$11,2,FALSE))*HLOOKUP(K669,'Annuity Cal'!$H$7:$BE$11,5,FALSE),(IF(K669&lt;=(-1),K669,0)))</f>
        <v>0</v>
      </c>
      <c r="L673" s="124">
        <f>IF($D669&gt;=1,($B668/HLOOKUP($D669,'Annuity Cal'!$H$7:$BE$11,2,FALSE))*HLOOKUP(L669,'Annuity Cal'!$H$7:$BE$11,5,FALSE),(IF(L669&lt;=(-1),L669,0)))</f>
        <v>0</v>
      </c>
      <c r="M673" s="124">
        <f>IF($D669&gt;=1,($B668/HLOOKUP($D669,'Annuity Cal'!$H$7:$BE$11,2,FALSE))*HLOOKUP(M669,'Annuity Cal'!$H$7:$BE$11,5,FALSE),(IF(M669&lt;=(-1),M669,0)))</f>
        <v>0</v>
      </c>
      <c r="N673" s="124">
        <f>IF($D669&gt;=1,($B668/HLOOKUP($D669,'Annuity Cal'!$H$7:$BE$11,2,FALSE))*HLOOKUP(N669,'Annuity Cal'!$H$7:$BE$11,5,FALSE),(IF(N669&lt;=(-1),N669,0)))</f>
        <v>0</v>
      </c>
      <c r="O673" s="124">
        <f>IF($D669&gt;=1,($B668/HLOOKUP($D669,'Annuity Cal'!$H$7:$BE$11,2,FALSE))*HLOOKUP(O669,'Annuity Cal'!$H$7:$BE$11,5,FALSE),(IF(O669&lt;=(-1),O669,0)))</f>
        <v>0</v>
      </c>
      <c r="P673" s="124">
        <f>IF($D669&gt;=1,($B668/HLOOKUP($D669,'Annuity Cal'!$H$7:$BE$11,2,FALSE))*HLOOKUP(P669,'Annuity Cal'!$H$7:$BE$11,5,FALSE),(IF(P669&lt;=(-1),P669,0)))</f>
        <v>0</v>
      </c>
      <c r="Q673" s="124">
        <f>IF($D669&gt;=1,($B668/HLOOKUP($D669,'Annuity Cal'!$H$7:$BE$11,2,FALSE))*HLOOKUP(Q669,'Annuity Cal'!$H$7:$BE$11,5,FALSE),(IF(Q669&lt;=(-1),Q669,0)))</f>
        <v>0</v>
      </c>
      <c r="R673" s="124">
        <f>IF($D669&gt;=1,($B668/HLOOKUP($D669,'Annuity Cal'!$H$7:$BE$11,2,FALSE))*HLOOKUP(R669,'Annuity Cal'!$H$7:$BE$11,5,FALSE),(IF(R669&lt;=(-1),R669,0)))</f>
        <v>0</v>
      </c>
      <c r="S673" s="124">
        <f>IF($D669&gt;=1,($B668/HLOOKUP($D669,'Annuity Cal'!$H$7:$BE$11,2,FALSE))*HLOOKUP(S669,'Annuity Cal'!$H$7:$BE$11,5,FALSE),(IF(S669&lt;=(-1),S669,0)))</f>
        <v>0</v>
      </c>
      <c r="T673" s="124">
        <f>IF($D669&gt;=1,($B668/HLOOKUP($D669,'Annuity Cal'!$H$7:$BE$11,2,FALSE))*HLOOKUP(T669,'Annuity Cal'!$H$7:$BE$11,5,FALSE),(IF(T669&lt;=(-1),T669,0)))</f>
        <v>0</v>
      </c>
      <c r="U673" s="124">
        <f>IF($D669&gt;=1,($B668/HLOOKUP($D669,'Annuity Cal'!$H$7:$BE$11,2,FALSE))*HLOOKUP(U669,'Annuity Cal'!$H$7:$BE$11,5,FALSE),(IF(U669&lt;=(-1),U669,0)))</f>
        <v>0</v>
      </c>
      <c r="V673" s="124">
        <f>IF($D669&gt;=1,($B668/HLOOKUP($D669,'Annuity Cal'!$H$7:$BE$11,2,FALSE))*HLOOKUP(V669,'Annuity Cal'!$H$7:$BE$11,5,FALSE),(IF(V669&lt;=(-1),V669,0)))</f>
        <v>0</v>
      </c>
      <c r="W673" s="124">
        <f>IF($D669&gt;=1,($B668/HLOOKUP($D669,'Annuity Cal'!$H$7:$BE$11,2,FALSE))*HLOOKUP(W669,'Annuity Cal'!$H$7:$BE$11,5,FALSE),(IF(W669&lt;=(-1),W669,0)))</f>
        <v>0</v>
      </c>
      <c r="X673" s="124">
        <f>IF($D669&gt;=1,($B668/HLOOKUP($D669,'Annuity Cal'!$H$7:$BE$11,2,FALSE))*HLOOKUP(X669,'Annuity Cal'!$H$7:$BE$11,5,FALSE),(IF(X669&lt;=(-1),X669,0)))</f>
        <v>0</v>
      </c>
      <c r="Y673" s="124">
        <f>IF($D669&gt;=1,($B668/HLOOKUP($D669,'Annuity Cal'!$H$7:$BE$11,2,FALSE))*HLOOKUP(Y669,'Annuity Cal'!$H$7:$BE$11,5,FALSE),(IF(Y669&lt;=(-1),Y669,0)))</f>
        <v>0</v>
      </c>
      <c r="Z673" s="124">
        <f>IF($D669&gt;=1,($B668/HLOOKUP($D669,'Annuity Cal'!$H$7:$BE$11,2,FALSE))*HLOOKUP(Z669,'Annuity Cal'!$H$7:$BE$11,5,FALSE),(IF(Z669&lt;=(-1),Z669,0)))</f>
        <v>0</v>
      </c>
      <c r="AA673" s="124">
        <f>IF($D669&gt;=1,($B668/HLOOKUP($D669,'Annuity Cal'!$H$7:$BE$11,2,FALSE))*HLOOKUP(AA669,'Annuity Cal'!$H$7:$BE$11,5,FALSE),(IF(AA669&lt;=(-1),AA669,0)))</f>
        <v>0</v>
      </c>
      <c r="AB673" s="124">
        <f>IF($D669&gt;=1,($B668/HLOOKUP($D669,'Annuity Cal'!$H$7:$BE$11,2,FALSE))*HLOOKUP(AB669,'Annuity Cal'!$H$7:$BE$11,5,FALSE),(IF(AB669&lt;=(-1),AB669,0)))</f>
        <v>0</v>
      </c>
      <c r="AC673" s="124">
        <f>IF($D669&gt;=1,($B668/HLOOKUP($D669,'Annuity Cal'!$H$7:$BE$11,2,FALSE))*HLOOKUP(AC669,'Annuity Cal'!$H$7:$BE$11,5,FALSE),(IF(AC669&lt;=(-1),AC669,0)))</f>
        <v>0</v>
      </c>
      <c r="AD673" s="124">
        <f>IF($D669&gt;=1,($B668/HLOOKUP($D669,'Annuity Cal'!$H$7:$BE$11,2,FALSE))*HLOOKUP(AD669,'Annuity Cal'!$H$7:$BE$11,5,FALSE),(IF(AD669&lt;=(-1),AD669,0)))</f>
        <v>0</v>
      </c>
      <c r="AE673" s="124">
        <f>IF($D669&gt;=1,($B668/HLOOKUP($D669,'Annuity Cal'!$H$7:$BE$11,2,FALSE))*HLOOKUP(AE669,'Annuity Cal'!$H$7:$BE$11,5,FALSE),(IF(AE669&lt;=(-1),AE669,0)))</f>
        <v>0</v>
      </c>
      <c r="AF673" s="124">
        <f>IF($D669&gt;=1,($B668/HLOOKUP($D669,'Annuity Cal'!$H$7:$BE$11,2,FALSE))*HLOOKUP(AF669,'Annuity Cal'!$H$7:$BE$11,5,FALSE),(IF(AF669&lt;=(-1),AF669,0)))</f>
        <v>0</v>
      </c>
      <c r="AG673" s="124">
        <f>IF($D669&gt;=1,($B668/HLOOKUP($D669,'Annuity Cal'!$H$7:$BE$11,2,FALSE))*HLOOKUP(AG669,'Annuity Cal'!$H$7:$BE$11,5,FALSE),(IF(AG669&lt;=(-1),AG669,0)))</f>
        <v>0</v>
      </c>
      <c r="AH673" s="124" t="e">
        <f>IF($D669&gt;=1,($B668/HLOOKUP($D669,'Annuity Cal'!$H$7:$BE$11,2,FALSE))*HLOOKUP(AH669,'Annuity Cal'!$H$7:$BE$11,5,FALSE),(IF(AH669&lt;=(-1),AH669,0)))</f>
        <v>#N/A</v>
      </c>
      <c r="AI673" s="124" t="e">
        <f>IF($D669&gt;=1,($B668/HLOOKUP($D669,'Annuity Cal'!$H$7:$BE$11,2,FALSE))*HLOOKUP(AI669,'Annuity Cal'!$H$7:$BE$11,5,FALSE),(IF(AI669&lt;=(-1),AI669,0)))</f>
        <v>#N/A</v>
      </c>
      <c r="AJ673" s="124" t="e">
        <f>IF($D669&gt;=1,($B668/HLOOKUP($D669,'Annuity Cal'!$H$7:$BE$11,2,FALSE))*HLOOKUP(AJ669,'Annuity Cal'!$H$7:$BE$11,5,FALSE),(IF(AJ669&lt;=(-1),AJ669,0)))</f>
        <v>#N/A</v>
      </c>
      <c r="AK673" s="124" t="e">
        <f>IF($D669&gt;=1,($B668/HLOOKUP($D669,'Annuity Cal'!$H$7:$BE$11,2,FALSE))*HLOOKUP(AK669,'Annuity Cal'!$H$7:$BE$11,5,FALSE),(IF(AK669&lt;=(-1),AK669,0)))</f>
        <v>#N/A</v>
      </c>
      <c r="AL673" s="124" t="e">
        <f>IF($D669&gt;=1,($B668/HLOOKUP($D669,'Annuity Cal'!$H$7:$BE$11,2,FALSE))*HLOOKUP(AL669,'Annuity Cal'!$H$7:$BE$11,5,FALSE),(IF(AL669&lt;=(-1),AL669,0)))</f>
        <v>#N/A</v>
      </c>
      <c r="AM673" s="124" t="e">
        <f>IF($D669&gt;=1,($B668/HLOOKUP($D669,'Annuity Cal'!$H$7:$BE$11,2,FALSE))*HLOOKUP(AM669,'Annuity Cal'!$H$7:$BE$11,5,FALSE),(IF(AM669&lt;=(-1),AM669,0)))</f>
        <v>#N/A</v>
      </c>
      <c r="AN673" s="124" t="e">
        <f>IF($D669&gt;=1,($B668/HLOOKUP($D669,'Annuity Cal'!$H$7:$BE$11,2,FALSE))*HLOOKUP(AN669,'Annuity Cal'!$H$7:$BE$11,5,FALSE),(IF(AN669&lt;=(-1),AN669,0)))</f>
        <v>#N/A</v>
      </c>
      <c r="AO673" s="124" t="e">
        <f>IF($D669&gt;=1,($B668/HLOOKUP($D669,'Annuity Cal'!$H$7:$BE$11,2,FALSE))*HLOOKUP(AO669,'Annuity Cal'!$H$7:$BE$11,5,FALSE),(IF(AO669&lt;=(-1),AO669,0)))</f>
        <v>#N/A</v>
      </c>
      <c r="AP673" s="124" t="e">
        <f>IF($D669&gt;=1,($B668/HLOOKUP($D669,'Annuity Cal'!$H$7:$BE$11,2,FALSE))*HLOOKUP(AP669,'Annuity Cal'!$H$7:$BE$11,5,FALSE),(IF(AP669&lt;=(-1),AP669,0)))</f>
        <v>#N/A</v>
      </c>
      <c r="AQ673" s="124" t="e">
        <f>IF($D669&gt;=1,($B668/HLOOKUP($D669,'Annuity Cal'!$H$7:$BE$11,2,FALSE))*HLOOKUP(AQ669,'Annuity Cal'!$H$7:$BE$11,5,FALSE),(IF(AQ669&lt;=(-1),AQ669,0)))</f>
        <v>#N/A</v>
      </c>
      <c r="AR673" s="124" t="e">
        <f>IF($D669&gt;=1,($B668/HLOOKUP($D669,'Annuity Cal'!$H$7:$BE$11,2,FALSE))*HLOOKUP(AR669,'Annuity Cal'!$H$7:$BE$11,5,FALSE),(IF(AR669&lt;=(-1),AR669,0)))</f>
        <v>#N/A</v>
      </c>
      <c r="AS673" s="124" t="e">
        <f>IF($D669&gt;=1,($B668/HLOOKUP($D669,'Annuity Cal'!$H$7:$BE$11,2,FALSE))*HLOOKUP(AS669,'Annuity Cal'!$H$7:$BE$11,5,FALSE),(IF(AS669&lt;=(-1),AS669,0)))</f>
        <v>#N/A</v>
      </c>
      <c r="AT673" s="124" t="e">
        <f>IF($D669&gt;=1,($B668/HLOOKUP($D669,'Annuity Cal'!$H$7:$BE$11,2,FALSE))*HLOOKUP(AT669,'Annuity Cal'!$H$7:$BE$11,5,FALSE),(IF(AT669&lt;=(-1),AT669,0)))</f>
        <v>#N/A</v>
      </c>
      <c r="AU673" s="124" t="e">
        <f>IF($D669&gt;=1,($B668/HLOOKUP($D669,'Annuity Cal'!$H$7:$BE$11,2,FALSE))*HLOOKUP(AU669,'Annuity Cal'!$H$7:$BE$11,5,FALSE),(IF(AU669&lt;=(-1),AU669,0)))</f>
        <v>#N/A</v>
      </c>
      <c r="AV673" s="124" t="e">
        <f>IF($D669&gt;=1,($B668/HLOOKUP($D669,'Annuity Cal'!$H$7:$BE$11,2,FALSE))*HLOOKUP(AV669,'Annuity Cal'!$H$7:$BE$11,5,FALSE),(IF(AV669&lt;=(-1),AV669,0)))</f>
        <v>#N/A</v>
      </c>
      <c r="AW673" s="124" t="e">
        <f>IF($D669&gt;=1,($B668/HLOOKUP($D669,'Annuity Cal'!$H$7:$BE$11,2,FALSE))*HLOOKUP(AW669,'Annuity Cal'!$H$7:$BE$11,5,FALSE),(IF(AW669&lt;=(-1),AW669,0)))</f>
        <v>#N/A</v>
      </c>
      <c r="AX673" s="124" t="e">
        <f>IF($D669&gt;=1,($B668/HLOOKUP($D669,'Annuity Cal'!$H$7:$BE$11,2,FALSE))*HLOOKUP(AX669,'Annuity Cal'!$H$7:$BE$11,5,FALSE),(IF(AX669&lt;=(-1),AX669,0)))</f>
        <v>#N/A</v>
      </c>
      <c r="AY673" s="124" t="e">
        <f>IF($D669&gt;=1,($B668/HLOOKUP($D669,'Annuity Cal'!$H$7:$BE$11,2,FALSE))*HLOOKUP(AY669,'Annuity Cal'!$H$7:$BE$11,5,FALSE),(IF(AY669&lt;=(-1),AY669,0)))</f>
        <v>#N/A</v>
      </c>
      <c r="AZ673" s="124" t="e">
        <f>IF($D669&gt;=1,($B668/HLOOKUP($D669,'Annuity Cal'!$H$7:$BE$11,2,FALSE))*HLOOKUP(AZ669,'Annuity Cal'!$H$7:$BE$11,5,FALSE),(IF(AZ669&lt;=(-1),AZ669,0)))</f>
        <v>#N/A</v>
      </c>
      <c r="BA673" s="124" t="e">
        <f>IF($D669&gt;=1,($B668/HLOOKUP($D669,'Annuity Cal'!$H$7:$BE$11,2,FALSE))*HLOOKUP(BA669,'Annuity Cal'!$H$7:$BE$11,5,FALSE),(IF(BA669&lt;=(-1),BA669,0)))</f>
        <v>#N/A</v>
      </c>
      <c r="BB673" s="124" t="e">
        <f>IF($D669&gt;=1,($B668/HLOOKUP($D669,'Annuity Cal'!$H$7:$BE$11,2,FALSE))*HLOOKUP(BB669,'Annuity Cal'!$H$7:$BE$11,5,FALSE),(IF(BB669&lt;=(-1),BB669,0)))</f>
        <v>#N/A</v>
      </c>
      <c r="BC673" s="124" t="e">
        <f>IF($D669&gt;=1,($B668/HLOOKUP($D669,'Annuity Cal'!$H$7:$BE$11,2,FALSE))*HLOOKUP(BC669,'Annuity Cal'!$H$7:$BE$11,5,FALSE),(IF(BC669&lt;=(-1),BC669,0)))</f>
        <v>#N/A</v>
      </c>
      <c r="BD673" s="124" t="e">
        <f>IF($D669&gt;=1,($B668/HLOOKUP($D669,'Annuity Cal'!$H$7:$BE$11,2,FALSE))*HLOOKUP(BD669,'Annuity Cal'!$H$7:$BE$11,5,FALSE),(IF(BD669&lt;=(-1),BD669,0)))</f>
        <v>#N/A</v>
      </c>
      <c r="BE673" s="124" t="e">
        <f>IF($D669&gt;=1,($B668/HLOOKUP($D669,'Annuity Cal'!$H$7:$BE$11,2,FALSE))*HLOOKUP(BE669,'Annuity Cal'!$H$7:$BE$11,5,FALSE),(IF(BE669&lt;=(-1),BE669,0)))</f>
        <v>#N/A</v>
      </c>
      <c r="BF673" s="124" t="e">
        <f>IF($D669&gt;=1,($B668/HLOOKUP($D669,'Annuity Cal'!$H$7:$BE$11,2,FALSE))*HLOOKUP(BF669,'Annuity Cal'!$H$7:$BE$11,5,FALSE),(IF(BF669&lt;=(-1),BF669,0)))</f>
        <v>#N/A</v>
      </c>
      <c r="BG673" s="124" t="e">
        <f>IF($D669&gt;=1,($B668/HLOOKUP($D669,'Annuity Cal'!$H$7:$BE$11,2,FALSE))*HLOOKUP(BG669,'Annuity Cal'!$H$7:$BE$11,5,FALSE),(IF(BG669&lt;=(-1),BG669,0)))</f>
        <v>#N/A</v>
      </c>
      <c r="BH673" s="124" t="e">
        <f>IF($D669&gt;=1,($B668/HLOOKUP($D669,'Annuity Cal'!$H$7:$BE$11,2,FALSE))*HLOOKUP(BH669,'Annuity Cal'!$H$7:$BE$11,5,FALSE),(IF(BH669&lt;=(-1),BH669,0)))</f>
        <v>#N/A</v>
      </c>
      <c r="BI673" s="124" t="e">
        <f>IF($D669&gt;=1,($B668/HLOOKUP($D669,'Annuity Cal'!$H$7:$BE$11,2,FALSE))*HLOOKUP(BI669,'Annuity Cal'!$H$7:$BE$11,5,FALSE),(IF(BI669&lt;=(-1),BI669,0)))</f>
        <v>#N/A</v>
      </c>
      <c r="BJ673" s="124" t="e">
        <f>IF($D669&gt;=1,($B668/HLOOKUP($D669,'Annuity Cal'!$H$7:$BE$11,2,FALSE))*HLOOKUP(BJ669,'Annuity Cal'!$H$7:$BE$11,5,FALSE),(IF(BJ669&lt;=(-1),BJ669,0)))</f>
        <v>#N/A</v>
      </c>
      <c r="BK673" s="124" t="e">
        <f>IF($D669&gt;=1,($B668/HLOOKUP($D669,'Annuity Cal'!$H$7:$BE$11,2,FALSE))*HLOOKUP(BK669,'Annuity Cal'!$H$7:$BE$11,5,FALSE),(IF(BK669&lt;=(-1),BK669,0)))</f>
        <v>#N/A</v>
      </c>
      <c r="BL673" s="124" t="e">
        <f>IF($D669&gt;=1,($B668/HLOOKUP($D669,'Annuity Cal'!$H$7:$BE$11,2,FALSE))*HLOOKUP(BL669,'Annuity Cal'!$H$7:$BE$11,5,FALSE),(IF(BL669&lt;=(-1),BL669,0)))</f>
        <v>#N/A</v>
      </c>
      <c r="BM673" s="124" t="e">
        <f>IF($D669&gt;=1,($B668/HLOOKUP($D669,'Annuity Cal'!$H$7:$BE$11,2,FALSE))*HLOOKUP(BM669,'Annuity Cal'!$H$7:$BE$11,5,FALSE),(IF(BM669&lt;=(-1),BM669,0)))</f>
        <v>#N/A</v>
      </c>
      <c r="BN673" s="124" t="e">
        <f>IF($D669&gt;=1,($B668/HLOOKUP($D669,'Annuity Cal'!$H$7:$BE$11,2,FALSE))*HLOOKUP(BN669,'Annuity Cal'!$H$7:$BE$11,5,FALSE),(IF(BN669&lt;=(-1),BN669,0)))</f>
        <v>#N/A</v>
      </c>
    </row>
    <row r="674" spans="3:66" s="124" customFormat="1" hidden="1">
      <c r="D674" s="124">
        <f>D670-D671</f>
        <v>0</v>
      </c>
      <c r="E674" s="124">
        <f t="shared" ref="E674:BN674" si="3441">E670-E671</f>
        <v>0</v>
      </c>
      <c r="F674" s="124">
        <f t="shared" si="3441"/>
        <v>0</v>
      </c>
      <c r="G674" s="124">
        <f t="shared" si="3441"/>
        <v>0</v>
      </c>
      <c r="H674" s="124">
        <f t="shared" si="3441"/>
        <v>0</v>
      </c>
      <c r="I674" s="124">
        <f t="shared" si="3441"/>
        <v>0</v>
      </c>
      <c r="J674" s="124">
        <f t="shared" si="3441"/>
        <v>0</v>
      </c>
      <c r="K674" s="124">
        <f t="shared" si="3441"/>
        <v>0</v>
      </c>
      <c r="L674" s="124">
        <f t="shared" si="3441"/>
        <v>0</v>
      </c>
      <c r="M674" s="124">
        <f t="shared" si="3441"/>
        <v>0</v>
      </c>
      <c r="N674" s="124">
        <f t="shared" si="3441"/>
        <v>0</v>
      </c>
      <c r="O674" s="124">
        <f t="shared" si="3441"/>
        <v>0</v>
      </c>
      <c r="P674" s="124">
        <f t="shared" si="3441"/>
        <v>0</v>
      </c>
      <c r="Q674" s="124">
        <f t="shared" si="3441"/>
        <v>0</v>
      </c>
      <c r="R674" s="124">
        <f t="shared" si="3441"/>
        <v>0</v>
      </c>
      <c r="S674" s="124">
        <f t="shared" si="3441"/>
        <v>0</v>
      </c>
      <c r="T674" s="124">
        <f t="shared" si="3441"/>
        <v>0</v>
      </c>
      <c r="U674" s="124">
        <f t="shared" si="3441"/>
        <v>0</v>
      </c>
      <c r="V674" s="124">
        <f t="shared" si="3441"/>
        <v>0</v>
      </c>
      <c r="W674" s="124">
        <f t="shared" si="3441"/>
        <v>0</v>
      </c>
      <c r="X674" s="124">
        <f t="shared" si="3441"/>
        <v>0</v>
      </c>
      <c r="Y674" s="124">
        <f t="shared" si="3441"/>
        <v>0</v>
      </c>
      <c r="Z674" s="124">
        <f t="shared" si="3441"/>
        <v>0</v>
      </c>
      <c r="AA674" s="124">
        <f t="shared" si="3441"/>
        <v>0</v>
      </c>
      <c r="AB674" s="124">
        <f t="shared" si="3441"/>
        <v>0</v>
      </c>
      <c r="AC674" s="124">
        <f t="shared" si="3441"/>
        <v>0</v>
      </c>
      <c r="AD674" s="124">
        <f t="shared" si="3441"/>
        <v>0</v>
      </c>
      <c r="AE674" s="124">
        <f t="shared" si="3441"/>
        <v>0</v>
      </c>
      <c r="AF674" s="124">
        <f t="shared" si="3441"/>
        <v>0</v>
      </c>
      <c r="AG674" s="124">
        <f t="shared" si="3441"/>
        <v>0</v>
      </c>
      <c r="AH674" s="124" t="e">
        <f t="shared" si="3441"/>
        <v>#N/A</v>
      </c>
      <c r="AI674" s="124" t="e">
        <f t="shared" si="3441"/>
        <v>#N/A</v>
      </c>
      <c r="AJ674" s="124" t="e">
        <f t="shared" si="3441"/>
        <v>#N/A</v>
      </c>
      <c r="AK674" s="124" t="e">
        <f t="shared" si="3441"/>
        <v>#N/A</v>
      </c>
      <c r="AL674" s="124" t="e">
        <f t="shared" si="3441"/>
        <v>#N/A</v>
      </c>
      <c r="AM674" s="124" t="e">
        <f t="shared" si="3441"/>
        <v>#N/A</v>
      </c>
      <c r="AN674" s="124" t="e">
        <f t="shared" si="3441"/>
        <v>#N/A</v>
      </c>
      <c r="AO674" s="124" t="e">
        <f t="shared" si="3441"/>
        <v>#N/A</v>
      </c>
      <c r="AP674" s="124" t="e">
        <f t="shared" si="3441"/>
        <v>#N/A</v>
      </c>
      <c r="AQ674" s="124" t="e">
        <f t="shared" si="3441"/>
        <v>#N/A</v>
      </c>
      <c r="AR674" s="124" t="e">
        <f t="shared" si="3441"/>
        <v>#N/A</v>
      </c>
      <c r="AS674" s="124" t="e">
        <f t="shared" si="3441"/>
        <v>#N/A</v>
      </c>
      <c r="AT674" s="124" t="e">
        <f t="shared" si="3441"/>
        <v>#N/A</v>
      </c>
      <c r="AU674" s="124" t="e">
        <f t="shared" si="3441"/>
        <v>#N/A</v>
      </c>
      <c r="AV674" s="124" t="e">
        <f t="shared" si="3441"/>
        <v>#N/A</v>
      </c>
      <c r="AW674" s="124" t="e">
        <f t="shared" si="3441"/>
        <v>#N/A</v>
      </c>
      <c r="AX674" s="124" t="e">
        <f t="shared" si="3441"/>
        <v>#N/A</v>
      </c>
      <c r="AY674" s="124" t="e">
        <f t="shared" si="3441"/>
        <v>#N/A</v>
      </c>
      <c r="AZ674" s="124" t="e">
        <f t="shared" si="3441"/>
        <v>#N/A</v>
      </c>
      <c r="BA674" s="124" t="e">
        <f t="shared" si="3441"/>
        <v>#N/A</v>
      </c>
      <c r="BB674" s="124" t="e">
        <f t="shared" si="3441"/>
        <v>#N/A</v>
      </c>
      <c r="BC674" s="124" t="e">
        <f t="shared" si="3441"/>
        <v>#N/A</v>
      </c>
      <c r="BD674" s="124" t="e">
        <f t="shared" si="3441"/>
        <v>#N/A</v>
      </c>
      <c r="BE674" s="124" t="e">
        <f t="shared" si="3441"/>
        <v>#N/A</v>
      </c>
      <c r="BF674" s="124" t="e">
        <f t="shared" si="3441"/>
        <v>#N/A</v>
      </c>
      <c r="BG674" s="124" t="e">
        <f t="shared" si="3441"/>
        <v>#N/A</v>
      </c>
      <c r="BH674" s="124" t="e">
        <f t="shared" si="3441"/>
        <v>#N/A</v>
      </c>
      <c r="BI674" s="124" t="e">
        <f t="shared" si="3441"/>
        <v>#N/A</v>
      </c>
      <c r="BJ674" s="124" t="e">
        <f t="shared" si="3441"/>
        <v>#N/A</v>
      </c>
      <c r="BK674" s="124" t="e">
        <f t="shared" si="3441"/>
        <v>#N/A</v>
      </c>
      <c r="BL674" s="124" t="e">
        <f t="shared" si="3441"/>
        <v>#N/A</v>
      </c>
      <c r="BM674" s="124" t="e">
        <f t="shared" si="3441"/>
        <v>#N/A</v>
      </c>
      <c r="BN674" s="124" t="e">
        <f t="shared" si="3441"/>
        <v>#N/A</v>
      </c>
    </row>
    <row r="675" spans="3:66" s="124" customFormat="1" hidden="1"/>
    <row r="676" spans="3:66" s="124" customFormat="1" hidden="1">
      <c r="C676" s="124" t="s">
        <v>303</v>
      </c>
      <c r="E676" s="124">
        <f>D670</f>
        <v>0</v>
      </c>
      <c r="F676" s="124">
        <f t="shared" ref="F676:U680" si="3442">E670</f>
        <v>0</v>
      </c>
      <c r="G676" s="124">
        <f t="shared" si="3442"/>
        <v>0</v>
      </c>
      <c r="H676" s="124">
        <f t="shared" si="3442"/>
        <v>0</v>
      </c>
      <c r="I676" s="124">
        <f t="shared" si="3442"/>
        <v>0</v>
      </c>
      <c r="J676" s="124">
        <f t="shared" si="3442"/>
        <v>0</v>
      </c>
      <c r="K676" s="124">
        <f t="shared" si="3442"/>
        <v>0</v>
      </c>
      <c r="L676" s="124">
        <f t="shared" si="3442"/>
        <v>0</v>
      </c>
      <c r="M676" s="124">
        <f t="shared" si="3442"/>
        <v>0</v>
      </c>
      <c r="N676" s="124">
        <f t="shared" si="3442"/>
        <v>0</v>
      </c>
      <c r="O676" s="124">
        <f t="shared" si="3442"/>
        <v>0</v>
      </c>
      <c r="P676" s="124">
        <f t="shared" si="3442"/>
        <v>0</v>
      </c>
      <c r="Q676" s="124">
        <f t="shared" si="3442"/>
        <v>0</v>
      </c>
      <c r="R676" s="124">
        <f t="shared" si="3442"/>
        <v>0</v>
      </c>
      <c r="S676" s="124">
        <f t="shared" si="3442"/>
        <v>0</v>
      </c>
      <c r="T676" s="124">
        <f t="shared" si="3442"/>
        <v>0</v>
      </c>
      <c r="U676" s="124">
        <f t="shared" si="3442"/>
        <v>0</v>
      </c>
      <c r="V676" s="124">
        <f t="shared" ref="V676:AK680" si="3443">U670</f>
        <v>0</v>
      </c>
      <c r="W676" s="124">
        <f t="shared" si="3443"/>
        <v>0</v>
      </c>
      <c r="X676" s="124">
        <f t="shared" si="3443"/>
        <v>0</v>
      </c>
      <c r="Y676" s="124">
        <f t="shared" si="3443"/>
        <v>0</v>
      </c>
      <c r="Z676" s="124">
        <f t="shared" si="3443"/>
        <v>0</v>
      </c>
      <c r="AA676" s="124">
        <f t="shared" si="3443"/>
        <v>0</v>
      </c>
      <c r="AB676" s="124">
        <f t="shared" si="3443"/>
        <v>0</v>
      </c>
      <c r="AC676" s="124">
        <f t="shared" si="3443"/>
        <v>0</v>
      </c>
      <c r="AD676" s="124">
        <f t="shared" si="3443"/>
        <v>0</v>
      </c>
      <c r="AE676" s="124">
        <f t="shared" si="3443"/>
        <v>0</v>
      </c>
      <c r="AF676" s="124">
        <f t="shared" si="3443"/>
        <v>0</v>
      </c>
      <c r="AG676" s="124">
        <f t="shared" si="3443"/>
        <v>0</v>
      </c>
      <c r="AH676" s="124">
        <f t="shared" si="3443"/>
        <v>0</v>
      </c>
      <c r="AI676" s="124">
        <f t="shared" si="3443"/>
        <v>0</v>
      </c>
      <c r="AJ676" s="124" t="e">
        <f t="shared" si="3443"/>
        <v>#N/A</v>
      </c>
      <c r="AK676" s="124" t="e">
        <f t="shared" si="3443"/>
        <v>#N/A</v>
      </c>
      <c r="AL676" s="124" t="e">
        <f t="shared" ref="AL676:BA680" si="3444">AK670</f>
        <v>#N/A</v>
      </c>
      <c r="AM676" s="124" t="e">
        <f t="shared" si="3444"/>
        <v>#N/A</v>
      </c>
      <c r="AN676" s="124" t="e">
        <f t="shared" si="3444"/>
        <v>#N/A</v>
      </c>
      <c r="AO676" s="124" t="e">
        <f t="shared" si="3444"/>
        <v>#N/A</v>
      </c>
      <c r="AP676" s="124" t="e">
        <f t="shared" si="3444"/>
        <v>#N/A</v>
      </c>
      <c r="AQ676" s="124" t="e">
        <f t="shared" si="3444"/>
        <v>#N/A</v>
      </c>
      <c r="AR676" s="124" t="e">
        <f t="shared" si="3444"/>
        <v>#N/A</v>
      </c>
      <c r="AS676" s="124" t="e">
        <f t="shared" si="3444"/>
        <v>#N/A</v>
      </c>
      <c r="AT676" s="124" t="e">
        <f t="shared" si="3444"/>
        <v>#N/A</v>
      </c>
      <c r="AU676" s="124" t="e">
        <f t="shared" si="3444"/>
        <v>#N/A</v>
      </c>
      <c r="AV676" s="124" t="e">
        <f t="shared" si="3444"/>
        <v>#N/A</v>
      </c>
      <c r="AW676" s="124" t="e">
        <f t="shared" si="3444"/>
        <v>#N/A</v>
      </c>
      <c r="AX676" s="124" t="e">
        <f t="shared" si="3444"/>
        <v>#N/A</v>
      </c>
      <c r="AY676" s="124" t="e">
        <f t="shared" si="3444"/>
        <v>#N/A</v>
      </c>
      <c r="AZ676" s="124" t="e">
        <f t="shared" si="3444"/>
        <v>#N/A</v>
      </c>
      <c r="BA676" s="124" t="e">
        <f t="shared" si="3444"/>
        <v>#N/A</v>
      </c>
      <c r="BB676" s="124" t="e">
        <f t="shared" ref="BB676:BN680" si="3445">BA670</f>
        <v>#N/A</v>
      </c>
      <c r="BC676" s="124" t="e">
        <f t="shared" si="3445"/>
        <v>#N/A</v>
      </c>
      <c r="BD676" s="124" t="e">
        <f t="shared" si="3445"/>
        <v>#N/A</v>
      </c>
      <c r="BE676" s="124" t="e">
        <f t="shared" si="3445"/>
        <v>#N/A</v>
      </c>
      <c r="BF676" s="124" t="e">
        <f t="shared" si="3445"/>
        <v>#N/A</v>
      </c>
      <c r="BG676" s="124" t="e">
        <f t="shared" si="3445"/>
        <v>#N/A</v>
      </c>
      <c r="BH676" s="124" t="e">
        <f t="shared" si="3445"/>
        <v>#N/A</v>
      </c>
      <c r="BI676" s="124" t="e">
        <f t="shared" si="3445"/>
        <v>#N/A</v>
      </c>
      <c r="BJ676" s="124" t="e">
        <f t="shared" si="3445"/>
        <v>#N/A</v>
      </c>
      <c r="BK676" s="124" t="e">
        <f t="shared" si="3445"/>
        <v>#N/A</v>
      </c>
      <c r="BL676" s="124" t="e">
        <f t="shared" si="3445"/>
        <v>#N/A</v>
      </c>
      <c r="BM676" s="124" t="e">
        <f t="shared" si="3445"/>
        <v>#N/A</v>
      </c>
      <c r="BN676" s="124" t="e">
        <f t="shared" si="3445"/>
        <v>#N/A</v>
      </c>
    </row>
    <row r="677" spans="3:66" s="124" customFormat="1" hidden="1">
      <c r="C677" s="124" t="s">
        <v>29</v>
      </c>
      <c r="E677" s="124">
        <f t="shared" ref="E677:E680" si="3446">D671</f>
        <v>0</v>
      </c>
      <c r="F677" s="124">
        <f t="shared" si="3442"/>
        <v>0</v>
      </c>
      <c r="G677" s="124">
        <f t="shared" si="3442"/>
        <v>0</v>
      </c>
      <c r="H677" s="124">
        <f t="shared" si="3442"/>
        <v>0</v>
      </c>
      <c r="I677" s="124">
        <f t="shared" si="3442"/>
        <v>0</v>
      </c>
      <c r="J677" s="124">
        <f t="shared" si="3442"/>
        <v>0</v>
      </c>
      <c r="K677" s="124">
        <f t="shared" si="3442"/>
        <v>0</v>
      </c>
      <c r="L677" s="124">
        <f t="shared" si="3442"/>
        <v>0</v>
      </c>
      <c r="M677" s="124">
        <f t="shared" si="3442"/>
        <v>0</v>
      </c>
      <c r="N677" s="124">
        <f t="shared" si="3442"/>
        <v>0</v>
      </c>
      <c r="O677" s="124">
        <f t="shared" si="3442"/>
        <v>0</v>
      </c>
      <c r="P677" s="124">
        <f t="shared" si="3442"/>
        <v>0</v>
      </c>
      <c r="Q677" s="124">
        <f t="shared" si="3442"/>
        <v>0</v>
      </c>
      <c r="R677" s="124">
        <f t="shared" si="3442"/>
        <v>0</v>
      </c>
      <c r="S677" s="124">
        <f t="shared" si="3442"/>
        <v>0</v>
      </c>
      <c r="T677" s="124">
        <f t="shared" si="3442"/>
        <v>0</v>
      </c>
      <c r="U677" s="124">
        <f t="shared" si="3442"/>
        <v>0</v>
      </c>
      <c r="V677" s="124">
        <f t="shared" si="3443"/>
        <v>0</v>
      </c>
      <c r="W677" s="124">
        <f t="shared" si="3443"/>
        <v>0</v>
      </c>
      <c r="X677" s="124">
        <f t="shared" si="3443"/>
        <v>0</v>
      </c>
      <c r="Y677" s="124">
        <f t="shared" si="3443"/>
        <v>0</v>
      </c>
      <c r="Z677" s="124">
        <f t="shared" si="3443"/>
        <v>0</v>
      </c>
      <c r="AA677" s="124">
        <f t="shared" si="3443"/>
        <v>0</v>
      </c>
      <c r="AB677" s="124">
        <f t="shared" si="3443"/>
        <v>0</v>
      </c>
      <c r="AC677" s="124">
        <f t="shared" si="3443"/>
        <v>0</v>
      </c>
      <c r="AD677" s="124">
        <f t="shared" si="3443"/>
        <v>0</v>
      </c>
      <c r="AE677" s="124">
        <f t="shared" si="3443"/>
        <v>0</v>
      </c>
      <c r="AF677" s="124">
        <f t="shared" si="3443"/>
        <v>0</v>
      </c>
      <c r="AG677" s="124">
        <f t="shared" si="3443"/>
        <v>0</v>
      </c>
      <c r="AH677" s="124">
        <f t="shared" si="3443"/>
        <v>0</v>
      </c>
      <c r="AI677" s="124" t="e">
        <f t="shared" si="3443"/>
        <v>#N/A</v>
      </c>
      <c r="AJ677" s="124" t="e">
        <f t="shared" si="3443"/>
        <v>#N/A</v>
      </c>
      <c r="AK677" s="124" t="e">
        <f t="shared" si="3443"/>
        <v>#N/A</v>
      </c>
      <c r="AL677" s="124" t="e">
        <f t="shared" si="3444"/>
        <v>#N/A</v>
      </c>
      <c r="AM677" s="124" t="e">
        <f t="shared" si="3444"/>
        <v>#N/A</v>
      </c>
      <c r="AN677" s="124" t="e">
        <f t="shared" si="3444"/>
        <v>#N/A</v>
      </c>
      <c r="AO677" s="124" t="e">
        <f t="shared" si="3444"/>
        <v>#N/A</v>
      </c>
      <c r="AP677" s="124" t="e">
        <f t="shared" si="3444"/>
        <v>#N/A</v>
      </c>
      <c r="AQ677" s="124" t="e">
        <f t="shared" si="3444"/>
        <v>#N/A</v>
      </c>
      <c r="AR677" s="124" t="e">
        <f t="shared" si="3444"/>
        <v>#N/A</v>
      </c>
      <c r="AS677" s="124" t="e">
        <f t="shared" si="3444"/>
        <v>#N/A</v>
      </c>
      <c r="AT677" s="124" t="e">
        <f t="shared" si="3444"/>
        <v>#N/A</v>
      </c>
      <c r="AU677" s="124" t="e">
        <f t="shared" si="3444"/>
        <v>#N/A</v>
      </c>
      <c r="AV677" s="124" t="e">
        <f t="shared" si="3444"/>
        <v>#N/A</v>
      </c>
      <c r="AW677" s="124" t="e">
        <f t="shared" si="3444"/>
        <v>#N/A</v>
      </c>
      <c r="AX677" s="124" t="e">
        <f t="shared" si="3444"/>
        <v>#N/A</v>
      </c>
      <c r="AY677" s="124" t="e">
        <f t="shared" si="3444"/>
        <v>#N/A</v>
      </c>
      <c r="AZ677" s="124" t="e">
        <f t="shared" si="3444"/>
        <v>#N/A</v>
      </c>
      <c r="BA677" s="124" t="e">
        <f t="shared" si="3444"/>
        <v>#N/A</v>
      </c>
      <c r="BB677" s="124" t="e">
        <f t="shared" si="3445"/>
        <v>#N/A</v>
      </c>
      <c r="BC677" s="124" t="e">
        <f t="shared" si="3445"/>
        <v>#N/A</v>
      </c>
      <c r="BD677" s="124" t="e">
        <f t="shared" si="3445"/>
        <v>#N/A</v>
      </c>
      <c r="BE677" s="124" t="e">
        <f t="shared" si="3445"/>
        <v>#N/A</v>
      </c>
      <c r="BF677" s="124" t="e">
        <f t="shared" si="3445"/>
        <v>#N/A</v>
      </c>
      <c r="BG677" s="124" t="e">
        <f t="shared" si="3445"/>
        <v>#N/A</v>
      </c>
      <c r="BH677" s="124" t="e">
        <f t="shared" si="3445"/>
        <v>#N/A</v>
      </c>
      <c r="BI677" s="124" t="e">
        <f t="shared" si="3445"/>
        <v>#N/A</v>
      </c>
      <c r="BJ677" s="124" t="e">
        <f t="shared" si="3445"/>
        <v>#N/A</v>
      </c>
      <c r="BK677" s="124" t="e">
        <f t="shared" si="3445"/>
        <v>#N/A</v>
      </c>
      <c r="BL677" s="124" t="e">
        <f t="shared" si="3445"/>
        <v>#N/A</v>
      </c>
      <c r="BM677" s="124" t="e">
        <f t="shared" si="3445"/>
        <v>#N/A</v>
      </c>
      <c r="BN677" s="124" t="e">
        <f t="shared" si="3445"/>
        <v>#N/A</v>
      </c>
    </row>
    <row r="678" spans="3:66" s="124" customFormat="1" hidden="1">
      <c r="C678" s="124" t="s">
        <v>31</v>
      </c>
      <c r="E678" s="124">
        <f t="shared" si="3446"/>
        <v>0</v>
      </c>
      <c r="F678" s="124">
        <f t="shared" si="3442"/>
        <v>0</v>
      </c>
      <c r="G678" s="124">
        <f t="shared" si="3442"/>
        <v>0</v>
      </c>
      <c r="H678" s="124">
        <f t="shared" si="3442"/>
        <v>0</v>
      </c>
      <c r="I678" s="124">
        <f t="shared" si="3442"/>
        <v>0</v>
      </c>
      <c r="J678" s="124">
        <f t="shared" si="3442"/>
        <v>0</v>
      </c>
      <c r="K678" s="124">
        <f t="shared" si="3442"/>
        <v>0</v>
      </c>
      <c r="L678" s="124">
        <f t="shared" si="3442"/>
        <v>0</v>
      </c>
      <c r="M678" s="124">
        <f t="shared" si="3442"/>
        <v>0</v>
      </c>
      <c r="N678" s="124">
        <f t="shared" si="3442"/>
        <v>0</v>
      </c>
      <c r="O678" s="124">
        <f t="shared" si="3442"/>
        <v>0</v>
      </c>
      <c r="P678" s="124">
        <f t="shared" si="3442"/>
        <v>0</v>
      </c>
      <c r="Q678" s="124">
        <f t="shared" si="3442"/>
        <v>0</v>
      </c>
      <c r="R678" s="124">
        <f t="shared" si="3442"/>
        <v>0</v>
      </c>
      <c r="S678" s="124">
        <f t="shared" si="3442"/>
        <v>0</v>
      </c>
      <c r="T678" s="124">
        <f t="shared" si="3442"/>
        <v>0</v>
      </c>
      <c r="U678" s="124">
        <f t="shared" si="3442"/>
        <v>0</v>
      </c>
      <c r="V678" s="124">
        <f t="shared" si="3443"/>
        <v>0</v>
      </c>
      <c r="W678" s="124">
        <f t="shared" si="3443"/>
        <v>0</v>
      </c>
      <c r="X678" s="124">
        <f t="shared" si="3443"/>
        <v>0</v>
      </c>
      <c r="Y678" s="124">
        <f t="shared" si="3443"/>
        <v>0</v>
      </c>
      <c r="Z678" s="124">
        <f t="shared" si="3443"/>
        <v>0</v>
      </c>
      <c r="AA678" s="124">
        <f t="shared" si="3443"/>
        <v>0</v>
      </c>
      <c r="AB678" s="124">
        <f t="shared" si="3443"/>
        <v>0</v>
      </c>
      <c r="AC678" s="124">
        <f t="shared" si="3443"/>
        <v>0</v>
      </c>
      <c r="AD678" s="124">
        <f t="shared" si="3443"/>
        <v>0</v>
      </c>
      <c r="AE678" s="124">
        <f t="shared" si="3443"/>
        <v>0</v>
      </c>
      <c r="AF678" s="124">
        <f t="shared" si="3443"/>
        <v>0</v>
      </c>
      <c r="AG678" s="124">
        <f t="shared" si="3443"/>
        <v>0</v>
      </c>
      <c r="AH678" s="124">
        <f t="shared" si="3443"/>
        <v>0</v>
      </c>
      <c r="AI678" s="124" t="e">
        <f t="shared" si="3443"/>
        <v>#N/A</v>
      </c>
      <c r="AJ678" s="124" t="e">
        <f t="shared" si="3443"/>
        <v>#N/A</v>
      </c>
      <c r="AK678" s="124" t="e">
        <f t="shared" si="3443"/>
        <v>#N/A</v>
      </c>
      <c r="AL678" s="124" t="e">
        <f t="shared" si="3444"/>
        <v>#N/A</v>
      </c>
      <c r="AM678" s="124" t="e">
        <f t="shared" si="3444"/>
        <v>#N/A</v>
      </c>
      <c r="AN678" s="124" t="e">
        <f t="shared" si="3444"/>
        <v>#N/A</v>
      </c>
      <c r="AO678" s="124" t="e">
        <f t="shared" si="3444"/>
        <v>#N/A</v>
      </c>
      <c r="AP678" s="124" t="e">
        <f t="shared" si="3444"/>
        <v>#N/A</v>
      </c>
      <c r="AQ678" s="124" t="e">
        <f t="shared" si="3444"/>
        <v>#N/A</v>
      </c>
      <c r="AR678" s="124" t="e">
        <f t="shared" si="3444"/>
        <v>#N/A</v>
      </c>
      <c r="AS678" s="124" t="e">
        <f t="shared" si="3444"/>
        <v>#N/A</v>
      </c>
      <c r="AT678" s="124" t="e">
        <f t="shared" si="3444"/>
        <v>#N/A</v>
      </c>
      <c r="AU678" s="124" t="e">
        <f t="shared" si="3444"/>
        <v>#N/A</v>
      </c>
      <c r="AV678" s="124" t="e">
        <f t="shared" si="3444"/>
        <v>#N/A</v>
      </c>
      <c r="AW678" s="124" t="e">
        <f t="shared" si="3444"/>
        <v>#N/A</v>
      </c>
      <c r="AX678" s="124" t="e">
        <f t="shared" si="3444"/>
        <v>#N/A</v>
      </c>
      <c r="AY678" s="124" t="e">
        <f t="shared" si="3444"/>
        <v>#N/A</v>
      </c>
      <c r="AZ678" s="124" t="e">
        <f t="shared" si="3444"/>
        <v>#N/A</v>
      </c>
      <c r="BA678" s="124" t="e">
        <f t="shared" si="3444"/>
        <v>#N/A</v>
      </c>
      <c r="BB678" s="124" t="e">
        <f t="shared" si="3445"/>
        <v>#N/A</v>
      </c>
      <c r="BC678" s="124" t="e">
        <f t="shared" si="3445"/>
        <v>#N/A</v>
      </c>
      <c r="BD678" s="124" t="e">
        <f t="shared" si="3445"/>
        <v>#N/A</v>
      </c>
      <c r="BE678" s="124" t="e">
        <f t="shared" si="3445"/>
        <v>#N/A</v>
      </c>
      <c r="BF678" s="124" t="e">
        <f t="shared" si="3445"/>
        <v>#N/A</v>
      </c>
      <c r="BG678" s="124" t="e">
        <f t="shared" si="3445"/>
        <v>#N/A</v>
      </c>
      <c r="BH678" s="124" t="e">
        <f t="shared" si="3445"/>
        <v>#N/A</v>
      </c>
      <c r="BI678" s="124" t="e">
        <f t="shared" si="3445"/>
        <v>#N/A</v>
      </c>
      <c r="BJ678" s="124" t="e">
        <f t="shared" si="3445"/>
        <v>#N/A</v>
      </c>
      <c r="BK678" s="124" t="e">
        <f t="shared" si="3445"/>
        <v>#N/A</v>
      </c>
      <c r="BL678" s="124" t="e">
        <f t="shared" si="3445"/>
        <v>#N/A</v>
      </c>
      <c r="BM678" s="124" t="e">
        <f t="shared" si="3445"/>
        <v>#N/A</v>
      </c>
      <c r="BN678" s="124" t="e">
        <f t="shared" si="3445"/>
        <v>#N/A</v>
      </c>
    </row>
    <row r="679" spans="3:66" s="124" customFormat="1" hidden="1">
      <c r="C679" s="124" t="s">
        <v>33</v>
      </c>
      <c r="E679" s="124">
        <f t="shared" si="3446"/>
        <v>0</v>
      </c>
      <c r="F679" s="124">
        <f t="shared" si="3442"/>
        <v>0</v>
      </c>
      <c r="G679" s="124">
        <f t="shared" si="3442"/>
        <v>0</v>
      </c>
      <c r="H679" s="124">
        <f t="shared" si="3442"/>
        <v>0</v>
      </c>
      <c r="I679" s="124">
        <f t="shared" si="3442"/>
        <v>0</v>
      </c>
      <c r="J679" s="124">
        <f t="shared" si="3442"/>
        <v>0</v>
      </c>
      <c r="K679" s="124">
        <f t="shared" si="3442"/>
        <v>0</v>
      </c>
      <c r="L679" s="124">
        <f t="shared" si="3442"/>
        <v>0</v>
      </c>
      <c r="M679" s="124">
        <f t="shared" si="3442"/>
        <v>0</v>
      </c>
      <c r="N679" s="124">
        <f t="shared" si="3442"/>
        <v>0</v>
      </c>
      <c r="O679" s="124">
        <f t="shared" si="3442"/>
        <v>0</v>
      </c>
      <c r="P679" s="124">
        <f t="shared" si="3442"/>
        <v>0</v>
      </c>
      <c r="Q679" s="124">
        <f t="shared" si="3442"/>
        <v>0</v>
      </c>
      <c r="R679" s="124">
        <f t="shared" si="3442"/>
        <v>0</v>
      </c>
      <c r="S679" s="124">
        <f t="shared" si="3442"/>
        <v>0</v>
      </c>
      <c r="T679" s="124">
        <f t="shared" si="3442"/>
        <v>0</v>
      </c>
      <c r="U679" s="124">
        <f t="shared" si="3442"/>
        <v>0</v>
      </c>
      <c r="V679" s="124">
        <f t="shared" si="3443"/>
        <v>0</v>
      </c>
      <c r="W679" s="124">
        <f t="shared" si="3443"/>
        <v>0</v>
      </c>
      <c r="X679" s="124">
        <f t="shared" si="3443"/>
        <v>0</v>
      </c>
      <c r="Y679" s="124">
        <f t="shared" si="3443"/>
        <v>0</v>
      </c>
      <c r="Z679" s="124">
        <f t="shared" si="3443"/>
        <v>0</v>
      </c>
      <c r="AA679" s="124">
        <f t="shared" si="3443"/>
        <v>0</v>
      </c>
      <c r="AB679" s="124">
        <f t="shared" si="3443"/>
        <v>0</v>
      </c>
      <c r="AC679" s="124">
        <f t="shared" si="3443"/>
        <v>0</v>
      </c>
      <c r="AD679" s="124">
        <f t="shared" si="3443"/>
        <v>0</v>
      </c>
      <c r="AE679" s="124">
        <f t="shared" si="3443"/>
        <v>0</v>
      </c>
      <c r="AF679" s="124">
        <f t="shared" si="3443"/>
        <v>0</v>
      </c>
      <c r="AG679" s="124">
        <f t="shared" si="3443"/>
        <v>0</v>
      </c>
      <c r="AH679" s="124">
        <f t="shared" si="3443"/>
        <v>0</v>
      </c>
      <c r="AI679" s="124" t="e">
        <f t="shared" si="3443"/>
        <v>#N/A</v>
      </c>
      <c r="AJ679" s="124" t="e">
        <f t="shared" si="3443"/>
        <v>#N/A</v>
      </c>
      <c r="AK679" s="124" t="e">
        <f t="shared" si="3443"/>
        <v>#N/A</v>
      </c>
      <c r="AL679" s="124" t="e">
        <f t="shared" si="3444"/>
        <v>#N/A</v>
      </c>
      <c r="AM679" s="124" t="e">
        <f t="shared" si="3444"/>
        <v>#N/A</v>
      </c>
      <c r="AN679" s="124" t="e">
        <f t="shared" si="3444"/>
        <v>#N/A</v>
      </c>
      <c r="AO679" s="124" t="e">
        <f t="shared" si="3444"/>
        <v>#N/A</v>
      </c>
      <c r="AP679" s="124" t="e">
        <f t="shared" si="3444"/>
        <v>#N/A</v>
      </c>
      <c r="AQ679" s="124" t="e">
        <f t="shared" si="3444"/>
        <v>#N/A</v>
      </c>
      <c r="AR679" s="124" t="e">
        <f t="shared" si="3444"/>
        <v>#N/A</v>
      </c>
      <c r="AS679" s="124" t="e">
        <f t="shared" si="3444"/>
        <v>#N/A</v>
      </c>
      <c r="AT679" s="124" t="e">
        <f t="shared" si="3444"/>
        <v>#N/A</v>
      </c>
      <c r="AU679" s="124" t="e">
        <f t="shared" si="3444"/>
        <v>#N/A</v>
      </c>
      <c r="AV679" s="124" t="e">
        <f t="shared" si="3444"/>
        <v>#N/A</v>
      </c>
      <c r="AW679" s="124" t="e">
        <f t="shared" si="3444"/>
        <v>#N/A</v>
      </c>
      <c r="AX679" s="124" t="e">
        <f t="shared" si="3444"/>
        <v>#N/A</v>
      </c>
      <c r="AY679" s="124" t="e">
        <f t="shared" si="3444"/>
        <v>#N/A</v>
      </c>
      <c r="AZ679" s="124" t="e">
        <f t="shared" si="3444"/>
        <v>#N/A</v>
      </c>
      <c r="BA679" s="124" t="e">
        <f t="shared" si="3444"/>
        <v>#N/A</v>
      </c>
      <c r="BB679" s="124" t="e">
        <f t="shared" si="3445"/>
        <v>#N/A</v>
      </c>
      <c r="BC679" s="124" t="e">
        <f t="shared" si="3445"/>
        <v>#N/A</v>
      </c>
      <c r="BD679" s="124" t="e">
        <f t="shared" si="3445"/>
        <v>#N/A</v>
      </c>
      <c r="BE679" s="124" t="e">
        <f t="shared" si="3445"/>
        <v>#N/A</v>
      </c>
      <c r="BF679" s="124" t="e">
        <f t="shared" si="3445"/>
        <v>#N/A</v>
      </c>
      <c r="BG679" s="124" t="e">
        <f t="shared" si="3445"/>
        <v>#N/A</v>
      </c>
      <c r="BH679" s="124" t="e">
        <f t="shared" si="3445"/>
        <v>#N/A</v>
      </c>
      <c r="BI679" s="124" t="e">
        <f t="shared" si="3445"/>
        <v>#N/A</v>
      </c>
      <c r="BJ679" s="124" t="e">
        <f t="shared" si="3445"/>
        <v>#N/A</v>
      </c>
      <c r="BK679" s="124" t="e">
        <f t="shared" si="3445"/>
        <v>#N/A</v>
      </c>
      <c r="BL679" s="124" t="e">
        <f t="shared" si="3445"/>
        <v>#N/A</v>
      </c>
      <c r="BM679" s="124" t="e">
        <f t="shared" si="3445"/>
        <v>#N/A</v>
      </c>
      <c r="BN679" s="124" t="e">
        <f t="shared" si="3445"/>
        <v>#N/A</v>
      </c>
    </row>
    <row r="680" spans="3:66" s="124" customFormat="1" hidden="1">
      <c r="C680" s="124" t="s">
        <v>304</v>
      </c>
      <c r="E680" s="124">
        <f t="shared" si="3446"/>
        <v>0</v>
      </c>
      <c r="F680" s="124">
        <f t="shared" si="3442"/>
        <v>0</v>
      </c>
      <c r="G680" s="124">
        <f t="shared" si="3442"/>
        <v>0</v>
      </c>
      <c r="H680" s="124">
        <f t="shared" si="3442"/>
        <v>0</v>
      </c>
      <c r="I680" s="124">
        <f t="shared" si="3442"/>
        <v>0</v>
      </c>
      <c r="J680" s="124">
        <f t="shared" si="3442"/>
        <v>0</v>
      </c>
      <c r="K680" s="124">
        <f t="shared" si="3442"/>
        <v>0</v>
      </c>
      <c r="L680" s="124">
        <f t="shared" si="3442"/>
        <v>0</v>
      </c>
      <c r="M680" s="124">
        <f t="shared" si="3442"/>
        <v>0</v>
      </c>
      <c r="N680" s="124">
        <f t="shared" si="3442"/>
        <v>0</v>
      </c>
      <c r="O680" s="124">
        <f t="shared" si="3442"/>
        <v>0</v>
      </c>
      <c r="P680" s="124">
        <f t="shared" si="3442"/>
        <v>0</v>
      </c>
      <c r="Q680" s="124">
        <f t="shared" si="3442"/>
        <v>0</v>
      </c>
      <c r="R680" s="124">
        <f t="shared" si="3442"/>
        <v>0</v>
      </c>
      <c r="S680" s="124">
        <f t="shared" si="3442"/>
        <v>0</v>
      </c>
      <c r="T680" s="124">
        <f t="shared" si="3442"/>
        <v>0</v>
      </c>
      <c r="U680" s="124">
        <f t="shared" si="3442"/>
        <v>0</v>
      </c>
      <c r="V680" s="124">
        <f t="shared" si="3443"/>
        <v>0</v>
      </c>
      <c r="W680" s="124">
        <f t="shared" si="3443"/>
        <v>0</v>
      </c>
      <c r="X680" s="124">
        <f t="shared" si="3443"/>
        <v>0</v>
      </c>
      <c r="Y680" s="124">
        <f t="shared" si="3443"/>
        <v>0</v>
      </c>
      <c r="Z680" s="124">
        <f t="shared" si="3443"/>
        <v>0</v>
      </c>
      <c r="AA680" s="124">
        <f t="shared" si="3443"/>
        <v>0</v>
      </c>
      <c r="AB680" s="124">
        <f t="shared" si="3443"/>
        <v>0</v>
      </c>
      <c r="AC680" s="124">
        <f t="shared" si="3443"/>
        <v>0</v>
      </c>
      <c r="AD680" s="124">
        <f t="shared" si="3443"/>
        <v>0</v>
      </c>
      <c r="AE680" s="124">
        <f t="shared" si="3443"/>
        <v>0</v>
      </c>
      <c r="AF680" s="124">
        <f t="shared" si="3443"/>
        <v>0</v>
      </c>
      <c r="AG680" s="124">
        <f t="shared" si="3443"/>
        <v>0</v>
      </c>
      <c r="AH680" s="124">
        <f t="shared" si="3443"/>
        <v>0</v>
      </c>
      <c r="AI680" s="124" t="e">
        <f t="shared" si="3443"/>
        <v>#N/A</v>
      </c>
      <c r="AJ680" s="124" t="e">
        <f t="shared" si="3443"/>
        <v>#N/A</v>
      </c>
      <c r="AK680" s="124" t="e">
        <f t="shared" si="3443"/>
        <v>#N/A</v>
      </c>
      <c r="AL680" s="124" t="e">
        <f t="shared" si="3444"/>
        <v>#N/A</v>
      </c>
      <c r="AM680" s="124" t="e">
        <f t="shared" si="3444"/>
        <v>#N/A</v>
      </c>
      <c r="AN680" s="124" t="e">
        <f t="shared" si="3444"/>
        <v>#N/A</v>
      </c>
      <c r="AO680" s="124" t="e">
        <f t="shared" si="3444"/>
        <v>#N/A</v>
      </c>
      <c r="AP680" s="124" t="e">
        <f t="shared" si="3444"/>
        <v>#N/A</v>
      </c>
      <c r="AQ680" s="124" t="e">
        <f t="shared" si="3444"/>
        <v>#N/A</v>
      </c>
      <c r="AR680" s="124" t="e">
        <f t="shared" si="3444"/>
        <v>#N/A</v>
      </c>
      <c r="AS680" s="124" t="e">
        <f t="shared" si="3444"/>
        <v>#N/A</v>
      </c>
      <c r="AT680" s="124" t="e">
        <f t="shared" si="3444"/>
        <v>#N/A</v>
      </c>
      <c r="AU680" s="124" t="e">
        <f t="shared" si="3444"/>
        <v>#N/A</v>
      </c>
      <c r="AV680" s="124" t="e">
        <f t="shared" si="3444"/>
        <v>#N/A</v>
      </c>
      <c r="AW680" s="124" t="e">
        <f t="shared" si="3444"/>
        <v>#N/A</v>
      </c>
      <c r="AX680" s="124" t="e">
        <f t="shared" si="3444"/>
        <v>#N/A</v>
      </c>
      <c r="AY680" s="124" t="e">
        <f t="shared" si="3444"/>
        <v>#N/A</v>
      </c>
      <c r="AZ680" s="124" t="e">
        <f t="shared" si="3444"/>
        <v>#N/A</v>
      </c>
      <c r="BA680" s="124" t="e">
        <f t="shared" si="3444"/>
        <v>#N/A</v>
      </c>
      <c r="BB680" s="124" t="e">
        <f t="shared" si="3445"/>
        <v>#N/A</v>
      </c>
      <c r="BC680" s="124" t="e">
        <f t="shared" si="3445"/>
        <v>#N/A</v>
      </c>
      <c r="BD680" s="124" t="e">
        <f t="shared" si="3445"/>
        <v>#N/A</v>
      </c>
      <c r="BE680" s="124" t="e">
        <f t="shared" si="3445"/>
        <v>#N/A</v>
      </c>
      <c r="BF680" s="124" t="e">
        <f t="shared" si="3445"/>
        <v>#N/A</v>
      </c>
      <c r="BG680" s="124" t="e">
        <f t="shared" si="3445"/>
        <v>#N/A</v>
      </c>
      <c r="BH680" s="124" t="e">
        <f t="shared" si="3445"/>
        <v>#N/A</v>
      </c>
      <c r="BI680" s="124" t="e">
        <f t="shared" si="3445"/>
        <v>#N/A</v>
      </c>
      <c r="BJ680" s="124" t="e">
        <f t="shared" si="3445"/>
        <v>#N/A</v>
      </c>
      <c r="BK680" s="124" t="e">
        <f t="shared" si="3445"/>
        <v>#N/A</v>
      </c>
      <c r="BL680" s="124" t="e">
        <f t="shared" si="3445"/>
        <v>#N/A</v>
      </c>
      <c r="BM680" s="124" t="e">
        <f t="shared" si="3445"/>
        <v>#N/A</v>
      </c>
      <c r="BN680" s="124" t="e">
        <f t="shared" si="3445"/>
        <v>#N/A</v>
      </c>
    </row>
    <row r="681" spans="3:66" s="124" customFormat="1" hidden="1"/>
    <row r="682" spans="3:66" s="124" customFormat="1" hidden="1">
      <c r="C682" s="124" t="s">
        <v>303</v>
      </c>
      <c r="F682" s="124">
        <f>E676</f>
        <v>0</v>
      </c>
      <c r="G682" s="124">
        <f t="shared" ref="G682:V686" si="3447">F676</f>
        <v>0</v>
      </c>
      <c r="H682" s="124">
        <f t="shared" si="3447"/>
        <v>0</v>
      </c>
      <c r="I682" s="124">
        <f t="shared" si="3447"/>
        <v>0</v>
      </c>
      <c r="J682" s="124">
        <f t="shared" si="3447"/>
        <v>0</v>
      </c>
      <c r="K682" s="124">
        <f t="shared" si="3447"/>
        <v>0</v>
      </c>
      <c r="L682" s="124">
        <f t="shared" si="3447"/>
        <v>0</v>
      </c>
      <c r="M682" s="124">
        <f t="shared" si="3447"/>
        <v>0</v>
      </c>
      <c r="N682" s="124">
        <f t="shared" si="3447"/>
        <v>0</v>
      </c>
      <c r="O682" s="124">
        <f t="shared" si="3447"/>
        <v>0</v>
      </c>
      <c r="P682" s="124">
        <f t="shared" si="3447"/>
        <v>0</v>
      </c>
      <c r="Q682" s="124">
        <f t="shared" si="3447"/>
        <v>0</v>
      </c>
      <c r="R682" s="124">
        <f t="shared" si="3447"/>
        <v>0</v>
      </c>
      <c r="S682" s="124">
        <f t="shared" si="3447"/>
        <v>0</v>
      </c>
      <c r="T682" s="124">
        <f t="shared" si="3447"/>
        <v>0</v>
      </c>
      <c r="U682" s="124">
        <f t="shared" si="3447"/>
        <v>0</v>
      </c>
      <c r="V682" s="124">
        <f t="shared" si="3447"/>
        <v>0</v>
      </c>
      <c r="W682" s="124">
        <f t="shared" ref="W682:AL686" si="3448">V676</f>
        <v>0</v>
      </c>
      <c r="X682" s="124">
        <f t="shared" si="3448"/>
        <v>0</v>
      </c>
      <c r="Y682" s="124">
        <f t="shared" si="3448"/>
        <v>0</v>
      </c>
      <c r="Z682" s="124">
        <f t="shared" si="3448"/>
        <v>0</v>
      </c>
      <c r="AA682" s="124">
        <f t="shared" si="3448"/>
        <v>0</v>
      </c>
      <c r="AB682" s="124">
        <f t="shared" si="3448"/>
        <v>0</v>
      </c>
      <c r="AC682" s="124">
        <f t="shared" si="3448"/>
        <v>0</v>
      </c>
      <c r="AD682" s="124">
        <f t="shared" si="3448"/>
        <v>0</v>
      </c>
      <c r="AE682" s="124">
        <f t="shared" si="3448"/>
        <v>0</v>
      </c>
      <c r="AF682" s="124">
        <f t="shared" si="3448"/>
        <v>0</v>
      </c>
      <c r="AG682" s="124">
        <f t="shared" si="3448"/>
        <v>0</v>
      </c>
      <c r="AH682" s="124">
        <f t="shared" si="3448"/>
        <v>0</v>
      </c>
      <c r="AI682" s="124">
        <f t="shared" si="3448"/>
        <v>0</v>
      </c>
      <c r="AJ682" s="124">
        <f t="shared" si="3448"/>
        <v>0</v>
      </c>
      <c r="AK682" s="124" t="e">
        <f t="shared" si="3448"/>
        <v>#N/A</v>
      </c>
      <c r="AL682" s="124" t="e">
        <f t="shared" si="3448"/>
        <v>#N/A</v>
      </c>
      <c r="AM682" s="124" t="e">
        <f t="shared" ref="AM682:BB686" si="3449">AL676</f>
        <v>#N/A</v>
      </c>
      <c r="AN682" s="124" t="e">
        <f t="shared" si="3449"/>
        <v>#N/A</v>
      </c>
      <c r="AO682" s="124" t="e">
        <f t="shared" si="3449"/>
        <v>#N/A</v>
      </c>
      <c r="AP682" s="124" t="e">
        <f t="shared" si="3449"/>
        <v>#N/A</v>
      </c>
      <c r="AQ682" s="124" t="e">
        <f t="shared" si="3449"/>
        <v>#N/A</v>
      </c>
      <c r="AR682" s="124" t="e">
        <f t="shared" si="3449"/>
        <v>#N/A</v>
      </c>
      <c r="AS682" s="124" t="e">
        <f t="shared" si="3449"/>
        <v>#N/A</v>
      </c>
      <c r="AT682" s="124" t="e">
        <f t="shared" si="3449"/>
        <v>#N/A</v>
      </c>
      <c r="AU682" s="124" t="e">
        <f t="shared" si="3449"/>
        <v>#N/A</v>
      </c>
      <c r="AV682" s="124" t="e">
        <f t="shared" si="3449"/>
        <v>#N/A</v>
      </c>
      <c r="AW682" s="124" t="e">
        <f t="shared" si="3449"/>
        <v>#N/A</v>
      </c>
      <c r="AX682" s="124" t="e">
        <f t="shared" si="3449"/>
        <v>#N/A</v>
      </c>
      <c r="AY682" s="124" t="e">
        <f t="shared" si="3449"/>
        <v>#N/A</v>
      </c>
      <c r="AZ682" s="124" t="e">
        <f t="shared" si="3449"/>
        <v>#N/A</v>
      </c>
      <c r="BA682" s="124" t="e">
        <f t="shared" si="3449"/>
        <v>#N/A</v>
      </c>
      <c r="BB682" s="124" t="e">
        <f t="shared" si="3449"/>
        <v>#N/A</v>
      </c>
      <c r="BC682" s="124" t="e">
        <f t="shared" ref="BC682:BN686" si="3450">BB676</f>
        <v>#N/A</v>
      </c>
      <c r="BD682" s="124" t="e">
        <f t="shared" si="3450"/>
        <v>#N/A</v>
      </c>
      <c r="BE682" s="124" t="e">
        <f t="shared" si="3450"/>
        <v>#N/A</v>
      </c>
      <c r="BF682" s="124" t="e">
        <f t="shared" si="3450"/>
        <v>#N/A</v>
      </c>
      <c r="BG682" s="124" t="e">
        <f t="shared" si="3450"/>
        <v>#N/A</v>
      </c>
      <c r="BH682" s="124" t="e">
        <f t="shared" si="3450"/>
        <v>#N/A</v>
      </c>
      <c r="BI682" s="124" t="e">
        <f t="shared" si="3450"/>
        <v>#N/A</v>
      </c>
      <c r="BJ682" s="124" t="e">
        <f t="shared" si="3450"/>
        <v>#N/A</v>
      </c>
      <c r="BK682" s="124" t="e">
        <f t="shared" si="3450"/>
        <v>#N/A</v>
      </c>
      <c r="BL682" s="124" t="e">
        <f t="shared" si="3450"/>
        <v>#N/A</v>
      </c>
      <c r="BM682" s="124" t="e">
        <f t="shared" si="3450"/>
        <v>#N/A</v>
      </c>
      <c r="BN682" s="124" t="e">
        <f t="shared" si="3450"/>
        <v>#N/A</v>
      </c>
    </row>
    <row r="683" spans="3:66" s="124" customFormat="1" hidden="1">
      <c r="C683" s="124" t="s">
        <v>29</v>
      </c>
      <c r="F683" s="124">
        <f t="shared" ref="F683:F686" si="3451">E677</f>
        <v>0</v>
      </c>
      <c r="G683" s="124">
        <f t="shared" si="3447"/>
        <v>0</v>
      </c>
      <c r="H683" s="124">
        <f t="shared" si="3447"/>
        <v>0</v>
      </c>
      <c r="I683" s="124">
        <f t="shared" si="3447"/>
        <v>0</v>
      </c>
      <c r="J683" s="124">
        <f t="shared" si="3447"/>
        <v>0</v>
      </c>
      <c r="K683" s="124">
        <f t="shared" si="3447"/>
        <v>0</v>
      </c>
      <c r="L683" s="124">
        <f t="shared" si="3447"/>
        <v>0</v>
      </c>
      <c r="M683" s="124">
        <f t="shared" si="3447"/>
        <v>0</v>
      </c>
      <c r="N683" s="124">
        <f t="shared" si="3447"/>
        <v>0</v>
      </c>
      <c r="O683" s="124">
        <f t="shared" si="3447"/>
        <v>0</v>
      </c>
      <c r="P683" s="124">
        <f t="shared" si="3447"/>
        <v>0</v>
      </c>
      <c r="Q683" s="124">
        <f t="shared" si="3447"/>
        <v>0</v>
      </c>
      <c r="R683" s="124">
        <f t="shared" si="3447"/>
        <v>0</v>
      </c>
      <c r="S683" s="124">
        <f t="shared" si="3447"/>
        <v>0</v>
      </c>
      <c r="T683" s="124">
        <f t="shared" si="3447"/>
        <v>0</v>
      </c>
      <c r="U683" s="124">
        <f t="shared" si="3447"/>
        <v>0</v>
      </c>
      <c r="V683" s="124">
        <f t="shared" si="3447"/>
        <v>0</v>
      </c>
      <c r="W683" s="124">
        <f t="shared" si="3448"/>
        <v>0</v>
      </c>
      <c r="X683" s="124">
        <f t="shared" si="3448"/>
        <v>0</v>
      </c>
      <c r="Y683" s="124">
        <f t="shared" si="3448"/>
        <v>0</v>
      </c>
      <c r="Z683" s="124">
        <f t="shared" si="3448"/>
        <v>0</v>
      </c>
      <c r="AA683" s="124">
        <f t="shared" si="3448"/>
        <v>0</v>
      </c>
      <c r="AB683" s="124">
        <f t="shared" si="3448"/>
        <v>0</v>
      </c>
      <c r="AC683" s="124">
        <f t="shared" si="3448"/>
        <v>0</v>
      </c>
      <c r="AD683" s="124">
        <f t="shared" si="3448"/>
        <v>0</v>
      </c>
      <c r="AE683" s="124">
        <f t="shared" si="3448"/>
        <v>0</v>
      </c>
      <c r="AF683" s="124">
        <f t="shared" si="3448"/>
        <v>0</v>
      </c>
      <c r="AG683" s="124">
        <f t="shared" si="3448"/>
        <v>0</v>
      </c>
      <c r="AH683" s="124">
        <f t="shared" si="3448"/>
        <v>0</v>
      </c>
      <c r="AI683" s="124">
        <f t="shared" si="3448"/>
        <v>0</v>
      </c>
      <c r="AJ683" s="124" t="e">
        <f t="shared" si="3448"/>
        <v>#N/A</v>
      </c>
      <c r="AK683" s="124" t="e">
        <f t="shared" si="3448"/>
        <v>#N/A</v>
      </c>
      <c r="AL683" s="124" t="e">
        <f t="shared" si="3448"/>
        <v>#N/A</v>
      </c>
      <c r="AM683" s="124" t="e">
        <f t="shared" si="3449"/>
        <v>#N/A</v>
      </c>
      <c r="AN683" s="124" t="e">
        <f t="shared" si="3449"/>
        <v>#N/A</v>
      </c>
      <c r="AO683" s="124" t="e">
        <f t="shared" si="3449"/>
        <v>#N/A</v>
      </c>
      <c r="AP683" s="124" t="e">
        <f t="shared" si="3449"/>
        <v>#N/A</v>
      </c>
      <c r="AQ683" s="124" t="e">
        <f t="shared" si="3449"/>
        <v>#N/A</v>
      </c>
      <c r="AR683" s="124" t="e">
        <f t="shared" si="3449"/>
        <v>#N/A</v>
      </c>
      <c r="AS683" s="124" t="e">
        <f t="shared" si="3449"/>
        <v>#N/A</v>
      </c>
      <c r="AT683" s="124" t="e">
        <f t="shared" si="3449"/>
        <v>#N/A</v>
      </c>
      <c r="AU683" s="124" t="e">
        <f t="shared" si="3449"/>
        <v>#N/A</v>
      </c>
      <c r="AV683" s="124" t="e">
        <f t="shared" si="3449"/>
        <v>#N/A</v>
      </c>
      <c r="AW683" s="124" t="e">
        <f t="shared" si="3449"/>
        <v>#N/A</v>
      </c>
      <c r="AX683" s="124" t="e">
        <f t="shared" si="3449"/>
        <v>#N/A</v>
      </c>
      <c r="AY683" s="124" t="e">
        <f t="shared" si="3449"/>
        <v>#N/A</v>
      </c>
      <c r="AZ683" s="124" t="e">
        <f t="shared" si="3449"/>
        <v>#N/A</v>
      </c>
      <c r="BA683" s="124" t="e">
        <f t="shared" si="3449"/>
        <v>#N/A</v>
      </c>
      <c r="BB683" s="124" t="e">
        <f t="shared" si="3449"/>
        <v>#N/A</v>
      </c>
      <c r="BC683" s="124" t="e">
        <f t="shared" si="3450"/>
        <v>#N/A</v>
      </c>
      <c r="BD683" s="124" t="e">
        <f t="shared" si="3450"/>
        <v>#N/A</v>
      </c>
      <c r="BE683" s="124" t="e">
        <f t="shared" si="3450"/>
        <v>#N/A</v>
      </c>
      <c r="BF683" s="124" t="e">
        <f t="shared" si="3450"/>
        <v>#N/A</v>
      </c>
      <c r="BG683" s="124" t="e">
        <f t="shared" si="3450"/>
        <v>#N/A</v>
      </c>
      <c r="BH683" s="124" t="e">
        <f t="shared" si="3450"/>
        <v>#N/A</v>
      </c>
      <c r="BI683" s="124" t="e">
        <f t="shared" si="3450"/>
        <v>#N/A</v>
      </c>
      <c r="BJ683" s="124" t="e">
        <f t="shared" si="3450"/>
        <v>#N/A</v>
      </c>
      <c r="BK683" s="124" t="e">
        <f t="shared" si="3450"/>
        <v>#N/A</v>
      </c>
      <c r="BL683" s="124" t="e">
        <f t="shared" si="3450"/>
        <v>#N/A</v>
      </c>
      <c r="BM683" s="124" t="e">
        <f t="shared" si="3450"/>
        <v>#N/A</v>
      </c>
      <c r="BN683" s="124" t="e">
        <f t="shared" si="3450"/>
        <v>#N/A</v>
      </c>
    </row>
    <row r="684" spans="3:66" s="124" customFormat="1" hidden="1">
      <c r="C684" s="124" t="s">
        <v>31</v>
      </c>
      <c r="F684" s="124">
        <f t="shared" si="3451"/>
        <v>0</v>
      </c>
      <c r="G684" s="124">
        <f t="shared" si="3447"/>
        <v>0</v>
      </c>
      <c r="H684" s="124">
        <f t="shared" si="3447"/>
        <v>0</v>
      </c>
      <c r="I684" s="124">
        <f t="shared" si="3447"/>
        <v>0</v>
      </c>
      <c r="J684" s="124">
        <f t="shared" si="3447"/>
        <v>0</v>
      </c>
      <c r="K684" s="124">
        <f t="shared" si="3447"/>
        <v>0</v>
      </c>
      <c r="L684" s="124">
        <f t="shared" si="3447"/>
        <v>0</v>
      </c>
      <c r="M684" s="124">
        <f t="shared" si="3447"/>
        <v>0</v>
      </c>
      <c r="N684" s="124">
        <f t="shared" si="3447"/>
        <v>0</v>
      </c>
      <c r="O684" s="124">
        <f t="shared" si="3447"/>
        <v>0</v>
      </c>
      <c r="P684" s="124">
        <f t="shared" si="3447"/>
        <v>0</v>
      </c>
      <c r="Q684" s="124">
        <f t="shared" si="3447"/>
        <v>0</v>
      </c>
      <c r="R684" s="124">
        <f t="shared" si="3447"/>
        <v>0</v>
      </c>
      <c r="S684" s="124">
        <f t="shared" si="3447"/>
        <v>0</v>
      </c>
      <c r="T684" s="124">
        <f t="shared" si="3447"/>
        <v>0</v>
      </c>
      <c r="U684" s="124">
        <f t="shared" si="3447"/>
        <v>0</v>
      </c>
      <c r="V684" s="124">
        <f t="shared" si="3447"/>
        <v>0</v>
      </c>
      <c r="W684" s="124">
        <f t="shared" si="3448"/>
        <v>0</v>
      </c>
      <c r="X684" s="124">
        <f t="shared" si="3448"/>
        <v>0</v>
      </c>
      <c r="Y684" s="124">
        <f t="shared" si="3448"/>
        <v>0</v>
      </c>
      <c r="Z684" s="124">
        <f t="shared" si="3448"/>
        <v>0</v>
      </c>
      <c r="AA684" s="124">
        <f t="shared" si="3448"/>
        <v>0</v>
      </c>
      <c r="AB684" s="124">
        <f t="shared" si="3448"/>
        <v>0</v>
      </c>
      <c r="AC684" s="124">
        <f t="shared" si="3448"/>
        <v>0</v>
      </c>
      <c r="AD684" s="124">
        <f t="shared" si="3448"/>
        <v>0</v>
      </c>
      <c r="AE684" s="124">
        <f t="shared" si="3448"/>
        <v>0</v>
      </c>
      <c r="AF684" s="124">
        <f t="shared" si="3448"/>
        <v>0</v>
      </c>
      <c r="AG684" s="124">
        <f t="shared" si="3448"/>
        <v>0</v>
      </c>
      <c r="AH684" s="124">
        <f t="shared" si="3448"/>
        <v>0</v>
      </c>
      <c r="AI684" s="124">
        <f t="shared" si="3448"/>
        <v>0</v>
      </c>
      <c r="AJ684" s="124" t="e">
        <f t="shared" si="3448"/>
        <v>#N/A</v>
      </c>
      <c r="AK684" s="124" t="e">
        <f t="shared" si="3448"/>
        <v>#N/A</v>
      </c>
      <c r="AL684" s="124" t="e">
        <f t="shared" si="3448"/>
        <v>#N/A</v>
      </c>
      <c r="AM684" s="124" t="e">
        <f t="shared" si="3449"/>
        <v>#N/A</v>
      </c>
      <c r="AN684" s="124" t="e">
        <f t="shared" si="3449"/>
        <v>#N/A</v>
      </c>
      <c r="AO684" s="124" t="e">
        <f t="shared" si="3449"/>
        <v>#N/A</v>
      </c>
      <c r="AP684" s="124" t="e">
        <f t="shared" si="3449"/>
        <v>#N/A</v>
      </c>
      <c r="AQ684" s="124" t="e">
        <f t="shared" si="3449"/>
        <v>#N/A</v>
      </c>
      <c r="AR684" s="124" t="e">
        <f t="shared" si="3449"/>
        <v>#N/A</v>
      </c>
      <c r="AS684" s="124" t="e">
        <f t="shared" si="3449"/>
        <v>#N/A</v>
      </c>
      <c r="AT684" s="124" t="e">
        <f t="shared" si="3449"/>
        <v>#N/A</v>
      </c>
      <c r="AU684" s="124" t="e">
        <f t="shared" si="3449"/>
        <v>#N/A</v>
      </c>
      <c r="AV684" s="124" t="e">
        <f t="shared" si="3449"/>
        <v>#N/A</v>
      </c>
      <c r="AW684" s="124" t="e">
        <f t="shared" si="3449"/>
        <v>#N/A</v>
      </c>
      <c r="AX684" s="124" t="e">
        <f t="shared" si="3449"/>
        <v>#N/A</v>
      </c>
      <c r="AY684" s="124" t="e">
        <f t="shared" si="3449"/>
        <v>#N/A</v>
      </c>
      <c r="AZ684" s="124" t="e">
        <f t="shared" si="3449"/>
        <v>#N/A</v>
      </c>
      <c r="BA684" s="124" t="e">
        <f t="shared" si="3449"/>
        <v>#N/A</v>
      </c>
      <c r="BB684" s="124" t="e">
        <f t="shared" si="3449"/>
        <v>#N/A</v>
      </c>
      <c r="BC684" s="124" t="e">
        <f t="shared" si="3450"/>
        <v>#N/A</v>
      </c>
      <c r="BD684" s="124" t="e">
        <f t="shared" si="3450"/>
        <v>#N/A</v>
      </c>
      <c r="BE684" s="124" t="e">
        <f t="shared" si="3450"/>
        <v>#N/A</v>
      </c>
      <c r="BF684" s="124" t="e">
        <f t="shared" si="3450"/>
        <v>#N/A</v>
      </c>
      <c r="BG684" s="124" t="e">
        <f t="shared" si="3450"/>
        <v>#N/A</v>
      </c>
      <c r="BH684" s="124" t="e">
        <f t="shared" si="3450"/>
        <v>#N/A</v>
      </c>
      <c r="BI684" s="124" t="e">
        <f t="shared" si="3450"/>
        <v>#N/A</v>
      </c>
      <c r="BJ684" s="124" t="e">
        <f t="shared" si="3450"/>
        <v>#N/A</v>
      </c>
      <c r="BK684" s="124" t="e">
        <f t="shared" si="3450"/>
        <v>#N/A</v>
      </c>
      <c r="BL684" s="124" t="e">
        <f t="shared" si="3450"/>
        <v>#N/A</v>
      </c>
      <c r="BM684" s="124" t="e">
        <f t="shared" si="3450"/>
        <v>#N/A</v>
      </c>
      <c r="BN684" s="124" t="e">
        <f t="shared" si="3450"/>
        <v>#N/A</v>
      </c>
    </row>
    <row r="685" spans="3:66" s="124" customFormat="1" hidden="1">
      <c r="C685" s="124" t="s">
        <v>33</v>
      </c>
      <c r="F685" s="124">
        <f t="shared" si="3451"/>
        <v>0</v>
      </c>
      <c r="G685" s="124">
        <f t="shared" si="3447"/>
        <v>0</v>
      </c>
      <c r="H685" s="124">
        <f t="shared" si="3447"/>
        <v>0</v>
      </c>
      <c r="I685" s="124">
        <f t="shared" si="3447"/>
        <v>0</v>
      </c>
      <c r="J685" s="124">
        <f t="shared" si="3447"/>
        <v>0</v>
      </c>
      <c r="K685" s="124">
        <f t="shared" si="3447"/>
        <v>0</v>
      </c>
      <c r="L685" s="124">
        <f t="shared" si="3447"/>
        <v>0</v>
      </c>
      <c r="M685" s="124">
        <f t="shared" si="3447"/>
        <v>0</v>
      </c>
      <c r="N685" s="124">
        <f t="shared" si="3447"/>
        <v>0</v>
      </c>
      <c r="O685" s="124">
        <f t="shared" si="3447"/>
        <v>0</v>
      </c>
      <c r="P685" s="124">
        <f t="shared" si="3447"/>
        <v>0</v>
      </c>
      <c r="Q685" s="124">
        <f t="shared" si="3447"/>
        <v>0</v>
      </c>
      <c r="R685" s="124">
        <f t="shared" si="3447"/>
        <v>0</v>
      </c>
      <c r="S685" s="124">
        <f t="shared" si="3447"/>
        <v>0</v>
      </c>
      <c r="T685" s="124">
        <f t="shared" si="3447"/>
        <v>0</v>
      </c>
      <c r="U685" s="124">
        <f t="shared" si="3447"/>
        <v>0</v>
      </c>
      <c r="V685" s="124">
        <f t="shared" si="3447"/>
        <v>0</v>
      </c>
      <c r="W685" s="124">
        <f t="shared" si="3448"/>
        <v>0</v>
      </c>
      <c r="X685" s="124">
        <f t="shared" si="3448"/>
        <v>0</v>
      </c>
      <c r="Y685" s="124">
        <f t="shared" si="3448"/>
        <v>0</v>
      </c>
      <c r="Z685" s="124">
        <f t="shared" si="3448"/>
        <v>0</v>
      </c>
      <c r="AA685" s="124">
        <f t="shared" si="3448"/>
        <v>0</v>
      </c>
      <c r="AB685" s="124">
        <f t="shared" si="3448"/>
        <v>0</v>
      </c>
      <c r="AC685" s="124">
        <f t="shared" si="3448"/>
        <v>0</v>
      </c>
      <c r="AD685" s="124">
        <f t="shared" si="3448"/>
        <v>0</v>
      </c>
      <c r="AE685" s="124">
        <f t="shared" si="3448"/>
        <v>0</v>
      </c>
      <c r="AF685" s="124">
        <f t="shared" si="3448"/>
        <v>0</v>
      </c>
      <c r="AG685" s="124">
        <f t="shared" si="3448"/>
        <v>0</v>
      </c>
      <c r="AH685" s="124">
        <f t="shared" si="3448"/>
        <v>0</v>
      </c>
      <c r="AI685" s="124">
        <f t="shared" si="3448"/>
        <v>0</v>
      </c>
      <c r="AJ685" s="124" t="e">
        <f t="shared" si="3448"/>
        <v>#N/A</v>
      </c>
      <c r="AK685" s="124" t="e">
        <f t="shared" si="3448"/>
        <v>#N/A</v>
      </c>
      <c r="AL685" s="124" t="e">
        <f t="shared" si="3448"/>
        <v>#N/A</v>
      </c>
      <c r="AM685" s="124" t="e">
        <f t="shared" si="3449"/>
        <v>#N/A</v>
      </c>
      <c r="AN685" s="124" t="e">
        <f t="shared" si="3449"/>
        <v>#N/A</v>
      </c>
      <c r="AO685" s="124" t="e">
        <f t="shared" si="3449"/>
        <v>#N/A</v>
      </c>
      <c r="AP685" s="124" t="e">
        <f t="shared" si="3449"/>
        <v>#N/A</v>
      </c>
      <c r="AQ685" s="124" t="e">
        <f t="shared" si="3449"/>
        <v>#N/A</v>
      </c>
      <c r="AR685" s="124" t="e">
        <f t="shared" si="3449"/>
        <v>#N/A</v>
      </c>
      <c r="AS685" s="124" t="e">
        <f t="shared" si="3449"/>
        <v>#N/A</v>
      </c>
      <c r="AT685" s="124" t="e">
        <f t="shared" si="3449"/>
        <v>#N/A</v>
      </c>
      <c r="AU685" s="124" t="e">
        <f t="shared" si="3449"/>
        <v>#N/A</v>
      </c>
      <c r="AV685" s="124" t="e">
        <f t="shared" si="3449"/>
        <v>#N/A</v>
      </c>
      <c r="AW685" s="124" t="e">
        <f t="shared" si="3449"/>
        <v>#N/A</v>
      </c>
      <c r="AX685" s="124" t="e">
        <f t="shared" si="3449"/>
        <v>#N/A</v>
      </c>
      <c r="AY685" s="124" t="e">
        <f t="shared" si="3449"/>
        <v>#N/A</v>
      </c>
      <c r="AZ685" s="124" t="e">
        <f t="shared" si="3449"/>
        <v>#N/A</v>
      </c>
      <c r="BA685" s="124" t="e">
        <f t="shared" si="3449"/>
        <v>#N/A</v>
      </c>
      <c r="BB685" s="124" t="e">
        <f t="shared" si="3449"/>
        <v>#N/A</v>
      </c>
      <c r="BC685" s="124" t="e">
        <f t="shared" si="3450"/>
        <v>#N/A</v>
      </c>
      <c r="BD685" s="124" t="e">
        <f t="shared" si="3450"/>
        <v>#N/A</v>
      </c>
      <c r="BE685" s="124" t="e">
        <f t="shared" si="3450"/>
        <v>#N/A</v>
      </c>
      <c r="BF685" s="124" t="e">
        <f t="shared" si="3450"/>
        <v>#N/A</v>
      </c>
      <c r="BG685" s="124" t="e">
        <f t="shared" si="3450"/>
        <v>#N/A</v>
      </c>
      <c r="BH685" s="124" t="e">
        <f t="shared" si="3450"/>
        <v>#N/A</v>
      </c>
      <c r="BI685" s="124" t="e">
        <f t="shared" si="3450"/>
        <v>#N/A</v>
      </c>
      <c r="BJ685" s="124" t="e">
        <f t="shared" si="3450"/>
        <v>#N/A</v>
      </c>
      <c r="BK685" s="124" t="e">
        <f t="shared" si="3450"/>
        <v>#N/A</v>
      </c>
      <c r="BL685" s="124" t="e">
        <f t="shared" si="3450"/>
        <v>#N/A</v>
      </c>
      <c r="BM685" s="124" t="e">
        <f t="shared" si="3450"/>
        <v>#N/A</v>
      </c>
      <c r="BN685" s="124" t="e">
        <f t="shared" si="3450"/>
        <v>#N/A</v>
      </c>
    </row>
    <row r="686" spans="3:66" s="124" customFormat="1" hidden="1">
      <c r="C686" s="124" t="s">
        <v>304</v>
      </c>
      <c r="F686" s="124">
        <f t="shared" si="3451"/>
        <v>0</v>
      </c>
      <c r="G686" s="124">
        <f t="shared" si="3447"/>
        <v>0</v>
      </c>
      <c r="H686" s="124">
        <f t="shared" si="3447"/>
        <v>0</v>
      </c>
      <c r="I686" s="124">
        <f t="shared" si="3447"/>
        <v>0</v>
      </c>
      <c r="J686" s="124">
        <f t="shared" si="3447"/>
        <v>0</v>
      </c>
      <c r="K686" s="124">
        <f t="shared" si="3447"/>
        <v>0</v>
      </c>
      <c r="L686" s="124">
        <f t="shared" si="3447"/>
        <v>0</v>
      </c>
      <c r="M686" s="124">
        <f t="shared" si="3447"/>
        <v>0</v>
      </c>
      <c r="N686" s="124">
        <f t="shared" si="3447"/>
        <v>0</v>
      </c>
      <c r="O686" s="124">
        <f t="shared" si="3447"/>
        <v>0</v>
      </c>
      <c r="P686" s="124">
        <f t="shared" si="3447"/>
        <v>0</v>
      </c>
      <c r="Q686" s="124">
        <f t="shared" si="3447"/>
        <v>0</v>
      </c>
      <c r="R686" s="124">
        <f t="shared" si="3447"/>
        <v>0</v>
      </c>
      <c r="S686" s="124">
        <f t="shared" si="3447"/>
        <v>0</v>
      </c>
      <c r="T686" s="124">
        <f t="shared" si="3447"/>
        <v>0</v>
      </c>
      <c r="U686" s="124">
        <f t="shared" si="3447"/>
        <v>0</v>
      </c>
      <c r="V686" s="124">
        <f t="shared" si="3447"/>
        <v>0</v>
      </c>
      <c r="W686" s="124">
        <f t="shared" si="3448"/>
        <v>0</v>
      </c>
      <c r="X686" s="124">
        <f t="shared" si="3448"/>
        <v>0</v>
      </c>
      <c r="Y686" s="124">
        <f t="shared" si="3448"/>
        <v>0</v>
      </c>
      <c r="Z686" s="124">
        <f t="shared" si="3448"/>
        <v>0</v>
      </c>
      <c r="AA686" s="124">
        <f t="shared" si="3448"/>
        <v>0</v>
      </c>
      <c r="AB686" s="124">
        <f t="shared" si="3448"/>
        <v>0</v>
      </c>
      <c r="AC686" s="124">
        <f t="shared" si="3448"/>
        <v>0</v>
      </c>
      <c r="AD686" s="124">
        <f t="shared" si="3448"/>
        <v>0</v>
      </c>
      <c r="AE686" s="124">
        <f t="shared" si="3448"/>
        <v>0</v>
      </c>
      <c r="AF686" s="124">
        <f t="shared" si="3448"/>
        <v>0</v>
      </c>
      <c r="AG686" s="124">
        <f t="shared" si="3448"/>
        <v>0</v>
      </c>
      <c r="AH686" s="124">
        <f t="shared" si="3448"/>
        <v>0</v>
      </c>
      <c r="AI686" s="124">
        <f t="shared" si="3448"/>
        <v>0</v>
      </c>
      <c r="AJ686" s="124" t="e">
        <f t="shared" si="3448"/>
        <v>#N/A</v>
      </c>
      <c r="AK686" s="124" t="e">
        <f t="shared" si="3448"/>
        <v>#N/A</v>
      </c>
      <c r="AL686" s="124" t="e">
        <f t="shared" si="3448"/>
        <v>#N/A</v>
      </c>
      <c r="AM686" s="124" t="e">
        <f t="shared" si="3449"/>
        <v>#N/A</v>
      </c>
      <c r="AN686" s="124" t="e">
        <f t="shared" si="3449"/>
        <v>#N/A</v>
      </c>
      <c r="AO686" s="124" t="e">
        <f t="shared" si="3449"/>
        <v>#N/A</v>
      </c>
      <c r="AP686" s="124" t="e">
        <f t="shared" si="3449"/>
        <v>#N/A</v>
      </c>
      <c r="AQ686" s="124" t="e">
        <f t="shared" si="3449"/>
        <v>#N/A</v>
      </c>
      <c r="AR686" s="124" t="e">
        <f t="shared" si="3449"/>
        <v>#N/A</v>
      </c>
      <c r="AS686" s="124" t="e">
        <f t="shared" si="3449"/>
        <v>#N/A</v>
      </c>
      <c r="AT686" s="124" t="e">
        <f t="shared" si="3449"/>
        <v>#N/A</v>
      </c>
      <c r="AU686" s="124" t="e">
        <f t="shared" si="3449"/>
        <v>#N/A</v>
      </c>
      <c r="AV686" s="124" t="e">
        <f t="shared" si="3449"/>
        <v>#N/A</v>
      </c>
      <c r="AW686" s="124" t="e">
        <f t="shared" si="3449"/>
        <v>#N/A</v>
      </c>
      <c r="AX686" s="124" t="e">
        <f t="shared" si="3449"/>
        <v>#N/A</v>
      </c>
      <c r="AY686" s="124" t="e">
        <f t="shared" si="3449"/>
        <v>#N/A</v>
      </c>
      <c r="AZ686" s="124" t="e">
        <f t="shared" si="3449"/>
        <v>#N/A</v>
      </c>
      <c r="BA686" s="124" t="e">
        <f t="shared" si="3449"/>
        <v>#N/A</v>
      </c>
      <c r="BB686" s="124" t="e">
        <f t="shared" si="3449"/>
        <v>#N/A</v>
      </c>
      <c r="BC686" s="124" t="e">
        <f t="shared" si="3450"/>
        <v>#N/A</v>
      </c>
      <c r="BD686" s="124" t="e">
        <f t="shared" si="3450"/>
        <v>#N/A</v>
      </c>
      <c r="BE686" s="124" t="e">
        <f t="shared" si="3450"/>
        <v>#N/A</v>
      </c>
      <c r="BF686" s="124" t="e">
        <f t="shared" si="3450"/>
        <v>#N/A</v>
      </c>
      <c r="BG686" s="124" t="e">
        <f t="shared" si="3450"/>
        <v>#N/A</v>
      </c>
      <c r="BH686" s="124" t="e">
        <f t="shared" si="3450"/>
        <v>#N/A</v>
      </c>
      <c r="BI686" s="124" t="e">
        <f t="shared" si="3450"/>
        <v>#N/A</v>
      </c>
      <c r="BJ686" s="124" t="e">
        <f t="shared" si="3450"/>
        <v>#N/A</v>
      </c>
      <c r="BK686" s="124" t="e">
        <f t="shared" si="3450"/>
        <v>#N/A</v>
      </c>
      <c r="BL686" s="124" t="e">
        <f t="shared" si="3450"/>
        <v>#N/A</v>
      </c>
      <c r="BM686" s="124" t="e">
        <f t="shared" si="3450"/>
        <v>#N/A</v>
      </c>
      <c r="BN686" s="124" t="e">
        <f t="shared" si="3450"/>
        <v>#N/A</v>
      </c>
    </row>
    <row r="687" spans="3:66" s="124" customFormat="1" hidden="1"/>
    <row r="688" spans="3:66" s="124" customFormat="1" hidden="1">
      <c r="C688" s="124" t="s">
        <v>303</v>
      </c>
      <c r="G688" s="124">
        <f>F682</f>
        <v>0</v>
      </c>
      <c r="H688" s="124">
        <f t="shared" ref="H688:W692" si="3452">G682</f>
        <v>0</v>
      </c>
      <c r="I688" s="124">
        <f t="shared" si="3452"/>
        <v>0</v>
      </c>
      <c r="J688" s="124">
        <f t="shared" si="3452"/>
        <v>0</v>
      </c>
      <c r="K688" s="124">
        <f t="shared" si="3452"/>
        <v>0</v>
      </c>
      <c r="L688" s="124">
        <f t="shared" si="3452"/>
        <v>0</v>
      </c>
      <c r="M688" s="124">
        <f t="shared" si="3452"/>
        <v>0</v>
      </c>
      <c r="N688" s="124">
        <f t="shared" si="3452"/>
        <v>0</v>
      </c>
      <c r="O688" s="124">
        <f t="shared" si="3452"/>
        <v>0</v>
      </c>
      <c r="P688" s="124">
        <f t="shared" si="3452"/>
        <v>0</v>
      </c>
      <c r="Q688" s="124">
        <f t="shared" si="3452"/>
        <v>0</v>
      </c>
      <c r="R688" s="124">
        <f t="shared" si="3452"/>
        <v>0</v>
      </c>
      <c r="S688" s="124">
        <f t="shared" si="3452"/>
        <v>0</v>
      </c>
      <c r="T688" s="124">
        <f t="shared" si="3452"/>
        <v>0</v>
      </c>
      <c r="U688" s="124">
        <f t="shared" si="3452"/>
        <v>0</v>
      </c>
      <c r="V688" s="124">
        <f t="shared" si="3452"/>
        <v>0</v>
      </c>
      <c r="W688" s="124">
        <f t="shared" si="3452"/>
        <v>0</v>
      </c>
      <c r="X688" s="124">
        <f t="shared" ref="X688:AM692" si="3453">W682</f>
        <v>0</v>
      </c>
      <c r="Y688" s="124">
        <f t="shared" si="3453"/>
        <v>0</v>
      </c>
      <c r="Z688" s="124">
        <f t="shared" si="3453"/>
        <v>0</v>
      </c>
      <c r="AA688" s="124">
        <f t="shared" si="3453"/>
        <v>0</v>
      </c>
      <c r="AB688" s="124">
        <f t="shared" si="3453"/>
        <v>0</v>
      </c>
      <c r="AC688" s="124">
        <f t="shared" si="3453"/>
        <v>0</v>
      </c>
      <c r="AD688" s="124">
        <f t="shared" si="3453"/>
        <v>0</v>
      </c>
      <c r="AE688" s="124">
        <f t="shared" si="3453"/>
        <v>0</v>
      </c>
      <c r="AF688" s="124">
        <f t="shared" si="3453"/>
        <v>0</v>
      </c>
      <c r="AG688" s="124">
        <f t="shared" si="3453"/>
        <v>0</v>
      </c>
      <c r="AH688" s="124">
        <f t="shared" si="3453"/>
        <v>0</v>
      </c>
      <c r="AI688" s="124">
        <f t="shared" si="3453"/>
        <v>0</v>
      </c>
      <c r="AJ688" s="124">
        <f t="shared" si="3453"/>
        <v>0</v>
      </c>
      <c r="AK688" s="124">
        <f t="shared" si="3453"/>
        <v>0</v>
      </c>
      <c r="AL688" s="124" t="e">
        <f t="shared" si="3453"/>
        <v>#N/A</v>
      </c>
      <c r="AM688" s="124" t="e">
        <f t="shared" si="3453"/>
        <v>#N/A</v>
      </c>
      <c r="AN688" s="124" t="e">
        <f t="shared" ref="AN688:BC692" si="3454">AM682</f>
        <v>#N/A</v>
      </c>
      <c r="AO688" s="124" t="e">
        <f t="shared" si="3454"/>
        <v>#N/A</v>
      </c>
      <c r="AP688" s="124" t="e">
        <f t="shared" si="3454"/>
        <v>#N/A</v>
      </c>
      <c r="AQ688" s="124" t="e">
        <f t="shared" si="3454"/>
        <v>#N/A</v>
      </c>
      <c r="AR688" s="124" t="e">
        <f t="shared" si="3454"/>
        <v>#N/A</v>
      </c>
      <c r="AS688" s="124" t="e">
        <f t="shared" si="3454"/>
        <v>#N/A</v>
      </c>
      <c r="AT688" s="124" t="e">
        <f t="shared" si="3454"/>
        <v>#N/A</v>
      </c>
      <c r="AU688" s="124" t="e">
        <f t="shared" si="3454"/>
        <v>#N/A</v>
      </c>
      <c r="AV688" s="124" t="e">
        <f t="shared" si="3454"/>
        <v>#N/A</v>
      </c>
      <c r="AW688" s="124" t="e">
        <f t="shared" si="3454"/>
        <v>#N/A</v>
      </c>
      <c r="AX688" s="124" t="e">
        <f t="shared" si="3454"/>
        <v>#N/A</v>
      </c>
      <c r="AY688" s="124" t="e">
        <f t="shared" si="3454"/>
        <v>#N/A</v>
      </c>
      <c r="AZ688" s="124" t="e">
        <f t="shared" si="3454"/>
        <v>#N/A</v>
      </c>
      <c r="BA688" s="124" t="e">
        <f t="shared" si="3454"/>
        <v>#N/A</v>
      </c>
      <c r="BB688" s="124" t="e">
        <f t="shared" si="3454"/>
        <v>#N/A</v>
      </c>
      <c r="BC688" s="124" t="e">
        <f t="shared" si="3454"/>
        <v>#N/A</v>
      </c>
      <c r="BD688" s="124" t="e">
        <f t="shared" ref="BD688:BN692" si="3455">BC682</f>
        <v>#N/A</v>
      </c>
      <c r="BE688" s="124" t="e">
        <f t="shared" si="3455"/>
        <v>#N/A</v>
      </c>
      <c r="BF688" s="124" t="e">
        <f t="shared" si="3455"/>
        <v>#N/A</v>
      </c>
      <c r="BG688" s="124" t="e">
        <f t="shared" si="3455"/>
        <v>#N/A</v>
      </c>
      <c r="BH688" s="124" t="e">
        <f t="shared" si="3455"/>
        <v>#N/A</v>
      </c>
      <c r="BI688" s="124" t="e">
        <f t="shared" si="3455"/>
        <v>#N/A</v>
      </c>
      <c r="BJ688" s="124" t="e">
        <f t="shared" si="3455"/>
        <v>#N/A</v>
      </c>
      <c r="BK688" s="124" t="e">
        <f t="shared" si="3455"/>
        <v>#N/A</v>
      </c>
      <c r="BL688" s="124" t="e">
        <f t="shared" si="3455"/>
        <v>#N/A</v>
      </c>
      <c r="BM688" s="124" t="e">
        <f t="shared" si="3455"/>
        <v>#N/A</v>
      </c>
      <c r="BN688" s="124" t="e">
        <f t="shared" si="3455"/>
        <v>#N/A</v>
      </c>
    </row>
    <row r="689" spans="1:66" s="124" customFormat="1" hidden="1">
      <c r="C689" s="124" t="s">
        <v>29</v>
      </c>
      <c r="G689" s="124">
        <f t="shared" ref="G689:G692" si="3456">F683</f>
        <v>0</v>
      </c>
      <c r="H689" s="124">
        <f t="shared" si="3452"/>
        <v>0</v>
      </c>
      <c r="I689" s="124">
        <f t="shared" si="3452"/>
        <v>0</v>
      </c>
      <c r="J689" s="124">
        <f t="shared" si="3452"/>
        <v>0</v>
      </c>
      <c r="K689" s="124">
        <f t="shared" si="3452"/>
        <v>0</v>
      </c>
      <c r="L689" s="124">
        <f t="shared" si="3452"/>
        <v>0</v>
      </c>
      <c r="M689" s="124">
        <f t="shared" si="3452"/>
        <v>0</v>
      </c>
      <c r="N689" s="124">
        <f t="shared" si="3452"/>
        <v>0</v>
      </c>
      <c r="O689" s="124">
        <f t="shared" si="3452"/>
        <v>0</v>
      </c>
      <c r="P689" s="124">
        <f t="shared" si="3452"/>
        <v>0</v>
      </c>
      <c r="Q689" s="124">
        <f t="shared" si="3452"/>
        <v>0</v>
      </c>
      <c r="R689" s="124">
        <f t="shared" si="3452"/>
        <v>0</v>
      </c>
      <c r="S689" s="124">
        <f t="shared" si="3452"/>
        <v>0</v>
      </c>
      <c r="T689" s="124">
        <f t="shared" si="3452"/>
        <v>0</v>
      </c>
      <c r="U689" s="124">
        <f t="shared" si="3452"/>
        <v>0</v>
      </c>
      <c r="V689" s="124">
        <f t="shared" si="3452"/>
        <v>0</v>
      </c>
      <c r="W689" s="124">
        <f t="shared" si="3452"/>
        <v>0</v>
      </c>
      <c r="X689" s="124">
        <f t="shared" si="3453"/>
        <v>0</v>
      </c>
      <c r="Y689" s="124">
        <f t="shared" si="3453"/>
        <v>0</v>
      </c>
      <c r="Z689" s="124">
        <f t="shared" si="3453"/>
        <v>0</v>
      </c>
      <c r="AA689" s="124">
        <f t="shared" si="3453"/>
        <v>0</v>
      </c>
      <c r="AB689" s="124">
        <f t="shared" si="3453"/>
        <v>0</v>
      </c>
      <c r="AC689" s="124">
        <f t="shared" si="3453"/>
        <v>0</v>
      </c>
      <c r="AD689" s="124">
        <f t="shared" si="3453"/>
        <v>0</v>
      </c>
      <c r="AE689" s="124">
        <f t="shared" si="3453"/>
        <v>0</v>
      </c>
      <c r="AF689" s="124">
        <f t="shared" si="3453"/>
        <v>0</v>
      </c>
      <c r="AG689" s="124">
        <f t="shared" si="3453"/>
        <v>0</v>
      </c>
      <c r="AH689" s="124">
        <f t="shared" si="3453"/>
        <v>0</v>
      </c>
      <c r="AI689" s="124">
        <f t="shared" si="3453"/>
        <v>0</v>
      </c>
      <c r="AJ689" s="124">
        <f t="shared" si="3453"/>
        <v>0</v>
      </c>
      <c r="AK689" s="124" t="e">
        <f t="shared" si="3453"/>
        <v>#N/A</v>
      </c>
      <c r="AL689" s="124" t="e">
        <f t="shared" si="3453"/>
        <v>#N/A</v>
      </c>
      <c r="AM689" s="124" t="e">
        <f t="shared" si="3453"/>
        <v>#N/A</v>
      </c>
      <c r="AN689" s="124" t="e">
        <f t="shared" si="3454"/>
        <v>#N/A</v>
      </c>
      <c r="AO689" s="124" t="e">
        <f t="shared" si="3454"/>
        <v>#N/A</v>
      </c>
      <c r="AP689" s="124" t="e">
        <f t="shared" si="3454"/>
        <v>#N/A</v>
      </c>
      <c r="AQ689" s="124" t="e">
        <f t="shared" si="3454"/>
        <v>#N/A</v>
      </c>
      <c r="AR689" s="124" t="e">
        <f t="shared" si="3454"/>
        <v>#N/A</v>
      </c>
      <c r="AS689" s="124" t="e">
        <f t="shared" si="3454"/>
        <v>#N/A</v>
      </c>
      <c r="AT689" s="124" t="e">
        <f t="shared" si="3454"/>
        <v>#N/A</v>
      </c>
      <c r="AU689" s="124" t="e">
        <f t="shared" si="3454"/>
        <v>#N/A</v>
      </c>
      <c r="AV689" s="124" t="e">
        <f t="shared" si="3454"/>
        <v>#N/A</v>
      </c>
      <c r="AW689" s="124" t="e">
        <f t="shared" si="3454"/>
        <v>#N/A</v>
      </c>
      <c r="AX689" s="124" t="e">
        <f t="shared" si="3454"/>
        <v>#N/A</v>
      </c>
      <c r="AY689" s="124" t="e">
        <f t="shared" si="3454"/>
        <v>#N/A</v>
      </c>
      <c r="AZ689" s="124" t="e">
        <f t="shared" si="3454"/>
        <v>#N/A</v>
      </c>
      <c r="BA689" s="124" t="e">
        <f t="shared" si="3454"/>
        <v>#N/A</v>
      </c>
      <c r="BB689" s="124" t="e">
        <f t="shared" si="3454"/>
        <v>#N/A</v>
      </c>
      <c r="BC689" s="124" t="e">
        <f t="shared" si="3454"/>
        <v>#N/A</v>
      </c>
      <c r="BD689" s="124" t="e">
        <f t="shared" si="3455"/>
        <v>#N/A</v>
      </c>
      <c r="BE689" s="124" t="e">
        <f t="shared" si="3455"/>
        <v>#N/A</v>
      </c>
      <c r="BF689" s="124" t="e">
        <f t="shared" si="3455"/>
        <v>#N/A</v>
      </c>
      <c r="BG689" s="124" t="e">
        <f t="shared" si="3455"/>
        <v>#N/A</v>
      </c>
      <c r="BH689" s="124" t="e">
        <f t="shared" si="3455"/>
        <v>#N/A</v>
      </c>
      <c r="BI689" s="124" t="e">
        <f t="shared" si="3455"/>
        <v>#N/A</v>
      </c>
      <c r="BJ689" s="124" t="e">
        <f t="shared" si="3455"/>
        <v>#N/A</v>
      </c>
      <c r="BK689" s="124" t="e">
        <f t="shared" si="3455"/>
        <v>#N/A</v>
      </c>
      <c r="BL689" s="124" t="e">
        <f t="shared" si="3455"/>
        <v>#N/A</v>
      </c>
      <c r="BM689" s="124" t="e">
        <f t="shared" si="3455"/>
        <v>#N/A</v>
      </c>
      <c r="BN689" s="124" t="e">
        <f t="shared" si="3455"/>
        <v>#N/A</v>
      </c>
    </row>
    <row r="690" spans="1:66" s="124" customFormat="1" hidden="1">
      <c r="C690" s="124" t="s">
        <v>31</v>
      </c>
      <c r="G690" s="124">
        <f t="shared" si="3456"/>
        <v>0</v>
      </c>
      <c r="H690" s="124">
        <f t="shared" si="3452"/>
        <v>0</v>
      </c>
      <c r="I690" s="124">
        <f t="shared" si="3452"/>
        <v>0</v>
      </c>
      <c r="J690" s="124">
        <f t="shared" si="3452"/>
        <v>0</v>
      </c>
      <c r="K690" s="124">
        <f t="shared" si="3452"/>
        <v>0</v>
      </c>
      <c r="L690" s="124">
        <f t="shared" si="3452"/>
        <v>0</v>
      </c>
      <c r="M690" s="124">
        <f t="shared" si="3452"/>
        <v>0</v>
      </c>
      <c r="N690" s="124">
        <f t="shared" si="3452"/>
        <v>0</v>
      </c>
      <c r="O690" s="124">
        <f t="shared" si="3452"/>
        <v>0</v>
      </c>
      <c r="P690" s="124">
        <f t="shared" si="3452"/>
        <v>0</v>
      </c>
      <c r="Q690" s="124">
        <f t="shared" si="3452"/>
        <v>0</v>
      </c>
      <c r="R690" s="124">
        <f t="shared" si="3452"/>
        <v>0</v>
      </c>
      <c r="S690" s="124">
        <f t="shared" si="3452"/>
        <v>0</v>
      </c>
      <c r="T690" s="124">
        <f t="shared" si="3452"/>
        <v>0</v>
      </c>
      <c r="U690" s="124">
        <f t="shared" si="3452"/>
        <v>0</v>
      </c>
      <c r="V690" s="124">
        <f t="shared" si="3452"/>
        <v>0</v>
      </c>
      <c r="W690" s="124">
        <f t="shared" si="3452"/>
        <v>0</v>
      </c>
      <c r="X690" s="124">
        <f t="shared" si="3453"/>
        <v>0</v>
      </c>
      <c r="Y690" s="124">
        <f t="shared" si="3453"/>
        <v>0</v>
      </c>
      <c r="Z690" s="124">
        <f t="shared" si="3453"/>
        <v>0</v>
      </c>
      <c r="AA690" s="124">
        <f t="shared" si="3453"/>
        <v>0</v>
      </c>
      <c r="AB690" s="124">
        <f t="shared" si="3453"/>
        <v>0</v>
      </c>
      <c r="AC690" s="124">
        <f t="shared" si="3453"/>
        <v>0</v>
      </c>
      <c r="AD690" s="124">
        <f t="shared" si="3453"/>
        <v>0</v>
      </c>
      <c r="AE690" s="124">
        <f t="shared" si="3453"/>
        <v>0</v>
      </c>
      <c r="AF690" s="124">
        <f t="shared" si="3453"/>
        <v>0</v>
      </c>
      <c r="AG690" s="124">
        <f t="shared" si="3453"/>
        <v>0</v>
      </c>
      <c r="AH690" s="124">
        <f t="shared" si="3453"/>
        <v>0</v>
      </c>
      <c r="AI690" s="124">
        <f t="shared" si="3453"/>
        <v>0</v>
      </c>
      <c r="AJ690" s="124">
        <f t="shared" si="3453"/>
        <v>0</v>
      </c>
      <c r="AK690" s="124" t="e">
        <f t="shared" si="3453"/>
        <v>#N/A</v>
      </c>
      <c r="AL690" s="124" t="e">
        <f t="shared" si="3453"/>
        <v>#N/A</v>
      </c>
      <c r="AM690" s="124" t="e">
        <f t="shared" si="3453"/>
        <v>#N/A</v>
      </c>
      <c r="AN690" s="124" t="e">
        <f t="shared" si="3454"/>
        <v>#N/A</v>
      </c>
      <c r="AO690" s="124" t="e">
        <f t="shared" si="3454"/>
        <v>#N/A</v>
      </c>
      <c r="AP690" s="124" t="e">
        <f t="shared" si="3454"/>
        <v>#N/A</v>
      </c>
      <c r="AQ690" s="124" t="e">
        <f t="shared" si="3454"/>
        <v>#N/A</v>
      </c>
      <c r="AR690" s="124" t="e">
        <f t="shared" si="3454"/>
        <v>#N/A</v>
      </c>
      <c r="AS690" s="124" t="e">
        <f t="shared" si="3454"/>
        <v>#N/A</v>
      </c>
      <c r="AT690" s="124" t="e">
        <f t="shared" si="3454"/>
        <v>#N/A</v>
      </c>
      <c r="AU690" s="124" t="e">
        <f t="shared" si="3454"/>
        <v>#N/A</v>
      </c>
      <c r="AV690" s="124" t="e">
        <f t="shared" si="3454"/>
        <v>#N/A</v>
      </c>
      <c r="AW690" s="124" t="e">
        <f t="shared" si="3454"/>
        <v>#N/A</v>
      </c>
      <c r="AX690" s="124" t="e">
        <f t="shared" si="3454"/>
        <v>#N/A</v>
      </c>
      <c r="AY690" s="124" t="e">
        <f t="shared" si="3454"/>
        <v>#N/A</v>
      </c>
      <c r="AZ690" s="124" t="e">
        <f t="shared" si="3454"/>
        <v>#N/A</v>
      </c>
      <c r="BA690" s="124" t="e">
        <f t="shared" si="3454"/>
        <v>#N/A</v>
      </c>
      <c r="BB690" s="124" t="e">
        <f t="shared" si="3454"/>
        <v>#N/A</v>
      </c>
      <c r="BC690" s="124" t="e">
        <f t="shared" si="3454"/>
        <v>#N/A</v>
      </c>
      <c r="BD690" s="124" t="e">
        <f t="shared" si="3455"/>
        <v>#N/A</v>
      </c>
      <c r="BE690" s="124" t="e">
        <f t="shared" si="3455"/>
        <v>#N/A</v>
      </c>
      <c r="BF690" s="124" t="e">
        <f t="shared" si="3455"/>
        <v>#N/A</v>
      </c>
      <c r="BG690" s="124" t="e">
        <f t="shared" si="3455"/>
        <v>#N/A</v>
      </c>
      <c r="BH690" s="124" t="e">
        <f t="shared" si="3455"/>
        <v>#N/A</v>
      </c>
      <c r="BI690" s="124" t="e">
        <f t="shared" si="3455"/>
        <v>#N/A</v>
      </c>
      <c r="BJ690" s="124" t="e">
        <f t="shared" si="3455"/>
        <v>#N/A</v>
      </c>
      <c r="BK690" s="124" t="e">
        <f t="shared" si="3455"/>
        <v>#N/A</v>
      </c>
      <c r="BL690" s="124" t="e">
        <f t="shared" si="3455"/>
        <v>#N/A</v>
      </c>
      <c r="BM690" s="124" t="e">
        <f t="shared" si="3455"/>
        <v>#N/A</v>
      </c>
      <c r="BN690" s="124" t="e">
        <f t="shared" si="3455"/>
        <v>#N/A</v>
      </c>
    </row>
    <row r="691" spans="1:66" s="124" customFormat="1" hidden="1">
      <c r="C691" s="124" t="s">
        <v>33</v>
      </c>
      <c r="G691" s="124">
        <f t="shared" si="3456"/>
        <v>0</v>
      </c>
      <c r="H691" s="124">
        <f t="shared" si="3452"/>
        <v>0</v>
      </c>
      <c r="I691" s="124">
        <f t="shared" si="3452"/>
        <v>0</v>
      </c>
      <c r="J691" s="124">
        <f t="shared" si="3452"/>
        <v>0</v>
      </c>
      <c r="K691" s="124">
        <f t="shared" si="3452"/>
        <v>0</v>
      </c>
      <c r="L691" s="124">
        <f t="shared" si="3452"/>
        <v>0</v>
      </c>
      <c r="M691" s="124">
        <f t="shared" si="3452"/>
        <v>0</v>
      </c>
      <c r="N691" s="124">
        <f t="shared" si="3452"/>
        <v>0</v>
      </c>
      <c r="O691" s="124">
        <f t="shared" si="3452"/>
        <v>0</v>
      </c>
      <c r="P691" s="124">
        <f t="shared" si="3452"/>
        <v>0</v>
      </c>
      <c r="Q691" s="124">
        <f t="shared" si="3452"/>
        <v>0</v>
      </c>
      <c r="R691" s="124">
        <f t="shared" si="3452"/>
        <v>0</v>
      </c>
      <c r="S691" s="124">
        <f t="shared" si="3452"/>
        <v>0</v>
      </c>
      <c r="T691" s="124">
        <f t="shared" si="3452"/>
        <v>0</v>
      </c>
      <c r="U691" s="124">
        <f t="shared" si="3452"/>
        <v>0</v>
      </c>
      <c r="V691" s="124">
        <f t="shared" si="3452"/>
        <v>0</v>
      </c>
      <c r="W691" s="124">
        <f t="shared" si="3452"/>
        <v>0</v>
      </c>
      <c r="X691" s="124">
        <f t="shared" si="3453"/>
        <v>0</v>
      </c>
      <c r="Y691" s="124">
        <f t="shared" si="3453"/>
        <v>0</v>
      </c>
      <c r="Z691" s="124">
        <f t="shared" si="3453"/>
        <v>0</v>
      </c>
      <c r="AA691" s="124">
        <f t="shared" si="3453"/>
        <v>0</v>
      </c>
      <c r="AB691" s="124">
        <f t="shared" si="3453"/>
        <v>0</v>
      </c>
      <c r="AC691" s="124">
        <f t="shared" si="3453"/>
        <v>0</v>
      </c>
      <c r="AD691" s="124">
        <f t="shared" si="3453"/>
        <v>0</v>
      </c>
      <c r="AE691" s="124">
        <f t="shared" si="3453"/>
        <v>0</v>
      </c>
      <c r="AF691" s="124">
        <f t="shared" si="3453"/>
        <v>0</v>
      </c>
      <c r="AG691" s="124">
        <f t="shared" si="3453"/>
        <v>0</v>
      </c>
      <c r="AH691" s="124">
        <f t="shared" si="3453"/>
        <v>0</v>
      </c>
      <c r="AI691" s="124">
        <f t="shared" si="3453"/>
        <v>0</v>
      </c>
      <c r="AJ691" s="124">
        <f t="shared" si="3453"/>
        <v>0</v>
      </c>
      <c r="AK691" s="124" t="e">
        <f t="shared" si="3453"/>
        <v>#N/A</v>
      </c>
      <c r="AL691" s="124" t="e">
        <f t="shared" si="3453"/>
        <v>#N/A</v>
      </c>
      <c r="AM691" s="124" t="e">
        <f t="shared" si="3453"/>
        <v>#N/A</v>
      </c>
      <c r="AN691" s="124" t="e">
        <f t="shared" si="3454"/>
        <v>#N/A</v>
      </c>
      <c r="AO691" s="124" t="e">
        <f t="shared" si="3454"/>
        <v>#N/A</v>
      </c>
      <c r="AP691" s="124" t="e">
        <f t="shared" si="3454"/>
        <v>#N/A</v>
      </c>
      <c r="AQ691" s="124" t="e">
        <f t="shared" si="3454"/>
        <v>#N/A</v>
      </c>
      <c r="AR691" s="124" t="e">
        <f t="shared" si="3454"/>
        <v>#N/A</v>
      </c>
      <c r="AS691" s="124" t="e">
        <f t="shared" si="3454"/>
        <v>#N/A</v>
      </c>
      <c r="AT691" s="124" t="e">
        <f t="shared" si="3454"/>
        <v>#N/A</v>
      </c>
      <c r="AU691" s="124" t="e">
        <f t="shared" si="3454"/>
        <v>#N/A</v>
      </c>
      <c r="AV691" s="124" t="e">
        <f t="shared" si="3454"/>
        <v>#N/A</v>
      </c>
      <c r="AW691" s="124" t="e">
        <f t="shared" si="3454"/>
        <v>#N/A</v>
      </c>
      <c r="AX691" s="124" t="e">
        <f t="shared" si="3454"/>
        <v>#N/A</v>
      </c>
      <c r="AY691" s="124" t="e">
        <f t="shared" si="3454"/>
        <v>#N/A</v>
      </c>
      <c r="AZ691" s="124" t="e">
        <f t="shared" si="3454"/>
        <v>#N/A</v>
      </c>
      <c r="BA691" s="124" t="e">
        <f t="shared" si="3454"/>
        <v>#N/A</v>
      </c>
      <c r="BB691" s="124" t="e">
        <f t="shared" si="3454"/>
        <v>#N/A</v>
      </c>
      <c r="BC691" s="124" t="e">
        <f t="shared" si="3454"/>
        <v>#N/A</v>
      </c>
      <c r="BD691" s="124" t="e">
        <f t="shared" si="3455"/>
        <v>#N/A</v>
      </c>
      <c r="BE691" s="124" t="e">
        <f t="shared" si="3455"/>
        <v>#N/A</v>
      </c>
      <c r="BF691" s="124" t="e">
        <f t="shared" si="3455"/>
        <v>#N/A</v>
      </c>
      <c r="BG691" s="124" t="e">
        <f t="shared" si="3455"/>
        <v>#N/A</v>
      </c>
      <c r="BH691" s="124" t="e">
        <f t="shared" si="3455"/>
        <v>#N/A</v>
      </c>
      <c r="BI691" s="124" t="e">
        <f t="shared" si="3455"/>
        <v>#N/A</v>
      </c>
      <c r="BJ691" s="124" t="e">
        <f t="shared" si="3455"/>
        <v>#N/A</v>
      </c>
      <c r="BK691" s="124" t="e">
        <f t="shared" si="3455"/>
        <v>#N/A</v>
      </c>
      <c r="BL691" s="124" t="e">
        <f t="shared" si="3455"/>
        <v>#N/A</v>
      </c>
      <c r="BM691" s="124" t="e">
        <f t="shared" si="3455"/>
        <v>#N/A</v>
      </c>
      <c r="BN691" s="124" t="e">
        <f t="shared" si="3455"/>
        <v>#N/A</v>
      </c>
    </row>
    <row r="692" spans="1:66" s="124" customFormat="1" hidden="1">
      <c r="C692" s="124" t="s">
        <v>304</v>
      </c>
      <c r="G692" s="124">
        <f t="shared" si="3456"/>
        <v>0</v>
      </c>
      <c r="H692" s="124">
        <f t="shared" si="3452"/>
        <v>0</v>
      </c>
      <c r="I692" s="124">
        <f t="shared" si="3452"/>
        <v>0</v>
      </c>
      <c r="J692" s="124">
        <f t="shared" si="3452"/>
        <v>0</v>
      </c>
      <c r="K692" s="124">
        <f t="shared" si="3452"/>
        <v>0</v>
      </c>
      <c r="L692" s="124">
        <f t="shared" si="3452"/>
        <v>0</v>
      </c>
      <c r="M692" s="124">
        <f t="shared" si="3452"/>
        <v>0</v>
      </c>
      <c r="N692" s="124">
        <f t="shared" si="3452"/>
        <v>0</v>
      </c>
      <c r="O692" s="124">
        <f t="shared" si="3452"/>
        <v>0</v>
      </c>
      <c r="P692" s="124">
        <f t="shared" si="3452"/>
        <v>0</v>
      </c>
      <c r="Q692" s="124">
        <f t="shared" si="3452"/>
        <v>0</v>
      </c>
      <c r="R692" s="124">
        <f t="shared" si="3452"/>
        <v>0</v>
      </c>
      <c r="S692" s="124">
        <f t="shared" si="3452"/>
        <v>0</v>
      </c>
      <c r="T692" s="124">
        <f t="shared" si="3452"/>
        <v>0</v>
      </c>
      <c r="U692" s="124">
        <f t="shared" si="3452"/>
        <v>0</v>
      </c>
      <c r="V692" s="124">
        <f t="shared" si="3452"/>
        <v>0</v>
      </c>
      <c r="W692" s="124">
        <f t="shared" si="3452"/>
        <v>0</v>
      </c>
      <c r="X692" s="124">
        <f t="shared" si="3453"/>
        <v>0</v>
      </c>
      <c r="Y692" s="124">
        <f t="shared" si="3453"/>
        <v>0</v>
      </c>
      <c r="Z692" s="124">
        <f t="shared" si="3453"/>
        <v>0</v>
      </c>
      <c r="AA692" s="124">
        <f t="shared" si="3453"/>
        <v>0</v>
      </c>
      <c r="AB692" s="124">
        <f t="shared" si="3453"/>
        <v>0</v>
      </c>
      <c r="AC692" s="124">
        <f t="shared" si="3453"/>
        <v>0</v>
      </c>
      <c r="AD692" s="124">
        <f t="shared" si="3453"/>
        <v>0</v>
      </c>
      <c r="AE692" s="124">
        <f t="shared" si="3453"/>
        <v>0</v>
      </c>
      <c r="AF692" s="124">
        <f t="shared" si="3453"/>
        <v>0</v>
      </c>
      <c r="AG692" s="124">
        <f t="shared" si="3453"/>
        <v>0</v>
      </c>
      <c r="AH692" s="124">
        <f t="shared" si="3453"/>
        <v>0</v>
      </c>
      <c r="AI692" s="124">
        <f t="shared" si="3453"/>
        <v>0</v>
      </c>
      <c r="AJ692" s="124">
        <f t="shared" si="3453"/>
        <v>0</v>
      </c>
      <c r="AK692" s="124" t="e">
        <f t="shared" si="3453"/>
        <v>#N/A</v>
      </c>
      <c r="AL692" s="124" t="e">
        <f t="shared" si="3453"/>
        <v>#N/A</v>
      </c>
      <c r="AM692" s="124" t="e">
        <f t="shared" si="3453"/>
        <v>#N/A</v>
      </c>
      <c r="AN692" s="124" t="e">
        <f t="shared" si="3454"/>
        <v>#N/A</v>
      </c>
      <c r="AO692" s="124" t="e">
        <f t="shared" si="3454"/>
        <v>#N/A</v>
      </c>
      <c r="AP692" s="124" t="e">
        <f t="shared" si="3454"/>
        <v>#N/A</v>
      </c>
      <c r="AQ692" s="124" t="e">
        <f t="shared" si="3454"/>
        <v>#N/A</v>
      </c>
      <c r="AR692" s="124" t="e">
        <f t="shared" si="3454"/>
        <v>#N/A</v>
      </c>
      <c r="AS692" s="124" t="e">
        <f t="shared" si="3454"/>
        <v>#N/A</v>
      </c>
      <c r="AT692" s="124" t="e">
        <f t="shared" si="3454"/>
        <v>#N/A</v>
      </c>
      <c r="AU692" s="124" t="e">
        <f t="shared" si="3454"/>
        <v>#N/A</v>
      </c>
      <c r="AV692" s="124" t="e">
        <f t="shared" si="3454"/>
        <v>#N/A</v>
      </c>
      <c r="AW692" s="124" t="e">
        <f t="shared" si="3454"/>
        <v>#N/A</v>
      </c>
      <c r="AX692" s="124" t="e">
        <f t="shared" si="3454"/>
        <v>#N/A</v>
      </c>
      <c r="AY692" s="124" t="e">
        <f t="shared" si="3454"/>
        <v>#N/A</v>
      </c>
      <c r="AZ692" s="124" t="e">
        <f t="shared" si="3454"/>
        <v>#N/A</v>
      </c>
      <c r="BA692" s="124" t="e">
        <f t="shared" si="3454"/>
        <v>#N/A</v>
      </c>
      <c r="BB692" s="124" t="e">
        <f t="shared" si="3454"/>
        <v>#N/A</v>
      </c>
      <c r="BC692" s="124" t="e">
        <f t="shared" si="3454"/>
        <v>#N/A</v>
      </c>
      <c r="BD692" s="124" t="e">
        <f t="shared" si="3455"/>
        <v>#N/A</v>
      </c>
      <c r="BE692" s="124" t="e">
        <f t="shared" si="3455"/>
        <v>#N/A</v>
      </c>
      <c r="BF692" s="124" t="e">
        <f t="shared" si="3455"/>
        <v>#N/A</v>
      </c>
      <c r="BG692" s="124" t="e">
        <f t="shared" si="3455"/>
        <v>#N/A</v>
      </c>
      <c r="BH692" s="124" t="e">
        <f t="shared" si="3455"/>
        <v>#N/A</v>
      </c>
      <c r="BI692" s="124" t="e">
        <f t="shared" si="3455"/>
        <v>#N/A</v>
      </c>
      <c r="BJ692" s="124" t="e">
        <f t="shared" si="3455"/>
        <v>#N/A</v>
      </c>
      <c r="BK692" s="124" t="e">
        <f t="shared" si="3455"/>
        <v>#N/A</v>
      </c>
      <c r="BL692" s="124" t="e">
        <f t="shared" si="3455"/>
        <v>#N/A</v>
      </c>
      <c r="BM692" s="124" t="e">
        <f t="shared" si="3455"/>
        <v>#N/A</v>
      </c>
      <c r="BN692" s="124" t="e">
        <f t="shared" si="3455"/>
        <v>#N/A</v>
      </c>
    </row>
    <row r="693" spans="1:66" s="124" customFormat="1" hidden="1"/>
    <row r="694" spans="1:66" s="124" customFormat="1" hidden="1">
      <c r="C694" s="124" t="s">
        <v>303</v>
      </c>
      <c r="H694" s="124">
        <f>G688</f>
        <v>0</v>
      </c>
      <c r="I694" s="124">
        <f t="shared" ref="I694:X698" si="3457">H688</f>
        <v>0</v>
      </c>
      <c r="J694" s="124">
        <f t="shared" si="3457"/>
        <v>0</v>
      </c>
      <c r="K694" s="124">
        <f t="shared" si="3457"/>
        <v>0</v>
      </c>
      <c r="L694" s="124">
        <f t="shared" si="3457"/>
        <v>0</v>
      </c>
      <c r="M694" s="124">
        <f t="shared" si="3457"/>
        <v>0</v>
      </c>
      <c r="N694" s="124">
        <f t="shared" si="3457"/>
        <v>0</v>
      </c>
      <c r="O694" s="124">
        <f t="shared" si="3457"/>
        <v>0</v>
      </c>
      <c r="P694" s="124">
        <f t="shared" si="3457"/>
        <v>0</v>
      </c>
      <c r="Q694" s="124">
        <f t="shared" si="3457"/>
        <v>0</v>
      </c>
      <c r="R694" s="124">
        <f t="shared" si="3457"/>
        <v>0</v>
      </c>
      <c r="S694" s="124">
        <f t="shared" si="3457"/>
        <v>0</v>
      </c>
      <c r="T694" s="124">
        <f t="shared" si="3457"/>
        <v>0</v>
      </c>
      <c r="U694" s="124">
        <f t="shared" si="3457"/>
        <v>0</v>
      </c>
      <c r="V694" s="124">
        <f t="shared" si="3457"/>
        <v>0</v>
      </c>
      <c r="W694" s="124">
        <f t="shared" si="3457"/>
        <v>0</v>
      </c>
      <c r="X694" s="124">
        <f t="shared" si="3457"/>
        <v>0</v>
      </c>
      <c r="Y694" s="124">
        <f t="shared" ref="Y694:AN698" si="3458">X688</f>
        <v>0</v>
      </c>
      <c r="Z694" s="124">
        <f t="shared" si="3458"/>
        <v>0</v>
      </c>
      <c r="AA694" s="124">
        <f t="shared" si="3458"/>
        <v>0</v>
      </c>
      <c r="AB694" s="124">
        <f t="shared" si="3458"/>
        <v>0</v>
      </c>
      <c r="AC694" s="124">
        <f t="shared" si="3458"/>
        <v>0</v>
      </c>
      <c r="AD694" s="124">
        <f t="shared" si="3458"/>
        <v>0</v>
      </c>
      <c r="AE694" s="124">
        <f t="shared" si="3458"/>
        <v>0</v>
      </c>
      <c r="AF694" s="124">
        <f t="shared" si="3458"/>
        <v>0</v>
      </c>
      <c r="AG694" s="124">
        <f t="shared" si="3458"/>
        <v>0</v>
      </c>
      <c r="AH694" s="124">
        <f t="shared" si="3458"/>
        <v>0</v>
      </c>
      <c r="AI694" s="124">
        <f t="shared" si="3458"/>
        <v>0</v>
      </c>
      <c r="AJ694" s="124">
        <f t="shared" si="3458"/>
        <v>0</v>
      </c>
      <c r="AK694" s="124">
        <f t="shared" si="3458"/>
        <v>0</v>
      </c>
      <c r="AL694" s="124">
        <f t="shared" si="3458"/>
        <v>0</v>
      </c>
      <c r="AM694" s="124" t="e">
        <f t="shared" si="3458"/>
        <v>#N/A</v>
      </c>
      <c r="AN694" s="124" t="e">
        <f t="shared" si="3458"/>
        <v>#N/A</v>
      </c>
      <c r="AO694" s="124" t="e">
        <f t="shared" ref="AO694:BD698" si="3459">AN688</f>
        <v>#N/A</v>
      </c>
      <c r="AP694" s="124" t="e">
        <f t="shared" si="3459"/>
        <v>#N/A</v>
      </c>
      <c r="AQ694" s="124" t="e">
        <f t="shared" si="3459"/>
        <v>#N/A</v>
      </c>
      <c r="AR694" s="124" t="e">
        <f t="shared" si="3459"/>
        <v>#N/A</v>
      </c>
      <c r="AS694" s="124" t="e">
        <f t="shared" si="3459"/>
        <v>#N/A</v>
      </c>
      <c r="AT694" s="124" t="e">
        <f t="shared" si="3459"/>
        <v>#N/A</v>
      </c>
      <c r="AU694" s="124" t="e">
        <f t="shared" si="3459"/>
        <v>#N/A</v>
      </c>
      <c r="AV694" s="124" t="e">
        <f t="shared" si="3459"/>
        <v>#N/A</v>
      </c>
      <c r="AW694" s="124" t="e">
        <f t="shared" si="3459"/>
        <v>#N/A</v>
      </c>
      <c r="AX694" s="124" t="e">
        <f t="shared" si="3459"/>
        <v>#N/A</v>
      </c>
      <c r="AY694" s="124" t="e">
        <f t="shared" si="3459"/>
        <v>#N/A</v>
      </c>
      <c r="AZ694" s="124" t="e">
        <f t="shared" si="3459"/>
        <v>#N/A</v>
      </c>
      <c r="BA694" s="124" t="e">
        <f t="shared" si="3459"/>
        <v>#N/A</v>
      </c>
      <c r="BB694" s="124" t="e">
        <f t="shared" si="3459"/>
        <v>#N/A</v>
      </c>
      <c r="BC694" s="124" t="e">
        <f t="shared" si="3459"/>
        <v>#N/A</v>
      </c>
      <c r="BD694" s="124" t="e">
        <f t="shared" si="3459"/>
        <v>#N/A</v>
      </c>
      <c r="BE694" s="124" t="e">
        <f t="shared" ref="BE694:BN698" si="3460">BD688</f>
        <v>#N/A</v>
      </c>
      <c r="BF694" s="124" t="e">
        <f t="shared" si="3460"/>
        <v>#N/A</v>
      </c>
      <c r="BG694" s="124" t="e">
        <f t="shared" si="3460"/>
        <v>#N/A</v>
      </c>
      <c r="BH694" s="124" t="e">
        <f t="shared" si="3460"/>
        <v>#N/A</v>
      </c>
      <c r="BI694" s="124" t="e">
        <f t="shared" si="3460"/>
        <v>#N/A</v>
      </c>
      <c r="BJ694" s="124" t="e">
        <f t="shared" si="3460"/>
        <v>#N/A</v>
      </c>
      <c r="BK694" s="124" t="e">
        <f t="shared" si="3460"/>
        <v>#N/A</v>
      </c>
      <c r="BL694" s="124" t="e">
        <f t="shared" si="3460"/>
        <v>#N/A</v>
      </c>
      <c r="BM694" s="124" t="e">
        <f t="shared" si="3460"/>
        <v>#N/A</v>
      </c>
      <c r="BN694" s="124" t="e">
        <f t="shared" si="3460"/>
        <v>#N/A</v>
      </c>
    </row>
    <row r="695" spans="1:66" s="124" customFormat="1" hidden="1">
      <c r="C695" s="124" t="s">
        <v>29</v>
      </c>
      <c r="H695" s="124">
        <f t="shared" ref="H695:H698" si="3461">G689</f>
        <v>0</v>
      </c>
      <c r="I695" s="124">
        <f t="shared" si="3457"/>
        <v>0</v>
      </c>
      <c r="J695" s="124">
        <f t="shared" si="3457"/>
        <v>0</v>
      </c>
      <c r="K695" s="124">
        <f t="shared" si="3457"/>
        <v>0</v>
      </c>
      <c r="L695" s="124">
        <f t="shared" si="3457"/>
        <v>0</v>
      </c>
      <c r="M695" s="124">
        <f t="shared" si="3457"/>
        <v>0</v>
      </c>
      <c r="N695" s="124">
        <f t="shared" si="3457"/>
        <v>0</v>
      </c>
      <c r="O695" s="124">
        <f t="shared" si="3457"/>
        <v>0</v>
      </c>
      <c r="P695" s="124">
        <f t="shared" si="3457"/>
        <v>0</v>
      </c>
      <c r="Q695" s="124">
        <f t="shared" si="3457"/>
        <v>0</v>
      </c>
      <c r="R695" s="124">
        <f t="shared" si="3457"/>
        <v>0</v>
      </c>
      <c r="S695" s="124">
        <f t="shared" si="3457"/>
        <v>0</v>
      </c>
      <c r="T695" s="124">
        <f t="shared" si="3457"/>
        <v>0</v>
      </c>
      <c r="U695" s="124">
        <f t="shared" si="3457"/>
        <v>0</v>
      </c>
      <c r="V695" s="124">
        <f t="shared" si="3457"/>
        <v>0</v>
      </c>
      <c r="W695" s="124">
        <f t="shared" si="3457"/>
        <v>0</v>
      </c>
      <c r="X695" s="124">
        <f t="shared" si="3457"/>
        <v>0</v>
      </c>
      <c r="Y695" s="124">
        <f t="shared" si="3458"/>
        <v>0</v>
      </c>
      <c r="Z695" s="124">
        <f t="shared" si="3458"/>
        <v>0</v>
      </c>
      <c r="AA695" s="124">
        <f t="shared" si="3458"/>
        <v>0</v>
      </c>
      <c r="AB695" s="124">
        <f t="shared" si="3458"/>
        <v>0</v>
      </c>
      <c r="AC695" s="124">
        <f t="shared" si="3458"/>
        <v>0</v>
      </c>
      <c r="AD695" s="124">
        <f t="shared" si="3458"/>
        <v>0</v>
      </c>
      <c r="AE695" s="124">
        <f t="shared" si="3458"/>
        <v>0</v>
      </c>
      <c r="AF695" s="124">
        <f t="shared" si="3458"/>
        <v>0</v>
      </c>
      <c r="AG695" s="124">
        <f t="shared" si="3458"/>
        <v>0</v>
      </c>
      <c r="AH695" s="124">
        <f t="shared" si="3458"/>
        <v>0</v>
      </c>
      <c r="AI695" s="124">
        <f t="shared" si="3458"/>
        <v>0</v>
      </c>
      <c r="AJ695" s="124">
        <f t="shared" si="3458"/>
        <v>0</v>
      </c>
      <c r="AK695" s="124">
        <f t="shared" si="3458"/>
        <v>0</v>
      </c>
      <c r="AL695" s="124" t="e">
        <f t="shared" si="3458"/>
        <v>#N/A</v>
      </c>
      <c r="AM695" s="124" t="e">
        <f t="shared" si="3458"/>
        <v>#N/A</v>
      </c>
      <c r="AN695" s="124" t="e">
        <f t="shared" si="3458"/>
        <v>#N/A</v>
      </c>
      <c r="AO695" s="124" t="e">
        <f t="shared" si="3459"/>
        <v>#N/A</v>
      </c>
      <c r="AP695" s="124" t="e">
        <f t="shared" si="3459"/>
        <v>#N/A</v>
      </c>
      <c r="AQ695" s="124" t="e">
        <f t="shared" si="3459"/>
        <v>#N/A</v>
      </c>
      <c r="AR695" s="124" t="e">
        <f t="shared" si="3459"/>
        <v>#N/A</v>
      </c>
      <c r="AS695" s="124" t="e">
        <f t="shared" si="3459"/>
        <v>#N/A</v>
      </c>
      <c r="AT695" s="124" t="e">
        <f t="shared" si="3459"/>
        <v>#N/A</v>
      </c>
      <c r="AU695" s="124" t="e">
        <f t="shared" si="3459"/>
        <v>#N/A</v>
      </c>
      <c r="AV695" s="124" t="e">
        <f t="shared" si="3459"/>
        <v>#N/A</v>
      </c>
      <c r="AW695" s="124" t="e">
        <f t="shared" si="3459"/>
        <v>#N/A</v>
      </c>
      <c r="AX695" s="124" t="e">
        <f t="shared" si="3459"/>
        <v>#N/A</v>
      </c>
      <c r="AY695" s="124" t="e">
        <f t="shared" si="3459"/>
        <v>#N/A</v>
      </c>
      <c r="AZ695" s="124" t="e">
        <f t="shared" si="3459"/>
        <v>#N/A</v>
      </c>
      <c r="BA695" s="124" t="e">
        <f t="shared" si="3459"/>
        <v>#N/A</v>
      </c>
      <c r="BB695" s="124" t="e">
        <f t="shared" si="3459"/>
        <v>#N/A</v>
      </c>
      <c r="BC695" s="124" t="e">
        <f t="shared" si="3459"/>
        <v>#N/A</v>
      </c>
      <c r="BD695" s="124" t="e">
        <f t="shared" si="3459"/>
        <v>#N/A</v>
      </c>
      <c r="BE695" s="124" t="e">
        <f t="shared" si="3460"/>
        <v>#N/A</v>
      </c>
      <c r="BF695" s="124" t="e">
        <f t="shared" si="3460"/>
        <v>#N/A</v>
      </c>
      <c r="BG695" s="124" t="e">
        <f t="shared" si="3460"/>
        <v>#N/A</v>
      </c>
      <c r="BH695" s="124" t="e">
        <f t="shared" si="3460"/>
        <v>#N/A</v>
      </c>
      <c r="BI695" s="124" t="e">
        <f t="shared" si="3460"/>
        <v>#N/A</v>
      </c>
      <c r="BJ695" s="124" t="e">
        <f t="shared" si="3460"/>
        <v>#N/A</v>
      </c>
      <c r="BK695" s="124" t="e">
        <f t="shared" si="3460"/>
        <v>#N/A</v>
      </c>
      <c r="BL695" s="124" t="e">
        <f t="shared" si="3460"/>
        <v>#N/A</v>
      </c>
      <c r="BM695" s="124" t="e">
        <f t="shared" si="3460"/>
        <v>#N/A</v>
      </c>
      <c r="BN695" s="124" t="e">
        <f t="shared" si="3460"/>
        <v>#N/A</v>
      </c>
    </row>
    <row r="696" spans="1:66" s="124" customFormat="1" hidden="1">
      <c r="C696" s="124" t="s">
        <v>31</v>
      </c>
      <c r="H696" s="124">
        <f t="shared" si="3461"/>
        <v>0</v>
      </c>
      <c r="I696" s="124">
        <f t="shared" si="3457"/>
        <v>0</v>
      </c>
      <c r="J696" s="124">
        <f t="shared" si="3457"/>
        <v>0</v>
      </c>
      <c r="K696" s="124">
        <f t="shared" si="3457"/>
        <v>0</v>
      </c>
      <c r="L696" s="124">
        <f t="shared" si="3457"/>
        <v>0</v>
      </c>
      <c r="M696" s="124">
        <f t="shared" si="3457"/>
        <v>0</v>
      </c>
      <c r="N696" s="124">
        <f t="shared" si="3457"/>
        <v>0</v>
      </c>
      <c r="O696" s="124">
        <f t="shared" si="3457"/>
        <v>0</v>
      </c>
      <c r="P696" s="124">
        <f t="shared" si="3457"/>
        <v>0</v>
      </c>
      <c r="Q696" s="124">
        <f t="shared" si="3457"/>
        <v>0</v>
      </c>
      <c r="R696" s="124">
        <f t="shared" si="3457"/>
        <v>0</v>
      </c>
      <c r="S696" s="124">
        <f t="shared" si="3457"/>
        <v>0</v>
      </c>
      <c r="T696" s="124">
        <f t="shared" si="3457"/>
        <v>0</v>
      </c>
      <c r="U696" s="124">
        <f t="shared" si="3457"/>
        <v>0</v>
      </c>
      <c r="V696" s="124">
        <f t="shared" si="3457"/>
        <v>0</v>
      </c>
      <c r="W696" s="124">
        <f t="shared" si="3457"/>
        <v>0</v>
      </c>
      <c r="X696" s="124">
        <f t="shared" si="3457"/>
        <v>0</v>
      </c>
      <c r="Y696" s="124">
        <f t="shared" si="3458"/>
        <v>0</v>
      </c>
      <c r="Z696" s="124">
        <f t="shared" si="3458"/>
        <v>0</v>
      </c>
      <c r="AA696" s="124">
        <f t="shared" si="3458"/>
        <v>0</v>
      </c>
      <c r="AB696" s="124">
        <f t="shared" si="3458"/>
        <v>0</v>
      </c>
      <c r="AC696" s="124">
        <f t="shared" si="3458"/>
        <v>0</v>
      </c>
      <c r="AD696" s="124">
        <f t="shared" si="3458"/>
        <v>0</v>
      </c>
      <c r="AE696" s="124">
        <f t="shared" si="3458"/>
        <v>0</v>
      </c>
      <c r="AF696" s="124">
        <f t="shared" si="3458"/>
        <v>0</v>
      </c>
      <c r="AG696" s="124">
        <f t="shared" si="3458"/>
        <v>0</v>
      </c>
      <c r="AH696" s="124">
        <f t="shared" si="3458"/>
        <v>0</v>
      </c>
      <c r="AI696" s="124">
        <f t="shared" si="3458"/>
        <v>0</v>
      </c>
      <c r="AJ696" s="124">
        <f t="shared" si="3458"/>
        <v>0</v>
      </c>
      <c r="AK696" s="124">
        <f t="shared" si="3458"/>
        <v>0</v>
      </c>
      <c r="AL696" s="124" t="e">
        <f t="shared" si="3458"/>
        <v>#N/A</v>
      </c>
      <c r="AM696" s="124" t="e">
        <f t="shared" si="3458"/>
        <v>#N/A</v>
      </c>
      <c r="AN696" s="124" t="e">
        <f t="shared" si="3458"/>
        <v>#N/A</v>
      </c>
      <c r="AO696" s="124" t="e">
        <f t="shared" si="3459"/>
        <v>#N/A</v>
      </c>
      <c r="AP696" s="124" t="e">
        <f t="shared" si="3459"/>
        <v>#N/A</v>
      </c>
      <c r="AQ696" s="124" t="e">
        <f t="shared" si="3459"/>
        <v>#N/A</v>
      </c>
      <c r="AR696" s="124" t="e">
        <f t="shared" si="3459"/>
        <v>#N/A</v>
      </c>
      <c r="AS696" s="124" t="e">
        <f t="shared" si="3459"/>
        <v>#N/A</v>
      </c>
      <c r="AT696" s="124" t="e">
        <f t="shared" si="3459"/>
        <v>#N/A</v>
      </c>
      <c r="AU696" s="124" t="e">
        <f t="shared" si="3459"/>
        <v>#N/A</v>
      </c>
      <c r="AV696" s="124" t="e">
        <f t="shared" si="3459"/>
        <v>#N/A</v>
      </c>
      <c r="AW696" s="124" t="e">
        <f t="shared" si="3459"/>
        <v>#N/A</v>
      </c>
      <c r="AX696" s="124" t="e">
        <f t="shared" si="3459"/>
        <v>#N/A</v>
      </c>
      <c r="AY696" s="124" t="e">
        <f t="shared" si="3459"/>
        <v>#N/A</v>
      </c>
      <c r="AZ696" s="124" t="e">
        <f t="shared" si="3459"/>
        <v>#N/A</v>
      </c>
      <c r="BA696" s="124" t="e">
        <f t="shared" si="3459"/>
        <v>#N/A</v>
      </c>
      <c r="BB696" s="124" t="e">
        <f t="shared" si="3459"/>
        <v>#N/A</v>
      </c>
      <c r="BC696" s="124" t="e">
        <f t="shared" si="3459"/>
        <v>#N/A</v>
      </c>
      <c r="BD696" s="124" t="e">
        <f t="shared" si="3459"/>
        <v>#N/A</v>
      </c>
      <c r="BE696" s="124" t="e">
        <f t="shared" si="3460"/>
        <v>#N/A</v>
      </c>
      <c r="BF696" s="124" t="e">
        <f t="shared" si="3460"/>
        <v>#N/A</v>
      </c>
      <c r="BG696" s="124" t="e">
        <f t="shared" si="3460"/>
        <v>#N/A</v>
      </c>
      <c r="BH696" s="124" t="e">
        <f t="shared" si="3460"/>
        <v>#N/A</v>
      </c>
      <c r="BI696" s="124" t="e">
        <f t="shared" si="3460"/>
        <v>#N/A</v>
      </c>
      <c r="BJ696" s="124" t="e">
        <f t="shared" si="3460"/>
        <v>#N/A</v>
      </c>
      <c r="BK696" s="124" t="e">
        <f t="shared" si="3460"/>
        <v>#N/A</v>
      </c>
      <c r="BL696" s="124" t="e">
        <f t="shared" si="3460"/>
        <v>#N/A</v>
      </c>
      <c r="BM696" s="124" t="e">
        <f t="shared" si="3460"/>
        <v>#N/A</v>
      </c>
      <c r="BN696" s="124" t="e">
        <f t="shared" si="3460"/>
        <v>#N/A</v>
      </c>
    </row>
    <row r="697" spans="1:66" s="124" customFormat="1" hidden="1">
      <c r="C697" s="124" t="s">
        <v>33</v>
      </c>
      <c r="H697" s="124">
        <f t="shared" si="3461"/>
        <v>0</v>
      </c>
      <c r="I697" s="124">
        <f t="shared" si="3457"/>
        <v>0</v>
      </c>
      <c r="J697" s="124">
        <f t="shared" si="3457"/>
        <v>0</v>
      </c>
      <c r="K697" s="124">
        <f t="shared" si="3457"/>
        <v>0</v>
      </c>
      <c r="L697" s="124">
        <f t="shared" si="3457"/>
        <v>0</v>
      </c>
      <c r="M697" s="124">
        <f t="shared" si="3457"/>
        <v>0</v>
      </c>
      <c r="N697" s="124">
        <f t="shared" si="3457"/>
        <v>0</v>
      </c>
      <c r="O697" s="124">
        <f t="shared" si="3457"/>
        <v>0</v>
      </c>
      <c r="P697" s="124">
        <f t="shared" si="3457"/>
        <v>0</v>
      </c>
      <c r="Q697" s="124">
        <f t="shared" si="3457"/>
        <v>0</v>
      </c>
      <c r="R697" s="124">
        <f t="shared" si="3457"/>
        <v>0</v>
      </c>
      <c r="S697" s="124">
        <f t="shared" si="3457"/>
        <v>0</v>
      </c>
      <c r="T697" s="124">
        <f t="shared" si="3457"/>
        <v>0</v>
      </c>
      <c r="U697" s="124">
        <f t="shared" si="3457"/>
        <v>0</v>
      </c>
      <c r="V697" s="124">
        <f t="shared" si="3457"/>
        <v>0</v>
      </c>
      <c r="W697" s="124">
        <f t="shared" si="3457"/>
        <v>0</v>
      </c>
      <c r="X697" s="124">
        <f t="shared" si="3457"/>
        <v>0</v>
      </c>
      <c r="Y697" s="124">
        <f t="shared" si="3458"/>
        <v>0</v>
      </c>
      <c r="Z697" s="124">
        <f t="shared" si="3458"/>
        <v>0</v>
      </c>
      <c r="AA697" s="124">
        <f t="shared" si="3458"/>
        <v>0</v>
      </c>
      <c r="AB697" s="124">
        <f t="shared" si="3458"/>
        <v>0</v>
      </c>
      <c r="AC697" s="124">
        <f t="shared" si="3458"/>
        <v>0</v>
      </c>
      <c r="AD697" s="124">
        <f t="shared" si="3458"/>
        <v>0</v>
      </c>
      <c r="AE697" s="124">
        <f t="shared" si="3458"/>
        <v>0</v>
      </c>
      <c r="AF697" s="124">
        <f t="shared" si="3458"/>
        <v>0</v>
      </c>
      <c r="AG697" s="124">
        <f t="shared" si="3458"/>
        <v>0</v>
      </c>
      <c r="AH697" s="124">
        <f t="shared" si="3458"/>
        <v>0</v>
      </c>
      <c r="AI697" s="124">
        <f t="shared" si="3458"/>
        <v>0</v>
      </c>
      <c r="AJ697" s="124">
        <f t="shared" si="3458"/>
        <v>0</v>
      </c>
      <c r="AK697" s="124">
        <f t="shared" si="3458"/>
        <v>0</v>
      </c>
      <c r="AL697" s="124" t="e">
        <f t="shared" si="3458"/>
        <v>#N/A</v>
      </c>
      <c r="AM697" s="124" t="e">
        <f t="shared" si="3458"/>
        <v>#N/A</v>
      </c>
      <c r="AN697" s="124" t="e">
        <f t="shared" si="3458"/>
        <v>#N/A</v>
      </c>
      <c r="AO697" s="124" t="e">
        <f t="shared" si="3459"/>
        <v>#N/A</v>
      </c>
      <c r="AP697" s="124" t="e">
        <f t="shared" si="3459"/>
        <v>#N/A</v>
      </c>
      <c r="AQ697" s="124" t="e">
        <f t="shared" si="3459"/>
        <v>#N/A</v>
      </c>
      <c r="AR697" s="124" t="e">
        <f t="shared" si="3459"/>
        <v>#N/A</v>
      </c>
      <c r="AS697" s="124" t="e">
        <f t="shared" si="3459"/>
        <v>#N/A</v>
      </c>
      <c r="AT697" s="124" t="e">
        <f t="shared" si="3459"/>
        <v>#N/A</v>
      </c>
      <c r="AU697" s="124" t="e">
        <f t="shared" si="3459"/>
        <v>#N/A</v>
      </c>
      <c r="AV697" s="124" t="e">
        <f t="shared" si="3459"/>
        <v>#N/A</v>
      </c>
      <c r="AW697" s="124" t="e">
        <f t="shared" si="3459"/>
        <v>#N/A</v>
      </c>
      <c r="AX697" s="124" t="e">
        <f t="shared" si="3459"/>
        <v>#N/A</v>
      </c>
      <c r="AY697" s="124" t="e">
        <f t="shared" si="3459"/>
        <v>#N/A</v>
      </c>
      <c r="AZ697" s="124" t="e">
        <f t="shared" si="3459"/>
        <v>#N/A</v>
      </c>
      <c r="BA697" s="124" t="e">
        <f t="shared" si="3459"/>
        <v>#N/A</v>
      </c>
      <c r="BB697" s="124" t="e">
        <f t="shared" si="3459"/>
        <v>#N/A</v>
      </c>
      <c r="BC697" s="124" t="e">
        <f t="shared" si="3459"/>
        <v>#N/A</v>
      </c>
      <c r="BD697" s="124" t="e">
        <f t="shared" si="3459"/>
        <v>#N/A</v>
      </c>
      <c r="BE697" s="124" t="e">
        <f t="shared" si="3460"/>
        <v>#N/A</v>
      </c>
      <c r="BF697" s="124" t="e">
        <f t="shared" si="3460"/>
        <v>#N/A</v>
      </c>
      <c r="BG697" s="124" t="e">
        <f t="shared" si="3460"/>
        <v>#N/A</v>
      </c>
      <c r="BH697" s="124" t="e">
        <f t="shared" si="3460"/>
        <v>#N/A</v>
      </c>
      <c r="BI697" s="124" t="e">
        <f t="shared" si="3460"/>
        <v>#N/A</v>
      </c>
      <c r="BJ697" s="124" t="e">
        <f t="shared" si="3460"/>
        <v>#N/A</v>
      </c>
      <c r="BK697" s="124" t="e">
        <f t="shared" si="3460"/>
        <v>#N/A</v>
      </c>
      <c r="BL697" s="124" t="e">
        <f t="shared" si="3460"/>
        <v>#N/A</v>
      </c>
      <c r="BM697" s="124" t="e">
        <f t="shared" si="3460"/>
        <v>#N/A</v>
      </c>
      <c r="BN697" s="124" t="e">
        <f t="shared" si="3460"/>
        <v>#N/A</v>
      </c>
    </row>
    <row r="698" spans="1:66" s="124" customFormat="1" hidden="1">
      <c r="C698" s="124" t="s">
        <v>304</v>
      </c>
      <c r="H698" s="124">
        <f t="shared" si="3461"/>
        <v>0</v>
      </c>
      <c r="I698" s="124">
        <f t="shared" si="3457"/>
        <v>0</v>
      </c>
      <c r="J698" s="124">
        <f t="shared" si="3457"/>
        <v>0</v>
      </c>
      <c r="K698" s="124">
        <f t="shared" si="3457"/>
        <v>0</v>
      </c>
      <c r="L698" s="124">
        <f t="shared" si="3457"/>
        <v>0</v>
      </c>
      <c r="M698" s="124">
        <f t="shared" si="3457"/>
        <v>0</v>
      </c>
      <c r="N698" s="124">
        <f t="shared" si="3457"/>
        <v>0</v>
      </c>
      <c r="O698" s="124">
        <f t="shared" si="3457"/>
        <v>0</v>
      </c>
      <c r="P698" s="124">
        <f t="shared" si="3457"/>
        <v>0</v>
      </c>
      <c r="Q698" s="124">
        <f t="shared" si="3457"/>
        <v>0</v>
      </c>
      <c r="R698" s="124">
        <f t="shared" si="3457"/>
        <v>0</v>
      </c>
      <c r="S698" s="124">
        <f t="shared" si="3457"/>
        <v>0</v>
      </c>
      <c r="T698" s="124">
        <f t="shared" si="3457"/>
        <v>0</v>
      </c>
      <c r="U698" s="124">
        <f t="shared" si="3457"/>
        <v>0</v>
      </c>
      <c r="V698" s="124">
        <f t="shared" si="3457"/>
        <v>0</v>
      </c>
      <c r="W698" s="124">
        <f t="shared" si="3457"/>
        <v>0</v>
      </c>
      <c r="X698" s="124">
        <f t="shared" si="3457"/>
        <v>0</v>
      </c>
      <c r="Y698" s="124">
        <f t="shared" si="3458"/>
        <v>0</v>
      </c>
      <c r="Z698" s="124">
        <f t="shared" si="3458"/>
        <v>0</v>
      </c>
      <c r="AA698" s="124">
        <f t="shared" si="3458"/>
        <v>0</v>
      </c>
      <c r="AB698" s="124">
        <f t="shared" si="3458"/>
        <v>0</v>
      </c>
      <c r="AC698" s="124">
        <f t="shared" si="3458"/>
        <v>0</v>
      </c>
      <c r="AD698" s="124">
        <f t="shared" si="3458"/>
        <v>0</v>
      </c>
      <c r="AE698" s="124">
        <f t="shared" si="3458"/>
        <v>0</v>
      </c>
      <c r="AF698" s="124">
        <f t="shared" si="3458"/>
        <v>0</v>
      </c>
      <c r="AG698" s="124">
        <f t="shared" si="3458"/>
        <v>0</v>
      </c>
      <c r="AH698" s="124">
        <f t="shared" si="3458"/>
        <v>0</v>
      </c>
      <c r="AI698" s="124">
        <f t="shared" si="3458"/>
        <v>0</v>
      </c>
      <c r="AJ698" s="124">
        <f t="shared" si="3458"/>
        <v>0</v>
      </c>
      <c r="AK698" s="124">
        <f t="shared" si="3458"/>
        <v>0</v>
      </c>
      <c r="AL698" s="124" t="e">
        <f t="shared" si="3458"/>
        <v>#N/A</v>
      </c>
      <c r="AM698" s="124" t="e">
        <f t="shared" si="3458"/>
        <v>#N/A</v>
      </c>
      <c r="AN698" s="124" t="e">
        <f t="shared" si="3458"/>
        <v>#N/A</v>
      </c>
      <c r="AO698" s="124" t="e">
        <f t="shared" si="3459"/>
        <v>#N/A</v>
      </c>
      <c r="AP698" s="124" t="e">
        <f t="shared" si="3459"/>
        <v>#N/A</v>
      </c>
      <c r="AQ698" s="124" t="e">
        <f t="shared" si="3459"/>
        <v>#N/A</v>
      </c>
      <c r="AR698" s="124" t="e">
        <f t="shared" si="3459"/>
        <v>#N/A</v>
      </c>
      <c r="AS698" s="124" t="e">
        <f t="shared" si="3459"/>
        <v>#N/A</v>
      </c>
      <c r="AT698" s="124" t="e">
        <f t="shared" si="3459"/>
        <v>#N/A</v>
      </c>
      <c r="AU698" s="124" t="e">
        <f t="shared" si="3459"/>
        <v>#N/A</v>
      </c>
      <c r="AV698" s="124" t="e">
        <f t="shared" si="3459"/>
        <v>#N/A</v>
      </c>
      <c r="AW698" s="124" t="e">
        <f t="shared" si="3459"/>
        <v>#N/A</v>
      </c>
      <c r="AX698" s="124" t="e">
        <f t="shared" si="3459"/>
        <v>#N/A</v>
      </c>
      <c r="AY698" s="124" t="e">
        <f t="shared" si="3459"/>
        <v>#N/A</v>
      </c>
      <c r="AZ698" s="124" t="e">
        <f t="shared" si="3459"/>
        <v>#N/A</v>
      </c>
      <c r="BA698" s="124" t="e">
        <f t="shared" si="3459"/>
        <v>#N/A</v>
      </c>
      <c r="BB698" s="124" t="e">
        <f t="shared" si="3459"/>
        <v>#N/A</v>
      </c>
      <c r="BC698" s="124" t="e">
        <f t="shared" si="3459"/>
        <v>#N/A</v>
      </c>
      <c r="BD698" s="124" t="e">
        <f t="shared" si="3459"/>
        <v>#N/A</v>
      </c>
      <c r="BE698" s="124" t="e">
        <f t="shared" si="3460"/>
        <v>#N/A</v>
      </c>
      <c r="BF698" s="124" t="e">
        <f t="shared" si="3460"/>
        <v>#N/A</v>
      </c>
      <c r="BG698" s="124" t="e">
        <f t="shared" si="3460"/>
        <v>#N/A</v>
      </c>
      <c r="BH698" s="124" t="e">
        <f t="shared" si="3460"/>
        <v>#N/A</v>
      </c>
      <c r="BI698" s="124" t="e">
        <f t="shared" si="3460"/>
        <v>#N/A</v>
      </c>
      <c r="BJ698" s="124" t="e">
        <f t="shared" si="3460"/>
        <v>#N/A</v>
      </c>
      <c r="BK698" s="124" t="e">
        <f t="shared" si="3460"/>
        <v>#N/A</v>
      </c>
      <c r="BL698" s="124" t="e">
        <f t="shared" si="3460"/>
        <v>#N/A</v>
      </c>
      <c r="BM698" s="124" t="e">
        <f t="shared" si="3460"/>
        <v>#N/A</v>
      </c>
      <c r="BN698" s="124" t="e">
        <f t="shared" si="3460"/>
        <v>#N/A</v>
      </c>
    </row>
    <row r="699" spans="1:66" s="124" customFormat="1" hidden="1"/>
    <row r="700" spans="1:66" s="124" customFormat="1"/>
    <row r="701" spans="1:66" s="124" customFormat="1"/>
    <row r="702" spans="1:66" s="124" customFormat="1">
      <c r="A702" s="124" t="s">
        <v>39</v>
      </c>
      <c r="B702" s="190">
        <f>Input!L102</f>
        <v>1900000</v>
      </c>
      <c r="D702" s="124">
        <f>B703</f>
        <v>2</v>
      </c>
      <c r="E702" s="124">
        <f>IF(D702&gt;0,D702-1,0)</f>
        <v>1</v>
      </c>
      <c r="F702" s="124">
        <f t="shared" ref="F702" si="3462">IF(E702&gt;0,E702-1,0)</f>
        <v>0</v>
      </c>
      <c r="G702" s="124">
        <f t="shared" ref="G702" si="3463">IF(F702&gt;0,F702-1,0)</f>
        <v>0</v>
      </c>
      <c r="H702" s="124">
        <f t="shared" ref="H702" si="3464">IF(G702&gt;0,G702-1,0)</f>
        <v>0</v>
      </c>
      <c r="I702" s="124">
        <f t="shared" ref="I702" si="3465">IF(H702&gt;0,H702-1,0)</f>
        <v>0</v>
      </c>
      <c r="J702" s="124">
        <f t="shared" ref="J702" si="3466">IF(I702&gt;0,I702-1,0)</f>
        <v>0</v>
      </c>
      <c r="K702" s="124">
        <f t="shared" ref="K702" si="3467">IF(J702&gt;0,J702-1,0)</f>
        <v>0</v>
      </c>
      <c r="L702" s="124">
        <f t="shared" ref="L702" si="3468">IF(K702&gt;0,K702-1,0)</f>
        <v>0</v>
      </c>
      <c r="M702" s="124">
        <f t="shared" ref="M702" si="3469">IF(L702&gt;0,L702-1,0)</f>
        <v>0</v>
      </c>
      <c r="N702" s="124">
        <f t="shared" ref="N702" si="3470">IF(M702&gt;0,M702-1,0)</f>
        <v>0</v>
      </c>
      <c r="O702" s="124">
        <f t="shared" ref="O702" si="3471">IF(N702&gt;0,N702-1,0)</f>
        <v>0</v>
      </c>
      <c r="P702" s="124">
        <f t="shared" ref="P702" si="3472">IF(O702&gt;0,O702-1,0)</f>
        <v>0</v>
      </c>
      <c r="Q702" s="124">
        <f t="shared" ref="Q702" si="3473">IF(P702&gt;0,P702-1,0)</f>
        <v>0</v>
      </c>
      <c r="R702" s="124">
        <f t="shared" ref="R702" si="3474">IF(Q702&gt;0,Q702-1,0)</f>
        <v>0</v>
      </c>
      <c r="S702" s="124">
        <f t="shared" ref="S702" si="3475">IF(R702&gt;0,R702-1,0)</f>
        <v>0</v>
      </c>
      <c r="T702" s="124">
        <f t="shared" ref="T702" si="3476">IF(S702&gt;0,S702-1,0)</f>
        <v>0</v>
      </c>
      <c r="U702" s="124">
        <f t="shared" ref="U702" si="3477">IF(T702&gt;0,T702-1,0)</f>
        <v>0</v>
      </c>
      <c r="V702" s="124">
        <f t="shared" ref="V702" si="3478">IF(U702&gt;0,U702-1,0)</f>
        <v>0</v>
      </c>
      <c r="W702" s="124">
        <f t="shared" ref="W702" si="3479">IF(V702&gt;0,V702-1,0)</f>
        <v>0</v>
      </c>
      <c r="X702" s="124">
        <f t="shared" ref="X702" si="3480">IF(W702&gt;0,W702-1,0)</f>
        <v>0</v>
      </c>
      <c r="Y702" s="124">
        <f t="shared" ref="Y702" si="3481">IF(X702&gt;0,X702-1,0)</f>
        <v>0</v>
      </c>
      <c r="Z702" s="124">
        <f t="shared" ref="Z702" si="3482">IF(Y702&gt;0,Y702-1,0)</f>
        <v>0</v>
      </c>
      <c r="AA702" s="124">
        <f t="shared" ref="AA702" si="3483">IF(Z702&gt;0,Z702-1,0)</f>
        <v>0</v>
      </c>
      <c r="AB702" s="124">
        <f t="shared" ref="AB702" si="3484">IF(AA702&gt;0,AA702-1,0)</f>
        <v>0</v>
      </c>
      <c r="AC702" s="124">
        <f t="shared" ref="AC702" si="3485">IF(AB702&gt;0,AB702-1,0)</f>
        <v>0</v>
      </c>
      <c r="AD702" s="124">
        <f t="shared" ref="AD702" si="3486">IF(AC702&gt;0,AC702-1,0)</f>
        <v>0</v>
      </c>
      <c r="AE702" s="124">
        <f t="shared" ref="AE702" si="3487">IF(AD702&gt;0,AD702-1,0)</f>
        <v>0</v>
      </c>
      <c r="AF702" s="124">
        <f t="shared" ref="AF702" si="3488">IF(AE702&gt;0,AE702-1,0)</f>
        <v>0</v>
      </c>
      <c r="AG702" s="124">
        <f t="shared" ref="AG702" si="3489">IF(AF702&gt;0,AF702-1,0)</f>
        <v>0</v>
      </c>
      <c r="AH702" s="124">
        <f t="shared" ref="AH702" si="3490">IF(AG702&gt;0,AG702-1,0)</f>
        <v>0</v>
      </c>
      <c r="AI702" s="124">
        <f t="shared" ref="AI702" si="3491">IF(AH702&gt;0,AH702-1,0)</f>
        <v>0</v>
      </c>
      <c r="AJ702" s="124">
        <f t="shared" ref="AJ702" si="3492">IF(AI702&gt;0,AI702-1,0)</f>
        <v>0</v>
      </c>
      <c r="AK702" s="124">
        <f t="shared" ref="AK702" si="3493">IF(AJ702&gt;0,AJ702-1,0)</f>
        <v>0</v>
      </c>
      <c r="AL702" s="124">
        <f t="shared" ref="AL702" si="3494">IF(AK702&gt;0,AK702-1,0)</f>
        <v>0</v>
      </c>
      <c r="AM702" s="124">
        <f t="shared" ref="AM702" si="3495">IF(AL702&gt;0,AL702-1,0)</f>
        <v>0</v>
      </c>
      <c r="AN702" s="124">
        <f t="shared" ref="AN702" si="3496">IF(AM702&gt;0,AM702-1,0)</f>
        <v>0</v>
      </c>
      <c r="AO702" s="124">
        <f t="shared" ref="AO702" si="3497">IF(AN702&gt;0,AN702-1,0)</f>
        <v>0</v>
      </c>
      <c r="AP702" s="124">
        <f t="shared" ref="AP702" si="3498">IF(AO702&gt;0,AO702-1,0)</f>
        <v>0</v>
      </c>
      <c r="AQ702" s="124">
        <f t="shared" ref="AQ702" si="3499">IF(AP702&gt;0,AP702-1,0)</f>
        <v>0</v>
      </c>
      <c r="AR702" s="124">
        <f t="shared" ref="AR702" si="3500">IF(AQ702&gt;0,AQ702-1,0)</f>
        <v>0</v>
      </c>
      <c r="AS702" s="124">
        <f t="shared" ref="AS702" si="3501">IF(AR702&gt;0,AR702-1,0)</f>
        <v>0</v>
      </c>
      <c r="AT702" s="124">
        <f t="shared" ref="AT702" si="3502">IF(AS702&gt;0,AS702-1,0)</f>
        <v>0</v>
      </c>
      <c r="AU702" s="124">
        <f t="shared" ref="AU702" si="3503">IF(AT702&gt;0,AT702-1,0)</f>
        <v>0</v>
      </c>
      <c r="AV702" s="124">
        <f t="shared" ref="AV702" si="3504">IF(AU702&gt;0,AU702-1,0)</f>
        <v>0</v>
      </c>
      <c r="AW702" s="124">
        <f t="shared" ref="AW702" si="3505">IF(AV702&gt;0,AV702-1,0)</f>
        <v>0</v>
      </c>
      <c r="AX702" s="124">
        <f t="shared" ref="AX702" si="3506">IF(AW702&gt;0,AW702-1,0)</f>
        <v>0</v>
      </c>
      <c r="AY702" s="124">
        <f t="shared" ref="AY702" si="3507">IF(AX702&gt;0,AX702-1,0)</f>
        <v>0</v>
      </c>
      <c r="AZ702" s="124">
        <f t="shared" ref="AZ702" si="3508">IF(AY702&gt;0,AY702-1,0)</f>
        <v>0</v>
      </c>
      <c r="BA702" s="124">
        <f t="shared" ref="BA702" si="3509">IF(AZ702&gt;0,AZ702-1,0)</f>
        <v>0</v>
      </c>
      <c r="BB702" s="124">
        <f t="shared" ref="BB702" si="3510">IF(BA702&gt;0,BA702-1,0)</f>
        <v>0</v>
      </c>
      <c r="BC702" s="124">
        <f t="shared" ref="BC702" si="3511">IF(BB702&gt;0,BB702-1,0)</f>
        <v>0</v>
      </c>
      <c r="BD702" s="124">
        <f t="shared" ref="BD702" si="3512">IF(BC702&gt;0,BC702-1,0)</f>
        <v>0</v>
      </c>
      <c r="BE702" s="124">
        <f t="shared" ref="BE702" si="3513">IF(BD702&gt;0,BD702-1,0)</f>
        <v>0</v>
      </c>
      <c r="BF702" s="124">
        <f t="shared" ref="BF702" si="3514">IF(BE702&gt;0,BE702-1,0)</f>
        <v>0</v>
      </c>
      <c r="BG702" s="124">
        <f t="shared" ref="BG702" si="3515">IF(BF702&gt;0,BF702-1,0)</f>
        <v>0</v>
      </c>
      <c r="BH702" s="124">
        <f t="shared" ref="BH702" si="3516">IF(BG702&gt;0,BG702-1,0)</f>
        <v>0</v>
      </c>
      <c r="BI702" s="124">
        <f t="shared" ref="BI702" si="3517">IF(BH702&gt;0,BH702-1,0)</f>
        <v>0</v>
      </c>
      <c r="BJ702" s="124">
        <f t="shared" ref="BJ702" si="3518">IF(BI702&gt;0,BI702-1,0)</f>
        <v>0</v>
      </c>
      <c r="BK702" s="124">
        <f t="shared" ref="BK702" si="3519">IF(BJ702&gt;0,BJ702-1,0)</f>
        <v>0</v>
      </c>
      <c r="BL702" s="124">
        <f t="shared" ref="BL702" si="3520">IF(BK702&gt;0,BK702-1,0)</f>
        <v>0</v>
      </c>
      <c r="BM702" s="124">
        <f t="shared" ref="BM702" si="3521">IF(BL702&gt;0,BL702-1,0)</f>
        <v>0</v>
      </c>
      <c r="BN702" s="124">
        <f t="shared" ref="BN702" si="3522">IF(BM702&gt;0,BM702-1,0)</f>
        <v>0</v>
      </c>
    </row>
    <row r="703" spans="1:66" s="124" customFormat="1" ht="18.75">
      <c r="A703" s="127" t="s">
        <v>301</v>
      </c>
      <c r="B703" s="127">
        <v>2</v>
      </c>
      <c r="C703" s="124" t="s">
        <v>303</v>
      </c>
      <c r="D703" s="190">
        <f t="shared" ref="D703:S704" si="3523">IFERROR(D715,0)+IFERROR(D721,0)+IFERROR(D727,0)+IFERROR(D733,0)+IFERROR(D739,0)</f>
        <v>380000</v>
      </c>
      <c r="E703" s="190">
        <f t="shared" si="3523"/>
        <v>575341.89517528634</v>
      </c>
      <c r="F703" s="190">
        <f t="shared" si="3523"/>
        <v>575341.89517528634</v>
      </c>
      <c r="G703" s="190">
        <f t="shared" si="3523"/>
        <v>575341.89517528634</v>
      </c>
      <c r="H703" s="190">
        <f t="shared" si="3523"/>
        <v>575341.89517528634</v>
      </c>
      <c r="I703" s="190">
        <f t="shared" si="3523"/>
        <v>195341.89517528636</v>
      </c>
      <c r="J703" s="190">
        <f t="shared" si="3523"/>
        <v>0</v>
      </c>
      <c r="K703" s="190">
        <f t="shared" si="3523"/>
        <v>0</v>
      </c>
      <c r="L703" s="190">
        <f t="shared" si="3523"/>
        <v>0</v>
      </c>
      <c r="M703" s="190">
        <f t="shared" si="3523"/>
        <v>0</v>
      </c>
      <c r="N703" s="190">
        <f t="shared" si="3523"/>
        <v>0</v>
      </c>
      <c r="O703" s="190">
        <f t="shared" si="3523"/>
        <v>0</v>
      </c>
      <c r="P703" s="190">
        <f t="shared" si="3523"/>
        <v>0</v>
      </c>
      <c r="Q703" s="190">
        <f t="shared" si="3523"/>
        <v>0</v>
      </c>
      <c r="R703" s="190">
        <f t="shared" si="3523"/>
        <v>0</v>
      </c>
      <c r="S703" s="190">
        <f t="shared" si="3523"/>
        <v>0</v>
      </c>
      <c r="T703" s="190">
        <f t="shared" ref="T703:BN703" si="3524">IFERROR(T715,0)+IFERROR(T721,0)+IFERROR(T727,0)+IFERROR(T733,0)+IFERROR(T739,0)</f>
        <v>0</v>
      </c>
      <c r="U703" s="190">
        <f t="shared" si="3524"/>
        <v>0</v>
      </c>
      <c r="V703" s="190">
        <f t="shared" si="3524"/>
        <v>0</v>
      </c>
      <c r="W703" s="190">
        <f t="shared" si="3524"/>
        <v>0</v>
      </c>
      <c r="X703" s="190">
        <f t="shared" si="3524"/>
        <v>0</v>
      </c>
      <c r="Y703" s="190">
        <f t="shared" si="3524"/>
        <v>0</v>
      </c>
      <c r="Z703" s="190">
        <f t="shared" si="3524"/>
        <v>0</v>
      </c>
      <c r="AA703" s="190">
        <f t="shared" si="3524"/>
        <v>0</v>
      </c>
      <c r="AB703" s="190">
        <f t="shared" si="3524"/>
        <v>0</v>
      </c>
      <c r="AC703" s="190">
        <f t="shared" si="3524"/>
        <v>0</v>
      </c>
      <c r="AD703" s="190">
        <f t="shared" si="3524"/>
        <v>0</v>
      </c>
      <c r="AE703" s="190">
        <f t="shared" si="3524"/>
        <v>0</v>
      </c>
      <c r="AF703" s="190">
        <f t="shared" si="3524"/>
        <v>0</v>
      </c>
      <c r="AG703" s="190">
        <f t="shared" si="3524"/>
        <v>0</v>
      </c>
      <c r="AH703" s="190">
        <f t="shared" si="3524"/>
        <v>0</v>
      </c>
      <c r="AI703" s="190">
        <f t="shared" si="3524"/>
        <v>0</v>
      </c>
      <c r="AJ703" s="190">
        <f t="shared" si="3524"/>
        <v>0</v>
      </c>
      <c r="AK703" s="190">
        <f t="shared" si="3524"/>
        <v>0</v>
      </c>
      <c r="AL703" s="190">
        <f t="shared" si="3524"/>
        <v>0</v>
      </c>
      <c r="AM703" s="190">
        <f t="shared" si="3524"/>
        <v>0</v>
      </c>
      <c r="AN703" s="190">
        <f t="shared" si="3524"/>
        <v>0</v>
      </c>
      <c r="AO703" s="190">
        <f t="shared" si="3524"/>
        <v>0</v>
      </c>
      <c r="AP703" s="190">
        <f t="shared" si="3524"/>
        <v>0</v>
      </c>
      <c r="AQ703" s="190">
        <f t="shared" si="3524"/>
        <v>0</v>
      </c>
      <c r="AR703" s="190">
        <f t="shared" si="3524"/>
        <v>0</v>
      </c>
      <c r="AS703" s="190">
        <f t="shared" si="3524"/>
        <v>0</v>
      </c>
      <c r="AT703" s="190">
        <f t="shared" si="3524"/>
        <v>0</v>
      </c>
      <c r="AU703" s="190">
        <f t="shared" si="3524"/>
        <v>0</v>
      </c>
      <c r="AV703" s="190">
        <f t="shared" si="3524"/>
        <v>0</v>
      </c>
      <c r="AW703" s="190">
        <f t="shared" si="3524"/>
        <v>0</v>
      </c>
      <c r="AX703" s="190">
        <f t="shared" si="3524"/>
        <v>0</v>
      </c>
      <c r="AY703" s="190">
        <f t="shared" si="3524"/>
        <v>0</v>
      </c>
      <c r="AZ703" s="190">
        <f t="shared" si="3524"/>
        <v>0</v>
      </c>
      <c r="BA703" s="190">
        <f t="shared" si="3524"/>
        <v>0</v>
      </c>
      <c r="BB703" s="190">
        <f t="shared" si="3524"/>
        <v>0</v>
      </c>
      <c r="BC703" s="190">
        <f t="shared" si="3524"/>
        <v>0</v>
      </c>
      <c r="BD703" s="190">
        <f t="shared" si="3524"/>
        <v>0</v>
      </c>
      <c r="BE703" s="190">
        <f t="shared" si="3524"/>
        <v>0</v>
      </c>
      <c r="BF703" s="190">
        <f t="shared" si="3524"/>
        <v>0</v>
      </c>
      <c r="BG703" s="190">
        <f t="shared" si="3524"/>
        <v>0</v>
      </c>
      <c r="BH703" s="190">
        <f t="shared" si="3524"/>
        <v>0</v>
      </c>
      <c r="BI703" s="190">
        <f t="shared" si="3524"/>
        <v>0</v>
      </c>
      <c r="BJ703" s="190">
        <f t="shared" si="3524"/>
        <v>0</v>
      </c>
      <c r="BK703" s="190">
        <f t="shared" si="3524"/>
        <v>0</v>
      </c>
      <c r="BL703" s="190">
        <f t="shared" si="3524"/>
        <v>0</v>
      </c>
      <c r="BM703" s="190">
        <f t="shared" si="3524"/>
        <v>0</v>
      </c>
      <c r="BN703" s="190">
        <f t="shared" si="3524"/>
        <v>0</v>
      </c>
    </row>
    <row r="704" spans="1:66" s="124" customFormat="1">
      <c r="C704" s="124" t="s">
        <v>29</v>
      </c>
      <c r="D704" s="190">
        <f t="shared" si="3523"/>
        <v>184658.10482471364</v>
      </c>
      <c r="E704" s="190">
        <f t="shared" si="3523"/>
        <v>380000</v>
      </c>
      <c r="F704" s="190">
        <f t="shared" si="3523"/>
        <v>380000</v>
      </c>
      <c r="G704" s="190">
        <f t="shared" si="3523"/>
        <v>380000</v>
      </c>
      <c r="H704" s="190">
        <f t="shared" si="3523"/>
        <v>380000</v>
      </c>
      <c r="I704" s="190">
        <f t="shared" si="3523"/>
        <v>195341.89517528636</v>
      </c>
      <c r="J704" s="190">
        <f t="shared" si="3523"/>
        <v>0</v>
      </c>
      <c r="K704" s="190">
        <f t="shared" si="3523"/>
        <v>0</v>
      </c>
      <c r="L704" s="190">
        <f t="shared" si="3523"/>
        <v>0</v>
      </c>
      <c r="M704" s="190">
        <f t="shared" si="3523"/>
        <v>0</v>
      </c>
      <c r="N704" s="190">
        <f>IFERROR(N716,0)+IFERROR(N722,0)+IFERROR(N728,0)+IFERROR(N734,0)+IFERROR(N740,0)</f>
        <v>0</v>
      </c>
      <c r="O704" s="190">
        <f t="shared" ref="O704:BN704" si="3525">IFERROR(O716,0)+IFERROR(O722,0)+IFERROR(O728,0)+IFERROR(O734,0)+IFERROR(O740,0)</f>
        <v>0</v>
      </c>
      <c r="P704" s="190">
        <f t="shared" si="3525"/>
        <v>0</v>
      </c>
      <c r="Q704" s="190">
        <f t="shared" si="3525"/>
        <v>0</v>
      </c>
      <c r="R704" s="190">
        <f t="shared" si="3525"/>
        <v>0</v>
      </c>
      <c r="S704" s="190">
        <f t="shared" si="3525"/>
        <v>0</v>
      </c>
      <c r="T704" s="190">
        <f t="shared" si="3525"/>
        <v>0</v>
      </c>
      <c r="U704" s="190">
        <f t="shared" si="3525"/>
        <v>0</v>
      </c>
      <c r="V704" s="190">
        <f t="shared" si="3525"/>
        <v>0</v>
      </c>
      <c r="W704" s="190">
        <f t="shared" si="3525"/>
        <v>0</v>
      </c>
      <c r="X704" s="190">
        <f t="shared" si="3525"/>
        <v>0</v>
      </c>
      <c r="Y704" s="190">
        <f t="shared" si="3525"/>
        <v>0</v>
      </c>
      <c r="Z704" s="190">
        <f t="shared" si="3525"/>
        <v>0</v>
      </c>
      <c r="AA704" s="190">
        <f t="shared" si="3525"/>
        <v>0</v>
      </c>
      <c r="AB704" s="190">
        <f t="shared" si="3525"/>
        <v>0</v>
      </c>
      <c r="AC704" s="190">
        <f t="shared" si="3525"/>
        <v>0</v>
      </c>
      <c r="AD704" s="190">
        <f t="shared" si="3525"/>
        <v>0</v>
      </c>
      <c r="AE704" s="190">
        <f t="shared" si="3525"/>
        <v>0</v>
      </c>
      <c r="AF704" s="190">
        <f t="shared" si="3525"/>
        <v>0</v>
      </c>
      <c r="AG704" s="190">
        <f t="shared" si="3525"/>
        <v>0</v>
      </c>
      <c r="AH704" s="190">
        <f t="shared" si="3525"/>
        <v>0</v>
      </c>
      <c r="AI704" s="190">
        <f t="shared" si="3525"/>
        <v>0</v>
      </c>
      <c r="AJ704" s="190">
        <f t="shared" si="3525"/>
        <v>0</v>
      </c>
      <c r="AK704" s="190">
        <f t="shared" si="3525"/>
        <v>0</v>
      </c>
      <c r="AL704" s="190">
        <f t="shared" si="3525"/>
        <v>0</v>
      </c>
      <c r="AM704" s="190">
        <f t="shared" si="3525"/>
        <v>0</v>
      </c>
      <c r="AN704" s="190">
        <f t="shared" si="3525"/>
        <v>0</v>
      </c>
      <c r="AO704" s="190">
        <f t="shared" si="3525"/>
        <v>0</v>
      </c>
      <c r="AP704" s="190">
        <f t="shared" si="3525"/>
        <v>0</v>
      </c>
      <c r="AQ704" s="190">
        <f t="shared" si="3525"/>
        <v>0</v>
      </c>
      <c r="AR704" s="190">
        <f t="shared" si="3525"/>
        <v>0</v>
      </c>
      <c r="AS704" s="190">
        <f t="shared" si="3525"/>
        <v>0</v>
      </c>
      <c r="AT704" s="190">
        <f t="shared" si="3525"/>
        <v>0</v>
      </c>
      <c r="AU704" s="190">
        <f t="shared" si="3525"/>
        <v>0</v>
      </c>
      <c r="AV704" s="190">
        <f t="shared" si="3525"/>
        <v>0</v>
      </c>
      <c r="AW704" s="190">
        <f t="shared" si="3525"/>
        <v>0</v>
      </c>
      <c r="AX704" s="190">
        <f t="shared" si="3525"/>
        <v>0</v>
      </c>
      <c r="AY704" s="190">
        <f t="shared" si="3525"/>
        <v>0</v>
      </c>
      <c r="AZ704" s="190">
        <f t="shared" si="3525"/>
        <v>0</v>
      </c>
      <c r="BA704" s="190">
        <f t="shared" si="3525"/>
        <v>0</v>
      </c>
      <c r="BB704" s="190">
        <f t="shared" si="3525"/>
        <v>0</v>
      </c>
      <c r="BC704" s="190">
        <f t="shared" si="3525"/>
        <v>0</v>
      </c>
      <c r="BD704" s="190">
        <f t="shared" si="3525"/>
        <v>0</v>
      </c>
      <c r="BE704" s="190">
        <f t="shared" si="3525"/>
        <v>0</v>
      </c>
      <c r="BF704" s="190">
        <f t="shared" si="3525"/>
        <v>0</v>
      </c>
      <c r="BG704" s="190">
        <f t="shared" si="3525"/>
        <v>0</v>
      </c>
      <c r="BH704" s="190">
        <f t="shared" si="3525"/>
        <v>0</v>
      </c>
      <c r="BI704" s="190">
        <f t="shared" si="3525"/>
        <v>0</v>
      </c>
      <c r="BJ704" s="190">
        <f t="shared" si="3525"/>
        <v>0</v>
      </c>
      <c r="BK704" s="190">
        <f t="shared" si="3525"/>
        <v>0</v>
      </c>
      <c r="BL704" s="190">
        <f t="shared" si="3525"/>
        <v>0</v>
      </c>
      <c r="BM704" s="190">
        <f t="shared" si="3525"/>
        <v>0</v>
      </c>
      <c r="BN704" s="190">
        <f t="shared" si="3525"/>
        <v>0</v>
      </c>
    </row>
    <row r="705" spans="1:66" s="124" customFormat="1">
      <c r="C705" s="124" t="s">
        <v>31</v>
      </c>
      <c r="D705" s="190">
        <f t="shared" ref="D705:BN705" si="3526">IFERROR(D717,0)+IFERROR(D723,0)+IFERROR(D729,0)+IFERROR(D735,0)+IFERROR(D741,0)</f>
        <v>16175.87417882617</v>
      </c>
      <c r="E705" s="190">
        <f t="shared" si="3526"/>
        <v>21667.958007079622</v>
      </c>
      <c r="F705" s="190">
        <f t="shared" si="3526"/>
        <v>21667.958007079622</v>
      </c>
      <c r="G705" s="190">
        <f t="shared" si="3526"/>
        <v>21667.958007079622</v>
      </c>
      <c r="H705" s="190">
        <f t="shared" si="3526"/>
        <v>21667.958007079622</v>
      </c>
      <c r="I705" s="190">
        <f t="shared" si="3526"/>
        <v>5492.0838282534514</v>
      </c>
      <c r="J705" s="190">
        <f t="shared" si="3526"/>
        <v>0</v>
      </c>
      <c r="K705" s="190">
        <f t="shared" si="3526"/>
        <v>0</v>
      </c>
      <c r="L705" s="190">
        <f t="shared" si="3526"/>
        <v>0</v>
      </c>
      <c r="M705" s="190">
        <f t="shared" si="3526"/>
        <v>0</v>
      </c>
      <c r="N705" s="190">
        <f t="shared" si="3526"/>
        <v>0</v>
      </c>
      <c r="O705" s="190">
        <f t="shared" si="3526"/>
        <v>0</v>
      </c>
      <c r="P705" s="190">
        <f t="shared" si="3526"/>
        <v>0</v>
      </c>
      <c r="Q705" s="190">
        <f t="shared" si="3526"/>
        <v>0</v>
      </c>
      <c r="R705" s="190">
        <f t="shared" si="3526"/>
        <v>0</v>
      </c>
      <c r="S705" s="190">
        <f t="shared" si="3526"/>
        <v>0</v>
      </c>
      <c r="T705" s="190">
        <f t="shared" si="3526"/>
        <v>0</v>
      </c>
      <c r="U705" s="190">
        <f t="shared" si="3526"/>
        <v>0</v>
      </c>
      <c r="V705" s="190">
        <f t="shared" si="3526"/>
        <v>0</v>
      </c>
      <c r="W705" s="190">
        <f t="shared" si="3526"/>
        <v>0</v>
      </c>
      <c r="X705" s="190">
        <f t="shared" si="3526"/>
        <v>0</v>
      </c>
      <c r="Y705" s="190">
        <f t="shared" si="3526"/>
        <v>0</v>
      </c>
      <c r="Z705" s="190">
        <f t="shared" si="3526"/>
        <v>0</v>
      </c>
      <c r="AA705" s="190">
        <f t="shared" si="3526"/>
        <v>0</v>
      </c>
      <c r="AB705" s="190">
        <f t="shared" si="3526"/>
        <v>0</v>
      </c>
      <c r="AC705" s="190">
        <f t="shared" si="3526"/>
        <v>0</v>
      </c>
      <c r="AD705" s="190">
        <f t="shared" si="3526"/>
        <v>0</v>
      </c>
      <c r="AE705" s="190">
        <f t="shared" si="3526"/>
        <v>0</v>
      </c>
      <c r="AF705" s="190">
        <f t="shared" si="3526"/>
        <v>0</v>
      </c>
      <c r="AG705" s="190">
        <f t="shared" si="3526"/>
        <v>0</v>
      </c>
      <c r="AH705" s="190">
        <f t="shared" si="3526"/>
        <v>0</v>
      </c>
      <c r="AI705" s="190">
        <f t="shared" si="3526"/>
        <v>0</v>
      </c>
      <c r="AJ705" s="190">
        <f t="shared" si="3526"/>
        <v>0</v>
      </c>
      <c r="AK705" s="190">
        <f t="shared" si="3526"/>
        <v>0</v>
      </c>
      <c r="AL705" s="190">
        <f t="shared" si="3526"/>
        <v>0</v>
      </c>
      <c r="AM705" s="190">
        <f t="shared" si="3526"/>
        <v>0</v>
      </c>
      <c r="AN705" s="190">
        <f t="shared" si="3526"/>
        <v>0</v>
      </c>
      <c r="AO705" s="190">
        <f t="shared" si="3526"/>
        <v>0</v>
      </c>
      <c r="AP705" s="190">
        <f t="shared" si="3526"/>
        <v>0</v>
      </c>
      <c r="AQ705" s="190">
        <f t="shared" si="3526"/>
        <v>0</v>
      </c>
      <c r="AR705" s="190">
        <f t="shared" si="3526"/>
        <v>0</v>
      </c>
      <c r="AS705" s="190">
        <f t="shared" si="3526"/>
        <v>0</v>
      </c>
      <c r="AT705" s="190">
        <f t="shared" si="3526"/>
        <v>0</v>
      </c>
      <c r="AU705" s="190">
        <f t="shared" si="3526"/>
        <v>0</v>
      </c>
      <c r="AV705" s="190">
        <f t="shared" si="3526"/>
        <v>0</v>
      </c>
      <c r="AW705" s="190">
        <f t="shared" si="3526"/>
        <v>0</v>
      </c>
      <c r="AX705" s="190">
        <f t="shared" si="3526"/>
        <v>0</v>
      </c>
      <c r="AY705" s="190">
        <f t="shared" si="3526"/>
        <v>0</v>
      </c>
      <c r="AZ705" s="190">
        <f t="shared" si="3526"/>
        <v>0</v>
      </c>
      <c r="BA705" s="190">
        <f t="shared" si="3526"/>
        <v>0</v>
      </c>
      <c r="BB705" s="190">
        <f t="shared" si="3526"/>
        <v>0</v>
      </c>
      <c r="BC705" s="190">
        <f t="shared" si="3526"/>
        <v>0</v>
      </c>
      <c r="BD705" s="190">
        <f t="shared" si="3526"/>
        <v>0</v>
      </c>
      <c r="BE705" s="190">
        <f t="shared" si="3526"/>
        <v>0</v>
      </c>
      <c r="BF705" s="190">
        <f t="shared" si="3526"/>
        <v>0</v>
      </c>
      <c r="BG705" s="190">
        <f t="shared" si="3526"/>
        <v>0</v>
      </c>
      <c r="BH705" s="190">
        <f t="shared" si="3526"/>
        <v>0</v>
      </c>
      <c r="BI705" s="190">
        <f t="shared" si="3526"/>
        <v>0</v>
      </c>
      <c r="BJ705" s="190">
        <f t="shared" si="3526"/>
        <v>0</v>
      </c>
      <c r="BK705" s="190">
        <f t="shared" si="3526"/>
        <v>0</v>
      </c>
      <c r="BL705" s="190">
        <f t="shared" si="3526"/>
        <v>0</v>
      </c>
      <c r="BM705" s="190">
        <f t="shared" si="3526"/>
        <v>0</v>
      </c>
      <c r="BN705" s="190">
        <f t="shared" si="3526"/>
        <v>0</v>
      </c>
    </row>
    <row r="706" spans="1:66" s="124" customFormat="1">
      <c r="C706" s="124" t="s">
        <v>33</v>
      </c>
      <c r="D706" s="190">
        <f t="shared" ref="D706:BN707" si="3527">IFERROR(D718,0)+IFERROR(D724,0)+IFERROR(D730,0)+IFERROR(D736,0)+IFERROR(D742,0)</f>
        <v>200833.9790035398</v>
      </c>
      <c r="E706" s="190">
        <f t="shared" si="3527"/>
        <v>401667.95800707961</v>
      </c>
      <c r="F706" s="190">
        <f t="shared" si="3527"/>
        <v>401667.95800707961</v>
      </c>
      <c r="G706" s="190">
        <f t="shared" si="3527"/>
        <v>401667.95800707961</v>
      </c>
      <c r="H706" s="190">
        <f t="shared" si="3527"/>
        <v>401667.95800707961</v>
      </c>
      <c r="I706" s="190">
        <f t="shared" si="3527"/>
        <v>200833.9790035398</v>
      </c>
      <c r="J706" s="190">
        <f t="shared" si="3527"/>
        <v>0</v>
      </c>
      <c r="K706" s="190">
        <f t="shared" si="3527"/>
        <v>0</v>
      </c>
      <c r="L706" s="190">
        <f t="shared" si="3527"/>
        <v>0</v>
      </c>
      <c r="M706" s="190">
        <f t="shared" si="3527"/>
        <v>0</v>
      </c>
      <c r="N706" s="190">
        <f t="shared" si="3527"/>
        <v>0</v>
      </c>
      <c r="O706" s="190">
        <f t="shared" si="3527"/>
        <v>0</v>
      </c>
      <c r="P706" s="190">
        <f t="shared" si="3527"/>
        <v>0</v>
      </c>
      <c r="Q706" s="190">
        <f t="shared" si="3527"/>
        <v>0</v>
      </c>
      <c r="R706" s="190">
        <f t="shared" si="3527"/>
        <v>0</v>
      </c>
      <c r="S706" s="190">
        <f t="shared" si="3527"/>
        <v>0</v>
      </c>
      <c r="T706" s="190">
        <f t="shared" si="3527"/>
        <v>0</v>
      </c>
      <c r="U706" s="190">
        <f t="shared" si="3527"/>
        <v>0</v>
      </c>
      <c r="V706" s="190">
        <f t="shared" si="3527"/>
        <v>0</v>
      </c>
      <c r="W706" s="190">
        <f t="shared" si="3527"/>
        <v>0</v>
      </c>
      <c r="X706" s="190">
        <f t="shared" si="3527"/>
        <v>0</v>
      </c>
      <c r="Y706" s="190">
        <f t="shared" si="3527"/>
        <v>0</v>
      </c>
      <c r="Z706" s="190">
        <f t="shared" si="3527"/>
        <v>0</v>
      </c>
      <c r="AA706" s="190">
        <f t="shared" si="3527"/>
        <v>0</v>
      </c>
      <c r="AB706" s="190">
        <f t="shared" si="3527"/>
        <v>0</v>
      </c>
      <c r="AC706" s="190">
        <f t="shared" si="3527"/>
        <v>0</v>
      </c>
      <c r="AD706" s="190">
        <f t="shared" si="3527"/>
        <v>0</v>
      </c>
      <c r="AE706" s="190">
        <f t="shared" si="3527"/>
        <v>0</v>
      </c>
      <c r="AF706" s="190">
        <f t="shared" si="3527"/>
        <v>0</v>
      </c>
      <c r="AG706" s="190">
        <f t="shared" si="3527"/>
        <v>0</v>
      </c>
      <c r="AH706" s="190">
        <f t="shared" si="3527"/>
        <v>0</v>
      </c>
      <c r="AI706" s="190">
        <f t="shared" si="3527"/>
        <v>0</v>
      </c>
      <c r="AJ706" s="190">
        <f t="shared" si="3527"/>
        <v>0</v>
      </c>
      <c r="AK706" s="190">
        <f t="shared" si="3527"/>
        <v>0</v>
      </c>
      <c r="AL706" s="190">
        <f t="shared" si="3527"/>
        <v>0</v>
      </c>
      <c r="AM706" s="190">
        <f t="shared" si="3527"/>
        <v>0</v>
      </c>
      <c r="AN706" s="190">
        <f t="shared" si="3527"/>
        <v>0</v>
      </c>
      <c r="AO706" s="190">
        <f t="shared" si="3527"/>
        <v>0</v>
      </c>
      <c r="AP706" s="190">
        <f t="shared" si="3527"/>
        <v>0</v>
      </c>
      <c r="AQ706" s="190">
        <f t="shared" si="3527"/>
        <v>0</v>
      </c>
      <c r="AR706" s="190">
        <f t="shared" si="3527"/>
        <v>0</v>
      </c>
      <c r="AS706" s="190">
        <f t="shared" si="3527"/>
        <v>0</v>
      </c>
      <c r="AT706" s="190">
        <f t="shared" si="3527"/>
        <v>0</v>
      </c>
      <c r="AU706" s="190">
        <f t="shared" si="3527"/>
        <v>0</v>
      </c>
      <c r="AV706" s="190">
        <f t="shared" si="3527"/>
        <v>0</v>
      </c>
      <c r="AW706" s="190">
        <f t="shared" si="3527"/>
        <v>0</v>
      </c>
      <c r="AX706" s="190">
        <f t="shared" si="3527"/>
        <v>0</v>
      </c>
      <c r="AY706" s="190">
        <f t="shared" si="3527"/>
        <v>0</v>
      </c>
      <c r="AZ706" s="190">
        <f t="shared" si="3527"/>
        <v>0</v>
      </c>
      <c r="BA706" s="190">
        <f t="shared" si="3527"/>
        <v>0</v>
      </c>
      <c r="BB706" s="190">
        <f t="shared" si="3527"/>
        <v>0</v>
      </c>
      <c r="BC706" s="190">
        <f t="shared" si="3527"/>
        <v>0</v>
      </c>
      <c r="BD706" s="190">
        <f t="shared" si="3527"/>
        <v>0</v>
      </c>
      <c r="BE706" s="190">
        <f t="shared" si="3527"/>
        <v>0</v>
      </c>
      <c r="BF706" s="190">
        <f t="shared" si="3527"/>
        <v>0</v>
      </c>
      <c r="BG706" s="190">
        <f t="shared" si="3527"/>
        <v>0</v>
      </c>
      <c r="BH706" s="190">
        <f t="shared" si="3527"/>
        <v>0</v>
      </c>
      <c r="BI706" s="190">
        <f t="shared" si="3527"/>
        <v>0</v>
      </c>
      <c r="BJ706" s="190">
        <f t="shared" si="3527"/>
        <v>0</v>
      </c>
      <c r="BK706" s="190">
        <f t="shared" si="3527"/>
        <v>0</v>
      </c>
      <c r="BL706" s="190">
        <f t="shared" si="3527"/>
        <v>0</v>
      </c>
      <c r="BM706" s="190">
        <f t="shared" si="3527"/>
        <v>0</v>
      </c>
      <c r="BN706" s="190">
        <f t="shared" si="3527"/>
        <v>0</v>
      </c>
    </row>
    <row r="707" spans="1:66" s="124" customFormat="1">
      <c r="C707" s="124" t="s">
        <v>304</v>
      </c>
      <c r="D707" s="190">
        <f t="shared" si="3527"/>
        <v>195341.89517528636</v>
      </c>
      <c r="E707" s="190">
        <f t="shared" si="3527"/>
        <v>195341.89517528636</v>
      </c>
      <c r="F707" s="190">
        <f t="shared" si="3527"/>
        <v>195341.89517528636</v>
      </c>
      <c r="G707" s="190">
        <f t="shared" si="3527"/>
        <v>195341.89517528636</v>
      </c>
      <c r="H707" s="190">
        <f t="shared" si="3527"/>
        <v>195341.89517528636</v>
      </c>
      <c r="I707" s="190">
        <f t="shared" si="3527"/>
        <v>0</v>
      </c>
      <c r="J707" s="190">
        <f t="shared" si="3527"/>
        <v>0</v>
      </c>
      <c r="K707" s="190">
        <f t="shared" si="3527"/>
        <v>0</v>
      </c>
      <c r="L707" s="190">
        <f t="shared" si="3527"/>
        <v>0</v>
      </c>
      <c r="M707" s="190">
        <f t="shared" si="3527"/>
        <v>0</v>
      </c>
      <c r="N707" s="190">
        <f t="shared" si="3527"/>
        <v>0</v>
      </c>
      <c r="O707" s="190">
        <f t="shared" si="3527"/>
        <v>0</v>
      </c>
      <c r="P707" s="190">
        <f t="shared" si="3527"/>
        <v>0</v>
      </c>
      <c r="Q707" s="190">
        <f t="shared" si="3527"/>
        <v>0</v>
      </c>
      <c r="R707" s="190">
        <f t="shared" si="3527"/>
        <v>0</v>
      </c>
      <c r="S707" s="190">
        <f t="shared" si="3527"/>
        <v>0</v>
      </c>
      <c r="T707" s="190">
        <f t="shared" si="3527"/>
        <v>0</v>
      </c>
      <c r="U707" s="190">
        <f t="shared" si="3527"/>
        <v>0</v>
      </c>
      <c r="V707" s="190">
        <f t="shared" si="3527"/>
        <v>0</v>
      </c>
      <c r="W707" s="190">
        <f t="shared" si="3527"/>
        <v>0</v>
      </c>
      <c r="X707" s="190">
        <f t="shared" si="3527"/>
        <v>0</v>
      </c>
      <c r="Y707" s="190">
        <f t="shared" si="3527"/>
        <v>0</v>
      </c>
      <c r="Z707" s="190">
        <f t="shared" si="3527"/>
        <v>0</v>
      </c>
      <c r="AA707" s="190">
        <f t="shared" si="3527"/>
        <v>0</v>
      </c>
      <c r="AB707" s="190">
        <f t="shared" si="3527"/>
        <v>0</v>
      </c>
      <c r="AC707" s="190">
        <f t="shared" si="3527"/>
        <v>0</v>
      </c>
      <c r="AD707" s="190">
        <f t="shared" si="3527"/>
        <v>0</v>
      </c>
      <c r="AE707" s="190">
        <f t="shared" si="3527"/>
        <v>0</v>
      </c>
      <c r="AF707" s="190">
        <f t="shared" si="3527"/>
        <v>0</v>
      </c>
      <c r="AG707" s="190">
        <f t="shared" si="3527"/>
        <v>0</v>
      </c>
      <c r="AH707" s="190">
        <f t="shared" si="3527"/>
        <v>0</v>
      </c>
      <c r="AI707" s="190">
        <f t="shared" si="3527"/>
        <v>0</v>
      </c>
      <c r="AJ707" s="190">
        <f t="shared" si="3527"/>
        <v>0</v>
      </c>
      <c r="AK707" s="190">
        <f t="shared" si="3527"/>
        <v>0</v>
      </c>
      <c r="AL707" s="190">
        <f t="shared" si="3527"/>
        <v>0</v>
      </c>
      <c r="AM707" s="190">
        <f t="shared" si="3527"/>
        <v>0</v>
      </c>
      <c r="AN707" s="190">
        <f t="shared" si="3527"/>
        <v>0</v>
      </c>
      <c r="AO707" s="190">
        <f t="shared" si="3527"/>
        <v>0</v>
      </c>
      <c r="AP707" s="190">
        <f t="shared" si="3527"/>
        <v>0</v>
      </c>
      <c r="AQ707" s="190">
        <f t="shared" si="3527"/>
        <v>0</v>
      </c>
      <c r="AR707" s="190">
        <f t="shared" si="3527"/>
        <v>0</v>
      </c>
      <c r="AS707" s="190">
        <f t="shared" si="3527"/>
        <v>0</v>
      </c>
      <c r="AT707" s="190">
        <f t="shared" si="3527"/>
        <v>0</v>
      </c>
      <c r="AU707" s="190">
        <f t="shared" si="3527"/>
        <v>0</v>
      </c>
      <c r="AV707" s="190">
        <f t="shared" si="3527"/>
        <v>0</v>
      </c>
      <c r="AW707" s="190">
        <f t="shared" si="3527"/>
        <v>0</v>
      </c>
      <c r="AX707" s="190">
        <f t="shared" si="3527"/>
        <v>0</v>
      </c>
      <c r="AY707" s="190">
        <f t="shared" si="3527"/>
        <v>0</v>
      </c>
      <c r="AZ707" s="190">
        <f t="shared" si="3527"/>
        <v>0</v>
      </c>
      <c r="BA707" s="190">
        <f t="shared" si="3527"/>
        <v>0</v>
      </c>
      <c r="BB707" s="190">
        <f t="shared" si="3527"/>
        <v>0</v>
      </c>
      <c r="BC707" s="190">
        <f t="shared" si="3527"/>
        <v>0</v>
      </c>
      <c r="BD707" s="190">
        <f t="shared" si="3527"/>
        <v>0</v>
      </c>
      <c r="BE707" s="190">
        <f t="shared" si="3527"/>
        <v>0</v>
      </c>
      <c r="BF707" s="190">
        <f t="shared" si="3527"/>
        <v>0</v>
      </c>
      <c r="BG707" s="190">
        <f t="shared" si="3527"/>
        <v>0</v>
      </c>
      <c r="BH707" s="190">
        <f t="shared" si="3527"/>
        <v>0</v>
      </c>
      <c r="BI707" s="190">
        <f t="shared" si="3527"/>
        <v>0</v>
      </c>
      <c r="BJ707" s="190">
        <f t="shared" si="3527"/>
        <v>0</v>
      </c>
      <c r="BK707" s="190">
        <f t="shared" si="3527"/>
        <v>0</v>
      </c>
      <c r="BL707" s="190">
        <f t="shared" si="3527"/>
        <v>0</v>
      </c>
      <c r="BM707" s="190">
        <f t="shared" si="3527"/>
        <v>0</v>
      </c>
      <c r="BN707" s="190">
        <f t="shared" si="3527"/>
        <v>0</v>
      </c>
    </row>
    <row r="708" spans="1:66" s="124" customFormat="1"/>
    <row r="709" spans="1:66" s="124" customFormat="1" hidden="1"/>
    <row r="710" spans="1:66" s="124" customFormat="1" hidden="1"/>
    <row r="711" spans="1:66" s="124" customFormat="1" hidden="1"/>
    <row r="712" spans="1:66" s="124" customFormat="1" hidden="1"/>
    <row r="713" spans="1:66" s="124" customFormat="1" hidden="1">
      <c r="A713" s="124" t="s">
        <v>300</v>
      </c>
      <c r="B713" s="124">
        <f>B702/5</f>
        <v>380000</v>
      </c>
      <c r="C713" s="110"/>
      <c r="D713" s="124">
        <v>2015</v>
      </c>
      <c r="E713" s="124">
        <v>2016</v>
      </c>
      <c r="F713" s="124">
        <v>2017</v>
      </c>
      <c r="G713" s="124">
        <v>2018</v>
      </c>
      <c r="H713" s="124">
        <v>2019</v>
      </c>
      <c r="I713" s="124">
        <v>2020</v>
      </c>
      <c r="J713" s="124">
        <v>2021</v>
      </c>
      <c r="K713" s="124">
        <v>2022</v>
      </c>
      <c r="L713" s="124">
        <v>2023</v>
      </c>
      <c r="M713" s="124">
        <v>2024</v>
      </c>
      <c r="N713" s="124">
        <v>2025</v>
      </c>
      <c r="O713" s="124">
        <v>2026</v>
      </c>
      <c r="P713" s="124">
        <v>2027</v>
      </c>
      <c r="Q713" s="124">
        <v>2028</v>
      </c>
      <c r="R713" s="124">
        <v>2029</v>
      </c>
      <c r="S713" s="124">
        <v>2030</v>
      </c>
      <c r="T713" s="124">
        <v>2031</v>
      </c>
      <c r="U713" s="124">
        <v>2032</v>
      </c>
      <c r="V713" s="124">
        <v>2033</v>
      </c>
      <c r="W713" s="124">
        <v>2034</v>
      </c>
      <c r="X713" s="124">
        <v>2035</v>
      </c>
      <c r="Y713" s="124">
        <v>2036</v>
      </c>
      <c r="Z713" s="124">
        <v>2037</v>
      </c>
      <c r="AA713" s="124">
        <v>2038</v>
      </c>
      <c r="AB713" s="124">
        <v>2039</v>
      </c>
      <c r="AC713" s="124">
        <v>2040</v>
      </c>
      <c r="AD713" s="124">
        <v>2041</v>
      </c>
      <c r="AE713" s="124">
        <v>2042</v>
      </c>
      <c r="AF713" s="124">
        <v>2043</v>
      </c>
      <c r="AG713" s="124">
        <v>2044</v>
      </c>
      <c r="AH713" s="124">
        <v>2045</v>
      </c>
      <c r="AI713" s="124">
        <v>2046</v>
      </c>
      <c r="AJ713" s="124">
        <v>2047</v>
      </c>
      <c r="AK713" s="124">
        <v>2048</v>
      </c>
      <c r="AL713" s="124">
        <v>2049</v>
      </c>
      <c r="AM713" s="124">
        <v>2050</v>
      </c>
      <c r="AN713" s="124">
        <v>2051</v>
      </c>
      <c r="AO713" s="124">
        <v>2052</v>
      </c>
      <c r="AP713" s="124">
        <v>2053</v>
      </c>
      <c r="AQ713" s="124">
        <v>2054</v>
      </c>
      <c r="AR713" s="124">
        <v>2055</v>
      </c>
      <c r="AS713" s="124">
        <v>2056</v>
      </c>
      <c r="AT713" s="124">
        <v>2057</v>
      </c>
      <c r="AU713" s="124">
        <v>2058</v>
      </c>
      <c r="AV713" s="124">
        <v>2059</v>
      </c>
      <c r="AW713" s="124">
        <v>2060</v>
      </c>
      <c r="AX713" s="124">
        <v>2061</v>
      </c>
      <c r="AY713" s="124">
        <v>2062</v>
      </c>
      <c r="AZ713" s="124">
        <v>2063</v>
      </c>
      <c r="BA713" s="124">
        <v>2064</v>
      </c>
      <c r="BB713" s="124">
        <v>2065</v>
      </c>
      <c r="BC713" s="124">
        <v>2066</v>
      </c>
      <c r="BD713" s="124">
        <v>2067</v>
      </c>
      <c r="BE713" s="124">
        <v>2068</v>
      </c>
      <c r="BF713" s="124">
        <v>2069</v>
      </c>
      <c r="BG713" s="124">
        <v>2070</v>
      </c>
      <c r="BH713" s="124">
        <v>2071</v>
      </c>
      <c r="BI713" s="124">
        <v>2072</v>
      </c>
      <c r="BJ713" s="124">
        <v>2073</v>
      </c>
      <c r="BK713" s="124">
        <v>2074</v>
      </c>
      <c r="BL713" s="124">
        <v>2075</v>
      </c>
      <c r="BM713" s="124">
        <v>2076</v>
      </c>
      <c r="BN713" s="124">
        <v>2077</v>
      </c>
    </row>
    <row r="714" spans="1:66" s="124" customFormat="1" hidden="1">
      <c r="A714" s="124" t="s">
        <v>301</v>
      </c>
      <c r="B714" s="124">
        <f>B703</f>
        <v>2</v>
      </c>
      <c r="D714" s="124">
        <f>B714</f>
        <v>2</v>
      </c>
      <c r="E714" s="124">
        <f>IF(D714&gt;0,D714-1,0)</f>
        <v>1</v>
      </c>
      <c r="F714" s="124">
        <f t="shared" ref="F714" si="3528">IF(E714&gt;0,E714-1,0)</f>
        <v>0</v>
      </c>
      <c r="G714" s="124">
        <f t="shared" ref="G714" si="3529">IF(F714&gt;0,F714-1,0)</f>
        <v>0</v>
      </c>
      <c r="H714" s="124">
        <f t="shared" ref="H714" si="3530">IF(G714&gt;0,G714-1,0)</f>
        <v>0</v>
      </c>
      <c r="I714" s="124">
        <f t="shared" ref="I714" si="3531">IF(H714&gt;0,H714-1,0)</f>
        <v>0</v>
      </c>
      <c r="J714" s="124">
        <f t="shared" ref="J714" si="3532">IF(I714&gt;0,I714-1,0)</f>
        <v>0</v>
      </c>
      <c r="K714" s="124">
        <f t="shared" ref="K714" si="3533">IF(J714&gt;0,J714-1,0)</f>
        <v>0</v>
      </c>
      <c r="L714" s="124">
        <f t="shared" ref="L714" si="3534">IF(K714&gt;0,K714-1,0)</f>
        <v>0</v>
      </c>
      <c r="M714" s="124">
        <f t="shared" ref="M714" si="3535">IF(L714&gt;0,L714-1,0)</f>
        <v>0</v>
      </c>
      <c r="N714" s="124">
        <f t="shared" ref="N714" si="3536">IF(M714&gt;0,M714-1,0)</f>
        <v>0</v>
      </c>
      <c r="O714" s="124">
        <f t="shared" ref="O714" si="3537">IF(N714&gt;0,N714-1,0)</f>
        <v>0</v>
      </c>
      <c r="P714" s="124">
        <f t="shared" ref="P714" si="3538">IF(O714&gt;0,O714-1,0)</f>
        <v>0</v>
      </c>
      <c r="Q714" s="124">
        <f t="shared" ref="Q714" si="3539">IF(P714&gt;0,P714-1,0)</f>
        <v>0</v>
      </c>
      <c r="R714" s="124">
        <f t="shared" ref="R714" si="3540">IF(Q714&gt;0,Q714-1,0)</f>
        <v>0</v>
      </c>
      <c r="S714" s="124">
        <f t="shared" ref="S714" si="3541">IF(R714&gt;0,R714-1,0)</f>
        <v>0</v>
      </c>
      <c r="T714" s="124">
        <f t="shared" ref="T714" si="3542">IF(S714&gt;0,S714-1,0)</f>
        <v>0</v>
      </c>
      <c r="U714" s="124">
        <f t="shared" ref="U714" si="3543">IF(T714&gt;0,T714-1,0)</f>
        <v>0</v>
      </c>
      <c r="V714" s="124">
        <f t="shared" ref="V714" si="3544">IF(U714&gt;0,U714-1,0)</f>
        <v>0</v>
      </c>
      <c r="W714" s="124">
        <f t="shared" ref="W714" si="3545">IF(V714&gt;0,V714-1,0)</f>
        <v>0</v>
      </c>
      <c r="X714" s="124">
        <f t="shared" ref="X714" si="3546">IF(W714&gt;0,W714-1,0)</f>
        <v>0</v>
      </c>
      <c r="Y714" s="124">
        <f t="shared" ref="Y714" si="3547">IF(X714&gt;0,X714-1,0)</f>
        <v>0</v>
      </c>
      <c r="Z714" s="124">
        <f t="shared" ref="Z714" si="3548">IF(Y714&gt;0,Y714-1,0)</f>
        <v>0</v>
      </c>
      <c r="AA714" s="124">
        <f t="shared" ref="AA714" si="3549">IF(Z714&gt;0,Z714-1,0)</f>
        <v>0</v>
      </c>
      <c r="AB714" s="124">
        <f t="shared" ref="AB714" si="3550">IF(AA714&gt;0,AA714-1,0)</f>
        <v>0</v>
      </c>
      <c r="AC714" s="124">
        <f t="shared" ref="AC714" si="3551">IF(AB714&gt;0,AB714-1,0)</f>
        <v>0</v>
      </c>
      <c r="AD714" s="124">
        <f t="shared" ref="AD714" si="3552">IF(AC714&gt;0,AC714-1,0)</f>
        <v>0</v>
      </c>
      <c r="AE714" s="124">
        <f t="shared" ref="AE714" si="3553">IF(AD714&gt;0,AD714-1,0)</f>
        <v>0</v>
      </c>
      <c r="AF714" s="124">
        <f t="shared" ref="AF714" si="3554">IF(AE714&gt;0,AE714-1,0)</f>
        <v>0</v>
      </c>
      <c r="AG714" s="124">
        <f t="shared" ref="AG714" si="3555">IF(AF714&gt;0,AF714-1,0)</f>
        <v>0</v>
      </c>
      <c r="AH714" s="124">
        <f t="shared" ref="AH714" si="3556">IF(AG714&gt;0,AG714-1,0)</f>
        <v>0</v>
      </c>
      <c r="AI714" s="124">
        <f t="shared" ref="AI714" si="3557">IF(AH714&gt;0,AH714-1,0)</f>
        <v>0</v>
      </c>
      <c r="AJ714" s="124">
        <f t="shared" ref="AJ714" si="3558">IF(AI714&gt;0,AI714-1,0)</f>
        <v>0</v>
      </c>
      <c r="AK714" s="124">
        <f t="shared" ref="AK714" si="3559">IF(AJ714&gt;0,AJ714-1,0)</f>
        <v>0</v>
      </c>
      <c r="AL714" s="124">
        <f t="shared" ref="AL714" si="3560">IF(AK714&gt;0,AK714-1,0)</f>
        <v>0</v>
      </c>
      <c r="AM714" s="124">
        <f t="shared" ref="AM714" si="3561">IF(AL714&gt;0,AL714-1,0)</f>
        <v>0</v>
      </c>
      <c r="AN714" s="124">
        <f t="shared" ref="AN714" si="3562">IF(AM714&gt;0,AM714-1,0)</f>
        <v>0</v>
      </c>
      <c r="AO714" s="124">
        <f t="shared" ref="AO714" si="3563">IF(AN714&gt;0,AN714-1,0)</f>
        <v>0</v>
      </c>
      <c r="AP714" s="124">
        <f t="shared" ref="AP714" si="3564">IF(AO714&gt;0,AO714-1,0)</f>
        <v>0</v>
      </c>
      <c r="AQ714" s="124">
        <f t="shared" ref="AQ714" si="3565">IF(AP714&gt;0,AP714-1,0)</f>
        <v>0</v>
      </c>
      <c r="AR714" s="124">
        <f t="shared" ref="AR714" si="3566">IF(AQ714&gt;0,AQ714-1,0)</f>
        <v>0</v>
      </c>
      <c r="AS714" s="124">
        <f t="shared" ref="AS714" si="3567">IF(AR714&gt;0,AR714-1,0)</f>
        <v>0</v>
      </c>
      <c r="AT714" s="124">
        <f t="shared" ref="AT714" si="3568">IF(AS714&gt;0,AS714-1,0)</f>
        <v>0</v>
      </c>
      <c r="AU714" s="124">
        <f t="shared" ref="AU714" si="3569">IF(AT714&gt;0,AT714-1,0)</f>
        <v>0</v>
      </c>
      <c r="AV714" s="124">
        <f t="shared" ref="AV714" si="3570">IF(AU714&gt;0,AU714-1,0)</f>
        <v>0</v>
      </c>
      <c r="AW714" s="124">
        <f t="shared" ref="AW714" si="3571">IF(AV714&gt;0,AV714-1,0)</f>
        <v>0</v>
      </c>
      <c r="AX714" s="124">
        <f t="shared" ref="AX714" si="3572">IF(AW714&gt;0,AW714-1,0)</f>
        <v>0</v>
      </c>
      <c r="AY714" s="124">
        <f t="shared" ref="AY714" si="3573">IF(AX714&gt;0,AX714-1,0)</f>
        <v>0</v>
      </c>
      <c r="AZ714" s="124">
        <f t="shared" ref="AZ714" si="3574">IF(AY714&gt;0,AY714-1,0)</f>
        <v>0</v>
      </c>
      <c r="BA714" s="124">
        <f t="shared" ref="BA714" si="3575">IF(AZ714&gt;0,AZ714-1,0)</f>
        <v>0</v>
      </c>
      <c r="BB714" s="124">
        <f t="shared" ref="BB714" si="3576">IF(BA714&gt;0,BA714-1,0)</f>
        <v>0</v>
      </c>
      <c r="BC714" s="124">
        <f t="shared" ref="BC714" si="3577">IF(BB714&gt;0,BB714-1,0)</f>
        <v>0</v>
      </c>
      <c r="BD714" s="124">
        <f t="shared" ref="BD714" si="3578">IF(BC714&gt;0,BC714-1,0)</f>
        <v>0</v>
      </c>
      <c r="BE714" s="124">
        <f t="shared" ref="BE714" si="3579">IF(BD714&gt;0,BD714-1,0)</f>
        <v>0</v>
      </c>
      <c r="BF714" s="124">
        <f t="shared" ref="BF714" si="3580">IF(BE714&gt;0,BE714-1,0)</f>
        <v>0</v>
      </c>
      <c r="BG714" s="124">
        <f t="shared" ref="BG714" si="3581">IF(BF714&gt;0,BF714-1,0)</f>
        <v>0</v>
      </c>
      <c r="BH714" s="124">
        <f t="shared" ref="BH714" si="3582">IF(BG714&gt;0,BG714-1,0)</f>
        <v>0</v>
      </c>
      <c r="BI714" s="124">
        <f t="shared" ref="BI714" si="3583">IF(BH714&gt;0,BH714-1,0)</f>
        <v>0</v>
      </c>
      <c r="BJ714" s="124">
        <f t="shared" ref="BJ714" si="3584">IF(BI714&gt;0,BI714-1,0)</f>
        <v>0</v>
      </c>
      <c r="BK714" s="124">
        <f t="shared" ref="BK714" si="3585">IF(BJ714&gt;0,BJ714-1,0)</f>
        <v>0</v>
      </c>
      <c r="BL714" s="124">
        <f t="shared" ref="BL714" si="3586">IF(BK714&gt;0,BK714-1,0)</f>
        <v>0</v>
      </c>
      <c r="BM714" s="124">
        <f t="shared" ref="BM714" si="3587">IF(BL714&gt;0,BL714-1,0)</f>
        <v>0</v>
      </c>
      <c r="BN714" s="124">
        <f t="shared" ref="BN714" si="3588">IF(BM714&gt;0,BM714-1,0)</f>
        <v>0</v>
      </c>
    </row>
    <row r="715" spans="1:66" s="124" customFormat="1" hidden="1">
      <c r="D715" s="124">
        <f>B713</f>
        <v>380000</v>
      </c>
      <c r="E715" s="124">
        <f>D719</f>
        <v>195341.89517528636</v>
      </c>
      <c r="F715" s="124">
        <f t="shared" ref="F715" si="3589">E719</f>
        <v>0</v>
      </c>
      <c r="G715" s="124" t="e">
        <f t="shared" ref="G715" si="3590">F719</f>
        <v>#N/A</v>
      </c>
      <c r="H715" s="124" t="e">
        <f t="shared" ref="H715" si="3591">G719</f>
        <v>#N/A</v>
      </c>
      <c r="I715" s="124" t="e">
        <f t="shared" ref="I715" si="3592">H719</f>
        <v>#N/A</v>
      </c>
      <c r="J715" s="124" t="e">
        <f t="shared" ref="J715" si="3593">I719</f>
        <v>#N/A</v>
      </c>
      <c r="K715" s="124" t="e">
        <f t="shared" ref="K715" si="3594">J719</f>
        <v>#N/A</v>
      </c>
      <c r="L715" s="124" t="e">
        <f t="shared" ref="L715" si="3595">K719</f>
        <v>#N/A</v>
      </c>
      <c r="M715" s="124" t="e">
        <f t="shared" ref="M715" si="3596">L719</f>
        <v>#N/A</v>
      </c>
      <c r="N715" s="124" t="e">
        <f t="shared" ref="N715" si="3597">M719</f>
        <v>#N/A</v>
      </c>
      <c r="O715" s="124" t="e">
        <f t="shared" ref="O715" si="3598">N719</f>
        <v>#N/A</v>
      </c>
      <c r="P715" s="124" t="e">
        <f t="shared" ref="P715" si="3599">O719</f>
        <v>#N/A</v>
      </c>
      <c r="Q715" s="124" t="e">
        <f t="shared" ref="Q715" si="3600">P719</f>
        <v>#N/A</v>
      </c>
      <c r="R715" s="124" t="e">
        <f t="shared" ref="R715" si="3601">Q719</f>
        <v>#N/A</v>
      </c>
      <c r="S715" s="124" t="e">
        <f t="shared" ref="S715" si="3602">R719</f>
        <v>#N/A</v>
      </c>
      <c r="T715" s="124" t="e">
        <f t="shared" ref="T715" si="3603">S719</f>
        <v>#N/A</v>
      </c>
      <c r="U715" s="124" t="e">
        <f t="shared" ref="U715" si="3604">T719</f>
        <v>#N/A</v>
      </c>
      <c r="V715" s="124" t="e">
        <f t="shared" ref="V715" si="3605">U719</f>
        <v>#N/A</v>
      </c>
      <c r="W715" s="124" t="e">
        <f t="shared" ref="W715" si="3606">V719</f>
        <v>#N/A</v>
      </c>
      <c r="X715" s="124" t="e">
        <f t="shared" ref="X715" si="3607">W719</f>
        <v>#N/A</v>
      </c>
      <c r="Y715" s="124" t="e">
        <f t="shared" ref="Y715" si="3608">X719</f>
        <v>#N/A</v>
      </c>
      <c r="Z715" s="124" t="e">
        <f t="shared" ref="Z715" si="3609">Y719</f>
        <v>#N/A</v>
      </c>
      <c r="AA715" s="124" t="e">
        <f t="shared" ref="AA715" si="3610">Z719</f>
        <v>#N/A</v>
      </c>
      <c r="AB715" s="124" t="e">
        <f t="shared" ref="AB715" si="3611">AA719</f>
        <v>#N/A</v>
      </c>
      <c r="AC715" s="124" t="e">
        <f t="shared" ref="AC715" si="3612">AB719</f>
        <v>#N/A</v>
      </c>
      <c r="AD715" s="124" t="e">
        <f t="shared" ref="AD715" si="3613">AC719</f>
        <v>#N/A</v>
      </c>
      <c r="AE715" s="124" t="e">
        <f t="shared" ref="AE715" si="3614">AD719</f>
        <v>#N/A</v>
      </c>
      <c r="AF715" s="124" t="e">
        <f t="shared" ref="AF715" si="3615">AE719</f>
        <v>#N/A</v>
      </c>
      <c r="AG715" s="124" t="e">
        <f t="shared" ref="AG715" si="3616">AF719</f>
        <v>#N/A</v>
      </c>
      <c r="AH715" s="124" t="e">
        <f t="shared" ref="AH715" si="3617">AG719</f>
        <v>#N/A</v>
      </c>
      <c r="AI715" s="124" t="e">
        <f t="shared" ref="AI715" si="3618">AH719</f>
        <v>#N/A</v>
      </c>
      <c r="AJ715" s="124" t="e">
        <f t="shared" ref="AJ715" si="3619">AI719</f>
        <v>#N/A</v>
      </c>
      <c r="AK715" s="124" t="e">
        <f t="shared" ref="AK715" si="3620">AJ719</f>
        <v>#N/A</v>
      </c>
      <c r="AL715" s="124" t="e">
        <f t="shared" ref="AL715" si="3621">AK719</f>
        <v>#N/A</v>
      </c>
      <c r="AM715" s="124" t="e">
        <f t="shared" ref="AM715" si="3622">AL719</f>
        <v>#N/A</v>
      </c>
      <c r="AN715" s="124" t="e">
        <f t="shared" ref="AN715" si="3623">AM719</f>
        <v>#N/A</v>
      </c>
      <c r="AO715" s="124" t="e">
        <f t="shared" ref="AO715" si="3624">AN719</f>
        <v>#N/A</v>
      </c>
      <c r="AP715" s="124" t="e">
        <f t="shared" ref="AP715" si="3625">AO719</f>
        <v>#N/A</v>
      </c>
      <c r="AQ715" s="124" t="e">
        <f t="shared" ref="AQ715" si="3626">AP719</f>
        <v>#N/A</v>
      </c>
      <c r="AR715" s="124" t="e">
        <f t="shared" ref="AR715" si="3627">AQ719</f>
        <v>#N/A</v>
      </c>
      <c r="AS715" s="124" t="e">
        <f t="shared" ref="AS715" si="3628">AR719</f>
        <v>#N/A</v>
      </c>
      <c r="AT715" s="124" t="e">
        <f t="shared" ref="AT715" si="3629">AS719</f>
        <v>#N/A</v>
      </c>
      <c r="AU715" s="124" t="e">
        <f t="shared" ref="AU715" si="3630">AT719</f>
        <v>#N/A</v>
      </c>
      <c r="AV715" s="124" t="e">
        <f t="shared" ref="AV715" si="3631">AU719</f>
        <v>#N/A</v>
      </c>
      <c r="AW715" s="124" t="e">
        <f t="shared" ref="AW715" si="3632">AV719</f>
        <v>#N/A</v>
      </c>
      <c r="AX715" s="124" t="e">
        <f t="shared" ref="AX715" si="3633">AW719</f>
        <v>#N/A</v>
      </c>
      <c r="AY715" s="124" t="e">
        <f t="shared" ref="AY715" si="3634">AX719</f>
        <v>#N/A</v>
      </c>
      <c r="AZ715" s="124" t="e">
        <f t="shared" ref="AZ715" si="3635">AY719</f>
        <v>#N/A</v>
      </c>
      <c r="BA715" s="124" t="e">
        <f t="shared" ref="BA715" si="3636">AZ719</f>
        <v>#N/A</v>
      </c>
      <c r="BB715" s="124" t="e">
        <f t="shared" ref="BB715" si="3637">BA719</f>
        <v>#N/A</v>
      </c>
      <c r="BC715" s="124" t="e">
        <f t="shared" ref="BC715" si="3638">BB719</f>
        <v>#N/A</v>
      </c>
      <c r="BD715" s="124" t="e">
        <f t="shared" ref="BD715" si="3639">BC719</f>
        <v>#N/A</v>
      </c>
      <c r="BE715" s="124" t="e">
        <f t="shared" ref="BE715" si="3640">BD719</f>
        <v>#N/A</v>
      </c>
      <c r="BF715" s="124" t="e">
        <f t="shared" ref="BF715" si="3641">BE719</f>
        <v>#N/A</v>
      </c>
      <c r="BG715" s="124" t="e">
        <f t="shared" ref="BG715" si="3642">BF719</f>
        <v>#N/A</v>
      </c>
      <c r="BH715" s="124" t="e">
        <f t="shared" ref="BH715" si="3643">BG719</f>
        <v>#N/A</v>
      </c>
      <c r="BI715" s="124" t="e">
        <f t="shared" ref="BI715" si="3644">BH719</f>
        <v>#N/A</v>
      </c>
      <c r="BJ715" s="124" t="e">
        <f t="shared" ref="BJ715" si="3645">BI719</f>
        <v>#N/A</v>
      </c>
      <c r="BK715" s="124" t="e">
        <f t="shared" ref="BK715" si="3646">BJ719</f>
        <v>#N/A</v>
      </c>
      <c r="BL715" s="124" t="e">
        <f t="shared" ref="BL715" si="3647">BK719</f>
        <v>#N/A</v>
      </c>
      <c r="BM715" s="124" t="e">
        <f t="shared" ref="BM715" si="3648">BL719</f>
        <v>#N/A</v>
      </c>
      <c r="BN715" s="124" t="e">
        <f t="shared" ref="BN715" si="3649">BM719</f>
        <v>#N/A</v>
      </c>
    </row>
    <row r="716" spans="1:66" s="124" customFormat="1" hidden="1">
      <c r="C716" s="124" t="s">
        <v>29</v>
      </c>
      <c r="D716" s="124">
        <f>IF($D714&gt;=1,($B713/HLOOKUP($D714,'Annuity Cal'!$H$7:$BE$11,2,FALSE))*HLOOKUP(D714,'Annuity Cal'!$H$7:$BE$11,3,FALSE),(IF(D714&lt;=(-1),D714,0)))</f>
        <v>184658.10482471364</v>
      </c>
      <c r="E716" s="124">
        <f>IF($D714&gt;=1,($B713/HLOOKUP($D714,'Annuity Cal'!$H$7:$BE$11,2,FALSE))*HLOOKUP(E714,'Annuity Cal'!$H$7:$BE$11,3,FALSE),(IF(E714&lt;=(-1),E714,0)))</f>
        <v>195341.89517528636</v>
      </c>
      <c r="F716" s="124" t="e">
        <f>IF($D714&gt;=1,($B713/HLOOKUP($D714,'Annuity Cal'!$H$7:$BE$11,2,FALSE))*HLOOKUP(F714,'Annuity Cal'!$H$7:$BE$11,3,FALSE),(IF(F714&lt;=(-1),F714,0)))</f>
        <v>#N/A</v>
      </c>
      <c r="G716" s="124" t="e">
        <f>IF($D714&gt;=1,($B713/HLOOKUP($D714,'Annuity Cal'!$H$7:$BE$11,2,FALSE))*HLOOKUP(G714,'Annuity Cal'!$H$7:$BE$11,3,FALSE),(IF(G714&lt;=(-1),G714,0)))</f>
        <v>#N/A</v>
      </c>
      <c r="H716" s="124" t="e">
        <f>IF($D714&gt;=1,($B713/HLOOKUP($D714,'Annuity Cal'!$H$7:$BE$11,2,FALSE))*HLOOKUP(H714,'Annuity Cal'!$H$7:$BE$11,3,FALSE),(IF(H714&lt;=(-1),H714,0)))</f>
        <v>#N/A</v>
      </c>
      <c r="I716" s="124" t="e">
        <f>IF($D714&gt;=1,($B713/HLOOKUP($D714,'Annuity Cal'!$H$7:$BE$11,2,FALSE))*HLOOKUP(I714,'Annuity Cal'!$H$7:$BE$11,3,FALSE),(IF(I714&lt;=(-1),I714,0)))</f>
        <v>#N/A</v>
      </c>
      <c r="J716" s="124" t="e">
        <f>IF($D714&gt;=1,($B713/HLOOKUP($D714,'Annuity Cal'!$H$7:$BE$11,2,FALSE))*HLOOKUP(J714,'Annuity Cal'!$H$7:$BE$11,3,FALSE),(IF(J714&lt;=(-1),J714,0)))</f>
        <v>#N/A</v>
      </c>
      <c r="K716" s="124" t="e">
        <f>IF($D714&gt;=1,($B713/HLOOKUP($D714,'Annuity Cal'!$H$7:$BE$11,2,FALSE))*HLOOKUP(K714,'Annuity Cal'!$H$7:$BE$11,3,FALSE),(IF(K714&lt;=(-1),K714,0)))</f>
        <v>#N/A</v>
      </c>
      <c r="L716" s="124" t="e">
        <f>IF($D714&gt;=1,($B713/HLOOKUP($D714,'Annuity Cal'!$H$7:$BE$11,2,FALSE))*HLOOKUP(L714,'Annuity Cal'!$H$7:$BE$11,3,FALSE),(IF(L714&lt;=(-1),L714,0)))</f>
        <v>#N/A</v>
      </c>
      <c r="M716" s="124" t="e">
        <f>IF($D714&gt;=1,($B713/HLOOKUP($D714,'Annuity Cal'!$H$7:$BE$11,2,FALSE))*HLOOKUP(M714,'Annuity Cal'!$H$7:$BE$11,3,FALSE),(IF(M714&lt;=(-1),M714,0)))</f>
        <v>#N/A</v>
      </c>
      <c r="N716" s="124" t="e">
        <f>IF($D714&gt;=1,($B713/HLOOKUP($D714,'Annuity Cal'!$H$7:$BE$11,2,FALSE))*HLOOKUP(N714,'Annuity Cal'!$H$7:$BE$11,3,FALSE),(IF(N714&lt;=(-1),N714,0)))</f>
        <v>#N/A</v>
      </c>
      <c r="O716" s="124" t="e">
        <f>IF($D714&gt;=1,($B713/HLOOKUP($D714,'Annuity Cal'!$H$7:$BE$11,2,FALSE))*HLOOKUP(O714,'Annuity Cal'!$H$7:$BE$11,3,FALSE),(IF(O714&lt;=(-1),O714,0)))</f>
        <v>#N/A</v>
      </c>
      <c r="P716" s="124" t="e">
        <f>IF($D714&gt;=1,($B713/HLOOKUP($D714,'Annuity Cal'!$H$7:$BE$11,2,FALSE))*HLOOKUP(P714,'Annuity Cal'!$H$7:$BE$11,3,FALSE),(IF(P714&lt;=(-1),P714,0)))</f>
        <v>#N/A</v>
      </c>
      <c r="Q716" s="124" t="e">
        <f>IF($D714&gt;=1,($B713/HLOOKUP($D714,'Annuity Cal'!$H$7:$BE$11,2,FALSE))*HLOOKUP(Q714,'Annuity Cal'!$H$7:$BE$11,3,FALSE),(IF(Q714&lt;=(-1),Q714,0)))</f>
        <v>#N/A</v>
      </c>
      <c r="R716" s="124" t="e">
        <f>IF($D714&gt;=1,($B713/HLOOKUP($D714,'Annuity Cal'!$H$7:$BE$11,2,FALSE))*HLOOKUP(R714,'Annuity Cal'!$H$7:$BE$11,3,FALSE),(IF(R714&lt;=(-1),R714,0)))</f>
        <v>#N/A</v>
      </c>
      <c r="S716" s="124" t="e">
        <f>IF($D714&gt;=1,($B713/HLOOKUP($D714,'Annuity Cal'!$H$7:$BE$11,2,FALSE))*HLOOKUP(S714,'Annuity Cal'!$H$7:$BE$11,3,FALSE),(IF(S714&lt;=(-1),S714,0)))</f>
        <v>#N/A</v>
      </c>
      <c r="T716" s="124" t="e">
        <f>IF($D714&gt;=1,($B713/HLOOKUP($D714,'Annuity Cal'!$H$7:$BE$11,2,FALSE))*HLOOKUP(T714,'Annuity Cal'!$H$7:$BE$11,3,FALSE),(IF(T714&lt;=(-1),T714,0)))</f>
        <v>#N/A</v>
      </c>
      <c r="U716" s="124" t="e">
        <f>IF($D714&gt;=1,($B713/HLOOKUP($D714,'Annuity Cal'!$H$7:$BE$11,2,FALSE))*HLOOKUP(U714,'Annuity Cal'!$H$7:$BE$11,3,FALSE),(IF(U714&lt;=(-1),U714,0)))</f>
        <v>#N/A</v>
      </c>
      <c r="V716" s="124" t="e">
        <f>IF($D714&gt;=1,($B713/HLOOKUP($D714,'Annuity Cal'!$H$7:$BE$11,2,FALSE))*HLOOKUP(V714,'Annuity Cal'!$H$7:$BE$11,3,FALSE),(IF(V714&lt;=(-1),V714,0)))</f>
        <v>#N/A</v>
      </c>
      <c r="W716" s="124" t="e">
        <f>IF($D714&gt;=1,($B713/HLOOKUP($D714,'Annuity Cal'!$H$7:$BE$11,2,FALSE))*HLOOKUP(W714,'Annuity Cal'!$H$7:$BE$11,3,FALSE),(IF(W714&lt;=(-1),W714,0)))</f>
        <v>#N/A</v>
      </c>
      <c r="X716" s="124" t="e">
        <f>IF($D714&gt;=1,($B713/HLOOKUP($D714,'Annuity Cal'!$H$7:$BE$11,2,FALSE))*HLOOKUP(X714,'Annuity Cal'!$H$7:$BE$11,3,FALSE),(IF(X714&lt;=(-1),X714,0)))</f>
        <v>#N/A</v>
      </c>
      <c r="Y716" s="124" t="e">
        <f>IF($D714&gt;=1,($B713/HLOOKUP($D714,'Annuity Cal'!$H$7:$BE$11,2,FALSE))*HLOOKUP(Y714,'Annuity Cal'!$H$7:$BE$11,3,FALSE),(IF(Y714&lt;=(-1),Y714,0)))</f>
        <v>#N/A</v>
      </c>
      <c r="Z716" s="124" t="e">
        <f>IF($D714&gt;=1,($B713/HLOOKUP($D714,'Annuity Cal'!$H$7:$BE$11,2,FALSE))*HLOOKUP(Z714,'Annuity Cal'!$H$7:$BE$11,3,FALSE),(IF(Z714&lt;=(-1),Z714,0)))</f>
        <v>#N/A</v>
      </c>
      <c r="AA716" s="124" t="e">
        <f>IF($D714&gt;=1,($B713/HLOOKUP($D714,'Annuity Cal'!$H$7:$BE$11,2,FALSE))*HLOOKUP(AA714,'Annuity Cal'!$H$7:$BE$11,3,FALSE),(IF(AA714&lt;=(-1),AA714,0)))</f>
        <v>#N/A</v>
      </c>
      <c r="AB716" s="124" t="e">
        <f>IF($D714&gt;=1,($B713/HLOOKUP($D714,'Annuity Cal'!$H$7:$BE$11,2,FALSE))*HLOOKUP(AB714,'Annuity Cal'!$H$7:$BE$11,3,FALSE),(IF(AB714&lt;=(-1),AB714,0)))</f>
        <v>#N/A</v>
      </c>
      <c r="AC716" s="124" t="e">
        <f>IF($D714&gt;=1,($B713/HLOOKUP($D714,'Annuity Cal'!$H$7:$BE$11,2,FALSE))*HLOOKUP(AC714,'Annuity Cal'!$H$7:$BE$11,3,FALSE),(IF(AC714&lt;=(-1),AC714,0)))</f>
        <v>#N/A</v>
      </c>
      <c r="AD716" s="124" t="e">
        <f>IF($D714&gt;=1,($B713/HLOOKUP($D714,'Annuity Cal'!$H$7:$BE$11,2,FALSE))*HLOOKUP(AD714,'Annuity Cal'!$H$7:$BE$11,3,FALSE),(IF(AD714&lt;=(-1),AD714,0)))</f>
        <v>#N/A</v>
      </c>
      <c r="AE716" s="124" t="e">
        <f>IF($D714&gt;=1,($B713/HLOOKUP($D714,'Annuity Cal'!$H$7:$BE$11,2,FALSE))*HLOOKUP(AE714,'Annuity Cal'!$H$7:$BE$11,3,FALSE),(IF(AE714&lt;=(-1),AE714,0)))</f>
        <v>#N/A</v>
      </c>
      <c r="AF716" s="124" t="e">
        <f>IF($D714&gt;=1,($B713/HLOOKUP($D714,'Annuity Cal'!$H$7:$BE$11,2,FALSE))*HLOOKUP(AF714,'Annuity Cal'!$H$7:$BE$11,3,FALSE),(IF(AF714&lt;=(-1),AF714,0)))</f>
        <v>#N/A</v>
      </c>
      <c r="AG716" s="124" t="e">
        <f>IF($D714&gt;=1,($B713/HLOOKUP($D714,'Annuity Cal'!$H$7:$BE$11,2,FALSE))*HLOOKUP(AG714,'Annuity Cal'!$H$7:$BE$11,3,FALSE),(IF(AG714&lt;=(-1),AG714,0)))</f>
        <v>#N/A</v>
      </c>
      <c r="AH716" s="124" t="e">
        <f>IF($D714&gt;=1,($B713/HLOOKUP($D714,'Annuity Cal'!$H$7:$BE$11,2,FALSE))*HLOOKUP(AH714,'Annuity Cal'!$H$7:$BE$11,3,FALSE),(IF(AH714&lt;=(-1),AH714,0)))</f>
        <v>#N/A</v>
      </c>
      <c r="AI716" s="124" t="e">
        <f>IF($D714&gt;=1,($B713/HLOOKUP($D714,'Annuity Cal'!$H$7:$BE$11,2,FALSE))*HLOOKUP(AI714,'Annuity Cal'!$H$7:$BE$11,3,FALSE),(IF(AI714&lt;=(-1),AI714,0)))</f>
        <v>#N/A</v>
      </c>
      <c r="AJ716" s="124" t="e">
        <f>IF($D714&gt;=1,($B713/HLOOKUP($D714,'Annuity Cal'!$H$7:$BE$11,2,FALSE))*HLOOKUP(AJ714,'Annuity Cal'!$H$7:$BE$11,3,FALSE),(IF(AJ714&lt;=(-1),AJ714,0)))</f>
        <v>#N/A</v>
      </c>
      <c r="AK716" s="124" t="e">
        <f>IF($D714&gt;=1,($B713/HLOOKUP($D714,'Annuity Cal'!$H$7:$BE$11,2,FALSE))*HLOOKUP(AK714,'Annuity Cal'!$H$7:$BE$11,3,FALSE),(IF(AK714&lt;=(-1),AK714,0)))</f>
        <v>#N/A</v>
      </c>
      <c r="AL716" s="124" t="e">
        <f>IF($D714&gt;=1,($B713/HLOOKUP($D714,'Annuity Cal'!$H$7:$BE$11,2,FALSE))*HLOOKUP(AL714,'Annuity Cal'!$H$7:$BE$11,3,FALSE),(IF(AL714&lt;=(-1),AL714,0)))</f>
        <v>#N/A</v>
      </c>
      <c r="AM716" s="124" t="e">
        <f>IF($D714&gt;=1,($B713/HLOOKUP($D714,'Annuity Cal'!$H$7:$BE$11,2,FALSE))*HLOOKUP(AM714,'Annuity Cal'!$H$7:$BE$11,3,FALSE),(IF(AM714&lt;=(-1),AM714,0)))</f>
        <v>#N/A</v>
      </c>
      <c r="AN716" s="124" t="e">
        <f>IF($D714&gt;=1,($B713/HLOOKUP($D714,'Annuity Cal'!$H$7:$BE$11,2,FALSE))*HLOOKUP(AN714,'Annuity Cal'!$H$7:$BE$11,3,FALSE),(IF(AN714&lt;=(-1),AN714,0)))</f>
        <v>#N/A</v>
      </c>
      <c r="AO716" s="124" t="e">
        <f>IF($D714&gt;=1,($B713/HLOOKUP($D714,'Annuity Cal'!$H$7:$BE$11,2,FALSE))*HLOOKUP(AO714,'Annuity Cal'!$H$7:$BE$11,3,FALSE),(IF(AO714&lt;=(-1),AO714,0)))</f>
        <v>#N/A</v>
      </c>
      <c r="AP716" s="124" t="e">
        <f>IF($D714&gt;=1,($B713/HLOOKUP($D714,'Annuity Cal'!$H$7:$BE$11,2,FALSE))*HLOOKUP(AP714,'Annuity Cal'!$H$7:$BE$11,3,FALSE),(IF(AP714&lt;=(-1),AP714,0)))</f>
        <v>#N/A</v>
      </c>
      <c r="AQ716" s="124" t="e">
        <f>IF($D714&gt;=1,($B713/HLOOKUP($D714,'Annuity Cal'!$H$7:$BE$11,2,FALSE))*HLOOKUP(AQ714,'Annuity Cal'!$H$7:$BE$11,3,FALSE),(IF(AQ714&lt;=(-1),AQ714,0)))</f>
        <v>#N/A</v>
      </c>
      <c r="AR716" s="124" t="e">
        <f>IF($D714&gt;=1,($B713/HLOOKUP($D714,'Annuity Cal'!$H$7:$BE$11,2,FALSE))*HLOOKUP(AR714,'Annuity Cal'!$H$7:$BE$11,3,FALSE),(IF(AR714&lt;=(-1),AR714,0)))</f>
        <v>#N/A</v>
      </c>
      <c r="AS716" s="124" t="e">
        <f>IF($D714&gt;=1,($B713/HLOOKUP($D714,'Annuity Cal'!$H$7:$BE$11,2,FALSE))*HLOOKUP(AS714,'Annuity Cal'!$H$7:$BE$11,3,FALSE),(IF(AS714&lt;=(-1),AS714,0)))</f>
        <v>#N/A</v>
      </c>
      <c r="AT716" s="124" t="e">
        <f>IF($D714&gt;=1,($B713/HLOOKUP($D714,'Annuity Cal'!$H$7:$BE$11,2,FALSE))*HLOOKUP(AT714,'Annuity Cal'!$H$7:$BE$11,3,FALSE),(IF(AT714&lt;=(-1),AT714,0)))</f>
        <v>#N/A</v>
      </c>
      <c r="AU716" s="124" t="e">
        <f>IF($D714&gt;=1,($B713/HLOOKUP($D714,'Annuity Cal'!$H$7:$BE$11,2,FALSE))*HLOOKUP(AU714,'Annuity Cal'!$H$7:$BE$11,3,FALSE),(IF(AU714&lt;=(-1),AU714,0)))</f>
        <v>#N/A</v>
      </c>
      <c r="AV716" s="124" t="e">
        <f>IF($D714&gt;=1,($B713/HLOOKUP($D714,'Annuity Cal'!$H$7:$BE$11,2,FALSE))*HLOOKUP(AV714,'Annuity Cal'!$H$7:$BE$11,3,FALSE),(IF(AV714&lt;=(-1),AV714,0)))</f>
        <v>#N/A</v>
      </c>
      <c r="AW716" s="124" t="e">
        <f>IF($D714&gt;=1,($B713/HLOOKUP($D714,'Annuity Cal'!$H$7:$BE$11,2,FALSE))*HLOOKUP(AW714,'Annuity Cal'!$H$7:$BE$11,3,FALSE),(IF(AW714&lt;=(-1),AW714,0)))</f>
        <v>#N/A</v>
      </c>
      <c r="AX716" s="124" t="e">
        <f>IF($D714&gt;=1,($B713/HLOOKUP($D714,'Annuity Cal'!$H$7:$BE$11,2,FALSE))*HLOOKUP(AX714,'Annuity Cal'!$H$7:$BE$11,3,FALSE),(IF(AX714&lt;=(-1),AX714,0)))</f>
        <v>#N/A</v>
      </c>
      <c r="AY716" s="124" t="e">
        <f>IF($D714&gt;=1,($B713/HLOOKUP($D714,'Annuity Cal'!$H$7:$BE$11,2,FALSE))*HLOOKUP(AY714,'Annuity Cal'!$H$7:$BE$11,3,FALSE),(IF(AY714&lt;=(-1),AY714,0)))</f>
        <v>#N/A</v>
      </c>
      <c r="AZ716" s="124" t="e">
        <f>IF($D714&gt;=1,($B713/HLOOKUP($D714,'Annuity Cal'!$H$7:$BE$11,2,FALSE))*HLOOKUP(AZ714,'Annuity Cal'!$H$7:$BE$11,3,FALSE),(IF(AZ714&lt;=(-1),AZ714,0)))</f>
        <v>#N/A</v>
      </c>
      <c r="BA716" s="124" t="e">
        <f>IF($D714&gt;=1,($B713/HLOOKUP($D714,'Annuity Cal'!$H$7:$BE$11,2,FALSE))*HLOOKUP(BA714,'Annuity Cal'!$H$7:$BE$11,3,FALSE),(IF(BA714&lt;=(-1),BA714,0)))</f>
        <v>#N/A</v>
      </c>
      <c r="BB716" s="124" t="e">
        <f>IF($D714&gt;=1,($B713/HLOOKUP($D714,'Annuity Cal'!$H$7:$BE$11,2,FALSE))*HLOOKUP(BB714,'Annuity Cal'!$H$7:$BE$11,3,FALSE),(IF(BB714&lt;=(-1),BB714,0)))</f>
        <v>#N/A</v>
      </c>
      <c r="BC716" s="124" t="e">
        <f>IF($D714&gt;=1,($B713/HLOOKUP($D714,'Annuity Cal'!$H$7:$BE$11,2,FALSE))*HLOOKUP(BC714,'Annuity Cal'!$H$7:$BE$11,3,FALSE),(IF(BC714&lt;=(-1),BC714,0)))</f>
        <v>#N/A</v>
      </c>
      <c r="BD716" s="124" t="e">
        <f>IF($D714&gt;=1,($B713/HLOOKUP($D714,'Annuity Cal'!$H$7:$BE$11,2,FALSE))*HLOOKUP(BD714,'Annuity Cal'!$H$7:$BE$11,3,FALSE),(IF(BD714&lt;=(-1),BD714,0)))</f>
        <v>#N/A</v>
      </c>
      <c r="BE716" s="124" t="e">
        <f>IF($D714&gt;=1,($B713/HLOOKUP($D714,'Annuity Cal'!$H$7:$BE$11,2,FALSE))*HLOOKUP(BE714,'Annuity Cal'!$H$7:$BE$11,3,FALSE),(IF(BE714&lt;=(-1),BE714,0)))</f>
        <v>#N/A</v>
      </c>
      <c r="BF716" s="124" t="e">
        <f>IF($D714&gt;=1,($B713/HLOOKUP($D714,'Annuity Cal'!$H$7:$BE$11,2,FALSE))*HLOOKUP(BF714,'Annuity Cal'!$H$7:$BE$11,3,FALSE),(IF(BF714&lt;=(-1),BF714,0)))</f>
        <v>#N/A</v>
      </c>
      <c r="BG716" s="124" t="e">
        <f>IF($D714&gt;=1,($B713/HLOOKUP($D714,'Annuity Cal'!$H$7:$BE$11,2,FALSE))*HLOOKUP(BG714,'Annuity Cal'!$H$7:$BE$11,3,FALSE),(IF(BG714&lt;=(-1),BG714,0)))</f>
        <v>#N/A</v>
      </c>
      <c r="BH716" s="124" t="e">
        <f>IF($D714&gt;=1,($B713/HLOOKUP($D714,'Annuity Cal'!$H$7:$BE$11,2,FALSE))*HLOOKUP(BH714,'Annuity Cal'!$H$7:$BE$11,3,FALSE),(IF(BH714&lt;=(-1),BH714,0)))</f>
        <v>#N/A</v>
      </c>
      <c r="BI716" s="124" t="e">
        <f>IF($D714&gt;=1,($B713/HLOOKUP($D714,'Annuity Cal'!$H$7:$BE$11,2,FALSE))*HLOOKUP(BI714,'Annuity Cal'!$H$7:$BE$11,3,FALSE),(IF(BI714&lt;=(-1),BI714,0)))</f>
        <v>#N/A</v>
      </c>
      <c r="BJ716" s="124" t="e">
        <f>IF($D714&gt;=1,($B713/HLOOKUP($D714,'Annuity Cal'!$H$7:$BE$11,2,FALSE))*HLOOKUP(BJ714,'Annuity Cal'!$H$7:$BE$11,3,FALSE),(IF(BJ714&lt;=(-1),BJ714,0)))</f>
        <v>#N/A</v>
      </c>
      <c r="BK716" s="124" t="e">
        <f>IF($D714&gt;=1,($B713/HLOOKUP($D714,'Annuity Cal'!$H$7:$BE$11,2,FALSE))*HLOOKUP(BK714,'Annuity Cal'!$H$7:$BE$11,3,FALSE),(IF(BK714&lt;=(-1),BK714,0)))</f>
        <v>#N/A</v>
      </c>
      <c r="BL716" s="124" t="e">
        <f>IF($D714&gt;=1,($B713/HLOOKUP($D714,'Annuity Cal'!$H$7:$BE$11,2,FALSE))*HLOOKUP(BL714,'Annuity Cal'!$H$7:$BE$11,3,FALSE),(IF(BL714&lt;=(-1),BL714,0)))</f>
        <v>#N/A</v>
      </c>
      <c r="BM716" s="124" t="e">
        <f>IF($D714&gt;=1,($B713/HLOOKUP($D714,'Annuity Cal'!$H$7:$BE$11,2,FALSE))*HLOOKUP(BM714,'Annuity Cal'!$H$7:$BE$11,3,FALSE),(IF(BM714&lt;=(-1),BM714,0)))</f>
        <v>#N/A</v>
      </c>
      <c r="BN716" s="124" t="e">
        <f>IF($D714&gt;=1,($B713/HLOOKUP($D714,'Annuity Cal'!$H$7:$BE$11,2,FALSE))*HLOOKUP(BN714,'Annuity Cal'!$H$7:$BE$11,3,FALSE),(IF(BN714&lt;=(-1),BN714,0)))</f>
        <v>#N/A</v>
      </c>
    </row>
    <row r="717" spans="1:66" s="124" customFormat="1" hidden="1">
      <c r="C717" s="124" t="s">
        <v>31</v>
      </c>
      <c r="D717" s="124">
        <f>IF($D714&gt;=1,($B713/HLOOKUP($D714,'Annuity Cal'!$H$7:$BE$11,2,FALSE))*HLOOKUP(D714,'Annuity Cal'!$H$7:$BE$11,4,FALSE),(IF(D714&lt;=(-1),D714,0)))</f>
        <v>16175.87417882617</v>
      </c>
      <c r="E717" s="124">
        <f>IF($D714&gt;=1,($B713/HLOOKUP($D714,'Annuity Cal'!$H$7:$BE$11,2,FALSE))*HLOOKUP(E714,'Annuity Cal'!$H$7:$BE$11,4,FALSE),(IF(E714&lt;=(-1),E714,0)))</f>
        <v>5492.0838282534514</v>
      </c>
      <c r="F717" s="124" t="e">
        <f>IF($D714&gt;=1,($B713/HLOOKUP($D714,'Annuity Cal'!$H$7:$BE$11,2,FALSE))*HLOOKUP(F714,'Annuity Cal'!$H$7:$BE$11,4,FALSE),(IF(F714&lt;=(-1),F714,0)))</f>
        <v>#N/A</v>
      </c>
      <c r="G717" s="124" t="e">
        <f>IF($D714&gt;=1,($B713/HLOOKUP($D714,'Annuity Cal'!$H$7:$BE$11,2,FALSE))*HLOOKUP(G714,'Annuity Cal'!$H$7:$BE$11,4,FALSE),(IF(G714&lt;=(-1),G714,0)))</f>
        <v>#N/A</v>
      </c>
      <c r="H717" s="124" t="e">
        <f>IF($D714&gt;=1,($B713/HLOOKUP($D714,'Annuity Cal'!$H$7:$BE$11,2,FALSE))*HLOOKUP(H714,'Annuity Cal'!$H$7:$BE$11,4,FALSE),(IF(H714&lt;=(-1),H714,0)))</f>
        <v>#N/A</v>
      </c>
      <c r="I717" s="124" t="e">
        <f>IF($D714&gt;=1,($B713/HLOOKUP($D714,'Annuity Cal'!$H$7:$BE$11,2,FALSE))*HLOOKUP(I714,'Annuity Cal'!$H$7:$BE$11,4,FALSE),(IF(I714&lt;=(-1),I714,0)))</f>
        <v>#N/A</v>
      </c>
      <c r="J717" s="124" t="e">
        <f>IF($D714&gt;=1,($B713/HLOOKUP($D714,'Annuity Cal'!$H$7:$BE$11,2,FALSE))*HLOOKUP(J714,'Annuity Cal'!$H$7:$BE$11,4,FALSE),(IF(J714&lt;=(-1),J714,0)))</f>
        <v>#N/A</v>
      </c>
      <c r="K717" s="124" t="e">
        <f>IF($D714&gt;=1,($B713/HLOOKUP($D714,'Annuity Cal'!$H$7:$BE$11,2,FALSE))*HLOOKUP(K714,'Annuity Cal'!$H$7:$BE$11,4,FALSE),(IF(K714&lt;=(-1),K714,0)))</f>
        <v>#N/A</v>
      </c>
      <c r="L717" s="124" t="e">
        <f>IF($D714&gt;=1,($B713/HLOOKUP($D714,'Annuity Cal'!$H$7:$BE$11,2,FALSE))*HLOOKUP(L714,'Annuity Cal'!$H$7:$BE$11,4,FALSE),(IF(L714&lt;=(-1),L714,0)))</f>
        <v>#N/A</v>
      </c>
      <c r="M717" s="124" t="e">
        <f>IF($D714&gt;=1,($B713/HLOOKUP($D714,'Annuity Cal'!$H$7:$BE$11,2,FALSE))*HLOOKUP(M714,'Annuity Cal'!$H$7:$BE$11,4,FALSE),(IF(M714&lt;=(-1),M714,0)))</f>
        <v>#N/A</v>
      </c>
      <c r="N717" s="124" t="e">
        <f>IF($D714&gt;=1,($B713/HLOOKUP($D714,'Annuity Cal'!$H$7:$BE$11,2,FALSE))*HLOOKUP(N714,'Annuity Cal'!$H$7:$BE$11,4,FALSE),(IF(N714&lt;=(-1),N714,0)))</f>
        <v>#N/A</v>
      </c>
      <c r="O717" s="124" t="e">
        <f>IF($D714&gt;=1,($B713/HLOOKUP($D714,'Annuity Cal'!$H$7:$BE$11,2,FALSE))*HLOOKUP(O714,'Annuity Cal'!$H$7:$BE$11,4,FALSE),(IF(O714&lt;=(-1),O714,0)))</f>
        <v>#N/A</v>
      </c>
      <c r="P717" s="124" t="e">
        <f>IF($D714&gt;=1,($B713/HLOOKUP($D714,'Annuity Cal'!$H$7:$BE$11,2,FALSE))*HLOOKUP(P714,'Annuity Cal'!$H$7:$BE$11,4,FALSE),(IF(P714&lt;=(-1),P714,0)))</f>
        <v>#N/A</v>
      </c>
      <c r="Q717" s="124" t="e">
        <f>IF($D714&gt;=1,($B713/HLOOKUP($D714,'Annuity Cal'!$H$7:$BE$11,2,FALSE))*HLOOKUP(Q714,'Annuity Cal'!$H$7:$BE$11,4,FALSE),(IF(Q714&lt;=(-1),Q714,0)))</f>
        <v>#N/A</v>
      </c>
      <c r="R717" s="124" t="e">
        <f>IF($D714&gt;=1,($B713/HLOOKUP($D714,'Annuity Cal'!$H$7:$BE$11,2,FALSE))*HLOOKUP(R714,'Annuity Cal'!$H$7:$BE$11,4,FALSE),(IF(R714&lt;=(-1),R714,0)))</f>
        <v>#N/A</v>
      </c>
      <c r="S717" s="124" t="e">
        <f>IF($D714&gt;=1,($B713/HLOOKUP($D714,'Annuity Cal'!$H$7:$BE$11,2,FALSE))*HLOOKUP(S714,'Annuity Cal'!$H$7:$BE$11,4,FALSE),(IF(S714&lt;=(-1),S714,0)))</f>
        <v>#N/A</v>
      </c>
      <c r="T717" s="124" t="e">
        <f>IF($D714&gt;=1,($B713/HLOOKUP($D714,'Annuity Cal'!$H$7:$BE$11,2,FALSE))*HLOOKUP(T714,'Annuity Cal'!$H$7:$BE$11,4,FALSE),(IF(T714&lt;=(-1),T714,0)))</f>
        <v>#N/A</v>
      </c>
      <c r="U717" s="124" t="e">
        <f>IF($D714&gt;=1,($B713/HLOOKUP($D714,'Annuity Cal'!$H$7:$BE$11,2,FALSE))*HLOOKUP(U714,'Annuity Cal'!$H$7:$BE$11,4,FALSE),(IF(U714&lt;=(-1),U714,0)))</f>
        <v>#N/A</v>
      </c>
      <c r="V717" s="124" t="e">
        <f>IF($D714&gt;=1,($B713/HLOOKUP($D714,'Annuity Cal'!$H$7:$BE$11,2,FALSE))*HLOOKUP(V714,'Annuity Cal'!$H$7:$BE$11,4,FALSE),(IF(V714&lt;=(-1),V714,0)))</f>
        <v>#N/A</v>
      </c>
      <c r="W717" s="124" t="e">
        <f>IF($D714&gt;=1,($B713/HLOOKUP($D714,'Annuity Cal'!$H$7:$BE$11,2,FALSE))*HLOOKUP(W714,'Annuity Cal'!$H$7:$BE$11,4,FALSE),(IF(W714&lt;=(-1),W714,0)))</f>
        <v>#N/A</v>
      </c>
      <c r="X717" s="124" t="e">
        <f>IF($D714&gt;=1,($B713/HLOOKUP($D714,'Annuity Cal'!$H$7:$BE$11,2,FALSE))*HLOOKUP(X714,'Annuity Cal'!$H$7:$BE$11,4,FALSE),(IF(X714&lt;=(-1),X714,0)))</f>
        <v>#N/A</v>
      </c>
      <c r="Y717" s="124" t="e">
        <f>IF($D714&gt;=1,($B713/HLOOKUP($D714,'Annuity Cal'!$H$7:$BE$11,2,FALSE))*HLOOKUP(Y714,'Annuity Cal'!$H$7:$BE$11,4,FALSE),(IF(Y714&lt;=(-1),Y714,0)))</f>
        <v>#N/A</v>
      </c>
      <c r="Z717" s="124" t="e">
        <f>IF($D714&gt;=1,($B713/HLOOKUP($D714,'Annuity Cal'!$H$7:$BE$11,2,FALSE))*HLOOKUP(Z714,'Annuity Cal'!$H$7:$BE$11,4,FALSE),(IF(Z714&lt;=(-1),Z714,0)))</f>
        <v>#N/A</v>
      </c>
      <c r="AA717" s="124" t="e">
        <f>IF($D714&gt;=1,($B713/HLOOKUP($D714,'Annuity Cal'!$H$7:$BE$11,2,FALSE))*HLOOKUP(AA714,'Annuity Cal'!$H$7:$BE$11,4,FALSE),(IF(AA714&lt;=(-1),AA714,0)))</f>
        <v>#N/A</v>
      </c>
      <c r="AB717" s="124" t="e">
        <f>IF($D714&gt;=1,($B713/HLOOKUP($D714,'Annuity Cal'!$H$7:$BE$11,2,FALSE))*HLOOKUP(AB714,'Annuity Cal'!$H$7:$BE$11,4,FALSE),(IF(AB714&lt;=(-1),AB714,0)))</f>
        <v>#N/A</v>
      </c>
      <c r="AC717" s="124" t="e">
        <f>IF($D714&gt;=1,($B713/HLOOKUP($D714,'Annuity Cal'!$H$7:$BE$11,2,FALSE))*HLOOKUP(AC714,'Annuity Cal'!$H$7:$BE$11,4,FALSE),(IF(AC714&lt;=(-1),AC714,0)))</f>
        <v>#N/A</v>
      </c>
      <c r="AD717" s="124" t="e">
        <f>IF($D714&gt;=1,($B713/HLOOKUP($D714,'Annuity Cal'!$H$7:$BE$11,2,FALSE))*HLOOKUP(AD714,'Annuity Cal'!$H$7:$BE$11,4,FALSE),(IF(AD714&lt;=(-1),AD714,0)))</f>
        <v>#N/A</v>
      </c>
      <c r="AE717" s="124" t="e">
        <f>IF($D714&gt;=1,($B713/HLOOKUP($D714,'Annuity Cal'!$H$7:$BE$11,2,FALSE))*HLOOKUP(AE714,'Annuity Cal'!$H$7:$BE$11,4,FALSE),(IF(AE714&lt;=(-1),AE714,0)))</f>
        <v>#N/A</v>
      </c>
      <c r="AF717" s="124" t="e">
        <f>IF($D714&gt;=1,($B713/HLOOKUP($D714,'Annuity Cal'!$H$7:$BE$11,2,FALSE))*HLOOKUP(AF714,'Annuity Cal'!$H$7:$BE$11,4,FALSE),(IF(AF714&lt;=(-1),AF714,0)))</f>
        <v>#N/A</v>
      </c>
      <c r="AG717" s="124" t="e">
        <f>IF($D714&gt;=1,($B713/HLOOKUP($D714,'Annuity Cal'!$H$7:$BE$11,2,FALSE))*HLOOKUP(AG714,'Annuity Cal'!$H$7:$BE$11,4,FALSE),(IF(AG714&lt;=(-1),AG714,0)))</f>
        <v>#N/A</v>
      </c>
      <c r="AH717" s="124" t="e">
        <f>IF($D714&gt;=1,($B713/HLOOKUP($D714,'Annuity Cal'!$H$7:$BE$11,2,FALSE))*HLOOKUP(AH714,'Annuity Cal'!$H$7:$BE$11,4,FALSE),(IF(AH714&lt;=(-1),AH714,0)))</f>
        <v>#N/A</v>
      </c>
      <c r="AI717" s="124" t="e">
        <f>IF($D714&gt;=1,($B713/HLOOKUP($D714,'Annuity Cal'!$H$7:$BE$11,2,FALSE))*HLOOKUP(AI714,'Annuity Cal'!$H$7:$BE$11,4,FALSE),(IF(AI714&lt;=(-1),AI714,0)))</f>
        <v>#N/A</v>
      </c>
      <c r="AJ717" s="124" t="e">
        <f>IF($D714&gt;=1,($B713/HLOOKUP($D714,'Annuity Cal'!$H$7:$BE$11,2,FALSE))*HLOOKUP(AJ714,'Annuity Cal'!$H$7:$BE$11,4,FALSE),(IF(AJ714&lt;=(-1),AJ714,0)))</f>
        <v>#N/A</v>
      </c>
      <c r="AK717" s="124" t="e">
        <f>IF($D714&gt;=1,($B713/HLOOKUP($D714,'Annuity Cal'!$H$7:$BE$11,2,FALSE))*HLOOKUP(AK714,'Annuity Cal'!$H$7:$BE$11,4,FALSE),(IF(AK714&lt;=(-1),AK714,0)))</f>
        <v>#N/A</v>
      </c>
      <c r="AL717" s="124" t="e">
        <f>IF($D714&gt;=1,($B713/HLOOKUP($D714,'Annuity Cal'!$H$7:$BE$11,2,FALSE))*HLOOKUP(AL714,'Annuity Cal'!$H$7:$BE$11,4,FALSE),(IF(AL714&lt;=(-1),AL714,0)))</f>
        <v>#N/A</v>
      </c>
      <c r="AM717" s="124" t="e">
        <f>IF($D714&gt;=1,($B713/HLOOKUP($D714,'Annuity Cal'!$H$7:$BE$11,2,FALSE))*HLOOKUP(AM714,'Annuity Cal'!$H$7:$BE$11,4,FALSE),(IF(AM714&lt;=(-1),AM714,0)))</f>
        <v>#N/A</v>
      </c>
      <c r="AN717" s="124" t="e">
        <f>IF($D714&gt;=1,($B713/HLOOKUP($D714,'Annuity Cal'!$H$7:$BE$11,2,FALSE))*HLOOKUP(AN714,'Annuity Cal'!$H$7:$BE$11,4,FALSE),(IF(AN714&lt;=(-1),AN714,0)))</f>
        <v>#N/A</v>
      </c>
      <c r="AO717" s="124" t="e">
        <f>IF($D714&gt;=1,($B713/HLOOKUP($D714,'Annuity Cal'!$H$7:$BE$11,2,FALSE))*HLOOKUP(AO714,'Annuity Cal'!$H$7:$BE$11,4,FALSE),(IF(AO714&lt;=(-1),AO714,0)))</f>
        <v>#N/A</v>
      </c>
      <c r="AP717" s="124" t="e">
        <f>IF($D714&gt;=1,($B713/HLOOKUP($D714,'Annuity Cal'!$H$7:$BE$11,2,FALSE))*HLOOKUP(AP714,'Annuity Cal'!$H$7:$BE$11,4,FALSE),(IF(AP714&lt;=(-1),AP714,0)))</f>
        <v>#N/A</v>
      </c>
      <c r="AQ717" s="124" t="e">
        <f>IF($D714&gt;=1,($B713/HLOOKUP($D714,'Annuity Cal'!$H$7:$BE$11,2,FALSE))*HLOOKUP(AQ714,'Annuity Cal'!$H$7:$BE$11,4,FALSE),(IF(AQ714&lt;=(-1),AQ714,0)))</f>
        <v>#N/A</v>
      </c>
      <c r="AR717" s="124" t="e">
        <f>IF($D714&gt;=1,($B713/HLOOKUP($D714,'Annuity Cal'!$H$7:$BE$11,2,FALSE))*HLOOKUP(AR714,'Annuity Cal'!$H$7:$BE$11,4,FALSE),(IF(AR714&lt;=(-1),AR714,0)))</f>
        <v>#N/A</v>
      </c>
      <c r="AS717" s="124" t="e">
        <f>IF($D714&gt;=1,($B713/HLOOKUP($D714,'Annuity Cal'!$H$7:$BE$11,2,FALSE))*HLOOKUP(AS714,'Annuity Cal'!$H$7:$BE$11,4,FALSE),(IF(AS714&lt;=(-1),AS714,0)))</f>
        <v>#N/A</v>
      </c>
      <c r="AT717" s="124" t="e">
        <f>IF($D714&gt;=1,($B713/HLOOKUP($D714,'Annuity Cal'!$H$7:$BE$11,2,FALSE))*HLOOKUP(AT714,'Annuity Cal'!$H$7:$BE$11,4,FALSE),(IF(AT714&lt;=(-1),AT714,0)))</f>
        <v>#N/A</v>
      </c>
      <c r="AU717" s="124" t="e">
        <f>IF($D714&gt;=1,($B713/HLOOKUP($D714,'Annuity Cal'!$H$7:$BE$11,2,FALSE))*HLOOKUP(AU714,'Annuity Cal'!$H$7:$BE$11,4,FALSE),(IF(AU714&lt;=(-1),AU714,0)))</f>
        <v>#N/A</v>
      </c>
      <c r="AV717" s="124" t="e">
        <f>IF($D714&gt;=1,($B713/HLOOKUP($D714,'Annuity Cal'!$H$7:$BE$11,2,FALSE))*HLOOKUP(AV714,'Annuity Cal'!$H$7:$BE$11,4,FALSE),(IF(AV714&lt;=(-1),AV714,0)))</f>
        <v>#N/A</v>
      </c>
      <c r="AW717" s="124" t="e">
        <f>IF($D714&gt;=1,($B713/HLOOKUP($D714,'Annuity Cal'!$H$7:$BE$11,2,FALSE))*HLOOKUP(AW714,'Annuity Cal'!$H$7:$BE$11,4,FALSE),(IF(AW714&lt;=(-1),AW714,0)))</f>
        <v>#N/A</v>
      </c>
      <c r="AX717" s="124" t="e">
        <f>IF($D714&gt;=1,($B713/HLOOKUP($D714,'Annuity Cal'!$H$7:$BE$11,2,FALSE))*HLOOKUP(AX714,'Annuity Cal'!$H$7:$BE$11,4,FALSE),(IF(AX714&lt;=(-1),AX714,0)))</f>
        <v>#N/A</v>
      </c>
      <c r="AY717" s="124" t="e">
        <f>IF($D714&gt;=1,($B713/HLOOKUP($D714,'Annuity Cal'!$H$7:$BE$11,2,FALSE))*HLOOKUP(AY714,'Annuity Cal'!$H$7:$BE$11,4,FALSE),(IF(AY714&lt;=(-1),AY714,0)))</f>
        <v>#N/A</v>
      </c>
      <c r="AZ717" s="124" t="e">
        <f>IF($D714&gt;=1,($B713/HLOOKUP($D714,'Annuity Cal'!$H$7:$BE$11,2,FALSE))*HLOOKUP(AZ714,'Annuity Cal'!$H$7:$BE$11,4,FALSE),(IF(AZ714&lt;=(-1),AZ714,0)))</f>
        <v>#N/A</v>
      </c>
      <c r="BA717" s="124" t="e">
        <f>IF($D714&gt;=1,($B713/HLOOKUP($D714,'Annuity Cal'!$H$7:$BE$11,2,FALSE))*HLOOKUP(BA714,'Annuity Cal'!$H$7:$BE$11,4,FALSE),(IF(BA714&lt;=(-1),BA714,0)))</f>
        <v>#N/A</v>
      </c>
      <c r="BB717" s="124" t="e">
        <f>IF($D714&gt;=1,($B713/HLOOKUP($D714,'Annuity Cal'!$H$7:$BE$11,2,FALSE))*HLOOKUP(BB714,'Annuity Cal'!$H$7:$BE$11,4,FALSE),(IF(BB714&lt;=(-1),BB714,0)))</f>
        <v>#N/A</v>
      </c>
      <c r="BC717" s="124" t="e">
        <f>IF($D714&gt;=1,($B713/HLOOKUP($D714,'Annuity Cal'!$H$7:$BE$11,2,FALSE))*HLOOKUP(BC714,'Annuity Cal'!$H$7:$BE$11,4,FALSE),(IF(BC714&lt;=(-1),BC714,0)))</f>
        <v>#N/A</v>
      </c>
      <c r="BD717" s="124" t="e">
        <f>IF($D714&gt;=1,($B713/HLOOKUP($D714,'Annuity Cal'!$H$7:$BE$11,2,FALSE))*HLOOKUP(BD714,'Annuity Cal'!$H$7:$BE$11,4,FALSE),(IF(BD714&lt;=(-1),BD714,0)))</f>
        <v>#N/A</v>
      </c>
      <c r="BE717" s="124" t="e">
        <f>IF($D714&gt;=1,($B713/HLOOKUP($D714,'Annuity Cal'!$H$7:$BE$11,2,FALSE))*HLOOKUP(BE714,'Annuity Cal'!$H$7:$BE$11,4,FALSE),(IF(BE714&lt;=(-1),BE714,0)))</f>
        <v>#N/A</v>
      </c>
      <c r="BF717" s="124" t="e">
        <f>IF($D714&gt;=1,($B713/HLOOKUP($D714,'Annuity Cal'!$H$7:$BE$11,2,FALSE))*HLOOKUP(BF714,'Annuity Cal'!$H$7:$BE$11,4,FALSE),(IF(BF714&lt;=(-1),BF714,0)))</f>
        <v>#N/A</v>
      </c>
      <c r="BG717" s="124" t="e">
        <f>IF($D714&gt;=1,($B713/HLOOKUP($D714,'Annuity Cal'!$H$7:$BE$11,2,FALSE))*HLOOKUP(BG714,'Annuity Cal'!$H$7:$BE$11,4,FALSE),(IF(BG714&lt;=(-1),BG714,0)))</f>
        <v>#N/A</v>
      </c>
      <c r="BH717" s="124" t="e">
        <f>IF($D714&gt;=1,($B713/HLOOKUP($D714,'Annuity Cal'!$H$7:$BE$11,2,FALSE))*HLOOKUP(BH714,'Annuity Cal'!$H$7:$BE$11,4,FALSE),(IF(BH714&lt;=(-1),BH714,0)))</f>
        <v>#N/A</v>
      </c>
      <c r="BI717" s="124" t="e">
        <f>IF($D714&gt;=1,($B713/HLOOKUP($D714,'Annuity Cal'!$H$7:$BE$11,2,FALSE))*HLOOKUP(BI714,'Annuity Cal'!$H$7:$BE$11,4,FALSE),(IF(BI714&lt;=(-1),BI714,0)))</f>
        <v>#N/A</v>
      </c>
      <c r="BJ717" s="124" t="e">
        <f>IF($D714&gt;=1,($B713/HLOOKUP($D714,'Annuity Cal'!$H$7:$BE$11,2,FALSE))*HLOOKUP(BJ714,'Annuity Cal'!$H$7:$BE$11,4,FALSE),(IF(BJ714&lt;=(-1),BJ714,0)))</f>
        <v>#N/A</v>
      </c>
      <c r="BK717" s="124" t="e">
        <f>IF($D714&gt;=1,($B713/HLOOKUP($D714,'Annuity Cal'!$H$7:$BE$11,2,FALSE))*HLOOKUP(BK714,'Annuity Cal'!$H$7:$BE$11,4,FALSE),(IF(BK714&lt;=(-1),BK714,0)))</f>
        <v>#N/A</v>
      </c>
      <c r="BL717" s="124" t="e">
        <f>IF($D714&gt;=1,($B713/HLOOKUP($D714,'Annuity Cal'!$H$7:$BE$11,2,FALSE))*HLOOKUP(BL714,'Annuity Cal'!$H$7:$BE$11,4,FALSE),(IF(BL714&lt;=(-1),BL714,0)))</f>
        <v>#N/A</v>
      </c>
      <c r="BM717" s="124" t="e">
        <f>IF($D714&gt;=1,($B713/HLOOKUP($D714,'Annuity Cal'!$H$7:$BE$11,2,FALSE))*HLOOKUP(BM714,'Annuity Cal'!$H$7:$BE$11,4,FALSE),(IF(BM714&lt;=(-1),BM714,0)))</f>
        <v>#N/A</v>
      </c>
      <c r="BN717" s="124" t="e">
        <f>IF($D714&gt;=1,($B713/HLOOKUP($D714,'Annuity Cal'!$H$7:$BE$11,2,FALSE))*HLOOKUP(BN714,'Annuity Cal'!$H$7:$BE$11,4,FALSE),(IF(BN714&lt;=(-1),BN714,0)))</f>
        <v>#N/A</v>
      </c>
    </row>
    <row r="718" spans="1:66" s="124" customFormat="1" hidden="1">
      <c r="C718" s="124" t="s">
        <v>33</v>
      </c>
      <c r="D718" s="124">
        <f>IF($D714&gt;=1,($B713/HLOOKUP($D714,'Annuity Cal'!$H$7:$BE$11,2,FALSE))*HLOOKUP(D714,'Annuity Cal'!$H$7:$BE$11,5,FALSE),(IF(D714&lt;=(-1),D714,0)))</f>
        <v>200833.9790035398</v>
      </c>
      <c r="E718" s="124">
        <f>IF($D714&gt;=1,($B713/HLOOKUP($D714,'Annuity Cal'!$H$7:$BE$11,2,FALSE))*HLOOKUP(E714,'Annuity Cal'!$H$7:$BE$11,5,FALSE),(IF(E714&lt;=(-1),E714,0)))</f>
        <v>200833.9790035398</v>
      </c>
      <c r="F718" s="124" t="e">
        <f>IF($D714&gt;=1,($B713/HLOOKUP($D714,'Annuity Cal'!$H$7:$BE$11,2,FALSE))*HLOOKUP(F714,'Annuity Cal'!$H$7:$BE$11,5,FALSE),(IF(F714&lt;=(-1),F714,0)))</f>
        <v>#N/A</v>
      </c>
      <c r="G718" s="124" t="e">
        <f>IF($D714&gt;=1,($B713/HLOOKUP($D714,'Annuity Cal'!$H$7:$BE$11,2,FALSE))*HLOOKUP(G714,'Annuity Cal'!$H$7:$BE$11,5,FALSE),(IF(G714&lt;=(-1),G714,0)))</f>
        <v>#N/A</v>
      </c>
      <c r="H718" s="124" t="e">
        <f>IF($D714&gt;=1,($B713/HLOOKUP($D714,'Annuity Cal'!$H$7:$BE$11,2,FALSE))*HLOOKUP(H714,'Annuity Cal'!$H$7:$BE$11,5,FALSE),(IF(H714&lt;=(-1),H714,0)))</f>
        <v>#N/A</v>
      </c>
      <c r="I718" s="124" t="e">
        <f>IF($D714&gt;=1,($B713/HLOOKUP($D714,'Annuity Cal'!$H$7:$BE$11,2,FALSE))*HLOOKUP(I714,'Annuity Cal'!$H$7:$BE$11,5,FALSE),(IF(I714&lt;=(-1),I714,0)))</f>
        <v>#N/A</v>
      </c>
      <c r="J718" s="124" t="e">
        <f>IF($D714&gt;=1,($B713/HLOOKUP($D714,'Annuity Cal'!$H$7:$BE$11,2,FALSE))*HLOOKUP(J714,'Annuity Cal'!$H$7:$BE$11,5,FALSE),(IF(J714&lt;=(-1),J714,0)))</f>
        <v>#N/A</v>
      </c>
      <c r="K718" s="124" t="e">
        <f>IF($D714&gt;=1,($B713/HLOOKUP($D714,'Annuity Cal'!$H$7:$BE$11,2,FALSE))*HLOOKUP(K714,'Annuity Cal'!$H$7:$BE$11,5,FALSE),(IF(K714&lt;=(-1),K714,0)))</f>
        <v>#N/A</v>
      </c>
      <c r="L718" s="124" t="e">
        <f>IF($D714&gt;=1,($B713/HLOOKUP($D714,'Annuity Cal'!$H$7:$BE$11,2,FALSE))*HLOOKUP(L714,'Annuity Cal'!$H$7:$BE$11,5,FALSE),(IF(L714&lt;=(-1),L714,0)))</f>
        <v>#N/A</v>
      </c>
      <c r="M718" s="124" t="e">
        <f>IF($D714&gt;=1,($B713/HLOOKUP($D714,'Annuity Cal'!$H$7:$BE$11,2,FALSE))*HLOOKUP(M714,'Annuity Cal'!$H$7:$BE$11,5,FALSE),(IF(M714&lt;=(-1),M714,0)))</f>
        <v>#N/A</v>
      </c>
      <c r="N718" s="124" t="e">
        <f>IF($D714&gt;=1,($B713/HLOOKUP($D714,'Annuity Cal'!$H$7:$BE$11,2,FALSE))*HLOOKUP(N714,'Annuity Cal'!$H$7:$BE$11,5,FALSE),(IF(N714&lt;=(-1),N714,0)))</f>
        <v>#N/A</v>
      </c>
      <c r="O718" s="124" t="e">
        <f>IF($D714&gt;=1,($B713/HLOOKUP($D714,'Annuity Cal'!$H$7:$BE$11,2,FALSE))*HLOOKUP(O714,'Annuity Cal'!$H$7:$BE$11,5,FALSE),(IF(O714&lt;=(-1),O714,0)))</f>
        <v>#N/A</v>
      </c>
      <c r="P718" s="124" t="e">
        <f>IF($D714&gt;=1,($B713/HLOOKUP($D714,'Annuity Cal'!$H$7:$BE$11,2,FALSE))*HLOOKUP(P714,'Annuity Cal'!$H$7:$BE$11,5,FALSE),(IF(P714&lt;=(-1),P714,0)))</f>
        <v>#N/A</v>
      </c>
      <c r="Q718" s="124" t="e">
        <f>IF($D714&gt;=1,($B713/HLOOKUP($D714,'Annuity Cal'!$H$7:$BE$11,2,FALSE))*HLOOKUP(Q714,'Annuity Cal'!$H$7:$BE$11,5,FALSE),(IF(Q714&lt;=(-1),Q714,0)))</f>
        <v>#N/A</v>
      </c>
      <c r="R718" s="124" t="e">
        <f>IF($D714&gt;=1,($B713/HLOOKUP($D714,'Annuity Cal'!$H$7:$BE$11,2,FALSE))*HLOOKUP(R714,'Annuity Cal'!$H$7:$BE$11,5,FALSE),(IF(R714&lt;=(-1),R714,0)))</f>
        <v>#N/A</v>
      </c>
      <c r="S718" s="124" t="e">
        <f>IF($D714&gt;=1,($B713/HLOOKUP($D714,'Annuity Cal'!$H$7:$BE$11,2,FALSE))*HLOOKUP(S714,'Annuity Cal'!$H$7:$BE$11,5,FALSE),(IF(S714&lt;=(-1),S714,0)))</f>
        <v>#N/A</v>
      </c>
      <c r="T718" s="124" t="e">
        <f>IF($D714&gt;=1,($B713/HLOOKUP($D714,'Annuity Cal'!$H$7:$BE$11,2,FALSE))*HLOOKUP(T714,'Annuity Cal'!$H$7:$BE$11,5,FALSE),(IF(T714&lt;=(-1),T714,0)))</f>
        <v>#N/A</v>
      </c>
      <c r="U718" s="124" t="e">
        <f>IF($D714&gt;=1,($B713/HLOOKUP($D714,'Annuity Cal'!$H$7:$BE$11,2,FALSE))*HLOOKUP(U714,'Annuity Cal'!$H$7:$BE$11,5,FALSE),(IF(U714&lt;=(-1),U714,0)))</f>
        <v>#N/A</v>
      </c>
      <c r="V718" s="124" t="e">
        <f>IF($D714&gt;=1,($B713/HLOOKUP($D714,'Annuity Cal'!$H$7:$BE$11,2,FALSE))*HLOOKUP(V714,'Annuity Cal'!$H$7:$BE$11,5,FALSE),(IF(V714&lt;=(-1),V714,0)))</f>
        <v>#N/A</v>
      </c>
      <c r="W718" s="124" t="e">
        <f>IF($D714&gt;=1,($B713/HLOOKUP($D714,'Annuity Cal'!$H$7:$BE$11,2,FALSE))*HLOOKUP(W714,'Annuity Cal'!$H$7:$BE$11,5,FALSE),(IF(W714&lt;=(-1),W714,0)))</f>
        <v>#N/A</v>
      </c>
      <c r="X718" s="124" t="e">
        <f>IF($D714&gt;=1,($B713/HLOOKUP($D714,'Annuity Cal'!$H$7:$BE$11,2,FALSE))*HLOOKUP(X714,'Annuity Cal'!$H$7:$BE$11,5,FALSE),(IF(X714&lt;=(-1),X714,0)))</f>
        <v>#N/A</v>
      </c>
      <c r="Y718" s="124" t="e">
        <f>IF($D714&gt;=1,($B713/HLOOKUP($D714,'Annuity Cal'!$H$7:$BE$11,2,FALSE))*HLOOKUP(Y714,'Annuity Cal'!$H$7:$BE$11,5,FALSE),(IF(Y714&lt;=(-1),Y714,0)))</f>
        <v>#N/A</v>
      </c>
      <c r="Z718" s="124" t="e">
        <f>IF($D714&gt;=1,($B713/HLOOKUP($D714,'Annuity Cal'!$H$7:$BE$11,2,FALSE))*HLOOKUP(Z714,'Annuity Cal'!$H$7:$BE$11,5,FALSE),(IF(Z714&lt;=(-1),Z714,0)))</f>
        <v>#N/A</v>
      </c>
      <c r="AA718" s="124" t="e">
        <f>IF($D714&gt;=1,($B713/HLOOKUP($D714,'Annuity Cal'!$H$7:$BE$11,2,FALSE))*HLOOKUP(AA714,'Annuity Cal'!$H$7:$BE$11,5,FALSE),(IF(AA714&lt;=(-1),AA714,0)))</f>
        <v>#N/A</v>
      </c>
      <c r="AB718" s="124" t="e">
        <f>IF($D714&gt;=1,($B713/HLOOKUP($D714,'Annuity Cal'!$H$7:$BE$11,2,FALSE))*HLOOKUP(AB714,'Annuity Cal'!$H$7:$BE$11,5,FALSE),(IF(AB714&lt;=(-1),AB714,0)))</f>
        <v>#N/A</v>
      </c>
      <c r="AC718" s="124" t="e">
        <f>IF($D714&gt;=1,($B713/HLOOKUP($D714,'Annuity Cal'!$H$7:$BE$11,2,FALSE))*HLOOKUP(AC714,'Annuity Cal'!$H$7:$BE$11,5,FALSE),(IF(AC714&lt;=(-1),AC714,0)))</f>
        <v>#N/A</v>
      </c>
      <c r="AD718" s="124" t="e">
        <f>IF($D714&gt;=1,($B713/HLOOKUP($D714,'Annuity Cal'!$H$7:$BE$11,2,FALSE))*HLOOKUP(AD714,'Annuity Cal'!$H$7:$BE$11,5,FALSE),(IF(AD714&lt;=(-1),AD714,0)))</f>
        <v>#N/A</v>
      </c>
      <c r="AE718" s="124" t="e">
        <f>IF($D714&gt;=1,($B713/HLOOKUP($D714,'Annuity Cal'!$H$7:$BE$11,2,FALSE))*HLOOKUP(AE714,'Annuity Cal'!$H$7:$BE$11,5,FALSE),(IF(AE714&lt;=(-1),AE714,0)))</f>
        <v>#N/A</v>
      </c>
      <c r="AF718" s="124" t="e">
        <f>IF($D714&gt;=1,($B713/HLOOKUP($D714,'Annuity Cal'!$H$7:$BE$11,2,FALSE))*HLOOKUP(AF714,'Annuity Cal'!$H$7:$BE$11,5,FALSE),(IF(AF714&lt;=(-1),AF714,0)))</f>
        <v>#N/A</v>
      </c>
      <c r="AG718" s="124" t="e">
        <f>IF($D714&gt;=1,($B713/HLOOKUP($D714,'Annuity Cal'!$H$7:$BE$11,2,FALSE))*HLOOKUP(AG714,'Annuity Cal'!$H$7:$BE$11,5,FALSE),(IF(AG714&lt;=(-1),AG714,0)))</f>
        <v>#N/A</v>
      </c>
      <c r="AH718" s="124" t="e">
        <f>IF($D714&gt;=1,($B713/HLOOKUP($D714,'Annuity Cal'!$H$7:$BE$11,2,FALSE))*HLOOKUP(AH714,'Annuity Cal'!$H$7:$BE$11,5,FALSE),(IF(AH714&lt;=(-1),AH714,0)))</f>
        <v>#N/A</v>
      </c>
      <c r="AI718" s="124" t="e">
        <f>IF($D714&gt;=1,($B713/HLOOKUP($D714,'Annuity Cal'!$H$7:$BE$11,2,FALSE))*HLOOKUP(AI714,'Annuity Cal'!$H$7:$BE$11,5,FALSE),(IF(AI714&lt;=(-1),AI714,0)))</f>
        <v>#N/A</v>
      </c>
      <c r="AJ718" s="124" t="e">
        <f>IF($D714&gt;=1,($B713/HLOOKUP($D714,'Annuity Cal'!$H$7:$BE$11,2,FALSE))*HLOOKUP(AJ714,'Annuity Cal'!$H$7:$BE$11,5,FALSE),(IF(AJ714&lt;=(-1),AJ714,0)))</f>
        <v>#N/A</v>
      </c>
      <c r="AK718" s="124" t="e">
        <f>IF($D714&gt;=1,($B713/HLOOKUP($D714,'Annuity Cal'!$H$7:$BE$11,2,FALSE))*HLOOKUP(AK714,'Annuity Cal'!$H$7:$BE$11,5,FALSE),(IF(AK714&lt;=(-1),AK714,0)))</f>
        <v>#N/A</v>
      </c>
      <c r="AL718" s="124" t="e">
        <f>IF($D714&gt;=1,($B713/HLOOKUP($D714,'Annuity Cal'!$H$7:$BE$11,2,FALSE))*HLOOKUP(AL714,'Annuity Cal'!$H$7:$BE$11,5,FALSE),(IF(AL714&lt;=(-1),AL714,0)))</f>
        <v>#N/A</v>
      </c>
      <c r="AM718" s="124" t="e">
        <f>IF($D714&gt;=1,($B713/HLOOKUP($D714,'Annuity Cal'!$H$7:$BE$11,2,FALSE))*HLOOKUP(AM714,'Annuity Cal'!$H$7:$BE$11,5,FALSE),(IF(AM714&lt;=(-1),AM714,0)))</f>
        <v>#N/A</v>
      </c>
      <c r="AN718" s="124" t="e">
        <f>IF($D714&gt;=1,($B713/HLOOKUP($D714,'Annuity Cal'!$H$7:$BE$11,2,FALSE))*HLOOKUP(AN714,'Annuity Cal'!$H$7:$BE$11,5,FALSE),(IF(AN714&lt;=(-1),AN714,0)))</f>
        <v>#N/A</v>
      </c>
      <c r="AO718" s="124" t="e">
        <f>IF($D714&gt;=1,($B713/HLOOKUP($D714,'Annuity Cal'!$H$7:$BE$11,2,FALSE))*HLOOKUP(AO714,'Annuity Cal'!$H$7:$BE$11,5,FALSE),(IF(AO714&lt;=(-1),AO714,0)))</f>
        <v>#N/A</v>
      </c>
      <c r="AP718" s="124" t="e">
        <f>IF($D714&gt;=1,($B713/HLOOKUP($D714,'Annuity Cal'!$H$7:$BE$11,2,FALSE))*HLOOKUP(AP714,'Annuity Cal'!$H$7:$BE$11,5,FALSE),(IF(AP714&lt;=(-1),AP714,0)))</f>
        <v>#N/A</v>
      </c>
      <c r="AQ718" s="124" t="e">
        <f>IF($D714&gt;=1,($B713/HLOOKUP($D714,'Annuity Cal'!$H$7:$BE$11,2,FALSE))*HLOOKUP(AQ714,'Annuity Cal'!$H$7:$BE$11,5,FALSE),(IF(AQ714&lt;=(-1),AQ714,0)))</f>
        <v>#N/A</v>
      </c>
      <c r="AR718" s="124" t="e">
        <f>IF($D714&gt;=1,($B713/HLOOKUP($D714,'Annuity Cal'!$H$7:$BE$11,2,FALSE))*HLOOKUP(AR714,'Annuity Cal'!$H$7:$BE$11,5,FALSE),(IF(AR714&lt;=(-1),AR714,0)))</f>
        <v>#N/A</v>
      </c>
      <c r="AS718" s="124" t="e">
        <f>IF($D714&gt;=1,($B713/HLOOKUP($D714,'Annuity Cal'!$H$7:$BE$11,2,FALSE))*HLOOKUP(AS714,'Annuity Cal'!$H$7:$BE$11,5,FALSE),(IF(AS714&lt;=(-1),AS714,0)))</f>
        <v>#N/A</v>
      </c>
      <c r="AT718" s="124" t="e">
        <f>IF($D714&gt;=1,($B713/HLOOKUP($D714,'Annuity Cal'!$H$7:$BE$11,2,FALSE))*HLOOKUP(AT714,'Annuity Cal'!$H$7:$BE$11,5,FALSE),(IF(AT714&lt;=(-1),AT714,0)))</f>
        <v>#N/A</v>
      </c>
      <c r="AU718" s="124" t="e">
        <f>IF($D714&gt;=1,($B713/HLOOKUP($D714,'Annuity Cal'!$H$7:$BE$11,2,FALSE))*HLOOKUP(AU714,'Annuity Cal'!$H$7:$BE$11,5,FALSE),(IF(AU714&lt;=(-1),AU714,0)))</f>
        <v>#N/A</v>
      </c>
      <c r="AV718" s="124" t="e">
        <f>IF($D714&gt;=1,($B713/HLOOKUP($D714,'Annuity Cal'!$H$7:$BE$11,2,FALSE))*HLOOKUP(AV714,'Annuity Cal'!$H$7:$BE$11,5,FALSE),(IF(AV714&lt;=(-1),AV714,0)))</f>
        <v>#N/A</v>
      </c>
      <c r="AW718" s="124" t="e">
        <f>IF($D714&gt;=1,($B713/HLOOKUP($D714,'Annuity Cal'!$H$7:$BE$11,2,FALSE))*HLOOKUP(AW714,'Annuity Cal'!$H$7:$BE$11,5,FALSE),(IF(AW714&lt;=(-1),AW714,0)))</f>
        <v>#N/A</v>
      </c>
      <c r="AX718" s="124" t="e">
        <f>IF($D714&gt;=1,($B713/HLOOKUP($D714,'Annuity Cal'!$H$7:$BE$11,2,FALSE))*HLOOKUP(AX714,'Annuity Cal'!$H$7:$BE$11,5,FALSE),(IF(AX714&lt;=(-1),AX714,0)))</f>
        <v>#N/A</v>
      </c>
      <c r="AY718" s="124" t="e">
        <f>IF($D714&gt;=1,($B713/HLOOKUP($D714,'Annuity Cal'!$H$7:$BE$11,2,FALSE))*HLOOKUP(AY714,'Annuity Cal'!$H$7:$BE$11,5,FALSE),(IF(AY714&lt;=(-1),AY714,0)))</f>
        <v>#N/A</v>
      </c>
      <c r="AZ718" s="124" t="e">
        <f>IF($D714&gt;=1,($B713/HLOOKUP($D714,'Annuity Cal'!$H$7:$BE$11,2,FALSE))*HLOOKUP(AZ714,'Annuity Cal'!$H$7:$BE$11,5,FALSE),(IF(AZ714&lt;=(-1),AZ714,0)))</f>
        <v>#N/A</v>
      </c>
      <c r="BA718" s="124" t="e">
        <f>IF($D714&gt;=1,($B713/HLOOKUP($D714,'Annuity Cal'!$H$7:$BE$11,2,FALSE))*HLOOKUP(BA714,'Annuity Cal'!$H$7:$BE$11,5,FALSE),(IF(BA714&lt;=(-1),BA714,0)))</f>
        <v>#N/A</v>
      </c>
      <c r="BB718" s="124" t="e">
        <f>IF($D714&gt;=1,($B713/HLOOKUP($D714,'Annuity Cal'!$H$7:$BE$11,2,FALSE))*HLOOKUP(BB714,'Annuity Cal'!$H$7:$BE$11,5,FALSE),(IF(BB714&lt;=(-1),BB714,0)))</f>
        <v>#N/A</v>
      </c>
      <c r="BC718" s="124" t="e">
        <f>IF($D714&gt;=1,($B713/HLOOKUP($D714,'Annuity Cal'!$H$7:$BE$11,2,FALSE))*HLOOKUP(BC714,'Annuity Cal'!$H$7:$BE$11,5,FALSE),(IF(BC714&lt;=(-1),BC714,0)))</f>
        <v>#N/A</v>
      </c>
      <c r="BD718" s="124" t="e">
        <f>IF($D714&gt;=1,($B713/HLOOKUP($D714,'Annuity Cal'!$H$7:$BE$11,2,FALSE))*HLOOKUP(BD714,'Annuity Cal'!$H$7:$BE$11,5,FALSE),(IF(BD714&lt;=(-1),BD714,0)))</f>
        <v>#N/A</v>
      </c>
      <c r="BE718" s="124" t="e">
        <f>IF($D714&gt;=1,($B713/HLOOKUP($D714,'Annuity Cal'!$H$7:$BE$11,2,FALSE))*HLOOKUP(BE714,'Annuity Cal'!$H$7:$BE$11,5,FALSE),(IF(BE714&lt;=(-1),BE714,0)))</f>
        <v>#N/A</v>
      </c>
      <c r="BF718" s="124" t="e">
        <f>IF($D714&gt;=1,($B713/HLOOKUP($D714,'Annuity Cal'!$H$7:$BE$11,2,FALSE))*HLOOKUP(BF714,'Annuity Cal'!$H$7:$BE$11,5,FALSE),(IF(BF714&lt;=(-1),BF714,0)))</f>
        <v>#N/A</v>
      </c>
      <c r="BG718" s="124" t="e">
        <f>IF($D714&gt;=1,($B713/HLOOKUP($D714,'Annuity Cal'!$H$7:$BE$11,2,FALSE))*HLOOKUP(BG714,'Annuity Cal'!$H$7:$BE$11,5,FALSE),(IF(BG714&lt;=(-1),BG714,0)))</f>
        <v>#N/A</v>
      </c>
      <c r="BH718" s="124" t="e">
        <f>IF($D714&gt;=1,($B713/HLOOKUP($D714,'Annuity Cal'!$H$7:$BE$11,2,FALSE))*HLOOKUP(BH714,'Annuity Cal'!$H$7:$BE$11,5,FALSE),(IF(BH714&lt;=(-1),BH714,0)))</f>
        <v>#N/A</v>
      </c>
      <c r="BI718" s="124" t="e">
        <f>IF($D714&gt;=1,($B713/HLOOKUP($D714,'Annuity Cal'!$H$7:$BE$11,2,FALSE))*HLOOKUP(BI714,'Annuity Cal'!$H$7:$BE$11,5,FALSE),(IF(BI714&lt;=(-1),BI714,0)))</f>
        <v>#N/A</v>
      </c>
      <c r="BJ718" s="124" t="e">
        <f>IF($D714&gt;=1,($B713/HLOOKUP($D714,'Annuity Cal'!$H$7:$BE$11,2,FALSE))*HLOOKUP(BJ714,'Annuity Cal'!$H$7:$BE$11,5,FALSE),(IF(BJ714&lt;=(-1),BJ714,0)))</f>
        <v>#N/A</v>
      </c>
      <c r="BK718" s="124" t="e">
        <f>IF($D714&gt;=1,($B713/HLOOKUP($D714,'Annuity Cal'!$H$7:$BE$11,2,FALSE))*HLOOKUP(BK714,'Annuity Cal'!$H$7:$BE$11,5,FALSE),(IF(BK714&lt;=(-1),BK714,0)))</f>
        <v>#N/A</v>
      </c>
      <c r="BL718" s="124" t="e">
        <f>IF($D714&gt;=1,($B713/HLOOKUP($D714,'Annuity Cal'!$H$7:$BE$11,2,FALSE))*HLOOKUP(BL714,'Annuity Cal'!$H$7:$BE$11,5,FALSE),(IF(BL714&lt;=(-1),BL714,0)))</f>
        <v>#N/A</v>
      </c>
      <c r="BM718" s="124" t="e">
        <f>IF($D714&gt;=1,($B713/HLOOKUP($D714,'Annuity Cal'!$H$7:$BE$11,2,FALSE))*HLOOKUP(BM714,'Annuity Cal'!$H$7:$BE$11,5,FALSE),(IF(BM714&lt;=(-1),BM714,0)))</f>
        <v>#N/A</v>
      </c>
      <c r="BN718" s="124" t="e">
        <f>IF($D714&gt;=1,($B713/HLOOKUP($D714,'Annuity Cal'!$H$7:$BE$11,2,FALSE))*HLOOKUP(BN714,'Annuity Cal'!$H$7:$BE$11,5,FALSE),(IF(BN714&lt;=(-1),BN714,0)))</f>
        <v>#N/A</v>
      </c>
    </row>
    <row r="719" spans="1:66" s="124" customFormat="1" hidden="1">
      <c r="D719" s="124">
        <f>D715-D716</f>
        <v>195341.89517528636</v>
      </c>
      <c r="E719" s="124">
        <f t="shared" ref="E719:BN719" si="3650">E715-E716</f>
        <v>0</v>
      </c>
      <c r="F719" s="124" t="e">
        <f t="shared" si="3650"/>
        <v>#N/A</v>
      </c>
      <c r="G719" s="124" t="e">
        <f t="shared" si="3650"/>
        <v>#N/A</v>
      </c>
      <c r="H719" s="124" t="e">
        <f t="shared" si="3650"/>
        <v>#N/A</v>
      </c>
      <c r="I719" s="124" t="e">
        <f t="shared" si="3650"/>
        <v>#N/A</v>
      </c>
      <c r="J719" s="124" t="e">
        <f t="shared" si="3650"/>
        <v>#N/A</v>
      </c>
      <c r="K719" s="124" t="e">
        <f t="shared" si="3650"/>
        <v>#N/A</v>
      </c>
      <c r="L719" s="124" t="e">
        <f t="shared" si="3650"/>
        <v>#N/A</v>
      </c>
      <c r="M719" s="124" t="e">
        <f t="shared" si="3650"/>
        <v>#N/A</v>
      </c>
      <c r="N719" s="124" t="e">
        <f t="shared" si="3650"/>
        <v>#N/A</v>
      </c>
      <c r="O719" s="124" t="e">
        <f t="shared" si="3650"/>
        <v>#N/A</v>
      </c>
      <c r="P719" s="124" t="e">
        <f t="shared" si="3650"/>
        <v>#N/A</v>
      </c>
      <c r="Q719" s="124" t="e">
        <f t="shared" si="3650"/>
        <v>#N/A</v>
      </c>
      <c r="R719" s="124" t="e">
        <f t="shared" si="3650"/>
        <v>#N/A</v>
      </c>
      <c r="S719" s="124" t="e">
        <f t="shared" si="3650"/>
        <v>#N/A</v>
      </c>
      <c r="T719" s="124" t="e">
        <f t="shared" si="3650"/>
        <v>#N/A</v>
      </c>
      <c r="U719" s="124" t="e">
        <f t="shared" si="3650"/>
        <v>#N/A</v>
      </c>
      <c r="V719" s="124" t="e">
        <f t="shared" si="3650"/>
        <v>#N/A</v>
      </c>
      <c r="W719" s="124" t="e">
        <f t="shared" si="3650"/>
        <v>#N/A</v>
      </c>
      <c r="X719" s="124" t="e">
        <f t="shared" si="3650"/>
        <v>#N/A</v>
      </c>
      <c r="Y719" s="124" t="e">
        <f t="shared" si="3650"/>
        <v>#N/A</v>
      </c>
      <c r="Z719" s="124" t="e">
        <f t="shared" si="3650"/>
        <v>#N/A</v>
      </c>
      <c r="AA719" s="124" t="e">
        <f t="shared" si="3650"/>
        <v>#N/A</v>
      </c>
      <c r="AB719" s="124" t="e">
        <f t="shared" si="3650"/>
        <v>#N/A</v>
      </c>
      <c r="AC719" s="124" t="e">
        <f t="shared" si="3650"/>
        <v>#N/A</v>
      </c>
      <c r="AD719" s="124" t="e">
        <f t="shared" si="3650"/>
        <v>#N/A</v>
      </c>
      <c r="AE719" s="124" t="e">
        <f t="shared" si="3650"/>
        <v>#N/A</v>
      </c>
      <c r="AF719" s="124" t="e">
        <f t="shared" si="3650"/>
        <v>#N/A</v>
      </c>
      <c r="AG719" s="124" t="e">
        <f t="shared" si="3650"/>
        <v>#N/A</v>
      </c>
      <c r="AH719" s="124" t="e">
        <f t="shared" si="3650"/>
        <v>#N/A</v>
      </c>
      <c r="AI719" s="124" t="e">
        <f t="shared" si="3650"/>
        <v>#N/A</v>
      </c>
      <c r="AJ719" s="124" t="e">
        <f t="shared" si="3650"/>
        <v>#N/A</v>
      </c>
      <c r="AK719" s="124" t="e">
        <f t="shared" si="3650"/>
        <v>#N/A</v>
      </c>
      <c r="AL719" s="124" t="e">
        <f t="shared" si="3650"/>
        <v>#N/A</v>
      </c>
      <c r="AM719" s="124" t="e">
        <f t="shared" si="3650"/>
        <v>#N/A</v>
      </c>
      <c r="AN719" s="124" t="e">
        <f t="shared" si="3650"/>
        <v>#N/A</v>
      </c>
      <c r="AO719" s="124" t="e">
        <f t="shared" si="3650"/>
        <v>#N/A</v>
      </c>
      <c r="AP719" s="124" t="e">
        <f t="shared" si="3650"/>
        <v>#N/A</v>
      </c>
      <c r="AQ719" s="124" t="e">
        <f t="shared" si="3650"/>
        <v>#N/A</v>
      </c>
      <c r="AR719" s="124" t="e">
        <f t="shared" si="3650"/>
        <v>#N/A</v>
      </c>
      <c r="AS719" s="124" t="e">
        <f t="shared" si="3650"/>
        <v>#N/A</v>
      </c>
      <c r="AT719" s="124" t="e">
        <f t="shared" si="3650"/>
        <v>#N/A</v>
      </c>
      <c r="AU719" s="124" t="e">
        <f t="shared" si="3650"/>
        <v>#N/A</v>
      </c>
      <c r="AV719" s="124" t="e">
        <f t="shared" si="3650"/>
        <v>#N/A</v>
      </c>
      <c r="AW719" s="124" t="e">
        <f t="shared" si="3650"/>
        <v>#N/A</v>
      </c>
      <c r="AX719" s="124" t="e">
        <f t="shared" si="3650"/>
        <v>#N/A</v>
      </c>
      <c r="AY719" s="124" t="e">
        <f t="shared" si="3650"/>
        <v>#N/A</v>
      </c>
      <c r="AZ719" s="124" t="e">
        <f t="shared" si="3650"/>
        <v>#N/A</v>
      </c>
      <c r="BA719" s="124" t="e">
        <f t="shared" si="3650"/>
        <v>#N/A</v>
      </c>
      <c r="BB719" s="124" t="e">
        <f t="shared" si="3650"/>
        <v>#N/A</v>
      </c>
      <c r="BC719" s="124" t="e">
        <f t="shared" si="3650"/>
        <v>#N/A</v>
      </c>
      <c r="BD719" s="124" t="e">
        <f t="shared" si="3650"/>
        <v>#N/A</v>
      </c>
      <c r="BE719" s="124" t="e">
        <f t="shared" si="3650"/>
        <v>#N/A</v>
      </c>
      <c r="BF719" s="124" t="e">
        <f t="shared" si="3650"/>
        <v>#N/A</v>
      </c>
      <c r="BG719" s="124" t="e">
        <f t="shared" si="3650"/>
        <v>#N/A</v>
      </c>
      <c r="BH719" s="124" t="e">
        <f t="shared" si="3650"/>
        <v>#N/A</v>
      </c>
      <c r="BI719" s="124" t="e">
        <f t="shared" si="3650"/>
        <v>#N/A</v>
      </c>
      <c r="BJ719" s="124" t="e">
        <f t="shared" si="3650"/>
        <v>#N/A</v>
      </c>
      <c r="BK719" s="124" t="e">
        <f t="shared" si="3650"/>
        <v>#N/A</v>
      </c>
      <c r="BL719" s="124" t="e">
        <f t="shared" si="3650"/>
        <v>#N/A</v>
      </c>
      <c r="BM719" s="124" t="e">
        <f t="shared" si="3650"/>
        <v>#N/A</v>
      </c>
      <c r="BN719" s="124" t="e">
        <f t="shared" si="3650"/>
        <v>#N/A</v>
      </c>
    </row>
    <row r="720" spans="1:66" s="124" customFormat="1" hidden="1"/>
    <row r="721" spans="3:66" s="124" customFormat="1" hidden="1">
      <c r="C721" s="124" t="s">
        <v>303</v>
      </c>
      <c r="E721" s="124">
        <f>D715</f>
        <v>380000</v>
      </c>
      <c r="F721" s="124">
        <f t="shared" ref="F721:U725" si="3651">E715</f>
        <v>195341.89517528636</v>
      </c>
      <c r="G721" s="124">
        <f t="shared" si="3651"/>
        <v>0</v>
      </c>
      <c r="H721" s="124" t="e">
        <f t="shared" si="3651"/>
        <v>#N/A</v>
      </c>
      <c r="I721" s="124" t="e">
        <f t="shared" si="3651"/>
        <v>#N/A</v>
      </c>
      <c r="J721" s="124" t="e">
        <f t="shared" si="3651"/>
        <v>#N/A</v>
      </c>
      <c r="K721" s="124" t="e">
        <f t="shared" si="3651"/>
        <v>#N/A</v>
      </c>
      <c r="L721" s="124" t="e">
        <f t="shared" si="3651"/>
        <v>#N/A</v>
      </c>
      <c r="M721" s="124" t="e">
        <f t="shared" si="3651"/>
        <v>#N/A</v>
      </c>
      <c r="N721" s="124" t="e">
        <f t="shared" si="3651"/>
        <v>#N/A</v>
      </c>
      <c r="O721" s="124" t="e">
        <f t="shared" si="3651"/>
        <v>#N/A</v>
      </c>
      <c r="P721" s="124" t="e">
        <f t="shared" si="3651"/>
        <v>#N/A</v>
      </c>
      <c r="Q721" s="124" t="e">
        <f t="shared" si="3651"/>
        <v>#N/A</v>
      </c>
      <c r="R721" s="124" t="e">
        <f t="shared" si="3651"/>
        <v>#N/A</v>
      </c>
      <c r="S721" s="124" t="e">
        <f t="shared" si="3651"/>
        <v>#N/A</v>
      </c>
      <c r="T721" s="124" t="e">
        <f t="shared" si="3651"/>
        <v>#N/A</v>
      </c>
      <c r="U721" s="124" t="e">
        <f t="shared" si="3651"/>
        <v>#N/A</v>
      </c>
      <c r="V721" s="124" t="e">
        <f t="shared" ref="V721:AK725" si="3652">U715</f>
        <v>#N/A</v>
      </c>
      <c r="W721" s="124" t="e">
        <f t="shared" si="3652"/>
        <v>#N/A</v>
      </c>
      <c r="X721" s="124" t="e">
        <f t="shared" si="3652"/>
        <v>#N/A</v>
      </c>
      <c r="Y721" s="124" t="e">
        <f t="shared" si="3652"/>
        <v>#N/A</v>
      </c>
      <c r="Z721" s="124" t="e">
        <f t="shared" si="3652"/>
        <v>#N/A</v>
      </c>
      <c r="AA721" s="124" t="e">
        <f t="shared" si="3652"/>
        <v>#N/A</v>
      </c>
      <c r="AB721" s="124" t="e">
        <f t="shared" si="3652"/>
        <v>#N/A</v>
      </c>
      <c r="AC721" s="124" t="e">
        <f t="shared" si="3652"/>
        <v>#N/A</v>
      </c>
      <c r="AD721" s="124" t="e">
        <f t="shared" si="3652"/>
        <v>#N/A</v>
      </c>
      <c r="AE721" s="124" t="e">
        <f t="shared" si="3652"/>
        <v>#N/A</v>
      </c>
      <c r="AF721" s="124" t="e">
        <f t="shared" si="3652"/>
        <v>#N/A</v>
      </c>
      <c r="AG721" s="124" t="e">
        <f t="shared" si="3652"/>
        <v>#N/A</v>
      </c>
      <c r="AH721" s="124" t="e">
        <f t="shared" si="3652"/>
        <v>#N/A</v>
      </c>
      <c r="AI721" s="124" t="e">
        <f t="shared" si="3652"/>
        <v>#N/A</v>
      </c>
      <c r="AJ721" s="124" t="e">
        <f t="shared" si="3652"/>
        <v>#N/A</v>
      </c>
      <c r="AK721" s="124" t="e">
        <f t="shared" si="3652"/>
        <v>#N/A</v>
      </c>
      <c r="AL721" s="124" t="e">
        <f t="shared" ref="AL721:BA725" si="3653">AK715</f>
        <v>#N/A</v>
      </c>
      <c r="AM721" s="124" t="e">
        <f t="shared" si="3653"/>
        <v>#N/A</v>
      </c>
      <c r="AN721" s="124" t="e">
        <f t="shared" si="3653"/>
        <v>#N/A</v>
      </c>
      <c r="AO721" s="124" t="e">
        <f t="shared" si="3653"/>
        <v>#N/A</v>
      </c>
      <c r="AP721" s="124" t="e">
        <f t="shared" si="3653"/>
        <v>#N/A</v>
      </c>
      <c r="AQ721" s="124" t="e">
        <f t="shared" si="3653"/>
        <v>#N/A</v>
      </c>
      <c r="AR721" s="124" t="e">
        <f t="shared" si="3653"/>
        <v>#N/A</v>
      </c>
      <c r="AS721" s="124" t="e">
        <f t="shared" si="3653"/>
        <v>#N/A</v>
      </c>
      <c r="AT721" s="124" t="e">
        <f t="shared" si="3653"/>
        <v>#N/A</v>
      </c>
      <c r="AU721" s="124" t="e">
        <f t="shared" si="3653"/>
        <v>#N/A</v>
      </c>
      <c r="AV721" s="124" t="e">
        <f t="shared" si="3653"/>
        <v>#N/A</v>
      </c>
      <c r="AW721" s="124" t="e">
        <f t="shared" si="3653"/>
        <v>#N/A</v>
      </c>
      <c r="AX721" s="124" t="e">
        <f t="shared" si="3653"/>
        <v>#N/A</v>
      </c>
      <c r="AY721" s="124" t="e">
        <f t="shared" si="3653"/>
        <v>#N/A</v>
      </c>
      <c r="AZ721" s="124" t="e">
        <f t="shared" si="3653"/>
        <v>#N/A</v>
      </c>
      <c r="BA721" s="124" t="e">
        <f t="shared" si="3653"/>
        <v>#N/A</v>
      </c>
      <c r="BB721" s="124" t="e">
        <f t="shared" ref="BB721:BN725" si="3654">BA715</f>
        <v>#N/A</v>
      </c>
      <c r="BC721" s="124" t="e">
        <f t="shared" si="3654"/>
        <v>#N/A</v>
      </c>
      <c r="BD721" s="124" t="e">
        <f t="shared" si="3654"/>
        <v>#N/A</v>
      </c>
      <c r="BE721" s="124" t="e">
        <f t="shared" si="3654"/>
        <v>#N/A</v>
      </c>
      <c r="BF721" s="124" t="e">
        <f t="shared" si="3654"/>
        <v>#N/A</v>
      </c>
      <c r="BG721" s="124" t="e">
        <f t="shared" si="3654"/>
        <v>#N/A</v>
      </c>
      <c r="BH721" s="124" t="e">
        <f t="shared" si="3654"/>
        <v>#N/A</v>
      </c>
      <c r="BI721" s="124" t="e">
        <f t="shared" si="3654"/>
        <v>#N/A</v>
      </c>
      <c r="BJ721" s="124" t="e">
        <f t="shared" si="3654"/>
        <v>#N/A</v>
      </c>
      <c r="BK721" s="124" t="e">
        <f t="shared" si="3654"/>
        <v>#N/A</v>
      </c>
      <c r="BL721" s="124" t="e">
        <f t="shared" si="3654"/>
        <v>#N/A</v>
      </c>
      <c r="BM721" s="124" t="e">
        <f t="shared" si="3654"/>
        <v>#N/A</v>
      </c>
      <c r="BN721" s="124" t="e">
        <f t="shared" si="3654"/>
        <v>#N/A</v>
      </c>
    </row>
    <row r="722" spans="3:66" s="124" customFormat="1" hidden="1">
      <c r="C722" s="124" t="s">
        <v>29</v>
      </c>
      <c r="E722" s="124">
        <f t="shared" ref="E722:E725" si="3655">D716</f>
        <v>184658.10482471364</v>
      </c>
      <c r="F722" s="124">
        <f t="shared" si="3651"/>
        <v>195341.89517528636</v>
      </c>
      <c r="G722" s="124" t="e">
        <f t="shared" si="3651"/>
        <v>#N/A</v>
      </c>
      <c r="H722" s="124" t="e">
        <f t="shared" si="3651"/>
        <v>#N/A</v>
      </c>
      <c r="I722" s="124" t="e">
        <f t="shared" si="3651"/>
        <v>#N/A</v>
      </c>
      <c r="J722" s="124" t="e">
        <f t="shared" si="3651"/>
        <v>#N/A</v>
      </c>
      <c r="K722" s="124" t="e">
        <f t="shared" si="3651"/>
        <v>#N/A</v>
      </c>
      <c r="L722" s="124" t="e">
        <f t="shared" si="3651"/>
        <v>#N/A</v>
      </c>
      <c r="M722" s="124" t="e">
        <f t="shared" si="3651"/>
        <v>#N/A</v>
      </c>
      <c r="N722" s="124" t="e">
        <f t="shared" si="3651"/>
        <v>#N/A</v>
      </c>
      <c r="O722" s="124" t="e">
        <f t="shared" si="3651"/>
        <v>#N/A</v>
      </c>
      <c r="P722" s="124" t="e">
        <f t="shared" si="3651"/>
        <v>#N/A</v>
      </c>
      <c r="Q722" s="124" t="e">
        <f t="shared" si="3651"/>
        <v>#N/A</v>
      </c>
      <c r="R722" s="124" t="e">
        <f t="shared" si="3651"/>
        <v>#N/A</v>
      </c>
      <c r="S722" s="124" t="e">
        <f t="shared" si="3651"/>
        <v>#N/A</v>
      </c>
      <c r="T722" s="124" t="e">
        <f t="shared" si="3651"/>
        <v>#N/A</v>
      </c>
      <c r="U722" s="124" t="e">
        <f t="shared" si="3651"/>
        <v>#N/A</v>
      </c>
      <c r="V722" s="124" t="e">
        <f t="shared" si="3652"/>
        <v>#N/A</v>
      </c>
      <c r="W722" s="124" t="e">
        <f t="shared" si="3652"/>
        <v>#N/A</v>
      </c>
      <c r="X722" s="124" t="e">
        <f t="shared" si="3652"/>
        <v>#N/A</v>
      </c>
      <c r="Y722" s="124" t="e">
        <f t="shared" si="3652"/>
        <v>#N/A</v>
      </c>
      <c r="Z722" s="124" t="e">
        <f t="shared" si="3652"/>
        <v>#N/A</v>
      </c>
      <c r="AA722" s="124" t="e">
        <f t="shared" si="3652"/>
        <v>#N/A</v>
      </c>
      <c r="AB722" s="124" t="e">
        <f t="shared" si="3652"/>
        <v>#N/A</v>
      </c>
      <c r="AC722" s="124" t="e">
        <f t="shared" si="3652"/>
        <v>#N/A</v>
      </c>
      <c r="AD722" s="124" t="e">
        <f t="shared" si="3652"/>
        <v>#N/A</v>
      </c>
      <c r="AE722" s="124" t="e">
        <f t="shared" si="3652"/>
        <v>#N/A</v>
      </c>
      <c r="AF722" s="124" t="e">
        <f t="shared" si="3652"/>
        <v>#N/A</v>
      </c>
      <c r="AG722" s="124" t="e">
        <f t="shared" si="3652"/>
        <v>#N/A</v>
      </c>
      <c r="AH722" s="124" t="e">
        <f t="shared" si="3652"/>
        <v>#N/A</v>
      </c>
      <c r="AI722" s="124" t="e">
        <f t="shared" si="3652"/>
        <v>#N/A</v>
      </c>
      <c r="AJ722" s="124" t="e">
        <f t="shared" si="3652"/>
        <v>#N/A</v>
      </c>
      <c r="AK722" s="124" t="e">
        <f t="shared" si="3652"/>
        <v>#N/A</v>
      </c>
      <c r="AL722" s="124" t="e">
        <f t="shared" si="3653"/>
        <v>#N/A</v>
      </c>
      <c r="AM722" s="124" t="e">
        <f t="shared" si="3653"/>
        <v>#N/A</v>
      </c>
      <c r="AN722" s="124" t="e">
        <f t="shared" si="3653"/>
        <v>#N/A</v>
      </c>
      <c r="AO722" s="124" t="e">
        <f t="shared" si="3653"/>
        <v>#N/A</v>
      </c>
      <c r="AP722" s="124" t="e">
        <f t="shared" si="3653"/>
        <v>#N/A</v>
      </c>
      <c r="AQ722" s="124" t="e">
        <f t="shared" si="3653"/>
        <v>#N/A</v>
      </c>
      <c r="AR722" s="124" t="e">
        <f t="shared" si="3653"/>
        <v>#N/A</v>
      </c>
      <c r="AS722" s="124" t="e">
        <f t="shared" si="3653"/>
        <v>#N/A</v>
      </c>
      <c r="AT722" s="124" t="e">
        <f t="shared" si="3653"/>
        <v>#N/A</v>
      </c>
      <c r="AU722" s="124" t="e">
        <f t="shared" si="3653"/>
        <v>#N/A</v>
      </c>
      <c r="AV722" s="124" t="e">
        <f t="shared" si="3653"/>
        <v>#N/A</v>
      </c>
      <c r="AW722" s="124" t="e">
        <f t="shared" si="3653"/>
        <v>#N/A</v>
      </c>
      <c r="AX722" s="124" t="e">
        <f t="shared" si="3653"/>
        <v>#N/A</v>
      </c>
      <c r="AY722" s="124" t="e">
        <f t="shared" si="3653"/>
        <v>#N/A</v>
      </c>
      <c r="AZ722" s="124" t="e">
        <f t="shared" si="3653"/>
        <v>#N/A</v>
      </c>
      <c r="BA722" s="124" t="e">
        <f t="shared" si="3653"/>
        <v>#N/A</v>
      </c>
      <c r="BB722" s="124" t="e">
        <f t="shared" si="3654"/>
        <v>#N/A</v>
      </c>
      <c r="BC722" s="124" t="e">
        <f t="shared" si="3654"/>
        <v>#N/A</v>
      </c>
      <c r="BD722" s="124" t="e">
        <f t="shared" si="3654"/>
        <v>#N/A</v>
      </c>
      <c r="BE722" s="124" t="e">
        <f t="shared" si="3654"/>
        <v>#N/A</v>
      </c>
      <c r="BF722" s="124" t="e">
        <f t="shared" si="3654"/>
        <v>#N/A</v>
      </c>
      <c r="BG722" s="124" t="e">
        <f t="shared" si="3654"/>
        <v>#N/A</v>
      </c>
      <c r="BH722" s="124" t="e">
        <f t="shared" si="3654"/>
        <v>#N/A</v>
      </c>
      <c r="BI722" s="124" t="e">
        <f t="shared" si="3654"/>
        <v>#N/A</v>
      </c>
      <c r="BJ722" s="124" t="e">
        <f t="shared" si="3654"/>
        <v>#N/A</v>
      </c>
      <c r="BK722" s="124" t="e">
        <f t="shared" si="3654"/>
        <v>#N/A</v>
      </c>
      <c r="BL722" s="124" t="e">
        <f t="shared" si="3654"/>
        <v>#N/A</v>
      </c>
      <c r="BM722" s="124" t="e">
        <f t="shared" si="3654"/>
        <v>#N/A</v>
      </c>
      <c r="BN722" s="124" t="e">
        <f t="shared" si="3654"/>
        <v>#N/A</v>
      </c>
    </row>
    <row r="723" spans="3:66" s="124" customFormat="1" hidden="1">
      <c r="C723" s="124" t="s">
        <v>31</v>
      </c>
      <c r="E723" s="124">
        <f t="shared" si="3655"/>
        <v>16175.87417882617</v>
      </c>
      <c r="F723" s="124">
        <f t="shared" si="3651"/>
        <v>5492.0838282534514</v>
      </c>
      <c r="G723" s="124" t="e">
        <f t="shared" si="3651"/>
        <v>#N/A</v>
      </c>
      <c r="H723" s="124" t="e">
        <f t="shared" si="3651"/>
        <v>#N/A</v>
      </c>
      <c r="I723" s="124" t="e">
        <f t="shared" si="3651"/>
        <v>#N/A</v>
      </c>
      <c r="J723" s="124" t="e">
        <f t="shared" si="3651"/>
        <v>#N/A</v>
      </c>
      <c r="K723" s="124" t="e">
        <f t="shared" si="3651"/>
        <v>#N/A</v>
      </c>
      <c r="L723" s="124" t="e">
        <f t="shared" si="3651"/>
        <v>#N/A</v>
      </c>
      <c r="M723" s="124" t="e">
        <f t="shared" si="3651"/>
        <v>#N/A</v>
      </c>
      <c r="N723" s="124" t="e">
        <f t="shared" si="3651"/>
        <v>#N/A</v>
      </c>
      <c r="O723" s="124" t="e">
        <f t="shared" si="3651"/>
        <v>#N/A</v>
      </c>
      <c r="P723" s="124" t="e">
        <f t="shared" si="3651"/>
        <v>#N/A</v>
      </c>
      <c r="Q723" s="124" t="e">
        <f t="shared" si="3651"/>
        <v>#N/A</v>
      </c>
      <c r="R723" s="124" t="e">
        <f t="shared" si="3651"/>
        <v>#N/A</v>
      </c>
      <c r="S723" s="124" t="e">
        <f t="shared" si="3651"/>
        <v>#N/A</v>
      </c>
      <c r="T723" s="124" t="e">
        <f t="shared" si="3651"/>
        <v>#N/A</v>
      </c>
      <c r="U723" s="124" t="e">
        <f t="shared" si="3651"/>
        <v>#N/A</v>
      </c>
      <c r="V723" s="124" t="e">
        <f t="shared" si="3652"/>
        <v>#N/A</v>
      </c>
      <c r="W723" s="124" t="e">
        <f t="shared" si="3652"/>
        <v>#N/A</v>
      </c>
      <c r="X723" s="124" t="e">
        <f t="shared" si="3652"/>
        <v>#N/A</v>
      </c>
      <c r="Y723" s="124" t="e">
        <f t="shared" si="3652"/>
        <v>#N/A</v>
      </c>
      <c r="Z723" s="124" t="e">
        <f t="shared" si="3652"/>
        <v>#N/A</v>
      </c>
      <c r="AA723" s="124" t="e">
        <f t="shared" si="3652"/>
        <v>#N/A</v>
      </c>
      <c r="AB723" s="124" t="e">
        <f t="shared" si="3652"/>
        <v>#N/A</v>
      </c>
      <c r="AC723" s="124" t="e">
        <f t="shared" si="3652"/>
        <v>#N/A</v>
      </c>
      <c r="AD723" s="124" t="e">
        <f t="shared" si="3652"/>
        <v>#N/A</v>
      </c>
      <c r="AE723" s="124" t="e">
        <f t="shared" si="3652"/>
        <v>#N/A</v>
      </c>
      <c r="AF723" s="124" t="e">
        <f t="shared" si="3652"/>
        <v>#N/A</v>
      </c>
      <c r="AG723" s="124" t="e">
        <f t="shared" si="3652"/>
        <v>#N/A</v>
      </c>
      <c r="AH723" s="124" t="e">
        <f t="shared" si="3652"/>
        <v>#N/A</v>
      </c>
      <c r="AI723" s="124" t="e">
        <f t="shared" si="3652"/>
        <v>#N/A</v>
      </c>
      <c r="AJ723" s="124" t="e">
        <f t="shared" si="3652"/>
        <v>#N/A</v>
      </c>
      <c r="AK723" s="124" t="e">
        <f t="shared" si="3652"/>
        <v>#N/A</v>
      </c>
      <c r="AL723" s="124" t="e">
        <f t="shared" si="3653"/>
        <v>#N/A</v>
      </c>
      <c r="AM723" s="124" t="e">
        <f t="shared" si="3653"/>
        <v>#N/A</v>
      </c>
      <c r="AN723" s="124" t="e">
        <f t="shared" si="3653"/>
        <v>#N/A</v>
      </c>
      <c r="AO723" s="124" t="e">
        <f t="shared" si="3653"/>
        <v>#N/A</v>
      </c>
      <c r="AP723" s="124" t="e">
        <f t="shared" si="3653"/>
        <v>#N/A</v>
      </c>
      <c r="AQ723" s="124" t="e">
        <f t="shared" si="3653"/>
        <v>#N/A</v>
      </c>
      <c r="AR723" s="124" t="e">
        <f t="shared" si="3653"/>
        <v>#N/A</v>
      </c>
      <c r="AS723" s="124" t="e">
        <f t="shared" si="3653"/>
        <v>#N/A</v>
      </c>
      <c r="AT723" s="124" t="e">
        <f t="shared" si="3653"/>
        <v>#N/A</v>
      </c>
      <c r="AU723" s="124" t="e">
        <f t="shared" si="3653"/>
        <v>#N/A</v>
      </c>
      <c r="AV723" s="124" t="e">
        <f t="shared" si="3653"/>
        <v>#N/A</v>
      </c>
      <c r="AW723" s="124" t="e">
        <f t="shared" si="3653"/>
        <v>#N/A</v>
      </c>
      <c r="AX723" s="124" t="e">
        <f t="shared" si="3653"/>
        <v>#N/A</v>
      </c>
      <c r="AY723" s="124" t="e">
        <f t="shared" si="3653"/>
        <v>#N/A</v>
      </c>
      <c r="AZ723" s="124" t="e">
        <f t="shared" si="3653"/>
        <v>#N/A</v>
      </c>
      <c r="BA723" s="124" t="e">
        <f t="shared" si="3653"/>
        <v>#N/A</v>
      </c>
      <c r="BB723" s="124" t="e">
        <f t="shared" si="3654"/>
        <v>#N/A</v>
      </c>
      <c r="BC723" s="124" t="e">
        <f t="shared" si="3654"/>
        <v>#N/A</v>
      </c>
      <c r="BD723" s="124" t="e">
        <f t="shared" si="3654"/>
        <v>#N/A</v>
      </c>
      <c r="BE723" s="124" t="e">
        <f t="shared" si="3654"/>
        <v>#N/A</v>
      </c>
      <c r="BF723" s="124" t="e">
        <f t="shared" si="3654"/>
        <v>#N/A</v>
      </c>
      <c r="BG723" s="124" t="e">
        <f t="shared" si="3654"/>
        <v>#N/A</v>
      </c>
      <c r="BH723" s="124" t="e">
        <f t="shared" si="3654"/>
        <v>#N/A</v>
      </c>
      <c r="BI723" s="124" t="e">
        <f t="shared" si="3654"/>
        <v>#N/A</v>
      </c>
      <c r="BJ723" s="124" t="e">
        <f t="shared" si="3654"/>
        <v>#N/A</v>
      </c>
      <c r="BK723" s="124" t="e">
        <f t="shared" si="3654"/>
        <v>#N/A</v>
      </c>
      <c r="BL723" s="124" t="e">
        <f t="shared" si="3654"/>
        <v>#N/A</v>
      </c>
      <c r="BM723" s="124" t="e">
        <f t="shared" si="3654"/>
        <v>#N/A</v>
      </c>
      <c r="BN723" s="124" t="e">
        <f t="shared" si="3654"/>
        <v>#N/A</v>
      </c>
    </row>
    <row r="724" spans="3:66" s="124" customFormat="1" hidden="1">
      <c r="C724" s="124" t="s">
        <v>33</v>
      </c>
      <c r="E724" s="124">
        <f t="shared" si="3655"/>
        <v>200833.9790035398</v>
      </c>
      <c r="F724" s="124">
        <f t="shared" si="3651"/>
        <v>200833.9790035398</v>
      </c>
      <c r="G724" s="124" t="e">
        <f t="shared" si="3651"/>
        <v>#N/A</v>
      </c>
      <c r="H724" s="124" t="e">
        <f t="shared" si="3651"/>
        <v>#N/A</v>
      </c>
      <c r="I724" s="124" t="e">
        <f t="shared" si="3651"/>
        <v>#N/A</v>
      </c>
      <c r="J724" s="124" t="e">
        <f t="shared" si="3651"/>
        <v>#N/A</v>
      </c>
      <c r="K724" s="124" t="e">
        <f t="shared" si="3651"/>
        <v>#N/A</v>
      </c>
      <c r="L724" s="124" t="e">
        <f t="shared" si="3651"/>
        <v>#N/A</v>
      </c>
      <c r="M724" s="124" t="e">
        <f t="shared" si="3651"/>
        <v>#N/A</v>
      </c>
      <c r="N724" s="124" t="e">
        <f t="shared" si="3651"/>
        <v>#N/A</v>
      </c>
      <c r="O724" s="124" t="e">
        <f t="shared" si="3651"/>
        <v>#N/A</v>
      </c>
      <c r="P724" s="124" t="e">
        <f t="shared" si="3651"/>
        <v>#N/A</v>
      </c>
      <c r="Q724" s="124" t="e">
        <f t="shared" si="3651"/>
        <v>#N/A</v>
      </c>
      <c r="R724" s="124" t="e">
        <f t="shared" si="3651"/>
        <v>#N/A</v>
      </c>
      <c r="S724" s="124" t="e">
        <f t="shared" si="3651"/>
        <v>#N/A</v>
      </c>
      <c r="T724" s="124" t="e">
        <f t="shared" si="3651"/>
        <v>#N/A</v>
      </c>
      <c r="U724" s="124" t="e">
        <f t="shared" si="3651"/>
        <v>#N/A</v>
      </c>
      <c r="V724" s="124" t="e">
        <f t="shared" si="3652"/>
        <v>#N/A</v>
      </c>
      <c r="W724" s="124" t="e">
        <f t="shared" si="3652"/>
        <v>#N/A</v>
      </c>
      <c r="X724" s="124" t="e">
        <f t="shared" si="3652"/>
        <v>#N/A</v>
      </c>
      <c r="Y724" s="124" t="e">
        <f t="shared" si="3652"/>
        <v>#N/A</v>
      </c>
      <c r="Z724" s="124" t="e">
        <f t="shared" si="3652"/>
        <v>#N/A</v>
      </c>
      <c r="AA724" s="124" t="e">
        <f t="shared" si="3652"/>
        <v>#N/A</v>
      </c>
      <c r="AB724" s="124" t="e">
        <f t="shared" si="3652"/>
        <v>#N/A</v>
      </c>
      <c r="AC724" s="124" t="e">
        <f t="shared" si="3652"/>
        <v>#N/A</v>
      </c>
      <c r="AD724" s="124" t="e">
        <f t="shared" si="3652"/>
        <v>#N/A</v>
      </c>
      <c r="AE724" s="124" t="e">
        <f t="shared" si="3652"/>
        <v>#N/A</v>
      </c>
      <c r="AF724" s="124" t="e">
        <f t="shared" si="3652"/>
        <v>#N/A</v>
      </c>
      <c r="AG724" s="124" t="e">
        <f t="shared" si="3652"/>
        <v>#N/A</v>
      </c>
      <c r="AH724" s="124" t="e">
        <f t="shared" si="3652"/>
        <v>#N/A</v>
      </c>
      <c r="AI724" s="124" t="e">
        <f t="shared" si="3652"/>
        <v>#N/A</v>
      </c>
      <c r="AJ724" s="124" t="e">
        <f t="shared" si="3652"/>
        <v>#N/A</v>
      </c>
      <c r="AK724" s="124" t="e">
        <f t="shared" si="3652"/>
        <v>#N/A</v>
      </c>
      <c r="AL724" s="124" t="e">
        <f t="shared" si="3653"/>
        <v>#N/A</v>
      </c>
      <c r="AM724" s="124" t="e">
        <f t="shared" si="3653"/>
        <v>#N/A</v>
      </c>
      <c r="AN724" s="124" t="e">
        <f t="shared" si="3653"/>
        <v>#N/A</v>
      </c>
      <c r="AO724" s="124" t="e">
        <f t="shared" si="3653"/>
        <v>#N/A</v>
      </c>
      <c r="AP724" s="124" t="e">
        <f t="shared" si="3653"/>
        <v>#N/A</v>
      </c>
      <c r="AQ724" s="124" t="e">
        <f t="shared" si="3653"/>
        <v>#N/A</v>
      </c>
      <c r="AR724" s="124" t="e">
        <f t="shared" si="3653"/>
        <v>#N/A</v>
      </c>
      <c r="AS724" s="124" t="e">
        <f t="shared" si="3653"/>
        <v>#N/A</v>
      </c>
      <c r="AT724" s="124" t="e">
        <f t="shared" si="3653"/>
        <v>#N/A</v>
      </c>
      <c r="AU724" s="124" t="e">
        <f t="shared" si="3653"/>
        <v>#N/A</v>
      </c>
      <c r="AV724" s="124" t="e">
        <f t="shared" si="3653"/>
        <v>#N/A</v>
      </c>
      <c r="AW724" s="124" t="e">
        <f t="shared" si="3653"/>
        <v>#N/A</v>
      </c>
      <c r="AX724" s="124" t="e">
        <f t="shared" si="3653"/>
        <v>#N/A</v>
      </c>
      <c r="AY724" s="124" t="e">
        <f t="shared" si="3653"/>
        <v>#N/A</v>
      </c>
      <c r="AZ724" s="124" t="e">
        <f t="shared" si="3653"/>
        <v>#N/A</v>
      </c>
      <c r="BA724" s="124" t="e">
        <f t="shared" si="3653"/>
        <v>#N/A</v>
      </c>
      <c r="BB724" s="124" t="e">
        <f t="shared" si="3654"/>
        <v>#N/A</v>
      </c>
      <c r="BC724" s="124" t="e">
        <f t="shared" si="3654"/>
        <v>#N/A</v>
      </c>
      <c r="BD724" s="124" t="e">
        <f t="shared" si="3654"/>
        <v>#N/A</v>
      </c>
      <c r="BE724" s="124" t="e">
        <f t="shared" si="3654"/>
        <v>#N/A</v>
      </c>
      <c r="BF724" s="124" t="e">
        <f t="shared" si="3654"/>
        <v>#N/A</v>
      </c>
      <c r="BG724" s="124" t="e">
        <f t="shared" si="3654"/>
        <v>#N/A</v>
      </c>
      <c r="BH724" s="124" t="e">
        <f t="shared" si="3654"/>
        <v>#N/A</v>
      </c>
      <c r="BI724" s="124" t="e">
        <f t="shared" si="3654"/>
        <v>#N/A</v>
      </c>
      <c r="BJ724" s="124" t="e">
        <f t="shared" si="3654"/>
        <v>#N/A</v>
      </c>
      <c r="BK724" s="124" t="e">
        <f t="shared" si="3654"/>
        <v>#N/A</v>
      </c>
      <c r="BL724" s="124" t="e">
        <f t="shared" si="3654"/>
        <v>#N/A</v>
      </c>
      <c r="BM724" s="124" t="e">
        <f t="shared" si="3654"/>
        <v>#N/A</v>
      </c>
      <c r="BN724" s="124" t="e">
        <f t="shared" si="3654"/>
        <v>#N/A</v>
      </c>
    </row>
    <row r="725" spans="3:66" s="124" customFormat="1" hidden="1">
      <c r="C725" s="124" t="s">
        <v>304</v>
      </c>
      <c r="E725" s="124">
        <f t="shared" si="3655"/>
        <v>195341.89517528636</v>
      </c>
      <c r="F725" s="124">
        <f t="shared" si="3651"/>
        <v>0</v>
      </c>
      <c r="G725" s="124" t="e">
        <f t="shared" si="3651"/>
        <v>#N/A</v>
      </c>
      <c r="H725" s="124" t="e">
        <f t="shared" si="3651"/>
        <v>#N/A</v>
      </c>
      <c r="I725" s="124" t="e">
        <f t="shared" si="3651"/>
        <v>#N/A</v>
      </c>
      <c r="J725" s="124" t="e">
        <f t="shared" si="3651"/>
        <v>#N/A</v>
      </c>
      <c r="K725" s="124" t="e">
        <f t="shared" si="3651"/>
        <v>#N/A</v>
      </c>
      <c r="L725" s="124" t="e">
        <f t="shared" si="3651"/>
        <v>#N/A</v>
      </c>
      <c r="M725" s="124" t="e">
        <f t="shared" si="3651"/>
        <v>#N/A</v>
      </c>
      <c r="N725" s="124" t="e">
        <f t="shared" si="3651"/>
        <v>#N/A</v>
      </c>
      <c r="O725" s="124" t="e">
        <f t="shared" si="3651"/>
        <v>#N/A</v>
      </c>
      <c r="P725" s="124" t="e">
        <f t="shared" si="3651"/>
        <v>#N/A</v>
      </c>
      <c r="Q725" s="124" t="e">
        <f t="shared" si="3651"/>
        <v>#N/A</v>
      </c>
      <c r="R725" s="124" t="e">
        <f t="shared" si="3651"/>
        <v>#N/A</v>
      </c>
      <c r="S725" s="124" t="e">
        <f t="shared" si="3651"/>
        <v>#N/A</v>
      </c>
      <c r="T725" s="124" t="e">
        <f t="shared" si="3651"/>
        <v>#N/A</v>
      </c>
      <c r="U725" s="124" t="e">
        <f t="shared" si="3651"/>
        <v>#N/A</v>
      </c>
      <c r="V725" s="124" t="e">
        <f t="shared" si="3652"/>
        <v>#N/A</v>
      </c>
      <c r="W725" s="124" t="e">
        <f t="shared" si="3652"/>
        <v>#N/A</v>
      </c>
      <c r="X725" s="124" t="e">
        <f t="shared" si="3652"/>
        <v>#N/A</v>
      </c>
      <c r="Y725" s="124" t="e">
        <f t="shared" si="3652"/>
        <v>#N/A</v>
      </c>
      <c r="Z725" s="124" t="e">
        <f t="shared" si="3652"/>
        <v>#N/A</v>
      </c>
      <c r="AA725" s="124" t="e">
        <f t="shared" si="3652"/>
        <v>#N/A</v>
      </c>
      <c r="AB725" s="124" t="e">
        <f t="shared" si="3652"/>
        <v>#N/A</v>
      </c>
      <c r="AC725" s="124" t="e">
        <f t="shared" si="3652"/>
        <v>#N/A</v>
      </c>
      <c r="AD725" s="124" t="e">
        <f t="shared" si="3652"/>
        <v>#N/A</v>
      </c>
      <c r="AE725" s="124" t="e">
        <f t="shared" si="3652"/>
        <v>#N/A</v>
      </c>
      <c r="AF725" s="124" t="e">
        <f t="shared" si="3652"/>
        <v>#N/A</v>
      </c>
      <c r="AG725" s="124" t="e">
        <f t="shared" si="3652"/>
        <v>#N/A</v>
      </c>
      <c r="AH725" s="124" t="e">
        <f t="shared" si="3652"/>
        <v>#N/A</v>
      </c>
      <c r="AI725" s="124" t="e">
        <f t="shared" si="3652"/>
        <v>#N/A</v>
      </c>
      <c r="AJ725" s="124" t="e">
        <f t="shared" si="3652"/>
        <v>#N/A</v>
      </c>
      <c r="AK725" s="124" t="e">
        <f t="shared" si="3652"/>
        <v>#N/A</v>
      </c>
      <c r="AL725" s="124" t="e">
        <f t="shared" si="3653"/>
        <v>#N/A</v>
      </c>
      <c r="AM725" s="124" t="e">
        <f t="shared" si="3653"/>
        <v>#N/A</v>
      </c>
      <c r="AN725" s="124" t="e">
        <f t="shared" si="3653"/>
        <v>#N/A</v>
      </c>
      <c r="AO725" s="124" t="e">
        <f t="shared" si="3653"/>
        <v>#N/A</v>
      </c>
      <c r="AP725" s="124" t="e">
        <f t="shared" si="3653"/>
        <v>#N/A</v>
      </c>
      <c r="AQ725" s="124" t="e">
        <f t="shared" si="3653"/>
        <v>#N/A</v>
      </c>
      <c r="AR725" s="124" t="e">
        <f t="shared" si="3653"/>
        <v>#N/A</v>
      </c>
      <c r="AS725" s="124" t="e">
        <f t="shared" si="3653"/>
        <v>#N/A</v>
      </c>
      <c r="AT725" s="124" t="e">
        <f t="shared" si="3653"/>
        <v>#N/A</v>
      </c>
      <c r="AU725" s="124" t="e">
        <f t="shared" si="3653"/>
        <v>#N/A</v>
      </c>
      <c r="AV725" s="124" t="e">
        <f t="shared" si="3653"/>
        <v>#N/A</v>
      </c>
      <c r="AW725" s="124" t="e">
        <f t="shared" si="3653"/>
        <v>#N/A</v>
      </c>
      <c r="AX725" s="124" t="e">
        <f t="shared" si="3653"/>
        <v>#N/A</v>
      </c>
      <c r="AY725" s="124" t="e">
        <f t="shared" si="3653"/>
        <v>#N/A</v>
      </c>
      <c r="AZ725" s="124" t="e">
        <f t="shared" si="3653"/>
        <v>#N/A</v>
      </c>
      <c r="BA725" s="124" t="e">
        <f t="shared" si="3653"/>
        <v>#N/A</v>
      </c>
      <c r="BB725" s="124" t="e">
        <f t="shared" si="3654"/>
        <v>#N/A</v>
      </c>
      <c r="BC725" s="124" t="e">
        <f t="shared" si="3654"/>
        <v>#N/A</v>
      </c>
      <c r="BD725" s="124" t="e">
        <f t="shared" si="3654"/>
        <v>#N/A</v>
      </c>
      <c r="BE725" s="124" t="e">
        <f t="shared" si="3654"/>
        <v>#N/A</v>
      </c>
      <c r="BF725" s="124" t="e">
        <f t="shared" si="3654"/>
        <v>#N/A</v>
      </c>
      <c r="BG725" s="124" t="e">
        <f t="shared" si="3654"/>
        <v>#N/A</v>
      </c>
      <c r="BH725" s="124" t="e">
        <f t="shared" si="3654"/>
        <v>#N/A</v>
      </c>
      <c r="BI725" s="124" t="e">
        <f t="shared" si="3654"/>
        <v>#N/A</v>
      </c>
      <c r="BJ725" s="124" t="e">
        <f t="shared" si="3654"/>
        <v>#N/A</v>
      </c>
      <c r="BK725" s="124" t="e">
        <f t="shared" si="3654"/>
        <v>#N/A</v>
      </c>
      <c r="BL725" s="124" t="e">
        <f t="shared" si="3654"/>
        <v>#N/A</v>
      </c>
      <c r="BM725" s="124" t="e">
        <f t="shared" si="3654"/>
        <v>#N/A</v>
      </c>
      <c r="BN725" s="124" t="e">
        <f t="shared" si="3654"/>
        <v>#N/A</v>
      </c>
    </row>
    <row r="726" spans="3:66" s="124" customFormat="1" hidden="1"/>
    <row r="727" spans="3:66" s="124" customFormat="1" hidden="1">
      <c r="C727" s="124" t="s">
        <v>303</v>
      </c>
      <c r="F727" s="124">
        <f>E721</f>
        <v>380000</v>
      </c>
      <c r="G727" s="124">
        <f t="shared" ref="G727:V731" si="3656">F721</f>
        <v>195341.89517528636</v>
      </c>
      <c r="H727" s="124">
        <f t="shared" si="3656"/>
        <v>0</v>
      </c>
      <c r="I727" s="124" t="e">
        <f t="shared" si="3656"/>
        <v>#N/A</v>
      </c>
      <c r="J727" s="124" t="e">
        <f t="shared" si="3656"/>
        <v>#N/A</v>
      </c>
      <c r="K727" s="124" t="e">
        <f t="shared" si="3656"/>
        <v>#N/A</v>
      </c>
      <c r="L727" s="124" t="e">
        <f t="shared" si="3656"/>
        <v>#N/A</v>
      </c>
      <c r="M727" s="124" t="e">
        <f t="shared" si="3656"/>
        <v>#N/A</v>
      </c>
      <c r="N727" s="124" t="e">
        <f t="shared" si="3656"/>
        <v>#N/A</v>
      </c>
      <c r="O727" s="124" t="e">
        <f t="shared" si="3656"/>
        <v>#N/A</v>
      </c>
      <c r="P727" s="124" t="e">
        <f t="shared" si="3656"/>
        <v>#N/A</v>
      </c>
      <c r="Q727" s="124" t="e">
        <f t="shared" si="3656"/>
        <v>#N/A</v>
      </c>
      <c r="R727" s="124" t="e">
        <f t="shared" si="3656"/>
        <v>#N/A</v>
      </c>
      <c r="S727" s="124" t="e">
        <f t="shared" si="3656"/>
        <v>#N/A</v>
      </c>
      <c r="T727" s="124" t="e">
        <f t="shared" si="3656"/>
        <v>#N/A</v>
      </c>
      <c r="U727" s="124" t="e">
        <f t="shared" si="3656"/>
        <v>#N/A</v>
      </c>
      <c r="V727" s="124" t="e">
        <f t="shared" si="3656"/>
        <v>#N/A</v>
      </c>
      <c r="W727" s="124" t="e">
        <f t="shared" ref="W727:AL731" si="3657">V721</f>
        <v>#N/A</v>
      </c>
      <c r="X727" s="124" t="e">
        <f t="shared" si="3657"/>
        <v>#N/A</v>
      </c>
      <c r="Y727" s="124" t="e">
        <f t="shared" si="3657"/>
        <v>#N/A</v>
      </c>
      <c r="Z727" s="124" t="e">
        <f t="shared" si="3657"/>
        <v>#N/A</v>
      </c>
      <c r="AA727" s="124" t="e">
        <f t="shared" si="3657"/>
        <v>#N/A</v>
      </c>
      <c r="AB727" s="124" t="e">
        <f t="shared" si="3657"/>
        <v>#N/A</v>
      </c>
      <c r="AC727" s="124" t="e">
        <f t="shared" si="3657"/>
        <v>#N/A</v>
      </c>
      <c r="AD727" s="124" t="e">
        <f t="shared" si="3657"/>
        <v>#N/A</v>
      </c>
      <c r="AE727" s="124" t="e">
        <f t="shared" si="3657"/>
        <v>#N/A</v>
      </c>
      <c r="AF727" s="124" t="e">
        <f t="shared" si="3657"/>
        <v>#N/A</v>
      </c>
      <c r="AG727" s="124" t="e">
        <f t="shared" si="3657"/>
        <v>#N/A</v>
      </c>
      <c r="AH727" s="124" t="e">
        <f t="shared" si="3657"/>
        <v>#N/A</v>
      </c>
      <c r="AI727" s="124" t="e">
        <f t="shared" si="3657"/>
        <v>#N/A</v>
      </c>
      <c r="AJ727" s="124" t="e">
        <f t="shared" si="3657"/>
        <v>#N/A</v>
      </c>
      <c r="AK727" s="124" t="e">
        <f t="shared" si="3657"/>
        <v>#N/A</v>
      </c>
      <c r="AL727" s="124" t="e">
        <f t="shared" si="3657"/>
        <v>#N/A</v>
      </c>
      <c r="AM727" s="124" t="e">
        <f t="shared" ref="AM727:BB731" si="3658">AL721</f>
        <v>#N/A</v>
      </c>
      <c r="AN727" s="124" t="e">
        <f t="shared" si="3658"/>
        <v>#N/A</v>
      </c>
      <c r="AO727" s="124" t="e">
        <f t="shared" si="3658"/>
        <v>#N/A</v>
      </c>
      <c r="AP727" s="124" t="e">
        <f t="shared" si="3658"/>
        <v>#N/A</v>
      </c>
      <c r="AQ727" s="124" t="e">
        <f t="shared" si="3658"/>
        <v>#N/A</v>
      </c>
      <c r="AR727" s="124" t="e">
        <f t="shared" si="3658"/>
        <v>#N/A</v>
      </c>
      <c r="AS727" s="124" t="e">
        <f t="shared" si="3658"/>
        <v>#N/A</v>
      </c>
      <c r="AT727" s="124" t="e">
        <f t="shared" si="3658"/>
        <v>#N/A</v>
      </c>
      <c r="AU727" s="124" t="e">
        <f t="shared" si="3658"/>
        <v>#N/A</v>
      </c>
      <c r="AV727" s="124" t="e">
        <f t="shared" si="3658"/>
        <v>#N/A</v>
      </c>
      <c r="AW727" s="124" t="e">
        <f t="shared" si="3658"/>
        <v>#N/A</v>
      </c>
      <c r="AX727" s="124" t="e">
        <f t="shared" si="3658"/>
        <v>#N/A</v>
      </c>
      <c r="AY727" s="124" t="e">
        <f t="shared" si="3658"/>
        <v>#N/A</v>
      </c>
      <c r="AZ727" s="124" t="e">
        <f t="shared" si="3658"/>
        <v>#N/A</v>
      </c>
      <c r="BA727" s="124" t="e">
        <f t="shared" si="3658"/>
        <v>#N/A</v>
      </c>
      <c r="BB727" s="124" t="e">
        <f t="shared" si="3658"/>
        <v>#N/A</v>
      </c>
      <c r="BC727" s="124" t="e">
        <f t="shared" ref="BC727:BN731" si="3659">BB721</f>
        <v>#N/A</v>
      </c>
      <c r="BD727" s="124" t="e">
        <f t="shared" si="3659"/>
        <v>#N/A</v>
      </c>
      <c r="BE727" s="124" t="e">
        <f t="shared" si="3659"/>
        <v>#N/A</v>
      </c>
      <c r="BF727" s="124" t="e">
        <f t="shared" si="3659"/>
        <v>#N/A</v>
      </c>
      <c r="BG727" s="124" t="e">
        <f t="shared" si="3659"/>
        <v>#N/A</v>
      </c>
      <c r="BH727" s="124" t="e">
        <f t="shared" si="3659"/>
        <v>#N/A</v>
      </c>
      <c r="BI727" s="124" t="e">
        <f t="shared" si="3659"/>
        <v>#N/A</v>
      </c>
      <c r="BJ727" s="124" t="e">
        <f t="shared" si="3659"/>
        <v>#N/A</v>
      </c>
      <c r="BK727" s="124" t="e">
        <f t="shared" si="3659"/>
        <v>#N/A</v>
      </c>
      <c r="BL727" s="124" t="e">
        <f t="shared" si="3659"/>
        <v>#N/A</v>
      </c>
      <c r="BM727" s="124" t="e">
        <f t="shared" si="3659"/>
        <v>#N/A</v>
      </c>
      <c r="BN727" s="124" t="e">
        <f t="shared" si="3659"/>
        <v>#N/A</v>
      </c>
    </row>
    <row r="728" spans="3:66" s="124" customFormat="1" hidden="1">
      <c r="C728" s="124" t="s">
        <v>29</v>
      </c>
      <c r="F728" s="124">
        <f t="shared" ref="F728:F731" si="3660">E722</f>
        <v>184658.10482471364</v>
      </c>
      <c r="G728" s="124">
        <f t="shared" si="3656"/>
        <v>195341.89517528636</v>
      </c>
      <c r="H728" s="124" t="e">
        <f t="shared" si="3656"/>
        <v>#N/A</v>
      </c>
      <c r="I728" s="124" t="e">
        <f t="shared" si="3656"/>
        <v>#N/A</v>
      </c>
      <c r="J728" s="124" t="e">
        <f t="shared" si="3656"/>
        <v>#N/A</v>
      </c>
      <c r="K728" s="124" t="e">
        <f t="shared" si="3656"/>
        <v>#N/A</v>
      </c>
      <c r="L728" s="124" t="e">
        <f t="shared" si="3656"/>
        <v>#N/A</v>
      </c>
      <c r="M728" s="124" t="e">
        <f t="shared" si="3656"/>
        <v>#N/A</v>
      </c>
      <c r="N728" s="124" t="e">
        <f t="shared" si="3656"/>
        <v>#N/A</v>
      </c>
      <c r="O728" s="124" t="e">
        <f t="shared" si="3656"/>
        <v>#N/A</v>
      </c>
      <c r="P728" s="124" t="e">
        <f t="shared" si="3656"/>
        <v>#N/A</v>
      </c>
      <c r="Q728" s="124" t="e">
        <f t="shared" si="3656"/>
        <v>#N/A</v>
      </c>
      <c r="R728" s="124" t="e">
        <f t="shared" si="3656"/>
        <v>#N/A</v>
      </c>
      <c r="S728" s="124" t="e">
        <f t="shared" si="3656"/>
        <v>#N/A</v>
      </c>
      <c r="T728" s="124" t="e">
        <f t="shared" si="3656"/>
        <v>#N/A</v>
      </c>
      <c r="U728" s="124" t="e">
        <f t="shared" si="3656"/>
        <v>#N/A</v>
      </c>
      <c r="V728" s="124" t="e">
        <f t="shared" si="3656"/>
        <v>#N/A</v>
      </c>
      <c r="W728" s="124" t="e">
        <f t="shared" si="3657"/>
        <v>#N/A</v>
      </c>
      <c r="X728" s="124" t="e">
        <f t="shared" si="3657"/>
        <v>#N/A</v>
      </c>
      <c r="Y728" s="124" t="e">
        <f t="shared" si="3657"/>
        <v>#N/A</v>
      </c>
      <c r="Z728" s="124" t="e">
        <f t="shared" si="3657"/>
        <v>#N/A</v>
      </c>
      <c r="AA728" s="124" t="e">
        <f t="shared" si="3657"/>
        <v>#N/A</v>
      </c>
      <c r="AB728" s="124" t="e">
        <f t="shared" si="3657"/>
        <v>#N/A</v>
      </c>
      <c r="AC728" s="124" t="e">
        <f t="shared" si="3657"/>
        <v>#N/A</v>
      </c>
      <c r="AD728" s="124" t="e">
        <f t="shared" si="3657"/>
        <v>#N/A</v>
      </c>
      <c r="AE728" s="124" t="e">
        <f t="shared" si="3657"/>
        <v>#N/A</v>
      </c>
      <c r="AF728" s="124" t="e">
        <f t="shared" si="3657"/>
        <v>#N/A</v>
      </c>
      <c r="AG728" s="124" t="e">
        <f t="shared" si="3657"/>
        <v>#N/A</v>
      </c>
      <c r="AH728" s="124" t="e">
        <f t="shared" si="3657"/>
        <v>#N/A</v>
      </c>
      <c r="AI728" s="124" t="e">
        <f t="shared" si="3657"/>
        <v>#N/A</v>
      </c>
      <c r="AJ728" s="124" t="e">
        <f t="shared" si="3657"/>
        <v>#N/A</v>
      </c>
      <c r="AK728" s="124" t="e">
        <f t="shared" si="3657"/>
        <v>#N/A</v>
      </c>
      <c r="AL728" s="124" t="e">
        <f t="shared" si="3657"/>
        <v>#N/A</v>
      </c>
      <c r="AM728" s="124" t="e">
        <f t="shared" si="3658"/>
        <v>#N/A</v>
      </c>
      <c r="AN728" s="124" t="e">
        <f t="shared" si="3658"/>
        <v>#N/A</v>
      </c>
      <c r="AO728" s="124" t="e">
        <f t="shared" si="3658"/>
        <v>#N/A</v>
      </c>
      <c r="AP728" s="124" t="e">
        <f t="shared" si="3658"/>
        <v>#N/A</v>
      </c>
      <c r="AQ728" s="124" t="e">
        <f t="shared" si="3658"/>
        <v>#N/A</v>
      </c>
      <c r="AR728" s="124" t="e">
        <f t="shared" si="3658"/>
        <v>#N/A</v>
      </c>
      <c r="AS728" s="124" t="e">
        <f t="shared" si="3658"/>
        <v>#N/A</v>
      </c>
      <c r="AT728" s="124" t="e">
        <f t="shared" si="3658"/>
        <v>#N/A</v>
      </c>
      <c r="AU728" s="124" t="e">
        <f t="shared" si="3658"/>
        <v>#N/A</v>
      </c>
      <c r="AV728" s="124" t="e">
        <f t="shared" si="3658"/>
        <v>#N/A</v>
      </c>
      <c r="AW728" s="124" t="e">
        <f t="shared" si="3658"/>
        <v>#N/A</v>
      </c>
      <c r="AX728" s="124" t="e">
        <f t="shared" si="3658"/>
        <v>#N/A</v>
      </c>
      <c r="AY728" s="124" t="e">
        <f t="shared" si="3658"/>
        <v>#N/A</v>
      </c>
      <c r="AZ728" s="124" t="e">
        <f t="shared" si="3658"/>
        <v>#N/A</v>
      </c>
      <c r="BA728" s="124" t="e">
        <f t="shared" si="3658"/>
        <v>#N/A</v>
      </c>
      <c r="BB728" s="124" t="e">
        <f t="shared" si="3658"/>
        <v>#N/A</v>
      </c>
      <c r="BC728" s="124" t="e">
        <f t="shared" si="3659"/>
        <v>#N/A</v>
      </c>
      <c r="BD728" s="124" t="e">
        <f t="shared" si="3659"/>
        <v>#N/A</v>
      </c>
      <c r="BE728" s="124" t="e">
        <f t="shared" si="3659"/>
        <v>#N/A</v>
      </c>
      <c r="BF728" s="124" t="e">
        <f t="shared" si="3659"/>
        <v>#N/A</v>
      </c>
      <c r="BG728" s="124" t="e">
        <f t="shared" si="3659"/>
        <v>#N/A</v>
      </c>
      <c r="BH728" s="124" t="e">
        <f t="shared" si="3659"/>
        <v>#N/A</v>
      </c>
      <c r="BI728" s="124" t="e">
        <f t="shared" si="3659"/>
        <v>#N/A</v>
      </c>
      <c r="BJ728" s="124" t="e">
        <f t="shared" si="3659"/>
        <v>#N/A</v>
      </c>
      <c r="BK728" s="124" t="e">
        <f t="shared" si="3659"/>
        <v>#N/A</v>
      </c>
      <c r="BL728" s="124" t="e">
        <f t="shared" si="3659"/>
        <v>#N/A</v>
      </c>
      <c r="BM728" s="124" t="e">
        <f t="shared" si="3659"/>
        <v>#N/A</v>
      </c>
      <c r="BN728" s="124" t="e">
        <f t="shared" si="3659"/>
        <v>#N/A</v>
      </c>
    </row>
    <row r="729" spans="3:66" s="124" customFormat="1" hidden="1">
      <c r="C729" s="124" t="s">
        <v>31</v>
      </c>
      <c r="F729" s="124">
        <f t="shared" si="3660"/>
        <v>16175.87417882617</v>
      </c>
      <c r="G729" s="124">
        <f t="shared" si="3656"/>
        <v>5492.0838282534514</v>
      </c>
      <c r="H729" s="124" t="e">
        <f t="shared" si="3656"/>
        <v>#N/A</v>
      </c>
      <c r="I729" s="124" t="e">
        <f t="shared" si="3656"/>
        <v>#N/A</v>
      </c>
      <c r="J729" s="124" t="e">
        <f t="shared" si="3656"/>
        <v>#N/A</v>
      </c>
      <c r="K729" s="124" t="e">
        <f t="shared" si="3656"/>
        <v>#N/A</v>
      </c>
      <c r="L729" s="124" t="e">
        <f t="shared" si="3656"/>
        <v>#N/A</v>
      </c>
      <c r="M729" s="124" t="e">
        <f t="shared" si="3656"/>
        <v>#N/A</v>
      </c>
      <c r="N729" s="124" t="e">
        <f t="shared" si="3656"/>
        <v>#N/A</v>
      </c>
      <c r="O729" s="124" t="e">
        <f t="shared" si="3656"/>
        <v>#N/A</v>
      </c>
      <c r="P729" s="124" t="e">
        <f t="shared" si="3656"/>
        <v>#N/A</v>
      </c>
      <c r="Q729" s="124" t="e">
        <f t="shared" si="3656"/>
        <v>#N/A</v>
      </c>
      <c r="R729" s="124" t="e">
        <f t="shared" si="3656"/>
        <v>#N/A</v>
      </c>
      <c r="S729" s="124" t="e">
        <f t="shared" si="3656"/>
        <v>#N/A</v>
      </c>
      <c r="T729" s="124" t="e">
        <f t="shared" si="3656"/>
        <v>#N/A</v>
      </c>
      <c r="U729" s="124" t="e">
        <f t="shared" si="3656"/>
        <v>#N/A</v>
      </c>
      <c r="V729" s="124" t="e">
        <f t="shared" si="3656"/>
        <v>#N/A</v>
      </c>
      <c r="W729" s="124" t="e">
        <f t="shared" si="3657"/>
        <v>#N/A</v>
      </c>
      <c r="X729" s="124" t="e">
        <f t="shared" si="3657"/>
        <v>#N/A</v>
      </c>
      <c r="Y729" s="124" t="e">
        <f t="shared" si="3657"/>
        <v>#N/A</v>
      </c>
      <c r="Z729" s="124" t="e">
        <f t="shared" si="3657"/>
        <v>#N/A</v>
      </c>
      <c r="AA729" s="124" t="e">
        <f t="shared" si="3657"/>
        <v>#N/A</v>
      </c>
      <c r="AB729" s="124" t="e">
        <f t="shared" si="3657"/>
        <v>#N/A</v>
      </c>
      <c r="AC729" s="124" t="e">
        <f t="shared" si="3657"/>
        <v>#N/A</v>
      </c>
      <c r="AD729" s="124" t="e">
        <f t="shared" si="3657"/>
        <v>#N/A</v>
      </c>
      <c r="AE729" s="124" t="e">
        <f t="shared" si="3657"/>
        <v>#N/A</v>
      </c>
      <c r="AF729" s="124" t="e">
        <f t="shared" si="3657"/>
        <v>#N/A</v>
      </c>
      <c r="AG729" s="124" t="e">
        <f t="shared" si="3657"/>
        <v>#N/A</v>
      </c>
      <c r="AH729" s="124" t="e">
        <f t="shared" si="3657"/>
        <v>#N/A</v>
      </c>
      <c r="AI729" s="124" t="e">
        <f t="shared" si="3657"/>
        <v>#N/A</v>
      </c>
      <c r="AJ729" s="124" t="e">
        <f t="shared" si="3657"/>
        <v>#N/A</v>
      </c>
      <c r="AK729" s="124" t="e">
        <f t="shared" si="3657"/>
        <v>#N/A</v>
      </c>
      <c r="AL729" s="124" t="e">
        <f t="shared" si="3657"/>
        <v>#N/A</v>
      </c>
      <c r="AM729" s="124" t="e">
        <f t="shared" si="3658"/>
        <v>#N/A</v>
      </c>
      <c r="AN729" s="124" t="e">
        <f t="shared" si="3658"/>
        <v>#N/A</v>
      </c>
      <c r="AO729" s="124" t="e">
        <f t="shared" si="3658"/>
        <v>#N/A</v>
      </c>
      <c r="AP729" s="124" t="e">
        <f t="shared" si="3658"/>
        <v>#N/A</v>
      </c>
      <c r="AQ729" s="124" t="e">
        <f t="shared" si="3658"/>
        <v>#N/A</v>
      </c>
      <c r="AR729" s="124" t="e">
        <f t="shared" si="3658"/>
        <v>#N/A</v>
      </c>
      <c r="AS729" s="124" t="e">
        <f t="shared" si="3658"/>
        <v>#N/A</v>
      </c>
      <c r="AT729" s="124" t="e">
        <f t="shared" si="3658"/>
        <v>#N/A</v>
      </c>
      <c r="AU729" s="124" t="e">
        <f t="shared" si="3658"/>
        <v>#N/A</v>
      </c>
      <c r="AV729" s="124" t="e">
        <f t="shared" si="3658"/>
        <v>#N/A</v>
      </c>
      <c r="AW729" s="124" t="e">
        <f t="shared" si="3658"/>
        <v>#N/A</v>
      </c>
      <c r="AX729" s="124" t="e">
        <f t="shared" si="3658"/>
        <v>#N/A</v>
      </c>
      <c r="AY729" s="124" t="e">
        <f t="shared" si="3658"/>
        <v>#N/A</v>
      </c>
      <c r="AZ729" s="124" t="e">
        <f t="shared" si="3658"/>
        <v>#N/A</v>
      </c>
      <c r="BA729" s="124" t="e">
        <f t="shared" si="3658"/>
        <v>#N/A</v>
      </c>
      <c r="BB729" s="124" t="e">
        <f t="shared" si="3658"/>
        <v>#N/A</v>
      </c>
      <c r="BC729" s="124" t="e">
        <f t="shared" si="3659"/>
        <v>#N/A</v>
      </c>
      <c r="BD729" s="124" t="e">
        <f t="shared" si="3659"/>
        <v>#N/A</v>
      </c>
      <c r="BE729" s="124" t="e">
        <f t="shared" si="3659"/>
        <v>#N/A</v>
      </c>
      <c r="BF729" s="124" t="e">
        <f t="shared" si="3659"/>
        <v>#N/A</v>
      </c>
      <c r="BG729" s="124" t="e">
        <f t="shared" si="3659"/>
        <v>#N/A</v>
      </c>
      <c r="BH729" s="124" t="e">
        <f t="shared" si="3659"/>
        <v>#N/A</v>
      </c>
      <c r="BI729" s="124" t="e">
        <f t="shared" si="3659"/>
        <v>#N/A</v>
      </c>
      <c r="BJ729" s="124" t="e">
        <f t="shared" si="3659"/>
        <v>#N/A</v>
      </c>
      <c r="BK729" s="124" t="e">
        <f t="shared" si="3659"/>
        <v>#N/A</v>
      </c>
      <c r="BL729" s="124" t="e">
        <f t="shared" si="3659"/>
        <v>#N/A</v>
      </c>
      <c r="BM729" s="124" t="e">
        <f t="shared" si="3659"/>
        <v>#N/A</v>
      </c>
      <c r="BN729" s="124" t="e">
        <f t="shared" si="3659"/>
        <v>#N/A</v>
      </c>
    </row>
    <row r="730" spans="3:66" s="124" customFormat="1" hidden="1">
      <c r="C730" s="124" t="s">
        <v>33</v>
      </c>
      <c r="F730" s="124">
        <f t="shared" si="3660"/>
        <v>200833.9790035398</v>
      </c>
      <c r="G730" s="124">
        <f t="shared" si="3656"/>
        <v>200833.9790035398</v>
      </c>
      <c r="H730" s="124" t="e">
        <f t="shared" si="3656"/>
        <v>#N/A</v>
      </c>
      <c r="I730" s="124" t="e">
        <f t="shared" si="3656"/>
        <v>#N/A</v>
      </c>
      <c r="J730" s="124" t="e">
        <f t="shared" si="3656"/>
        <v>#N/A</v>
      </c>
      <c r="K730" s="124" t="e">
        <f t="shared" si="3656"/>
        <v>#N/A</v>
      </c>
      <c r="L730" s="124" t="e">
        <f t="shared" si="3656"/>
        <v>#N/A</v>
      </c>
      <c r="M730" s="124" t="e">
        <f t="shared" si="3656"/>
        <v>#N/A</v>
      </c>
      <c r="N730" s="124" t="e">
        <f t="shared" si="3656"/>
        <v>#N/A</v>
      </c>
      <c r="O730" s="124" t="e">
        <f t="shared" si="3656"/>
        <v>#N/A</v>
      </c>
      <c r="P730" s="124" t="e">
        <f t="shared" si="3656"/>
        <v>#N/A</v>
      </c>
      <c r="Q730" s="124" t="e">
        <f t="shared" si="3656"/>
        <v>#N/A</v>
      </c>
      <c r="R730" s="124" t="e">
        <f t="shared" si="3656"/>
        <v>#N/A</v>
      </c>
      <c r="S730" s="124" t="e">
        <f t="shared" si="3656"/>
        <v>#N/A</v>
      </c>
      <c r="T730" s="124" t="e">
        <f t="shared" si="3656"/>
        <v>#N/A</v>
      </c>
      <c r="U730" s="124" t="e">
        <f t="shared" si="3656"/>
        <v>#N/A</v>
      </c>
      <c r="V730" s="124" t="e">
        <f t="shared" si="3656"/>
        <v>#N/A</v>
      </c>
      <c r="W730" s="124" t="e">
        <f t="shared" si="3657"/>
        <v>#N/A</v>
      </c>
      <c r="X730" s="124" t="e">
        <f t="shared" si="3657"/>
        <v>#N/A</v>
      </c>
      <c r="Y730" s="124" t="e">
        <f t="shared" si="3657"/>
        <v>#N/A</v>
      </c>
      <c r="Z730" s="124" t="e">
        <f t="shared" si="3657"/>
        <v>#N/A</v>
      </c>
      <c r="AA730" s="124" t="e">
        <f t="shared" si="3657"/>
        <v>#N/A</v>
      </c>
      <c r="AB730" s="124" t="e">
        <f t="shared" si="3657"/>
        <v>#N/A</v>
      </c>
      <c r="AC730" s="124" t="e">
        <f t="shared" si="3657"/>
        <v>#N/A</v>
      </c>
      <c r="AD730" s="124" t="e">
        <f t="shared" si="3657"/>
        <v>#N/A</v>
      </c>
      <c r="AE730" s="124" t="e">
        <f t="shared" si="3657"/>
        <v>#N/A</v>
      </c>
      <c r="AF730" s="124" t="e">
        <f t="shared" si="3657"/>
        <v>#N/A</v>
      </c>
      <c r="AG730" s="124" t="e">
        <f t="shared" si="3657"/>
        <v>#N/A</v>
      </c>
      <c r="AH730" s="124" t="e">
        <f t="shared" si="3657"/>
        <v>#N/A</v>
      </c>
      <c r="AI730" s="124" t="e">
        <f t="shared" si="3657"/>
        <v>#N/A</v>
      </c>
      <c r="AJ730" s="124" t="e">
        <f t="shared" si="3657"/>
        <v>#N/A</v>
      </c>
      <c r="AK730" s="124" t="e">
        <f t="shared" si="3657"/>
        <v>#N/A</v>
      </c>
      <c r="AL730" s="124" t="e">
        <f t="shared" si="3657"/>
        <v>#N/A</v>
      </c>
      <c r="AM730" s="124" t="e">
        <f t="shared" si="3658"/>
        <v>#N/A</v>
      </c>
      <c r="AN730" s="124" t="e">
        <f t="shared" si="3658"/>
        <v>#N/A</v>
      </c>
      <c r="AO730" s="124" t="e">
        <f t="shared" si="3658"/>
        <v>#N/A</v>
      </c>
      <c r="AP730" s="124" t="e">
        <f t="shared" si="3658"/>
        <v>#N/A</v>
      </c>
      <c r="AQ730" s="124" t="e">
        <f t="shared" si="3658"/>
        <v>#N/A</v>
      </c>
      <c r="AR730" s="124" t="e">
        <f t="shared" si="3658"/>
        <v>#N/A</v>
      </c>
      <c r="AS730" s="124" t="e">
        <f t="shared" si="3658"/>
        <v>#N/A</v>
      </c>
      <c r="AT730" s="124" t="e">
        <f t="shared" si="3658"/>
        <v>#N/A</v>
      </c>
      <c r="AU730" s="124" t="e">
        <f t="shared" si="3658"/>
        <v>#N/A</v>
      </c>
      <c r="AV730" s="124" t="e">
        <f t="shared" si="3658"/>
        <v>#N/A</v>
      </c>
      <c r="AW730" s="124" t="e">
        <f t="shared" si="3658"/>
        <v>#N/A</v>
      </c>
      <c r="AX730" s="124" t="e">
        <f t="shared" si="3658"/>
        <v>#N/A</v>
      </c>
      <c r="AY730" s="124" t="e">
        <f t="shared" si="3658"/>
        <v>#N/A</v>
      </c>
      <c r="AZ730" s="124" t="e">
        <f t="shared" si="3658"/>
        <v>#N/A</v>
      </c>
      <c r="BA730" s="124" t="e">
        <f t="shared" si="3658"/>
        <v>#N/A</v>
      </c>
      <c r="BB730" s="124" t="e">
        <f t="shared" si="3658"/>
        <v>#N/A</v>
      </c>
      <c r="BC730" s="124" t="e">
        <f t="shared" si="3659"/>
        <v>#N/A</v>
      </c>
      <c r="BD730" s="124" t="e">
        <f t="shared" si="3659"/>
        <v>#N/A</v>
      </c>
      <c r="BE730" s="124" t="e">
        <f t="shared" si="3659"/>
        <v>#N/A</v>
      </c>
      <c r="BF730" s="124" t="e">
        <f t="shared" si="3659"/>
        <v>#N/A</v>
      </c>
      <c r="BG730" s="124" t="e">
        <f t="shared" si="3659"/>
        <v>#N/A</v>
      </c>
      <c r="BH730" s="124" t="e">
        <f t="shared" si="3659"/>
        <v>#N/A</v>
      </c>
      <c r="BI730" s="124" t="e">
        <f t="shared" si="3659"/>
        <v>#N/A</v>
      </c>
      <c r="BJ730" s="124" t="e">
        <f t="shared" si="3659"/>
        <v>#N/A</v>
      </c>
      <c r="BK730" s="124" t="e">
        <f t="shared" si="3659"/>
        <v>#N/A</v>
      </c>
      <c r="BL730" s="124" t="e">
        <f t="shared" si="3659"/>
        <v>#N/A</v>
      </c>
      <c r="BM730" s="124" t="e">
        <f t="shared" si="3659"/>
        <v>#N/A</v>
      </c>
      <c r="BN730" s="124" t="e">
        <f t="shared" si="3659"/>
        <v>#N/A</v>
      </c>
    </row>
    <row r="731" spans="3:66" s="124" customFormat="1" hidden="1">
      <c r="C731" s="124" t="s">
        <v>304</v>
      </c>
      <c r="F731" s="124">
        <f t="shared" si="3660"/>
        <v>195341.89517528636</v>
      </c>
      <c r="G731" s="124">
        <f t="shared" si="3656"/>
        <v>0</v>
      </c>
      <c r="H731" s="124" t="e">
        <f t="shared" si="3656"/>
        <v>#N/A</v>
      </c>
      <c r="I731" s="124" t="e">
        <f t="shared" si="3656"/>
        <v>#N/A</v>
      </c>
      <c r="J731" s="124" t="e">
        <f t="shared" si="3656"/>
        <v>#N/A</v>
      </c>
      <c r="K731" s="124" t="e">
        <f t="shared" si="3656"/>
        <v>#N/A</v>
      </c>
      <c r="L731" s="124" t="e">
        <f t="shared" si="3656"/>
        <v>#N/A</v>
      </c>
      <c r="M731" s="124" t="e">
        <f t="shared" si="3656"/>
        <v>#N/A</v>
      </c>
      <c r="N731" s="124" t="e">
        <f t="shared" si="3656"/>
        <v>#N/A</v>
      </c>
      <c r="O731" s="124" t="e">
        <f t="shared" si="3656"/>
        <v>#N/A</v>
      </c>
      <c r="P731" s="124" t="e">
        <f t="shared" si="3656"/>
        <v>#N/A</v>
      </c>
      <c r="Q731" s="124" t="e">
        <f t="shared" si="3656"/>
        <v>#N/A</v>
      </c>
      <c r="R731" s="124" t="e">
        <f t="shared" si="3656"/>
        <v>#N/A</v>
      </c>
      <c r="S731" s="124" t="e">
        <f t="shared" si="3656"/>
        <v>#N/A</v>
      </c>
      <c r="T731" s="124" t="e">
        <f t="shared" si="3656"/>
        <v>#N/A</v>
      </c>
      <c r="U731" s="124" t="e">
        <f t="shared" si="3656"/>
        <v>#N/A</v>
      </c>
      <c r="V731" s="124" t="e">
        <f t="shared" si="3656"/>
        <v>#N/A</v>
      </c>
      <c r="W731" s="124" t="e">
        <f t="shared" si="3657"/>
        <v>#N/A</v>
      </c>
      <c r="X731" s="124" t="e">
        <f t="shared" si="3657"/>
        <v>#N/A</v>
      </c>
      <c r="Y731" s="124" t="e">
        <f t="shared" si="3657"/>
        <v>#N/A</v>
      </c>
      <c r="Z731" s="124" t="e">
        <f t="shared" si="3657"/>
        <v>#N/A</v>
      </c>
      <c r="AA731" s="124" t="e">
        <f t="shared" si="3657"/>
        <v>#N/A</v>
      </c>
      <c r="AB731" s="124" t="e">
        <f t="shared" si="3657"/>
        <v>#N/A</v>
      </c>
      <c r="AC731" s="124" t="e">
        <f t="shared" si="3657"/>
        <v>#N/A</v>
      </c>
      <c r="AD731" s="124" t="e">
        <f t="shared" si="3657"/>
        <v>#N/A</v>
      </c>
      <c r="AE731" s="124" t="e">
        <f t="shared" si="3657"/>
        <v>#N/A</v>
      </c>
      <c r="AF731" s="124" t="e">
        <f t="shared" si="3657"/>
        <v>#N/A</v>
      </c>
      <c r="AG731" s="124" t="e">
        <f t="shared" si="3657"/>
        <v>#N/A</v>
      </c>
      <c r="AH731" s="124" t="e">
        <f t="shared" si="3657"/>
        <v>#N/A</v>
      </c>
      <c r="AI731" s="124" t="e">
        <f t="shared" si="3657"/>
        <v>#N/A</v>
      </c>
      <c r="AJ731" s="124" t="e">
        <f t="shared" si="3657"/>
        <v>#N/A</v>
      </c>
      <c r="AK731" s="124" t="e">
        <f t="shared" si="3657"/>
        <v>#N/A</v>
      </c>
      <c r="AL731" s="124" t="e">
        <f t="shared" si="3657"/>
        <v>#N/A</v>
      </c>
      <c r="AM731" s="124" t="e">
        <f t="shared" si="3658"/>
        <v>#N/A</v>
      </c>
      <c r="AN731" s="124" t="e">
        <f t="shared" si="3658"/>
        <v>#N/A</v>
      </c>
      <c r="AO731" s="124" t="e">
        <f t="shared" si="3658"/>
        <v>#N/A</v>
      </c>
      <c r="AP731" s="124" t="e">
        <f t="shared" si="3658"/>
        <v>#N/A</v>
      </c>
      <c r="AQ731" s="124" t="e">
        <f t="shared" si="3658"/>
        <v>#N/A</v>
      </c>
      <c r="AR731" s="124" t="e">
        <f t="shared" si="3658"/>
        <v>#N/A</v>
      </c>
      <c r="AS731" s="124" t="e">
        <f t="shared" si="3658"/>
        <v>#N/A</v>
      </c>
      <c r="AT731" s="124" t="e">
        <f t="shared" si="3658"/>
        <v>#N/A</v>
      </c>
      <c r="AU731" s="124" t="e">
        <f t="shared" si="3658"/>
        <v>#N/A</v>
      </c>
      <c r="AV731" s="124" t="e">
        <f t="shared" si="3658"/>
        <v>#N/A</v>
      </c>
      <c r="AW731" s="124" t="e">
        <f t="shared" si="3658"/>
        <v>#N/A</v>
      </c>
      <c r="AX731" s="124" t="e">
        <f t="shared" si="3658"/>
        <v>#N/A</v>
      </c>
      <c r="AY731" s="124" t="e">
        <f t="shared" si="3658"/>
        <v>#N/A</v>
      </c>
      <c r="AZ731" s="124" t="e">
        <f t="shared" si="3658"/>
        <v>#N/A</v>
      </c>
      <c r="BA731" s="124" t="e">
        <f t="shared" si="3658"/>
        <v>#N/A</v>
      </c>
      <c r="BB731" s="124" t="e">
        <f t="shared" si="3658"/>
        <v>#N/A</v>
      </c>
      <c r="BC731" s="124" t="e">
        <f t="shared" si="3659"/>
        <v>#N/A</v>
      </c>
      <c r="BD731" s="124" t="e">
        <f t="shared" si="3659"/>
        <v>#N/A</v>
      </c>
      <c r="BE731" s="124" t="e">
        <f t="shared" si="3659"/>
        <v>#N/A</v>
      </c>
      <c r="BF731" s="124" t="e">
        <f t="shared" si="3659"/>
        <v>#N/A</v>
      </c>
      <c r="BG731" s="124" t="e">
        <f t="shared" si="3659"/>
        <v>#N/A</v>
      </c>
      <c r="BH731" s="124" t="e">
        <f t="shared" si="3659"/>
        <v>#N/A</v>
      </c>
      <c r="BI731" s="124" t="e">
        <f t="shared" si="3659"/>
        <v>#N/A</v>
      </c>
      <c r="BJ731" s="124" t="e">
        <f t="shared" si="3659"/>
        <v>#N/A</v>
      </c>
      <c r="BK731" s="124" t="e">
        <f t="shared" si="3659"/>
        <v>#N/A</v>
      </c>
      <c r="BL731" s="124" t="e">
        <f t="shared" si="3659"/>
        <v>#N/A</v>
      </c>
      <c r="BM731" s="124" t="e">
        <f t="shared" si="3659"/>
        <v>#N/A</v>
      </c>
      <c r="BN731" s="124" t="e">
        <f t="shared" si="3659"/>
        <v>#N/A</v>
      </c>
    </row>
    <row r="732" spans="3:66" s="124" customFormat="1" hidden="1"/>
    <row r="733" spans="3:66" s="124" customFormat="1" hidden="1">
      <c r="C733" s="124" t="s">
        <v>303</v>
      </c>
      <c r="G733" s="124">
        <f>F727</f>
        <v>380000</v>
      </c>
      <c r="H733" s="124">
        <f t="shared" ref="H733:W737" si="3661">G727</f>
        <v>195341.89517528636</v>
      </c>
      <c r="I733" s="124">
        <f t="shared" si="3661"/>
        <v>0</v>
      </c>
      <c r="J733" s="124" t="e">
        <f t="shared" si="3661"/>
        <v>#N/A</v>
      </c>
      <c r="K733" s="124" t="e">
        <f t="shared" si="3661"/>
        <v>#N/A</v>
      </c>
      <c r="L733" s="124" t="e">
        <f t="shared" si="3661"/>
        <v>#N/A</v>
      </c>
      <c r="M733" s="124" t="e">
        <f t="shared" si="3661"/>
        <v>#N/A</v>
      </c>
      <c r="N733" s="124" t="e">
        <f t="shared" si="3661"/>
        <v>#N/A</v>
      </c>
      <c r="O733" s="124" t="e">
        <f t="shared" si="3661"/>
        <v>#N/A</v>
      </c>
      <c r="P733" s="124" t="e">
        <f t="shared" si="3661"/>
        <v>#N/A</v>
      </c>
      <c r="Q733" s="124" t="e">
        <f t="shared" si="3661"/>
        <v>#N/A</v>
      </c>
      <c r="R733" s="124" t="e">
        <f t="shared" si="3661"/>
        <v>#N/A</v>
      </c>
      <c r="S733" s="124" t="e">
        <f t="shared" si="3661"/>
        <v>#N/A</v>
      </c>
      <c r="T733" s="124" t="e">
        <f t="shared" si="3661"/>
        <v>#N/A</v>
      </c>
      <c r="U733" s="124" t="e">
        <f t="shared" si="3661"/>
        <v>#N/A</v>
      </c>
      <c r="V733" s="124" t="e">
        <f t="shared" si="3661"/>
        <v>#N/A</v>
      </c>
      <c r="W733" s="124" t="e">
        <f t="shared" si="3661"/>
        <v>#N/A</v>
      </c>
      <c r="X733" s="124" t="e">
        <f t="shared" ref="X733:AM737" si="3662">W727</f>
        <v>#N/A</v>
      </c>
      <c r="Y733" s="124" t="e">
        <f t="shared" si="3662"/>
        <v>#N/A</v>
      </c>
      <c r="Z733" s="124" t="e">
        <f t="shared" si="3662"/>
        <v>#N/A</v>
      </c>
      <c r="AA733" s="124" t="e">
        <f t="shared" si="3662"/>
        <v>#N/A</v>
      </c>
      <c r="AB733" s="124" t="e">
        <f t="shared" si="3662"/>
        <v>#N/A</v>
      </c>
      <c r="AC733" s="124" t="e">
        <f t="shared" si="3662"/>
        <v>#N/A</v>
      </c>
      <c r="AD733" s="124" t="e">
        <f t="shared" si="3662"/>
        <v>#N/A</v>
      </c>
      <c r="AE733" s="124" t="e">
        <f t="shared" si="3662"/>
        <v>#N/A</v>
      </c>
      <c r="AF733" s="124" t="e">
        <f t="shared" si="3662"/>
        <v>#N/A</v>
      </c>
      <c r="AG733" s="124" t="e">
        <f t="shared" si="3662"/>
        <v>#N/A</v>
      </c>
      <c r="AH733" s="124" t="e">
        <f t="shared" si="3662"/>
        <v>#N/A</v>
      </c>
      <c r="AI733" s="124" t="e">
        <f t="shared" si="3662"/>
        <v>#N/A</v>
      </c>
      <c r="AJ733" s="124" t="e">
        <f t="shared" si="3662"/>
        <v>#N/A</v>
      </c>
      <c r="AK733" s="124" t="e">
        <f t="shared" si="3662"/>
        <v>#N/A</v>
      </c>
      <c r="AL733" s="124" t="e">
        <f t="shared" si="3662"/>
        <v>#N/A</v>
      </c>
      <c r="AM733" s="124" t="e">
        <f t="shared" si="3662"/>
        <v>#N/A</v>
      </c>
      <c r="AN733" s="124" t="e">
        <f t="shared" ref="AN733:BC737" si="3663">AM727</f>
        <v>#N/A</v>
      </c>
      <c r="AO733" s="124" t="e">
        <f t="shared" si="3663"/>
        <v>#N/A</v>
      </c>
      <c r="AP733" s="124" t="e">
        <f t="shared" si="3663"/>
        <v>#N/A</v>
      </c>
      <c r="AQ733" s="124" t="e">
        <f t="shared" si="3663"/>
        <v>#N/A</v>
      </c>
      <c r="AR733" s="124" t="e">
        <f t="shared" si="3663"/>
        <v>#N/A</v>
      </c>
      <c r="AS733" s="124" t="e">
        <f t="shared" si="3663"/>
        <v>#N/A</v>
      </c>
      <c r="AT733" s="124" t="e">
        <f t="shared" si="3663"/>
        <v>#N/A</v>
      </c>
      <c r="AU733" s="124" t="e">
        <f t="shared" si="3663"/>
        <v>#N/A</v>
      </c>
      <c r="AV733" s="124" t="e">
        <f t="shared" si="3663"/>
        <v>#N/A</v>
      </c>
      <c r="AW733" s="124" t="e">
        <f t="shared" si="3663"/>
        <v>#N/A</v>
      </c>
      <c r="AX733" s="124" t="e">
        <f t="shared" si="3663"/>
        <v>#N/A</v>
      </c>
      <c r="AY733" s="124" t="e">
        <f t="shared" si="3663"/>
        <v>#N/A</v>
      </c>
      <c r="AZ733" s="124" t="e">
        <f t="shared" si="3663"/>
        <v>#N/A</v>
      </c>
      <c r="BA733" s="124" t="e">
        <f t="shared" si="3663"/>
        <v>#N/A</v>
      </c>
      <c r="BB733" s="124" t="e">
        <f t="shared" si="3663"/>
        <v>#N/A</v>
      </c>
      <c r="BC733" s="124" t="e">
        <f t="shared" si="3663"/>
        <v>#N/A</v>
      </c>
      <c r="BD733" s="124" t="e">
        <f t="shared" ref="BD733:BN737" si="3664">BC727</f>
        <v>#N/A</v>
      </c>
      <c r="BE733" s="124" t="e">
        <f t="shared" si="3664"/>
        <v>#N/A</v>
      </c>
      <c r="BF733" s="124" t="e">
        <f t="shared" si="3664"/>
        <v>#N/A</v>
      </c>
      <c r="BG733" s="124" t="e">
        <f t="shared" si="3664"/>
        <v>#N/A</v>
      </c>
      <c r="BH733" s="124" t="e">
        <f t="shared" si="3664"/>
        <v>#N/A</v>
      </c>
      <c r="BI733" s="124" t="e">
        <f t="shared" si="3664"/>
        <v>#N/A</v>
      </c>
      <c r="BJ733" s="124" t="e">
        <f t="shared" si="3664"/>
        <v>#N/A</v>
      </c>
      <c r="BK733" s="124" t="e">
        <f t="shared" si="3664"/>
        <v>#N/A</v>
      </c>
      <c r="BL733" s="124" t="e">
        <f t="shared" si="3664"/>
        <v>#N/A</v>
      </c>
      <c r="BM733" s="124" t="e">
        <f t="shared" si="3664"/>
        <v>#N/A</v>
      </c>
      <c r="BN733" s="124" t="e">
        <f t="shared" si="3664"/>
        <v>#N/A</v>
      </c>
    </row>
    <row r="734" spans="3:66" s="124" customFormat="1" hidden="1">
      <c r="C734" s="124" t="s">
        <v>29</v>
      </c>
      <c r="G734" s="124">
        <f t="shared" ref="G734:G737" si="3665">F728</f>
        <v>184658.10482471364</v>
      </c>
      <c r="H734" s="124">
        <f t="shared" si="3661"/>
        <v>195341.89517528636</v>
      </c>
      <c r="I734" s="124" t="e">
        <f t="shared" si="3661"/>
        <v>#N/A</v>
      </c>
      <c r="J734" s="124" t="e">
        <f t="shared" si="3661"/>
        <v>#N/A</v>
      </c>
      <c r="K734" s="124" t="e">
        <f t="shared" si="3661"/>
        <v>#N/A</v>
      </c>
      <c r="L734" s="124" t="e">
        <f t="shared" si="3661"/>
        <v>#N/A</v>
      </c>
      <c r="M734" s="124" t="e">
        <f t="shared" si="3661"/>
        <v>#N/A</v>
      </c>
      <c r="N734" s="124" t="e">
        <f t="shared" si="3661"/>
        <v>#N/A</v>
      </c>
      <c r="O734" s="124" t="e">
        <f t="shared" si="3661"/>
        <v>#N/A</v>
      </c>
      <c r="P734" s="124" t="e">
        <f t="shared" si="3661"/>
        <v>#N/A</v>
      </c>
      <c r="Q734" s="124" t="e">
        <f t="shared" si="3661"/>
        <v>#N/A</v>
      </c>
      <c r="R734" s="124" t="e">
        <f t="shared" si="3661"/>
        <v>#N/A</v>
      </c>
      <c r="S734" s="124" t="e">
        <f t="shared" si="3661"/>
        <v>#N/A</v>
      </c>
      <c r="T734" s="124" t="e">
        <f t="shared" si="3661"/>
        <v>#N/A</v>
      </c>
      <c r="U734" s="124" t="e">
        <f t="shared" si="3661"/>
        <v>#N/A</v>
      </c>
      <c r="V734" s="124" t="e">
        <f t="shared" si="3661"/>
        <v>#N/A</v>
      </c>
      <c r="W734" s="124" t="e">
        <f t="shared" si="3661"/>
        <v>#N/A</v>
      </c>
      <c r="X734" s="124" t="e">
        <f t="shared" si="3662"/>
        <v>#N/A</v>
      </c>
      <c r="Y734" s="124" t="e">
        <f t="shared" si="3662"/>
        <v>#N/A</v>
      </c>
      <c r="Z734" s="124" t="e">
        <f t="shared" si="3662"/>
        <v>#N/A</v>
      </c>
      <c r="AA734" s="124" t="e">
        <f t="shared" si="3662"/>
        <v>#N/A</v>
      </c>
      <c r="AB734" s="124" t="e">
        <f t="shared" si="3662"/>
        <v>#N/A</v>
      </c>
      <c r="AC734" s="124" t="e">
        <f t="shared" si="3662"/>
        <v>#N/A</v>
      </c>
      <c r="AD734" s="124" t="e">
        <f t="shared" si="3662"/>
        <v>#N/A</v>
      </c>
      <c r="AE734" s="124" t="e">
        <f t="shared" si="3662"/>
        <v>#N/A</v>
      </c>
      <c r="AF734" s="124" t="e">
        <f t="shared" si="3662"/>
        <v>#N/A</v>
      </c>
      <c r="AG734" s="124" t="e">
        <f t="shared" si="3662"/>
        <v>#N/A</v>
      </c>
      <c r="AH734" s="124" t="e">
        <f t="shared" si="3662"/>
        <v>#N/A</v>
      </c>
      <c r="AI734" s="124" t="e">
        <f t="shared" si="3662"/>
        <v>#N/A</v>
      </c>
      <c r="AJ734" s="124" t="e">
        <f t="shared" si="3662"/>
        <v>#N/A</v>
      </c>
      <c r="AK734" s="124" t="e">
        <f t="shared" si="3662"/>
        <v>#N/A</v>
      </c>
      <c r="AL734" s="124" t="e">
        <f t="shared" si="3662"/>
        <v>#N/A</v>
      </c>
      <c r="AM734" s="124" t="e">
        <f t="shared" si="3662"/>
        <v>#N/A</v>
      </c>
      <c r="AN734" s="124" t="e">
        <f t="shared" si="3663"/>
        <v>#N/A</v>
      </c>
      <c r="AO734" s="124" t="e">
        <f t="shared" si="3663"/>
        <v>#N/A</v>
      </c>
      <c r="AP734" s="124" t="e">
        <f t="shared" si="3663"/>
        <v>#N/A</v>
      </c>
      <c r="AQ734" s="124" t="e">
        <f t="shared" si="3663"/>
        <v>#N/A</v>
      </c>
      <c r="AR734" s="124" t="e">
        <f t="shared" si="3663"/>
        <v>#N/A</v>
      </c>
      <c r="AS734" s="124" t="e">
        <f t="shared" si="3663"/>
        <v>#N/A</v>
      </c>
      <c r="AT734" s="124" t="e">
        <f t="shared" si="3663"/>
        <v>#N/A</v>
      </c>
      <c r="AU734" s="124" t="e">
        <f t="shared" si="3663"/>
        <v>#N/A</v>
      </c>
      <c r="AV734" s="124" t="e">
        <f t="shared" si="3663"/>
        <v>#N/A</v>
      </c>
      <c r="AW734" s="124" t="e">
        <f t="shared" si="3663"/>
        <v>#N/A</v>
      </c>
      <c r="AX734" s="124" t="e">
        <f t="shared" si="3663"/>
        <v>#N/A</v>
      </c>
      <c r="AY734" s="124" t="e">
        <f t="shared" si="3663"/>
        <v>#N/A</v>
      </c>
      <c r="AZ734" s="124" t="e">
        <f t="shared" si="3663"/>
        <v>#N/A</v>
      </c>
      <c r="BA734" s="124" t="e">
        <f t="shared" si="3663"/>
        <v>#N/A</v>
      </c>
      <c r="BB734" s="124" t="e">
        <f t="shared" si="3663"/>
        <v>#N/A</v>
      </c>
      <c r="BC734" s="124" t="e">
        <f t="shared" si="3663"/>
        <v>#N/A</v>
      </c>
      <c r="BD734" s="124" t="e">
        <f t="shared" si="3664"/>
        <v>#N/A</v>
      </c>
      <c r="BE734" s="124" t="e">
        <f t="shared" si="3664"/>
        <v>#N/A</v>
      </c>
      <c r="BF734" s="124" t="e">
        <f t="shared" si="3664"/>
        <v>#N/A</v>
      </c>
      <c r="BG734" s="124" t="e">
        <f t="shared" si="3664"/>
        <v>#N/A</v>
      </c>
      <c r="BH734" s="124" t="e">
        <f t="shared" si="3664"/>
        <v>#N/A</v>
      </c>
      <c r="BI734" s="124" t="e">
        <f t="shared" si="3664"/>
        <v>#N/A</v>
      </c>
      <c r="BJ734" s="124" t="e">
        <f t="shared" si="3664"/>
        <v>#N/A</v>
      </c>
      <c r="BK734" s="124" t="e">
        <f t="shared" si="3664"/>
        <v>#N/A</v>
      </c>
      <c r="BL734" s="124" t="e">
        <f t="shared" si="3664"/>
        <v>#N/A</v>
      </c>
      <c r="BM734" s="124" t="e">
        <f t="shared" si="3664"/>
        <v>#N/A</v>
      </c>
      <c r="BN734" s="124" t="e">
        <f t="shared" si="3664"/>
        <v>#N/A</v>
      </c>
    </row>
    <row r="735" spans="3:66" s="124" customFormat="1" hidden="1">
      <c r="C735" s="124" t="s">
        <v>31</v>
      </c>
      <c r="G735" s="124">
        <f t="shared" si="3665"/>
        <v>16175.87417882617</v>
      </c>
      <c r="H735" s="124">
        <f t="shared" si="3661"/>
        <v>5492.0838282534514</v>
      </c>
      <c r="I735" s="124" t="e">
        <f t="shared" si="3661"/>
        <v>#N/A</v>
      </c>
      <c r="J735" s="124" t="e">
        <f t="shared" si="3661"/>
        <v>#N/A</v>
      </c>
      <c r="K735" s="124" t="e">
        <f t="shared" si="3661"/>
        <v>#N/A</v>
      </c>
      <c r="L735" s="124" t="e">
        <f t="shared" si="3661"/>
        <v>#N/A</v>
      </c>
      <c r="M735" s="124" t="e">
        <f t="shared" si="3661"/>
        <v>#N/A</v>
      </c>
      <c r="N735" s="124" t="e">
        <f t="shared" si="3661"/>
        <v>#N/A</v>
      </c>
      <c r="O735" s="124" t="e">
        <f t="shared" si="3661"/>
        <v>#N/A</v>
      </c>
      <c r="P735" s="124" t="e">
        <f t="shared" si="3661"/>
        <v>#N/A</v>
      </c>
      <c r="Q735" s="124" t="e">
        <f t="shared" si="3661"/>
        <v>#N/A</v>
      </c>
      <c r="R735" s="124" t="e">
        <f t="shared" si="3661"/>
        <v>#N/A</v>
      </c>
      <c r="S735" s="124" t="e">
        <f t="shared" si="3661"/>
        <v>#N/A</v>
      </c>
      <c r="T735" s="124" t="e">
        <f t="shared" si="3661"/>
        <v>#N/A</v>
      </c>
      <c r="U735" s="124" t="e">
        <f t="shared" si="3661"/>
        <v>#N/A</v>
      </c>
      <c r="V735" s="124" t="e">
        <f t="shared" si="3661"/>
        <v>#N/A</v>
      </c>
      <c r="W735" s="124" t="e">
        <f t="shared" si="3661"/>
        <v>#N/A</v>
      </c>
      <c r="X735" s="124" t="e">
        <f t="shared" si="3662"/>
        <v>#N/A</v>
      </c>
      <c r="Y735" s="124" t="e">
        <f t="shared" si="3662"/>
        <v>#N/A</v>
      </c>
      <c r="Z735" s="124" t="e">
        <f t="shared" si="3662"/>
        <v>#N/A</v>
      </c>
      <c r="AA735" s="124" t="e">
        <f t="shared" si="3662"/>
        <v>#N/A</v>
      </c>
      <c r="AB735" s="124" t="e">
        <f t="shared" si="3662"/>
        <v>#N/A</v>
      </c>
      <c r="AC735" s="124" t="e">
        <f t="shared" si="3662"/>
        <v>#N/A</v>
      </c>
      <c r="AD735" s="124" t="e">
        <f t="shared" si="3662"/>
        <v>#N/A</v>
      </c>
      <c r="AE735" s="124" t="e">
        <f t="shared" si="3662"/>
        <v>#N/A</v>
      </c>
      <c r="AF735" s="124" t="e">
        <f t="shared" si="3662"/>
        <v>#N/A</v>
      </c>
      <c r="AG735" s="124" t="e">
        <f t="shared" si="3662"/>
        <v>#N/A</v>
      </c>
      <c r="AH735" s="124" t="e">
        <f t="shared" si="3662"/>
        <v>#N/A</v>
      </c>
      <c r="AI735" s="124" t="e">
        <f t="shared" si="3662"/>
        <v>#N/A</v>
      </c>
      <c r="AJ735" s="124" t="e">
        <f t="shared" si="3662"/>
        <v>#N/A</v>
      </c>
      <c r="AK735" s="124" t="e">
        <f t="shared" si="3662"/>
        <v>#N/A</v>
      </c>
      <c r="AL735" s="124" t="e">
        <f t="shared" si="3662"/>
        <v>#N/A</v>
      </c>
      <c r="AM735" s="124" t="e">
        <f t="shared" si="3662"/>
        <v>#N/A</v>
      </c>
      <c r="AN735" s="124" t="e">
        <f t="shared" si="3663"/>
        <v>#N/A</v>
      </c>
      <c r="AO735" s="124" t="e">
        <f t="shared" si="3663"/>
        <v>#N/A</v>
      </c>
      <c r="AP735" s="124" t="e">
        <f t="shared" si="3663"/>
        <v>#N/A</v>
      </c>
      <c r="AQ735" s="124" t="e">
        <f t="shared" si="3663"/>
        <v>#N/A</v>
      </c>
      <c r="AR735" s="124" t="e">
        <f t="shared" si="3663"/>
        <v>#N/A</v>
      </c>
      <c r="AS735" s="124" t="e">
        <f t="shared" si="3663"/>
        <v>#N/A</v>
      </c>
      <c r="AT735" s="124" t="e">
        <f t="shared" si="3663"/>
        <v>#N/A</v>
      </c>
      <c r="AU735" s="124" t="e">
        <f t="shared" si="3663"/>
        <v>#N/A</v>
      </c>
      <c r="AV735" s="124" t="e">
        <f t="shared" si="3663"/>
        <v>#N/A</v>
      </c>
      <c r="AW735" s="124" t="e">
        <f t="shared" si="3663"/>
        <v>#N/A</v>
      </c>
      <c r="AX735" s="124" t="e">
        <f t="shared" si="3663"/>
        <v>#N/A</v>
      </c>
      <c r="AY735" s="124" t="e">
        <f t="shared" si="3663"/>
        <v>#N/A</v>
      </c>
      <c r="AZ735" s="124" t="e">
        <f t="shared" si="3663"/>
        <v>#N/A</v>
      </c>
      <c r="BA735" s="124" t="e">
        <f t="shared" si="3663"/>
        <v>#N/A</v>
      </c>
      <c r="BB735" s="124" t="e">
        <f t="shared" si="3663"/>
        <v>#N/A</v>
      </c>
      <c r="BC735" s="124" t="e">
        <f t="shared" si="3663"/>
        <v>#N/A</v>
      </c>
      <c r="BD735" s="124" t="e">
        <f t="shared" si="3664"/>
        <v>#N/A</v>
      </c>
      <c r="BE735" s="124" t="e">
        <f t="shared" si="3664"/>
        <v>#N/A</v>
      </c>
      <c r="BF735" s="124" t="e">
        <f t="shared" si="3664"/>
        <v>#N/A</v>
      </c>
      <c r="BG735" s="124" t="e">
        <f t="shared" si="3664"/>
        <v>#N/A</v>
      </c>
      <c r="BH735" s="124" t="e">
        <f t="shared" si="3664"/>
        <v>#N/A</v>
      </c>
      <c r="BI735" s="124" t="e">
        <f t="shared" si="3664"/>
        <v>#N/A</v>
      </c>
      <c r="BJ735" s="124" t="e">
        <f t="shared" si="3664"/>
        <v>#N/A</v>
      </c>
      <c r="BK735" s="124" t="e">
        <f t="shared" si="3664"/>
        <v>#N/A</v>
      </c>
      <c r="BL735" s="124" t="e">
        <f t="shared" si="3664"/>
        <v>#N/A</v>
      </c>
      <c r="BM735" s="124" t="e">
        <f t="shared" si="3664"/>
        <v>#N/A</v>
      </c>
      <c r="BN735" s="124" t="e">
        <f t="shared" si="3664"/>
        <v>#N/A</v>
      </c>
    </row>
    <row r="736" spans="3:66" s="124" customFormat="1" hidden="1">
      <c r="C736" s="124" t="s">
        <v>33</v>
      </c>
      <c r="G736" s="124">
        <f t="shared" si="3665"/>
        <v>200833.9790035398</v>
      </c>
      <c r="H736" s="124">
        <f t="shared" si="3661"/>
        <v>200833.9790035398</v>
      </c>
      <c r="I736" s="124" t="e">
        <f t="shared" si="3661"/>
        <v>#N/A</v>
      </c>
      <c r="J736" s="124" t="e">
        <f t="shared" si="3661"/>
        <v>#N/A</v>
      </c>
      <c r="K736" s="124" t="e">
        <f t="shared" si="3661"/>
        <v>#N/A</v>
      </c>
      <c r="L736" s="124" t="e">
        <f t="shared" si="3661"/>
        <v>#N/A</v>
      </c>
      <c r="M736" s="124" t="e">
        <f t="shared" si="3661"/>
        <v>#N/A</v>
      </c>
      <c r="N736" s="124" t="e">
        <f t="shared" si="3661"/>
        <v>#N/A</v>
      </c>
      <c r="O736" s="124" t="e">
        <f t="shared" si="3661"/>
        <v>#N/A</v>
      </c>
      <c r="P736" s="124" t="e">
        <f t="shared" si="3661"/>
        <v>#N/A</v>
      </c>
      <c r="Q736" s="124" t="e">
        <f t="shared" si="3661"/>
        <v>#N/A</v>
      </c>
      <c r="R736" s="124" t="e">
        <f t="shared" si="3661"/>
        <v>#N/A</v>
      </c>
      <c r="S736" s="124" t="e">
        <f t="shared" si="3661"/>
        <v>#N/A</v>
      </c>
      <c r="T736" s="124" t="e">
        <f t="shared" si="3661"/>
        <v>#N/A</v>
      </c>
      <c r="U736" s="124" t="e">
        <f t="shared" si="3661"/>
        <v>#N/A</v>
      </c>
      <c r="V736" s="124" t="e">
        <f t="shared" si="3661"/>
        <v>#N/A</v>
      </c>
      <c r="W736" s="124" t="e">
        <f t="shared" si="3661"/>
        <v>#N/A</v>
      </c>
      <c r="X736" s="124" t="e">
        <f t="shared" si="3662"/>
        <v>#N/A</v>
      </c>
      <c r="Y736" s="124" t="e">
        <f t="shared" si="3662"/>
        <v>#N/A</v>
      </c>
      <c r="Z736" s="124" t="e">
        <f t="shared" si="3662"/>
        <v>#N/A</v>
      </c>
      <c r="AA736" s="124" t="e">
        <f t="shared" si="3662"/>
        <v>#N/A</v>
      </c>
      <c r="AB736" s="124" t="e">
        <f t="shared" si="3662"/>
        <v>#N/A</v>
      </c>
      <c r="AC736" s="124" t="e">
        <f t="shared" si="3662"/>
        <v>#N/A</v>
      </c>
      <c r="AD736" s="124" t="e">
        <f t="shared" si="3662"/>
        <v>#N/A</v>
      </c>
      <c r="AE736" s="124" t="e">
        <f t="shared" si="3662"/>
        <v>#N/A</v>
      </c>
      <c r="AF736" s="124" t="e">
        <f t="shared" si="3662"/>
        <v>#N/A</v>
      </c>
      <c r="AG736" s="124" t="e">
        <f t="shared" si="3662"/>
        <v>#N/A</v>
      </c>
      <c r="AH736" s="124" t="e">
        <f t="shared" si="3662"/>
        <v>#N/A</v>
      </c>
      <c r="AI736" s="124" t="e">
        <f t="shared" si="3662"/>
        <v>#N/A</v>
      </c>
      <c r="AJ736" s="124" t="e">
        <f t="shared" si="3662"/>
        <v>#N/A</v>
      </c>
      <c r="AK736" s="124" t="e">
        <f t="shared" si="3662"/>
        <v>#N/A</v>
      </c>
      <c r="AL736" s="124" t="e">
        <f t="shared" si="3662"/>
        <v>#N/A</v>
      </c>
      <c r="AM736" s="124" t="e">
        <f t="shared" si="3662"/>
        <v>#N/A</v>
      </c>
      <c r="AN736" s="124" t="e">
        <f t="shared" si="3663"/>
        <v>#N/A</v>
      </c>
      <c r="AO736" s="124" t="e">
        <f t="shared" si="3663"/>
        <v>#N/A</v>
      </c>
      <c r="AP736" s="124" t="e">
        <f t="shared" si="3663"/>
        <v>#N/A</v>
      </c>
      <c r="AQ736" s="124" t="e">
        <f t="shared" si="3663"/>
        <v>#N/A</v>
      </c>
      <c r="AR736" s="124" t="e">
        <f t="shared" si="3663"/>
        <v>#N/A</v>
      </c>
      <c r="AS736" s="124" t="e">
        <f t="shared" si="3663"/>
        <v>#N/A</v>
      </c>
      <c r="AT736" s="124" t="e">
        <f t="shared" si="3663"/>
        <v>#N/A</v>
      </c>
      <c r="AU736" s="124" t="e">
        <f t="shared" si="3663"/>
        <v>#N/A</v>
      </c>
      <c r="AV736" s="124" t="e">
        <f t="shared" si="3663"/>
        <v>#N/A</v>
      </c>
      <c r="AW736" s="124" t="e">
        <f t="shared" si="3663"/>
        <v>#N/A</v>
      </c>
      <c r="AX736" s="124" t="e">
        <f t="shared" si="3663"/>
        <v>#N/A</v>
      </c>
      <c r="AY736" s="124" t="e">
        <f t="shared" si="3663"/>
        <v>#N/A</v>
      </c>
      <c r="AZ736" s="124" t="e">
        <f t="shared" si="3663"/>
        <v>#N/A</v>
      </c>
      <c r="BA736" s="124" t="e">
        <f t="shared" si="3663"/>
        <v>#N/A</v>
      </c>
      <c r="BB736" s="124" t="e">
        <f t="shared" si="3663"/>
        <v>#N/A</v>
      </c>
      <c r="BC736" s="124" t="e">
        <f t="shared" si="3663"/>
        <v>#N/A</v>
      </c>
      <c r="BD736" s="124" t="e">
        <f t="shared" si="3664"/>
        <v>#N/A</v>
      </c>
      <c r="BE736" s="124" t="e">
        <f t="shared" si="3664"/>
        <v>#N/A</v>
      </c>
      <c r="BF736" s="124" t="e">
        <f t="shared" si="3664"/>
        <v>#N/A</v>
      </c>
      <c r="BG736" s="124" t="e">
        <f t="shared" si="3664"/>
        <v>#N/A</v>
      </c>
      <c r="BH736" s="124" t="e">
        <f t="shared" si="3664"/>
        <v>#N/A</v>
      </c>
      <c r="BI736" s="124" t="e">
        <f t="shared" si="3664"/>
        <v>#N/A</v>
      </c>
      <c r="BJ736" s="124" t="e">
        <f t="shared" si="3664"/>
        <v>#N/A</v>
      </c>
      <c r="BK736" s="124" t="e">
        <f t="shared" si="3664"/>
        <v>#N/A</v>
      </c>
      <c r="BL736" s="124" t="e">
        <f t="shared" si="3664"/>
        <v>#N/A</v>
      </c>
      <c r="BM736" s="124" t="e">
        <f t="shared" si="3664"/>
        <v>#N/A</v>
      </c>
      <c r="BN736" s="124" t="e">
        <f t="shared" si="3664"/>
        <v>#N/A</v>
      </c>
    </row>
    <row r="737" spans="1:66" s="124" customFormat="1" hidden="1">
      <c r="C737" s="124" t="s">
        <v>304</v>
      </c>
      <c r="G737" s="124">
        <f t="shared" si="3665"/>
        <v>195341.89517528636</v>
      </c>
      <c r="H737" s="124">
        <f t="shared" si="3661"/>
        <v>0</v>
      </c>
      <c r="I737" s="124" t="e">
        <f t="shared" si="3661"/>
        <v>#N/A</v>
      </c>
      <c r="J737" s="124" t="e">
        <f t="shared" si="3661"/>
        <v>#N/A</v>
      </c>
      <c r="K737" s="124" t="e">
        <f t="shared" si="3661"/>
        <v>#N/A</v>
      </c>
      <c r="L737" s="124" t="e">
        <f t="shared" si="3661"/>
        <v>#N/A</v>
      </c>
      <c r="M737" s="124" t="e">
        <f t="shared" si="3661"/>
        <v>#N/A</v>
      </c>
      <c r="N737" s="124" t="e">
        <f t="shared" si="3661"/>
        <v>#N/A</v>
      </c>
      <c r="O737" s="124" t="e">
        <f t="shared" si="3661"/>
        <v>#N/A</v>
      </c>
      <c r="P737" s="124" t="e">
        <f t="shared" si="3661"/>
        <v>#N/A</v>
      </c>
      <c r="Q737" s="124" t="e">
        <f t="shared" si="3661"/>
        <v>#N/A</v>
      </c>
      <c r="R737" s="124" t="e">
        <f t="shared" si="3661"/>
        <v>#N/A</v>
      </c>
      <c r="S737" s="124" t="e">
        <f t="shared" si="3661"/>
        <v>#N/A</v>
      </c>
      <c r="T737" s="124" t="e">
        <f t="shared" si="3661"/>
        <v>#N/A</v>
      </c>
      <c r="U737" s="124" t="e">
        <f t="shared" si="3661"/>
        <v>#N/A</v>
      </c>
      <c r="V737" s="124" t="e">
        <f t="shared" si="3661"/>
        <v>#N/A</v>
      </c>
      <c r="W737" s="124" t="e">
        <f t="shared" si="3661"/>
        <v>#N/A</v>
      </c>
      <c r="X737" s="124" t="e">
        <f t="shared" si="3662"/>
        <v>#N/A</v>
      </c>
      <c r="Y737" s="124" t="e">
        <f t="shared" si="3662"/>
        <v>#N/A</v>
      </c>
      <c r="Z737" s="124" t="e">
        <f t="shared" si="3662"/>
        <v>#N/A</v>
      </c>
      <c r="AA737" s="124" t="e">
        <f t="shared" si="3662"/>
        <v>#N/A</v>
      </c>
      <c r="AB737" s="124" t="e">
        <f t="shared" si="3662"/>
        <v>#N/A</v>
      </c>
      <c r="AC737" s="124" t="e">
        <f t="shared" si="3662"/>
        <v>#N/A</v>
      </c>
      <c r="AD737" s="124" t="e">
        <f t="shared" si="3662"/>
        <v>#N/A</v>
      </c>
      <c r="AE737" s="124" t="e">
        <f t="shared" si="3662"/>
        <v>#N/A</v>
      </c>
      <c r="AF737" s="124" t="e">
        <f t="shared" si="3662"/>
        <v>#N/A</v>
      </c>
      <c r="AG737" s="124" t="e">
        <f t="shared" si="3662"/>
        <v>#N/A</v>
      </c>
      <c r="AH737" s="124" t="e">
        <f t="shared" si="3662"/>
        <v>#N/A</v>
      </c>
      <c r="AI737" s="124" t="e">
        <f t="shared" si="3662"/>
        <v>#N/A</v>
      </c>
      <c r="AJ737" s="124" t="e">
        <f t="shared" si="3662"/>
        <v>#N/A</v>
      </c>
      <c r="AK737" s="124" t="e">
        <f t="shared" si="3662"/>
        <v>#N/A</v>
      </c>
      <c r="AL737" s="124" t="e">
        <f t="shared" si="3662"/>
        <v>#N/A</v>
      </c>
      <c r="AM737" s="124" t="e">
        <f t="shared" si="3662"/>
        <v>#N/A</v>
      </c>
      <c r="AN737" s="124" t="e">
        <f t="shared" si="3663"/>
        <v>#N/A</v>
      </c>
      <c r="AO737" s="124" t="e">
        <f t="shared" si="3663"/>
        <v>#N/A</v>
      </c>
      <c r="AP737" s="124" t="e">
        <f t="shared" si="3663"/>
        <v>#N/A</v>
      </c>
      <c r="AQ737" s="124" t="e">
        <f t="shared" si="3663"/>
        <v>#N/A</v>
      </c>
      <c r="AR737" s="124" t="e">
        <f t="shared" si="3663"/>
        <v>#N/A</v>
      </c>
      <c r="AS737" s="124" t="e">
        <f t="shared" si="3663"/>
        <v>#N/A</v>
      </c>
      <c r="AT737" s="124" t="e">
        <f t="shared" si="3663"/>
        <v>#N/A</v>
      </c>
      <c r="AU737" s="124" t="e">
        <f t="shared" si="3663"/>
        <v>#N/A</v>
      </c>
      <c r="AV737" s="124" t="e">
        <f t="shared" si="3663"/>
        <v>#N/A</v>
      </c>
      <c r="AW737" s="124" t="e">
        <f t="shared" si="3663"/>
        <v>#N/A</v>
      </c>
      <c r="AX737" s="124" t="e">
        <f t="shared" si="3663"/>
        <v>#N/A</v>
      </c>
      <c r="AY737" s="124" t="e">
        <f t="shared" si="3663"/>
        <v>#N/A</v>
      </c>
      <c r="AZ737" s="124" t="e">
        <f t="shared" si="3663"/>
        <v>#N/A</v>
      </c>
      <c r="BA737" s="124" t="e">
        <f t="shared" si="3663"/>
        <v>#N/A</v>
      </c>
      <c r="BB737" s="124" t="e">
        <f t="shared" si="3663"/>
        <v>#N/A</v>
      </c>
      <c r="BC737" s="124" t="e">
        <f t="shared" si="3663"/>
        <v>#N/A</v>
      </c>
      <c r="BD737" s="124" t="e">
        <f t="shared" si="3664"/>
        <v>#N/A</v>
      </c>
      <c r="BE737" s="124" t="e">
        <f t="shared" si="3664"/>
        <v>#N/A</v>
      </c>
      <c r="BF737" s="124" t="e">
        <f t="shared" si="3664"/>
        <v>#N/A</v>
      </c>
      <c r="BG737" s="124" t="e">
        <f t="shared" si="3664"/>
        <v>#N/A</v>
      </c>
      <c r="BH737" s="124" t="e">
        <f t="shared" si="3664"/>
        <v>#N/A</v>
      </c>
      <c r="BI737" s="124" t="e">
        <f t="shared" si="3664"/>
        <v>#N/A</v>
      </c>
      <c r="BJ737" s="124" t="e">
        <f t="shared" si="3664"/>
        <v>#N/A</v>
      </c>
      <c r="BK737" s="124" t="e">
        <f t="shared" si="3664"/>
        <v>#N/A</v>
      </c>
      <c r="BL737" s="124" t="e">
        <f t="shared" si="3664"/>
        <v>#N/A</v>
      </c>
      <c r="BM737" s="124" t="e">
        <f t="shared" si="3664"/>
        <v>#N/A</v>
      </c>
      <c r="BN737" s="124" t="e">
        <f t="shared" si="3664"/>
        <v>#N/A</v>
      </c>
    </row>
    <row r="738" spans="1:66" s="124" customFormat="1" hidden="1"/>
    <row r="739" spans="1:66" s="124" customFormat="1" hidden="1">
      <c r="C739" s="124" t="s">
        <v>303</v>
      </c>
      <c r="H739" s="124">
        <f>G733</f>
        <v>380000</v>
      </c>
      <c r="I739" s="124">
        <f t="shared" ref="I739:X743" si="3666">H733</f>
        <v>195341.89517528636</v>
      </c>
      <c r="J739" s="124">
        <f t="shared" si="3666"/>
        <v>0</v>
      </c>
      <c r="K739" s="124" t="e">
        <f t="shared" si="3666"/>
        <v>#N/A</v>
      </c>
      <c r="L739" s="124" t="e">
        <f t="shared" si="3666"/>
        <v>#N/A</v>
      </c>
      <c r="M739" s="124" t="e">
        <f t="shared" si="3666"/>
        <v>#N/A</v>
      </c>
      <c r="N739" s="124" t="e">
        <f t="shared" si="3666"/>
        <v>#N/A</v>
      </c>
      <c r="O739" s="124" t="e">
        <f t="shared" si="3666"/>
        <v>#N/A</v>
      </c>
      <c r="P739" s="124" t="e">
        <f t="shared" si="3666"/>
        <v>#N/A</v>
      </c>
      <c r="Q739" s="124" t="e">
        <f t="shared" si="3666"/>
        <v>#N/A</v>
      </c>
      <c r="R739" s="124" t="e">
        <f t="shared" si="3666"/>
        <v>#N/A</v>
      </c>
      <c r="S739" s="124" t="e">
        <f t="shared" si="3666"/>
        <v>#N/A</v>
      </c>
      <c r="T739" s="124" t="e">
        <f t="shared" si="3666"/>
        <v>#N/A</v>
      </c>
      <c r="U739" s="124" t="e">
        <f t="shared" si="3666"/>
        <v>#N/A</v>
      </c>
      <c r="V739" s="124" t="e">
        <f t="shared" si="3666"/>
        <v>#N/A</v>
      </c>
      <c r="W739" s="124" t="e">
        <f t="shared" si="3666"/>
        <v>#N/A</v>
      </c>
      <c r="X739" s="124" t="e">
        <f t="shared" si="3666"/>
        <v>#N/A</v>
      </c>
      <c r="Y739" s="124" t="e">
        <f t="shared" ref="Y739:AN743" si="3667">X733</f>
        <v>#N/A</v>
      </c>
      <c r="Z739" s="124" t="e">
        <f t="shared" si="3667"/>
        <v>#N/A</v>
      </c>
      <c r="AA739" s="124" t="e">
        <f t="shared" si="3667"/>
        <v>#N/A</v>
      </c>
      <c r="AB739" s="124" t="e">
        <f t="shared" si="3667"/>
        <v>#N/A</v>
      </c>
      <c r="AC739" s="124" t="e">
        <f t="shared" si="3667"/>
        <v>#N/A</v>
      </c>
      <c r="AD739" s="124" t="e">
        <f t="shared" si="3667"/>
        <v>#N/A</v>
      </c>
      <c r="AE739" s="124" t="e">
        <f t="shared" si="3667"/>
        <v>#N/A</v>
      </c>
      <c r="AF739" s="124" t="e">
        <f t="shared" si="3667"/>
        <v>#N/A</v>
      </c>
      <c r="AG739" s="124" t="e">
        <f t="shared" si="3667"/>
        <v>#N/A</v>
      </c>
      <c r="AH739" s="124" t="e">
        <f t="shared" si="3667"/>
        <v>#N/A</v>
      </c>
      <c r="AI739" s="124" t="e">
        <f t="shared" si="3667"/>
        <v>#N/A</v>
      </c>
      <c r="AJ739" s="124" t="e">
        <f t="shared" si="3667"/>
        <v>#N/A</v>
      </c>
      <c r="AK739" s="124" t="e">
        <f t="shared" si="3667"/>
        <v>#N/A</v>
      </c>
      <c r="AL739" s="124" t="e">
        <f t="shared" si="3667"/>
        <v>#N/A</v>
      </c>
      <c r="AM739" s="124" t="e">
        <f t="shared" si="3667"/>
        <v>#N/A</v>
      </c>
      <c r="AN739" s="124" t="e">
        <f t="shared" si="3667"/>
        <v>#N/A</v>
      </c>
      <c r="AO739" s="124" t="e">
        <f t="shared" ref="AO739:BD743" si="3668">AN733</f>
        <v>#N/A</v>
      </c>
      <c r="AP739" s="124" t="e">
        <f t="shared" si="3668"/>
        <v>#N/A</v>
      </c>
      <c r="AQ739" s="124" t="e">
        <f t="shared" si="3668"/>
        <v>#N/A</v>
      </c>
      <c r="AR739" s="124" t="e">
        <f t="shared" si="3668"/>
        <v>#N/A</v>
      </c>
      <c r="AS739" s="124" t="e">
        <f t="shared" si="3668"/>
        <v>#N/A</v>
      </c>
      <c r="AT739" s="124" t="e">
        <f t="shared" si="3668"/>
        <v>#N/A</v>
      </c>
      <c r="AU739" s="124" t="e">
        <f t="shared" si="3668"/>
        <v>#N/A</v>
      </c>
      <c r="AV739" s="124" t="e">
        <f t="shared" si="3668"/>
        <v>#N/A</v>
      </c>
      <c r="AW739" s="124" t="e">
        <f t="shared" si="3668"/>
        <v>#N/A</v>
      </c>
      <c r="AX739" s="124" t="e">
        <f t="shared" si="3668"/>
        <v>#N/A</v>
      </c>
      <c r="AY739" s="124" t="e">
        <f t="shared" si="3668"/>
        <v>#N/A</v>
      </c>
      <c r="AZ739" s="124" t="e">
        <f t="shared" si="3668"/>
        <v>#N/A</v>
      </c>
      <c r="BA739" s="124" t="e">
        <f t="shared" si="3668"/>
        <v>#N/A</v>
      </c>
      <c r="BB739" s="124" t="e">
        <f t="shared" si="3668"/>
        <v>#N/A</v>
      </c>
      <c r="BC739" s="124" t="e">
        <f t="shared" si="3668"/>
        <v>#N/A</v>
      </c>
      <c r="BD739" s="124" t="e">
        <f t="shared" si="3668"/>
        <v>#N/A</v>
      </c>
      <c r="BE739" s="124" t="e">
        <f t="shared" ref="BE739:BN743" si="3669">BD733</f>
        <v>#N/A</v>
      </c>
      <c r="BF739" s="124" t="e">
        <f t="shared" si="3669"/>
        <v>#N/A</v>
      </c>
      <c r="BG739" s="124" t="e">
        <f t="shared" si="3669"/>
        <v>#N/A</v>
      </c>
      <c r="BH739" s="124" t="e">
        <f t="shared" si="3669"/>
        <v>#N/A</v>
      </c>
      <c r="BI739" s="124" t="e">
        <f t="shared" si="3669"/>
        <v>#N/A</v>
      </c>
      <c r="BJ739" s="124" t="e">
        <f t="shared" si="3669"/>
        <v>#N/A</v>
      </c>
      <c r="BK739" s="124" t="e">
        <f t="shared" si="3669"/>
        <v>#N/A</v>
      </c>
      <c r="BL739" s="124" t="e">
        <f t="shared" si="3669"/>
        <v>#N/A</v>
      </c>
      <c r="BM739" s="124" t="e">
        <f t="shared" si="3669"/>
        <v>#N/A</v>
      </c>
      <c r="BN739" s="124" t="e">
        <f t="shared" si="3669"/>
        <v>#N/A</v>
      </c>
    </row>
    <row r="740" spans="1:66" s="124" customFormat="1" hidden="1">
      <c r="C740" s="124" t="s">
        <v>29</v>
      </c>
      <c r="H740" s="124">
        <f t="shared" ref="H740:H743" si="3670">G734</f>
        <v>184658.10482471364</v>
      </c>
      <c r="I740" s="124">
        <f t="shared" si="3666"/>
        <v>195341.89517528636</v>
      </c>
      <c r="J740" s="124" t="e">
        <f t="shared" si="3666"/>
        <v>#N/A</v>
      </c>
      <c r="K740" s="124" t="e">
        <f t="shared" si="3666"/>
        <v>#N/A</v>
      </c>
      <c r="L740" s="124" t="e">
        <f t="shared" si="3666"/>
        <v>#N/A</v>
      </c>
      <c r="M740" s="124" t="e">
        <f t="shared" si="3666"/>
        <v>#N/A</v>
      </c>
      <c r="N740" s="124" t="e">
        <f t="shared" si="3666"/>
        <v>#N/A</v>
      </c>
      <c r="O740" s="124" t="e">
        <f t="shared" si="3666"/>
        <v>#N/A</v>
      </c>
      <c r="P740" s="124" t="e">
        <f t="shared" si="3666"/>
        <v>#N/A</v>
      </c>
      <c r="Q740" s="124" t="e">
        <f t="shared" si="3666"/>
        <v>#N/A</v>
      </c>
      <c r="R740" s="124" t="e">
        <f t="shared" si="3666"/>
        <v>#N/A</v>
      </c>
      <c r="S740" s="124" t="e">
        <f t="shared" si="3666"/>
        <v>#N/A</v>
      </c>
      <c r="T740" s="124" t="e">
        <f t="shared" si="3666"/>
        <v>#N/A</v>
      </c>
      <c r="U740" s="124" t="e">
        <f t="shared" si="3666"/>
        <v>#N/A</v>
      </c>
      <c r="V740" s="124" t="e">
        <f t="shared" si="3666"/>
        <v>#N/A</v>
      </c>
      <c r="W740" s="124" t="e">
        <f t="shared" si="3666"/>
        <v>#N/A</v>
      </c>
      <c r="X740" s="124" t="e">
        <f t="shared" si="3666"/>
        <v>#N/A</v>
      </c>
      <c r="Y740" s="124" t="e">
        <f t="shared" si="3667"/>
        <v>#N/A</v>
      </c>
      <c r="Z740" s="124" t="e">
        <f t="shared" si="3667"/>
        <v>#N/A</v>
      </c>
      <c r="AA740" s="124" t="e">
        <f t="shared" si="3667"/>
        <v>#N/A</v>
      </c>
      <c r="AB740" s="124" t="e">
        <f t="shared" si="3667"/>
        <v>#N/A</v>
      </c>
      <c r="AC740" s="124" t="e">
        <f t="shared" si="3667"/>
        <v>#N/A</v>
      </c>
      <c r="AD740" s="124" t="e">
        <f t="shared" si="3667"/>
        <v>#N/A</v>
      </c>
      <c r="AE740" s="124" t="e">
        <f t="shared" si="3667"/>
        <v>#N/A</v>
      </c>
      <c r="AF740" s="124" t="e">
        <f t="shared" si="3667"/>
        <v>#N/A</v>
      </c>
      <c r="AG740" s="124" t="e">
        <f t="shared" si="3667"/>
        <v>#N/A</v>
      </c>
      <c r="AH740" s="124" t="e">
        <f t="shared" si="3667"/>
        <v>#N/A</v>
      </c>
      <c r="AI740" s="124" t="e">
        <f t="shared" si="3667"/>
        <v>#N/A</v>
      </c>
      <c r="AJ740" s="124" t="e">
        <f t="shared" si="3667"/>
        <v>#N/A</v>
      </c>
      <c r="AK740" s="124" t="e">
        <f t="shared" si="3667"/>
        <v>#N/A</v>
      </c>
      <c r="AL740" s="124" t="e">
        <f t="shared" si="3667"/>
        <v>#N/A</v>
      </c>
      <c r="AM740" s="124" t="e">
        <f t="shared" si="3667"/>
        <v>#N/A</v>
      </c>
      <c r="AN740" s="124" t="e">
        <f t="shared" si="3667"/>
        <v>#N/A</v>
      </c>
      <c r="AO740" s="124" t="e">
        <f t="shared" si="3668"/>
        <v>#N/A</v>
      </c>
      <c r="AP740" s="124" t="e">
        <f t="shared" si="3668"/>
        <v>#N/A</v>
      </c>
      <c r="AQ740" s="124" t="e">
        <f t="shared" si="3668"/>
        <v>#N/A</v>
      </c>
      <c r="AR740" s="124" t="e">
        <f t="shared" si="3668"/>
        <v>#N/A</v>
      </c>
      <c r="AS740" s="124" t="e">
        <f t="shared" si="3668"/>
        <v>#N/A</v>
      </c>
      <c r="AT740" s="124" t="e">
        <f t="shared" si="3668"/>
        <v>#N/A</v>
      </c>
      <c r="AU740" s="124" t="e">
        <f t="shared" si="3668"/>
        <v>#N/A</v>
      </c>
      <c r="AV740" s="124" t="e">
        <f t="shared" si="3668"/>
        <v>#N/A</v>
      </c>
      <c r="AW740" s="124" t="e">
        <f t="shared" si="3668"/>
        <v>#N/A</v>
      </c>
      <c r="AX740" s="124" t="e">
        <f t="shared" si="3668"/>
        <v>#N/A</v>
      </c>
      <c r="AY740" s="124" t="e">
        <f t="shared" si="3668"/>
        <v>#N/A</v>
      </c>
      <c r="AZ740" s="124" t="e">
        <f t="shared" si="3668"/>
        <v>#N/A</v>
      </c>
      <c r="BA740" s="124" t="e">
        <f t="shared" si="3668"/>
        <v>#N/A</v>
      </c>
      <c r="BB740" s="124" t="e">
        <f t="shared" si="3668"/>
        <v>#N/A</v>
      </c>
      <c r="BC740" s="124" t="e">
        <f t="shared" si="3668"/>
        <v>#N/A</v>
      </c>
      <c r="BD740" s="124" t="e">
        <f t="shared" si="3668"/>
        <v>#N/A</v>
      </c>
      <c r="BE740" s="124" t="e">
        <f t="shared" si="3669"/>
        <v>#N/A</v>
      </c>
      <c r="BF740" s="124" t="e">
        <f t="shared" si="3669"/>
        <v>#N/A</v>
      </c>
      <c r="BG740" s="124" t="e">
        <f t="shared" si="3669"/>
        <v>#N/A</v>
      </c>
      <c r="BH740" s="124" t="e">
        <f t="shared" si="3669"/>
        <v>#N/A</v>
      </c>
      <c r="BI740" s="124" t="e">
        <f t="shared" si="3669"/>
        <v>#N/A</v>
      </c>
      <c r="BJ740" s="124" t="e">
        <f t="shared" si="3669"/>
        <v>#N/A</v>
      </c>
      <c r="BK740" s="124" t="e">
        <f t="shared" si="3669"/>
        <v>#N/A</v>
      </c>
      <c r="BL740" s="124" t="e">
        <f t="shared" si="3669"/>
        <v>#N/A</v>
      </c>
      <c r="BM740" s="124" t="e">
        <f t="shared" si="3669"/>
        <v>#N/A</v>
      </c>
      <c r="BN740" s="124" t="e">
        <f t="shared" si="3669"/>
        <v>#N/A</v>
      </c>
    </row>
    <row r="741" spans="1:66" s="124" customFormat="1" hidden="1">
      <c r="C741" s="124" t="s">
        <v>31</v>
      </c>
      <c r="H741" s="124">
        <f t="shared" si="3670"/>
        <v>16175.87417882617</v>
      </c>
      <c r="I741" s="124">
        <f t="shared" si="3666"/>
        <v>5492.0838282534514</v>
      </c>
      <c r="J741" s="124" t="e">
        <f t="shared" si="3666"/>
        <v>#N/A</v>
      </c>
      <c r="K741" s="124" t="e">
        <f t="shared" si="3666"/>
        <v>#N/A</v>
      </c>
      <c r="L741" s="124" t="e">
        <f t="shared" si="3666"/>
        <v>#N/A</v>
      </c>
      <c r="M741" s="124" t="e">
        <f t="shared" si="3666"/>
        <v>#N/A</v>
      </c>
      <c r="N741" s="124" t="e">
        <f t="shared" si="3666"/>
        <v>#N/A</v>
      </c>
      <c r="O741" s="124" t="e">
        <f t="shared" si="3666"/>
        <v>#N/A</v>
      </c>
      <c r="P741" s="124" t="e">
        <f t="shared" si="3666"/>
        <v>#N/A</v>
      </c>
      <c r="Q741" s="124" t="e">
        <f t="shared" si="3666"/>
        <v>#N/A</v>
      </c>
      <c r="R741" s="124" t="e">
        <f t="shared" si="3666"/>
        <v>#N/A</v>
      </c>
      <c r="S741" s="124" t="e">
        <f t="shared" si="3666"/>
        <v>#N/A</v>
      </c>
      <c r="T741" s="124" t="e">
        <f t="shared" si="3666"/>
        <v>#N/A</v>
      </c>
      <c r="U741" s="124" t="e">
        <f t="shared" si="3666"/>
        <v>#N/A</v>
      </c>
      <c r="V741" s="124" t="e">
        <f t="shared" si="3666"/>
        <v>#N/A</v>
      </c>
      <c r="W741" s="124" t="e">
        <f t="shared" si="3666"/>
        <v>#N/A</v>
      </c>
      <c r="X741" s="124" t="e">
        <f t="shared" si="3666"/>
        <v>#N/A</v>
      </c>
      <c r="Y741" s="124" t="e">
        <f t="shared" si="3667"/>
        <v>#N/A</v>
      </c>
      <c r="Z741" s="124" t="e">
        <f t="shared" si="3667"/>
        <v>#N/A</v>
      </c>
      <c r="AA741" s="124" t="e">
        <f t="shared" si="3667"/>
        <v>#N/A</v>
      </c>
      <c r="AB741" s="124" t="e">
        <f t="shared" si="3667"/>
        <v>#N/A</v>
      </c>
      <c r="AC741" s="124" t="e">
        <f t="shared" si="3667"/>
        <v>#N/A</v>
      </c>
      <c r="AD741" s="124" t="e">
        <f t="shared" si="3667"/>
        <v>#N/A</v>
      </c>
      <c r="AE741" s="124" t="e">
        <f t="shared" si="3667"/>
        <v>#N/A</v>
      </c>
      <c r="AF741" s="124" t="e">
        <f t="shared" si="3667"/>
        <v>#N/A</v>
      </c>
      <c r="AG741" s="124" t="e">
        <f t="shared" si="3667"/>
        <v>#N/A</v>
      </c>
      <c r="AH741" s="124" t="e">
        <f t="shared" si="3667"/>
        <v>#N/A</v>
      </c>
      <c r="AI741" s="124" t="e">
        <f t="shared" si="3667"/>
        <v>#N/A</v>
      </c>
      <c r="AJ741" s="124" t="e">
        <f t="shared" si="3667"/>
        <v>#N/A</v>
      </c>
      <c r="AK741" s="124" t="e">
        <f t="shared" si="3667"/>
        <v>#N/A</v>
      </c>
      <c r="AL741" s="124" t="e">
        <f t="shared" si="3667"/>
        <v>#N/A</v>
      </c>
      <c r="AM741" s="124" t="e">
        <f t="shared" si="3667"/>
        <v>#N/A</v>
      </c>
      <c r="AN741" s="124" t="e">
        <f t="shared" si="3667"/>
        <v>#N/A</v>
      </c>
      <c r="AO741" s="124" t="e">
        <f t="shared" si="3668"/>
        <v>#N/A</v>
      </c>
      <c r="AP741" s="124" t="e">
        <f t="shared" si="3668"/>
        <v>#N/A</v>
      </c>
      <c r="AQ741" s="124" t="e">
        <f t="shared" si="3668"/>
        <v>#N/A</v>
      </c>
      <c r="AR741" s="124" t="e">
        <f t="shared" si="3668"/>
        <v>#N/A</v>
      </c>
      <c r="AS741" s="124" t="e">
        <f t="shared" si="3668"/>
        <v>#N/A</v>
      </c>
      <c r="AT741" s="124" t="e">
        <f t="shared" si="3668"/>
        <v>#N/A</v>
      </c>
      <c r="AU741" s="124" t="e">
        <f t="shared" si="3668"/>
        <v>#N/A</v>
      </c>
      <c r="AV741" s="124" t="e">
        <f t="shared" si="3668"/>
        <v>#N/A</v>
      </c>
      <c r="AW741" s="124" t="e">
        <f t="shared" si="3668"/>
        <v>#N/A</v>
      </c>
      <c r="AX741" s="124" t="e">
        <f t="shared" si="3668"/>
        <v>#N/A</v>
      </c>
      <c r="AY741" s="124" t="e">
        <f t="shared" si="3668"/>
        <v>#N/A</v>
      </c>
      <c r="AZ741" s="124" t="e">
        <f t="shared" si="3668"/>
        <v>#N/A</v>
      </c>
      <c r="BA741" s="124" t="e">
        <f t="shared" si="3668"/>
        <v>#N/A</v>
      </c>
      <c r="BB741" s="124" t="e">
        <f t="shared" si="3668"/>
        <v>#N/A</v>
      </c>
      <c r="BC741" s="124" t="e">
        <f t="shared" si="3668"/>
        <v>#N/A</v>
      </c>
      <c r="BD741" s="124" t="e">
        <f t="shared" si="3668"/>
        <v>#N/A</v>
      </c>
      <c r="BE741" s="124" t="e">
        <f t="shared" si="3669"/>
        <v>#N/A</v>
      </c>
      <c r="BF741" s="124" t="e">
        <f t="shared" si="3669"/>
        <v>#N/A</v>
      </c>
      <c r="BG741" s="124" t="e">
        <f t="shared" si="3669"/>
        <v>#N/A</v>
      </c>
      <c r="BH741" s="124" t="e">
        <f t="shared" si="3669"/>
        <v>#N/A</v>
      </c>
      <c r="BI741" s="124" t="e">
        <f t="shared" si="3669"/>
        <v>#N/A</v>
      </c>
      <c r="BJ741" s="124" t="e">
        <f t="shared" si="3669"/>
        <v>#N/A</v>
      </c>
      <c r="BK741" s="124" t="e">
        <f t="shared" si="3669"/>
        <v>#N/A</v>
      </c>
      <c r="BL741" s="124" t="e">
        <f t="shared" si="3669"/>
        <v>#N/A</v>
      </c>
      <c r="BM741" s="124" t="e">
        <f t="shared" si="3669"/>
        <v>#N/A</v>
      </c>
      <c r="BN741" s="124" t="e">
        <f t="shared" si="3669"/>
        <v>#N/A</v>
      </c>
    </row>
    <row r="742" spans="1:66" s="124" customFormat="1" hidden="1">
      <c r="C742" s="124" t="s">
        <v>33</v>
      </c>
      <c r="H742" s="124">
        <f t="shared" si="3670"/>
        <v>200833.9790035398</v>
      </c>
      <c r="I742" s="124">
        <f t="shared" si="3666"/>
        <v>200833.9790035398</v>
      </c>
      <c r="J742" s="124" t="e">
        <f t="shared" si="3666"/>
        <v>#N/A</v>
      </c>
      <c r="K742" s="124" t="e">
        <f t="shared" si="3666"/>
        <v>#N/A</v>
      </c>
      <c r="L742" s="124" t="e">
        <f t="shared" si="3666"/>
        <v>#N/A</v>
      </c>
      <c r="M742" s="124" t="e">
        <f t="shared" si="3666"/>
        <v>#N/A</v>
      </c>
      <c r="N742" s="124" t="e">
        <f t="shared" si="3666"/>
        <v>#N/A</v>
      </c>
      <c r="O742" s="124" t="e">
        <f t="shared" si="3666"/>
        <v>#N/A</v>
      </c>
      <c r="P742" s="124" t="e">
        <f t="shared" si="3666"/>
        <v>#N/A</v>
      </c>
      <c r="Q742" s="124" t="e">
        <f t="shared" si="3666"/>
        <v>#N/A</v>
      </c>
      <c r="R742" s="124" t="e">
        <f t="shared" si="3666"/>
        <v>#N/A</v>
      </c>
      <c r="S742" s="124" t="e">
        <f t="shared" si="3666"/>
        <v>#N/A</v>
      </c>
      <c r="T742" s="124" t="e">
        <f t="shared" si="3666"/>
        <v>#N/A</v>
      </c>
      <c r="U742" s="124" t="e">
        <f t="shared" si="3666"/>
        <v>#N/A</v>
      </c>
      <c r="V742" s="124" t="e">
        <f t="shared" si="3666"/>
        <v>#N/A</v>
      </c>
      <c r="W742" s="124" t="e">
        <f t="shared" si="3666"/>
        <v>#N/A</v>
      </c>
      <c r="X742" s="124" t="e">
        <f t="shared" si="3666"/>
        <v>#N/A</v>
      </c>
      <c r="Y742" s="124" t="e">
        <f t="shared" si="3667"/>
        <v>#N/A</v>
      </c>
      <c r="Z742" s="124" t="e">
        <f t="shared" si="3667"/>
        <v>#N/A</v>
      </c>
      <c r="AA742" s="124" t="e">
        <f t="shared" si="3667"/>
        <v>#N/A</v>
      </c>
      <c r="AB742" s="124" t="e">
        <f t="shared" si="3667"/>
        <v>#N/A</v>
      </c>
      <c r="AC742" s="124" t="e">
        <f t="shared" si="3667"/>
        <v>#N/A</v>
      </c>
      <c r="AD742" s="124" t="e">
        <f t="shared" si="3667"/>
        <v>#N/A</v>
      </c>
      <c r="AE742" s="124" t="e">
        <f t="shared" si="3667"/>
        <v>#N/A</v>
      </c>
      <c r="AF742" s="124" t="e">
        <f t="shared" si="3667"/>
        <v>#N/A</v>
      </c>
      <c r="AG742" s="124" t="e">
        <f t="shared" si="3667"/>
        <v>#N/A</v>
      </c>
      <c r="AH742" s="124" t="e">
        <f t="shared" si="3667"/>
        <v>#N/A</v>
      </c>
      <c r="AI742" s="124" t="e">
        <f t="shared" si="3667"/>
        <v>#N/A</v>
      </c>
      <c r="AJ742" s="124" t="e">
        <f t="shared" si="3667"/>
        <v>#N/A</v>
      </c>
      <c r="AK742" s="124" t="e">
        <f t="shared" si="3667"/>
        <v>#N/A</v>
      </c>
      <c r="AL742" s="124" t="e">
        <f t="shared" si="3667"/>
        <v>#N/A</v>
      </c>
      <c r="AM742" s="124" t="e">
        <f t="shared" si="3667"/>
        <v>#N/A</v>
      </c>
      <c r="AN742" s="124" t="e">
        <f t="shared" si="3667"/>
        <v>#N/A</v>
      </c>
      <c r="AO742" s="124" t="e">
        <f t="shared" si="3668"/>
        <v>#N/A</v>
      </c>
      <c r="AP742" s="124" t="e">
        <f t="shared" si="3668"/>
        <v>#N/A</v>
      </c>
      <c r="AQ742" s="124" t="e">
        <f t="shared" si="3668"/>
        <v>#N/A</v>
      </c>
      <c r="AR742" s="124" t="e">
        <f t="shared" si="3668"/>
        <v>#N/A</v>
      </c>
      <c r="AS742" s="124" t="e">
        <f t="shared" si="3668"/>
        <v>#N/A</v>
      </c>
      <c r="AT742" s="124" t="e">
        <f t="shared" si="3668"/>
        <v>#N/A</v>
      </c>
      <c r="AU742" s="124" t="e">
        <f t="shared" si="3668"/>
        <v>#N/A</v>
      </c>
      <c r="AV742" s="124" t="e">
        <f t="shared" si="3668"/>
        <v>#N/A</v>
      </c>
      <c r="AW742" s="124" t="e">
        <f t="shared" si="3668"/>
        <v>#N/A</v>
      </c>
      <c r="AX742" s="124" t="e">
        <f t="shared" si="3668"/>
        <v>#N/A</v>
      </c>
      <c r="AY742" s="124" t="e">
        <f t="shared" si="3668"/>
        <v>#N/A</v>
      </c>
      <c r="AZ742" s="124" t="e">
        <f t="shared" si="3668"/>
        <v>#N/A</v>
      </c>
      <c r="BA742" s="124" t="e">
        <f t="shared" si="3668"/>
        <v>#N/A</v>
      </c>
      <c r="BB742" s="124" t="e">
        <f t="shared" si="3668"/>
        <v>#N/A</v>
      </c>
      <c r="BC742" s="124" t="e">
        <f t="shared" si="3668"/>
        <v>#N/A</v>
      </c>
      <c r="BD742" s="124" t="e">
        <f t="shared" si="3668"/>
        <v>#N/A</v>
      </c>
      <c r="BE742" s="124" t="e">
        <f t="shared" si="3669"/>
        <v>#N/A</v>
      </c>
      <c r="BF742" s="124" t="e">
        <f t="shared" si="3669"/>
        <v>#N/A</v>
      </c>
      <c r="BG742" s="124" t="e">
        <f t="shared" si="3669"/>
        <v>#N/A</v>
      </c>
      <c r="BH742" s="124" t="e">
        <f t="shared" si="3669"/>
        <v>#N/A</v>
      </c>
      <c r="BI742" s="124" t="e">
        <f t="shared" si="3669"/>
        <v>#N/A</v>
      </c>
      <c r="BJ742" s="124" t="e">
        <f t="shared" si="3669"/>
        <v>#N/A</v>
      </c>
      <c r="BK742" s="124" t="e">
        <f t="shared" si="3669"/>
        <v>#N/A</v>
      </c>
      <c r="BL742" s="124" t="e">
        <f t="shared" si="3669"/>
        <v>#N/A</v>
      </c>
      <c r="BM742" s="124" t="e">
        <f t="shared" si="3669"/>
        <v>#N/A</v>
      </c>
      <c r="BN742" s="124" t="e">
        <f t="shared" si="3669"/>
        <v>#N/A</v>
      </c>
    </row>
    <row r="743" spans="1:66" s="124" customFormat="1" hidden="1">
      <c r="C743" s="124" t="s">
        <v>304</v>
      </c>
      <c r="H743" s="124">
        <f t="shared" si="3670"/>
        <v>195341.89517528636</v>
      </c>
      <c r="I743" s="124">
        <f t="shared" si="3666"/>
        <v>0</v>
      </c>
      <c r="J743" s="124" t="e">
        <f t="shared" si="3666"/>
        <v>#N/A</v>
      </c>
      <c r="K743" s="124" t="e">
        <f t="shared" si="3666"/>
        <v>#N/A</v>
      </c>
      <c r="L743" s="124" t="e">
        <f t="shared" si="3666"/>
        <v>#N/A</v>
      </c>
      <c r="M743" s="124" t="e">
        <f t="shared" si="3666"/>
        <v>#N/A</v>
      </c>
      <c r="N743" s="124" t="e">
        <f t="shared" si="3666"/>
        <v>#N/A</v>
      </c>
      <c r="O743" s="124" t="e">
        <f t="shared" si="3666"/>
        <v>#N/A</v>
      </c>
      <c r="P743" s="124" t="e">
        <f t="shared" si="3666"/>
        <v>#N/A</v>
      </c>
      <c r="Q743" s="124" t="e">
        <f t="shared" si="3666"/>
        <v>#N/A</v>
      </c>
      <c r="R743" s="124" t="e">
        <f t="shared" si="3666"/>
        <v>#N/A</v>
      </c>
      <c r="S743" s="124" t="e">
        <f t="shared" si="3666"/>
        <v>#N/A</v>
      </c>
      <c r="T743" s="124" t="e">
        <f t="shared" si="3666"/>
        <v>#N/A</v>
      </c>
      <c r="U743" s="124" t="e">
        <f t="shared" si="3666"/>
        <v>#N/A</v>
      </c>
      <c r="V743" s="124" t="e">
        <f t="shared" si="3666"/>
        <v>#N/A</v>
      </c>
      <c r="W743" s="124" t="e">
        <f t="shared" si="3666"/>
        <v>#N/A</v>
      </c>
      <c r="X743" s="124" t="e">
        <f t="shared" si="3666"/>
        <v>#N/A</v>
      </c>
      <c r="Y743" s="124" t="e">
        <f t="shared" si="3667"/>
        <v>#N/A</v>
      </c>
      <c r="Z743" s="124" t="e">
        <f t="shared" si="3667"/>
        <v>#N/A</v>
      </c>
      <c r="AA743" s="124" t="e">
        <f t="shared" si="3667"/>
        <v>#N/A</v>
      </c>
      <c r="AB743" s="124" t="e">
        <f t="shared" si="3667"/>
        <v>#N/A</v>
      </c>
      <c r="AC743" s="124" t="e">
        <f t="shared" si="3667"/>
        <v>#N/A</v>
      </c>
      <c r="AD743" s="124" t="e">
        <f t="shared" si="3667"/>
        <v>#N/A</v>
      </c>
      <c r="AE743" s="124" t="e">
        <f t="shared" si="3667"/>
        <v>#N/A</v>
      </c>
      <c r="AF743" s="124" t="e">
        <f t="shared" si="3667"/>
        <v>#N/A</v>
      </c>
      <c r="AG743" s="124" t="e">
        <f t="shared" si="3667"/>
        <v>#N/A</v>
      </c>
      <c r="AH743" s="124" t="e">
        <f t="shared" si="3667"/>
        <v>#N/A</v>
      </c>
      <c r="AI743" s="124" t="e">
        <f t="shared" si="3667"/>
        <v>#N/A</v>
      </c>
      <c r="AJ743" s="124" t="e">
        <f t="shared" si="3667"/>
        <v>#N/A</v>
      </c>
      <c r="AK743" s="124" t="e">
        <f t="shared" si="3667"/>
        <v>#N/A</v>
      </c>
      <c r="AL743" s="124" t="e">
        <f t="shared" si="3667"/>
        <v>#N/A</v>
      </c>
      <c r="AM743" s="124" t="e">
        <f t="shared" si="3667"/>
        <v>#N/A</v>
      </c>
      <c r="AN743" s="124" t="e">
        <f t="shared" si="3667"/>
        <v>#N/A</v>
      </c>
      <c r="AO743" s="124" t="e">
        <f t="shared" si="3668"/>
        <v>#N/A</v>
      </c>
      <c r="AP743" s="124" t="e">
        <f t="shared" si="3668"/>
        <v>#N/A</v>
      </c>
      <c r="AQ743" s="124" t="e">
        <f t="shared" si="3668"/>
        <v>#N/A</v>
      </c>
      <c r="AR743" s="124" t="e">
        <f t="shared" si="3668"/>
        <v>#N/A</v>
      </c>
      <c r="AS743" s="124" t="e">
        <f t="shared" si="3668"/>
        <v>#N/A</v>
      </c>
      <c r="AT743" s="124" t="e">
        <f t="shared" si="3668"/>
        <v>#N/A</v>
      </c>
      <c r="AU743" s="124" t="e">
        <f t="shared" si="3668"/>
        <v>#N/A</v>
      </c>
      <c r="AV743" s="124" t="e">
        <f t="shared" si="3668"/>
        <v>#N/A</v>
      </c>
      <c r="AW743" s="124" t="e">
        <f t="shared" si="3668"/>
        <v>#N/A</v>
      </c>
      <c r="AX743" s="124" t="e">
        <f t="shared" si="3668"/>
        <v>#N/A</v>
      </c>
      <c r="AY743" s="124" t="e">
        <f t="shared" si="3668"/>
        <v>#N/A</v>
      </c>
      <c r="AZ743" s="124" t="e">
        <f t="shared" si="3668"/>
        <v>#N/A</v>
      </c>
      <c r="BA743" s="124" t="e">
        <f t="shared" si="3668"/>
        <v>#N/A</v>
      </c>
      <c r="BB743" s="124" t="e">
        <f t="shared" si="3668"/>
        <v>#N/A</v>
      </c>
      <c r="BC743" s="124" t="e">
        <f t="shared" si="3668"/>
        <v>#N/A</v>
      </c>
      <c r="BD743" s="124" t="e">
        <f t="shared" si="3668"/>
        <v>#N/A</v>
      </c>
      <c r="BE743" s="124" t="e">
        <f t="shared" si="3669"/>
        <v>#N/A</v>
      </c>
      <c r="BF743" s="124" t="e">
        <f t="shared" si="3669"/>
        <v>#N/A</v>
      </c>
      <c r="BG743" s="124" t="e">
        <f t="shared" si="3669"/>
        <v>#N/A</v>
      </c>
      <c r="BH743" s="124" t="e">
        <f t="shared" si="3669"/>
        <v>#N/A</v>
      </c>
      <c r="BI743" s="124" t="e">
        <f t="shared" si="3669"/>
        <v>#N/A</v>
      </c>
      <c r="BJ743" s="124" t="e">
        <f t="shared" si="3669"/>
        <v>#N/A</v>
      </c>
      <c r="BK743" s="124" t="e">
        <f t="shared" si="3669"/>
        <v>#N/A</v>
      </c>
      <c r="BL743" s="124" t="e">
        <f t="shared" si="3669"/>
        <v>#N/A</v>
      </c>
      <c r="BM743" s="124" t="e">
        <f t="shared" si="3669"/>
        <v>#N/A</v>
      </c>
      <c r="BN743" s="124" t="e">
        <f t="shared" si="3669"/>
        <v>#N/A</v>
      </c>
    </row>
    <row r="744" spans="1:66" s="124" customFormat="1" hidden="1"/>
    <row r="745" spans="1:66" s="124" customFormat="1" hidden="1"/>
    <row r="746" spans="1:66" s="124" customFormat="1"/>
    <row r="747" spans="1:66" s="124" customFormat="1">
      <c r="A747" s="124" t="s">
        <v>39</v>
      </c>
      <c r="B747" s="190">
        <f>Input!L103</f>
        <v>0</v>
      </c>
      <c r="D747" s="124">
        <f>B748</f>
        <v>8</v>
      </c>
      <c r="E747" s="124">
        <f>IF(D747&gt;0,D747-1,0)</f>
        <v>7</v>
      </c>
      <c r="F747" s="124">
        <f t="shared" ref="F747" si="3671">IF(E747&gt;0,E747-1,0)</f>
        <v>6</v>
      </c>
      <c r="G747" s="124">
        <f t="shared" ref="G747" si="3672">IF(F747&gt;0,F747-1,0)</f>
        <v>5</v>
      </c>
      <c r="H747" s="124">
        <f t="shared" ref="H747" si="3673">IF(G747&gt;0,G747-1,0)</f>
        <v>4</v>
      </c>
      <c r="I747" s="124">
        <f t="shared" ref="I747" si="3674">IF(H747&gt;0,H747-1,0)</f>
        <v>3</v>
      </c>
      <c r="J747" s="124">
        <f t="shared" ref="J747" si="3675">IF(I747&gt;0,I747-1,0)</f>
        <v>2</v>
      </c>
      <c r="K747" s="124">
        <f t="shared" ref="K747" si="3676">IF(J747&gt;0,J747-1,0)</f>
        <v>1</v>
      </c>
      <c r="L747" s="124">
        <f t="shared" ref="L747" si="3677">IF(K747&gt;0,K747-1,0)</f>
        <v>0</v>
      </c>
      <c r="M747" s="124">
        <f t="shared" ref="M747" si="3678">IF(L747&gt;0,L747-1,0)</f>
        <v>0</v>
      </c>
      <c r="N747" s="124">
        <f t="shared" ref="N747" si="3679">IF(M747&gt;0,M747-1,0)</f>
        <v>0</v>
      </c>
      <c r="O747" s="124">
        <f t="shared" ref="O747" si="3680">IF(N747&gt;0,N747-1,0)</f>
        <v>0</v>
      </c>
      <c r="P747" s="124">
        <f t="shared" ref="P747" si="3681">IF(O747&gt;0,O747-1,0)</f>
        <v>0</v>
      </c>
      <c r="Q747" s="124">
        <f t="shared" ref="Q747" si="3682">IF(P747&gt;0,P747-1,0)</f>
        <v>0</v>
      </c>
      <c r="R747" s="124">
        <f t="shared" ref="R747" si="3683">IF(Q747&gt;0,Q747-1,0)</f>
        <v>0</v>
      </c>
      <c r="S747" s="124">
        <f t="shared" ref="S747" si="3684">IF(R747&gt;0,R747-1,0)</f>
        <v>0</v>
      </c>
      <c r="T747" s="124">
        <f t="shared" ref="T747" si="3685">IF(S747&gt;0,S747-1,0)</f>
        <v>0</v>
      </c>
      <c r="U747" s="124">
        <f t="shared" ref="U747" si="3686">IF(T747&gt;0,T747-1,0)</f>
        <v>0</v>
      </c>
      <c r="V747" s="124">
        <f t="shared" ref="V747" si="3687">IF(U747&gt;0,U747-1,0)</f>
        <v>0</v>
      </c>
      <c r="W747" s="124">
        <f t="shared" ref="W747" si="3688">IF(V747&gt;0,V747-1,0)</f>
        <v>0</v>
      </c>
      <c r="X747" s="124">
        <f t="shared" ref="X747" si="3689">IF(W747&gt;0,W747-1,0)</f>
        <v>0</v>
      </c>
      <c r="Y747" s="124">
        <f t="shared" ref="Y747" si="3690">IF(X747&gt;0,X747-1,0)</f>
        <v>0</v>
      </c>
      <c r="Z747" s="124">
        <f t="shared" ref="Z747" si="3691">IF(Y747&gt;0,Y747-1,0)</f>
        <v>0</v>
      </c>
      <c r="AA747" s="124">
        <f t="shared" ref="AA747" si="3692">IF(Z747&gt;0,Z747-1,0)</f>
        <v>0</v>
      </c>
      <c r="AB747" s="124">
        <f t="shared" ref="AB747" si="3693">IF(AA747&gt;0,AA747-1,0)</f>
        <v>0</v>
      </c>
      <c r="AC747" s="124">
        <f t="shared" ref="AC747" si="3694">IF(AB747&gt;0,AB747-1,0)</f>
        <v>0</v>
      </c>
      <c r="AD747" s="124">
        <f t="shared" ref="AD747" si="3695">IF(AC747&gt;0,AC747-1,0)</f>
        <v>0</v>
      </c>
      <c r="AE747" s="124">
        <f t="shared" ref="AE747" si="3696">IF(AD747&gt;0,AD747-1,0)</f>
        <v>0</v>
      </c>
      <c r="AF747" s="124">
        <f t="shared" ref="AF747" si="3697">IF(AE747&gt;0,AE747-1,0)</f>
        <v>0</v>
      </c>
      <c r="AG747" s="124">
        <f t="shared" ref="AG747" si="3698">IF(AF747&gt;0,AF747-1,0)</f>
        <v>0</v>
      </c>
      <c r="AH747" s="124">
        <f t="shared" ref="AH747" si="3699">IF(AG747&gt;0,AG747-1,0)</f>
        <v>0</v>
      </c>
      <c r="AI747" s="124">
        <f t="shared" ref="AI747" si="3700">IF(AH747&gt;0,AH747-1,0)</f>
        <v>0</v>
      </c>
      <c r="AJ747" s="124">
        <f t="shared" ref="AJ747" si="3701">IF(AI747&gt;0,AI747-1,0)</f>
        <v>0</v>
      </c>
      <c r="AK747" s="124">
        <f t="shared" ref="AK747" si="3702">IF(AJ747&gt;0,AJ747-1,0)</f>
        <v>0</v>
      </c>
      <c r="AL747" s="124">
        <f t="shared" ref="AL747" si="3703">IF(AK747&gt;0,AK747-1,0)</f>
        <v>0</v>
      </c>
      <c r="AM747" s="124">
        <f t="shared" ref="AM747" si="3704">IF(AL747&gt;0,AL747-1,0)</f>
        <v>0</v>
      </c>
      <c r="AN747" s="124">
        <f t="shared" ref="AN747" si="3705">IF(AM747&gt;0,AM747-1,0)</f>
        <v>0</v>
      </c>
      <c r="AO747" s="124">
        <f t="shared" ref="AO747" si="3706">IF(AN747&gt;0,AN747-1,0)</f>
        <v>0</v>
      </c>
      <c r="AP747" s="124">
        <f t="shared" ref="AP747" si="3707">IF(AO747&gt;0,AO747-1,0)</f>
        <v>0</v>
      </c>
      <c r="AQ747" s="124">
        <f t="shared" ref="AQ747" si="3708">IF(AP747&gt;0,AP747-1,0)</f>
        <v>0</v>
      </c>
      <c r="AR747" s="124">
        <f t="shared" ref="AR747" si="3709">IF(AQ747&gt;0,AQ747-1,0)</f>
        <v>0</v>
      </c>
      <c r="AS747" s="124">
        <f t="shared" ref="AS747" si="3710">IF(AR747&gt;0,AR747-1,0)</f>
        <v>0</v>
      </c>
      <c r="AT747" s="124">
        <f t="shared" ref="AT747" si="3711">IF(AS747&gt;0,AS747-1,0)</f>
        <v>0</v>
      </c>
      <c r="AU747" s="124">
        <f t="shared" ref="AU747" si="3712">IF(AT747&gt;0,AT747-1,0)</f>
        <v>0</v>
      </c>
      <c r="AV747" s="124">
        <f t="shared" ref="AV747" si="3713">IF(AU747&gt;0,AU747-1,0)</f>
        <v>0</v>
      </c>
      <c r="AW747" s="124">
        <f t="shared" ref="AW747" si="3714">IF(AV747&gt;0,AV747-1,0)</f>
        <v>0</v>
      </c>
      <c r="AX747" s="124">
        <f t="shared" ref="AX747" si="3715">IF(AW747&gt;0,AW747-1,0)</f>
        <v>0</v>
      </c>
      <c r="AY747" s="124">
        <f t="shared" ref="AY747" si="3716">IF(AX747&gt;0,AX747-1,0)</f>
        <v>0</v>
      </c>
      <c r="AZ747" s="124">
        <f t="shared" ref="AZ747" si="3717">IF(AY747&gt;0,AY747-1,0)</f>
        <v>0</v>
      </c>
      <c r="BA747" s="124">
        <f t="shared" ref="BA747" si="3718">IF(AZ747&gt;0,AZ747-1,0)</f>
        <v>0</v>
      </c>
      <c r="BB747" s="124">
        <f t="shared" ref="BB747" si="3719">IF(BA747&gt;0,BA747-1,0)</f>
        <v>0</v>
      </c>
      <c r="BC747" s="124">
        <f t="shared" ref="BC747" si="3720">IF(BB747&gt;0,BB747-1,0)</f>
        <v>0</v>
      </c>
      <c r="BD747" s="124">
        <f t="shared" ref="BD747" si="3721">IF(BC747&gt;0,BC747-1,0)</f>
        <v>0</v>
      </c>
      <c r="BE747" s="124">
        <f t="shared" ref="BE747" si="3722">IF(BD747&gt;0,BD747-1,0)</f>
        <v>0</v>
      </c>
      <c r="BF747" s="124">
        <f t="shared" ref="BF747" si="3723">IF(BE747&gt;0,BE747-1,0)</f>
        <v>0</v>
      </c>
      <c r="BG747" s="124">
        <f t="shared" ref="BG747" si="3724">IF(BF747&gt;0,BF747-1,0)</f>
        <v>0</v>
      </c>
      <c r="BH747" s="124">
        <f t="shared" ref="BH747" si="3725">IF(BG747&gt;0,BG747-1,0)</f>
        <v>0</v>
      </c>
      <c r="BI747" s="124">
        <f t="shared" ref="BI747" si="3726">IF(BH747&gt;0,BH747-1,0)</f>
        <v>0</v>
      </c>
      <c r="BJ747" s="124">
        <f t="shared" ref="BJ747" si="3727">IF(BI747&gt;0,BI747-1,0)</f>
        <v>0</v>
      </c>
      <c r="BK747" s="124">
        <f t="shared" ref="BK747" si="3728">IF(BJ747&gt;0,BJ747-1,0)</f>
        <v>0</v>
      </c>
      <c r="BL747" s="124">
        <f t="shared" ref="BL747" si="3729">IF(BK747&gt;0,BK747-1,0)</f>
        <v>0</v>
      </c>
      <c r="BM747" s="124">
        <f t="shared" ref="BM747" si="3730">IF(BL747&gt;0,BL747-1,0)</f>
        <v>0</v>
      </c>
      <c r="BN747" s="124">
        <f t="shared" ref="BN747" si="3731">IF(BM747&gt;0,BM747-1,0)</f>
        <v>0</v>
      </c>
    </row>
    <row r="748" spans="1:66" s="124" customFormat="1" ht="18.75">
      <c r="A748" s="127" t="s">
        <v>301</v>
      </c>
      <c r="B748" s="127">
        <v>8</v>
      </c>
      <c r="C748" s="124" t="s">
        <v>303</v>
      </c>
      <c r="D748" s="190">
        <f t="shared" ref="D748:S749" si="3732">IFERROR(D760,0)+IFERROR(D766,0)+IFERROR(D772,0)+IFERROR(D778,0)+IFERROR(D784,0)</f>
        <v>0</v>
      </c>
      <c r="E748" s="190">
        <f t="shared" si="3732"/>
        <v>0</v>
      </c>
      <c r="F748" s="190">
        <f t="shared" si="3732"/>
        <v>0</v>
      </c>
      <c r="G748" s="190">
        <f t="shared" si="3732"/>
        <v>0</v>
      </c>
      <c r="H748" s="190">
        <f t="shared" si="3732"/>
        <v>0</v>
      </c>
      <c r="I748" s="190">
        <f t="shared" si="3732"/>
        <v>0</v>
      </c>
      <c r="J748" s="190">
        <f t="shared" si="3732"/>
        <v>0</v>
      </c>
      <c r="K748" s="190">
        <f t="shared" si="3732"/>
        <v>0</v>
      </c>
      <c r="L748" s="190">
        <f t="shared" si="3732"/>
        <v>0</v>
      </c>
      <c r="M748" s="190">
        <f t="shared" si="3732"/>
        <v>0</v>
      </c>
      <c r="N748" s="190">
        <f t="shared" si="3732"/>
        <v>0</v>
      </c>
      <c r="O748" s="190">
        <f t="shared" si="3732"/>
        <v>0</v>
      </c>
      <c r="P748" s="190">
        <f t="shared" si="3732"/>
        <v>0</v>
      </c>
      <c r="Q748" s="190">
        <f t="shared" si="3732"/>
        <v>0</v>
      </c>
      <c r="R748" s="190">
        <f t="shared" si="3732"/>
        <v>0</v>
      </c>
      <c r="S748" s="190">
        <f t="shared" si="3732"/>
        <v>0</v>
      </c>
      <c r="T748" s="190">
        <f t="shared" ref="T748:BN748" si="3733">IFERROR(T760,0)+IFERROR(T766,0)+IFERROR(T772,0)+IFERROR(T778,0)+IFERROR(T784,0)</f>
        <v>0</v>
      </c>
      <c r="U748" s="190">
        <f t="shared" si="3733"/>
        <v>0</v>
      </c>
      <c r="V748" s="190">
        <f t="shared" si="3733"/>
        <v>0</v>
      </c>
      <c r="W748" s="190">
        <f t="shared" si="3733"/>
        <v>0</v>
      </c>
      <c r="X748" s="190">
        <f t="shared" si="3733"/>
        <v>0</v>
      </c>
      <c r="Y748" s="190">
        <f t="shared" si="3733"/>
        <v>0</v>
      </c>
      <c r="Z748" s="190">
        <f t="shared" si="3733"/>
        <v>0</v>
      </c>
      <c r="AA748" s="190">
        <f t="shared" si="3733"/>
        <v>0</v>
      </c>
      <c r="AB748" s="190">
        <f t="shared" si="3733"/>
        <v>0</v>
      </c>
      <c r="AC748" s="190">
        <f t="shared" si="3733"/>
        <v>0</v>
      </c>
      <c r="AD748" s="190">
        <f t="shared" si="3733"/>
        <v>0</v>
      </c>
      <c r="AE748" s="190">
        <f t="shared" si="3733"/>
        <v>0</v>
      </c>
      <c r="AF748" s="190">
        <f t="shared" si="3733"/>
        <v>0</v>
      </c>
      <c r="AG748" s="190">
        <f t="shared" si="3733"/>
        <v>0</v>
      </c>
      <c r="AH748" s="190">
        <f t="shared" si="3733"/>
        <v>0</v>
      </c>
      <c r="AI748" s="190">
        <f t="shared" si="3733"/>
        <v>0</v>
      </c>
      <c r="AJ748" s="190">
        <f t="shared" si="3733"/>
        <v>0</v>
      </c>
      <c r="AK748" s="190">
        <f t="shared" si="3733"/>
        <v>0</v>
      </c>
      <c r="AL748" s="190">
        <f t="shared" si="3733"/>
        <v>0</v>
      </c>
      <c r="AM748" s="190">
        <f t="shared" si="3733"/>
        <v>0</v>
      </c>
      <c r="AN748" s="190">
        <f t="shared" si="3733"/>
        <v>0</v>
      </c>
      <c r="AO748" s="190">
        <f t="shared" si="3733"/>
        <v>0</v>
      </c>
      <c r="AP748" s="190">
        <f t="shared" si="3733"/>
        <v>0</v>
      </c>
      <c r="AQ748" s="190">
        <f t="shared" si="3733"/>
        <v>0</v>
      </c>
      <c r="AR748" s="190">
        <f t="shared" si="3733"/>
        <v>0</v>
      </c>
      <c r="AS748" s="190">
        <f t="shared" si="3733"/>
        <v>0</v>
      </c>
      <c r="AT748" s="190">
        <f t="shared" si="3733"/>
        <v>0</v>
      </c>
      <c r="AU748" s="190">
        <f t="shared" si="3733"/>
        <v>0</v>
      </c>
      <c r="AV748" s="190">
        <f t="shared" si="3733"/>
        <v>0</v>
      </c>
      <c r="AW748" s="190">
        <f t="shared" si="3733"/>
        <v>0</v>
      </c>
      <c r="AX748" s="190">
        <f t="shared" si="3733"/>
        <v>0</v>
      </c>
      <c r="AY748" s="190">
        <f t="shared" si="3733"/>
        <v>0</v>
      </c>
      <c r="AZ748" s="190">
        <f t="shared" si="3733"/>
        <v>0</v>
      </c>
      <c r="BA748" s="190">
        <f t="shared" si="3733"/>
        <v>0</v>
      </c>
      <c r="BB748" s="190">
        <f t="shared" si="3733"/>
        <v>0</v>
      </c>
      <c r="BC748" s="190">
        <f t="shared" si="3733"/>
        <v>0</v>
      </c>
      <c r="BD748" s="190">
        <f t="shared" si="3733"/>
        <v>0</v>
      </c>
      <c r="BE748" s="190">
        <f t="shared" si="3733"/>
        <v>0</v>
      </c>
      <c r="BF748" s="190">
        <f t="shared" si="3733"/>
        <v>0</v>
      </c>
      <c r="BG748" s="190">
        <f t="shared" si="3733"/>
        <v>0</v>
      </c>
      <c r="BH748" s="190">
        <f t="shared" si="3733"/>
        <v>0</v>
      </c>
      <c r="BI748" s="190">
        <f t="shared" si="3733"/>
        <v>0</v>
      </c>
      <c r="BJ748" s="190">
        <f t="shared" si="3733"/>
        <v>0</v>
      </c>
      <c r="BK748" s="190">
        <f t="shared" si="3733"/>
        <v>0</v>
      </c>
      <c r="BL748" s="190">
        <f t="shared" si="3733"/>
        <v>0</v>
      </c>
      <c r="BM748" s="190">
        <f t="shared" si="3733"/>
        <v>0</v>
      </c>
      <c r="BN748" s="190">
        <f t="shared" si="3733"/>
        <v>0</v>
      </c>
    </row>
    <row r="749" spans="1:66" s="124" customFormat="1">
      <c r="C749" s="124" t="s">
        <v>29</v>
      </c>
      <c r="D749" s="190">
        <f t="shared" si="3732"/>
        <v>0</v>
      </c>
      <c r="E749" s="190">
        <f t="shared" si="3732"/>
        <v>0</v>
      </c>
      <c r="F749" s="190">
        <f t="shared" si="3732"/>
        <v>0</v>
      </c>
      <c r="G749" s="190">
        <f t="shared" si="3732"/>
        <v>0</v>
      </c>
      <c r="H749" s="190">
        <f t="shared" si="3732"/>
        <v>0</v>
      </c>
      <c r="I749" s="190">
        <f t="shared" si="3732"/>
        <v>0</v>
      </c>
      <c r="J749" s="190">
        <f t="shared" si="3732"/>
        <v>0</v>
      </c>
      <c r="K749" s="190">
        <f t="shared" si="3732"/>
        <v>0</v>
      </c>
      <c r="L749" s="190">
        <f t="shared" si="3732"/>
        <v>0</v>
      </c>
      <c r="M749" s="190">
        <f t="shared" si="3732"/>
        <v>0</v>
      </c>
      <c r="N749" s="190">
        <f>IFERROR(N761,0)+IFERROR(N767,0)+IFERROR(N773,0)+IFERROR(N779,0)+IFERROR(N785,0)</f>
        <v>0</v>
      </c>
      <c r="O749" s="190">
        <f t="shared" ref="O749:BN749" si="3734">IFERROR(O761,0)+IFERROR(O767,0)+IFERROR(O773,0)+IFERROR(O779,0)+IFERROR(O785,0)</f>
        <v>0</v>
      </c>
      <c r="P749" s="190">
        <f t="shared" si="3734"/>
        <v>0</v>
      </c>
      <c r="Q749" s="190">
        <f t="shared" si="3734"/>
        <v>0</v>
      </c>
      <c r="R749" s="190">
        <f t="shared" si="3734"/>
        <v>0</v>
      </c>
      <c r="S749" s="190">
        <f t="shared" si="3734"/>
        <v>0</v>
      </c>
      <c r="T749" s="190">
        <f t="shared" si="3734"/>
        <v>0</v>
      </c>
      <c r="U749" s="190">
        <f t="shared" si="3734"/>
        <v>0</v>
      </c>
      <c r="V749" s="190">
        <f t="shared" si="3734"/>
        <v>0</v>
      </c>
      <c r="W749" s="190">
        <f t="shared" si="3734"/>
        <v>0</v>
      </c>
      <c r="X749" s="190">
        <f t="shared" si="3734"/>
        <v>0</v>
      </c>
      <c r="Y749" s="190">
        <f t="shared" si="3734"/>
        <v>0</v>
      </c>
      <c r="Z749" s="190">
        <f t="shared" si="3734"/>
        <v>0</v>
      </c>
      <c r="AA749" s="190">
        <f t="shared" si="3734"/>
        <v>0</v>
      </c>
      <c r="AB749" s="190">
        <f t="shared" si="3734"/>
        <v>0</v>
      </c>
      <c r="AC749" s="190">
        <f t="shared" si="3734"/>
        <v>0</v>
      </c>
      <c r="AD749" s="190">
        <f t="shared" si="3734"/>
        <v>0</v>
      </c>
      <c r="AE749" s="190">
        <f t="shared" si="3734"/>
        <v>0</v>
      </c>
      <c r="AF749" s="190">
        <f t="shared" si="3734"/>
        <v>0</v>
      </c>
      <c r="AG749" s="190">
        <f t="shared" si="3734"/>
        <v>0</v>
      </c>
      <c r="AH749" s="190">
        <f t="shared" si="3734"/>
        <v>0</v>
      </c>
      <c r="AI749" s="190">
        <f t="shared" si="3734"/>
        <v>0</v>
      </c>
      <c r="AJ749" s="190">
        <f t="shared" si="3734"/>
        <v>0</v>
      </c>
      <c r="AK749" s="190">
        <f t="shared" si="3734"/>
        <v>0</v>
      </c>
      <c r="AL749" s="190">
        <f t="shared" si="3734"/>
        <v>0</v>
      </c>
      <c r="AM749" s="190">
        <f t="shared" si="3734"/>
        <v>0</v>
      </c>
      <c r="AN749" s="190">
        <f t="shared" si="3734"/>
        <v>0</v>
      </c>
      <c r="AO749" s="190">
        <f t="shared" si="3734"/>
        <v>0</v>
      </c>
      <c r="AP749" s="190">
        <f t="shared" si="3734"/>
        <v>0</v>
      </c>
      <c r="AQ749" s="190">
        <f t="shared" si="3734"/>
        <v>0</v>
      </c>
      <c r="AR749" s="190">
        <f t="shared" si="3734"/>
        <v>0</v>
      </c>
      <c r="AS749" s="190">
        <f t="shared" si="3734"/>
        <v>0</v>
      </c>
      <c r="AT749" s="190">
        <f t="shared" si="3734"/>
        <v>0</v>
      </c>
      <c r="AU749" s="190">
        <f t="shared" si="3734"/>
        <v>0</v>
      </c>
      <c r="AV749" s="190">
        <f t="shared" si="3734"/>
        <v>0</v>
      </c>
      <c r="AW749" s="190">
        <f t="shared" si="3734"/>
        <v>0</v>
      </c>
      <c r="AX749" s="190">
        <f t="shared" si="3734"/>
        <v>0</v>
      </c>
      <c r="AY749" s="190">
        <f t="shared" si="3734"/>
        <v>0</v>
      </c>
      <c r="AZ749" s="190">
        <f t="shared" si="3734"/>
        <v>0</v>
      </c>
      <c r="BA749" s="190">
        <f t="shared" si="3734"/>
        <v>0</v>
      </c>
      <c r="BB749" s="190">
        <f t="shared" si="3734"/>
        <v>0</v>
      </c>
      <c r="BC749" s="190">
        <f t="shared" si="3734"/>
        <v>0</v>
      </c>
      <c r="BD749" s="190">
        <f t="shared" si="3734"/>
        <v>0</v>
      </c>
      <c r="BE749" s="190">
        <f t="shared" si="3734"/>
        <v>0</v>
      </c>
      <c r="BF749" s="190">
        <f t="shared" si="3734"/>
        <v>0</v>
      </c>
      <c r="BG749" s="190">
        <f t="shared" si="3734"/>
        <v>0</v>
      </c>
      <c r="BH749" s="190">
        <f t="shared" si="3734"/>
        <v>0</v>
      </c>
      <c r="BI749" s="190">
        <f t="shared" si="3734"/>
        <v>0</v>
      </c>
      <c r="BJ749" s="190">
        <f t="shared" si="3734"/>
        <v>0</v>
      </c>
      <c r="BK749" s="190">
        <f t="shared" si="3734"/>
        <v>0</v>
      </c>
      <c r="BL749" s="190">
        <f t="shared" si="3734"/>
        <v>0</v>
      </c>
      <c r="BM749" s="190">
        <f t="shared" si="3734"/>
        <v>0</v>
      </c>
      <c r="BN749" s="190">
        <f t="shared" si="3734"/>
        <v>0</v>
      </c>
    </row>
    <row r="750" spans="1:66" s="124" customFormat="1">
      <c r="C750" s="124" t="s">
        <v>31</v>
      </c>
      <c r="D750" s="190">
        <f t="shared" ref="D750:BN750" si="3735">IFERROR(D762,0)+IFERROR(D768,0)+IFERROR(D774,0)+IFERROR(D780,0)+IFERROR(D786,0)</f>
        <v>0</v>
      </c>
      <c r="E750" s="190">
        <f t="shared" si="3735"/>
        <v>0</v>
      </c>
      <c r="F750" s="190">
        <f t="shared" si="3735"/>
        <v>0</v>
      </c>
      <c r="G750" s="190">
        <f t="shared" si="3735"/>
        <v>0</v>
      </c>
      <c r="H750" s="190">
        <f t="shared" si="3735"/>
        <v>0</v>
      </c>
      <c r="I750" s="190">
        <f t="shared" si="3735"/>
        <v>0</v>
      </c>
      <c r="J750" s="190">
        <f t="shared" si="3735"/>
        <v>0</v>
      </c>
      <c r="K750" s="190">
        <f t="shared" si="3735"/>
        <v>0</v>
      </c>
      <c r="L750" s="190">
        <f t="shared" si="3735"/>
        <v>0</v>
      </c>
      <c r="M750" s="190">
        <f t="shared" si="3735"/>
        <v>0</v>
      </c>
      <c r="N750" s="190">
        <f t="shared" si="3735"/>
        <v>0</v>
      </c>
      <c r="O750" s="190">
        <f t="shared" si="3735"/>
        <v>0</v>
      </c>
      <c r="P750" s="190">
        <f t="shared" si="3735"/>
        <v>0</v>
      </c>
      <c r="Q750" s="190">
        <f t="shared" si="3735"/>
        <v>0</v>
      </c>
      <c r="R750" s="190">
        <f t="shared" si="3735"/>
        <v>0</v>
      </c>
      <c r="S750" s="190">
        <f t="shared" si="3735"/>
        <v>0</v>
      </c>
      <c r="T750" s="190">
        <f t="shared" si="3735"/>
        <v>0</v>
      </c>
      <c r="U750" s="190">
        <f t="shared" si="3735"/>
        <v>0</v>
      </c>
      <c r="V750" s="190">
        <f t="shared" si="3735"/>
        <v>0</v>
      </c>
      <c r="W750" s="190">
        <f t="shared" si="3735"/>
        <v>0</v>
      </c>
      <c r="X750" s="190">
        <f t="shared" si="3735"/>
        <v>0</v>
      </c>
      <c r="Y750" s="190">
        <f t="shared" si="3735"/>
        <v>0</v>
      </c>
      <c r="Z750" s="190">
        <f t="shared" si="3735"/>
        <v>0</v>
      </c>
      <c r="AA750" s="190">
        <f t="shared" si="3735"/>
        <v>0</v>
      </c>
      <c r="AB750" s="190">
        <f t="shared" si="3735"/>
        <v>0</v>
      </c>
      <c r="AC750" s="190">
        <f t="shared" si="3735"/>
        <v>0</v>
      </c>
      <c r="AD750" s="190">
        <f t="shared" si="3735"/>
        <v>0</v>
      </c>
      <c r="AE750" s="190">
        <f t="shared" si="3735"/>
        <v>0</v>
      </c>
      <c r="AF750" s="190">
        <f t="shared" si="3735"/>
        <v>0</v>
      </c>
      <c r="AG750" s="190">
        <f t="shared" si="3735"/>
        <v>0</v>
      </c>
      <c r="AH750" s="190">
        <f t="shared" si="3735"/>
        <v>0</v>
      </c>
      <c r="AI750" s="190">
        <f t="shared" si="3735"/>
        <v>0</v>
      </c>
      <c r="AJ750" s="190">
        <f t="shared" si="3735"/>
        <v>0</v>
      </c>
      <c r="AK750" s="190">
        <f t="shared" si="3735"/>
        <v>0</v>
      </c>
      <c r="AL750" s="190">
        <f t="shared" si="3735"/>
        <v>0</v>
      </c>
      <c r="AM750" s="190">
        <f t="shared" si="3735"/>
        <v>0</v>
      </c>
      <c r="AN750" s="190">
        <f t="shared" si="3735"/>
        <v>0</v>
      </c>
      <c r="AO750" s="190">
        <f t="shared" si="3735"/>
        <v>0</v>
      </c>
      <c r="AP750" s="190">
        <f t="shared" si="3735"/>
        <v>0</v>
      </c>
      <c r="AQ750" s="190">
        <f t="shared" si="3735"/>
        <v>0</v>
      </c>
      <c r="AR750" s="190">
        <f t="shared" si="3735"/>
        <v>0</v>
      </c>
      <c r="AS750" s="190">
        <f t="shared" si="3735"/>
        <v>0</v>
      </c>
      <c r="AT750" s="190">
        <f t="shared" si="3735"/>
        <v>0</v>
      </c>
      <c r="AU750" s="190">
        <f t="shared" si="3735"/>
        <v>0</v>
      </c>
      <c r="AV750" s="190">
        <f t="shared" si="3735"/>
        <v>0</v>
      </c>
      <c r="AW750" s="190">
        <f t="shared" si="3735"/>
        <v>0</v>
      </c>
      <c r="AX750" s="190">
        <f t="shared" si="3735"/>
        <v>0</v>
      </c>
      <c r="AY750" s="190">
        <f t="shared" si="3735"/>
        <v>0</v>
      </c>
      <c r="AZ750" s="190">
        <f t="shared" si="3735"/>
        <v>0</v>
      </c>
      <c r="BA750" s="190">
        <f t="shared" si="3735"/>
        <v>0</v>
      </c>
      <c r="BB750" s="190">
        <f t="shared" si="3735"/>
        <v>0</v>
      </c>
      <c r="BC750" s="190">
        <f t="shared" si="3735"/>
        <v>0</v>
      </c>
      <c r="BD750" s="190">
        <f t="shared" si="3735"/>
        <v>0</v>
      </c>
      <c r="BE750" s="190">
        <f t="shared" si="3735"/>
        <v>0</v>
      </c>
      <c r="BF750" s="190">
        <f t="shared" si="3735"/>
        <v>0</v>
      </c>
      <c r="BG750" s="190">
        <f t="shared" si="3735"/>
        <v>0</v>
      </c>
      <c r="BH750" s="190">
        <f t="shared" si="3735"/>
        <v>0</v>
      </c>
      <c r="BI750" s="190">
        <f t="shared" si="3735"/>
        <v>0</v>
      </c>
      <c r="BJ750" s="190">
        <f t="shared" si="3735"/>
        <v>0</v>
      </c>
      <c r="BK750" s="190">
        <f t="shared" si="3735"/>
        <v>0</v>
      </c>
      <c r="BL750" s="190">
        <f t="shared" si="3735"/>
        <v>0</v>
      </c>
      <c r="BM750" s="190">
        <f t="shared" si="3735"/>
        <v>0</v>
      </c>
      <c r="BN750" s="190">
        <f t="shared" si="3735"/>
        <v>0</v>
      </c>
    </row>
    <row r="751" spans="1:66" s="124" customFormat="1">
      <c r="C751" s="124" t="s">
        <v>33</v>
      </c>
      <c r="D751" s="190">
        <f t="shared" ref="D751:BN752" si="3736">IFERROR(D763,0)+IFERROR(D769,0)+IFERROR(D775,0)+IFERROR(D781,0)+IFERROR(D787,0)</f>
        <v>0</v>
      </c>
      <c r="E751" s="190">
        <f t="shared" si="3736"/>
        <v>0</v>
      </c>
      <c r="F751" s="190">
        <f t="shared" si="3736"/>
        <v>0</v>
      </c>
      <c r="G751" s="190">
        <f t="shared" si="3736"/>
        <v>0</v>
      </c>
      <c r="H751" s="190">
        <f t="shared" si="3736"/>
        <v>0</v>
      </c>
      <c r="I751" s="190">
        <f t="shared" si="3736"/>
        <v>0</v>
      </c>
      <c r="J751" s="190">
        <f t="shared" si="3736"/>
        <v>0</v>
      </c>
      <c r="K751" s="190">
        <f t="shared" si="3736"/>
        <v>0</v>
      </c>
      <c r="L751" s="190">
        <f t="shared" si="3736"/>
        <v>0</v>
      </c>
      <c r="M751" s="190">
        <f t="shared" si="3736"/>
        <v>0</v>
      </c>
      <c r="N751" s="190">
        <f t="shared" si="3736"/>
        <v>0</v>
      </c>
      <c r="O751" s="190">
        <f t="shared" si="3736"/>
        <v>0</v>
      </c>
      <c r="P751" s="190">
        <f t="shared" si="3736"/>
        <v>0</v>
      </c>
      <c r="Q751" s="190">
        <f t="shared" si="3736"/>
        <v>0</v>
      </c>
      <c r="R751" s="190">
        <f t="shared" si="3736"/>
        <v>0</v>
      </c>
      <c r="S751" s="190">
        <f t="shared" si="3736"/>
        <v>0</v>
      </c>
      <c r="T751" s="190">
        <f t="shared" si="3736"/>
        <v>0</v>
      </c>
      <c r="U751" s="190">
        <f t="shared" si="3736"/>
        <v>0</v>
      </c>
      <c r="V751" s="190">
        <f t="shared" si="3736"/>
        <v>0</v>
      </c>
      <c r="W751" s="190">
        <f t="shared" si="3736"/>
        <v>0</v>
      </c>
      <c r="X751" s="190">
        <f t="shared" si="3736"/>
        <v>0</v>
      </c>
      <c r="Y751" s="190">
        <f t="shared" si="3736"/>
        <v>0</v>
      </c>
      <c r="Z751" s="190">
        <f t="shared" si="3736"/>
        <v>0</v>
      </c>
      <c r="AA751" s="190">
        <f t="shared" si="3736"/>
        <v>0</v>
      </c>
      <c r="AB751" s="190">
        <f t="shared" si="3736"/>
        <v>0</v>
      </c>
      <c r="AC751" s="190">
        <f t="shared" si="3736"/>
        <v>0</v>
      </c>
      <c r="AD751" s="190">
        <f t="shared" si="3736"/>
        <v>0</v>
      </c>
      <c r="AE751" s="190">
        <f t="shared" si="3736"/>
        <v>0</v>
      </c>
      <c r="AF751" s="190">
        <f t="shared" si="3736"/>
        <v>0</v>
      </c>
      <c r="AG751" s="190">
        <f t="shared" si="3736"/>
        <v>0</v>
      </c>
      <c r="AH751" s="190">
        <f t="shared" si="3736"/>
        <v>0</v>
      </c>
      <c r="AI751" s="190">
        <f t="shared" si="3736"/>
        <v>0</v>
      </c>
      <c r="AJ751" s="190">
        <f t="shared" si="3736"/>
        <v>0</v>
      </c>
      <c r="AK751" s="190">
        <f t="shared" si="3736"/>
        <v>0</v>
      </c>
      <c r="AL751" s="190">
        <f t="shared" si="3736"/>
        <v>0</v>
      </c>
      <c r="AM751" s="190">
        <f t="shared" si="3736"/>
        <v>0</v>
      </c>
      <c r="AN751" s="190">
        <f t="shared" si="3736"/>
        <v>0</v>
      </c>
      <c r="AO751" s="190">
        <f t="shared" si="3736"/>
        <v>0</v>
      </c>
      <c r="AP751" s="190">
        <f t="shared" si="3736"/>
        <v>0</v>
      </c>
      <c r="AQ751" s="190">
        <f t="shared" si="3736"/>
        <v>0</v>
      </c>
      <c r="AR751" s="190">
        <f t="shared" si="3736"/>
        <v>0</v>
      </c>
      <c r="AS751" s="190">
        <f t="shared" si="3736"/>
        <v>0</v>
      </c>
      <c r="AT751" s="190">
        <f t="shared" si="3736"/>
        <v>0</v>
      </c>
      <c r="AU751" s="190">
        <f t="shared" si="3736"/>
        <v>0</v>
      </c>
      <c r="AV751" s="190">
        <f t="shared" si="3736"/>
        <v>0</v>
      </c>
      <c r="AW751" s="190">
        <f t="shared" si="3736"/>
        <v>0</v>
      </c>
      <c r="AX751" s="190">
        <f t="shared" si="3736"/>
        <v>0</v>
      </c>
      <c r="AY751" s="190">
        <f t="shared" si="3736"/>
        <v>0</v>
      </c>
      <c r="AZ751" s="190">
        <f t="shared" si="3736"/>
        <v>0</v>
      </c>
      <c r="BA751" s="190">
        <f t="shared" si="3736"/>
        <v>0</v>
      </c>
      <c r="BB751" s="190">
        <f t="shared" si="3736"/>
        <v>0</v>
      </c>
      <c r="BC751" s="190">
        <f t="shared" si="3736"/>
        <v>0</v>
      </c>
      <c r="BD751" s="190">
        <f t="shared" si="3736"/>
        <v>0</v>
      </c>
      <c r="BE751" s="190">
        <f t="shared" si="3736"/>
        <v>0</v>
      </c>
      <c r="BF751" s="190">
        <f t="shared" si="3736"/>
        <v>0</v>
      </c>
      <c r="BG751" s="190">
        <f t="shared" si="3736"/>
        <v>0</v>
      </c>
      <c r="BH751" s="190">
        <f t="shared" si="3736"/>
        <v>0</v>
      </c>
      <c r="BI751" s="190">
        <f t="shared" si="3736"/>
        <v>0</v>
      </c>
      <c r="BJ751" s="190">
        <f t="shared" si="3736"/>
        <v>0</v>
      </c>
      <c r="BK751" s="190">
        <f t="shared" si="3736"/>
        <v>0</v>
      </c>
      <c r="BL751" s="190">
        <f t="shared" si="3736"/>
        <v>0</v>
      </c>
      <c r="BM751" s="190">
        <f t="shared" si="3736"/>
        <v>0</v>
      </c>
      <c r="BN751" s="190">
        <f t="shared" si="3736"/>
        <v>0</v>
      </c>
    </row>
    <row r="752" spans="1:66" s="124" customFormat="1">
      <c r="C752" s="124" t="s">
        <v>304</v>
      </c>
      <c r="D752" s="190">
        <f t="shared" si="3736"/>
        <v>0</v>
      </c>
      <c r="E752" s="190">
        <f t="shared" si="3736"/>
        <v>0</v>
      </c>
      <c r="F752" s="190">
        <f t="shared" si="3736"/>
        <v>0</v>
      </c>
      <c r="G752" s="190">
        <f t="shared" si="3736"/>
        <v>0</v>
      </c>
      <c r="H752" s="190">
        <f t="shared" si="3736"/>
        <v>0</v>
      </c>
      <c r="I752" s="190">
        <f t="shared" si="3736"/>
        <v>0</v>
      </c>
      <c r="J752" s="190">
        <f t="shared" si="3736"/>
        <v>0</v>
      </c>
      <c r="K752" s="190">
        <f t="shared" si="3736"/>
        <v>0</v>
      </c>
      <c r="L752" s="190">
        <f t="shared" si="3736"/>
        <v>0</v>
      </c>
      <c r="M752" s="190">
        <f t="shared" si="3736"/>
        <v>0</v>
      </c>
      <c r="N752" s="190">
        <f t="shared" si="3736"/>
        <v>0</v>
      </c>
      <c r="O752" s="190">
        <f t="shared" si="3736"/>
        <v>0</v>
      </c>
      <c r="P752" s="190">
        <f t="shared" si="3736"/>
        <v>0</v>
      </c>
      <c r="Q752" s="190">
        <f t="shared" si="3736"/>
        <v>0</v>
      </c>
      <c r="R752" s="190">
        <f t="shared" si="3736"/>
        <v>0</v>
      </c>
      <c r="S752" s="190">
        <f t="shared" si="3736"/>
        <v>0</v>
      </c>
      <c r="T752" s="190">
        <f t="shared" si="3736"/>
        <v>0</v>
      </c>
      <c r="U752" s="190">
        <f t="shared" si="3736"/>
        <v>0</v>
      </c>
      <c r="V752" s="190">
        <f t="shared" si="3736"/>
        <v>0</v>
      </c>
      <c r="W752" s="190">
        <f t="shared" si="3736"/>
        <v>0</v>
      </c>
      <c r="X752" s="190">
        <f t="shared" si="3736"/>
        <v>0</v>
      </c>
      <c r="Y752" s="190">
        <f t="shared" si="3736"/>
        <v>0</v>
      </c>
      <c r="Z752" s="190">
        <f t="shared" si="3736"/>
        <v>0</v>
      </c>
      <c r="AA752" s="190">
        <f t="shared" si="3736"/>
        <v>0</v>
      </c>
      <c r="AB752" s="190">
        <f t="shared" si="3736"/>
        <v>0</v>
      </c>
      <c r="AC752" s="190">
        <f t="shared" si="3736"/>
        <v>0</v>
      </c>
      <c r="AD752" s="190">
        <f t="shared" si="3736"/>
        <v>0</v>
      </c>
      <c r="AE752" s="190">
        <f t="shared" si="3736"/>
        <v>0</v>
      </c>
      <c r="AF752" s="190">
        <f t="shared" si="3736"/>
        <v>0</v>
      </c>
      <c r="AG752" s="190">
        <f t="shared" si="3736"/>
        <v>0</v>
      </c>
      <c r="AH752" s="190">
        <f t="shared" si="3736"/>
        <v>0</v>
      </c>
      <c r="AI752" s="190">
        <f t="shared" si="3736"/>
        <v>0</v>
      </c>
      <c r="AJ752" s="190">
        <f t="shared" si="3736"/>
        <v>0</v>
      </c>
      <c r="AK752" s="190">
        <f t="shared" si="3736"/>
        <v>0</v>
      </c>
      <c r="AL752" s="190">
        <f t="shared" si="3736"/>
        <v>0</v>
      </c>
      <c r="AM752" s="190">
        <f t="shared" si="3736"/>
        <v>0</v>
      </c>
      <c r="AN752" s="190">
        <f t="shared" si="3736"/>
        <v>0</v>
      </c>
      <c r="AO752" s="190">
        <f t="shared" si="3736"/>
        <v>0</v>
      </c>
      <c r="AP752" s="190">
        <f t="shared" si="3736"/>
        <v>0</v>
      </c>
      <c r="AQ752" s="190">
        <f t="shared" si="3736"/>
        <v>0</v>
      </c>
      <c r="AR752" s="190">
        <f t="shared" si="3736"/>
        <v>0</v>
      </c>
      <c r="AS752" s="190">
        <f t="shared" si="3736"/>
        <v>0</v>
      </c>
      <c r="AT752" s="190">
        <f t="shared" si="3736"/>
        <v>0</v>
      </c>
      <c r="AU752" s="190">
        <f t="shared" si="3736"/>
        <v>0</v>
      </c>
      <c r="AV752" s="190">
        <f t="shared" si="3736"/>
        <v>0</v>
      </c>
      <c r="AW752" s="190">
        <f t="shared" si="3736"/>
        <v>0</v>
      </c>
      <c r="AX752" s="190">
        <f t="shared" si="3736"/>
        <v>0</v>
      </c>
      <c r="AY752" s="190">
        <f t="shared" si="3736"/>
        <v>0</v>
      </c>
      <c r="AZ752" s="190">
        <f t="shared" si="3736"/>
        <v>0</v>
      </c>
      <c r="BA752" s="190">
        <f t="shared" si="3736"/>
        <v>0</v>
      </c>
      <c r="BB752" s="190">
        <f t="shared" si="3736"/>
        <v>0</v>
      </c>
      <c r="BC752" s="190">
        <f t="shared" si="3736"/>
        <v>0</v>
      </c>
      <c r="BD752" s="190">
        <f t="shared" si="3736"/>
        <v>0</v>
      </c>
      <c r="BE752" s="190">
        <f t="shared" si="3736"/>
        <v>0</v>
      </c>
      <c r="BF752" s="190">
        <f t="shared" si="3736"/>
        <v>0</v>
      </c>
      <c r="BG752" s="190">
        <f t="shared" si="3736"/>
        <v>0</v>
      </c>
      <c r="BH752" s="190">
        <f t="shared" si="3736"/>
        <v>0</v>
      </c>
      <c r="BI752" s="190">
        <f t="shared" si="3736"/>
        <v>0</v>
      </c>
      <c r="BJ752" s="190">
        <f t="shared" si="3736"/>
        <v>0</v>
      </c>
      <c r="BK752" s="190">
        <f t="shared" si="3736"/>
        <v>0</v>
      </c>
      <c r="BL752" s="190">
        <f t="shared" si="3736"/>
        <v>0</v>
      </c>
      <c r="BM752" s="190">
        <f t="shared" si="3736"/>
        <v>0</v>
      </c>
      <c r="BN752" s="190">
        <f t="shared" si="3736"/>
        <v>0</v>
      </c>
    </row>
    <row r="753" spans="1:66" s="124" customFormat="1"/>
    <row r="754" spans="1:66" s="124" customFormat="1" hidden="1"/>
    <row r="755" spans="1:66" s="124" customFormat="1" hidden="1"/>
    <row r="756" spans="1:66" s="124" customFormat="1" hidden="1"/>
    <row r="757" spans="1:66" s="124" customFormat="1" hidden="1"/>
    <row r="758" spans="1:66" s="124" customFormat="1" hidden="1">
      <c r="A758" s="124" t="s">
        <v>300</v>
      </c>
      <c r="B758" s="124">
        <f>B747/5</f>
        <v>0</v>
      </c>
      <c r="C758" s="110"/>
      <c r="D758" s="124">
        <v>2015</v>
      </c>
      <c r="E758" s="124">
        <v>2016</v>
      </c>
      <c r="F758" s="124">
        <v>2017</v>
      </c>
      <c r="G758" s="124">
        <v>2018</v>
      </c>
      <c r="H758" s="124">
        <v>2019</v>
      </c>
      <c r="I758" s="124">
        <v>2020</v>
      </c>
      <c r="J758" s="124">
        <v>2021</v>
      </c>
      <c r="K758" s="124">
        <v>2022</v>
      </c>
      <c r="L758" s="124">
        <v>2023</v>
      </c>
      <c r="M758" s="124">
        <v>2024</v>
      </c>
      <c r="N758" s="124">
        <v>2025</v>
      </c>
      <c r="O758" s="124">
        <v>2026</v>
      </c>
      <c r="P758" s="124">
        <v>2027</v>
      </c>
      <c r="Q758" s="124">
        <v>2028</v>
      </c>
      <c r="R758" s="124">
        <v>2029</v>
      </c>
      <c r="S758" s="124">
        <v>2030</v>
      </c>
      <c r="T758" s="124">
        <v>2031</v>
      </c>
      <c r="U758" s="124">
        <v>2032</v>
      </c>
      <c r="V758" s="124">
        <v>2033</v>
      </c>
      <c r="W758" s="124">
        <v>2034</v>
      </c>
      <c r="X758" s="124">
        <v>2035</v>
      </c>
      <c r="Y758" s="124">
        <v>2036</v>
      </c>
      <c r="Z758" s="124">
        <v>2037</v>
      </c>
      <c r="AA758" s="124">
        <v>2038</v>
      </c>
      <c r="AB758" s="124">
        <v>2039</v>
      </c>
      <c r="AC758" s="124">
        <v>2040</v>
      </c>
      <c r="AD758" s="124">
        <v>2041</v>
      </c>
      <c r="AE758" s="124">
        <v>2042</v>
      </c>
      <c r="AF758" s="124">
        <v>2043</v>
      </c>
      <c r="AG758" s="124">
        <v>2044</v>
      </c>
      <c r="AH758" s="124">
        <v>2045</v>
      </c>
      <c r="AI758" s="124">
        <v>2046</v>
      </c>
      <c r="AJ758" s="124">
        <v>2047</v>
      </c>
      <c r="AK758" s="124">
        <v>2048</v>
      </c>
      <c r="AL758" s="124">
        <v>2049</v>
      </c>
      <c r="AM758" s="124">
        <v>2050</v>
      </c>
      <c r="AN758" s="124">
        <v>2051</v>
      </c>
      <c r="AO758" s="124">
        <v>2052</v>
      </c>
      <c r="AP758" s="124">
        <v>2053</v>
      </c>
      <c r="AQ758" s="124">
        <v>2054</v>
      </c>
      <c r="AR758" s="124">
        <v>2055</v>
      </c>
      <c r="AS758" s="124">
        <v>2056</v>
      </c>
      <c r="AT758" s="124">
        <v>2057</v>
      </c>
      <c r="AU758" s="124">
        <v>2058</v>
      </c>
      <c r="AV758" s="124">
        <v>2059</v>
      </c>
      <c r="AW758" s="124">
        <v>2060</v>
      </c>
      <c r="AX758" s="124">
        <v>2061</v>
      </c>
      <c r="AY758" s="124">
        <v>2062</v>
      </c>
      <c r="AZ758" s="124">
        <v>2063</v>
      </c>
      <c r="BA758" s="124">
        <v>2064</v>
      </c>
      <c r="BB758" s="124">
        <v>2065</v>
      </c>
      <c r="BC758" s="124">
        <v>2066</v>
      </c>
      <c r="BD758" s="124">
        <v>2067</v>
      </c>
      <c r="BE758" s="124">
        <v>2068</v>
      </c>
      <c r="BF758" s="124">
        <v>2069</v>
      </c>
      <c r="BG758" s="124">
        <v>2070</v>
      </c>
      <c r="BH758" s="124">
        <v>2071</v>
      </c>
      <c r="BI758" s="124">
        <v>2072</v>
      </c>
      <c r="BJ758" s="124">
        <v>2073</v>
      </c>
      <c r="BK758" s="124">
        <v>2074</v>
      </c>
      <c r="BL758" s="124">
        <v>2075</v>
      </c>
      <c r="BM758" s="124">
        <v>2076</v>
      </c>
      <c r="BN758" s="124">
        <v>2077</v>
      </c>
    </row>
    <row r="759" spans="1:66" s="124" customFormat="1" hidden="1">
      <c r="A759" s="124" t="s">
        <v>301</v>
      </c>
      <c r="B759" s="124">
        <f>B748</f>
        <v>8</v>
      </c>
      <c r="D759" s="124">
        <f>B759</f>
        <v>8</v>
      </c>
      <c r="E759" s="124">
        <f>IF(D759&gt;0,D759-1,0)</f>
        <v>7</v>
      </c>
      <c r="F759" s="124">
        <f t="shared" ref="F759" si="3737">IF(E759&gt;0,E759-1,0)</f>
        <v>6</v>
      </c>
      <c r="G759" s="124">
        <f t="shared" ref="G759" si="3738">IF(F759&gt;0,F759-1,0)</f>
        <v>5</v>
      </c>
      <c r="H759" s="124">
        <f t="shared" ref="H759" si="3739">IF(G759&gt;0,G759-1,0)</f>
        <v>4</v>
      </c>
      <c r="I759" s="124">
        <f t="shared" ref="I759" si="3740">IF(H759&gt;0,H759-1,0)</f>
        <v>3</v>
      </c>
      <c r="J759" s="124">
        <f t="shared" ref="J759" si="3741">IF(I759&gt;0,I759-1,0)</f>
        <v>2</v>
      </c>
      <c r="K759" s="124">
        <f t="shared" ref="K759" si="3742">IF(J759&gt;0,J759-1,0)</f>
        <v>1</v>
      </c>
      <c r="L759" s="124">
        <f t="shared" ref="L759" si="3743">IF(K759&gt;0,K759-1,0)</f>
        <v>0</v>
      </c>
      <c r="M759" s="124">
        <f t="shared" ref="M759" si="3744">IF(L759&gt;0,L759-1,0)</f>
        <v>0</v>
      </c>
      <c r="N759" s="124">
        <f t="shared" ref="N759" si="3745">IF(M759&gt;0,M759-1,0)</f>
        <v>0</v>
      </c>
      <c r="O759" s="124">
        <f t="shared" ref="O759" si="3746">IF(N759&gt;0,N759-1,0)</f>
        <v>0</v>
      </c>
      <c r="P759" s="124">
        <f t="shared" ref="P759" si="3747">IF(O759&gt;0,O759-1,0)</f>
        <v>0</v>
      </c>
      <c r="Q759" s="124">
        <f t="shared" ref="Q759" si="3748">IF(P759&gt;0,P759-1,0)</f>
        <v>0</v>
      </c>
      <c r="R759" s="124">
        <f t="shared" ref="R759" si="3749">IF(Q759&gt;0,Q759-1,0)</f>
        <v>0</v>
      </c>
      <c r="S759" s="124">
        <f t="shared" ref="S759" si="3750">IF(R759&gt;0,R759-1,0)</f>
        <v>0</v>
      </c>
      <c r="T759" s="124">
        <f t="shared" ref="T759" si="3751">IF(S759&gt;0,S759-1,0)</f>
        <v>0</v>
      </c>
      <c r="U759" s="124">
        <f t="shared" ref="U759" si="3752">IF(T759&gt;0,T759-1,0)</f>
        <v>0</v>
      </c>
      <c r="V759" s="124">
        <f t="shared" ref="V759" si="3753">IF(U759&gt;0,U759-1,0)</f>
        <v>0</v>
      </c>
      <c r="W759" s="124">
        <f t="shared" ref="W759" si="3754">IF(V759&gt;0,V759-1,0)</f>
        <v>0</v>
      </c>
      <c r="X759" s="124">
        <f t="shared" ref="X759" si="3755">IF(W759&gt;0,W759-1,0)</f>
        <v>0</v>
      </c>
      <c r="Y759" s="124">
        <f t="shared" ref="Y759" si="3756">IF(X759&gt;0,X759-1,0)</f>
        <v>0</v>
      </c>
      <c r="Z759" s="124">
        <f t="shared" ref="Z759" si="3757">IF(Y759&gt;0,Y759-1,0)</f>
        <v>0</v>
      </c>
      <c r="AA759" s="124">
        <f t="shared" ref="AA759" si="3758">IF(Z759&gt;0,Z759-1,0)</f>
        <v>0</v>
      </c>
      <c r="AB759" s="124">
        <f t="shared" ref="AB759" si="3759">IF(AA759&gt;0,AA759-1,0)</f>
        <v>0</v>
      </c>
      <c r="AC759" s="124">
        <f t="shared" ref="AC759" si="3760">IF(AB759&gt;0,AB759-1,0)</f>
        <v>0</v>
      </c>
      <c r="AD759" s="124">
        <f t="shared" ref="AD759" si="3761">IF(AC759&gt;0,AC759-1,0)</f>
        <v>0</v>
      </c>
      <c r="AE759" s="124">
        <f t="shared" ref="AE759" si="3762">IF(AD759&gt;0,AD759-1,0)</f>
        <v>0</v>
      </c>
      <c r="AF759" s="124">
        <f t="shared" ref="AF759" si="3763">IF(AE759&gt;0,AE759-1,0)</f>
        <v>0</v>
      </c>
      <c r="AG759" s="124">
        <f t="shared" ref="AG759" si="3764">IF(AF759&gt;0,AF759-1,0)</f>
        <v>0</v>
      </c>
      <c r="AH759" s="124">
        <f t="shared" ref="AH759" si="3765">IF(AG759&gt;0,AG759-1,0)</f>
        <v>0</v>
      </c>
      <c r="AI759" s="124">
        <f t="shared" ref="AI759" si="3766">IF(AH759&gt;0,AH759-1,0)</f>
        <v>0</v>
      </c>
      <c r="AJ759" s="124">
        <f t="shared" ref="AJ759" si="3767">IF(AI759&gt;0,AI759-1,0)</f>
        <v>0</v>
      </c>
      <c r="AK759" s="124">
        <f t="shared" ref="AK759" si="3768">IF(AJ759&gt;0,AJ759-1,0)</f>
        <v>0</v>
      </c>
      <c r="AL759" s="124">
        <f t="shared" ref="AL759" si="3769">IF(AK759&gt;0,AK759-1,0)</f>
        <v>0</v>
      </c>
      <c r="AM759" s="124">
        <f t="shared" ref="AM759" si="3770">IF(AL759&gt;0,AL759-1,0)</f>
        <v>0</v>
      </c>
      <c r="AN759" s="124">
        <f t="shared" ref="AN759" si="3771">IF(AM759&gt;0,AM759-1,0)</f>
        <v>0</v>
      </c>
      <c r="AO759" s="124">
        <f t="shared" ref="AO759" si="3772">IF(AN759&gt;0,AN759-1,0)</f>
        <v>0</v>
      </c>
      <c r="AP759" s="124">
        <f t="shared" ref="AP759" si="3773">IF(AO759&gt;0,AO759-1,0)</f>
        <v>0</v>
      </c>
      <c r="AQ759" s="124">
        <f t="shared" ref="AQ759" si="3774">IF(AP759&gt;0,AP759-1,0)</f>
        <v>0</v>
      </c>
      <c r="AR759" s="124">
        <f t="shared" ref="AR759" si="3775">IF(AQ759&gt;0,AQ759-1,0)</f>
        <v>0</v>
      </c>
      <c r="AS759" s="124">
        <f t="shared" ref="AS759" si="3776">IF(AR759&gt;0,AR759-1,0)</f>
        <v>0</v>
      </c>
      <c r="AT759" s="124">
        <f t="shared" ref="AT759" si="3777">IF(AS759&gt;0,AS759-1,0)</f>
        <v>0</v>
      </c>
      <c r="AU759" s="124">
        <f t="shared" ref="AU759" si="3778">IF(AT759&gt;0,AT759-1,0)</f>
        <v>0</v>
      </c>
      <c r="AV759" s="124">
        <f t="shared" ref="AV759" si="3779">IF(AU759&gt;0,AU759-1,0)</f>
        <v>0</v>
      </c>
      <c r="AW759" s="124">
        <f t="shared" ref="AW759" si="3780">IF(AV759&gt;0,AV759-1,0)</f>
        <v>0</v>
      </c>
      <c r="AX759" s="124">
        <f t="shared" ref="AX759" si="3781">IF(AW759&gt;0,AW759-1,0)</f>
        <v>0</v>
      </c>
      <c r="AY759" s="124">
        <f t="shared" ref="AY759" si="3782">IF(AX759&gt;0,AX759-1,0)</f>
        <v>0</v>
      </c>
      <c r="AZ759" s="124">
        <f t="shared" ref="AZ759" si="3783">IF(AY759&gt;0,AY759-1,0)</f>
        <v>0</v>
      </c>
      <c r="BA759" s="124">
        <f t="shared" ref="BA759" si="3784">IF(AZ759&gt;0,AZ759-1,0)</f>
        <v>0</v>
      </c>
      <c r="BB759" s="124">
        <f t="shared" ref="BB759" si="3785">IF(BA759&gt;0,BA759-1,0)</f>
        <v>0</v>
      </c>
      <c r="BC759" s="124">
        <f t="shared" ref="BC759" si="3786">IF(BB759&gt;0,BB759-1,0)</f>
        <v>0</v>
      </c>
      <c r="BD759" s="124">
        <f t="shared" ref="BD759" si="3787">IF(BC759&gt;0,BC759-1,0)</f>
        <v>0</v>
      </c>
      <c r="BE759" s="124">
        <f t="shared" ref="BE759" si="3788">IF(BD759&gt;0,BD759-1,0)</f>
        <v>0</v>
      </c>
      <c r="BF759" s="124">
        <f t="shared" ref="BF759" si="3789">IF(BE759&gt;0,BE759-1,0)</f>
        <v>0</v>
      </c>
      <c r="BG759" s="124">
        <f t="shared" ref="BG759" si="3790">IF(BF759&gt;0,BF759-1,0)</f>
        <v>0</v>
      </c>
      <c r="BH759" s="124">
        <f t="shared" ref="BH759" si="3791">IF(BG759&gt;0,BG759-1,0)</f>
        <v>0</v>
      </c>
      <c r="BI759" s="124">
        <f t="shared" ref="BI759" si="3792">IF(BH759&gt;0,BH759-1,0)</f>
        <v>0</v>
      </c>
      <c r="BJ759" s="124">
        <f t="shared" ref="BJ759" si="3793">IF(BI759&gt;0,BI759-1,0)</f>
        <v>0</v>
      </c>
      <c r="BK759" s="124">
        <f t="shared" ref="BK759" si="3794">IF(BJ759&gt;0,BJ759-1,0)</f>
        <v>0</v>
      </c>
      <c r="BL759" s="124">
        <f t="shared" ref="BL759" si="3795">IF(BK759&gt;0,BK759-1,0)</f>
        <v>0</v>
      </c>
      <c r="BM759" s="124">
        <f t="shared" ref="BM759" si="3796">IF(BL759&gt;0,BL759-1,0)</f>
        <v>0</v>
      </c>
      <c r="BN759" s="124">
        <f t="shared" ref="BN759" si="3797">IF(BM759&gt;0,BM759-1,0)</f>
        <v>0</v>
      </c>
    </row>
    <row r="760" spans="1:66" s="124" customFormat="1" hidden="1">
      <c r="D760" s="124">
        <f>B758</f>
        <v>0</v>
      </c>
      <c r="E760" s="124">
        <f>D764</f>
        <v>0</v>
      </c>
      <c r="F760" s="124">
        <f t="shared" ref="F760" si="3798">E764</f>
        <v>0</v>
      </c>
      <c r="G760" s="124">
        <f t="shared" ref="G760" si="3799">F764</f>
        <v>0</v>
      </c>
      <c r="H760" s="124">
        <f t="shared" ref="H760" si="3800">G764</f>
        <v>0</v>
      </c>
      <c r="I760" s="124">
        <f t="shared" ref="I760" si="3801">H764</f>
        <v>0</v>
      </c>
      <c r="J760" s="124">
        <f t="shared" ref="J760" si="3802">I764</f>
        <v>0</v>
      </c>
      <c r="K760" s="124">
        <f t="shared" ref="K760" si="3803">J764</f>
        <v>0</v>
      </c>
      <c r="L760" s="124">
        <f t="shared" ref="L760" si="3804">K764</f>
        <v>0</v>
      </c>
      <c r="M760" s="124" t="e">
        <f t="shared" ref="M760" si="3805">L764</f>
        <v>#N/A</v>
      </c>
      <c r="N760" s="124" t="e">
        <f t="shared" ref="N760" si="3806">M764</f>
        <v>#N/A</v>
      </c>
      <c r="O760" s="124" t="e">
        <f t="shared" ref="O760" si="3807">N764</f>
        <v>#N/A</v>
      </c>
      <c r="P760" s="124" t="e">
        <f t="shared" ref="P760" si="3808">O764</f>
        <v>#N/A</v>
      </c>
      <c r="Q760" s="124" t="e">
        <f t="shared" ref="Q760" si="3809">P764</f>
        <v>#N/A</v>
      </c>
      <c r="R760" s="124" t="e">
        <f t="shared" ref="R760" si="3810">Q764</f>
        <v>#N/A</v>
      </c>
      <c r="S760" s="124" t="e">
        <f t="shared" ref="S760" si="3811">R764</f>
        <v>#N/A</v>
      </c>
      <c r="T760" s="124" t="e">
        <f t="shared" ref="T760" si="3812">S764</f>
        <v>#N/A</v>
      </c>
      <c r="U760" s="124" t="e">
        <f t="shared" ref="U760" si="3813">T764</f>
        <v>#N/A</v>
      </c>
      <c r="V760" s="124" t="e">
        <f t="shared" ref="V760" si="3814">U764</f>
        <v>#N/A</v>
      </c>
      <c r="W760" s="124" t="e">
        <f t="shared" ref="W760" si="3815">V764</f>
        <v>#N/A</v>
      </c>
      <c r="X760" s="124" t="e">
        <f t="shared" ref="X760" si="3816">W764</f>
        <v>#N/A</v>
      </c>
      <c r="Y760" s="124" t="e">
        <f t="shared" ref="Y760" si="3817">X764</f>
        <v>#N/A</v>
      </c>
      <c r="Z760" s="124" t="e">
        <f t="shared" ref="Z760" si="3818">Y764</f>
        <v>#N/A</v>
      </c>
      <c r="AA760" s="124" t="e">
        <f t="shared" ref="AA760" si="3819">Z764</f>
        <v>#N/A</v>
      </c>
      <c r="AB760" s="124" t="e">
        <f t="shared" ref="AB760" si="3820">AA764</f>
        <v>#N/A</v>
      </c>
      <c r="AC760" s="124" t="e">
        <f t="shared" ref="AC760" si="3821">AB764</f>
        <v>#N/A</v>
      </c>
      <c r="AD760" s="124" t="e">
        <f t="shared" ref="AD760" si="3822">AC764</f>
        <v>#N/A</v>
      </c>
      <c r="AE760" s="124" t="e">
        <f t="shared" ref="AE760" si="3823">AD764</f>
        <v>#N/A</v>
      </c>
      <c r="AF760" s="124" t="e">
        <f t="shared" ref="AF760" si="3824">AE764</f>
        <v>#N/A</v>
      </c>
      <c r="AG760" s="124" t="e">
        <f t="shared" ref="AG760" si="3825">AF764</f>
        <v>#N/A</v>
      </c>
      <c r="AH760" s="124" t="e">
        <f t="shared" ref="AH760" si="3826">AG764</f>
        <v>#N/A</v>
      </c>
      <c r="AI760" s="124" t="e">
        <f t="shared" ref="AI760" si="3827">AH764</f>
        <v>#N/A</v>
      </c>
      <c r="AJ760" s="124" t="e">
        <f t="shared" ref="AJ760" si="3828">AI764</f>
        <v>#N/A</v>
      </c>
      <c r="AK760" s="124" t="e">
        <f t="shared" ref="AK760" si="3829">AJ764</f>
        <v>#N/A</v>
      </c>
      <c r="AL760" s="124" t="e">
        <f t="shared" ref="AL760" si="3830">AK764</f>
        <v>#N/A</v>
      </c>
      <c r="AM760" s="124" t="e">
        <f t="shared" ref="AM760" si="3831">AL764</f>
        <v>#N/A</v>
      </c>
      <c r="AN760" s="124" t="e">
        <f t="shared" ref="AN760" si="3832">AM764</f>
        <v>#N/A</v>
      </c>
      <c r="AO760" s="124" t="e">
        <f t="shared" ref="AO760" si="3833">AN764</f>
        <v>#N/A</v>
      </c>
      <c r="AP760" s="124" t="e">
        <f t="shared" ref="AP760" si="3834">AO764</f>
        <v>#N/A</v>
      </c>
      <c r="AQ760" s="124" t="e">
        <f t="shared" ref="AQ760" si="3835">AP764</f>
        <v>#N/A</v>
      </c>
      <c r="AR760" s="124" t="e">
        <f t="shared" ref="AR760" si="3836">AQ764</f>
        <v>#N/A</v>
      </c>
      <c r="AS760" s="124" t="e">
        <f t="shared" ref="AS760" si="3837">AR764</f>
        <v>#N/A</v>
      </c>
      <c r="AT760" s="124" t="e">
        <f t="shared" ref="AT760" si="3838">AS764</f>
        <v>#N/A</v>
      </c>
      <c r="AU760" s="124" t="e">
        <f t="shared" ref="AU760" si="3839">AT764</f>
        <v>#N/A</v>
      </c>
      <c r="AV760" s="124" t="e">
        <f t="shared" ref="AV760" si="3840">AU764</f>
        <v>#N/A</v>
      </c>
      <c r="AW760" s="124" t="e">
        <f t="shared" ref="AW760" si="3841">AV764</f>
        <v>#N/A</v>
      </c>
      <c r="AX760" s="124" t="e">
        <f t="shared" ref="AX760" si="3842">AW764</f>
        <v>#N/A</v>
      </c>
      <c r="AY760" s="124" t="e">
        <f t="shared" ref="AY760" si="3843">AX764</f>
        <v>#N/A</v>
      </c>
      <c r="AZ760" s="124" t="e">
        <f t="shared" ref="AZ760" si="3844">AY764</f>
        <v>#N/A</v>
      </c>
      <c r="BA760" s="124" t="e">
        <f t="shared" ref="BA760" si="3845">AZ764</f>
        <v>#N/A</v>
      </c>
      <c r="BB760" s="124" t="e">
        <f t="shared" ref="BB760" si="3846">BA764</f>
        <v>#N/A</v>
      </c>
      <c r="BC760" s="124" t="e">
        <f t="shared" ref="BC760" si="3847">BB764</f>
        <v>#N/A</v>
      </c>
      <c r="BD760" s="124" t="e">
        <f t="shared" ref="BD760" si="3848">BC764</f>
        <v>#N/A</v>
      </c>
      <c r="BE760" s="124" t="e">
        <f t="shared" ref="BE760" si="3849">BD764</f>
        <v>#N/A</v>
      </c>
      <c r="BF760" s="124" t="e">
        <f t="shared" ref="BF760" si="3850">BE764</f>
        <v>#N/A</v>
      </c>
      <c r="BG760" s="124" t="e">
        <f t="shared" ref="BG760" si="3851">BF764</f>
        <v>#N/A</v>
      </c>
      <c r="BH760" s="124" t="e">
        <f t="shared" ref="BH760" si="3852">BG764</f>
        <v>#N/A</v>
      </c>
      <c r="BI760" s="124" t="e">
        <f t="shared" ref="BI760" si="3853">BH764</f>
        <v>#N/A</v>
      </c>
      <c r="BJ760" s="124" t="e">
        <f t="shared" ref="BJ760" si="3854">BI764</f>
        <v>#N/A</v>
      </c>
      <c r="BK760" s="124" t="e">
        <f t="shared" ref="BK760" si="3855">BJ764</f>
        <v>#N/A</v>
      </c>
      <c r="BL760" s="124" t="e">
        <f t="shared" ref="BL760" si="3856">BK764</f>
        <v>#N/A</v>
      </c>
      <c r="BM760" s="124" t="e">
        <f t="shared" ref="BM760" si="3857">BL764</f>
        <v>#N/A</v>
      </c>
      <c r="BN760" s="124" t="e">
        <f t="shared" ref="BN760" si="3858">BM764</f>
        <v>#N/A</v>
      </c>
    </row>
    <row r="761" spans="1:66" s="124" customFormat="1" hidden="1">
      <c r="C761" s="124" t="s">
        <v>29</v>
      </c>
      <c r="D761" s="124">
        <f>IF($D759&gt;=1,($B758/HLOOKUP($D759,'Annuity Cal'!$H$7:$BE$11,2,FALSE))*HLOOKUP(D759,'Annuity Cal'!$H$7:$BE$11,3,FALSE),(IF(D759&lt;=(-1),D759,0)))</f>
        <v>0</v>
      </c>
      <c r="E761" s="124">
        <f>IF($D759&gt;=1,($B758/HLOOKUP($D759,'Annuity Cal'!$H$7:$BE$11,2,FALSE))*HLOOKUP(E759,'Annuity Cal'!$H$7:$BE$11,3,FALSE),(IF(E759&lt;=(-1),E759,0)))</f>
        <v>0</v>
      </c>
      <c r="F761" s="124">
        <f>IF($D759&gt;=1,($B758/HLOOKUP($D759,'Annuity Cal'!$H$7:$BE$11,2,FALSE))*HLOOKUP(F759,'Annuity Cal'!$H$7:$BE$11,3,FALSE),(IF(F759&lt;=(-1),F759,0)))</f>
        <v>0</v>
      </c>
      <c r="G761" s="124">
        <f>IF($D759&gt;=1,($B758/HLOOKUP($D759,'Annuity Cal'!$H$7:$BE$11,2,FALSE))*HLOOKUP(G759,'Annuity Cal'!$H$7:$BE$11,3,FALSE),(IF(G759&lt;=(-1),G759,0)))</f>
        <v>0</v>
      </c>
      <c r="H761" s="124">
        <f>IF($D759&gt;=1,($B758/HLOOKUP($D759,'Annuity Cal'!$H$7:$BE$11,2,FALSE))*HLOOKUP(H759,'Annuity Cal'!$H$7:$BE$11,3,FALSE),(IF(H759&lt;=(-1),H759,0)))</f>
        <v>0</v>
      </c>
      <c r="I761" s="124">
        <f>IF($D759&gt;=1,($B758/HLOOKUP($D759,'Annuity Cal'!$H$7:$BE$11,2,FALSE))*HLOOKUP(I759,'Annuity Cal'!$H$7:$BE$11,3,FALSE),(IF(I759&lt;=(-1),I759,0)))</f>
        <v>0</v>
      </c>
      <c r="J761" s="124">
        <f>IF($D759&gt;=1,($B758/HLOOKUP($D759,'Annuity Cal'!$H$7:$BE$11,2,FALSE))*HLOOKUP(J759,'Annuity Cal'!$H$7:$BE$11,3,FALSE),(IF(J759&lt;=(-1),J759,0)))</f>
        <v>0</v>
      </c>
      <c r="K761" s="124">
        <f>IF($D759&gt;=1,($B758/HLOOKUP($D759,'Annuity Cal'!$H$7:$BE$11,2,FALSE))*HLOOKUP(K759,'Annuity Cal'!$H$7:$BE$11,3,FALSE),(IF(K759&lt;=(-1),K759,0)))</f>
        <v>0</v>
      </c>
      <c r="L761" s="124" t="e">
        <f>IF($D759&gt;=1,($B758/HLOOKUP($D759,'Annuity Cal'!$H$7:$BE$11,2,FALSE))*HLOOKUP(L759,'Annuity Cal'!$H$7:$BE$11,3,FALSE),(IF(L759&lt;=(-1),L759,0)))</f>
        <v>#N/A</v>
      </c>
      <c r="M761" s="124" t="e">
        <f>IF($D759&gt;=1,($B758/HLOOKUP($D759,'Annuity Cal'!$H$7:$BE$11,2,FALSE))*HLOOKUP(M759,'Annuity Cal'!$H$7:$BE$11,3,FALSE),(IF(M759&lt;=(-1),M759,0)))</f>
        <v>#N/A</v>
      </c>
      <c r="N761" s="124" t="e">
        <f>IF($D759&gt;=1,($B758/HLOOKUP($D759,'Annuity Cal'!$H$7:$BE$11,2,FALSE))*HLOOKUP(N759,'Annuity Cal'!$H$7:$BE$11,3,FALSE),(IF(N759&lt;=(-1),N759,0)))</f>
        <v>#N/A</v>
      </c>
      <c r="O761" s="124" t="e">
        <f>IF($D759&gt;=1,($B758/HLOOKUP($D759,'Annuity Cal'!$H$7:$BE$11,2,FALSE))*HLOOKUP(O759,'Annuity Cal'!$H$7:$BE$11,3,FALSE),(IF(O759&lt;=(-1),O759,0)))</f>
        <v>#N/A</v>
      </c>
      <c r="P761" s="124" t="e">
        <f>IF($D759&gt;=1,($B758/HLOOKUP($D759,'Annuity Cal'!$H$7:$BE$11,2,FALSE))*HLOOKUP(P759,'Annuity Cal'!$H$7:$BE$11,3,FALSE),(IF(P759&lt;=(-1),P759,0)))</f>
        <v>#N/A</v>
      </c>
      <c r="Q761" s="124" t="e">
        <f>IF($D759&gt;=1,($B758/HLOOKUP($D759,'Annuity Cal'!$H$7:$BE$11,2,FALSE))*HLOOKUP(Q759,'Annuity Cal'!$H$7:$BE$11,3,FALSE),(IF(Q759&lt;=(-1),Q759,0)))</f>
        <v>#N/A</v>
      </c>
      <c r="R761" s="124" t="e">
        <f>IF($D759&gt;=1,($B758/HLOOKUP($D759,'Annuity Cal'!$H$7:$BE$11,2,FALSE))*HLOOKUP(R759,'Annuity Cal'!$H$7:$BE$11,3,FALSE),(IF(R759&lt;=(-1),R759,0)))</f>
        <v>#N/A</v>
      </c>
      <c r="S761" s="124" t="e">
        <f>IF($D759&gt;=1,($B758/HLOOKUP($D759,'Annuity Cal'!$H$7:$BE$11,2,FALSE))*HLOOKUP(S759,'Annuity Cal'!$H$7:$BE$11,3,FALSE),(IF(S759&lt;=(-1),S759,0)))</f>
        <v>#N/A</v>
      </c>
      <c r="T761" s="124" t="e">
        <f>IF($D759&gt;=1,($B758/HLOOKUP($D759,'Annuity Cal'!$H$7:$BE$11,2,FALSE))*HLOOKUP(T759,'Annuity Cal'!$H$7:$BE$11,3,FALSE),(IF(T759&lt;=(-1),T759,0)))</f>
        <v>#N/A</v>
      </c>
      <c r="U761" s="124" t="e">
        <f>IF($D759&gt;=1,($B758/HLOOKUP($D759,'Annuity Cal'!$H$7:$BE$11,2,FALSE))*HLOOKUP(U759,'Annuity Cal'!$H$7:$BE$11,3,FALSE),(IF(U759&lt;=(-1),U759,0)))</f>
        <v>#N/A</v>
      </c>
      <c r="V761" s="124" t="e">
        <f>IF($D759&gt;=1,($B758/HLOOKUP($D759,'Annuity Cal'!$H$7:$BE$11,2,FALSE))*HLOOKUP(V759,'Annuity Cal'!$H$7:$BE$11,3,FALSE),(IF(V759&lt;=(-1),V759,0)))</f>
        <v>#N/A</v>
      </c>
      <c r="W761" s="124" t="e">
        <f>IF($D759&gt;=1,($B758/HLOOKUP($D759,'Annuity Cal'!$H$7:$BE$11,2,FALSE))*HLOOKUP(W759,'Annuity Cal'!$H$7:$BE$11,3,FALSE),(IF(W759&lt;=(-1),W759,0)))</f>
        <v>#N/A</v>
      </c>
      <c r="X761" s="124" t="e">
        <f>IF($D759&gt;=1,($B758/HLOOKUP($D759,'Annuity Cal'!$H$7:$BE$11,2,FALSE))*HLOOKUP(X759,'Annuity Cal'!$H$7:$BE$11,3,FALSE),(IF(X759&lt;=(-1),X759,0)))</f>
        <v>#N/A</v>
      </c>
      <c r="Y761" s="124" t="e">
        <f>IF($D759&gt;=1,($B758/HLOOKUP($D759,'Annuity Cal'!$H$7:$BE$11,2,FALSE))*HLOOKUP(Y759,'Annuity Cal'!$H$7:$BE$11,3,FALSE),(IF(Y759&lt;=(-1),Y759,0)))</f>
        <v>#N/A</v>
      </c>
      <c r="Z761" s="124" t="e">
        <f>IF($D759&gt;=1,($B758/HLOOKUP($D759,'Annuity Cal'!$H$7:$BE$11,2,FALSE))*HLOOKUP(Z759,'Annuity Cal'!$H$7:$BE$11,3,FALSE),(IF(Z759&lt;=(-1),Z759,0)))</f>
        <v>#N/A</v>
      </c>
      <c r="AA761" s="124" t="e">
        <f>IF($D759&gt;=1,($B758/HLOOKUP($D759,'Annuity Cal'!$H$7:$BE$11,2,FALSE))*HLOOKUP(AA759,'Annuity Cal'!$H$7:$BE$11,3,FALSE),(IF(AA759&lt;=(-1),AA759,0)))</f>
        <v>#N/A</v>
      </c>
      <c r="AB761" s="124" t="e">
        <f>IF($D759&gt;=1,($B758/HLOOKUP($D759,'Annuity Cal'!$H$7:$BE$11,2,FALSE))*HLOOKUP(AB759,'Annuity Cal'!$H$7:$BE$11,3,FALSE),(IF(AB759&lt;=(-1),AB759,0)))</f>
        <v>#N/A</v>
      </c>
      <c r="AC761" s="124" t="e">
        <f>IF($D759&gt;=1,($B758/HLOOKUP($D759,'Annuity Cal'!$H$7:$BE$11,2,FALSE))*HLOOKUP(AC759,'Annuity Cal'!$H$7:$BE$11,3,FALSE),(IF(AC759&lt;=(-1),AC759,0)))</f>
        <v>#N/A</v>
      </c>
      <c r="AD761" s="124" t="e">
        <f>IF($D759&gt;=1,($B758/HLOOKUP($D759,'Annuity Cal'!$H$7:$BE$11,2,FALSE))*HLOOKUP(AD759,'Annuity Cal'!$H$7:$BE$11,3,FALSE),(IF(AD759&lt;=(-1),AD759,0)))</f>
        <v>#N/A</v>
      </c>
      <c r="AE761" s="124" t="e">
        <f>IF($D759&gt;=1,($B758/HLOOKUP($D759,'Annuity Cal'!$H$7:$BE$11,2,FALSE))*HLOOKUP(AE759,'Annuity Cal'!$H$7:$BE$11,3,FALSE),(IF(AE759&lt;=(-1),AE759,0)))</f>
        <v>#N/A</v>
      </c>
      <c r="AF761" s="124" t="e">
        <f>IF($D759&gt;=1,($B758/HLOOKUP($D759,'Annuity Cal'!$H$7:$BE$11,2,FALSE))*HLOOKUP(AF759,'Annuity Cal'!$H$7:$BE$11,3,FALSE),(IF(AF759&lt;=(-1),AF759,0)))</f>
        <v>#N/A</v>
      </c>
      <c r="AG761" s="124" t="e">
        <f>IF($D759&gt;=1,($B758/HLOOKUP($D759,'Annuity Cal'!$H$7:$BE$11,2,FALSE))*HLOOKUP(AG759,'Annuity Cal'!$H$7:$BE$11,3,FALSE),(IF(AG759&lt;=(-1),AG759,0)))</f>
        <v>#N/A</v>
      </c>
      <c r="AH761" s="124" t="e">
        <f>IF($D759&gt;=1,($B758/HLOOKUP($D759,'Annuity Cal'!$H$7:$BE$11,2,FALSE))*HLOOKUP(AH759,'Annuity Cal'!$H$7:$BE$11,3,FALSE),(IF(AH759&lt;=(-1),AH759,0)))</f>
        <v>#N/A</v>
      </c>
      <c r="AI761" s="124" t="e">
        <f>IF($D759&gt;=1,($B758/HLOOKUP($D759,'Annuity Cal'!$H$7:$BE$11,2,FALSE))*HLOOKUP(AI759,'Annuity Cal'!$H$7:$BE$11,3,FALSE),(IF(AI759&lt;=(-1),AI759,0)))</f>
        <v>#N/A</v>
      </c>
      <c r="AJ761" s="124" t="e">
        <f>IF($D759&gt;=1,($B758/HLOOKUP($D759,'Annuity Cal'!$H$7:$BE$11,2,FALSE))*HLOOKUP(AJ759,'Annuity Cal'!$H$7:$BE$11,3,FALSE),(IF(AJ759&lt;=(-1),AJ759,0)))</f>
        <v>#N/A</v>
      </c>
      <c r="AK761" s="124" t="e">
        <f>IF($D759&gt;=1,($B758/HLOOKUP($D759,'Annuity Cal'!$H$7:$BE$11,2,FALSE))*HLOOKUP(AK759,'Annuity Cal'!$H$7:$BE$11,3,FALSE),(IF(AK759&lt;=(-1),AK759,0)))</f>
        <v>#N/A</v>
      </c>
      <c r="AL761" s="124" t="e">
        <f>IF($D759&gt;=1,($B758/HLOOKUP($D759,'Annuity Cal'!$H$7:$BE$11,2,FALSE))*HLOOKUP(AL759,'Annuity Cal'!$H$7:$BE$11,3,FALSE),(IF(AL759&lt;=(-1),AL759,0)))</f>
        <v>#N/A</v>
      </c>
      <c r="AM761" s="124" t="e">
        <f>IF($D759&gt;=1,($B758/HLOOKUP($D759,'Annuity Cal'!$H$7:$BE$11,2,FALSE))*HLOOKUP(AM759,'Annuity Cal'!$H$7:$BE$11,3,FALSE),(IF(AM759&lt;=(-1),AM759,0)))</f>
        <v>#N/A</v>
      </c>
      <c r="AN761" s="124" t="e">
        <f>IF($D759&gt;=1,($B758/HLOOKUP($D759,'Annuity Cal'!$H$7:$BE$11,2,FALSE))*HLOOKUP(AN759,'Annuity Cal'!$H$7:$BE$11,3,FALSE),(IF(AN759&lt;=(-1),AN759,0)))</f>
        <v>#N/A</v>
      </c>
      <c r="AO761" s="124" t="e">
        <f>IF($D759&gt;=1,($B758/HLOOKUP($D759,'Annuity Cal'!$H$7:$BE$11,2,FALSE))*HLOOKUP(AO759,'Annuity Cal'!$H$7:$BE$11,3,FALSE),(IF(AO759&lt;=(-1),AO759,0)))</f>
        <v>#N/A</v>
      </c>
      <c r="AP761" s="124" t="e">
        <f>IF($D759&gt;=1,($B758/HLOOKUP($D759,'Annuity Cal'!$H$7:$BE$11,2,FALSE))*HLOOKUP(AP759,'Annuity Cal'!$H$7:$BE$11,3,FALSE),(IF(AP759&lt;=(-1),AP759,0)))</f>
        <v>#N/A</v>
      </c>
      <c r="AQ761" s="124" t="e">
        <f>IF($D759&gt;=1,($B758/HLOOKUP($D759,'Annuity Cal'!$H$7:$BE$11,2,FALSE))*HLOOKUP(AQ759,'Annuity Cal'!$H$7:$BE$11,3,FALSE),(IF(AQ759&lt;=(-1),AQ759,0)))</f>
        <v>#N/A</v>
      </c>
      <c r="AR761" s="124" t="e">
        <f>IF($D759&gt;=1,($B758/HLOOKUP($D759,'Annuity Cal'!$H$7:$BE$11,2,FALSE))*HLOOKUP(AR759,'Annuity Cal'!$H$7:$BE$11,3,FALSE),(IF(AR759&lt;=(-1),AR759,0)))</f>
        <v>#N/A</v>
      </c>
      <c r="AS761" s="124" t="e">
        <f>IF($D759&gt;=1,($B758/HLOOKUP($D759,'Annuity Cal'!$H$7:$BE$11,2,FALSE))*HLOOKUP(AS759,'Annuity Cal'!$H$7:$BE$11,3,FALSE),(IF(AS759&lt;=(-1),AS759,0)))</f>
        <v>#N/A</v>
      </c>
      <c r="AT761" s="124" t="e">
        <f>IF($D759&gt;=1,($B758/HLOOKUP($D759,'Annuity Cal'!$H$7:$BE$11,2,FALSE))*HLOOKUP(AT759,'Annuity Cal'!$H$7:$BE$11,3,FALSE),(IF(AT759&lt;=(-1),AT759,0)))</f>
        <v>#N/A</v>
      </c>
      <c r="AU761" s="124" t="e">
        <f>IF($D759&gt;=1,($B758/HLOOKUP($D759,'Annuity Cal'!$H$7:$BE$11,2,FALSE))*HLOOKUP(AU759,'Annuity Cal'!$H$7:$BE$11,3,FALSE),(IF(AU759&lt;=(-1),AU759,0)))</f>
        <v>#N/A</v>
      </c>
      <c r="AV761" s="124" t="e">
        <f>IF($D759&gt;=1,($B758/HLOOKUP($D759,'Annuity Cal'!$H$7:$BE$11,2,FALSE))*HLOOKUP(AV759,'Annuity Cal'!$H$7:$BE$11,3,FALSE),(IF(AV759&lt;=(-1),AV759,0)))</f>
        <v>#N/A</v>
      </c>
      <c r="AW761" s="124" t="e">
        <f>IF($D759&gt;=1,($B758/HLOOKUP($D759,'Annuity Cal'!$H$7:$BE$11,2,FALSE))*HLOOKUP(AW759,'Annuity Cal'!$H$7:$BE$11,3,FALSE),(IF(AW759&lt;=(-1),AW759,0)))</f>
        <v>#N/A</v>
      </c>
      <c r="AX761" s="124" t="e">
        <f>IF($D759&gt;=1,($B758/HLOOKUP($D759,'Annuity Cal'!$H$7:$BE$11,2,FALSE))*HLOOKUP(AX759,'Annuity Cal'!$H$7:$BE$11,3,FALSE),(IF(AX759&lt;=(-1),AX759,0)))</f>
        <v>#N/A</v>
      </c>
      <c r="AY761" s="124" t="e">
        <f>IF($D759&gt;=1,($B758/HLOOKUP($D759,'Annuity Cal'!$H$7:$BE$11,2,FALSE))*HLOOKUP(AY759,'Annuity Cal'!$H$7:$BE$11,3,FALSE),(IF(AY759&lt;=(-1),AY759,0)))</f>
        <v>#N/A</v>
      </c>
      <c r="AZ761" s="124" t="e">
        <f>IF($D759&gt;=1,($B758/HLOOKUP($D759,'Annuity Cal'!$H$7:$BE$11,2,FALSE))*HLOOKUP(AZ759,'Annuity Cal'!$H$7:$BE$11,3,FALSE),(IF(AZ759&lt;=(-1),AZ759,0)))</f>
        <v>#N/A</v>
      </c>
      <c r="BA761" s="124" t="e">
        <f>IF($D759&gt;=1,($B758/HLOOKUP($D759,'Annuity Cal'!$H$7:$BE$11,2,FALSE))*HLOOKUP(BA759,'Annuity Cal'!$H$7:$BE$11,3,FALSE),(IF(BA759&lt;=(-1),BA759,0)))</f>
        <v>#N/A</v>
      </c>
      <c r="BB761" s="124" t="e">
        <f>IF($D759&gt;=1,($B758/HLOOKUP($D759,'Annuity Cal'!$H$7:$BE$11,2,FALSE))*HLOOKUP(BB759,'Annuity Cal'!$H$7:$BE$11,3,FALSE),(IF(BB759&lt;=(-1),BB759,0)))</f>
        <v>#N/A</v>
      </c>
      <c r="BC761" s="124" t="e">
        <f>IF($D759&gt;=1,($B758/HLOOKUP($D759,'Annuity Cal'!$H$7:$BE$11,2,FALSE))*HLOOKUP(BC759,'Annuity Cal'!$H$7:$BE$11,3,FALSE),(IF(BC759&lt;=(-1),BC759,0)))</f>
        <v>#N/A</v>
      </c>
      <c r="BD761" s="124" t="e">
        <f>IF($D759&gt;=1,($B758/HLOOKUP($D759,'Annuity Cal'!$H$7:$BE$11,2,FALSE))*HLOOKUP(BD759,'Annuity Cal'!$H$7:$BE$11,3,FALSE),(IF(BD759&lt;=(-1),BD759,0)))</f>
        <v>#N/A</v>
      </c>
      <c r="BE761" s="124" t="e">
        <f>IF($D759&gt;=1,($B758/HLOOKUP($D759,'Annuity Cal'!$H$7:$BE$11,2,FALSE))*HLOOKUP(BE759,'Annuity Cal'!$H$7:$BE$11,3,FALSE),(IF(BE759&lt;=(-1),BE759,0)))</f>
        <v>#N/A</v>
      </c>
      <c r="BF761" s="124" t="e">
        <f>IF($D759&gt;=1,($B758/HLOOKUP($D759,'Annuity Cal'!$H$7:$BE$11,2,FALSE))*HLOOKUP(BF759,'Annuity Cal'!$H$7:$BE$11,3,FALSE),(IF(BF759&lt;=(-1),BF759,0)))</f>
        <v>#N/A</v>
      </c>
      <c r="BG761" s="124" t="e">
        <f>IF($D759&gt;=1,($B758/HLOOKUP($D759,'Annuity Cal'!$H$7:$BE$11,2,FALSE))*HLOOKUP(BG759,'Annuity Cal'!$H$7:$BE$11,3,FALSE),(IF(BG759&lt;=(-1),BG759,0)))</f>
        <v>#N/A</v>
      </c>
      <c r="BH761" s="124" t="e">
        <f>IF($D759&gt;=1,($B758/HLOOKUP($D759,'Annuity Cal'!$H$7:$BE$11,2,FALSE))*HLOOKUP(BH759,'Annuity Cal'!$H$7:$BE$11,3,FALSE),(IF(BH759&lt;=(-1),BH759,0)))</f>
        <v>#N/A</v>
      </c>
      <c r="BI761" s="124" t="e">
        <f>IF($D759&gt;=1,($B758/HLOOKUP($D759,'Annuity Cal'!$H$7:$BE$11,2,FALSE))*HLOOKUP(BI759,'Annuity Cal'!$H$7:$BE$11,3,FALSE),(IF(BI759&lt;=(-1),BI759,0)))</f>
        <v>#N/A</v>
      </c>
      <c r="BJ761" s="124" t="e">
        <f>IF($D759&gt;=1,($B758/HLOOKUP($D759,'Annuity Cal'!$H$7:$BE$11,2,FALSE))*HLOOKUP(BJ759,'Annuity Cal'!$H$7:$BE$11,3,FALSE),(IF(BJ759&lt;=(-1),BJ759,0)))</f>
        <v>#N/A</v>
      </c>
      <c r="BK761" s="124" t="e">
        <f>IF($D759&gt;=1,($B758/HLOOKUP($D759,'Annuity Cal'!$H$7:$BE$11,2,FALSE))*HLOOKUP(BK759,'Annuity Cal'!$H$7:$BE$11,3,FALSE),(IF(BK759&lt;=(-1),BK759,0)))</f>
        <v>#N/A</v>
      </c>
      <c r="BL761" s="124" t="e">
        <f>IF($D759&gt;=1,($B758/HLOOKUP($D759,'Annuity Cal'!$H$7:$BE$11,2,FALSE))*HLOOKUP(BL759,'Annuity Cal'!$H$7:$BE$11,3,FALSE),(IF(BL759&lt;=(-1),BL759,0)))</f>
        <v>#N/A</v>
      </c>
      <c r="BM761" s="124" t="e">
        <f>IF($D759&gt;=1,($B758/HLOOKUP($D759,'Annuity Cal'!$H$7:$BE$11,2,FALSE))*HLOOKUP(BM759,'Annuity Cal'!$H$7:$BE$11,3,FALSE),(IF(BM759&lt;=(-1),BM759,0)))</f>
        <v>#N/A</v>
      </c>
      <c r="BN761" s="124" t="e">
        <f>IF($D759&gt;=1,($B758/HLOOKUP($D759,'Annuity Cal'!$H$7:$BE$11,2,FALSE))*HLOOKUP(BN759,'Annuity Cal'!$H$7:$BE$11,3,FALSE),(IF(BN759&lt;=(-1),BN759,0)))</f>
        <v>#N/A</v>
      </c>
    </row>
    <row r="762" spans="1:66" s="124" customFormat="1" hidden="1">
      <c r="C762" s="124" t="s">
        <v>31</v>
      </c>
      <c r="D762" s="124">
        <f>IF($D759&gt;=1,($B758/HLOOKUP($D759,'Annuity Cal'!$H$7:$BE$11,2,FALSE))*HLOOKUP(D759,'Annuity Cal'!$H$7:$BE$11,4,FALSE),(IF(D759&lt;=(-1),D759,0)))</f>
        <v>0</v>
      </c>
      <c r="E762" s="124">
        <f>IF($D759&gt;=1,($B758/HLOOKUP($D759,'Annuity Cal'!$H$7:$BE$11,2,FALSE))*HLOOKUP(E759,'Annuity Cal'!$H$7:$BE$11,4,FALSE),(IF(E759&lt;=(-1),E759,0)))</f>
        <v>0</v>
      </c>
      <c r="F762" s="124">
        <f>IF($D759&gt;=1,($B758/HLOOKUP($D759,'Annuity Cal'!$H$7:$BE$11,2,FALSE))*HLOOKUP(F759,'Annuity Cal'!$H$7:$BE$11,4,FALSE),(IF(F759&lt;=(-1),F759,0)))</f>
        <v>0</v>
      </c>
      <c r="G762" s="124">
        <f>IF($D759&gt;=1,($B758/HLOOKUP($D759,'Annuity Cal'!$H$7:$BE$11,2,FALSE))*HLOOKUP(G759,'Annuity Cal'!$H$7:$BE$11,4,FALSE),(IF(G759&lt;=(-1),G759,0)))</f>
        <v>0</v>
      </c>
      <c r="H762" s="124">
        <f>IF($D759&gt;=1,($B758/HLOOKUP($D759,'Annuity Cal'!$H$7:$BE$11,2,FALSE))*HLOOKUP(H759,'Annuity Cal'!$H$7:$BE$11,4,FALSE),(IF(H759&lt;=(-1),H759,0)))</f>
        <v>0</v>
      </c>
      <c r="I762" s="124">
        <f>IF($D759&gt;=1,($B758/HLOOKUP($D759,'Annuity Cal'!$H$7:$BE$11,2,FALSE))*HLOOKUP(I759,'Annuity Cal'!$H$7:$BE$11,4,FALSE),(IF(I759&lt;=(-1),I759,0)))</f>
        <v>0</v>
      </c>
      <c r="J762" s="124">
        <f>IF($D759&gt;=1,($B758/HLOOKUP($D759,'Annuity Cal'!$H$7:$BE$11,2,FALSE))*HLOOKUP(J759,'Annuity Cal'!$H$7:$BE$11,4,FALSE),(IF(J759&lt;=(-1),J759,0)))</f>
        <v>0</v>
      </c>
      <c r="K762" s="124">
        <f>IF($D759&gt;=1,($B758/HLOOKUP($D759,'Annuity Cal'!$H$7:$BE$11,2,FALSE))*HLOOKUP(K759,'Annuity Cal'!$H$7:$BE$11,4,FALSE),(IF(K759&lt;=(-1),K759,0)))</f>
        <v>0</v>
      </c>
      <c r="L762" s="124" t="e">
        <f>IF($D759&gt;=1,($B758/HLOOKUP($D759,'Annuity Cal'!$H$7:$BE$11,2,FALSE))*HLOOKUP(L759,'Annuity Cal'!$H$7:$BE$11,4,FALSE),(IF(L759&lt;=(-1),L759,0)))</f>
        <v>#N/A</v>
      </c>
      <c r="M762" s="124" t="e">
        <f>IF($D759&gt;=1,($B758/HLOOKUP($D759,'Annuity Cal'!$H$7:$BE$11,2,FALSE))*HLOOKUP(M759,'Annuity Cal'!$H$7:$BE$11,4,FALSE),(IF(M759&lt;=(-1),M759,0)))</f>
        <v>#N/A</v>
      </c>
      <c r="N762" s="124" t="e">
        <f>IF($D759&gt;=1,($B758/HLOOKUP($D759,'Annuity Cal'!$H$7:$BE$11,2,FALSE))*HLOOKUP(N759,'Annuity Cal'!$H$7:$BE$11,4,FALSE),(IF(N759&lt;=(-1),N759,0)))</f>
        <v>#N/A</v>
      </c>
      <c r="O762" s="124" t="e">
        <f>IF($D759&gt;=1,($B758/HLOOKUP($D759,'Annuity Cal'!$H$7:$BE$11,2,FALSE))*HLOOKUP(O759,'Annuity Cal'!$H$7:$BE$11,4,FALSE),(IF(O759&lt;=(-1),O759,0)))</f>
        <v>#N/A</v>
      </c>
      <c r="P762" s="124" t="e">
        <f>IF($D759&gt;=1,($B758/HLOOKUP($D759,'Annuity Cal'!$H$7:$BE$11,2,FALSE))*HLOOKUP(P759,'Annuity Cal'!$H$7:$BE$11,4,FALSE),(IF(P759&lt;=(-1),P759,0)))</f>
        <v>#N/A</v>
      </c>
      <c r="Q762" s="124" t="e">
        <f>IF($D759&gt;=1,($B758/HLOOKUP($D759,'Annuity Cal'!$H$7:$BE$11,2,FALSE))*HLOOKUP(Q759,'Annuity Cal'!$H$7:$BE$11,4,FALSE),(IF(Q759&lt;=(-1),Q759,0)))</f>
        <v>#N/A</v>
      </c>
      <c r="R762" s="124" t="e">
        <f>IF($D759&gt;=1,($B758/HLOOKUP($D759,'Annuity Cal'!$H$7:$BE$11,2,FALSE))*HLOOKUP(R759,'Annuity Cal'!$H$7:$BE$11,4,FALSE),(IF(R759&lt;=(-1),R759,0)))</f>
        <v>#N/A</v>
      </c>
      <c r="S762" s="124" t="e">
        <f>IF($D759&gt;=1,($B758/HLOOKUP($D759,'Annuity Cal'!$H$7:$BE$11,2,FALSE))*HLOOKUP(S759,'Annuity Cal'!$H$7:$BE$11,4,FALSE),(IF(S759&lt;=(-1),S759,0)))</f>
        <v>#N/A</v>
      </c>
      <c r="T762" s="124" t="e">
        <f>IF($D759&gt;=1,($B758/HLOOKUP($D759,'Annuity Cal'!$H$7:$BE$11,2,FALSE))*HLOOKUP(T759,'Annuity Cal'!$H$7:$BE$11,4,FALSE),(IF(T759&lt;=(-1),T759,0)))</f>
        <v>#N/A</v>
      </c>
      <c r="U762" s="124" t="e">
        <f>IF($D759&gt;=1,($B758/HLOOKUP($D759,'Annuity Cal'!$H$7:$BE$11,2,FALSE))*HLOOKUP(U759,'Annuity Cal'!$H$7:$BE$11,4,FALSE),(IF(U759&lt;=(-1),U759,0)))</f>
        <v>#N/A</v>
      </c>
      <c r="V762" s="124" t="e">
        <f>IF($D759&gt;=1,($B758/HLOOKUP($D759,'Annuity Cal'!$H$7:$BE$11,2,FALSE))*HLOOKUP(V759,'Annuity Cal'!$H$7:$BE$11,4,FALSE),(IF(V759&lt;=(-1),V759,0)))</f>
        <v>#N/A</v>
      </c>
      <c r="W762" s="124" t="e">
        <f>IF($D759&gt;=1,($B758/HLOOKUP($D759,'Annuity Cal'!$H$7:$BE$11,2,FALSE))*HLOOKUP(W759,'Annuity Cal'!$H$7:$BE$11,4,FALSE),(IF(W759&lt;=(-1),W759,0)))</f>
        <v>#N/A</v>
      </c>
      <c r="X762" s="124" t="e">
        <f>IF($D759&gt;=1,($B758/HLOOKUP($D759,'Annuity Cal'!$H$7:$BE$11,2,FALSE))*HLOOKUP(X759,'Annuity Cal'!$H$7:$BE$11,4,FALSE),(IF(X759&lt;=(-1),X759,0)))</f>
        <v>#N/A</v>
      </c>
      <c r="Y762" s="124" t="e">
        <f>IF($D759&gt;=1,($B758/HLOOKUP($D759,'Annuity Cal'!$H$7:$BE$11,2,FALSE))*HLOOKUP(Y759,'Annuity Cal'!$H$7:$BE$11,4,FALSE),(IF(Y759&lt;=(-1),Y759,0)))</f>
        <v>#N/A</v>
      </c>
      <c r="Z762" s="124" t="e">
        <f>IF($D759&gt;=1,($B758/HLOOKUP($D759,'Annuity Cal'!$H$7:$BE$11,2,FALSE))*HLOOKUP(Z759,'Annuity Cal'!$H$7:$BE$11,4,FALSE),(IF(Z759&lt;=(-1),Z759,0)))</f>
        <v>#N/A</v>
      </c>
      <c r="AA762" s="124" t="e">
        <f>IF($D759&gt;=1,($B758/HLOOKUP($D759,'Annuity Cal'!$H$7:$BE$11,2,FALSE))*HLOOKUP(AA759,'Annuity Cal'!$H$7:$BE$11,4,FALSE),(IF(AA759&lt;=(-1),AA759,0)))</f>
        <v>#N/A</v>
      </c>
      <c r="AB762" s="124" t="e">
        <f>IF($D759&gt;=1,($B758/HLOOKUP($D759,'Annuity Cal'!$H$7:$BE$11,2,FALSE))*HLOOKUP(AB759,'Annuity Cal'!$H$7:$BE$11,4,FALSE),(IF(AB759&lt;=(-1),AB759,0)))</f>
        <v>#N/A</v>
      </c>
      <c r="AC762" s="124" t="e">
        <f>IF($D759&gt;=1,($B758/HLOOKUP($D759,'Annuity Cal'!$H$7:$BE$11,2,FALSE))*HLOOKUP(AC759,'Annuity Cal'!$H$7:$BE$11,4,FALSE),(IF(AC759&lt;=(-1),AC759,0)))</f>
        <v>#N/A</v>
      </c>
      <c r="AD762" s="124" t="e">
        <f>IF($D759&gt;=1,($B758/HLOOKUP($D759,'Annuity Cal'!$H$7:$BE$11,2,FALSE))*HLOOKUP(AD759,'Annuity Cal'!$H$7:$BE$11,4,FALSE),(IF(AD759&lt;=(-1),AD759,0)))</f>
        <v>#N/A</v>
      </c>
      <c r="AE762" s="124" t="e">
        <f>IF($D759&gt;=1,($B758/HLOOKUP($D759,'Annuity Cal'!$H$7:$BE$11,2,FALSE))*HLOOKUP(AE759,'Annuity Cal'!$H$7:$BE$11,4,FALSE),(IF(AE759&lt;=(-1),AE759,0)))</f>
        <v>#N/A</v>
      </c>
      <c r="AF762" s="124" t="e">
        <f>IF($D759&gt;=1,($B758/HLOOKUP($D759,'Annuity Cal'!$H$7:$BE$11,2,FALSE))*HLOOKUP(AF759,'Annuity Cal'!$H$7:$BE$11,4,FALSE),(IF(AF759&lt;=(-1),AF759,0)))</f>
        <v>#N/A</v>
      </c>
      <c r="AG762" s="124" t="e">
        <f>IF($D759&gt;=1,($B758/HLOOKUP($D759,'Annuity Cal'!$H$7:$BE$11,2,FALSE))*HLOOKUP(AG759,'Annuity Cal'!$H$7:$BE$11,4,FALSE),(IF(AG759&lt;=(-1),AG759,0)))</f>
        <v>#N/A</v>
      </c>
      <c r="AH762" s="124" t="e">
        <f>IF($D759&gt;=1,($B758/HLOOKUP($D759,'Annuity Cal'!$H$7:$BE$11,2,FALSE))*HLOOKUP(AH759,'Annuity Cal'!$H$7:$BE$11,4,FALSE),(IF(AH759&lt;=(-1),AH759,0)))</f>
        <v>#N/A</v>
      </c>
      <c r="AI762" s="124" t="e">
        <f>IF($D759&gt;=1,($B758/HLOOKUP($D759,'Annuity Cal'!$H$7:$BE$11,2,FALSE))*HLOOKUP(AI759,'Annuity Cal'!$H$7:$BE$11,4,FALSE),(IF(AI759&lt;=(-1),AI759,0)))</f>
        <v>#N/A</v>
      </c>
      <c r="AJ762" s="124" t="e">
        <f>IF($D759&gt;=1,($B758/HLOOKUP($D759,'Annuity Cal'!$H$7:$BE$11,2,FALSE))*HLOOKUP(AJ759,'Annuity Cal'!$H$7:$BE$11,4,FALSE),(IF(AJ759&lt;=(-1),AJ759,0)))</f>
        <v>#N/A</v>
      </c>
      <c r="AK762" s="124" t="e">
        <f>IF($D759&gt;=1,($B758/HLOOKUP($D759,'Annuity Cal'!$H$7:$BE$11,2,FALSE))*HLOOKUP(AK759,'Annuity Cal'!$H$7:$BE$11,4,FALSE),(IF(AK759&lt;=(-1),AK759,0)))</f>
        <v>#N/A</v>
      </c>
      <c r="AL762" s="124" t="e">
        <f>IF($D759&gt;=1,($B758/HLOOKUP($D759,'Annuity Cal'!$H$7:$BE$11,2,FALSE))*HLOOKUP(AL759,'Annuity Cal'!$H$7:$BE$11,4,FALSE),(IF(AL759&lt;=(-1),AL759,0)))</f>
        <v>#N/A</v>
      </c>
      <c r="AM762" s="124" t="e">
        <f>IF($D759&gt;=1,($B758/HLOOKUP($D759,'Annuity Cal'!$H$7:$BE$11,2,FALSE))*HLOOKUP(AM759,'Annuity Cal'!$H$7:$BE$11,4,FALSE),(IF(AM759&lt;=(-1),AM759,0)))</f>
        <v>#N/A</v>
      </c>
      <c r="AN762" s="124" t="e">
        <f>IF($D759&gt;=1,($B758/HLOOKUP($D759,'Annuity Cal'!$H$7:$BE$11,2,FALSE))*HLOOKUP(AN759,'Annuity Cal'!$H$7:$BE$11,4,FALSE),(IF(AN759&lt;=(-1),AN759,0)))</f>
        <v>#N/A</v>
      </c>
      <c r="AO762" s="124" t="e">
        <f>IF($D759&gt;=1,($B758/HLOOKUP($D759,'Annuity Cal'!$H$7:$BE$11,2,FALSE))*HLOOKUP(AO759,'Annuity Cal'!$H$7:$BE$11,4,FALSE),(IF(AO759&lt;=(-1),AO759,0)))</f>
        <v>#N/A</v>
      </c>
      <c r="AP762" s="124" t="e">
        <f>IF($D759&gt;=1,($B758/HLOOKUP($D759,'Annuity Cal'!$H$7:$BE$11,2,FALSE))*HLOOKUP(AP759,'Annuity Cal'!$H$7:$BE$11,4,FALSE),(IF(AP759&lt;=(-1),AP759,0)))</f>
        <v>#N/A</v>
      </c>
      <c r="AQ762" s="124" t="e">
        <f>IF($D759&gt;=1,($B758/HLOOKUP($D759,'Annuity Cal'!$H$7:$BE$11,2,FALSE))*HLOOKUP(AQ759,'Annuity Cal'!$H$7:$BE$11,4,FALSE),(IF(AQ759&lt;=(-1),AQ759,0)))</f>
        <v>#N/A</v>
      </c>
      <c r="AR762" s="124" t="e">
        <f>IF($D759&gt;=1,($B758/HLOOKUP($D759,'Annuity Cal'!$H$7:$BE$11,2,FALSE))*HLOOKUP(AR759,'Annuity Cal'!$H$7:$BE$11,4,FALSE),(IF(AR759&lt;=(-1),AR759,0)))</f>
        <v>#N/A</v>
      </c>
      <c r="AS762" s="124" t="e">
        <f>IF($D759&gt;=1,($B758/HLOOKUP($D759,'Annuity Cal'!$H$7:$BE$11,2,FALSE))*HLOOKUP(AS759,'Annuity Cal'!$H$7:$BE$11,4,FALSE),(IF(AS759&lt;=(-1),AS759,0)))</f>
        <v>#N/A</v>
      </c>
      <c r="AT762" s="124" t="e">
        <f>IF($D759&gt;=1,($B758/HLOOKUP($D759,'Annuity Cal'!$H$7:$BE$11,2,FALSE))*HLOOKUP(AT759,'Annuity Cal'!$H$7:$BE$11,4,FALSE),(IF(AT759&lt;=(-1),AT759,0)))</f>
        <v>#N/A</v>
      </c>
      <c r="AU762" s="124" t="e">
        <f>IF($D759&gt;=1,($B758/HLOOKUP($D759,'Annuity Cal'!$H$7:$BE$11,2,FALSE))*HLOOKUP(AU759,'Annuity Cal'!$H$7:$BE$11,4,FALSE),(IF(AU759&lt;=(-1),AU759,0)))</f>
        <v>#N/A</v>
      </c>
      <c r="AV762" s="124" t="e">
        <f>IF($D759&gt;=1,($B758/HLOOKUP($D759,'Annuity Cal'!$H$7:$BE$11,2,FALSE))*HLOOKUP(AV759,'Annuity Cal'!$H$7:$BE$11,4,FALSE),(IF(AV759&lt;=(-1),AV759,0)))</f>
        <v>#N/A</v>
      </c>
      <c r="AW762" s="124" t="e">
        <f>IF($D759&gt;=1,($B758/HLOOKUP($D759,'Annuity Cal'!$H$7:$BE$11,2,FALSE))*HLOOKUP(AW759,'Annuity Cal'!$H$7:$BE$11,4,FALSE),(IF(AW759&lt;=(-1),AW759,0)))</f>
        <v>#N/A</v>
      </c>
      <c r="AX762" s="124" t="e">
        <f>IF($D759&gt;=1,($B758/HLOOKUP($D759,'Annuity Cal'!$H$7:$BE$11,2,FALSE))*HLOOKUP(AX759,'Annuity Cal'!$H$7:$BE$11,4,FALSE),(IF(AX759&lt;=(-1),AX759,0)))</f>
        <v>#N/A</v>
      </c>
      <c r="AY762" s="124" t="e">
        <f>IF($D759&gt;=1,($B758/HLOOKUP($D759,'Annuity Cal'!$H$7:$BE$11,2,FALSE))*HLOOKUP(AY759,'Annuity Cal'!$H$7:$BE$11,4,FALSE),(IF(AY759&lt;=(-1),AY759,0)))</f>
        <v>#N/A</v>
      </c>
      <c r="AZ762" s="124" t="e">
        <f>IF($D759&gt;=1,($B758/HLOOKUP($D759,'Annuity Cal'!$H$7:$BE$11,2,FALSE))*HLOOKUP(AZ759,'Annuity Cal'!$H$7:$BE$11,4,FALSE),(IF(AZ759&lt;=(-1),AZ759,0)))</f>
        <v>#N/A</v>
      </c>
      <c r="BA762" s="124" t="e">
        <f>IF($D759&gt;=1,($B758/HLOOKUP($D759,'Annuity Cal'!$H$7:$BE$11,2,FALSE))*HLOOKUP(BA759,'Annuity Cal'!$H$7:$BE$11,4,FALSE),(IF(BA759&lt;=(-1),BA759,0)))</f>
        <v>#N/A</v>
      </c>
      <c r="BB762" s="124" t="e">
        <f>IF($D759&gt;=1,($B758/HLOOKUP($D759,'Annuity Cal'!$H$7:$BE$11,2,FALSE))*HLOOKUP(BB759,'Annuity Cal'!$H$7:$BE$11,4,FALSE),(IF(BB759&lt;=(-1),BB759,0)))</f>
        <v>#N/A</v>
      </c>
      <c r="BC762" s="124" t="e">
        <f>IF($D759&gt;=1,($B758/HLOOKUP($D759,'Annuity Cal'!$H$7:$BE$11,2,FALSE))*HLOOKUP(BC759,'Annuity Cal'!$H$7:$BE$11,4,FALSE),(IF(BC759&lt;=(-1),BC759,0)))</f>
        <v>#N/A</v>
      </c>
      <c r="BD762" s="124" t="e">
        <f>IF($D759&gt;=1,($B758/HLOOKUP($D759,'Annuity Cal'!$H$7:$BE$11,2,FALSE))*HLOOKUP(BD759,'Annuity Cal'!$H$7:$BE$11,4,FALSE),(IF(BD759&lt;=(-1),BD759,0)))</f>
        <v>#N/A</v>
      </c>
      <c r="BE762" s="124" t="e">
        <f>IF($D759&gt;=1,($B758/HLOOKUP($D759,'Annuity Cal'!$H$7:$BE$11,2,FALSE))*HLOOKUP(BE759,'Annuity Cal'!$H$7:$BE$11,4,FALSE),(IF(BE759&lt;=(-1),BE759,0)))</f>
        <v>#N/A</v>
      </c>
      <c r="BF762" s="124" t="e">
        <f>IF($D759&gt;=1,($B758/HLOOKUP($D759,'Annuity Cal'!$H$7:$BE$11,2,FALSE))*HLOOKUP(BF759,'Annuity Cal'!$H$7:$BE$11,4,FALSE),(IF(BF759&lt;=(-1),BF759,0)))</f>
        <v>#N/A</v>
      </c>
      <c r="BG762" s="124" t="e">
        <f>IF($D759&gt;=1,($B758/HLOOKUP($D759,'Annuity Cal'!$H$7:$BE$11,2,FALSE))*HLOOKUP(BG759,'Annuity Cal'!$H$7:$BE$11,4,FALSE),(IF(BG759&lt;=(-1),BG759,0)))</f>
        <v>#N/A</v>
      </c>
      <c r="BH762" s="124" t="e">
        <f>IF($D759&gt;=1,($B758/HLOOKUP($D759,'Annuity Cal'!$H$7:$BE$11,2,FALSE))*HLOOKUP(BH759,'Annuity Cal'!$H$7:$BE$11,4,FALSE),(IF(BH759&lt;=(-1),BH759,0)))</f>
        <v>#N/A</v>
      </c>
      <c r="BI762" s="124" t="e">
        <f>IF($D759&gt;=1,($B758/HLOOKUP($D759,'Annuity Cal'!$H$7:$BE$11,2,FALSE))*HLOOKUP(BI759,'Annuity Cal'!$H$7:$BE$11,4,FALSE),(IF(BI759&lt;=(-1),BI759,0)))</f>
        <v>#N/A</v>
      </c>
      <c r="BJ762" s="124" t="e">
        <f>IF($D759&gt;=1,($B758/HLOOKUP($D759,'Annuity Cal'!$H$7:$BE$11,2,FALSE))*HLOOKUP(BJ759,'Annuity Cal'!$H$7:$BE$11,4,FALSE),(IF(BJ759&lt;=(-1),BJ759,0)))</f>
        <v>#N/A</v>
      </c>
      <c r="BK762" s="124" t="e">
        <f>IF($D759&gt;=1,($B758/HLOOKUP($D759,'Annuity Cal'!$H$7:$BE$11,2,FALSE))*HLOOKUP(BK759,'Annuity Cal'!$H$7:$BE$11,4,FALSE),(IF(BK759&lt;=(-1),BK759,0)))</f>
        <v>#N/A</v>
      </c>
      <c r="BL762" s="124" t="e">
        <f>IF($D759&gt;=1,($B758/HLOOKUP($D759,'Annuity Cal'!$H$7:$BE$11,2,FALSE))*HLOOKUP(BL759,'Annuity Cal'!$H$7:$BE$11,4,FALSE),(IF(BL759&lt;=(-1),BL759,0)))</f>
        <v>#N/A</v>
      </c>
      <c r="BM762" s="124" t="e">
        <f>IF($D759&gt;=1,($B758/HLOOKUP($D759,'Annuity Cal'!$H$7:$BE$11,2,FALSE))*HLOOKUP(BM759,'Annuity Cal'!$H$7:$BE$11,4,FALSE),(IF(BM759&lt;=(-1),BM759,0)))</f>
        <v>#N/A</v>
      </c>
      <c r="BN762" s="124" t="e">
        <f>IF($D759&gt;=1,($B758/HLOOKUP($D759,'Annuity Cal'!$H$7:$BE$11,2,FALSE))*HLOOKUP(BN759,'Annuity Cal'!$H$7:$BE$11,4,FALSE),(IF(BN759&lt;=(-1),BN759,0)))</f>
        <v>#N/A</v>
      </c>
    </row>
    <row r="763" spans="1:66" s="124" customFormat="1" hidden="1">
      <c r="C763" s="124" t="s">
        <v>33</v>
      </c>
      <c r="D763" s="124">
        <f>IF($D759&gt;=1,($B758/HLOOKUP($D759,'Annuity Cal'!$H$7:$BE$11,2,FALSE))*HLOOKUP(D759,'Annuity Cal'!$H$7:$BE$11,5,FALSE),(IF(D759&lt;=(-1),D759,0)))</f>
        <v>0</v>
      </c>
      <c r="E763" s="124">
        <f>IF($D759&gt;=1,($B758/HLOOKUP($D759,'Annuity Cal'!$H$7:$BE$11,2,FALSE))*HLOOKUP(E759,'Annuity Cal'!$H$7:$BE$11,5,FALSE),(IF(E759&lt;=(-1),E759,0)))</f>
        <v>0</v>
      </c>
      <c r="F763" s="124">
        <f>IF($D759&gt;=1,($B758/HLOOKUP($D759,'Annuity Cal'!$H$7:$BE$11,2,FALSE))*HLOOKUP(F759,'Annuity Cal'!$H$7:$BE$11,5,FALSE),(IF(F759&lt;=(-1),F759,0)))</f>
        <v>0</v>
      </c>
      <c r="G763" s="124">
        <f>IF($D759&gt;=1,($B758/HLOOKUP($D759,'Annuity Cal'!$H$7:$BE$11,2,FALSE))*HLOOKUP(G759,'Annuity Cal'!$H$7:$BE$11,5,FALSE),(IF(G759&lt;=(-1),G759,0)))</f>
        <v>0</v>
      </c>
      <c r="H763" s="124">
        <f>IF($D759&gt;=1,($B758/HLOOKUP($D759,'Annuity Cal'!$H$7:$BE$11,2,FALSE))*HLOOKUP(H759,'Annuity Cal'!$H$7:$BE$11,5,FALSE),(IF(H759&lt;=(-1),H759,0)))</f>
        <v>0</v>
      </c>
      <c r="I763" s="124">
        <f>IF($D759&gt;=1,($B758/HLOOKUP($D759,'Annuity Cal'!$H$7:$BE$11,2,FALSE))*HLOOKUP(I759,'Annuity Cal'!$H$7:$BE$11,5,FALSE),(IF(I759&lt;=(-1),I759,0)))</f>
        <v>0</v>
      </c>
      <c r="J763" s="124">
        <f>IF($D759&gt;=1,($B758/HLOOKUP($D759,'Annuity Cal'!$H$7:$BE$11,2,FALSE))*HLOOKUP(J759,'Annuity Cal'!$H$7:$BE$11,5,FALSE),(IF(J759&lt;=(-1),J759,0)))</f>
        <v>0</v>
      </c>
      <c r="K763" s="124">
        <f>IF($D759&gt;=1,($B758/HLOOKUP($D759,'Annuity Cal'!$H$7:$BE$11,2,FALSE))*HLOOKUP(K759,'Annuity Cal'!$H$7:$BE$11,5,FALSE),(IF(K759&lt;=(-1),K759,0)))</f>
        <v>0</v>
      </c>
      <c r="L763" s="124" t="e">
        <f>IF($D759&gt;=1,($B758/HLOOKUP($D759,'Annuity Cal'!$H$7:$BE$11,2,FALSE))*HLOOKUP(L759,'Annuity Cal'!$H$7:$BE$11,5,FALSE),(IF(L759&lt;=(-1),L759,0)))</f>
        <v>#N/A</v>
      </c>
      <c r="M763" s="124" t="e">
        <f>IF($D759&gt;=1,($B758/HLOOKUP($D759,'Annuity Cal'!$H$7:$BE$11,2,FALSE))*HLOOKUP(M759,'Annuity Cal'!$H$7:$BE$11,5,FALSE),(IF(M759&lt;=(-1),M759,0)))</f>
        <v>#N/A</v>
      </c>
      <c r="N763" s="124" t="e">
        <f>IF($D759&gt;=1,($B758/HLOOKUP($D759,'Annuity Cal'!$H$7:$BE$11,2,FALSE))*HLOOKUP(N759,'Annuity Cal'!$H$7:$BE$11,5,FALSE),(IF(N759&lt;=(-1),N759,0)))</f>
        <v>#N/A</v>
      </c>
      <c r="O763" s="124" t="e">
        <f>IF($D759&gt;=1,($B758/HLOOKUP($D759,'Annuity Cal'!$H$7:$BE$11,2,FALSE))*HLOOKUP(O759,'Annuity Cal'!$H$7:$BE$11,5,FALSE),(IF(O759&lt;=(-1),O759,0)))</f>
        <v>#N/A</v>
      </c>
      <c r="P763" s="124" t="e">
        <f>IF($D759&gt;=1,($B758/HLOOKUP($D759,'Annuity Cal'!$H$7:$BE$11,2,FALSE))*HLOOKUP(P759,'Annuity Cal'!$H$7:$BE$11,5,FALSE),(IF(P759&lt;=(-1),P759,0)))</f>
        <v>#N/A</v>
      </c>
      <c r="Q763" s="124" t="e">
        <f>IF($D759&gt;=1,($B758/HLOOKUP($D759,'Annuity Cal'!$H$7:$BE$11,2,FALSE))*HLOOKUP(Q759,'Annuity Cal'!$H$7:$BE$11,5,FALSE),(IF(Q759&lt;=(-1),Q759,0)))</f>
        <v>#N/A</v>
      </c>
      <c r="R763" s="124" t="e">
        <f>IF($D759&gt;=1,($B758/HLOOKUP($D759,'Annuity Cal'!$H$7:$BE$11,2,FALSE))*HLOOKUP(R759,'Annuity Cal'!$H$7:$BE$11,5,FALSE),(IF(R759&lt;=(-1),R759,0)))</f>
        <v>#N/A</v>
      </c>
      <c r="S763" s="124" t="e">
        <f>IF($D759&gt;=1,($B758/HLOOKUP($D759,'Annuity Cal'!$H$7:$BE$11,2,FALSE))*HLOOKUP(S759,'Annuity Cal'!$H$7:$BE$11,5,FALSE),(IF(S759&lt;=(-1),S759,0)))</f>
        <v>#N/A</v>
      </c>
      <c r="T763" s="124" t="e">
        <f>IF($D759&gt;=1,($B758/HLOOKUP($D759,'Annuity Cal'!$H$7:$BE$11,2,FALSE))*HLOOKUP(T759,'Annuity Cal'!$H$7:$BE$11,5,FALSE),(IF(T759&lt;=(-1),T759,0)))</f>
        <v>#N/A</v>
      </c>
      <c r="U763" s="124" t="e">
        <f>IF($D759&gt;=1,($B758/HLOOKUP($D759,'Annuity Cal'!$H$7:$BE$11,2,FALSE))*HLOOKUP(U759,'Annuity Cal'!$H$7:$BE$11,5,FALSE),(IF(U759&lt;=(-1),U759,0)))</f>
        <v>#N/A</v>
      </c>
      <c r="V763" s="124" t="e">
        <f>IF($D759&gt;=1,($B758/HLOOKUP($D759,'Annuity Cal'!$H$7:$BE$11,2,FALSE))*HLOOKUP(V759,'Annuity Cal'!$H$7:$BE$11,5,FALSE),(IF(V759&lt;=(-1),V759,0)))</f>
        <v>#N/A</v>
      </c>
      <c r="W763" s="124" t="e">
        <f>IF($D759&gt;=1,($B758/HLOOKUP($D759,'Annuity Cal'!$H$7:$BE$11,2,FALSE))*HLOOKUP(W759,'Annuity Cal'!$H$7:$BE$11,5,FALSE),(IF(W759&lt;=(-1),W759,0)))</f>
        <v>#N/A</v>
      </c>
      <c r="X763" s="124" t="e">
        <f>IF($D759&gt;=1,($B758/HLOOKUP($D759,'Annuity Cal'!$H$7:$BE$11,2,FALSE))*HLOOKUP(X759,'Annuity Cal'!$H$7:$BE$11,5,FALSE),(IF(X759&lt;=(-1),X759,0)))</f>
        <v>#N/A</v>
      </c>
      <c r="Y763" s="124" t="e">
        <f>IF($D759&gt;=1,($B758/HLOOKUP($D759,'Annuity Cal'!$H$7:$BE$11,2,FALSE))*HLOOKUP(Y759,'Annuity Cal'!$H$7:$BE$11,5,FALSE),(IF(Y759&lt;=(-1),Y759,0)))</f>
        <v>#N/A</v>
      </c>
      <c r="Z763" s="124" t="e">
        <f>IF($D759&gt;=1,($B758/HLOOKUP($D759,'Annuity Cal'!$H$7:$BE$11,2,FALSE))*HLOOKUP(Z759,'Annuity Cal'!$H$7:$BE$11,5,FALSE),(IF(Z759&lt;=(-1),Z759,0)))</f>
        <v>#N/A</v>
      </c>
      <c r="AA763" s="124" t="e">
        <f>IF($D759&gt;=1,($B758/HLOOKUP($D759,'Annuity Cal'!$H$7:$BE$11,2,FALSE))*HLOOKUP(AA759,'Annuity Cal'!$H$7:$BE$11,5,FALSE),(IF(AA759&lt;=(-1),AA759,0)))</f>
        <v>#N/A</v>
      </c>
      <c r="AB763" s="124" t="e">
        <f>IF($D759&gt;=1,($B758/HLOOKUP($D759,'Annuity Cal'!$H$7:$BE$11,2,FALSE))*HLOOKUP(AB759,'Annuity Cal'!$H$7:$BE$11,5,FALSE),(IF(AB759&lt;=(-1),AB759,0)))</f>
        <v>#N/A</v>
      </c>
      <c r="AC763" s="124" t="e">
        <f>IF($D759&gt;=1,($B758/HLOOKUP($D759,'Annuity Cal'!$H$7:$BE$11,2,FALSE))*HLOOKUP(AC759,'Annuity Cal'!$H$7:$BE$11,5,FALSE),(IF(AC759&lt;=(-1),AC759,0)))</f>
        <v>#N/A</v>
      </c>
      <c r="AD763" s="124" t="e">
        <f>IF($D759&gt;=1,($B758/HLOOKUP($D759,'Annuity Cal'!$H$7:$BE$11,2,FALSE))*HLOOKUP(AD759,'Annuity Cal'!$H$7:$BE$11,5,FALSE),(IF(AD759&lt;=(-1),AD759,0)))</f>
        <v>#N/A</v>
      </c>
      <c r="AE763" s="124" t="e">
        <f>IF($D759&gt;=1,($B758/HLOOKUP($D759,'Annuity Cal'!$H$7:$BE$11,2,FALSE))*HLOOKUP(AE759,'Annuity Cal'!$H$7:$BE$11,5,FALSE),(IF(AE759&lt;=(-1),AE759,0)))</f>
        <v>#N/A</v>
      </c>
      <c r="AF763" s="124" t="e">
        <f>IF($D759&gt;=1,($B758/HLOOKUP($D759,'Annuity Cal'!$H$7:$BE$11,2,FALSE))*HLOOKUP(AF759,'Annuity Cal'!$H$7:$BE$11,5,FALSE),(IF(AF759&lt;=(-1),AF759,0)))</f>
        <v>#N/A</v>
      </c>
      <c r="AG763" s="124" t="e">
        <f>IF($D759&gt;=1,($B758/HLOOKUP($D759,'Annuity Cal'!$H$7:$BE$11,2,FALSE))*HLOOKUP(AG759,'Annuity Cal'!$H$7:$BE$11,5,FALSE),(IF(AG759&lt;=(-1),AG759,0)))</f>
        <v>#N/A</v>
      </c>
      <c r="AH763" s="124" t="e">
        <f>IF($D759&gt;=1,($B758/HLOOKUP($D759,'Annuity Cal'!$H$7:$BE$11,2,FALSE))*HLOOKUP(AH759,'Annuity Cal'!$H$7:$BE$11,5,FALSE),(IF(AH759&lt;=(-1),AH759,0)))</f>
        <v>#N/A</v>
      </c>
      <c r="AI763" s="124" t="e">
        <f>IF($D759&gt;=1,($B758/HLOOKUP($D759,'Annuity Cal'!$H$7:$BE$11,2,FALSE))*HLOOKUP(AI759,'Annuity Cal'!$H$7:$BE$11,5,FALSE),(IF(AI759&lt;=(-1),AI759,0)))</f>
        <v>#N/A</v>
      </c>
      <c r="AJ763" s="124" t="e">
        <f>IF($D759&gt;=1,($B758/HLOOKUP($D759,'Annuity Cal'!$H$7:$BE$11,2,FALSE))*HLOOKUP(AJ759,'Annuity Cal'!$H$7:$BE$11,5,FALSE),(IF(AJ759&lt;=(-1),AJ759,0)))</f>
        <v>#N/A</v>
      </c>
      <c r="AK763" s="124" t="e">
        <f>IF($D759&gt;=1,($B758/HLOOKUP($D759,'Annuity Cal'!$H$7:$BE$11,2,FALSE))*HLOOKUP(AK759,'Annuity Cal'!$H$7:$BE$11,5,FALSE),(IF(AK759&lt;=(-1),AK759,0)))</f>
        <v>#N/A</v>
      </c>
      <c r="AL763" s="124" t="e">
        <f>IF($D759&gt;=1,($B758/HLOOKUP($D759,'Annuity Cal'!$H$7:$BE$11,2,FALSE))*HLOOKUP(AL759,'Annuity Cal'!$H$7:$BE$11,5,FALSE),(IF(AL759&lt;=(-1),AL759,0)))</f>
        <v>#N/A</v>
      </c>
      <c r="AM763" s="124" t="e">
        <f>IF($D759&gt;=1,($B758/HLOOKUP($D759,'Annuity Cal'!$H$7:$BE$11,2,FALSE))*HLOOKUP(AM759,'Annuity Cal'!$H$7:$BE$11,5,FALSE),(IF(AM759&lt;=(-1),AM759,0)))</f>
        <v>#N/A</v>
      </c>
      <c r="AN763" s="124" t="e">
        <f>IF($D759&gt;=1,($B758/HLOOKUP($D759,'Annuity Cal'!$H$7:$BE$11,2,FALSE))*HLOOKUP(AN759,'Annuity Cal'!$H$7:$BE$11,5,FALSE),(IF(AN759&lt;=(-1),AN759,0)))</f>
        <v>#N/A</v>
      </c>
      <c r="AO763" s="124" t="e">
        <f>IF($D759&gt;=1,($B758/HLOOKUP($D759,'Annuity Cal'!$H$7:$BE$11,2,FALSE))*HLOOKUP(AO759,'Annuity Cal'!$H$7:$BE$11,5,FALSE),(IF(AO759&lt;=(-1),AO759,0)))</f>
        <v>#N/A</v>
      </c>
      <c r="AP763" s="124" t="e">
        <f>IF($D759&gt;=1,($B758/HLOOKUP($D759,'Annuity Cal'!$H$7:$BE$11,2,FALSE))*HLOOKUP(AP759,'Annuity Cal'!$H$7:$BE$11,5,FALSE),(IF(AP759&lt;=(-1),AP759,0)))</f>
        <v>#N/A</v>
      </c>
      <c r="AQ763" s="124" t="e">
        <f>IF($D759&gt;=1,($B758/HLOOKUP($D759,'Annuity Cal'!$H$7:$BE$11,2,FALSE))*HLOOKUP(AQ759,'Annuity Cal'!$H$7:$BE$11,5,FALSE),(IF(AQ759&lt;=(-1),AQ759,0)))</f>
        <v>#N/A</v>
      </c>
      <c r="AR763" s="124" t="e">
        <f>IF($D759&gt;=1,($B758/HLOOKUP($D759,'Annuity Cal'!$H$7:$BE$11,2,FALSE))*HLOOKUP(AR759,'Annuity Cal'!$H$7:$BE$11,5,FALSE),(IF(AR759&lt;=(-1),AR759,0)))</f>
        <v>#N/A</v>
      </c>
      <c r="AS763" s="124" t="e">
        <f>IF($D759&gt;=1,($B758/HLOOKUP($D759,'Annuity Cal'!$H$7:$BE$11,2,FALSE))*HLOOKUP(AS759,'Annuity Cal'!$H$7:$BE$11,5,FALSE),(IF(AS759&lt;=(-1),AS759,0)))</f>
        <v>#N/A</v>
      </c>
      <c r="AT763" s="124" t="e">
        <f>IF($D759&gt;=1,($B758/HLOOKUP($D759,'Annuity Cal'!$H$7:$BE$11,2,FALSE))*HLOOKUP(AT759,'Annuity Cal'!$H$7:$BE$11,5,FALSE),(IF(AT759&lt;=(-1),AT759,0)))</f>
        <v>#N/A</v>
      </c>
      <c r="AU763" s="124" t="e">
        <f>IF($D759&gt;=1,($B758/HLOOKUP($D759,'Annuity Cal'!$H$7:$BE$11,2,FALSE))*HLOOKUP(AU759,'Annuity Cal'!$H$7:$BE$11,5,FALSE),(IF(AU759&lt;=(-1),AU759,0)))</f>
        <v>#N/A</v>
      </c>
      <c r="AV763" s="124" t="e">
        <f>IF($D759&gt;=1,($B758/HLOOKUP($D759,'Annuity Cal'!$H$7:$BE$11,2,FALSE))*HLOOKUP(AV759,'Annuity Cal'!$H$7:$BE$11,5,FALSE),(IF(AV759&lt;=(-1),AV759,0)))</f>
        <v>#N/A</v>
      </c>
      <c r="AW763" s="124" t="e">
        <f>IF($D759&gt;=1,($B758/HLOOKUP($D759,'Annuity Cal'!$H$7:$BE$11,2,FALSE))*HLOOKUP(AW759,'Annuity Cal'!$H$7:$BE$11,5,FALSE),(IF(AW759&lt;=(-1),AW759,0)))</f>
        <v>#N/A</v>
      </c>
      <c r="AX763" s="124" t="e">
        <f>IF($D759&gt;=1,($B758/HLOOKUP($D759,'Annuity Cal'!$H$7:$BE$11,2,FALSE))*HLOOKUP(AX759,'Annuity Cal'!$H$7:$BE$11,5,FALSE),(IF(AX759&lt;=(-1),AX759,0)))</f>
        <v>#N/A</v>
      </c>
      <c r="AY763" s="124" t="e">
        <f>IF($D759&gt;=1,($B758/HLOOKUP($D759,'Annuity Cal'!$H$7:$BE$11,2,FALSE))*HLOOKUP(AY759,'Annuity Cal'!$H$7:$BE$11,5,FALSE),(IF(AY759&lt;=(-1),AY759,0)))</f>
        <v>#N/A</v>
      </c>
      <c r="AZ763" s="124" t="e">
        <f>IF($D759&gt;=1,($B758/HLOOKUP($D759,'Annuity Cal'!$H$7:$BE$11,2,FALSE))*HLOOKUP(AZ759,'Annuity Cal'!$H$7:$BE$11,5,FALSE),(IF(AZ759&lt;=(-1),AZ759,0)))</f>
        <v>#N/A</v>
      </c>
      <c r="BA763" s="124" t="e">
        <f>IF($D759&gt;=1,($B758/HLOOKUP($D759,'Annuity Cal'!$H$7:$BE$11,2,FALSE))*HLOOKUP(BA759,'Annuity Cal'!$H$7:$BE$11,5,FALSE),(IF(BA759&lt;=(-1),BA759,0)))</f>
        <v>#N/A</v>
      </c>
      <c r="BB763" s="124" t="e">
        <f>IF($D759&gt;=1,($B758/HLOOKUP($D759,'Annuity Cal'!$H$7:$BE$11,2,FALSE))*HLOOKUP(BB759,'Annuity Cal'!$H$7:$BE$11,5,FALSE),(IF(BB759&lt;=(-1),BB759,0)))</f>
        <v>#N/A</v>
      </c>
      <c r="BC763" s="124" t="e">
        <f>IF($D759&gt;=1,($B758/HLOOKUP($D759,'Annuity Cal'!$H$7:$BE$11,2,FALSE))*HLOOKUP(BC759,'Annuity Cal'!$H$7:$BE$11,5,FALSE),(IF(BC759&lt;=(-1),BC759,0)))</f>
        <v>#N/A</v>
      </c>
      <c r="BD763" s="124" t="e">
        <f>IF($D759&gt;=1,($B758/HLOOKUP($D759,'Annuity Cal'!$H$7:$BE$11,2,FALSE))*HLOOKUP(BD759,'Annuity Cal'!$H$7:$BE$11,5,FALSE),(IF(BD759&lt;=(-1),BD759,0)))</f>
        <v>#N/A</v>
      </c>
      <c r="BE763" s="124" t="e">
        <f>IF($D759&gt;=1,($B758/HLOOKUP($D759,'Annuity Cal'!$H$7:$BE$11,2,FALSE))*HLOOKUP(BE759,'Annuity Cal'!$H$7:$BE$11,5,FALSE),(IF(BE759&lt;=(-1),BE759,0)))</f>
        <v>#N/A</v>
      </c>
      <c r="BF763" s="124" t="e">
        <f>IF($D759&gt;=1,($B758/HLOOKUP($D759,'Annuity Cal'!$H$7:$BE$11,2,FALSE))*HLOOKUP(BF759,'Annuity Cal'!$H$7:$BE$11,5,FALSE),(IF(BF759&lt;=(-1),BF759,0)))</f>
        <v>#N/A</v>
      </c>
      <c r="BG763" s="124" t="e">
        <f>IF($D759&gt;=1,($B758/HLOOKUP($D759,'Annuity Cal'!$H$7:$BE$11,2,FALSE))*HLOOKUP(BG759,'Annuity Cal'!$H$7:$BE$11,5,FALSE),(IF(BG759&lt;=(-1),BG759,0)))</f>
        <v>#N/A</v>
      </c>
      <c r="BH763" s="124" t="e">
        <f>IF($D759&gt;=1,($B758/HLOOKUP($D759,'Annuity Cal'!$H$7:$BE$11,2,FALSE))*HLOOKUP(BH759,'Annuity Cal'!$H$7:$BE$11,5,FALSE),(IF(BH759&lt;=(-1),BH759,0)))</f>
        <v>#N/A</v>
      </c>
      <c r="BI763" s="124" t="e">
        <f>IF($D759&gt;=1,($B758/HLOOKUP($D759,'Annuity Cal'!$H$7:$BE$11,2,FALSE))*HLOOKUP(BI759,'Annuity Cal'!$H$7:$BE$11,5,FALSE),(IF(BI759&lt;=(-1),BI759,0)))</f>
        <v>#N/A</v>
      </c>
      <c r="BJ763" s="124" t="e">
        <f>IF($D759&gt;=1,($B758/HLOOKUP($D759,'Annuity Cal'!$H$7:$BE$11,2,FALSE))*HLOOKUP(BJ759,'Annuity Cal'!$H$7:$BE$11,5,FALSE),(IF(BJ759&lt;=(-1),BJ759,0)))</f>
        <v>#N/A</v>
      </c>
      <c r="BK763" s="124" t="e">
        <f>IF($D759&gt;=1,($B758/HLOOKUP($D759,'Annuity Cal'!$H$7:$BE$11,2,FALSE))*HLOOKUP(BK759,'Annuity Cal'!$H$7:$BE$11,5,FALSE),(IF(BK759&lt;=(-1),BK759,0)))</f>
        <v>#N/A</v>
      </c>
      <c r="BL763" s="124" t="e">
        <f>IF($D759&gt;=1,($B758/HLOOKUP($D759,'Annuity Cal'!$H$7:$BE$11,2,FALSE))*HLOOKUP(BL759,'Annuity Cal'!$H$7:$BE$11,5,FALSE),(IF(BL759&lt;=(-1),BL759,0)))</f>
        <v>#N/A</v>
      </c>
      <c r="BM763" s="124" t="e">
        <f>IF($D759&gt;=1,($B758/HLOOKUP($D759,'Annuity Cal'!$H$7:$BE$11,2,FALSE))*HLOOKUP(BM759,'Annuity Cal'!$H$7:$BE$11,5,FALSE),(IF(BM759&lt;=(-1),BM759,0)))</f>
        <v>#N/A</v>
      </c>
      <c r="BN763" s="124" t="e">
        <f>IF($D759&gt;=1,($B758/HLOOKUP($D759,'Annuity Cal'!$H$7:$BE$11,2,FALSE))*HLOOKUP(BN759,'Annuity Cal'!$H$7:$BE$11,5,FALSE),(IF(BN759&lt;=(-1),BN759,0)))</f>
        <v>#N/A</v>
      </c>
    </row>
    <row r="764" spans="1:66" s="124" customFormat="1" hidden="1">
      <c r="D764" s="124">
        <f>D760-D761</f>
        <v>0</v>
      </c>
      <c r="E764" s="124">
        <f t="shared" ref="E764:BN764" si="3859">E760-E761</f>
        <v>0</v>
      </c>
      <c r="F764" s="124">
        <f t="shared" si="3859"/>
        <v>0</v>
      </c>
      <c r="G764" s="124">
        <f t="shared" si="3859"/>
        <v>0</v>
      </c>
      <c r="H764" s="124">
        <f t="shared" si="3859"/>
        <v>0</v>
      </c>
      <c r="I764" s="124">
        <f t="shared" si="3859"/>
        <v>0</v>
      </c>
      <c r="J764" s="124">
        <f t="shared" si="3859"/>
        <v>0</v>
      </c>
      <c r="K764" s="124">
        <f t="shared" si="3859"/>
        <v>0</v>
      </c>
      <c r="L764" s="124" t="e">
        <f t="shared" si="3859"/>
        <v>#N/A</v>
      </c>
      <c r="M764" s="124" t="e">
        <f t="shared" si="3859"/>
        <v>#N/A</v>
      </c>
      <c r="N764" s="124" t="e">
        <f t="shared" si="3859"/>
        <v>#N/A</v>
      </c>
      <c r="O764" s="124" t="e">
        <f t="shared" si="3859"/>
        <v>#N/A</v>
      </c>
      <c r="P764" s="124" t="e">
        <f t="shared" si="3859"/>
        <v>#N/A</v>
      </c>
      <c r="Q764" s="124" t="e">
        <f t="shared" si="3859"/>
        <v>#N/A</v>
      </c>
      <c r="R764" s="124" t="e">
        <f t="shared" si="3859"/>
        <v>#N/A</v>
      </c>
      <c r="S764" s="124" t="e">
        <f t="shared" si="3859"/>
        <v>#N/A</v>
      </c>
      <c r="T764" s="124" t="e">
        <f t="shared" si="3859"/>
        <v>#N/A</v>
      </c>
      <c r="U764" s="124" t="e">
        <f t="shared" si="3859"/>
        <v>#N/A</v>
      </c>
      <c r="V764" s="124" t="e">
        <f t="shared" si="3859"/>
        <v>#N/A</v>
      </c>
      <c r="W764" s="124" t="e">
        <f t="shared" si="3859"/>
        <v>#N/A</v>
      </c>
      <c r="X764" s="124" t="e">
        <f t="shared" si="3859"/>
        <v>#N/A</v>
      </c>
      <c r="Y764" s="124" t="e">
        <f t="shared" si="3859"/>
        <v>#N/A</v>
      </c>
      <c r="Z764" s="124" t="e">
        <f t="shared" si="3859"/>
        <v>#N/A</v>
      </c>
      <c r="AA764" s="124" t="e">
        <f t="shared" si="3859"/>
        <v>#N/A</v>
      </c>
      <c r="AB764" s="124" t="e">
        <f t="shared" si="3859"/>
        <v>#N/A</v>
      </c>
      <c r="AC764" s="124" t="e">
        <f t="shared" si="3859"/>
        <v>#N/A</v>
      </c>
      <c r="AD764" s="124" t="e">
        <f t="shared" si="3859"/>
        <v>#N/A</v>
      </c>
      <c r="AE764" s="124" t="e">
        <f t="shared" si="3859"/>
        <v>#N/A</v>
      </c>
      <c r="AF764" s="124" t="e">
        <f t="shared" si="3859"/>
        <v>#N/A</v>
      </c>
      <c r="AG764" s="124" t="e">
        <f t="shared" si="3859"/>
        <v>#N/A</v>
      </c>
      <c r="AH764" s="124" t="e">
        <f t="shared" si="3859"/>
        <v>#N/A</v>
      </c>
      <c r="AI764" s="124" t="e">
        <f t="shared" si="3859"/>
        <v>#N/A</v>
      </c>
      <c r="AJ764" s="124" t="e">
        <f t="shared" si="3859"/>
        <v>#N/A</v>
      </c>
      <c r="AK764" s="124" t="e">
        <f t="shared" si="3859"/>
        <v>#N/A</v>
      </c>
      <c r="AL764" s="124" t="e">
        <f t="shared" si="3859"/>
        <v>#N/A</v>
      </c>
      <c r="AM764" s="124" t="e">
        <f t="shared" si="3859"/>
        <v>#N/A</v>
      </c>
      <c r="AN764" s="124" t="e">
        <f t="shared" si="3859"/>
        <v>#N/A</v>
      </c>
      <c r="AO764" s="124" t="e">
        <f t="shared" si="3859"/>
        <v>#N/A</v>
      </c>
      <c r="AP764" s="124" t="e">
        <f t="shared" si="3859"/>
        <v>#N/A</v>
      </c>
      <c r="AQ764" s="124" t="e">
        <f t="shared" si="3859"/>
        <v>#N/A</v>
      </c>
      <c r="AR764" s="124" t="e">
        <f t="shared" si="3859"/>
        <v>#N/A</v>
      </c>
      <c r="AS764" s="124" t="e">
        <f t="shared" si="3859"/>
        <v>#N/A</v>
      </c>
      <c r="AT764" s="124" t="e">
        <f t="shared" si="3859"/>
        <v>#N/A</v>
      </c>
      <c r="AU764" s="124" t="e">
        <f t="shared" si="3859"/>
        <v>#N/A</v>
      </c>
      <c r="AV764" s="124" t="e">
        <f t="shared" si="3859"/>
        <v>#N/A</v>
      </c>
      <c r="AW764" s="124" t="e">
        <f t="shared" si="3859"/>
        <v>#N/A</v>
      </c>
      <c r="AX764" s="124" t="e">
        <f t="shared" si="3859"/>
        <v>#N/A</v>
      </c>
      <c r="AY764" s="124" t="e">
        <f t="shared" si="3859"/>
        <v>#N/A</v>
      </c>
      <c r="AZ764" s="124" t="e">
        <f t="shared" si="3859"/>
        <v>#N/A</v>
      </c>
      <c r="BA764" s="124" t="e">
        <f t="shared" si="3859"/>
        <v>#N/A</v>
      </c>
      <c r="BB764" s="124" t="e">
        <f t="shared" si="3859"/>
        <v>#N/A</v>
      </c>
      <c r="BC764" s="124" t="e">
        <f t="shared" si="3859"/>
        <v>#N/A</v>
      </c>
      <c r="BD764" s="124" t="e">
        <f t="shared" si="3859"/>
        <v>#N/A</v>
      </c>
      <c r="BE764" s="124" t="e">
        <f t="shared" si="3859"/>
        <v>#N/A</v>
      </c>
      <c r="BF764" s="124" t="e">
        <f t="shared" si="3859"/>
        <v>#N/A</v>
      </c>
      <c r="BG764" s="124" t="e">
        <f t="shared" si="3859"/>
        <v>#N/A</v>
      </c>
      <c r="BH764" s="124" t="e">
        <f t="shared" si="3859"/>
        <v>#N/A</v>
      </c>
      <c r="BI764" s="124" t="e">
        <f t="shared" si="3859"/>
        <v>#N/A</v>
      </c>
      <c r="BJ764" s="124" t="e">
        <f t="shared" si="3859"/>
        <v>#N/A</v>
      </c>
      <c r="BK764" s="124" t="e">
        <f t="shared" si="3859"/>
        <v>#N/A</v>
      </c>
      <c r="BL764" s="124" t="e">
        <f t="shared" si="3859"/>
        <v>#N/A</v>
      </c>
      <c r="BM764" s="124" t="e">
        <f t="shared" si="3859"/>
        <v>#N/A</v>
      </c>
      <c r="BN764" s="124" t="e">
        <f t="shared" si="3859"/>
        <v>#N/A</v>
      </c>
    </row>
    <row r="765" spans="1:66" s="124" customFormat="1" hidden="1"/>
    <row r="766" spans="1:66" s="124" customFormat="1" hidden="1">
      <c r="C766" s="124" t="s">
        <v>303</v>
      </c>
      <c r="E766" s="124">
        <f>D760</f>
        <v>0</v>
      </c>
      <c r="F766" s="124">
        <f t="shared" ref="F766:U770" si="3860">E760</f>
        <v>0</v>
      </c>
      <c r="G766" s="124">
        <f t="shared" si="3860"/>
        <v>0</v>
      </c>
      <c r="H766" s="124">
        <f t="shared" si="3860"/>
        <v>0</v>
      </c>
      <c r="I766" s="124">
        <f t="shared" si="3860"/>
        <v>0</v>
      </c>
      <c r="J766" s="124">
        <f t="shared" si="3860"/>
        <v>0</v>
      </c>
      <c r="K766" s="124">
        <f t="shared" si="3860"/>
        <v>0</v>
      </c>
      <c r="L766" s="124">
        <f t="shared" si="3860"/>
        <v>0</v>
      </c>
      <c r="M766" s="124">
        <f t="shared" si="3860"/>
        <v>0</v>
      </c>
      <c r="N766" s="124" t="e">
        <f t="shared" si="3860"/>
        <v>#N/A</v>
      </c>
      <c r="O766" s="124" t="e">
        <f t="shared" si="3860"/>
        <v>#N/A</v>
      </c>
      <c r="P766" s="124" t="e">
        <f t="shared" si="3860"/>
        <v>#N/A</v>
      </c>
      <c r="Q766" s="124" t="e">
        <f t="shared" si="3860"/>
        <v>#N/A</v>
      </c>
      <c r="R766" s="124" t="e">
        <f t="shared" si="3860"/>
        <v>#N/A</v>
      </c>
      <c r="S766" s="124" t="e">
        <f t="shared" si="3860"/>
        <v>#N/A</v>
      </c>
      <c r="T766" s="124" t="e">
        <f t="shared" si="3860"/>
        <v>#N/A</v>
      </c>
      <c r="U766" s="124" t="e">
        <f t="shared" si="3860"/>
        <v>#N/A</v>
      </c>
      <c r="V766" s="124" t="e">
        <f t="shared" ref="V766:AK770" si="3861">U760</f>
        <v>#N/A</v>
      </c>
      <c r="W766" s="124" t="e">
        <f t="shared" si="3861"/>
        <v>#N/A</v>
      </c>
      <c r="X766" s="124" t="e">
        <f t="shared" si="3861"/>
        <v>#N/A</v>
      </c>
      <c r="Y766" s="124" t="e">
        <f t="shared" si="3861"/>
        <v>#N/A</v>
      </c>
      <c r="Z766" s="124" t="e">
        <f t="shared" si="3861"/>
        <v>#N/A</v>
      </c>
      <c r="AA766" s="124" t="e">
        <f t="shared" si="3861"/>
        <v>#N/A</v>
      </c>
      <c r="AB766" s="124" t="e">
        <f t="shared" si="3861"/>
        <v>#N/A</v>
      </c>
      <c r="AC766" s="124" t="e">
        <f t="shared" si="3861"/>
        <v>#N/A</v>
      </c>
      <c r="AD766" s="124" t="e">
        <f t="shared" si="3861"/>
        <v>#N/A</v>
      </c>
      <c r="AE766" s="124" t="e">
        <f t="shared" si="3861"/>
        <v>#N/A</v>
      </c>
      <c r="AF766" s="124" t="e">
        <f t="shared" si="3861"/>
        <v>#N/A</v>
      </c>
      <c r="AG766" s="124" t="e">
        <f t="shared" si="3861"/>
        <v>#N/A</v>
      </c>
      <c r="AH766" s="124" t="e">
        <f t="shared" si="3861"/>
        <v>#N/A</v>
      </c>
      <c r="AI766" s="124" t="e">
        <f t="shared" si="3861"/>
        <v>#N/A</v>
      </c>
      <c r="AJ766" s="124" t="e">
        <f t="shared" si="3861"/>
        <v>#N/A</v>
      </c>
      <c r="AK766" s="124" t="e">
        <f t="shared" si="3861"/>
        <v>#N/A</v>
      </c>
      <c r="AL766" s="124" t="e">
        <f t="shared" ref="AL766:BA770" si="3862">AK760</f>
        <v>#N/A</v>
      </c>
      <c r="AM766" s="124" t="e">
        <f t="shared" si="3862"/>
        <v>#N/A</v>
      </c>
      <c r="AN766" s="124" t="e">
        <f t="shared" si="3862"/>
        <v>#N/A</v>
      </c>
      <c r="AO766" s="124" t="e">
        <f t="shared" si="3862"/>
        <v>#N/A</v>
      </c>
      <c r="AP766" s="124" t="e">
        <f t="shared" si="3862"/>
        <v>#N/A</v>
      </c>
      <c r="AQ766" s="124" t="e">
        <f t="shared" si="3862"/>
        <v>#N/A</v>
      </c>
      <c r="AR766" s="124" t="e">
        <f t="shared" si="3862"/>
        <v>#N/A</v>
      </c>
      <c r="AS766" s="124" t="e">
        <f t="shared" si="3862"/>
        <v>#N/A</v>
      </c>
      <c r="AT766" s="124" t="e">
        <f t="shared" si="3862"/>
        <v>#N/A</v>
      </c>
      <c r="AU766" s="124" t="e">
        <f t="shared" si="3862"/>
        <v>#N/A</v>
      </c>
      <c r="AV766" s="124" t="e">
        <f t="shared" si="3862"/>
        <v>#N/A</v>
      </c>
      <c r="AW766" s="124" t="e">
        <f t="shared" si="3862"/>
        <v>#N/A</v>
      </c>
      <c r="AX766" s="124" t="e">
        <f t="shared" si="3862"/>
        <v>#N/A</v>
      </c>
      <c r="AY766" s="124" t="e">
        <f t="shared" si="3862"/>
        <v>#N/A</v>
      </c>
      <c r="AZ766" s="124" t="e">
        <f t="shared" si="3862"/>
        <v>#N/A</v>
      </c>
      <c r="BA766" s="124" t="e">
        <f t="shared" si="3862"/>
        <v>#N/A</v>
      </c>
      <c r="BB766" s="124" t="e">
        <f t="shared" ref="BB766:BN770" si="3863">BA760</f>
        <v>#N/A</v>
      </c>
      <c r="BC766" s="124" t="e">
        <f t="shared" si="3863"/>
        <v>#N/A</v>
      </c>
      <c r="BD766" s="124" t="e">
        <f t="shared" si="3863"/>
        <v>#N/A</v>
      </c>
      <c r="BE766" s="124" t="e">
        <f t="shared" si="3863"/>
        <v>#N/A</v>
      </c>
      <c r="BF766" s="124" t="e">
        <f t="shared" si="3863"/>
        <v>#N/A</v>
      </c>
      <c r="BG766" s="124" t="e">
        <f t="shared" si="3863"/>
        <v>#N/A</v>
      </c>
      <c r="BH766" s="124" t="e">
        <f t="shared" si="3863"/>
        <v>#N/A</v>
      </c>
      <c r="BI766" s="124" t="e">
        <f t="shared" si="3863"/>
        <v>#N/A</v>
      </c>
      <c r="BJ766" s="124" t="e">
        <f t="shared" si="3863"/>
        <v>#N/A</v>
      </c>
      <c r="BK766" s="124" t="e">
        <f t="shared" si="3863"/>
        <v>#N/A</v>
      </c>
      <c r="BL766" s="124" t="e">
        <f t="shared" si="3863"/>
        <v>#N/A</v>
      </c>
      <c r="BM766" s="124" t="e">
        <f t="shared" si="3863"/>
        <v>#N/A</v>
      </c>
      <c r="BN766" s="124" t="e">
        <f t="shared" si="3863"/>
        <v>#N/A</v>
      </c>
    </row>
    <row r="767" spans="1:66" s="124" customFormat="1" hidden="1">
      <c r="C767" s="124" t="s">
        <v>29</v>
      </c>
      <c r="E767" s="124">
        <f t="shared" ref="E767:E770" si="3864">D761</f>
        <v>0</v>
      </c>
      <c r="F767" s="124">
        <f t="shared" si="3860"/>
        <v>0</v>
      </c>
      <c r="G767" s="124">
        <f t="shared" si="3860"/>
        <v>0</v>
      </c>
      <c r="H767" s="124">
        <f t="shared" si="3860"/>
        <v>0</v>
      </c>
      <c r="I767" s="124">
        <f t="shared" si="3860"/>
        <v>0</v>
      </c>
      <c r="J767" s="124">
        <f t="shared" si="3860"/>
        <v>0</v>
      </c>
      <c r="K767" s="124">
        <f t="shared" si="3860"/>
        <v>0</v>
      </c>
      <c r="L767" s="124">
        <f t="shared" si="3860"/>
        <v>0</v>
      </c>
      <c r="M767" s="124" t="e">
        <f t="shared" si="3860"/>
        <v>#N/A</v>
      </c>
      <c r="N767" s="124" t="e">
        <f t="shared" si="3860"/>
        <v>#N/A</v>
      </c>
      <c r="O767" s="124" t="e">
        <f t="shared" si="3860"/>
        <v>#N/A</v>
      </c>
      <c r="P767" s="124" t="e">
        <f t="shared" si="3860"/>
        <v>#N/A</v>
      </c>
      <c r="Q767" s="124" t="e">
        <f t="shared" si="3860"/>
        <v>#N/A</v>
      </c>
      <c r="R767" s="124" t="e">
        <f t="shared" si="3860"/>
        <v>#N/A</v>
      </c>
      <c r="S767" s="124" t="e">
        <f t="shared" si="3860"/>
        <v>#N/A</v>
      </c>
      <c r="T767" s="124" t="e">
        <f t="shared" si="3860"/>
        <v>#N/A</v>
      </c>
      <c r="U767" s="124" t="e">
        <f t="shared" si="3860"/>
        <v>#N/A</v>
      </c>
      <c r="V767" s="124" t="e">
        <f t="shared" si="3861"/>
        <v>#N/A</v>
      </c>
      <c r="W767" s="124" t="e">
        <f t="shared" si="3861"/>
        <v>#N/A</v>
      </c>
      <c r="X767" s="124" t="e">
        <f t="shared" si="3861"/>
        <v>#N/A</v>
      </c>
      <c r="Y767" s="124" t="e">
        <f t="shared" si="3861"/>
        <v>#N/A</v>
      </c>
      <c r="Z767" s="124" t="e">
        <f t="shared" si="3861"/>
        <v>#N/A</v>
      </c>
      <c r="AA767" s="124" t="e">
        <f t="shared" si="3861"/>
        <v>#N/A</v>
      </c>
      <c r="AB767" s="124" t="e">
        <f t="shared" si="3861"/>
        <v>#N/A</v>
      </c>
      <c r="AC767" s="124" t="e">
        <f t="shared" si="3861"/>
        <v>#N/A</v>
      </c>
      <c r="AD767" s="124" t="e">
        <f t="shared" si="3861"/>
        <v>#N/A</v>
      </c>
      <c r="AE767" s="124" t="e">
        <f t="shared" si="3861"/>
        <v>#N/A</v>
      </c>
      <c r="AF767" s="124" t="e">
        <f t="shared" si="3861"/>
        <v>#N/A</v>
      </c>
      <c r="AG767" s="124" t="e">
        <f t="shared" si="3861"/>
        <v>#N/A</v>
      </c>
      <c r="AH767" s="124" t="e">
        <f t="shared" si="3861"/>
        <v>#N/A</v>
      </c>
      <c r="AI767" s="124" t="e">
        <f t="shared" si="3861"/>
        <v>#N/A</v>
      </c>
      <c r="AJ767" s="124" t="e">
        <f t="shared" si="3861"/>
        <v>#N/A</v>
      </c>
      <c r="AK767" s="124" t="e">
        <f t="shared" si="3861"/>
        <v>#N/A</v>
      </c>
      <c r="AL767" s="124" t="e">
        <f t="shared" si="3862"/>
        <v>#N/A</v>
      </c>
      <c r="AM767" s="124" t="e">
        <f t="shared" si="3862"/>
        <v>#N/A</v>
      </c>
      <c r="AN767" s="124" t="e">
        <f t="shared" si="3862"/>
        <v>#N/A</v>
      </c>
      <c r="AO767" s="124" t="e">
        <f t="shared" si="3862"/>
        <v>#N/A</v>
      </c>
      <c r="AP767" s="124" t="e">
        <f t="shared" si="3862"/>
        <v>#N/A</v>
      </c>
      <c r="AQ767" s="124" t="e">
        <f t="shared" si="3862"/>
        <v>#N/A</v>
      </c>
      <c r="AR767" s="124" t="e">
        <f t="shared" si="3862"/>
        <v>#N/A</v>
      </c>
      <c r="AS767" s="124" t="e">
        <f t="shared" si="3862"/>
        <v>#N/A</v>
      </c>
      <c r="AT767" s="124" t="e">
        <f t="shared" si="3862"/>
        <v>#N/A</v>
      </c>
      <c r="AU767" s="124" t="e">
        <f t="shared" si="3862"/>
        <v>#N/A</v>
      </c>
      <c r="AV767" s="124" t="e">
        <f t="shared" si="3862"/>
        <v>#N/A</v>
      </c>
      <c r="AW767" s="124" t="e">
        <f t="shared" si="3862"/>
        <v>#N/A</v>
      </c>
      <c r="AX767" s="124" t="e">
        <f t="shared" si="3862"/>
        <v>#N/A</v>
      </c>
      <c r="AY767" s="124" t="e">
        <f t="shared" si="3862"/>
        <v>#N/A</v>
      </c>
      <c r="AZ767" s="124" t="e">
        <f t="shared" si="3862"/>
        <v>#N/A</v>
      </c>
      <c r="BA767" s="124" t="e">
        <f t="shared" si="3862"/>
        <v>#N/A</v>
      </c>
      <c r="BB767" s="124" t="e">
        <f t="shared" si="3863"/>
        <v>#N/A</v>
      </c>
      <c r="BC767" s="124" t="e">
        <f t="shared" si="3863"/>
        <v>#N/A</v>
      </c>
      <c r="BD767" s="124" t="e">
        <f t="shared" si="3863"/>
        <v>#N/A</v>
      </c>
      <c r="BE767" s="124" t="e">
        <f t="shared" si="3863"/>
        <v>#N/A</v>
      </c>
      <c r="BF767" s="124" t="e">
        <f t="shared" si="3863"/>
        <v>#N/A</v>
      </c>
      <c r="BG767" s="124" t="e">
        <f t="shared" si="3863"/>
        <v>#N/A</v>
      </c>
      <c r="BH767" s="124" t="e">
        <f t="shared" si="3863"/>
        <v>#N/A</v>
      </c>
      <c r="BI767" s="124" t="e">
        <f t="shared" si="3863"/>
        <v>#N/A</v>
      </c>
      <c r="BJ767" s="124" t="e">
        <f t="shared" si="3863"/>
        <v>#N/A</v>
      </c>
      <c r="BK767" s="124" t="e">
        <f t="shared" si="3863"/>
        <v>#N/A</v>
      </c>
      <c r="BL767" s="124" t="e">
        <f t="shared" si="3863"/>
        <v>#N/A</v>
      </c>
      <c r="BM767" s="124" t="e">
        <f t="shared" si="3863"/>
        <v>#N/A</v>
      </c>
      <c r="BN767" s="124" t="e">
        <f t="shared" si="3863"/>
        <v>#N/A</v>
      </c>
    </row>
    <row r="768" spans="1:66" s="124" customFormat="1" hidden="1">
      <c r="C768" s="124" t="s">
        <v>31</v>
      </c>
      <c r="E768" s="124">
        <f t="shared" si="3864"/>
        <v>0</v>
      </c>
      <c r="F768" s="124">
        <f t="shared" si="3860"/>
        <v>0</v>
      </c>
      <c r="G768" s="124">
        <f t="shared" si="3860"/>
        <v>0</v>
      </c>
      <c r="H768" s="124">
        <f t="shared" si="3860"/>
        <v>0</v>
      </c>
      <c r="I768" s="124">
        <f t="shared" si="3860"/>
        <v>0</v>
      </c>
      <c r="J768" s="124">
        <f t="shared" si="3860"/>
        <v>0</v>
      </c>
      <c r="K768" s="124">
        <f t="shared" si="3860"/>
        <v>0</v>
      </c>
      <c r="L768" s="124">
        <f t="shared" si="3860"/>
        <v>0</v>
      </c>
      <c r="M768" s="124" t="e">
        <f t="shared" si="3860"/>
        <v>#N/A</v>
      </c>
      <c r="N768" s="124" t="e">
        <f t="shared" si="3860"/>
        <v>#N/A</v>
      </c>
      <c r="O768" s="124" t="e">
        <f t="shared" si="3860"/>
        <v>#N/A</v>
      </c>
      <c r="P768" s="124" t="e">
        <f t="shared" si="3860"/>
        <v>#N/A</v>
      </c>
      <c r="Q768" s="124" t="e">
        <f t="shared" si="3860"/>
        <v>#N/A</v>
      </c>
      <c r="R768" s="124" t="e">
        <f t="shared" si="3860"/>
        <v>#N/A</v>
      </c>
      <c r="S768" s="124" t="e">
        <f t="shared" si="3860"/>
        <v>#N/A</v>
      </c>
      <c r="T768" s="124" t="e">
        <f t="shared" si="3860"/>
        <v>#N/A</v>
      </c>
      <c r="U768" s="124" t="e">
        <f t="shared" si="3860"/>
        <v>#N/A</v>
      </c>
      <c r="V768" s="124" t="e">
        <f t="shared" si="3861"/>
        <v>#N/A</v>
      </c>
      <c r="W768" s="124" t="e">
        <f t="shared" si="3861"/>
        <v>#N/A</v>
      </c>
      <c r="X768" s="124" t="e">
        <f t="shared" si="3861"/>
        <v>#N/A</v>
      </c>
      <c r="Y768" s="124" t="e">
        <f t="shared" si="3861"/>
        <v>#N/A</v>
      </c>
      <c r="Z768" s="124" t="e">
        <f t="shared" si="3861"/>
        <v>#N/A</v>
      </c>
      <c r="AA768" s="124" t="e">
        <f t="shared" si="3861"/>
        <v>#N/A</v>
      </c>
      <c r="AB768" s="124" t="e">
        <f t="shared" si="3861"/>
        <v>#N/A</v>
      </c>
      <c r="AC768" s="124" t="e">
        <f t="shared" si="3861"/>
        <v>#N/A</v>
      </c>
      <c r="AD768" s="124" t="e">
        <f t="shared" si="3861"/>
        <v>#N/A</v>
      </c>
      <c r="AE768" s="124" t="e">
        <f t="shared" si="3861"/>
        <v>#N/A</v>
      </c>
      <c r="AF768" s="124" t="e">
        <f t="shared" si="3861"/>
        <v>#N/A</v>
      </c>
      <c r="AG768" s="124" t="e">
        <f t="shared" si="3861"/>
        <v>#N/A</v>
      </c>
      <c r="AH768" s="124" t="e">
        <f t="shared" si="3861"/>
        <v>#N/A</v>
      </c>
      <c r="AI768" s="124" t="e">
        <f t="shared" si="3861"/>
        <v>#N/A</v>
      </c>
      <c r="AJ768" s="124" t="e">
        <f t="shared" si="3861"/>
        <v>#N/A</v>
      </c>
      <c r="AK768" s="124" t="e">
        <f t="shared" si="3861"/>
        <v>#N/A</v>
      </c>
      <c r="AL768" s="124" t="e">
        <f t="shared" si="3862"/>
        <v>#N/A</v>
      </c>
      <c r="AM768" s="124" t="e">
        <f t="shared" si="3862"/>
        <v>#N/A</v>
      </c>
      <c r="AN768" s="124" t="e">
        <f t="shared" si="3862"/>
        <v>#N/A</v>
      </c>
      <c r="AO768" s="124" t="e">
        <f t="shared" si="3862"/>
        <v>#N/A</v>
      </c>
      <c r="AP768" s="124" t="e">
        <f t="shared" si="3862"/>
        <v>#N/A</v>
      </c>
      <c r="AQ768" s="124" t="e">
        <f t="shared" si="3862"/>
        <v>#N/A</v>
      </c>
      <c r="AR768" s="124" t="e">
        <f t="shared" si="3862"/>
        <v>#N/A</v>
      </c>
      <c r="AS768" s="124" t="e">
        <f t="shared" si="3862"/>
        <v>#N/A</v>
      </c>
      <c r="AT768" s="124" t="e">
        <f t="shared" si="3862"/>
        <v>#N/A</v>
      </c>
      <c r="AU768" s="124" t="e">
        <f t="shared" si="3862"/>
        <v>#N/A</v>
      </c>
      <c r="AV768" s="124" t="e">
        <f t="shared" si="3862"/>
        <v>#N/A</v>
      </c>
      <c r="AW768" s="124" t="e">
        <f t="shared" si="3862"/>
        <v>#N/A</v>
      </c>
      <c r="AX768" s="124" t="e">
        <f t="shared" si="3862"/>
        <v>#N/A</v>
      </c>
      <c r="AY768" s="124" t="e">
        <f t="shared" si="3862"/>
        <v>#N/A</v>
      </c>
      <c r="AZ768" s="124" t="e">
        <f t="shared" si="3862"/>
        <v>#N/A</v>
      </c>
      <c r="BA768" s="124" t="e">
        <f t="shared" si="3862"/>
        <v>#N/A</v>
      </c>
      <c r="BB768" s="124" t="e">
        <f t="shared" si="3863"/>
        <v>#N/A</v>
      </c>
      <c r="BC768" s="124" t="e">
        <f t="shared" si="3863"/>
        <v>#N/A</v>
      </c>
      <c r="BD768" s="124" t="e">
        <f t="shared" si="3863"/>
        <v>#N/A</v>
      </c>
      <c r="BE768" s="124" t="e">
        <f t="shared" si="3863"/>
        <v>#N/A</v>
      </c>
      <c r="BF768" s="124" t="e">
        <f t="shared" si="3863"/>
        <v>#N/A</v>
      </c>
      <c r="BG768" s="124" t="e">
        <f t="shared" si="3863"/>
        <v>#N/A</v>
      </c>
      <c r="BH768" s="124" t="e">
        <f t="shared" si="3863"/>
        <v>#N/A</v>
      </c>
      <c r="BI768" s="124" t="e">
        <f t="shared" si="3863"/>
        <v>#N/A</v>
      </c>
      <c r="BJ768" s="124" t="e">
        <f t="shared" si="3863"/>
        <v>#N/A</v>
      </c>
      <c r="BK768" s="124" t="e">
        <f t="shared" si="3863"/>
        <v>#N/A</v>
      </c>
      <c r="BL768" s="124" t="e">
        <f t="shared" si="3863"/>
        <v>#N/A</v>
      </c>
      <c r="BM768" s="124" t="e">
        <f t="shared" si="3863"/>
        <v>#N/A</v>
      </c>
      <c r="BN768" s="124" t="e">
        <f t="shared" si="3863"/>
        <v>#N/A</v>
      </c>
    </row>
    <row r="769" spans="3:66" s="124" customFormat="1" hidden="1">
      <c r="C769" s="124" t="s">
        <v>33</v>
      </c>
      <c r="E769" s="124">
        <f t="shared" si="3864"/>
        <v>0</v>
      </c>
      <c r="F769" s="124">
        <f t="shared" si="3860"/>
        <v>0</v>
      </c>
      <c r="G769" s="124">
        <f t="shared" si="3860"/>
        <v>0</v>
      </c>
      <c r="H769" s="124">
        <f t="shared" si="3860"/>
        <v>0</v>
      </c>
      <c r="I769" s="124">
        <f t="shared" si="3860"/>
        <v>0</v>
      </c>
      <c r="J769" s="124">
        <f t="shared" si="3860"/>
        <v>0</v>
      </c>
      <c r="K769" s="124">
        <f t="shared" si="3860"/>
        <v>0</v>
      </c>
      <c r="L769" s="124">
        <f t="shared" si="3860"/>
        <v>0</v>
      </c>
      <c r="M769" s="124" t="e">
        <f t="shared" si="3860"/>
        <v>#N/A</v>
      </c>
      <c r="N769" s="124" t="e">
        <f t="shared" si="3860"/>
        <v>#N/A</v>
      </c>
      <c r="O769" s="124" t="e">
        <f t="shared" si="3860"/>
        <v>#N/A</v>
      </c>
      <c r="P769" s="124" t="e">
        <f t="shared" si="3860"/>
        <v>#N/A</v>
      </c>
      <c r="Q769" s="124" t="e">
        <f t="shared" si="3860"/>
        <v>#N/A</v>
      </c>
      <c r="R769" s="124" t="e">
        <f t="shared" si="3860"/>
        <v>#N/A</v>
      </c>
      <c r="S769" s="124" t="e">
        <f t="shared" si="3860"/>
        <v>#N/A</v>
      </c>
      <c r="T769" s="124" t="e">
        <f t="shared" si="3860"/>
        <v>#N/A</v>
      </c>
      <c r="U769" s="124" t="e">
        <f t="shared" si="3860"/>
        <v>#N/A</v>
      </c>
      <c r="V769" s="124" t="e">
        <f t="shared" si="3861"/>
        <v>#N/A</v>
      </c>
      <c r="W769" s="124" t="e">
        <f t="shared" si="3861"/>
        <v>#N/A</v>
      </c>
      <c r="X769" s="124" t="e">
        <f t="shared" si="3861"/>
        <v>#N/A</v>
      </c>
      <c r="Y769" s="124" t="e">
        <f t="shared" si="3861"/>
        <v>#N/A</v>
      </c>
      <c r="Z769" s="124" t="e">
        <f t="shared" si="3861"/>
        <v>#N/A</v>
      </c>
      <c r="AA769" s="124" t="e">
        <f t="shared" si="3861"/>
        <v>#N/A</v>
      </c>
      <c r="AB769" s="124" t="e">
        <f t="shared" si="3861"/>
        <v>#N/A</v>
      </c>
      <c r="AC769" s="124" t="e">
        <f t="shared" si="3861"/>
        <v>#N/A</v>
      </c>
      <c r="AD769" s="124" t="e">
        <f t="shared" si="3861"/>
        <v>#N/A</v>
      </c>
      <c r="AE769" s="124" t="e">
        <f t="shared" si="3861"/>
        <v>#N/A</v>
      </c>
      <c r="AF769" s="124" t="e">
        <f t="shared" si="3861"/>
        <v>#N/A</v>
      </c>
      <c r="AG769" s="124" t="e">
        <f t="shared" si="3861"/>
        <v>#N/A</v>
      </c>
      <c r="AH769" s="124" t="e">
        <f t="shared" si="3861"/>
        <v>#N/A</v>
      </c>
      <c r="AI769" s="124" t="e">
        <f t="shared" si="3861"/>
        <v>#N/A</v>
      </c>
      <c r="AJ769" s="124" t="e">
        <f t="shared" si="3861"/>
        <v>#N/A</v>
      </c>
      <c r="AK769" s="124" t="e">
        <f t="shared" si="3861"/>
        <v>#N/A</v>
      </c>
      <c r="AL769" s="124" t="e">
        <f t="shared" si="3862"/>
        <v>#N/A</v>
      </c>
      <c r="AM769" s="124" t="e">
        <f t="shared" si="3862"/>
        <v>#N/A</v>
      </c>
      <c r="AN769" s="124" t="e">
        <f t="shared" si="3862"/>
        <v>#N/A</v>
      </c>
      <c r="AO769" s="124" t="e">
        <f t="shared" si="3862"/>
        <v>#N/A</v>
      </c>
      <c r="AP769" s="124" t="e">
        <f t="shared" si="3862"/>
        <v>#N/A</v>
      </c>
      <c r="AQ769" s="124" t="e">
        <f t="shared" si="3862"/>
        <v>#N/A</v>
      </c>
      <c r="AR769" s="124" t="e">
        <f t="shared" si="3862"/>
        <v>#N/A</v>
      </c>
      <c r="AS769" s="124" t="e">
        <f t="shared" si="3862"/>
        <v>#N/A</v>
      </c>
      <c r="AT769" s="124" t="e">
        <f t="shared" si="3862"/>
        <v>#N/A</v>
      </c>
      <c r="AU769" s="124" t="e">
        <f t="shared" si="3862"/>
        <v>#N/A</v>
      </c>
      <c r="AV769" s="124" t="e">
        <f t="shared" si="3862"/>
        <v>#N/A</v>
      </c>
      <c r="AW769" s="124" t="e">
        <f t="shared" si="3862"/>
        <v>#N/A</v>
      </c>
      <c r="AX769" s="124" t="e">
        <f t="shared" si="3862"/>
        <v>#N/A</v>
      </c>
      <c r="AY769" s="124" t="e">
        <f t="shared" si="3862"/>
        <v>#N/A</v>
      </c>
      <c r="AZ769" s="124" t="e">
        <f t="shared" si="3862"/>
        <v>#N/A</v>
      </c>
      <c r="BA769" s="124" t="e">
        <f t="shared" si="3862"/>
        <v>#N/A</v>
      </c>
      <c r="BB769" s="124" t="e">
        <f t="shared" si="3863"/>
        <v>#N/A</v>
      </c>
      <c r="BC769" s="124" t="e">
        <f t="shared" si="3863"/>
        <v>#N/A</v>
      </c>
      <c r="BD769" s="124" t="e">
        <f t="shared" si="3863"/>
        <v>#N/A</v>
      </c>
      <c r="BE769" s="124" t="e">
        <f t="shared" si="3863"/>
        <v>#N/A</v>
      </c>
      <c r="BF769" s="124" t="e">
        <f t="shared" si="3863"/>
        <v>#N/A</v>
      </c>
      <c r="BG769" s="124" t="e">
        <f t="shared" si="3863"/>
        <v>#N/A</v>
      </c>
      <c r="BH769" s="124" t="e">
        <f t="shared" si="3863"/>
        <v>#N/A</v>
      </c>
      <c r="BI769" s="124" t="e">
        <f t="shared" si="3863"/>
        <v>#N/A</v>
      </c>
      <c r="BJ769" s="124" t="e">
        <f t="shared" si="3863"/>
        <v>#N/A</v>
      </c>
      <c r="BK769" s="124" t="e">
        <f t="shared" si="3863"/>
        <v>#N/A</v>
      </c>
      <c r="BL769" s="124" t="e">
        <f t="shared" si="3863"/>
        <v>#N/A</v>
      </c>
      <c r="BM769" s="124" t="e">
        <f t="shared" si="3863"/>
        <v>#N/A</v>
      </c>
      <c r="BN769" s="124" t="e">
        <f t="shared" si="3863"/>
        <v>#N/A</v>
      </c>
    </row>
    <row r="770" spans="3:66" s="124" customFormat="1" hidden="1">
      <c r="C770" s="124" t="s">
        <v>304</v>
      </c>
      <c r="E770" s="124">
        <f t="shared" si="3864"/>
        <v>0</v>
      </c>
      <c r="F770" s="124">
        <f t="shared" si="3860"/>
        <v>0</v>
      </c>
      <c r="G770" s="124">
        <f t="shared" si="3860"/>
        <v>0</v>
      </c>
      <c r="H770" s="124">
        <f t="shared" si="3860"/>
        <v>0</v>
      </c>
      <c r="I770" s="124">
        <f t="shared" si="3860"/>
        <v>0</v>
      </c>
      <c r="J770" s="124">
        <f t="shared" si="3860"/>
        <v>0</v>
      </c>
      <c r="K770" s="124">
        <f t="shared" si="3860"/>
        <v>0</v>
      </c>
      <c r="L770" s="124">
        <f t="shared" si="3860"/>
        <v>0</v>
      </c>
      <c r="M770" s="124" t="e">
        <f t="shared" si="3860"/>
        <v>#N/A</v>
      </c>
      <c r="N770" s="124" t="e">
        <f t="shared" si="3860"/>
        <v>#N/A</v>
      </c>
      <c r="O770" s="124" t="e">
        <f t="shared" si="3860"/>
        <v>#N/A</v>
      </c>
      <c r="P770" s="124" t="e">
        <f t="shared" si="3860"/>
        <v>#N/A</v>
      </c>
      <c r="Q770" s="124" t="e">
        <f t="shared" si="3860"/>
        <v>#N/A</v>
      </c>
      <c r="R770" s="124" t="e">
        <f t="shared" si="3860"/>
        <v>#N/A</v>
      </c>
      <c r="S770" s="124" t="e">
        <f t="shared" si="3860"/>
        <v>#N/A</v>
      </c>
      <c r="T770" s="124" t="e">
        <f t="shared" si="3860"/>
        <v>#N/A</v>
      </c>
      <c r="U770" s="124" t="e">
        <f t="shared" si="3860"/>
        <v>#N/A</v>
      </c>
      <c r="V770" s="124" t="e">
        <f t="shared" si="3861"/>
        <v>#N/A</v>
      </c>
      <c r="W770" s="124" t="e">
        <f t="shared" si="3861"/>
        <v>#N/A</v>
      </c>
      <c r="X770" s="124" t="e">
        <f t="shared" si="3861"/>
        <v>#N/A</v>
      </c>
      <c r="Y770" s="124" t="e">
        <f t="shared" si="3861"/>
        <v>#N/A</v>
      </c>
      <c r="Z770" s="124" t="e">
        <f t="shared" si="3861"/>
        <v>#N/A</v>
      </c>
      <c r="AA770" s="124" t="e">
        <f t="shared" si="3861"/>
        <v>#N/A</v>
      </c>
      <c r="AB770" s="124" t="e">
        <f t="shared" si="3861"/>
        <v>#N/A</v>
      </c>
      <c r="AC770" s="124" t="e">
        <f t="shared" si="3861"/>
        <v>#N/A</v>
      </c>
      <c r="AD770" s="124" t="e">
        <f t="shared" si="3861"/>
        <v>#N/A</v>
      </c>
      <c r="AE770" s="124" t="e">
        <f t="shared" si="3861"/>
        <v>#N/A</v>
      </c>
      <c r="AF770" s="124" t="e">
        <f t="shared" si="3861"/>
        <v>#N/A</v>
      </c>
      <c r="AG770" s="124" t="e">
        <f t="shared" si="3861"/>
        <v>#N/A</v>
      </c>
      <c r="AH770" s="124" t="e">
        <f t="shared" si="3861"/>
        <v>#N/A</v>
      </c>
      <c r="AI770" s="124" t="e">
        <f t="shared" si="3861"/>
        <v>#N/A</v>
      </c>
      <c r="AJ770" s="124" t="e">
        <f t="shared" si="3861"/>
        <v>#N/A</v>
      </c>
      <c r="AK770" s="124" t="e">
        <f t="shared" si="3861"/>
        <v>#N/A</v>
      </c>
      <c r="AL770" s="124" t="e">
        <f t="shared" si="3862"/>
        <v>#N/A</v>
      </c>
      <c r="AM770" s="124" t="e">
        <f t="shared" si="3862"/>
        <v>#N/A</v>
      </c>
      <c r="AN770" s="124" t="e">
        <f t="shared" si="3862"/>
        <v>#N/A</v>
      </c>
      <c r="AO770" s="124" t="e">
        <f t="shared" si="3862"/>
        <v>#N/A</v>
      </c>
      <c r="AP770" s="124" t="e">
        <f t="shared" si="3862"/>
        <v>#N/A</v>
      </c>
      <c r="AQ770" s="124" t="e">
        <f t="shared" si="3862"/>
        <v>#N/A</v>
      </c>
      <c r="AR770" s="124" t="e">
        <f t="shared" si="3862"/>
        <v>#N/A</v>
      </c>
      <c r="AS770" s="124" t="e">
        <f t="shared" si="3862"/>
        <v>#N/A</v>
      </c>
      <c r="AT770" s="124" t="e">
        <f t="shared" si="3862"/>
        <v>#N/A</v>
      </c>
      <c r="AU770" s="124" t="e">
        <f t="shared" si="3862"/>
        <v>#N/A</v>
      </c>
      <c r="AV770" s="124" t="e">
        <f t="shared" si="3862"/>
        <v>#N/A</v>
      </c>
      <c r="AW770" s="124" t="e">
        <f t="shared" si="3862"/>
        <v>#N/A</v>
      </c>
      <c r="AX770" s="124" t="e">
        <f t="shared" si="3862"/>
        <v>#N/A</v>
      </c>
      <c r="AY770" s="124" t="e">
        <f t="shared" si="3862"/>
        <v>#N/A</v>
      </c>
      <c r="AZ770" s="124" t="e">
        <f t="shared" si="3862"/>
        <v>#N/A</v>
      </c>
      <c r="BA770" s="124" t="e">
        <f t="shared" si="3862"/>
        <v>#N/A</v>
      </c>
      <c r="BB770" s="124" t="e">
        <f t="shared" si="3863"/>
        <v>#N/A</v>
      </c>
      <c r="BC770" s="124" t="e">
        <f t="shared" si="3863"/>
        <v>#N/A</v>
      </c>
      <c r="BD770" s="124" t="e">
        <f t="shared" si="3863"/>
        <v>#N/A</v>
      </c>
      <c r="BE770" s="124" t="e">
        <f t="shared" si="3863"/>
        <v>#N/A</v>
      </c>
      <c r="BF770" s="124" t="e">
        <f t="shared" si="3863"/>
        <v>#N/A</v>
      </c>
      <c r="BG770" s="124" t="e">
        <f t="shared" si="3863"/>
        <v>#N/A</v>
      </c>
      <c r="BH770" s="124" t="e">
        <f t="shared" si="3863"/>
        <v>#N/A</v>
      </c>
      <c r="BI770" s="124" t="e">
        <f t="shared" si="3863"/>
        <v>#N/A</v>
      </c>
      <c r="BJ770" s="124" t="e">
        <f t="shared" si="3863"/>
        <v>#N/A</v>
      </c>
      <c r="BK770" s="124" t="e">
        <f t="shared" si="3863"/>
        <v>#N/A</v>
      </c>
      <c r="BL770" s="124" t="e">
        <f t="shared" si="3863"/>
        <v>#N/A</v>
      </c>
      <c r="BM770" s="124" t="e">
        <f t="shared" si="3863"/>
        <v>#N/A</v>
      </c>
      <c r="BN770" s="124" t="e">
        <f t="shared" si="3863"/>
        <v>#N/A</v>
      </c>
    </row>
    <row r="771" spans="3:66" s="124" customFormat="1" hidden="1"/>
    <row r="772" spans="3:66" s="124" customFormat="1" hidden="1">
      <c r="C772" s="124" t="s">
        <v>303</v>
      </c>
      <c r="F772" s="124">
        <f>E766</f>
        <v>0</v>
      </c>
      <c r="G772" s="124">
        <f t="shared" ref="G772:V776" si="3865">F766</f>
        <v>0</v>
      </c>
      <c r="H772" s="124">
        <f t="shared" si="3865"/>
        <v>0</v>
      </c>
      <c r="I772" s="124">
        <f t="shared" si="3865"/>
        <v>0</v>
      </c>
      <c r="J772" s="124">
        <f t="shared" si="3865"/>
        <v>0</v>
      </c>
      <c r="K772" s="124">
        <f t="shared" si="3865"/>
        <v>0</v>
      </c>
      <c r="L772" s="124">
        <f t="shared" si="3865"/>
        <v>0</v>
      </c>
      <c r="M772" s="124">
        <f t="shared" si="3865"/>
        <v>0</v>
      </c>
      <c r="N772" s="124">
        <f t="shared" si="3865"/>
        <v>0</v>
      </c>
      <c r="O772" s="124" t="e">
        <f t="shared" si="3865"/>
        <v>#N/A</v>
      </c>
      <c r="P772" s="124" t="e">
        <f t="shared" si="3865"/>
        <v>#N/A</v>
      </c>
      <c r="Q772" s="124" t="e">
        <f t="shared" si="3865"/>
        <v>#N/A</v>
      </c>
      <c r="R772" s="124" t="e">
        <f t="shared" si="3865"/>
        <v>#N/A</v>
      </c>
      <c r="S772" s="124" t="e">
        <f t="shared" si="3865"/>
        <v>#N/A</v>
      </c>
      <c r="T772" s="124" t="e">
        <f t="shared" si="3865"/>
        <v>#N/A</v>
      </c>
      <c r="U772" s="124" t="e">
        <f t="shared" si="3865"/>
        <v>#N/A</v>
      </c>
      <c r="V772" s="124" t="e">
        <f t="shared" si="3865"/>
        <v>#N/A</v>
      </c>
      <c r="W772" s="124" t="e">
        <f t="shared" ref="W772:AL776" si="3866">V766</f>
        <v>#N/A</v>
      </c>
      <c r="X772" s="124" t="e">
        <f t="shared" si="3866"/>
        <v>#N/A</v>
      </c>
      <c r="Y772" s="124" t="e">
        <f t="shared" si="3866"/>
        <v>#N/A</v>
      </c>
      <c r="Z772" s="124" t="e">
        <f t="shared" si="3866"/>
        <v>#N/A</v>
      </c>
      <c r="AA772" s="124" t="e">
        <f t="shared" si="3866"/>
        <v>#N/A</v>
      </c>
      <c r="AB772" s="124" t="e">
        <f t="shared" si="3866"/>
        <v>#N/A</v>
      </c>
      <c r="AC772" s="124" t="e">
        <f t="shared" si="3866"/>
        <v>#N/A</v>
      </c>
      <c r="AD772" s="124" t="e">
        <f t="shared" si="3866"/>
        <v>#N/A</v>
      </c>
      <c r="AE772" s="124" t="e">
        <f t="shared" si="3866"/>
        <v>#N/A</v>
      </c>
      <c r="AF772" s="124" t="e">
        <f t="shared" si="3866"/>
        <v>#N/A</v>
      </c>
      <c r="AG772" s="124" t="e">
        <f t="shared" si="3866"/>
        <v>#N/A</v>
      </c>
      <c r="AH772" s="124" t="e">
        <f t="shared" si="3866"/>
        <v>#N/A</v>
      </c>
      <c r="AI772" s="124" t="e">
        <f t="shared" si="3866"/>
        <v>#N/A</v>
      </c>
      <c r="AJ772" s="124" t="e">
        <f t="shared" si="3866"/>
        <v>#N/A</v>
      </c>
      <c r="AK772" s="124" t="e">
        <f t="shared" si="3866"/>
        <v>#N/A</v>
      </c>
      <c r="AL772" s="124" t="e">
        <f t="shared" si="3866"/>
        <v>#N/A</v>
      </c>
      <c r="AM772" s="124" t="e">
        <f t="shared" ref="AM772:BB776" si="3867">AL766</f>
        <v>#N/A</v>
      </c>
      <c r="AN772" s="124" t="e">
        <f t="shared" si="3867"/>
        <v>#N/A</v>
      </c>
      <c r="AO772" s="124" t="e">
        <f t="shared" si="3867"/>
        <v>#N/A</v>
      </c>
      <c r="AP772" s="124" t="e">
        <f t="shared" si="3867"/>
        <v>#N/A</v>
      </c>
      <c r="AQ772" s="124" t="e">
        <f t="shared" si="3867"/>
        <v>#N/A</v>
      </c>
      <c r="AR772" s="124" t="e">
        <f t="shared" si="3867"/>
        <v>#N/A</v>
      </c>
      <c r="AS772" s="124" t="e">
        <f t="shared" si="3867"/>
        <v>#N/A</v>
      </c>
      <c r="AT772" s="124" t="e">
        <f t="shared" si="3867"/>
        <v>#N/A</v>
      </c>
      <c r="AU772" s="124" t="e">
        <f t="shared" si="3867"/>
        <v>#N/A</v>
      </c>
      <c r="AV772" s="124" t="e">
        <f t="shared" si="3867"/>
        <v>#N/A</v>
      </c>
      <c r="AW772" s="124" t="e">
        <f t="shared" si="3867"/>
        <v>#N/A</v>
      </c>
      <c r="AX772" s="124" t="e">
        <f t="shared" si="3867"/>
        <v>#N/A</v>
      </c>
      <c r="AY772" s="124" t="e">
        <f t="shared" si="3867"/>
        <v>#N/A</v>
      </c>
      <c r="AZ772" s="124" t="e">
        <f t="shared" si="3867"/>
        <v>#N/A</v>
      </c>
      <c r="BA772" s="124" t="e">
        <f t="shared" si="3867"/>
        <v>#N/A</v>
      </c>
      <c r="BB772" s="124" t="e">
        <f t="shared" si="3867"/>
        <v>#N/A</v>
      </c>
      <c r="BC772" s="124" t="e">
        <f t="shared" ref="BC772:BN776" si="3868">BB766</f>
        <v>#N/A</v>
      </c>
      <c r="BD772" s="124" t="e">
        <f t="shared" si="3868"/>
        <v>#N/A</v>
      </c>
      <c r="BE772" s="124" t="e">
        <f t="shared" si="3868"/>
        <v>#N/A</v>
      </c>
      <c r="BF772" s="124" t="e">
        <f t="shared" si="3868"/>
        <v>#N/A</v>
      </c>
      <c r="BG772" s="124" t="e">
        <f t="shared" si="3868"/>
        <v>#N/A</v>
      </c>
      <c r="BH772" s="124" t="e">
        <f t="shared" si="3868"/>
        <v>#N/A</v>
      </c>
      <c r="BI772" s="124" t="e">
        <f t="shared" si="3868"/>
        <v>#N/A</v>
      </c>
      <c r="BJ772" s="124" t="e">
        <f t="shared" si="3868"/>
        <v>#N/A</v>
      </c>
      <c r="BK772" s="124" t="e">
        <f t="shared" si="3868"/>
        <v>#N/A</v>
      </c>
      <c r="BL772" s="124" t="e">
        <f t="shared" si="3868"/>
        <v>#N/A</v>
      </c>
      <c r="BM772" s="124" t="e">
        <f t="shared" si="3868"/>
        <v>#N/A</v>
      </c>
      <c r="BN772" s="124" t="e">
        <f t="shared" si="3868"/>
        <v>#N/A</v>
      </c>
    </row>
    <row r="773" spans="3:66" s="124" customFormat="1" hidden="1">
      <c r="C773" s="124" t="s">
        <v>29</v>
      </c>
      <c r="F773" s="124">
        <f t="shared" ref="F773:F776" si="3869">E767</f>
        <v>0</v>
      </c>
      <c r="G773" s="124">
        <f t="shared" si="3865"/>
        <v>0</v>
      </c>
      <c r="H773" s="124">
        <f t="shared" si="3865"/>
        <v>0</v>
      </c>
      <c r="I773" s="124">
        <f t="shared" si="3865"/>
        <v>0</v>
      </c>
      <c r="J773" s="124">
        <f t="shared" si="3865"/>
        <v>0</v>
      </c>
      <c r="K773" s="124">
        <f t="shared" si="3865"/>
        <v>0</v>
      </c>
      <c r="L773" s="124">
        <f t="shared" si="3865"/>
        <v>0</v>
      </c>
      <c r="M773" s="124">
        <f t="shared" si="3865"/>
        <v>0</v>
      </c>
      <c r="N773" s="124" t="e">
        <f t="shared" si="3865"/>
        <v>#N/A</v>
      </c>
      <c r="O773" s="124" t="e">
        <f t="shared" si="3865"/>
        <v>#N/A</v>
      </c>
      <c r="P773" s="124" t="e">
        <f t="shared" si="3865"/>
        <v>#N/A</v>
      </c>
      <c r="Q773" s="124" t="e">
        <f t="shared" si="3865"/>
        <v>#N/A</v>
      </c>
      <c r="R773" s="124" t="e">
        <f t="shared" si="3865"/>
        <v>#N/A</v>
      </c>
      <c r="S773" s="124" t="e">
        <f t="shared" si="3865"/>
        <v>#N/A</v>
      </c>
      <c r="T773" s="124" t="e">
        <f t="shared" si="3865"/>
        <v>#N/A</v>
      </c>
      <c r="U773" s="124" t="e">
        <f t="shared" si="3865"/>
        <v>#N/A</v>
      </c>
      <c r="V773" s="124" t="e">
        <f t="shared" si="3865"/>
        <v>#N/A</v>
      </c>
      <c r="W773" s="124" t="e">
        <f t="shared" si="3866"/>
        <v>#N/A</v>
      </c>
      <c r="X773" s="124" t="e">
        <f t="shared" si="3866"/>
        <v>#N/A</v>
      </c>
      <c r="Y773" s="124" t="e">
        <f t="shared" si="3866"/>
        <v>#N/A</v>
      </c>
      <c r="Z773" s="124" t="e">
        <f t="shared" si="3866"/>
        <v>#N/A</v>
      </c>
      <c r="AA773" s="124" t="e">
        <f t="shared" si="3866"/>
        <v>#N/A</v>
      </c>
      <c r="AB773" s="124" t="e">
        <f t="shared" si="3866"/>
        <v>#N/A</v>
      </c>
      <c r="AC773" s="124" t="e">
        <f t="shared" si="3866"/>
        <v>#N/A</v>
      </c>
      <c r="AD773" s="124" t="e">
        <f t="shared" si="3866"/>
        <v>#N/A</v>
      </c>
      <c r="AE773" s="124" t="e">
        <f t="shared" si="3866"/>
        <v>#N/A</v>
      </c>
      <c r="AF773" s="124" t="e">
        <f t="shared" si="3866"/>
        <v>#N/A</v>
      </c>
      <c r="AG773" s="124" t="e">
        <f t="shared" si="3866"/>
        <v>#N/A</v>
      </c>
      <c r="AH773" s="124" t="e">
        <f t="shared" si="3866"/>
        <v>#N/A</v>
      </c>
      <c r="AI773" s="124" t="e">
        <f t="shared" si="3866"/>
        <v>#N/A</v>
      </c>
      <c r="AJ773" s="124" t="e">
        <f t="shared" si="3866"/>
        <v>#N/A</v>
      </c>
      <c r="AK773" s="124" t="e">
        <f t="shared" si="3866"/>
        <v>#N/A</v>
      </c>
      <c r="AL773" s="124" t="e">
        <f t="shared" si="3866"/>
        <v>#N/A</v>
      </c>
      <c r="AM773" s="124" t="e">
        <f t="shared" si="3867"/>
        <v>#N/A</v>
      </c>
      <c r="AN773" s="124" t="e">
        <f t="shared" si="3867"/>
        <v>#N/A</v>
      </c>
      <c r="AO773" s="124" t="e">
        <f t="shared" si="3867"/>
        <v>#N/A</v>
      </c>
      <c r="AP773" s="124" t="e">
        <f t="shared" si="3867"/>
        <v>#N/A</v>
      </c>
      <c r="AQ773" s="124" t="e">
        <f t="shared" si="3867"/>
        <v>#N/A</v>
      </c>
      <c r="AR773" s="124" t="e">
        <f t="shared" si="3867"/>
        <v>#N/A</v>
      </c>
      <c r="AS773" s="124" t="e">
        <f t="shared" si="3867"/>
        <v>#N/A</v>
      </c>
      <c r="AT773" s="124" t="e">
        <f t="shared" si="3867"/>
        <v>#N/A</v>
      </c>
      <c r="AU773" s="124" t="e">
        <f t="shared" si="3867"/>
        <v>#N/A</v>
      </c>
      <c r="AV773" s="124" t="e">
        <f t="shared" si="3867"/>
        <v>#N/A</v>
      </c>
      <c r="AW773" s="124" t="e">
        <f t="shared" si="3867"/>
        <v>#N/A</v>
      </c>
      <c r="AX773" s="124" t="e">
        <f t="shared" si="3867"/>
        <v>#N/A</v>
      </c>
      <c r="AY773" s="124" t="e">
        <f t="shared" si="3867"/>
        <v>#N/A</v>
      </c>
      <c r="AZ773" s="124" t="e">
        <f t="shared" si="3867"/>
        <v>#N/A</v>
      </c>
      <c r="BA773" s="124" t="e">
        <f t="shared" si="3867"/>
        <v>#N/A</v>
      </c>
      <c r="BB773" s="124" t="e">
        <f t="shared" si="3867"/>
        <v>#N/A</v>
      </c>
      <c r="BC773" s="124" t="e">
        <f t="shared" si="3868"/>
        <v>#N/A</v>
      </c>
      <c r="BD773" s="124" t="e">
        <f t="shared" si="3868"/>
        <v>#N/A</v>
      </c>
      <c r="BE773" s="124" t="e">
        <f t="shared" si="3868"/>
        <v>#N/A</v>
      </c>
      <c r="BF773" s="124" t="e">
        <f t="shared" si="3868"/>
        <v>#N/A</v>
      </c>
      <c r="BG773" s="124" t="e">
        <f t="shared" si="3868"/>
        <v>#N/A</v>
      </c>
      <c r="BH773" s="124" t="e">
        <f t="shared" si="3868"/>
        <v>#N/A</v>
      </c>
      <c r="BI773" s="124" t="e">
        <f t="shared" si="3868"/>
        <v>#N/A</v>
      </c>
      <c r="BJ773" s="124" t="e">
        <f t="shared" si="3868"/>
        <v>#N/A</v>
      </c>
      <c r="BK773" s="124" t="e">
        <f t="shared" si="3868"/>
        <v>#N/A</v>
      </c>
      <c r="BL773" s="124" t="e">
        <f t="shared" si="3868"/>
        <v>#N/A</v>
      </c>
      <c r="BM773" s="124" t="e">
        <f t="shared" si="3868"/>
        <v>#N/A</v>
      </c>
      <c r="BN773" s="124" t="e">
        <f t="shared" si="3868"/>
        <v>#N/A</v>
      </c>
    </row>
    <row r="774" spans="3:66" s="124" customFormat="1" hidden="1">
      <c r="C774" s="124" t="s">
        <v>31</v>
      </c>
      <c r="F774" s="124">
        <f t="shared" si="3869"/>
        <v>0</v>
      </c>
      <c r="G774" s="124">
        <f t="shared" si="3865"/>
        <v>0</v>
      </c>
      <c r="H774" s="124">
        <f t="shared" si="3865"/>
        <v>0</v>
      </c>
      <c r="I774" s="124">
        <f t="shared" si="3865"/>
        <v>0</v>
      </c>
      <c r="J774" s="124">
        <f t="shared" si="3865"/>
        <v>0</v>
      </c>
      <c r="K774" s="124">
        <f t="shared" si="3865"/>
        <v>0</v>
      </c>
      <c r="L774" s="124">
        <f t="shared" si="3865"/>
        <v>0</v>
      </c>
      <c r="M774" s="124">
        <f t="shared" si="3865"/>
        <v>0</v>
      </c>
      <c r="N774" s="124" t="e">
        <f t="shared" si="3865"/>
        <v>#N/A</v>
      </c>
      <c r="O774" s="124" t="e">
        <f t="shared" si="3865"/>
        <v>#N/A</v>
      </c>
      <c r="P774" s="124" t="e">
        <f t="shared" si="3865"/>
        <v>#N/A</v>
      </c>
      <c r="Q774" s="124" t="e">
        <f t="shared" si="3865"/>
        <v>#N/A</v>
      </c>
      <c r="R774" s="124" t="e">
        <f t="shared" si="3865"/>
        <v>#N/A</v>
      </c>
      <c r="S774" s="124" t="e">
        <f t="shared" si="3865"/>
        <v>#N/A</v>
      </c>
      <c r="T774" s="124" t="e">
        <f t="shared" si="3865"/>
        <v>#N/A</v>
      </c>
      <c r="U774" s="124" t="e">
        <f t="shared" si="3865"/>
        <v>#N/A</v>
      </c>
      <c r="V774" s="124" t="e">
        <f t="shared" si="3865"/>
        <v>#N/A</v>
      </c>
      <c r="W774" s="124" t="e">
        <f t="shared" si="3866"/>
        <v>#N/A</v>
      </c>
      <c r="X774" s="124" t="e">
        <f t="shared" si="3866"/>
        <v>#N/A</v>
      </c>
      <c r="Y774" s="124" t="e">
        <f t="shared" si="3866"/>
        <v>#N/A</v>
      </c>
      <c r="Z774" s="124" t="e">
        <f t="shared" si="3866"/>
        <v>#N/A</v>
      </c>
      <c r="AA774" s="124" t="e">
        <f t="shared" si="3866"/>
        <v>#N/A</v>
      </c>
      <c r="AB774" s="124" t="e">
        <f t="shared" si="3866"/>
        <v>#N/A</v>
      </c>
      <c r="AC774" s="124" t="e">
        <f t="shared" si="3866"/>
        <v>#N/A</v>
      </c>
      <c r="AD774" s="124" t="e">
        <f t="shared" si="3866"/>
        <v>#N/A</v>
      </c>
      <c r="AE774" s="124" t="e">
        <f t="shared" si="3866"/>
        <v>#N/A</v>
      </c>
      <c r="AF774" s="124" t="e">
        <f t="shared" si="3866"/>
        <v>#N/A</v>
      </c>
      <c r="AG774" s="124" t="e">
        <f t="shared" si="3866"/>
        <v>#N/A</v>
      </c>
      <c r="AH774" s="124" t="e">
        <f t="shared" si="3866"/>
        <v>#N/A</v>
      </c>
      <c r="AI774" s="124" t="e">
        <f t="shared" si="3866"/>
        <v>#N/A</v>
      </c>
      <c r="AJ774" s="124" t="e">
        <f t="shared" si="3866"/>
        <v>#N/A</v>
      </c>
      <c r="AK774" s="124" t="e">
        <f t="shared" si="3866"/>
        <v>#N/A</v>
      </c>
      <c r="AL774" s="124" t="e">
        <f t="shared" si="3866"/>
        <v>#N/A</v>
      </c>
      <c r="AM774" s="124" t="e">
        <f t="shared" si="3867"/>
        <v>#N/A</v>
      </c>
      <c r="AN774" s="124" t="e">
        <f t="shared" si="3867"/>
        <v>#N/A</v>
      </c>
      <c r="AO774" s="124" t="e">
        <f t="shared" si="3867"/>
        <v>#N/A</v>
      </c>
      <c r="AP774" s="124" t="e">
        <f t="shared" si="3867"/>
        <v>#N/A</v>
      </c>
      <c r="AQ774" s="124" t="e">
        <f t="shared" si="3867"/>
        <v>#N/A</v>
      </c>
      <c r="AR774" s="124" t="e">
        <f t="shared" si="3867"/>
        <v>#N/A</v>
      </c>
      <c r="AS774" s="124" t="e">
        <f t="shared" si="3867"/>
        <v>#N/A</v>
      </c>
      <c r="AT774" s="124" t="e">
        <f t="shared" si="3867"/>
        <v>#N/A</v>
      </c>
      <c r="AU774" s="124" t="e">
        <f t="shared" si="3867"/>
        <v>#N/A</v>
      </c>
      <c r="AV774" s="124" t="e">
        <f t="shared" si="3867"/>
        <v>#N/A</v>
      </c>
      <c r="AW774" s="124" t="e">
        <f t="shared" si="3867"/>
        <v>#N/A</v>
      </c>
      <c r="AX774" s="124" t="e">
        <f t="shared" si="3867"/>
        <v>#N/A</v>
      </c>
      <c r="AY774" s="124" t="e">
        <f t="shared" si="3867"/>
        <v>#N/A</v>
      </c>
      <c r="AZ774" s="124" t="e">
        <f t="shared" si="3867"/>
        <v>#N/A</v>
      </c>
      <c r="BA774" s="124" t="e">
        <f t="shared" si="3867"/>
        <v>#N/A</v>
      </c>
      <c r="BB774" s="124" t="e">
        <f t="shared" si="3867"/>
        <v>#N/A</v>
      </c>
      <c r="BC774" s="124" t="e">
        <f t="shared" si="3868"/>
        <v>#N/A</v>
      </c>
      <c r="BD774" s="124" t="e">
        <f t="shared" si="3868"/>
        <v>#N/A</v>
      </c>
      <c r="BE774" s="124" t="e">
        <f t="shared" si="3868"/>
        <v>#N/A</v>
      </c>
      <c r="BF774" s="124" t="e">
        <f t="shared" si="3868"/>
        <v>#N/A</v>
      </c>
      <c r="BG774" s="124" t="e">
        <f t="shared" si="3868"/>
        <v>#N/A</v>
      </c>
      <c r="BH774" s="124" t="e">
        <f t="shared" si="3868"/>
        <v>#N/A</v>
      </c>
      <c r="BI774" s="124" t="e">
        <f t="shared" si="3868"/>
        <v>#N/A</v>
      </c>
      <c r="BJ774" s="124" t="e">
        <f t="shared" si="3868"/>
        <v>#N/A</v>
      </c>
      <c r="BK774" s="124" t="e">
        <f t="shared" si="3868"/>
        <v>#N/A</v>
      </c>
      <c r="BL774" s="124" t="e">
        <f t="shared" si="3868"/>
        <v>#N/A</v>
      </c>
      <c r="BM774" s="124" t="e">
        <f t="shared" si="3868"/>
        <v>#N/A</v>
      </c>
      <c r="BN774" s="124" t="e">
        <f t="shared" si="3868"/>
        <v>#N/A</v>
      </c>
    </row>
    <row r="775" spans="3:66" s="124" customFormat="1" hidden="1">
      <c r="C775" s="124" t="s">
        <v>33</v>
      </c>
      <c r="F775" s="124">
        <f t="shared" si="3869"/>
        <v>0</v>
      </c>
      <c r="G775" s="124">
        <f t="shared" si="3865"/>
        <v>0</v>
      </c>
      <c r="H775" s="124">
        <f t="shared" si="3865"/>
        <v>0</v>
      </c>
      <c r="I775" s="124">
        <f t="shared" si="3865"/>
        <v>0</v>
      </c>
      <c r="J775" s="124">
        <f t="shared" si="3865"/>
        <v>0</v>
      </c>
      <c r="K775" s="124">
        <f t="shared" si="3865"/>
        <v>0</v>
      </c>
      <c r="L775" s="124">
        <f t="shared" si="3865"/>
        <v>0</v>
      </c>
      <c r="M775" s="124">
        <f t="shared" si="3865"/>
        <v>0</v>
      </c>
      <c r="N775" s="124" t="e">
        <f t="shared" si="3865"/>
        <v>#N/A</v>
      </c>
      <c r="O775" s="124" t="e">
        <f t="shared" si="3865"/>
        <v>#N/A</v>
      </c>
      <c r="P775" s="124" t="e">
        <f t="shared" si="3865"/>
        <v>#N/A</v>
      </c>
      <c r="Q775" s="124" t="e">
        <f t="shared" si="3865"/>
        <v>#N/A</v>
      </c>
      <c r="R775" s="124" t="e">
        <f t="shared" si="3865"/>
        <v>#N/A</v>
      </c>
      <c r="S775" s="124" t="e">
        <f t="shared" si="3865"/>
        <v>#N/A</v>
      </c>
      <c r="T775" s="124" t="e">
        <f t="shared" si="3865"/>
        <v>#N/A</v>
      </c>
      <c r="U775" s="124" t="e">
        <f t="shared" si="3865"/>
        <v>#N/A</v>
      </c>
      <c r="V775" s="124" t="e">
        <f t="shared" si="3865"/>
        <v>#N/A</v>
      </c>
      <c r="W775" s="124" t="e">
        <f t="shared" si="3866"/>
        <v>#N/A</v>
      </c>
      <c r="X775" s="124" t="e">
        <f t="shared" si="3866"/>
        <v>#N/A</v>
      </c>
      <c r="Y775" s="124" t="e">
        <f t="shared" si="3866"/>
        <v>#N/A</v>
      </c>
      <c r="Z775" s="124" t="e">
        <f t="shared" si="3866"/>
        <v>#N/A</v>
      </c>
      <c r="AA775" s="124" t="e">
        <f t="shared" si="3866"/>
        <v>#N/A</v>
      </c>
      <c r="AB775" s="124" t="e">
        <f t="shared" si="3866"/>
        <v>#N/A</v>
      </c>
      <c r="AC775" s="124" t="e">
        <f t="shared" si="3866"/>
        <v>#N/A</v>
      </c>
      <c r="AD775" s="124" t="e">
        <f t="shared" si="3866"/>
        <v>#N/A</v>
      </c>
      <c r="AE775" s="124" t="e">
        <f t="shared" si="3866"/>
        <v>#N/A</v>
      </c>
      <c r="AF775" s="124" t="e">
        <f t="shared" si="3866"/>
        <v>#N/A</v>
      </c>
      <c r="AG775" s="124" t="e">
        <f t="shared" si="3866"/>
        <v>#N/A</v>
      </c>
      <c r="AH775" s="124" t="e">
        <f t="shared" si="3866"/>
        <v>#N/A</v>
      </c>
      <c r="AI775" s="124" t="e">
        <f t="shared" si="3866"/>
        <v>#N/A</v>
      </c>
      <c r="AJ775" s="124" t="e">
        <f t="shared" si="3866"/>
        <v>#N/A</v>
      </c>
      <c r="AK775" s="124" t="e">
        <f t="shared" si="3866"/>
        <v>#N/A</v>
      </c>
      <c r="AL775" s="124" t="e">
        <f t="shared" si="3866"/>
        <v>#N/A</v>
      </c>
      <c r="AM775" s="124" t="e">
        <f t="shared" si="3867"/>
        <v>#N/A</v>
      </c>
      <c r="AN775" s="124" t="e">
        <f t="shared" si="3867"/>
        <v>#N/A</v>
      </c>
      <c r="AO775" s="124" t="e">
        <f t="shared" si="3867"/>
        <v>#N/A</v>
      </c>
      <c r="AP775" s="124" t="e">
        <f t="shared" si="3867"/>
        <v>#N/A</v>
      </c>
      <c r="AQ775" s="124" t="e">
        <f t="shared" si="3867"/>
        <v>#N/A</v>
      </c>
      <c r="AR775" s="124" t="e">
        <f t="shared" si="3867"/>
        <v>#N/A</v>
      </c>
      <c r="AS775" s="124" t="e">
        <f t="shared" si="3867"/>
        <v>#N/A</v>
      </c>
      <c r="AT775" s="124" t="e">
        <f t="shared" si="3867"/>
        <v>#N/A</v>
      </c>
      <c r="AU775" s="124" t="e">
        <f t="shared" si="3867"/>
        <v>#N/A</v>
      </c>
      <c r="AV775" s="124" t="e">
        <f t="shared" si="3867"/>
        <v>#N/A</v>
      </c>
      <c r="AW775" s="124" t="e">
        <f t="shared" si="3867"/>
        <v>#N/A</v>
      </c>
      <c r="AX775" s="124" t="e">
        <f t="shared" si="3867"/>
        <v>#N/A</v>
      </c>
      <c r="AY775" s="124" t="e">
        <f t="shared" si="3867"/>
        <v>#N/A</v>
      </c>
      <c r="AZ775" s="124" t="e">
        <f t="shared" si="3867"/>
        <v>#N/A</v>
      </c>
      <c r="BA775" s="124" t="e">
        <f t="shared" si="3867"/>
        <v>#N/A</v>
      </c>
      <c r="BB775" s="124" t="e">
        <f t="shared" si="3867"/>
        <v>#N/A</v>
      </c>
      <c r="BC775" s="124" t="e">
        <f t="shared" si="3868"/>
        <v>#N/A</v>
      </c>
      <c r="BD775" s="124" t="e">
        <f t="shared" si="3868"/>
        <v>#N/A</v>
      </c>
      <c r="BE775" s="124" t="e">
        <f t="shared" si="3868"/>
        <v>#N/A</v>
      </c>
      <c r="BF775" s="124" t="e">
        <f t="shared" si="3868"/>
        <v>#N/A</v>
      </c>
      <c r="BG775" s="124" t="e">
        <f t="shared" si="3868"/>
        <v>#N/A</v>
      </c>
      <c r="BH775" s="124" t="e">
        <f t="shared" si="3868"/>
        <v>#N/A</v>
      </c>
      <c r="BI775" s="124" t="e">
        <f t="shared" si="3868"/>
        <v>#N/A</v>
      </c>
      <c r="BJ775" s="124" t="e">
        <f t="shared" si="3868"/>
        <v>#N/A</v>
      </c>
      <c r="BK775" s="124" t="e">
        <f t="shared" si="3868"/>
        <v>#N/A</v>
      </c>
      <c r="BL775" s="124" t="e">
        <f t="shared" si="3868"/>
        <v>#N/A</v>
      </c>
      <c r="BM775" s="124" t="e">
        <f t="shared" si="3868"/>
        <v>#N/A</v>
      </c>
      <c r="BN775" s="124" t="e">
        <f t="shared" si="3868"/>
        <v>#N/A</v>
      </c>
    </row>
    <row r="776" spans="3:66" s="124" customFormat="1" hidden="1">
      <c r="C776" s="124" t="s">
        <v>304</v>
      </c>
      <c r="F776" s="124">
        <f t="shared" si="3869"/>
        <v>0</v>
      </c>
      <c r="G776" s="124">
        <f t="shared" si="3865"/>
        <v>0</v>
      </c>
      <c r="H776" s="124">
        <f t="shared" si="3865"/>
        <v>0</v>
      </c>
      <c r="I776" s="124">
        <f t="shared" si="3865"/>
        <v>0</v>
      </c>
      <c r="J776" s="124">
        <f t="shared" si="3865"/>
        <v>0</v>
      </c>
      <c r="K776" s="124">
        <f t="shared" si="3865"/>
        <v>0</v>
      </c>
      <c r="L776" s="124">
        <f t="shared" si="3865"/>
        <v>0</v>
      </c>
      <c r="M776" s="124">
        <f t="shared" si="3865"/>
        <v>0</v>
      </c>
      <c r="N776" s="124" t="e">
        <f t="shared" si="3865"/>
        <v>#N/A</v>
      </c>
      <c r="O776" s="124" t="e">
        <f t="shared" si="3865"/>
        <v>#N/A</v>
      </c>
      <c r="P776" s="124" t="e">
        <f t="shared" si="3865"/>
        <v>#N/A</v>
      </c>
      <c r="Q776" s="124" t="e">
        <f t="shared" si="3865"/>
        <v>#N/A</v>
      </c>
      <c r="R776" s="124" t="e">
        <f t="shared" si="3865"/>
        <v>#N/A</v>
      </c>
      <c r="S776" s="124" t="e">
        <f t="shared" si="3865"/>
        <v>#N/A</v>
      </c>
      <c r="T776" s="124" t="e">
        <f t="shared" si="3865"/>
        <v>#N/A</v>
      </c>
      <c r="U776" s="124" t="e">
        <f t="shared" si="3865"/>
        <v>#N/A</v>
      </c>
      <c r="V776" s="124" t="e">
        <f t="shared" si="3865"/>
        <v>#N/A</v>
      </c>
      <c r="W776" s="124" t="e">
        <f t="shared" si="3866"/>
        <v>#N/A</v>
      </c>
      <c r="X776" s="124" t="e">
        <f t="shared" si="3866"/>
        <v>#N/A</v>
      </c>
      <c r="Y776" s="124" t="e">
        <f t="shared" si="3866"/>
        <v>#N/A</v>
      </c>
      <c r="Z776" s="124" t="e">
        <f t="shared" si="3866"/>
        <v>#N/A</v>
      </c>
      <c r="AA776" s="124" t="e">
        <f t="shared" si="3866"/>
        <v>#N/A</v>
      </c>
      <c r="AB776" s="124" t="e">
        <f t="shared" si="3866"/>
        <v>#N/A</v>
      </c>
      <c r="AC776" s="124" t="e">
        <f t="shared" si="3866"/>
        <v>#N/A</v>
      </c>
      <c r="AD776" s="124" t="e">
        <f t="shared" si="3866"/>
        <v>#N/A</v>
      </c>
      <c r="AE776" s="124" t="e">
        <f t="shared" si="3866"/>
        <v>#N/A</v>
      </c>
      <c r="AF776" s="124" t="e">
        <f t="shared" si="3866"/>
        <v>#N/A</v>
      </c>
      <c r="AG776" s="124" t="e">
        <f t="shared" si="3866"/>
        <v>#N/A</v>
      </c>
      <c r="AH776" s="124" t="e">
        <f t="shared" si="3866"/>
        <v>#N/A</v>
      </c>
      <c r="AI776" s="124" t="e">
        <f t="shared" si="3866"/>
        <v>#N/A</v>
      </c>
      <c r="AJ776" s="124" t="e">
        <f t="shared" si="3866"/>
        <v>#N/A</v>
      </c>
      <c r="AK776" s="124" t="e">
        <f t="shared" si="3866"/>
        <v>#N/A</v>
      </c>
      <c r="AL776" s="124" t="e">
        <f t="shared" si="3866"/>
        <v>#N/A</v>
      </c>
      <c r="AM776" s="124" t="e">
        <f t="shared" si="3867"/>
        <v>#N/A</v>
      </c>
      <c r="AN776" s="124" t="e">
        <f t="shared" si="3867"/>
        <v>#N/A</v>
      </c>
      <c r="AO776" s="124" t="e">
        <f t="shared" si="3867"/>
        <v>#N/A</v>
      </c>
      <c r="AP776" s="124" t="e">
        <f t="shared" si="3867"/>
        <v>#N/A</v>
      </c>
      <c r="AQ776" s="124" t="e">
        <f t="shared" si="3867"/>
        <v>#N/A</v>
      </c>
      <c r="AR776" s="124" t="e">
        <f t="shared" si="3867"/>
        <v>#N/A</v>
      </c>
      <c r="AS776" s="124" t="e">
        <f t="shared" si="3867"/>
        <v>#N/A</v>
      </c>
      <c r="AT776" s="124" t="e">
        <f t="shared" si="3867"/>
        <v>#N/A</v>
      </c>
      <c r="AU776" s="124" t="e">
        <f t="shared" si="3867"/>
        <v>#N/A</v>
      </c>
      <c r="AV776" s="124" t="e">
        <f t="shared" si="3867"/>
        <v>#N/A</v>
      </c>
      <c r="AW776" s="124" t="e">
        <f t="shared" si="3867"/>
        <v>#N/A</v>
      </c>
      <c r="AX776" s="124" t="e">
        <f t="shared" si="3867"/>
        <v>#N/A</v>
      </c>
      <c r="AY776" s="124" t="e">
        <f t="shared" si="3867"/>
        <v>#N/A</v>
      </c>
      <c r="AZ776" s="124" t="e">
        <f t="shared" si="3867"/>
        <v>#N/A</v>
      </c>
      <c r="BA776" s="124" t="e">
        <f t="shared" si="3867"/>
        <v>#N/A</v>
      </c>
      <c r="BB776" s="124" t="e">
        <f t="shared" si="3867"/>
        <v>#N/A</v>
      </c>
      <c r="BC776" s="124" t="e">
        <f t="shared" si="3868"/>
        <v>#N/A</v>
      </c>
      <c r="BD776" s="124" t="e">
        <f t="shared" si="3868"/>
        <v>#N/A</v>
      </c>
      <c r="BE776" s="124" t="e">
        <f t="shared" si="3868"/>
        <v>#N/A</v>
      </c>
      <c r="BF776" s="124" t="e">
        <f t="shared" si="3868"/>
        <v>#N/A</v>
      </c>
      <c r="BG776" s="124" t="e">
        <f t="shared" si="3868"/>
        <v>#N/A</v>
      </c>
      <c r="BH776" s="124" t="e">
        <f t="shared" si="3868"/>
        <v>#N/A</v>
      </c>
      <c r="BI776" s="124" t="e">
        <f t="shared" si="3868"/>
        <v>#N/A</v>
      </c>
      <c r="BJ776" s="124" t="e">
        <f t="shared" si="3868"/>
        <v>#N/A</v>
      </c>
      <c r="BK776" s="124" t="e">
        <f t="shared" si="3868"/>
        <v>#N/A</v>
      </c>
      <c r="BL776" s="124" t="e">
        <f t="shared" si="3868"/>
        <v>#N/A</v>
      </c>
      <c r="BM776" s="124" t="e">
        <f t="shared" si="3868"/>
        <v>#N/A</v>
      </c>
      <c r="BN776" s="124" t="e">
        <f t="shared" si="3868"/>
        <v>#N/A</v>
      </c>
    </row>
    <row r="777" spans="3:66" s="124" customFormat="1" hidden="1"/>
    <row r="778" spans="3:66" s="124" customFormat="1" hidden="1">
      <c r="C778" s="124" t="s">
        <v>303</v>
      </c>
      <c r="G778" s="124">
        <f>F772</f>
        <v>0</v>
      </c>
      <c r="H778" s="124">
        <f t="shared" ref="H778:W782" si="3870">G772</f>
        <v>0</v>
      </c>
      <c r="I778" s="124">
        <f t="shared" si="3870"/>
        <v>0</v>
      </c>
      <c r="J778" s="124">
        <f t="shared" si="3870"/>
        <v>0</v>
      </c>
      <c r="K778" s="124">
        <f t="shared" si="3870"/>
        <v>0</v>
      </c>
      <c r="L778" s="124">
        <f t="shared" si="3870"/>
        <v>0</v>
      </c>
      <c r="M778" s="124">
        <f t="shared" si="3870"/>
        <v>0</v>
      </c>
      <c r="N778" s="124">
        <f t="shared" si="3870"/>
        <v>0</v>
      </c>
      <c r="O778" s="124">
        <f t="shared" si="3870"/>
        <v>0</v>
      </c>
      <c r="P778" s="124" t="e">
        <f t="shared" si="3870"/>
        <v>#N/A</v>
      </c>
      <c r="Q778" s="124" t="e">
        <f t="shared" si="3870"/>
        <v>#N/A</v>
      </c>
      <c r="R778" s="124" t="e">
        <f t="shared" si="3870"/>
        <v>#N/A</v>
      </c>
      <c r="S778" s="124" t="e">
        <f t="shared" si="3870"/>
        <v>#N/A</v>
      </c>
      <c r="T778" s="124" t="e">
        <f t="shared" si="3870"/>
        <v>#N/A</v>
      </c>
      <c r="U778" s="124" t="e">
        <f t="shared" si="3870"/>
        <v>#N/A</v>
      </c>
      <c r="V778" s="124" t="e">
        <f t="shared" si="3870"/>
        <v>#N/A</v>
      </c>
      <c r="W778" s="124" t="e">
        <f t="shared" si="3870"/>
        <v>#N/A</v>
      </c>
      <c r="X778" s="124" t="e">
        <f t="shared" ref="X778:AM782" si="3871">W772</f>
        <v>#N/A</v>
      </c>
      <c r="Y778" s="124" t="e">
        <f t="shared" si="3871"/>
        <v>#N/A</v>
      </c>
      <c r="Z778" s="124" t="e">
        <f t="shared" si="3871"/>
        <v>#N/A</v>
      </c>
      <c r="AA778" s="124" t="e">
        <f t="shared" si="3871"/>
        <v>#N/A</v>
      </c>
      <c r="AB778" s="124" t="e">
        <f t="shared" si="3871"/>
        <v>#N/A</v>
      </c>
      <c r="AC778" s="124" t="e">
        <f t="shared" si="3871"/>
        <v>#N/A</v>
      </c>
      <c r="AD778" s="124" t="e">
        <f t="shared" si="3871"/>
        <v>#N/A</v>
      </c>
      <c r="AE778" s="124" t="e">
        <f t="shared" si="3871"/>
        <v>#N/A</v>
      </c>
      <c r="AF778" s="124" t="e">
        <f t="shared" si="3871"/>
        <v>#N/A</v>
      </c>
      <c r="AG778" s="124" t="e">
        <f t="shared" si="3871"/>
        <v>#N/A</v>
      </c>
      <c r="AH778" s="124" t="e">
        <f t="shared" si="3871"/>
        <v>#N/A</v>
      </c>
      <c r="AI778" s="124" t="e">
        <f t="shared" si="3871"/>
        <v>#N/A</v>
      </c>
      <c r="AJ778" s="124" t="e">
        <f t="shared" si="3871"/>
        <v>#N/A</v>
      </c>
      <c r="AK778" s="124" t="e">
        <f t="shared" si="3871"/>
        <v>#N/A</v>
      </c>
      <c r="AL778" s="124" t="e">
        <f t="shared" si="3871"/>
        <v>#N/A</v>
      </c>
      <c r="AM778" s="124" t="e">
        <f t="shared" si="3871"/>
        <v>#N/A</v>
      </c>
      <c r="AN778" s="124" t="e">
        <f t="shared" ref="AN778:BC782" si="3872">AM772</f>
        <v>#N/A</v>
      </c>
      <c r="AO778" s="124" t="e">
        <f t="shared" si="3872"/>
        <v>#N/A</v>
      </c>
      <c r="AP778" s="124" t="e">
        <f t="shared" si="3872"/>
        <v>#N/A</v>
      </c>
      <c r="AQ778" s="124" t="e">
        <f t="shared" si="3872"/>
        <v>#N/A</v>
      </c>
      <c r="AR778" s="124" t="e">
        <f t="shared" si="3872"/>
        <v>#N/A</v>
      </c>
      <c r="AS778" s="124" t="e">
        <f t="shared" si="3872"/>
        <v>#N/A</v>
      </c>
      <c r="AT778" s="124" t="e">
        <f t="shared" si="3872"/>
        <v>#N/A</v>
      </c>
      <c r="AU778" s="124" t="e">
        <f t="shared" si="3872"/>
        <v>#N/A</v>
      </c>
      <c r="AV778" s="124" t="e">
        <f t="shared" si="3872"/>
        <v>#N/A</v>
      </c>
      <c r="AW778" s="124" t="e">
        <f t="shared" si="3872"/>
        <v>#N/A</v>
      </c>
      <c r="AX778" s="124" t="e">
        <f t="shared" si="3872"/>
        <v>#N/A</v>
      </c>
      <c r="AY778" s="124" t="e">
        <f t="shared" si="3872"/>
        <v>#N/A</v>
      </c>
      <c r="AZ778" s="124" t="e">
        <f t="shared" si="3872"/>
        <v>#N/A</v>
      </c>
      <c r="BA778" s="124" t="e">
        <f t="shared" si="3872"/>
        <v>#N/A</v>
      </c>
      <c r="BB778" s="124" t="e">
        <f t="shared" si="3872"/>
        <v>#N/A</v>
      </c>
      <c r="BC778" s="124" t="e">
        <f t="shared" si="3872"/>
        <v>#N/A</v>
      </c>
      <c r="BD778" s="124" t="e">
        <f t="shared" ref="BD778:BN782" si="3873">BC772</f>
        <v>#N/A</v>
      </c>
      <c r="BE778" s="124" t="e">
        <f t="shared" si="3873"/>
        <v>#N/A</v>
      </c>
      <c r="BF778" s="124" t="e">
        <f t="shared" si="3873"/>
        <v>#N/A</v>
      </c>
      <c r="BG778" s="124" t="e">
        <f t="shared" si="3873"/>
        <v>#N/A</v>
      </c>
      <c r="BH778" s="124" t="e">
        <f t="shared" si="3873"/>
        <v>#N/A</v>
      </c>
      <c r="BI778" s="124" t="e">
        <f t="shared" si="3873"/>
        <v>#N/A</v>
      </c>
      <c r="BJ778" s="124" t="e">
        <f t="shared" si="3873"/>
        <v>#N/A</v>
      </c>
      <c r="BK778" s="124" t="e">
        <f t="shared" si="3873"/>
        <v>#N/A</v>
      </c>
      <c r="BL778" s="124" t="e">
        <f t="shared" si="3873"/>
        <v>#N/A</v>
      </c>
      <c r="BM778" s="124" t="e">
        <f t="shared" si="3873"/>
        <v>#N/A</v>
      </c>
      <c r="BN778" s="124" t="e">
        <f t="shared" si="3873"/>
        <v>#N/A</v>
      </c>
    </row>
    <row r="779" spans="3:66" s="124" customFormat="1" hidden="1">
      <c r="C779" s="124" t="s">
        <v>29</v>
      </c>
      <c r="G779" s="124">
        <f t="shared" ref="G779:G782" si="3874">F773</f>
        <v>0</v>
      </c>
      <c r="H779" s="124">
        <f t="shared" si="3870"/>
        <v>0</v>
      </c>
      <c r="I779" s="124">
        <f t="shared" si="3870"/>
        <v>0</v>
      </c>
      <c r="J779" s="124">
        <f t="shared" si="3870"/>
        <v>0</v>
      </c>
      <c r="K779" s="124">
        <f t="shared" si="3870"/>
        <v>0</v>
      </c>
      <c r="L779" s="124">
        <f t="shared" si="3870"/>
        <v>0</v>
      </c>
      <c r="M779" s="124">
        <f t="shared" si="3870"/>
        <v>0</v>
      </c>
      <c r="N779" s="124">
        <f t="shared" si="3870"/>
        <v>0</v>
      </c>
      <c r="O779" s="124" t="e">
        <f t="shared" si="3870"/>
        <v>#N/A</v>
      </c>
      <c r="P779" s="124" t="e">
        <f t="shared" si="3870"/>
        <v>#N/A</v>
      </c>
      <c r="Q779" s="124" t="e">
        <f t="shared" si="3870"/>
        <v>#N/A</v>
      </c>
      <c r="R779" s="124" t="e">
        <f t="shared" si="3870"/>
        <v>#N/A</v>
      </c>
      <c r="S779" s="124" t="e">
        <f t="shared" si="3870"/>
        <v>#N/A</v>
      </c>
      <c r="T779" s="124" t="e">
        <f t="shared" si="3870"/>
        <v>#N/A</v>
      </c>
      <c r="U779" s="124" t="e">
        <f t="shared" si="3870"/>
        <v>#N/A</v>
      </c>
      <c r="V779" s="124" t="e">
        <f t="shared" si="3870"/>
        <v>#N/A</v>
      </c>
      <c r="W779" s="124" t="e">
        <f t="shared" si="3870"/>
        <v>#N/A</v>
      </c>
      <c r="X779" s="124" t="e">
        <f t="shared" si="3871"/>
        <v>#N/A</v>
      </c>
      <c r="Y779" s="124" t="e">
        <f t="shared" si="3871"/>
        <v>#N/A</v>
      </c>
      <c r="Z779" s="124" t="e">
        <f t="shared" si="3871"/>
        <v>#N/A</v>
      </c>
      <c r="AA779" s="124" t="e">
        <f t="shared" si="3871"/>
        <v>#N/A</v>
      </c>
      <c r="AB779" s="124" t="e">
        <f t="shared" si="3871"/>
        <v>#N/A</v>
      </c>
      <c r="AC779" s="124" t="e">
        <f t="shared" si="3871"/>
        <v>#N/A</v>
      </c>
      <c r="AD779" s="124" t="e">
        <f t="shared" si="3871"/>
        <v>#N/A</v>
      </c>
      <c r="AE779" s="124" t="e">
        <f t="shared" si="3871"/>
        <v>#N/A</v>
      </c>
      <c r="AF779" s="124" t="e">
        <f t="shared" si="3871"/>
        <v>#N/A</v>
      </c>
      <c r="AG779" s="124" t="e">
        <f t="shared" si="3871"/>
        <v>#N/A</v>
      </c>
      <c r="AH779" s="124" t="e">
        <f t="shared" si="3871"/>
        <v>#N/A</v>
      </c>
      <c r="AI779" s="124" t="e">
        <f t="shared" si="3871"/>
        <v>#N/A</v>
      </c>
      <c r="AJ779" s="124" t="e">
        <f t="shared" si="3871"/>
        <v>#N/A</v>
      </c>
      <c r="AK779" s="124" t="e">
        <f t="shared" si="3871"/>
        <v>#N/A</v>
      </c>
      <c r="AL779" s="124" t="e">
        <f t="shared" si="3871"/>
        <v>#N/A</v>
      </c>
      <c r="AM779" s="124" t="e">
        <f t="shared" si="3871"/>
        <v>#N/A</v>
      </c>
      <c r="AN779" s="124" t="e">
        <f t="shared" si="3872"/>
        <v>#N/A</v>
      </c>
      <c r="AO779" s="124" t="e">
        <f t="shared" si="3872"/>
        <v>#N/A</v>
      </c>
      <c r="AP779" s="124" t="e">
        <f t="shared" si="3872"/>
        <v>#N/A</v>
      </c>
      <c r="AQ779" s="124" t="e">
        <f t="shared" si="3872"/>
        <v>#N/A</v>
      </c>
      <c r="AR779" s="124" t="e">
        <f t="shared" si="3872"/>
        <v>#N/A</v>
      </c>
      <c r="AS779" s="124" t="e">
        <f t="shared" si="3872"/>
        <v>#N/A</v>
      </c>
      <c r="AT779" s="124" t="e">
        <f t="shared" si="3872"/>
        <v>#N/A</v>
      </c>
      <c r="AU779" s="124" t="e">
        <f t="shared" si="3872"/>
        <v>#N/A</v>
      </c>
      <c r="AV779" s="124" t="e">
        <f t="shared" si="3872"/>
        <v>#N/A</v>
      </c>
      <c r="AW779" s="124" t="e">
        <f t="shared" si="3872"/>
        <v>#N/A</v>
      </c>
      <c r="AX779" s="124" t="e">
        <f t="shared" si="3872"/>
        <v>#N/A</v>
      </c>
      <c r="AY779" s="124" t="e">
        <f t="shared" si="3872"/>
        <v>#N/A</v>
      </c>
      <c r="AZ779" s="124" t="e">
        <f t="shared" si="3872"/>
        <v>#N/A</v>
      </c>
      <c r="BA779" s="124" t="e">
        <f t="shared" si="3872"/>
        <v>#N/A</v>
      </c>
      <c r="BB779" s="124" t="e">
        <f t="shared" si="3872"/>
        <v>#N/A</v>
      </c>
      <c r="BC779" s="124" t="e">
        <f t="shared" si="3872"/>
        <v>#N/A</v>
      </c>
      <c r="BD779" s="124" t="e">
        <f t="shared" si="3873"/>
        <v>#N/A</v>
      </c>
      <c r="BE779" s="124" t="e">
        <f t="shared" si="3873"/>
        <v>#N/A</v>
      </c>
      <c r="BF779" s="124" t="e">
        <f t="shared" si="3873"/>
        <v>#N/A</v>
      </c>
      <c r="BG779" s="124" t="e">
        <f t="shared" si="3873"/>
        <v>#N/A</v>
      </c>
      <c r="BH779" s="124" t="e">
        <f t="shared" si="3873"/>
        <v>#N/A</v>
      </c>
      <c r="BI779" s="124" t="e">
        <f t="shared" si="3873"/>
        <v>#N/A</v>
      </c>
      <c r="BJ779" s="124" t="e">
        <f t="shared" si="3873"/>
        <v>#N/A</v>
      </c>
      <c r="BK779" s="124" t="e">
        <f t="shared" si="3873"/>
        <v>#N/A</v>
      </c>
      <c r="BL779" s="124" t="e">
        <f t="shared" si="3873"/>
        <v>#N/A</v>
      </c>
      <c r="BM779" s="124" t="e">
        <f t="shared" si="3873"/>
        <v>#N/A</v>
      </c>
      <c r="BN779" s="124" t="e">
        <f t="shared" si="3873"/>
        <v>#N/A</v>
      </c>
    </row>
    <row r="780" spans="3:66" s="124" customFormat="1" hidden="1">
      <c r="C780" s="124" t="s">
        <v>31</v>
      </c>
      <c r="G780" s="124">
        <f t="shared" si="3874"/>
        <v>0</v>
      </c>
      <c r="H780" s="124">
        <f t="shared" si="3870"/>
        <v>0</v>
      </c>
      <c r="I780" s="124">
        <f t="shared" si="3870"/>
        <v>0</v>
      </c>
      <c r="J780" s="124">
        <f t="shared" si="3870"/>
        <v>0</v>
      </c>
      <c r="K780" s="124">
        <f t="shared" si="3870"/>
        <v>0</v>
      </c>
      <c r="L780" s="124">
        <f t="shared" si="3870"/>
        <v>0</v>
      </c>
      <c r="M780" s="124">
        <f t="shared" si="3870"/>
        <v>0</v>
      </c>
      <c r="N780" s="124">
        <f t="shared" si="3870"/>
        <v>0</v>
      </c>
      <c r="O780" s="124" t="e">
        <f t="shared" si="3870"/>
        <v>#N/A</v>
      </c>
      <c r="P780" s="124" t="e">
        <f t="shared" si="3870"/>
        <v>#N/A</v>
      </c>
      <c r="Q780" s="124" t="e">
        <f t="shared" si="3870"/>
        <v>#N/A</v>
      </c>
      <c r="R780" s="124" t="e">
        <f t="shared" si="3870"/>
        <v>#N/A</v>
      </c>
      <c r="S780" s="124" t="e">
        <f t="shared" si="3870"/>
        <v>#N/A</v>
      </c>
      <c r="T780" s="124" t="e">
        <f t="shared" si="3870"/>
        <v>#N/A</v>
      </c>
      <c r="U780" s="124" t="e">
        <f t="shared" si="3870"/>
        <v>#N/A</v>
      </c>
      <c r="V780" s="124" t="e">
        <f t="shared" si="3870"/>
        <v>#N/A</v>
      </c>
      <c r="W780" s="124" t="e">
        <f t="shared" si="3870"/>
        <v>#N/A</v>
      </c>
      <c r="X780" s="124" t="e">
        <f t="shared" si="3871"/>
        <v>#N/A</v>
      </c>
      <c r="Y780" s="124" t="e">
        <f t="shared" si="3871"/>
        <v>#N/A</v>
      </c>
      <c r="Z780" s="124" t="e">
        <f t="shared" si="3871"/>
        <v>#N/A</v>
      </c>
      <c r="AA780" s="124" t="e">
        <f t="shared" si="3871"/>
        <v>#N/A</v>
      </c>
      <c r="AB780" s="124" t="e">
        <f t="shared" si="3871"/>
        <v>#N/A</v>
      </c>
      <c r="AC780" s="124" t="e">
        <f t="shared" si="3871"/>
        <v>#N/A</v>
      </c>
      <c r="AD780" s="124" t="e">
        <f t="shared" si="3871"/>
        <v>#N/A</v>
      </c>
      <c r="AE780" s="124" t="e">
        <f t="shared" si="3871"/>
        <v>#N/A</v>
      </c>
      <c r="AF780" s="124" t="e">
        <f t="shared" si="3871"/>
        <v>#N/A</v>
      </c>
      <c r="AG780" s="124" t="e">
        <f t="shared" si="3871"/>
        <v>#N/A</v>
      </c>
      <c r="AH780" s="124" t="e">
        <f t="shared" si="3871"/>
        <v>#N/A</v>
      </c>
      <c r="AI780" s="124" t="e">
        <f t="shared" si="3871"/>
        <v>#N/A</v>
      </c>
      <c r="AJ780" s="124" t="e">
        <f t="shared" si="3871"/>
        <v>#N/A</v>
      </c>
      <c r="AK780" s="124" t="e">
        <f t="shared" si="3871"/>
        <v>#N/A</v>
      </c>
      <c r="AL780" s="124" t="e">
        <f t="shared" si="3871"/>
        <v>#N/A</v>
      </c>
      <c r="AM780" s="124" t="e">
        <f t="shared" si="3871"/>
        <v>#N/A</v>
      </c>
      <c r="AN780" s="124" t="e">
        <f t="shared" si="3872"/>
        <v>#N/A</v>
      </c>
      <c r="AO780" s="124" t="e">
        <f t="shared" si="3872"/>
        <v>#N/A</v>
      </c>
      <c r="AP780" s="124" t="e">
        <f t="shared" si="3872"/>
        <v>#N/A</v>
      </c>
      <c r="AQ780" s="124" t="e">
        <f t="shared" si="3872"/>
        <v>#N/A</v>
      </c>
      <c r="AR780" s="124" t="e">
        <f t="shared" si="3872"/>
        <v>#N/A</v>
      </c>
      <c r="AS780" s="124" t="e">
        <f t="shared" si="3872"/>
        <v>#N/A</v>
      </c>
      <c r="AT780" s="124" t="e">
        <f t="shared" si="3872"/>
        <v>#N/A</v>
      </c>
      <c r="AU780" s="124" t="e">
        <f t="shared" si="3872"/>
        <v>#N/A</v>
      </c>
      <c r="AV780" s="124" t="e">
        <f t="shared" si="3872"/>
        <v>#N/A</v>
      </c>
      <c r="AW780" s="124" t="e">
        <f t="shared" si="3872"/>
        <v>#N/A</v>
      </c>
      <c r="AX780" s="124" t="e">
        <f t="shared" si="3872"/>
        <v>#N/A</v>
      </c>
      <c r="AY780" s="124" t="e">
        <f t="shared" si="3872"/>
        <v>#N/A</v>
      </c>
      <c r="AZ780" s="124" t="e">
        <f t="shared" si="3872"/>
        <v>#N/A</v>
      </c>
      <c r="BA780" s="124" t="e">
        <f t="shared" si="3872"/>
        <v>#N/A</v>
      </c>
      <c r="BB780" s="124" t="e">
        <f t="shared" si="3872"/>
        <v>#N/A</v>
      </c>
      <c r="BC780" s="124" t="e">
        <f t="shared" si="3872"/>
        <v>#N/A</v>
      </c>
      <c r="BD780" s="124" t="e">
        <f t="shared" si="3873"/>
        <v>#N/A</v>
      </c>
      <c r="BE780" s="124" t="e">
        <f t="shared" si="3873"/>
        <v>#N/A</v>
      </c>
      <c r="BF780" s="124" t="e">
        <f t="shared" si="3873"/>
        <v>#N/A</v>
      </c>
      <c r="BG780" s="124" t="e">
        <f t="shared" si="3873"/>
        <v>#N/A</v>
      </c>
      <c r="BH780" s="124" t="e">
        <f t="shared" si="3873"/>
        <v>#N/A</v>
      </c>
      <c r="BI780" s="124" t="e">
        <f t="shared" si="3873"/>
        <v>#N/A</v>
      </c>
      <c r="BJ780" s="124" t="e">
        <f t="shared" si="3873"/>
        <v>#N/A</v>
      </c>
      <c r="BK780" s="124" t="e">
        <f t="shared" si="3873"/>
        <v>#N/A</v>
      </c>
      <c r="BL780" s="124" t="e">
        <f t="shared" si="3873"/>
        <v>#N/A</v>
      </c>
      <c r="BM780" s="124" t="e">
        <f t="shared" si="3873"/>
        <v>#N/A</v>
      </c>
      <c r="BN780" s="124" t="e">
        <f t="shared" si="3873"/>
        <v>#N/A</v>
      </c>
    </row>
    <row r="781" spans="3:66" s="124" customFormat="1" hidden="1">
      <c r="C781" s="124" t="s">
        <v>33</v>
      </c>
      <c r="G781" s="124">
        <f t="shared" si="3874"/>
        <v>0</v>
      </c>
      <c r="H781" s="124">
        <f t="shared" si="3870"/>
        <v>0</v>
      </c>
      <c r="I781" s="124">
        <f t="shared" si="3870"/>
        <v>0</v>
      </c>
      <c r="J781" s="124">
        <f t="shared" si="3870"/>
        <v>0</v>
      </c>
      <c r="K781" s="124">
        <f t="shared" si="3870"/>
        <v>0</v>
      </c>
      <c r="L781" s="124">
        <f t="shared" si="3870"/>
        <v>0</v>
      </c>
      <c r="M781" s="124">
        <f t="shared" si="3870"/>
        <v>0</v>
      </c>
      <c r="N781" s="124">
        <f t="shared" si="3870"/>
        <v>0</v>
      </c>
      <c r="O781" s="124" t="e">
        <f t="shared" si="3870"/>
        <v>#N/A</v>
      </c>
      <c r="P781" s="124" t="e">
        <f t="shared" si="3870"/>
        <v>#N/A</v>
      </c>
      <c r="Q781" s="124" t="e">
        <f t="shared" si="3870"/>
        <v>#N/A</v>
      </c>
      <c r="R781" s="124" t="e">
        <f t="shared" si="3870"/>
        <v>#N/A</v>
      </c>
      <c r="S781" s="124" t="e">
        <f t="shared" si="3870"/>
        <v>#N/A</v>
      </c>
      <c r="T781" s="124" t="e">
        <f t="shared" si="3870"/>
        <v>#N/A</v>
      </c>
      <c r="U781" s="124" t="e">
        <f t="shared" si="3870"/>
        <v>#N/A</v>
      </c>
      <c r="V781" s="124" t="e">
        <f t="shared" si="3870"/>
        <v>#N/A</v>
      </c>
      <c r="W781" s="124" t="e">
        <f t="shared" si="3870"/>
        <v>#N/A</v>
      </c>
      <c r="X781" s="124" t="e">
        <f t="shared" si="3871"/>
        <v>#N/A</v>
      </c>
      <c r="Y781" s="124" t="e">
        <f t="shared" si="3871"/>
        <v>#N/A</v>
      </c>
      <c r="Z781" s="124" t="e">
        <f t="shared" si="3871"/>
        <v>#N/A</v>
      </c>
      <c r="AA781" s="124" t="e">
        <f t="shared" si="3871"/>
        <v>#N/A</v>
      </c>
      <c r="AB781" s="124" t="e">
        <f t="shared" si="3871"/>
        <v>#N/A</v>
      </c>
      <c r="AC781" s="124" t="e">
        <f t="shared" si="3871"/>
        <v>#N/A</v>
      </c>
      <c r="AD781" s="124" t="e">
        <f t="shared" si="3871"/>
        <v>#N/A</v>
      </c>
      <c r="AE781" s="124" t="e">
        <f t="shared" si="3871"/>
        <v>#N/A</v>
      </c>
      <c r="AF781" s="124" t="e">
        <f t="shared" si="3871"/>
        <v>#N/A</v>
      </c>
      <c r="AG781" s="124" t="e">
        <f t="shared" si="3871"/>
        <v>#N/A</v>
      </c>
      <c r="AH781" s="124" t="e">
        <f t="shared" si="3871"/>
        <v>#N/A</v>
      </c>
      <c r="AI781" s="124" t="e">
        <f t="shared" si="3871"/>
        <v>#N/A</v>
      </c>
      <c r="AJ781" s="124" t="e">
        <f t="shared" si="3871"/>
        <v>#N/A</v>
      </c>
      <c r="AK781" s="124" t="e">
        <f t="shared" si="3871"/>
        <v>#N/A</v>
      </c>
      <c r="AL781" s="124" t="e">
        <f t="shared" si="3871"/>
        <v>#N/A</v>
      </c>
      <c r="AM781" s="124" t="e">
        <f t="shared" si="3871"/>
        <v>#N/A</v>
      </c>
      <c r="AN781" s="124" t="e">
        <f t="shared" si="3872"/>
        <v>#N/A</v>
      </c>
      <c r="AO781" s="124" t="e">
        <f t="shared" si="3872"/>
        <v>#N/A</v>
      </c>
      <c r="AP781" s="124" t="e">
        <f t="shared" si="3872"/>
        <v>#N/A</v>
      </c>
      <c r="AQ781" s="124" t="e">
        <f t="shared" si="3872"/>
        <v>#N/A</v>
      </c>
      <c r="AR781" s="124" t="e">
        <f t="shared" si="3872"/>
        <v>#N/A</v>
      </c>
      <c r="AS781" s="124" t="e">
        <f t="shared" si="3872"/>
        <v>#N/A</v>
      </c>
      <c r="AT781" s="124" t="e">
        <f t="shared" si="3872"/>
        <v>#N/A</v>
      </c>
      <c r="AU781" s="124" t="e">
        <f t="shared" si="3872"/>
        <v>#N/A</v>
      </c>
      <c r="AV781" s="124" t="e">
        <f t="shared" si="3872"/>
        <v>#N/A</v>
      </c>
      <c r="AW781" s="124" t="e">
        <f t="shared" si="3872"/>
        <v>#N/A</v>
      </c>
      <c r="AX781" s="124" t="e">
        <f t="shared" si="3872"/>
        <v>#N/A</v>
      </c>
      <c r="AY781" s="124" t="e">
        <f t="shared" si="3872"/>
        <v>#N/A</v>
      </c>
      <c r="AZ781" s="124" t="e">
        <f t="shared" si="3872"/>
        <v>#N/A</v>
      </c>
      <c r="BA781" s="124" t="e">
        <f t="shared" si="3872"/>
        <v>#N/A</v>
      </c>
      <c r="BB781" s="124" t="e">
        <f t="shared" si="3872"/>
        <v>#N/A</v>
      </c>
      <c r="BC781" s="124" t="e">
        <f t="shared" si="3872"/>
        <v>#N/A</v>
      </c>
      <c r="BD781" s="124" t="e">
        <f t="shared" si="3873"/>
        <v>#N/A</v>
      </c>
      <c r="BE781" s="124" t="e">
        <f t="shared" si="3873"/>
        <v>#N/A</v>
      </c>
      <c r="BF781" s="124" t="e">
        <f t="shared" si="3873"/>
        <v>#N/A</v>
      </c>
      <c r="BG781" s="124" t="e">
        <f t="shared" si="3873"/>
        <v>#N/A</v>
      </c>
      <c r="BH781" s="124" t="e">
        <f t="shared" si="3873"/>
        <v>#N/A</v>
      </c>
      <c r="BI781" s="124" t="e">
        <f t="shared" si="3873"/>
        <v>#N/A</v>
      </c>
      <c r="BJ781" s="124" t="e">
        <f t="shared" si="3873"/>
        <v>#N/A</v>
      </c>
      <c r="BK781" s="124" t="e">
        <f t="shared" si="3873"/>
        <v>#N/A</v>
      </c>
      <c r="BL781" s="124" t="e">
        <f t="shared" si="3873"/>
        <v>#N/A</v>
      </c>
      <c r="BM781" s="124" t="e">
        <f t="shared" si="3873"/>
        <v>#N/A</v>
      </c>
      <c r="BN781" s="124" t="e">
        <f t="shared" si="3873"/>
        <v>#N/A</v>
      </c>
    </row>
    <row r="782" spans="3:66" s="124" customFormat="1" hidden="1">
      <c r="C782" s="124" t="s">
        <v>304</v>
      </c>
      <c r="G782" s="124">
        <f t="shared" si="3874"/>
        <v>0</v>
      </c>
      <c r="H782" s="124">
        <f t="shared" si="3870"/>
        <v>0</v>
      </c>
      <c r="I782" s="124">
        <f t="shared" si="3870"/>
        <v>0</v>
      </c>
      <c r="J782" s="124">
        <f t="shared" si="3870"/>
        <v>0</v>
      </c>
      <c r="K782" s="124">
        <f t="shared" si="3870"/>
        <v>0</v>
      </c>
      <c r="L782" s="124">
        <f t="shared" si="3870"/>
        <v>0</v>
      </c>
      <c r="M782" s="124">
        <f t="shared" si="3870"/>
        <v>0</v>
      </c>
      <c r="N782" s="124">
        <f t="shared" si="3870"/>
        <v>0</v>
      </c>
      <c r="O782" s="124" t="e">
        <f t="shared" si="3870"/>
        <v>#N/A</v>
      </c>
      <c r="P782" s="124" t="e">
        <f t="shared" si="3870"/>
        <v>#N/A</v>
      </c>
      <c r="Q782" s="124" t="e">
        <f t="shared" si="3870"/>
        <v>#N/A</v>
      </c>
      <c r="R782" s="124" t="e">
        <f t="shared" si="3870"/>
        <v>#N/A</v>
      </c>
      <c r="S782" s="124" t="e">
        <f t="shared" si="3870"/>
        <v>#N/A</v>
      </c>
      <c r="T782" s="124" t="e">
        <f t="shared" si="3870"/>
        <v>#N/A</v>
      </c>
      <c r="U782" s="124" t="e">
        <f t="shared" si="3870"/>
        <v>#N/A</v>
      </c>
      <c r="V782" s="124" t="e">
        <f t="shared" si="3870"/>
        <v>#N/A</v>
      </c>
      <c r="W782" s="124" t="e">
        <f t="shared" si="3870"/>
        <v>#N/A</v>
      </c>
      <c r="X782" s="124" t="e">
        <f t="shared" si="3871"/>
        <v>#N/A</v>
      </c>
      <c r="Y782" s="124" t="e">
        <f t="shared" si="3871"/>
        <v>#N/A</v>
      </c>
      <c r="Z782" s="124" t="e">
        <f t="shared" si="3871"/>
        <v>#N/A</v>
      </c>
      <c r="AA782" s="124" t="e">
        <f t="shared" si="3871"/>
        <v>#N/A</v>
      </c>
      <c r="AB782" s="124" t="e">
        <f t="shared" si="3871"/>
        <v>#N/A</v>
      </c>
      <c r="AC782" s="124" t="e">
        <f t="shared" si="3871"/>
        <v>#N/A</v>
      </c>
      <c r="AD782" s="124" t="e">
        <f t="shared" si="3871"/>
        <v>#N/A</v>
      </c>
      <c r="AE782" s="124" t="e">
        <f t="shared" si="3871"/>
        <v>#N/A</v>
      </c>
      <c r="AF782" s="124" t="e">
        <f t="shared" si="3871"/>
        <v>#N/A</v>
      </c>
      <c r="AG782" s="124" t="e">
        <f t="shared" si="3871"/>
        <v>#N/A</v>
      </c>
      <c r="AH782" s="124" t="e">
        <f t="shared" si="3871"/>
        <v>#N/A</v>
      </c>
      <c r="AI782" s="124" t="e">
        <f t="shared" si="3871"/>
        <v>#N/A</v>
      </c>
      <c r="AJ782" s="124" t="e">
        <f t="shared" si="3871"/>
        <v>#N/A</v>
      </c>
      <c r="AK782" s="124" t="e">
        <f t="shared" si="3871"/>
        <v>#N/A</v>
      </c>
      <c r="AL782" s="124" t="e">
        <f t="shared" si="3871"/>
        <v>#N/A</v>
      </c>
      <c r="AM782" s="124" t="e">
        <f t="shared" si="3871"/>
        <v>#N/A</v>
      </c>
      <c r="AN782" s="124" t="e">
        <f t="shared" si="3872"/>
        <v>#N/A</v>
      </c>
      <c r="AO782" s="124" t="e">
        <f t="shared" si="3872"/>
        <v>#N/A</v>
      </c>
      <c r="AP782" s="124" t="e">
        <f t="shared" si="3872"/>
        <v>#N/A</v>
      </c>
      <c r="AQ782" s="124" t="e">
        <f t="shared" si="3872"/>
        <v>#N/A</v>
      </c>
      <c r="AR782" s="124" t="e">
        <f t="shared" si="3872"/>
        <v>#N/A</v>
      </c>
      <c r="AS782" s="124" t="e">
        <f t="shared" si="3872"/>
        <v>#N/A</v>
      </c>
      <c r="AT782" s="124" t="e">
        <f t="shared" si="3872"/>
        <v>#N/A</v>
      </c>
      <c r="AU782" s="124" t="e">
        <f t="shared" si="3872"/>
        <v>#N/A</v>
      </c>
      <c r="AV782" s="124" t="e">
        <f t="shared" si="3872"/>
        <v>#N/A</v>
      </c>
      <c r="AW782" s="124" t="e">
        <f t="shared" si="3872"/>
        <v>#N/A</v>
      </c>
      <c r="AX782" s="124" t="e">
        <f t="shared" si="3872"/>
        <v>#N/A</v>
      </c>
      <c r="AY782" s="124" t="e">
        <f t="shared" si="3872"/>
        <v>#N/A</v>
      </c>
      <c r="AZ782" s="124" t="e">
        <f t="shared" si="3872"/>
        <v>#N/A</v>
      </c>
      <c r="BA782" s="124" t="e">
        <f t="shared" si="3872"/>
        <v>#N/A</v>
      </c>
      <c r="BB782" s="124" t="e">
        <f t="shared" si="3872"/>
        <v>#N/A</v>
      </c>
      <c r="BC782" s="124" t="e">
        <f t="shared" si="3872"/>
        <v>#N/A</v>
      </c>
      <c r="BD782" s="124" t="e">
        <f t="shared" si="3873"/>
        <v>#N/A</v>
      </c>
      <c r="BE782" s="124" t="e">
        <f t="shared" si="3873"/>
        <v>#N/A</v>
      </c>
      <c r="BF782" s="124" t="e">
        <f t="shared" si="3873"/>
        <v>#N/A</v>
      </c>
      <c r="BG782" s="124" t="e">
        <f t="shared" si="3873"/>
        <v>#N/A</v>
      </c>
      <c r="BH782" s="124" t="e">
        <f t="shared" si="3873"/>
        <v>#N/A</v>
      </c>
      <c r="BI782" s="124" t="e">
        <f t="shared" si="3873"/>
        <v>#N/A</v>
      </c>
      <c r="BJ782" s="124" t="e">
        <f t="shared" si="3873"/>
        <v>#N/A</v>
      </c>
      <c r="BK782" s="124" t="e">
        <f t="shared" si="3873"/>
        <v>#N/A</v>
      </c>
      <c r="BL782" s="124" t="e">
        <f t="shared" si="3873"/>
        <v>#N/A</v>
      </c>
      <c r="BM782" s="124" t="e">
        <f t="shared" si="3873"/>
        <v>#N/A</v>
      </c>
      <c r="BN782" s="124" t="e">
        <f t="shared" si="3873"/>
        <v>#N/A</v>
      </c>
    </row>
    <row r="783" spans="3:66" s="124" customFormat="1" hidden="1"/>
    <row r="784" spans="3:66" s="124" customFormat="1" hidden="1">
      <c r="C784" s="124" t="s">
        <v>303</v>
      </c>
      <c r="H784" s="124">
        <f>G778</f>
        <v>0</v>
      </c>
      <c r="I784" s="124">
        <f t="shared" ref="I784:X788" si="3875">H778</f>
        <v>0</v>
      </c>
      <c r="J784" s="124">
        <f t="shared" si="3875"/>
        <v>0</v>
      </c>
      <c r="K784" s="124">
        <f t="shared" si="3875"/>
        <v>0</v>
      </c>
      <c r="L784" s="124">
        <f t="shared" si="3875"/>
        <v>0</v>
      </c>
      <c r="M784" s="124">
        <f t="shared" si="3875"/>
        <v>0</v>
      </c>
      <c r="N784" s="124">
        <f t="shared" si="3875"/>
        <v>0</v>
      </c>
      <c r="O784" s="124">
        <f t="shared" si="3875"/>
        <v>0</v>
      </c>
      <c r="P784" s="124">
        <f t="shared" si="3875"/>
        <v>0</v>
      </c>
      <c r="Q784" s="124" t="e">
        <f t="shared" si="3875"/>
        <v>#N/A</v>
      </c>
      <c r="R784" s="124" t="e">
        <f t="shared" si="3875"/>
        <v>#N/A</v>
      </c>
      <c r="S784" s="124" t="e">
        <f t="shared" si="3875"/>
        <v>#N/A</v>
      </c>
      <c r="T784" s="124" t="e">
        <f t="shared" si="3875"/>
        <v>#N/A</v>
      </c>
      <c r="U784" s="124" t="e">
        <f t="shared" si="3875"/>
        <v>#N/A</v>
      </c>
      <c r="V784" s="124" t="e">
        <f t="shared" si="3875"/>
        <v>#N/A</v>
      </c>
      <c r="W784" s="124" t="e">
        <f t="shared" si="3875"/>
        <v>#N/A</v>
      </c>
      <c r="X784" s="124" t="e">
        <f t="shared" si="3875"/>
        <v>#N/A</v>
      </c>
      <c r="Y784" s="124" t="e">
        <f t="shared" ref="Y784:AN788" si="3876">X778</f>
        <v>#N/A</v>
      </c>
      <c r="Z784" s="124" t="e">
        <f t="shared" si="3876"/>
        <v>#N/A</v>
      </c>
      <c r="AA784" s="124" t="e">
        <f t="shared" si="3876"/>
        <v>#N/A</v>
      </c>
      <c r="AB784" s="124" t="e">
        <f t="shared" si="3876"/>
        <v>#N/A</v>
      </c>
      <c r="AC784" s="124" t="e">
        <f t="shared" si="3876"/>
        <v>#N/A</v>
      </c>
      <c r="AD784" s="124" t="e">
        <f t="shared" si="3876"/>
        <v>#N/A</v>
      </c>
      <c r="AE784" s="124" t="e">
        <f t="shared" si="3876"/>
        <v>#N/A</v>
      </c>
      <c r="AF784" s="124" t="e">
        <f t="shared" si="3876"/>
        <v>#N/A</v>
      </c>
      <c r="AG784" s="124" t="e">
        <f t="shared" si="3876"/>
        <v>#N/A</v>
      </c>
      <c r="AH784" s="124" t="e">
        <f t="shared" si="3876"/>
        <v>#N/A</v>
      </c>
      <c r="AI784" s="124" t="e">
        <f t="shared" si="3876"/>
        <v>#N/A</v>
      </c>
      <c r="AJ784" s="124" t="e">
        <f t="shared" si="3876"/>
        <v>#N/A</v>
      </c>
      <c r="AK784" s="124" t="e">
        <f t="shared" si="3876"/>
        <v>#N/A</v>
      </c>
      <c r="AL784" s="124" t="e">
        <f t="shared" si="3876"/>
        <v>#N/A</v>
      </c>
      <c r="AM784" s="124" t="e">
        <f t="shared" si="3876"/>
        <v>#N/A</v>
      </c>
      <c r="AN784" s="124" t="e">
        <f t="shared" si="3876"/>
        <v>#N/A</v>
      </c>
      <c r="AO784" s="124" t="e">
        <f t="shared" ref="AO784:BD788" si="3877">AN778</f>
        <v>#N/A</v>
      </c>
      <c r="AP784" s="124" t="e">
        <f t="shared" si="3877"/>
        <v>#N/A</v>
      </c>
      <c r="AQ784" s="124" t="e">
        <f t="shared" si="3877"/>
        <v>#N/A</v>
      </c>
      <c r="AR784" s="124" t="e">
        <f t="shared" si="3877"/>
        <v>#N/A</v>
      </c>
      <c r="AS784" s="124" t="e">
        <f t="shared" si="3877"/>
        <v>#N/A</v>
      </c>
      <c r="AT784" s="124" t="e">
        <f t="shared" si="3877"/>
        <v>#N/A</v>
      </c>
      <c r="AU784" s="124" t="e">
        <f t="shared" si="3877"/>
        <v>#N/A</v>
      </c>
      <c r="AV784" s="124" t="e">
        <f t="shared" si="3877"/>
        <v>#N/A</v>
      </c>
      <c r="AW784" s="124" t="e">
        <f t="shared" si="3877"/>
        <v>#N/A</v>
      </c>
      <c r="AX784" s="124" t="e">
        <f t="shared" si="3877"/>
        <v>#N/A</v>
      </c>
      <c r="AY784" s="124" t="e">
        <f t="shared" si="3877"/>
        <v>#N/A</v>
      </c>
      <c r="AZ784" s="124" t="e">
        <f t="shared" si="3877"/>
        <v>#N/A</v>
      </c>
      <c r="BA784" s="124" t="e">
        <f t="shared" si="3877"/>
        <v>#N/A</v>
      </c>
      <c r="BB784" s="124" t="e">
        <f t="shared" si="3877"/>
        <v>#N/A</v>
      </c>
      <c r="BC784" s="124" t="e">
        <f t="shared" si="3877"/>
        <v>#N/A</v>
      </c>
      <c r="BD784" s="124" t="e">
        <f t="shared" si="3877"/>
        <v>#N/A</v>
      </c>
      <c r="BE784" s="124" t="e">
        <f t="shared" ref="BE784:BN788" si="3878">BD778</f>
        <v>#N/A</v>
      </c>
      <c r="BF784" s="124" t="e">
        <f t="shared" si="3878"/>
        <v>#N/A</v>
      </c>
      <c r="BG784" s="124" t="e">
        <f t="shared" si="3878"/>
        <v>#N/A</v>
      </c>
      <c r="BH784" s="124" t="e">
        <f t="shared" si="3878"/>
        <v>#N/A</v>
      </c>
      <c r="BI784" s="124" t="e">
        <f t="shared" si="3878"/>
        <v>#N/A</v>
      </c>
      <c r="BJ784" s="124" t="e">
        <f t="shared" si="3878"/>
        <v>#N/A</v>
      </c>
      <c r="BK784" s="124" t="e">
        <f t="shared" si="3878"/>
        <v>#N/A</v>
      </c>
      <c r="BL784" s="124" t="e">
        <f t="shared" si="3878"/>
        <v>#N/A</v>
      </c>
      <c r="BM784" s="124" t="e">
        <f t="shared" si="3878"/>
        <v>#N/A</v>
      </c>
      <c r="BN784" s="124" t="e">
        <f t="shared" si="3878"/>
        <v>#N/A</v>
      </c>
    </row>
    <row r="785" spans="1:67" s="124" customFormat="1" hidden="1">
      <c r="C785" s="124" t="s">
        <v>29</v>
      </c>
      <c r="H785" s="124">
        <f t="shared" ref="H785:H788" si="3879">G779</f>
        <v>0</v>
      </c>
      <c r="I785" s="124">
        <f t="shared" si="3875"/>
        <v>0</v>
      </c>
      <c r="J785" s="124">
        <f t="shared" si="3875"/>
        <v>0</v>
      </c>
      <c r="K785" s="124">
        <f t="shared" si="3875"/>
        <v>0</v>
      </c>
      <c r="L785" s="124">
        <f t="shared" si="3875"/>
        <v>0</v>
      </c>
      <c r="M785" s="124">
        <f t="shared" si="3875"/>
        <v>0</v>
      </c>
      <c r="N785" s="124">
        <f t="shared" si="3875"/>
        <v>0</v>
      </c>
      <c r="O785" s="124">
        <f t="shared" si="3875"/>
        <v>0</v>
      </c>
      <c r="P785" s="124" t="e">
        <f t="shared" si="3875"/>
        <v>#N/A</v>
      </c>
      <c r="Q785" s="124" t="e">
        <f t="shared" si="3875"/>
        <v>#N/A</v>
      </c>
      <c r="R785" s="124" t="e">
        <f t="shared" si="3875"/>
        <v>#N/A</v>
      </c>
      <c r="S785" s="124" t="e">
        <f t="shared" si="3875"/>
        <v>#N/A</v>
      </c>
      <c r="T785" s="124" t="e">
        <f t="shared" si="3875"/>
        <v>#N/A</v>
      </c>
      <c r="U785" s="124" t="e">
        <f t="shared" si="3875"/>
        <v>#N/A</v>
      </c>
      <c r="V785" s="124" t="e">
        <f t="shared" si="3875"/>
        <v>#N/A</v>
      </c>
      <c r="W785" s="124" t="e">
        <f t="shared" si="3875"/>
        <v>#N/A</v>
      </c>
      <c r="X785" s="124" t="e">
        <f t="shared" si="3875"/>
        <v>#N/A</v>
      </c>
      <c r="Y785" s="124" t="e">
        <f t="shared" si="3876"/>
        <v>#N/A</v>
      </c>
      <c r="Z785" s="124" t="e">
        <f t="shared" si="3876"/>
        <v>#N/A</v>
      </c>
      <c r="AA785" s="124" t="e">
        <f t="shared" si="3876"/>
        <v>#N/A</v>
      </c>
      <c r="AB785" s="124" t="e">
        <f t="shared" si="3876"/>
        <v>#N/A</v>
      </c>
      <c r="AC785" s="124" t="e">
        <f t="shared" si="3876"/>
        <v>#N/A</v>
      </c>
      <c r="AD785" s="124" t="e">
        <f t="shared" si="3876"/>
        <v>#N/A</v>
      </c>
      <c r="AE785" s="124" t="e">
        <f t="shared" si="3876"/>
        <v>#N/A</v>
      </c>
      <c r="AF785" s="124" t="e">
        <f t="shared" si="3876"/>
        <v>#N/A</v>
      </c>
      <c r="AG785" s="124" t="e">
        <f t="shared" si="3876"/>
        <v>#N/A</v>
      </c>
      <c r="AH785" s="124" t="e">
        <f t="shared" si="3876"/>
        <v>#N/A</v>
      </c>
      <c r="AI785" s="124" t="e">
        <f t="shared" si="3876"/>
        <v>#N/A</v>
      </c>
      <c r="AJ785" s="124" t="e">
        <f t="shared" si="3876"/>
        <v>#N/A</v>
      </c>
      <c r="AK785" s="124" t="e">
        <f t="shared" si="3876"/>
        <v>#N/A</v>
      </c>
      <c r="AL785" s="124" t="e">
        <f t="shared" si="3876"/>
        <v>#N/A</v>
      </c>
      <c r="AM785" s="124" t="e">
        <f t="shared" si="3876"/>
        <v>#N/A</v>
      </c>
      <c r="AN785" s="124" t="e">
        <f t="shared" si="3876"/>
        <v>#N/A</v>
      </c>
      <c r="AO785" s="124" t="e">
        <f t="shared" si="3877"/>
        <v>#N/A</v>
      </c>
      <c r="AP785" s="124" t="e">
        <f t="shared" si="3877"/>
        <v>#N/A</v>
      </c>
      <c r="AQ785" s="124" t="e">
        <f t="shared" si="3877"/>
        <v>#N/A</v>
      </c>
      <c r="AR785" s="124" t="e">
        <f t="shared" si="3877"/>
        <v>#N/A</v>
      </c>
      <c r="AS785" s="124" t="e">
        <f t="shared" si="3877"/>
        <v>#N/A</v>
      </c>
      <c r="AT785" s="124" t="e">
        <f t="shared" si="3877"/>
        <v>#N/A</v>
      </c>
      <c r="AU785" s="124" t="e">
        <f t="shared" si="3877"/>
        <v>#N/A</v>
      </c>
      <c r="AV785" s="124" t="e">
        <f t="shared" si="3877"/>
        <v>#N/A</v>
      </c>
      <c r="AW785" s="124" t="e">
        <f t="shared" si="3877"/>
        <v>#N/A</v>
      </c>
      <c r="AX785" s="124" t="e">
        <f t="shared" si="3877"/>
        <v>#N/A</v>
      </c>
      <c r="AY785" s="124" t="e">
        <f t="shared" si="3877"/>
        <v>#N/A</v>
      </c>
      <c r="AZ785" s="124" t="e">
        <f t="shared" si="3877"/>
        <v>#N/A</v>
      </c>
      <c r="BA785" s="124" t="e">
        <f t="shared" si="3877"/>
        <v>#N/A</v>
      </c>
      <c r="BB785" s="124" t="e">
        <f t="shared" si="3877"/>
        <v>#N/A</v>
      </c>
      <c r="BC785" s="124" t="e">
        <f t="shared" si="3877"/>
        <v>#N/A</v>
      </c>
      <c r="BD785" s="124" t="e">
        <f t="shared" si="3877"/>
        <v>#N/A</v>
      </c>
      <c r="BE785" s="124" t="e">
        <f t="shared" si="3878"/>
        <v>#N/A</v>
      </c>
      <c r="BF785" s="124" t="e">
        <f t="shared" si="3878"/>
        <v>#N/A</v>
      </c>
      <c r="BG785" s="124" t="e">
        <f t="shared" si="3878"/>
        <v>#N/A</v>
      </c>
      <c r="BH785" s="124" t="e">
        <f t="shared" si="3878"/>
        <v>#N/A</v>
      </c>
      <c r="BI785" s="124" t="e">
        <f t="shared" si="3878"/>
        <v>#N/A</v>
      </c>
      <c r="BJ785" s="124" t="e">
        <f t="shared" si="3878"/>
        <v>#N/A</v>
      </c>
      <c r="BK785" s="124" t="e">
        <f t="shared" si="3878"/>
        <v>#N/A</v>
      </c>
      <c r="BL785" s="124" t="e">
        <f t="shared" si="3878"/>
        <v>#N/A</v>
      </c>
      <c r="BM785" s="124" t="e">
        <f t="shared" si="3878"/>
        <v>#N/A</v>
      </c>
      <c r="BN785" s="124" t="e">
        <f t="shared" si="3878"/>
        <v>#N/A</v>
      </c>
    </row>
    <row r="786" spans="1:67" s="124" customFormat="1" hidden="1">
      <c r="C786" s="124" t="s">
        <v>31</v>
      </c>
      <c r="H786" s="124">
        <f t="shared" si="3879"/>
        <v>0</v>
      </c>
      <c r="I786" s="124">
        <f t="shared" si="3875"/>
        <v>0</v>
      </c>
      <c r="J786" s="124">
        <f t="shared" si="3875"/>
        <v>0</v>
      </c>
      <c r="K786" s="124">
        <f t="shared" si="3875"/>
        <v>0</v>
      </c>
      <c r="L786" s="124">
        <f t="shared" si="3875"/>
        <v>0</v>
      </c>
      <c r="M786" s="124">
        <f t="shared" si="3875"/>
        <v>0</v>
      </c>
      <c r="N786" s="124">
        <f t="shared" si="3875"/>
        <v>0</v>
      </c>
      <c r="O786" s="124">
        <f t="shared" si="3875"/>
        <v>0</v>
      </c>
      <c r="P786" s="124" t="e">
        <f t="shared" si="3875"/>
        <v>#N/A</v>
      </c>
      <c r="Q786" s="124" t="e">
        <f t="shared" si="3875"/>
        <v>#N/A</v>
      </c>
      <c r="R786" s="124" t="e">
        <f t="shared" si="3875"/>
        <v>#N/A</v>
      </c>
      <c r="S786" s="124" t="e">
        <f t="shared" si="3875"/>
        <v>#N/A</v>
      </c>
      <c r="T786" s="124" t="e">
        <f t="shared" si="3875"/>
        <v>#N/A</v>
      </c>
      <c r="U786" s="124" t="e">
        <f t="shared" si="3875"/>
        <v>#N/A</v>
      </c>
      <c r="V786" s="124" t="e">
        <f t="shared" si="3875"/>
        <v>#N/A</v>
      </c>
      <c r="W786" s="124" t="e">
        <f t="shared" si="3875"/>
        <v>#N/A</v>
      </c>
      <c r="X786" s="124" t="e">
        <f t="shared" si="3875"/>
        <v>#N/A</v>
      </c>
      <c r="Y786" s="124" t="e">
        <f t="shared" si="3876"/>
        <v>#N/A</v>
      </c>
      <c r="Z786" s="124" t="e">
        <f t="shared" si="3876"/>
        <v>#N/A</v>
      </c>
      <c r="AA786" s="124" t="e">
        <f t="shared" si="3876"/>
        <v>#N/A</v>
      </c>
      <c r="AB786" s="124" t="e">
        <f t="shared" si="3876"/>
        <v>#N/A</v>
      </c>
      <c r="AC786" s="124" t="e">
        <f t="shared" si="3876"/>
        <v>#N/A</v>
      </c>
      <c r="AD786" s="124" t="e">
        <f t="shared" si="3876"/>
        <v>#N/A</v>
      </c>
      <c r="AE786" s="124" t="e">
        <f t="shared" si="3876"/>
        <v>#N/A</v>
      </c>
      <c r="AF786" s="124" t="e">
        <f t="shared" si="3876"/>
        <v>#N/A</v>
      </c>
      <c r="AG786" s="124" t="e">
        <f t="shared" si="3876"/>
        <v>#N/A</v>
      </c>
      <c r="AH786" s="124" t="e">
        <f t="shared" si="3876"/>
        <v>#N/A</v>
      </c>
      <c r="AI786" s="124" t="e">
        <f t="shared" si="3876"/>
        <v>#N/A</v>
      </c>
      <c r="AJ786" s="124" t="e">
        <f t="shared" si="3876"/>
        <v>#N/A</v>
      </c>
      <c r="AK786" s="124" t="e">
        <f t="shared" si="3876"/>
        <v>#N/A</v>
      </c>
      <c r="AL786" s="124" t="e">
        <f t="shared" si="3876"/>
        <v>#N/A</v>
      </c>
      <c r="AM786" s="124" t="e">
        <f t="shared" si="3876"/>
        <v>#N/A</v>
      </c>
      <c r="AN786" s="124" t="e">
        <f t="shared" si="3876"/>
        <v>#N/A</v>
      </c>
      <c r="AO786" s="124" t="e">
        <f t="shared" si="3877"/>
        <v>#N/A</v>
      </c>
      <c r="AP786" s="124" t="e">
        <f t="shared" si="3877"/>
        <v>#N/A</v>
      </c>
      <c r="AQ786" s="124" t="e">
        <f t="shared" si="3877"/>
        <v>#N/A</v>
      </c>
      <c r="AR786" s="124" t="e">
        <f t="shared" si="3877"/>
        <v>#N/A</v>
      </c>
      <c r="AS786" s="124" t="e">
        <f t="shared" si="3877"/>
        <v>#N/A</v>
      </c>
      <c r="AT786" s="124" t="e">
        <f t="shared" si="3877"/>
        <v>#N/A</v>
      </c>
      <c r="AU786" s="124" t="e">
        <f t="shared" si="3877"/>
        <v>#N/A</v>
      </c>
      <c r="AV786" s="124" t="e">
        <f t="shared" si="3877"/>
        <v>#N/A</v>
      </c>
      <c r="AW786" s="124" t="e">
        <f t="shared" si="3877"/>
        <v>#N/A</v>
      </c>
      <c r="AX786" s="124" t="e">
        <f t="shared" si="3877"/>
        <v>#N/A</v>
      </c>
      <c r="AY786" s="124" t="e">
        <f t="shared" si="3877"/>
        <v>#N/A</v>
      </c>
      <c r="AZ786" s="124" t="e">
        <f t="shared" si="3877"/>
        <v>#N/A</v>
      </c>
      <c r="BA786" s="124" t="e">
        <f t="shared" si="3877"/>
        <v>#N/A</v>
      </c>
      <c r="BB786" s="124" t="e">
        <f t="shared" si="3877"/>
        <v>#N/A</v>
      </c>
      <c r="BC786" s="124" t="e">
        <f t="shared" si="3877"/>
        <v>#N/A</v>
      </c>
      <c r="BD786" s="124" t="e">
        <f t="shared" si="3877"/>
        <v>#N/A</v>
      </c>
      <c r="BE786" s="124" t="e">
        <f t="shared" si="3878"/>
        <v>#N/A</v>
      </c>
      <c r="BF786" s="124" t="e">
        <f t="shared" si="3878"/>
        <v>#N/A</v>
      </c>
      <c r="BG786" s="124" t="e">
        <f t="shared" si="3878"/>
        <v>#N/A</v>
      </c>
      <c r="BH786" s="124" t="e">
        <f t="shared" si="3878"/>
        <v>#N/A</v>
      </c>
      <c r="BI786" s="124" t="e">
        <f t="shared" si="3878"/>
        <v>#N/A</v>
      </c>
      <c r="BJ786" s="124" t="e">
        <f t="shared" si="3878"/>
        <v>#N/A</v>
      </c>
      <c r="BK786" s="124" t="e">
        <f t="shared" si="3878"/>
        <v>#N/A</v>
      </c>
      <c r="BL786" s="124" t="e">
        <f t="shared" si="3878"/>
        <v>#N/A</v>
      </c>
      <c r="BM786" s="124" t="e">
        <f t="shared" si="3878"/>
        <v>#N/A</v>
      </c>
      <c r="BN786" s="124" t="e">
        <f t="shared" si="3878"/>
        <v>#N/A</v>
      </c>
    </row>
    <row r="787" spans="1:67" s="124" customFormat="1" hidden="1">
      <c r="C787" s="124" t="s">
        <v>33</v>
      </c>
      <c r="H787" s="124">
        <f t="shared" si="3879"/>
        <v>0</v>
      </c>
      <c r="I787" s="124">
        <f t="shared" si="3875"/>
        <v>0</v>
      </c>
      <c r="J787" s="124">
        <f t="shared" si="3875"/>
        <v>0</v>
      </c>
      <c r="K787" s="124">
        <f t="shared" si="3875"/>
        <v>0</v>
      </c>
      <c r="L787" s="124">
        <f t="shared" si="3875"/>
        <v>0</v>
      </c>
      <c r="M787" s="124">
        <f t="shared" si="3875"/>
        <v>0</v>
      </c>
      <c r="N787" s="124">
        <f t="shared" si="3875"/>
        <v>0</v>
      </c>
      <c r="O787" s="124">
        <f t="shared" si="3875"/>
        <v>0</v>
      </c>
      <c r="P787" s="124" t="e">
        <f t="shared" si="3875"/>
        <v>#N/A</v>
      </c>
      <c r="Q787" s="124" t="e">
        <f t="shared" si="3875"/>
        <v>#N/A</v>
      </c>
      <c r="R787" s="124" t="e">
        <f t="shared" si="3875"/>
        <v>#N/A</v>
      </c>
      <c r="S787" s="124" t="e">
        <f t="shared" si="3875"/>
        <v>#N/A</v>
      </c>
      <c r="T787" s="124" t="e">
        <f t="shared" si="3875"/>
        <v>#N/A</v>
      </c>
      <c r="U787" s="124" t="e">
        <f t="shared" si="3875"/>
        <v>#N/A</v>
      </c>
      <c r="V787" s="124" t="e">
        <f t="shared" si="3875"/>
        <v>#N/A</v>
      </c>
      <c r="W787" s="124" t="e">
        <f t="shared" si="3875"/>
        <v>#N/A</v>
      </c>
      <c r="X787" s="124" t="e">
        <f t="shared" si="3875"/>
        <v>#N/A</v>
      </c>
      <c r="Y787" s="124" t="e">
        <f t="shared" si="3876"/>
        <v>#N/A</v>
      </c>
      <c r="Z787" s="124" t="e">
        <f t="shared" si="3876"/>
        <v>#N/A</v>
      </c>
      <c r="AA787" s="124" t="e">
        <f t="shared" si="3876"/>
        <v>#N/A</v>
      </c>
      <c r="AB787" s="124" t="e">
        <f t="shared" si="3876"/>
        <v>#N/A</v>
      </c>
      <c r="AC787" s="124" t="e">
        <f t="shared" si="3876"/>
        <v>#N/A</v>
      </c>
      <c r="AD787" s="124" t="e">
        <f t="shared" si="3876"/>
        <v>#N/A</v>
      </c>
      <c r="AE787" s="124" t="e">
        <f t="shared" si="3876"/>
        <v>#N/A</v>
      </c>
      <c r="AF787" s="124" t="e">
        <f t="shared" si="3876"/>
        <v>#N/A</v>
      </c>
      <c r="AG787" s="124" t="e">
        <f t="shared" si="3876"/>
        <v>#N/A</v>
      </c>
      <c r="AH787" s="124" t="e">
        <f t="shared" si="3876"/>
        <v>#N/A</v>
      </c>
      <c r="AI787" s="124" t="e">
        <f t="shared" si="3876"/>
        <v>#N/A</v>
      </c>
      <c r="AJ787" s="124" t="e">
        <f t="shared" si="3876"/>
        <v>#N/A</v>
      </c>
      <c r="AK787" s="124" t="e">
        <f t="shared" si="3876"/>
        <v>#N/A</v>
      </c>
      <c r="AL787" s="124" t="e">
        <f t="shared" si="3876"/>
        <v>#N/A</v>
      </c>
      <c r="AM787" s="124" t="e">
        <f t="shared" si="3876"/>
        <v>#N/A</v>
      </c>
      <c r="AN787" s="124" t="e">
        <f t="shared" si="3876"/>
        <v>#N/A</v>
      </c>
      <c r="AO787" s="124" t="e">
        <f t="shared" si="3877"/>
        <v>#N/A</v>
      </c>
      <c r="AP787" s="124" t="e">
        <f t="shared" si="3877"/>
        <v>#N/A</v>
      </c>
      <c r="AQ787" s="124" t="e">
        <f t="shared" si="3877"/>
        <v>#N/A</v>
      </c>
      <c r="AR787" s="124" t="e">
        <f t="shared" si="3877"/>
        <v>#N/A</v>
      </c>
      <c r="AS787" s="124" t="e">
        <f t="shared" si="3877"/>
        <v>#N/A</v>
      </c>
      <c r="AT787" s="124" t="e">
        <f t="shared" si="3877"/>
        <v>#N/A</v>
      </c>
      <c r="AU787" s="124" t="e">
        <f t="shared" si="3877"/>
        <v>#N/A</v>
      </c>
      <c r="AV787" s="124" t="e">
        <f t="shared" si="3877"/>
        <v>#N/A</v>
      </c>
      <c r="AW787" s="124" t="e">
        <f t="shared" si="3877"/>
        <v>#N/A</v>
      </c>
      <c r="AX787" s="124" t="e">
        <f t="shared" si="3877"/>
        <v>#N/A</v>
      </c>
      <c r="AY787" s="124" t="e">
        <f t="shared" si="3877"/>
        <v>#N/A</v>
      </c>
      <c r="AZ787" s="124" t="e">
        <f t="shared" si="3877"/>
        <v>#N/A</v>
      </c>
      <c r="BA787" s="124" t="e">
        <f t="shared" si="3877"/>
        <v>#N/A</v>
      </c>
      <c r="BB787" s="124" t="e">
        <f t="shared" si="3877"/>
        <v>#N/A</v>
      </c>
      <c r="BC787" s="124" t="e">
        <f t="shared" si="3877"/>
        <v>#N/A</v>
      </c>
      <c r="BD787" s="124" t="e">
        <f t="shared" si="3877"/>
        <v>#N/A</v>
      </c>
      <c r="BE787" s="124" t="e">
        <f t="shared" si="3878"/>
        <v>#N/A</v>
      </c>
      <c r="BF787" s="124" t="e">
        <f t="shared" si="3878"/>
        <v>#N/A</v>
      </c>
      <c r="BG787" s="124" t="e">
        <f t="shared" si="3878"/>
        <v>#N/A</v>
      </c>
      <c r="BH787" s="124" t="e">
        <f t="shared" si="3878"/>
        <v>#N/A</v>
      </c>
      <c r="BI787" s="124" t="e">
        <f t="shared" si="3878"/>
        <v>#N/A</v>
      </c>
      <c r="BJ787" s="124" t="e">
        <f t="shared" si="3878"/>
        <v>#N/A</v>
      </c>
      <c r="BK787" s="124" t="e">
        <f t="shared" si="3878"/>
        <v>#N/A</v>
      </c>
      <c r="BL787" s="124" t="e">
        <f t="shared" si="3878"/>
        <v>#N/A</v>
      </c>
      <c r="BM787" s="124" t="e">
        <f t="shared" si="3878"/>
        <v>#N/A</v>
      </c>
      <c r="BN787" s="124" t="e">
        <f t="shared" si="3878"/>
        <v>#N/A</v>
      </c>
    </row>
    <row r="788" spans="1:67" s="124" customFormat="1" hidden="1">
      <c r="C788" s="124" t="s">
        <v>304</v>
      </c>
      <c r="H788" s="124">
        <f t="shared" si="3879"/>
        <v>0</v>
      </c>
      <c r="I788" s="124">
        <f t="shared" si="3875"/>
        <v>0</v>
      </c>
      <c r="J788" s="124">
        <f t="shared" si="3875"/>
        <v>0</v>
      </c>
      <c r="K788" s="124">
        <f t="shared" si="3875"/>
        <v>0</v>
      </c>
      <c r="L788" s="124">
        <f t="shared" si="3875"/>
        <v>0</v>
      </c>
      <c r="M788" s="124">
        <f t="shared" si="3875"/>
        <v>0</v>
      </c>
      <c r="N788" s="124">
        <f t="shared" si="3875"/>
        <v>0</v>
      </c>
      <c r="O788" s="124">
        <f t="shared" si="3875"/>
        <v>0</v>
      </c>
      <c r="P788" s="124" t="e">
        <f t="shared" si="3875"/>
        <v>#N/A</v>
      </c>
      <c r="Q788" s="124" t="e">
        <f t="shared" si="3875"/>
        <v>#N/A</v>
      </c>
      <c r="R788" s="124" t="e">
        <f t="shared" si="3875"/>
        <v>#N/A</v>
      </c>
      <c r="S788" s="124" t="e">
        <f t="shared" si="3875"/>
        <v>#N/A</v>
      </c>
      <c r="T788" s="124" t="e">
        <f t="shared" si="3875"/>
        <v>#N/A</v>
      </c>
      <c r="U788" s="124" t="e">
        <f t="shared" si="3875"/>
        <v>#N/A</v>
      </c>
      <c r="V788" s="124" t="e">
        <f t="shared" si="3875"/>
        <v>#N/A</v>
      </c>
      <c r="W788" s="124" t="e">
        <f t="shared" si="3875"/>
        <v>#N/A</v>
      </c>
      <c r="X788" s="124" t="e">
        <f t="shared" si="3875"/>
        <v>#N/A</v>
      </c>
      <c r="Y788" s="124" t="e">
        <f t="shared" si="3876"/>
        <v>#N/A</v>
      </c>
      <c r="Z788" s="124" t="e">
        <f t="shared" si="3876"/>
        <v>#N/A</v>
      </c>
      <c r="AA788" s="124" t="e">
        <f t="shared" si="3876"/>
        <v>#N/A</v>
      </c>
      <c r="AB788" s="124" t="e">
        <f t="shared" si="3876"/>
        <v>#N/A</v>
      </c>
      <c r="AC788" s="124" t="e">
        <f t="shared" si="3876"/>
        <v>#N/A</v>
      </c>
      <c r="AD788" s="124" t="e">
        <f t="shared" si="3876"/>
        <v>#N/A</v>
      </c>
      <c r="AE788" s="124" t="e">
        <f t="shared" si="3876"/>
        <v>#N/A</v>
      </c>
      <c r="AF788" s="124" t="e">
        <f t="shared" si="3876"/>
        <v>#N/A</v>
      </c>
      <c r="AG788" s="124" t="e">
        <f t="shared" si="3876"/>
        <v>#N/A</v>
      </c>
      <c r="AH788" s="124" t="e">
        <f t="shared" si="3876"/>
        <v>#N/A</v>
      </c>
      <c r="AI788" s="124" t="e">
        <f t="shared" si="3876"/>
        <v>#N/A</v>
      </c>
      <c r="AJ788" s="124" t="e">
        <f t="shared" si="3876"/>
        <v>#N/A</v>
      </c>
      <c r="AK788" s="124" t="e">
        <f t="shared" si="3876"/>
        <v>#N/A</v>
      </c>
      <c r="AL788" s="124" t="e">
        <f t="shared" si="3876"/>
        <v>#N/A</v>
      </c>
      <c r="AM788" s="124" t="e">
        <f t="shared" si="3876"/>
        <v>#N/A</v>
      </c>
      <c r="AN788" s="124" t="e">
        <f t="shared" si="3876"/>
        <v>#N/A</v>
      </c>
      <c r="AO788" s="124" t="e">
        <f t="shared" si="3877"/>
        <v>#N/A</v>
      </c>
      <c r="AP788" s="124" t="e">
        <f t="shared" si="3877"/>
        <v>#N/A</v>
      </c>
      <c r="AQ788" s="124" t="e">
        <f t="shared" si="3877"/>
        <v>#N/A</v>
      </c>
      <c r="AR788" s="124" t="e">
        <f t="shared" si="3877"/>
        <v>#N/A</v>
      </c>
      <c r="AS788" s="124" t="e">
        <f t="shared" si="3877"/>
        <v>#N/A</v>
      </c>
      <c r="AT788" s="124" t="e">
        <f t="shared" si="3877"/>
        <v>#N/A</v>
      </c>
      <c r="AU788" s="124" t="e">
        <f t="shared" si="3877"/>
        <v>#N/A</v>
      </c>
      <c r="AV788" s="124" t="e">
        <f t="shared" si="3877"/>
        <v>#N/A</v>
      </c>
      <c r="AW788" s="124" t="e">
        <f t="shared" si="3877"/>
        <v>#N/A</v>
      </c>
      <c r="AX788" s="124" t="e">
        <f t="shared" si="3877"/>
        <v>#N/A</v>
      </c>
      <c r="AY788" s="124" t="e">
        <f t="shared" si="3877"/>
        <v>#N/A</v>
      </c>
      <c r="AZ788" s="124" t="e">
        <f t="shared" si="3877"/>
        <v>#N/A</v>
      </c>
      <c r="BA788" s="124" t="e">
        <f t="shared" si="3877"/>
        <v>#N/A</v>
      </c>
      <c r="BB788" s="124" t="e">
        <f t="shared" si="3877"/>
        <v>#N/A</v>
      </c>
      <c r="BC788" s="124" t="e">
        <f t="shared" si="3877"/>
        <v>#N/A</v>
      </c>
      <c r="BD788" s="124" t="e">
        <f t="shared" si="3877"/>
        <v>#N/A</v>
      </c>
      <c r="BE788" s="124" t="e">
        <f t="shared" si="3878"/>
        <v>#N/A</v>
      </c>
      <c r="BF788" s="124" t="e">
        <f t="shared" si="3878"/>
        <v>#N/A</v>
      </c>
      <c r="BG788" s="124" t="e">
        <f t="shared" si="3878"/>
        <v>#N/A</v>
      </c>
      <c r="BH788" s="124" t="e">
        <f t="shared" si="3878"/>
        <v>#N/A</v>
      </c>
      <c r="BI788" s="124" t="e">
        <f t="shared" si="3878"/>
        <v>#N/A</v>
      </c>
      <c r="BJ788" s="124" t="e">
        <f t="shared" si="3878"/>
        <v>#N/A</v>
      </c>
      <c r="BK788" s="124" t="e">
        <f t="shared" si="3878"/>
        <v>#N/A</v>
      </c>
      <c r="BL788" s="124" t="e">
        <f t="shared" si="3878"/>
        <v>#N/A</v>
      </c>
      <c r="BM788" s="124" t="e">
        <f t="shared" si="3878"/>
        <v>#N/A</v>
      </c>
      <c r="BN788" s="124" t="e">
        <f t="shared" si="3878"/>
        <v>#N/A</v>
      </c>
    </row>
    <row r="789" spans="1:67" s="124" customFormat="1" hidden="1"/>
    <row r="790" spans="1:67" s="124" customFormat="1">
      <c r="A790" s="121" t="s">
        <v>312</v>
      </c>
    </row>
    <row r="791" spans="1:67" s="124" customFormat="1">
      <c r="A791" s="115" t="s">
        <v>154</v>
      </c>
    </row>
    <row r="792" spans="1:67" s="124" customFormat="1" ht="15.75">
      <c r="A792" s="124" t="s">
        <v>300</v>
      </c>
      <c r="B792" s="190">
        <f>IF(Input!G102="y",Input!H102,0)</f>
        <v>865500</v>
      </c>
      <c r="C792" s="110"/>
      <c r="E792" s="125">
        <v>2016</v>
      </c>
    </row>
    <row r="793" spans="1:67" s="124" customFormat="1">
      <c r="A793" s="124" t="s">
        <v>301</v>
      </c>
      <c r="B793" s="124">
        <v>20</v>
      </c>
      <c r="E793" s="124">
        <f>B793</f>
        <v>20</v>
      </c>
      <c r="F793" s="124">
        <f>IF(E793&gt;0,E793-1,0)</f>
        <v>19</v>
      </c>
      <c r="G793" s="124">
        <f t="shared" ref="G793" si="3880">IF(F793&gt;0,F793-1,0)</f>
        <v>18</v>
      </c>
      <c r="H793" s="124">
        <f t="shared" ref="H793" si="3881">IF(G793&gt;0,G793-1,0)</f>
        <v>17</v>
      </c>
      <c r="I793" s="124">
        <f t="shared" ref="I793" si="3882">IF(H793&gt;0,H793-1,0)</f>
        <v>16</v>
      </c>
      <c r="J793" s="124">
        <f t="shared" ref="J793" si="3883">IF(I793&gt;0,I793-1,0)</f>
        <v>15</v>
      </c>
      <c r="K793" s="124">
        <f t="shared" ref="K793" si="3884">IF(J793&gt;0,J793-1,0)</f>
        <v>14</v>
      </c>
      <c r="L793" s="124">
        <f t="shared" ref="L793" si="3885">IF(K793&gt;0,K793-1,0)</f>
        <v>13</v>
      </c>
      <c r="M793" s="124">
        <f t="shared" ref="M793" si="3886">IF(L793&gt;0,L793-1,0)</f>
        <v>12</v>
      </c>
      <c r="N793" s="124">
        <f t="shared" ref="N793" si="3887">IF(M793&gt;0,M793-1,0)</f>
        <v>11</v>
      </c>
      <c r="O793" s="124">
        <f t="shared" ref="O793" si="3888">IF(N793&gt;0,N793-1,0)</f>
        <v>10</v>
      </c>
      <c r="P793" s="124">
        <f t="shared" ref="P793" si="3889">IF(O793&gt;0,O793-1,0)</f>
        <v>9</v>
      </c>
      <c r="Q793" s="124">
        <f t="shared" ref="Q793" si="3890">IF(P793&gt;0,P793-1,0)</f>
        <v>8</v>
      </c>
      <c r="R793" s="124">
        <f t="shared" ref="R793" si="3891">IF(Q793&gt;0,Q793-1,0)</f>
        <v>7</v>
      </c>
      <c r="S793" s="124">
        <f t="shared" ref="S793" si="3892">IF(R793&gt;0,R793-1,0)</f>
        <v>6</v>
      </c>
      <c r="T793" s="124">
        <f t="shared" ref="T793" si="3893">IF(S793&gt;0,S793-1,0)</f>
        <v>5</v>
      </c>
      <c r="U793" s="124">
        <f t="shared" ref="U793" si="3894">IF(T793&gt;0,T793-1,0)</f>
        <v>4</v>
      </c>
      <c r="V793" s="124">
        <f t="shared" ref="V793" si="3895">IF(U793&gt;0,U793-1,0)</f>
        <v>3</v>
      </c>
      <c r="W793" s="124">
        <f t="shared" ref="W793" si="3896">IF(V793&gt;0,V793-1,0)</f>
        <v>2</v>
      </c>
      <c r="X793" s="124">
        <f t="shared" ref="X793" si="3897">IF(W793&gt;0,W793-1,0)</f>
        <v>1</v>
      </c>
      <c r="Y793" s="124">
        <f t="shared" ref="Y793" si="3898">IF(X793&gt;0,X793-1,0)</f>
        <v>0</v>
      </c>
      <c r="Z793" s="124">
        <f t="shared" ref="Z793" si="3899">IF(Y793&gt;0,Y793-1,0)</f>
        <v>0</v>
      </c>
      <c r="AA793" s="124">
        <f t="shared" ref="AA793" si="3900">IF(Z793&gt;0,Z793-1,0)</f>
        <v>0</v>
      </c>
      <c r="AB793" s="124">
        <f t="shared" ref="AB793" si="3901">IF(AA793&gt;0,AA793-1,0)</f>
        <v>0</v>
      </c>
      <c r="AC793" s="124">
        <f t="shared" ref="AC793" si="3902">IF(AB793&gt;0,AB793-1,0)</f>
        <v>0</v>
      </c>
      <c r="AD793" s="124">
        <f t="shared" ref="AD793" si="3903">IF(AC793&gt;0,AC793-1,0)</f>
        <v>0</v>
      </c>
      <c r="AE793" s="124">
        <f t="shared" ref="AE793" si="3904">IF(AD793&gt;0,AD793-1,0)</f>
        <v>0</v>
      </c>
      <c r="AF793" s="124">
        <f t="shared" ref="AF793" si="3905">IF(AE793&gt;0,AE793-1,0)</f>
        <v>0</v>
      </c>
      <c r="AG793" s="124">
        <f t="shared" ref="AG793" si="3906">IF(AF793&gt;0,AF793-1,0)</f>
        <v>0</v>
      </c>
      <c r="AH793" s="124">
        <f t="shared" ref="AH793" si="3907">IF(AG793&gt;0,AG793-1,0)</f>
        <v>0</v>
      </c>
      <c r="AI793" s="124">
        <f t="shared" ref="AI793" si="3908">IF(AH793&gt;0,AH793-1,0)</f>
        <v>0</v>
      </c>
      <c r="AJ793" s="124">
        <f t="shared" ref="AJ793" si="3909">IF(AI793&gt;0,AI793-1,0)</f>
        <v>0</v>
      </c>
      <c r="AK793" s="124">
        <f t="shared" ref="AK793" si="3910">IF(AJ793&gt;0,AJ793-1,0)</f>
        <v>0</v>
      </c>
      <c r="AL793" s="124">
        <f t="shared" ref="AL793" si="3911">IF(AK793&gt;0,AK793-1,0)</f>
        <v>0</v>
      </c>
      <c r="AM793" s="124">
        <f t="shared" ref="AM793" si="3912">IF(AL793&gt;0,AL793-1,0)</f>
        <v>0</v>
      </c>
      <c r="AN793" s="124">
        <f t="shared" ref="AN793" si="3913">IF(AM793&gt;0,AM793-1,0)</f>
        <v>0</v>
      </c>
      <c r="AO793" s="124">
        <f t="shared" ref="AO793" si="3914">IF(AN793&gt;0,AN793-1,0)</f>
        <v>0</v>
      </c>
      <c r="AP793" s="124">
        <f t="shared" ref="AP793" si="3915">IF(AO793&gt;0,AO793-1,0)</f>
        <v>0</v>
      </c>
      <c r="AQ793" s="124">
        <f t="shared" ref="AQ793" si="3916">IF(AP793&gt;0,AP793-1,0)</f>
        <v>0</v>
      </c>
      <c r="AR793" s="124">
        <f t="shared" ref="AR793" si="3917">IF(AQ793&gt;0,AQ793-1,0)</f>
        <v>0</v>
      </c>
      <c r="AS793" s="124">
        <f t="shared" ref="AS793" si="3918">IF(AR793&gt;0,AR793-1,0)</f>
        <v>0</v>
      </c>
      <c r="AT793" s="124">
        <f t="shared" ref="AT793" si="3919">IF(AS793&gt;0,AS793-1,0)</f>
        <v>0</v>
      </c>
      <c r="AU793" s="124">
        <f t="shared" ref="AU793" si="3920">IF(AT793&gt;0,AT793-1,0)</f>
        <v>0</v>
      </c>
      <c r="AV793" s="124">
        <f t="shared" ref="AV793" si="3921">IF(AU793&gt;0,AU793-1,0)</f>
        <v>0</v>
      </c>
      <c r="AW793" s="124">
        <f t="shared" ref="AW793" si="3922">IF(AV793&gt;0,AV793-1,0)</f>
        <v>0</v>
      </c>
      <c r="AX793" s="124">
        <f t="shared" ref="AX793" si="3923">IF(AW793&gt;0,AW793-1,0)</f>
        <v>0</v>
      </c>
      <c r="AY793" s="124">
        <f t="shared" ref="AY793" si="3924">IF(AX793&gt;0,AX793-1,0)</f>
        <v>0</v>
      </c>
      <c r="AZ793" s="124">
        <f t="shared" ref="AZ793" si="3925">IF(AY793&gt;0,AY793-1,0)</f>
        <v>0</v>
      </c>
      <c r="BA793" s="124">
        <f t="shared" ref="BA793" si="3926">IF(AZ793&gt;0,AZ793-1,0)</f>
        <v>0</v>
      </c>
      <c r="BB793" s="124">
        <f t="shared" ref="BB793" si="3927">IF(BA793&gt;0,BA793-1,0)</f>
        <v>0</v>
      </c>
      <c r="BC793" s="124">
        <f t="shared" ref="BC793" si="3928">IF(BB793&gt;0,BB793-1,0)</f>
        <v>0</v>
      </c>
      <c r="BD793" s="124">
        <f t="shared" ref="BD793" si="3929">IF(BC793&gt;0,BC793-1,0)</f>
        <v>0</v>
      </c>
      <c r="BE793" s="124">
        <f t="shared" ref="BE793" si="3930">IF(BD793&gt;0,BD793-1,0)</f>
        <v>0</v>
      </c>
      <c r="BF793" s="124">
        <f t="shared" ref="BF793" si="3931">IF(BE793&gt;0,BE793-1,0)</f>
        <v>0</v>
      </c>
      <c r="BG793" s="124">
        <f t="shared" ref="BG793" si="3932">IF(BF793&gt;0,BF793-1,0)</f>
        <v>0</v>
      </c>
      <c r="BH793" s="124">
        <f t="shared" ref="BH793" si="3933">IF(BG793&gt;0,BG793-1,0)</f>
        <v>0</v>
      </c>
      <c r="BI793" s="124">
        <f t="shared" ref="BI793" si="3934">IF(BH793&gt;0,BH793-1,0)</f>
        <v>0</v>
      </c>
      <c r="BJ793" s="124">
        <f t="shared" ref="BJ793" si="3935">IF(BI793&gt;0,BI793-1,0)</f>
        <v>0</v>
      </c>
      <c r="BK793" s="124">
        <f t="shared" ref="BK793" si="3936">IF(BJ793&gt;0,BJ793-1,0)</f>
        <v>0</v>
      </c>
      <c r="BL793" s="124">
        <f t="shared" ref="BL793" si="3937">IF(BK793&gt;0,BK793-1,0)</f>
        <v>0</v>
      </c>
      <c r="BM793" s="124">
        <f t="shared" ref="BM793" si="3938">IF(BL793&gt;0,BL793-1,0)</f>
        <v>0</v>
      </c>
      <c r="BN793" s="124">
        <f t="shared" ref="BN793" si="3939">IF(BM793&gt;0,BM793-1,0)</f>
        <v>0</v>
      </c>
      <c r="BO793" s="124">
        <f t="shared" ref="BO793" si="3940">IF(BN793&gt;0,BN793-1,0)</f>
        <v>0</v>
      </c>
    </row>
    <row r="794" spans="1:67" s="124" customFormat="1">
      <c r="D794" s="190"/>
      <c r="E794" s="190">
        <f>B792</f>
        <v>865500</v>
      </c>
      <c r="F794" s="190">
        <f>E798</f>
        <v>841424.46688380989</v>
      </c>
      <c r="G794" s="190">
        <f t="shared" ref="G794" si="3941">F798</f>
        <v>815955.99220875441</v>
      </c>
      <c r="H794" s="190">
        <f t="shared" ref="H794" si="3942">G798</f>
        <v>789013.98435607075</v>
      </c>
      <c r="I794" s="190">
        <f t="shared" ref="I794" si="3943">H798</f>
        <v>760513.18890619616</v>
      </c>
      <c r="J794" s="190">
        <f t="shared" ref="J794" si="3944">I798</f>
        <v>730363.41886243585</v>
      </c>
      <c r="K794" s="190">
        <f t="shared" ref="K794" si="3945">J798</f>
        <v>698469.26926614379</v>
      </c>
      <c r="L794" s="190">
        <f t="shared" ref="L794" si="3946">K798</f>
        <v>664729.81530035194</v>
      </c>
      <c r="M794" s="190">
        <f t="shared" ref="M794" si="3947">L798</f>
        <v>629038.29292653932</v>
      </c>
      <c r="N794" s="190">
        <f t="shared" ref="N794" si="3948">M798</f>
        <v>591281.76104395604</v>
      </c>
      <c r="O794" s="190">
        <f t="shared" ref="O794" si="3949">N798</f>
        <v>551340.74410245195</v>
      </c>
      <c r="P794" s="190">
        <f t="shared" ref="P794" si="3950">O798</f>
        <v>509088.85403790366</v>
      </c>
      <c r="Q794" s="190">
        <f t="shared" ref="Q794" si="3951">P798</f>
        <v>464392.39033390646</v>
      </c>
      <c r="R794" s="190">
        <f t="shared" ref="R794" si="3952">Q798</f>
        <v>417109.916944178</v>
      </c>
      <c r="S794" s="190">
        <f t="shared" ref="S794" si="3953">R798</f>
        <v>367091.81473690097</v>
      </c>
      <c r="T794" s="190">
        <f t="shared" ref="T794" si="3954">S798</f>
        <v>314179.80804477434</v>
      </c>
      <c r="U794" s="190">
        <f t="shared" ref="U794" si="3955">T798</f>
        <v>258206.46382260325</v>
      </c>
      <c r="V794" s="190">
        <f t="shared" ref="V794" si="3956">U798</f>
        <v>198994.66182757798</v>
      </c>
      <c r="W794" s="190">
        <f t="shared" ref="W794" si="3957">V798</f>
        <v>136357.03414569766</v>
      </c>
      <c r="X794" s="190">
        <f t="shared" ref="X794" si="3958">W798</f>
        <v>70095.372290794287</v>
      </c>
      <c r="Y794" s="190">
        <f t="shared" ref="Y794" si="3959">X798</f>
        <v>0</v>
      </c>
      <c r="Z794" s="190" t="e">
        <f t="shared" ref="Z794" si="3960">Y798</f>
        <v>#N/A</v>
      </c>
      <c r="AA794" s="190" t="e">
        <f t="shared" ref="AA794" si="3961">Z798</f>
        <v>#N/A</v>
      </c>
      <c r="AB794" s="190" t="e">
        <f t="shared" ref="AB794" si="3962">AA798</f>
        <v>#N/A</v>
      </c>
      <c r="AC794" s="190" t="e">
        <f t="shared" ref="AC794" si="3963">AB798</f>
        <v>#N/A</v>
      </c>
      <c r="AD794" s="190" t="e">
        <f t="shared" ref="AD794" si="3964">AC798</f>
        <v>#N/A</v>
      </c>
      <c r="AE794" s="190" t="e">
        <f t="shared" ref="AE794" si="3965">AD798</f>
        <v>#N/A</v>
      </c>
      <c r="AF794" s="190" t="e">
        <f t="shared" ref="AF794" si="3966">AE798</f>
        <v>#N/A</v>
      </c>
      <c r="AG794" s="190" t="e">
        <f t="shared" ref="AG794" si="3967">AF798</f>
        <v>#N/A</v>
      </c>
      <c r="AH794" s="190" t="e">
        <f t="shared" ref="AH794" si="3968">AG798</f>
        <v>#N/A</v>
      </c>
      <c r="AI794" s="190" t="e">
        <f t="shared" ref="AI794" si="3969">AH798</f>
        <v>#N/A</v>
      </c>
      <c r="AJ794" s="190" t="e">
        <f t="shared" ref="AJ794" si="3970">AI798</f>
        <v>#N/A</v>
      </c>
      <c r="AK794" s="190" t="e">
        <f t="shared" ref="AK794" si="3971">AJ798</f>
        <v>#N/A</v>
      </c>
      <c r="AL794" s="190" t="e">
        <f t="shared" ref="AL794" si="3972">AK798</f>
        <v>#N/A</v>
      </c>
      <c r="AM794" s="190" t="e">
        <f t="shared" ref="AM794" si="3973">AL798</f>
        <v>#N/A</v>
      </c>
      <c r="AN794" s="190" t="e">
        <f t="shared" ref="AN794" si="3974">AM798</f>
        <v>#N/A</v>
      </c>
      <c r="AO794" s="190" t="e">
        <f t="shared" ref="AO794" si="3975">AN798</f>
        <v>#N/A</v>
      </c>
      <c r="AP794" s="190" t="e">
        <f t="shared" ref="AP794" si="3976">AO798</f>
        <v>#N/A</v>
      </c>
      <c r="AQ794" s="190" t="e">
        <f t="shared" ref="AQ794" si="3977">AP798</f>
        <v>#N/A</v>
      </c>
      <c r="AR794" s="190" t="e">
        <f t="shared" ref="AR794" si="3978">AQ798</f>
        <v>#N/A</v>
      </c>
      <c r="AS794" s="190" t="e">
        <f t="shared" ref="AS794" si="3979">AR798</f>
        <v>#N/A</v>
      </c>
      <c r="AT794" s="190" t="e">
        <f t="shared" ref="AT794" si="3980">AS798</f>
        <v>#N/A</v>
      </c>
      <c r="AU794" s="190" t="e">
        <f t="shared" ref="AU794" si="3981">AT798</f>
        <v>#N/A</v>
      </c>
      <c r="AV794" s="190" t="e">
        <f t="shared" ref="AV794" si="3982">AU798</f>
        <v>#N/A</v>
      </c>
      <c r="AW794" s="190" t="e">
        <f t="shared" ref="AW794" si="3983">AV798</f>
        <v>#N/A</v>
      </c>
      <c r="AX794" s="190" t="e">
        <f t="shared" ref="AX794" si="3984">AW798</f>
        <v>#N/A</v>
      </c>
      <c r="AY794" s="190" t="e">
        <f t="shared" ref="AY794" si="3985">AX798</f>
        <v>#N/A</v>
      </c>
      <c r="AZ794" s="190" t="e">
        <f t="shared" ref="AZ794" si="3986">AY798</f>
        <v>#N/A</v>
      </c>
      <c r="BA794" s="190" t="e">
        <f t="shared" ref="BA794" si="3987">AZ798</f>
        <v>#N/A</v>
      </c>
      <c r="BB794" s="190" t="e">
        <f t="shared" ref="BB794" si="3988">BA798</f>
        <v>#N/A</v>
      </c>
      <c r="BC794" s="190" t="e">
        <f t="shared" ref="BC794" si="3989">BB798</f>
        <v>#N/A</v>
      </c>
      <c r="BD794" s="190" t="e">
        <f t="shared" ref="BD794" si="3990">BC798</f>
        <v>#N/A</v>
      </c>
      <c r="BE794" s="190" t="e">
        <f t="shared" ref="BE794" si="3991">BD798</f>
        <v>#N/A</v>
      </c>
      <c r="BF794" s="190" t="e">
        <f t="shared" ref="BF794" si="3992">BE798</f>
        <v>#N/A</v>
      </c>
      <c r="BG794" s="190" t="e">
        <f t="shared" ref="BG794" si="3993">BF798</f>
        <v>#N/A</v>
      </c>
      <c r="BH794" s="190" t="e">
        <f t="shared" ref="BH794" si="3994">BG798</f>
        <v>#N/A</v>
      </c>
      <c r="BI794" s="190" t="e">
        <f t="shared" ref="BI794" si="3995">BH798</f>
        <v>#N/A</v>
      </c>
      <c r="BJ794" s="190" t="e">
        <f t="shared" ref="BJ794" si="3996">BI798</f>
        <v>#N/A</v>
      </c>
      <c r="BK794" s="190" t="e">
        <f t="shared" ref="BK794" si="3997">BJ798</f>
        <v>#N/A</v>
      </c>
      <c r="BL794" s="190" t="e">
        <f t="shared" ref="BL794" si="3998">BK798</f>
        <v>#N/A</v>
      </c>
      <c r="BM794" s="190" t="e">
        <f t="shared" ref="BM794" si="3999">BL798</f>
        <v>#N/A</v>
      </c>
      <c r="BN794" s="190" t="e">
        <f t="shared" ref="BN794" si="4000">BM798</f>
        <v>#N/A</v>
      </c>
      <c r="BO794" s="124" t="e">
        <f t="shared" ref="BO794" si="4001">BN798</f>
        <v>#N/A</v>
      </c>
    </row>
    <row r="795" spans="1:67" s="124" customFormat="1">
      <c r="C795" s="124" t="s">
        <v>29</v>
      </c>
      <c r="D795" s="190"/>
      <c r="E795" s="190">
        <f>IF($E793&gt;=1,($B792/HLOOKUP($E793,'Annuity Cal'!$H$7:$BE$11,2,FALSE))*HLOOKUP(E793,'Annuity Cal'!$H$7:$BE$11,3,FALSE),(IF(E793&lt;=(-1),E793,0)))</f>
        <v>24075.533116190167</v>
      </c>
      <c r="F795" s="190">
        <f>IF($E793&gt;=1,($B792/HLOOKUP($E793,'Annuity Cal'!$H$7:$BE$11,2,FALSE))*HLOOKUP(F793,'Annuity Cal'!$H$7:$BE$11,3,FALSE),(IF(F793&lt;=(-1),F793,0)))</f>
        <v>25468.474675055459</v>
      </c>
      <c r="G795" s="190">
        <f>IF($E793&gt;=1,($B792/HLOOKUP($E793,'Annuity Cal'!$H$7:$BE$11,2,FALSE))*HLOOKUP(G793,'Annuity Cal'!$H$7:$BE$11,3,FALSE),(IF(G793&lt;=(-1),G793,0)))</f>
        <v>26942.007852683662</v>
      </c>
      <c r="H795" s="190">
        <f>IF($E793&gt;=1,($B792/HLOOKUP($E793,'Annuity Cal'!$H$7:$BE$11,2,FALSE))*HLOOKUP(H793,'Annuity Cal'!$H$7:$BE$11,3,FALSE),(IF(H793&lt;=(-1),H793,0)))</f>
        <v>28500.795449874648</v>
      </c>
      <c r="I795" s="190">
        <f>IF($E793&gt;=1,($B792/HLOOKUP($E793,'Annuity Cal'!$H$7:$BE$11,2,FALSE))*HLOOKUP(I793,'Annuity Cal'!$H$7:$BE$11,3,FALSE),(IF(I793&lt;=(-1),I793,0)))</f>
        <v>30149.770043760251</v>
      </c>
      <c r="J795" s="190">
        <f>IF($E793&gt;=1,($B792/HLOOKUP($E793,'Annuity Cal'!$H$7:$BE$11,2,FALSE))*HLOOKUP(J793,'Annuity Cal'!$H$7:$BE$11,3,FALSE),(IF(J793&lt;=(-1),J793,0)))</f>
        <v>31894.149596292093</v>
      </c>
      <c r="K795" s="190">
        <f>IF($E793&gt;=1,($B792/HLOOKUP($E793,'Annuity Cal'!$H$7:$BE$11,2,FALSE))*HLOOKUP(K793,'Annuity Cal'!$H$7:$BE$11,3,FALSE),(IF(K793&lt;=(-1),K793,0)))</f>
        <v>33739.45396579185</v>
      </c>
      <c r="L795" s="190">
        <f>IF($E793&gt;=1,($B792/HLOOKUP($E793,'Annuity Cal'!$H$7:$BE$11,2,FALSE))*HLOOKUP(L793,'Annuity Cal'!$H$7:$BE$11,3,FALSE),(IF(L793&lt;=(-1),L793,0)))</f>
        <v>35691.522373812659</v>
      </c>
      <c r="M795" s="190">
        <f>IF($E793&gt;=1,($B792/HLOOKUP($E793,'Annuity Cal'!$H$7:$BE$11,2,FALSE))*HLOOKUP(M793,'Annuity Cal'!$H$7:$BE$11,3,FALSE),(IF(M793&lt;=(-1),M793,0)))</f>
        <v>37756.531882583251</v>
      </c>
      <c r="N795" s="190">
        <f>IF($E793&gt;=1,($B792/HLOOKUP($E793,'Annuity Cal'!$H$7:$BE$11,2,FALSE))*HLOOKUP(N793,'Annuity Cal'!$H$7:$BE$11,3,FALSE),(IF(N793&lt;=(-1),N793,0)))</f>
        <v>39941.016941504146</v>
      </c>
      <c r="O795" s="190">
        <f>IF($E793&gt;=1,($B792/HLOOKUP($E793,'Annuity Cal'!$H$7:$BE$11,2,FALSE))*HLOOKUP(O793,'Annuity Cal'!$H$7:$BE$11,3,FALSE),(IF(O793&lt;=(-1),O793,0)))</f>
        <v>42251.890064548315</v>
      </c>
      <c r="P795" s="190">
        <f>IF($E793&gt;=1,($B792/HLOOKUP($E793,'Annuity Cal'!$H$7:$BE$11,2,FALSE))*HLOOKUP(P793,'Annuity Cal'!$H$7:$BE$11,3,FALSE),(IF(P793&lt;=(-1),P793,0)))</f>
        <v>44696.463703997179</v>
      </c>
      <c r="Q795" s="190">
        <f>IF($E793&gt;=1,($B792/HLOOKUP($E793,'Annuity Cal'!$H$7:$BE$11,2,FALSE))*HLOOKUP(Q793,'Annuity Cal'!$H$7:$BE$11,3,FALSE),(IF(Q793&lt;=(-1),Q793,0)))</f>
        <v>47282.473389728439</v>
      </c>
      <c r="R795" s="190">
        <f>IF($E793&gt;=1,($B792/HLOOKUP($E793,'Annuity Cal'!$H$7:$BE$11,2,FALSE))*HLOOKUP(R793,'Annuity Cal'!$H$7:$BE$11,3,FALSE),(IF(R793&lt;=(-1),R793,0)))</f>
        <v>50018.102207277021</v>
      </c>
      <c r="S795" s="190">
        <f>IF($E793&gt;=1,($B792/HLOOKUP($E793,'Annuity Cal'!$H$7:$BE$11,2,FALSE))*HLOOKUP(S793,'Annuity Cal'!$H$7:$BE$11,3,FALSE),(IF(S793&lt;=(-1),S793,0)))</f>
        <v>52912.006692126619</v>
      </c>
      <c r="T795" s="190">
        <f>IF($E793&gt;=1,($B792/HLOOKUP($E793,'Annuity Cal'!$H$7:$BE$11,2,FALSE))*HLOOKUP(T793,'Annuity Cal'!$H$7:$BE$11,3,FALSE),(IF(T793&lt;=(-1),T793,0)))</f>
        <v>55973.344222171079</v>
      </c>
      <c r="U795" s="190">
        <f>IF($E793&gt;=1,($B792/HLOOKUP($E793,'Annuity Cal'!$H$7:$BE$11,2,FALSE))*HLOOKUP(U793,'Annuity Cal'!$H$7:$BE$11,3,FALSE),(IF(U793&lt;=(-1),U793,0)))</f>
        <v>59211.801995025271</v>
      </c>
      <c r="V795" s="190">
        <f>IF($E793&gt;=1,($B792/HLOOKUP($E793,'Annuity Cal'!$H$7:$BE$11,2,FALSE))*HLOOKUP(V793,'Annuity Cal'!$H$7:$BE$11,3,FALSE),(IF(V793&lt;=(-1),V793,0)))</f>
        <v>62637.627681880309</v>
      </c>
      <c r="W795" s="190">
        <f>IF($E793&gt;=1,($B792/HLOOKUP($E793,'Annuity Cal'!$H$7:$BE$11,2,FALSE))*HLOOKUP(W793,'Annuity Cal'!$H$7:$BE$11,3,FALSE),(IF(W793&lt;=(-1),W793,0)))</f>
        <v>66261.661854903374</v>
      </c>
      <c r="X795" s="190">
        <f>IF($E793&gt;=1,($B792/HLOOKUP($E793,'Annuity Cal'!$H$7:$BE$11,2,FALSE))*HLOOKUP(X793,'Annuity Cal'!$H$7:$BE$11,3,FALSE),(IF(X793&lt;=(-1),X793,0)))</f>
        <v>70095.372290794214</v>
      </c>
      <c r="Y795" s="190" t="e">
        <f>IF($E793&gt;=1,($B792/HLOOKUP($E793,'Annuity Cal'!$H$7:$BE$11,2,FALSE))*HLOOKUP(Y793,'Annuity Cal'!$H$7:$BE$11,3,FALSE),(IF(Y793&lt;=(-1),Y793,0)))</f>
        <v>#N/A</v>
      </c>
      <c r="Z795" s="190" t="e">
        <f>IF($E793&gt;=1,($B792/HLOOKUP($E793,'Annuity Cal'!$H$7:$BE$11,2,FALSE))*HLOOKUP(Z793,'Annuity Cal'!$H$7:$BE$11,3,FALSE),(IF(Z793&lt;=(-1),Z793,0)))</f>
        <v>#N/A</v>
      </c>
      <c r="AA795" s="190" t="e">
        <f>IF($E793&gt;=1,($B792/HLOOKUP($E793,'Annuity Cal'!$H$7:$BE$11,2,FALSE))*HLOOKUP(AA793,'Annuity Cal'!$H$7:$BE$11,3,FALSE),(IF(AA793&lt;=(-1),AA793,0)))</f>
        <v>#N/A</v>
      </c>
      <c r="AB795" s="190" t="e">
        <f>IF($E793&gt;=1,($B792/HLOOKUP($E793,'Annuity Cal'!$H$7:$BE$11,2,FALSE))*HLOOKUP(AB793,'Annuity Cal'!$H$7:$BE$11,3,FALSE),(IF(AB793&lt;=(-1),AB793,0)))</f>
        <v>#N/A</v>
      </c>
      <c r="AC795" s="190" t="e">
        <f>IF($E793&gt;=1,($B792/HLOOKUP($E793,'Annuity Cal'!$H$7:$BE$11,2,FALSE))*HLOOKUP(AC793,'Annuity Cal'!$H$7:$BE$11,3,FALSE),(IF(AC793&lt;=(-1),AC793,0)))</f>
        <v>#N/A</v>
      </c>
      <c r="AD795" s="190" t="e">
        <f>IF($E793&gt;=1,($B792/HLOOKUP($E793,'Annuity Cal'!$H$7:$BE$11,2,FALSE))*HLOOKUP(AD793,'Annuity Cal'!$H$7:$BE$11,3,FALSE),(IF(AD793&lt;=(-1),AD793,0)))</f>
        <v>#N/A</v>
      </c>
      <c r="AE795" s="190" t="e">
        <f>IF($E793&gt;=1,($B792/HLOOKUP($E793,'Annuity Cal'!$H$7:$BE$11,2,FALSE))*HLOOKUP(AE793,'Annuity Cal'!$H$7:$BE$11,3,FALSE),(IF(AE793&lt;=(-1),AE793,0)))</f>
        <v>#N/A</v>
      </c>
      <c r="AF795" s="190" t="e">
        <f>IF($E793&gt;=1,($B792/HLOOKUP($E793,'Annuity Cal'!$H$7:$BE$11,2,FALSE))*HLOOKUP(AF793,'Annuity Cal'!$H$7:$BE$11,3,FALSE),(IF(AF793&lt;=(-1),AF793,0)))</f>
        <v>#N/A</v>
      </c>
      <c r="AG795" s="190" t="e">
        <f>IF($E793&gt;=1,($B792/HLOOKUP($E793,'Annuity Cal'!$H$7:$BE$11,2,FALSE))*HLOOKUP(AG793,'Annuity Cal'!$H$7:$BE$11,3,FALSE),(IF(AG793&lt;=(-1),AG793,0)))</f>
        <v>#N/A</v>
      </c>
      <c r="AH795" s="190" t="e">
        <f>IF($E793&gt;=1,($B792/HLOOKUP($E793,'Annuity Cal'!$H$7:$BE$11,2,FALSE))*HLOOKUP(AH793,'Annuity Cal'!$H$7:$BE$11,3,FALSE),(IF(AH793&lt;=(-1),AH793,0)))</f>
        <v>#N/A</v>
      </c>
      <c r="AI795" s="190" t="e">
        <f>IF($E793&gt;=1,($B792/HLOOKUP($E793,'Annuity Cal'!$H$7:$BE$11,2,FALSE))*HLOOKUP(AI793,'Annuity Cal'!$H$7:$BE$11,3,FALSE),(IF(AI793&lt;=(-1),AI793,0)))</f>
        <v>#N/A</v>
      </c>
      <c r="AJ795" s="190" t="e">
        <f>IF($E793&gt;=1,($B792/HLOOKUP($E793,'Annuity Cal'!$H$7:$BE$11,2,FALSE))*HLOOKUP(AJ793,'Annuity Cal'!$H$7:$BE$11,3,FALSE),(IF(AJ793&lt;=(-1),AJ793,0)))</f>
        <v>#N/A</v>
      </c>
      <c r="AK795" s="190" t="e">
        <f>IF($E793&gt;=1,($B792/HLOOKUP($E793,'Annuity Cal'!$H$7:$BE$11,2,FALSE))*HLOOKUP(AK793,'Annuity Cal'!$H$7:$BE$11,3,FALSE),(IF(AK793&lt;=(-1),AK793,0)))</f>
        <v>#N/A</v>
      </c>
      <c r="AL795" s="190" t="e">
        <f>IF($E793&gt;=1,($B792/HLOOKUP($E793,'Annuity Cal'!$H$7:$BE$11,2,FALSE))*HLOOKUP(AL793,'Annuity Cal'!$H$7:$BE$11,3,FALSE),(IF(AL793&lt;=(-1),AL793,0)))</f>
        <v>#N/A</v>
      </c>
      <c r="AM795" s="190" t="e">
        <f>IF($E793&gt;=1,($B792/HLOOKUP($E793,'Annuity Cal'!$H$7:$BE$11,2,FALSE))*HLOOKUP(AM793,'Annuity Cal'!$H$7:$BE$11,3,FALSE),(IF(AM793&lt;=(-1),AM793,0)))</f>
        <v>#N/A</v>
      </c>
      <c r="AN795" s="190" t="e">
        <f>IF($E793&gt;=1,($B792/HLOOKUP($E793,'Annuity Cal'!$H$7:$BE$11,2,FALSE))*HLOOKUP(AN793,'Annuity Cal'!$H$7:$BE$11,3,FALSE),(IF(AN793&lt;=(-1),AN793,0)))</f>
        <v>#N/A</v>
      </c>
      <c r="AO795" s="190" t="e">
        <f>IF($E793&gt;=1,($B792/HLOOKUP($E793,'Annuity Cal'!$H$7:$BE$11,2,FALSE))*HLOOKUP(AO793,'Annuity Cal'!$H$7:$BE$11,3,FALSE),(IF(AO793&lt;=(-1),AO793,0)))</f>
        <v>#N/A</v>
      </c>
      <c r="AP795" s="190" t="e">
        <f>IF($E793&gt;=1,($B792/HLOOKUP($E793,'Annuity Cal'!$H$7:$BE$11,2,FALSE))*HLOOKUP(AP793,'Annuity Cal'!$H$7:$BE$11,3,FALSE),(IF(AP793&lt;=(-1),AP793,0)))</f>
        <v>#N/A</v>
      </c>
      <c r="AQ795" s="190" t="e">
        <f>IF($E793&gt;=1,($B792/HLOOKUP($E793,'Annuity Cal'!$H$7:$BE$11,2,FALSE))*HLOOKUP(AQ793,'Annuity Cal'!$H$7:$BE$11,3,FALSE),(IF(AQ793&lt;=(-1),AQ793,0)))</f>
        <v>#N/A</v>
      </c>
      <c r="AR795" s="190" t="e">
        <f>IF($E793&gt;=1,($B792/HLOOKUP($E793,'Annuity Cal'!$H$7:$BE$11,2,FALSE))*HLOOKUP(AR793,'Annuity Cal'!$H$7:$BE$11,3,FALSE),(IF(AR793&lt;=(-1),AR793,0)))</f>
        <v>#N/A</v>
      </c>
      <c r="AS795" s="190" t="e">
        <f>IF($E793&gt;=1,($B792/HLOOKUP($E793,'Annuity Cal'!$H$7:$BE$11,2,FALSE))*HLOOKUP(AS793,'Annuity Cal'!$H$7:$BE$11,3,FALSE),(IF(AS793&lt;=(-1),AS793,0)))</f>
        <v>#N/A</v>
      </c>
      <c r="AT795" s="190" t="e">
        <f>IF($E793&gt;=1,($B792/HLOOKUP($E793,'Annuity Cal'!$H$7:$BE$11,2,FALSE))*HLOOKUP(AT793,'Annuity Cal'!$H$7:$BE$11,3,FALSE),(IF(AT793&lt;=(-1),AT793,0)))</f>
        <v>#N/A</v>
      </c>
      <c r="AU795" s="190" t="e">
        <f>IF($E793&gt;=1,($B792/HLOOKUP($E793,'Annuity Cal'!$H$7:$BE$11,2,FALSE))*HLOOKUP(AU793,'Annuity Cal'!$H$7:$BE$11,3,FALSE),(IF(AU793&lt;=(-1),AU793,0)))</f>
        <v>#N/A</v>
      </c>
      <c r="AV795" s="190" t="e">
        <f>IF($E793&gt;=1,($B792/HLOOKUP($E793,'Annuity Cal'!$H$7:$BE$11,2,FALSE))*HLOOKUP(AV793,'Annuity Cal'!$H$7:$BE$11,3,FALSE),(IF(AV793&lt;=(-1),AV793,0)))</f>
        <v>#N/A</v>
      </c>
      <c r="AW795" s="190" t="e">
        <f>IF($E793&gt;=1,($B792/HLOOKUP($E793,'Annuity Cal'!$H$7:$BE$11,2,FALSE))*HLOOKUP(AW793,'Annuity Cal'!$H$7:$BE$11,3,FALSE),(IF(AW793&lt;=(-1),AW793,0)))</f>
        <v>#N/A</v>
      </c>
      <c r="AX795" s="190" t="e">
        <f>IF($E793&gt;=1,($B792/HLOOKUP($E793,'Annuity Cal'!$H$7:$BE$11,2,FALSE))*HLOOKUP(AX793,'Annuity Cal'!$H$7:$BE$11,3,FALSE),(IF(AX793&lt;=(-1),AX793,0)))</f>
        <v>#N/A</v>
      </c>
      <c r="AY795" s="190" t="e">
        <f>IF($E793&gt;=1,($B792/HLOOKUP($E793,'Annuity Cal'!$H$7:$BE$11,2,FALSE))*HLOOKUP(AY793,'Annuity Cal'!$H$7:$BE$11,3,FALSE),(IF(AY793&lt;=(-1),AY793,0)))</f>
        <v>#N/A</v>
      </c>
      <c r="AZ795" s="190" t="e">
        <f>IF($E793&gt;=1,($B792/HLOOKUP($E793,'Annuity Cal'!$H$7:$BE$11,2,FALSE))*HLOOKUP(AZ793,'Annuity Cal'!$H$7:$BE$11,3,FALSE),(IF(AZ793&lt;=(-1),AZ793,0)))</f>
        <v>#N/A</v>
      </c>
      <c r="BA795" s="190" t="e">
        <f>IF($E793&gt;=1,($B792/HLOOKUP($E793,'Annuity Cal'!$H$7:$BE$11,2,FALSE))*HLOOKUP(BA793,'Annuity Cal'!$H$7:$BE$11,3,FALSE),(IF(BA793&lt;=(-1),BA793,0)))</f>
        <v>#N/A</v>
      </c>
      <c r="BB795" s="190" t="e">
        <f>IF($E793&gt;=1,($B792/HLOOKUP($E793,'Annuity Cal'!$H$7:$BE$11,2,FALSE))*HLOOKUP(BB793,'Annuity Cal'!$H$7:$BE$11,3,FALSE),(IF(BB793&lt;=(-1),BB793,0)))</f>
        <v>#N/A</v>
      </c>
      <c r="BC795" s="190" t="e">
        <f>IF($E793&gt;=1,($B792/HLOOKUP($E793,'Annuity Cal'!$H$7:$BE$11,2,FALSE))*HLOOKUP(BC793,'Annuity Cal'!$H$7:$BE$11,3,FALSE),(IF(BC793&lt;=(-1),BC793,0)))</f>
        <v>#N/A</v>
      </c>
      <c r="BD795" s="190" t="e">
        <f>IF($E793&gt;=1,($B792/HLOOKUP($E793,'Annuity Cal'!$H$7:$BE$11,2,FALSE))*HLOOKUP(BD793,'Annuity Cal'!$H$7:$BE$11,3,FALSE),(IF(BD793&lt;=(-1),BD793,0)))</f>
        <v>#N/A</v>
      </c>
      <c r="BE795" s="190" t="e">
        <f>IF($E793&gt;=1,($B792/HLOOKUP($E793,'Annuity Cal'!$H$7:$BE$11,2,FALSE))*HLOOKUP(BE793,'Annuity Cal'!$H$7:$BE$11,3,FALSE),(IF(BE793&lt;=(-1),BE793,0)))</f>
        <v>#N/A</v>
      </c>
      <c r="BF795" s="190" t="e">
        <f>IF($E793&gt;=1,($B792/HLOOKUP($E793,'Annuity Cal'!$H$7:$BE$11,2,FALSE))*HLOOKUP(BF793,'Annuity Cal'!$H$7:$BE$11,3,FALSE),(IF(BF793&lt;=(-1),BF793,0)))</f>
        <v>#N/A</v>
      </c>
      <c r="BG795" s="190" t="e">
        <f>IF($E793&gt;=1,($B792/HLOOKUP($E793,'Annuity Cal'!$H$7:$BE$11,2,FALSE))*HLOOKUP(BG793,'Annuity Cal'!$H$7:$BE$11,3,FALSE),(IF(BG793&lt;=(-1),BG793,0)))</f>
        <v>#N/A</v>
      </c>
      <c r="BH795" s="190" t="e">
        <f>IF($E793&gt;=1,($B792/HLOOKUP($E793,'Annuity Cal'!$H$7:$BE$11,2,FALSE))*HLOOKUP(BH793,'Annuity Cal'!$H$7:$BE$11,3,FALSE),(IF(BH793&lt;=(-1),BH793,0)))</f>
        <v>#N/A</v>
      </c>
      <c r="BI795" s="190" t="e">
        <f>IF($E793&gt;=1,($B792/HLOOKUP($E793,'Annuity Cal'!$H$7:$BE$11,2,FALSE))*HLOOKUP(BI793,'Annuity Cal'!$H$7:$BE$11,3,FALSE),(IF(BI793&lt;=(-1),BI793,0)))</f>
        <v>#N/A</v>
      </c>
      <c r="BJ795" s="190" t="e">
        <f>IF($E793&gt;=1,($B792/HLOOKUP($E793,'Annuity Cal'!$H$7:$BE$11,2,FALSE))*HLOOKUP(BJ793,'Annuity Cal'!$H$7:$BE$11,3,FALSE),(IF(BJ793&lt;=(-1),BJ793,0)))</f>
        <v>#N/A</v>
      </c>
      <c r="BK795" s="190" t="e">
        <f>IF($E793&gt;=1,($B792/HLOOKUP($E793,'Annuity Cal'!$H$7:$BE$11,2,FALSE))*HLOOKUP(BK793,'Annuity Cal'!$H$7:$BE$11,3,FALSE),(IF(BK793&lt;=(-1),BK793,0)))</f>
        <v>#N/A</v>
      </c>
      <c r="BL795" s="190" t="e">
        <f>IF($E793&gt;=1,($B792/HLOOKUP($E793,'Annuity Cal'!$H$7:$BE$11,2,FALSE))*HLOOKUP(BL793,'Annuity Cal'!$H$7:$BE$11,3,FALSE),(IF(BL793&lt;=(-1),BL793,0)))</f>
        <v>#N/A</v>
      </c>
      <c r="BM795" s="190" t="e">
        <f>IF($E793&gt;=1,($B792/HLOOKUP($E793,'Annuity Cal'!$H$7:$BE$11,2,FALSE))*HLOOKUP(BM793,'Annuity Cal'!$H$7:$BE$11,3,FALSE),(IF(BM793&lt;=(-1),BM793,0)))</f>
        <v>#N/A</v>
      </c>
      <c r="BN795" s="190" t="e">
        <f>IF($E793&gt;=1,($B792/HLOOKUP($E793,'Annuity Cal'!$H$7:$BE$11,2,FALSE))*HLOOKUP(BN793,'Annuity Cal'!$H$7:$BE$11,3,FALSE),(IF(BN793&lt;=(-1),BN793,0)))</f>
        <v>#N/A</v>
      </c>
      <c r="BO795" s="124" t="e">
        <f>IF($E793&gt;=1,($B792/HLOOKUP($E793,'Annuity Cal'!$H$7:$BE$11,2,FALSE))*HLOOKUP(BO793,'Annuity Cal'!$H$7:$BE$11,3,FALSE),(IF(BO793&lt;=(-1),BO793,0)))</f>
        <v>#N/A</v>
      </c>
    </row>
    <row r="796" spans="1:67" s="124" customFormat="1">
      <c r="C796" s="124" t="s">
        <v>31</v>
      </c>
      <c r="D796" s="190"/>
      <c r="E796" s="190">
        <f>IF($E793&gt;=1,($B792/HLOOKUP($E793,'Annuity Cal'!$H$7:$BE$11,2,FALSE))*HLOOKUP(E793,'Annuity Cal'!$H$7:$BE$11,4,FALSE),(IF(E793&lt;=(-1),E793,0)))</f>
        <v>47990.587232762438</v>
      </c>
      <c r="F796" s="190">
        <f>IF($E793&gt;=1,($B792/HLOOKUP($E793,'Annuity Cal'!$H$7:$BE$11,2,FALSE))*HLOOKUP(F793,'Annuity Cal'!$H$7:$BE$11,4,FALSE),(IF(F793&lt;=(-1),F793,0)))</f>
        <v>46597.645673897139</v>
      </c>
      <c r="G796" s="190">
        <f>IF($E793&gt;=1,($B792/HLOOKUP($E793,'Annuity Cal'!$H$7:$BE$11,2,FALSE))*HLOOKUP(G793,'Annuity Cal'!$H$7:$BE$11,4,FALSE),(IF(G793&lt;=(-1),G793,0)))</f>
        <v>45124.112496268943</v>
      </c>
      <c r="H796" s="190">
        <f>IF($E793&gt;=1,($B792/HLOOKUP($E793,'Annuity Cal'!$H$7:$BE$11,2,FALSE))*HLOOKUP(H793,'Annuity Cal'!$H$7:$BE$11,4,FALSE),(IF(H793&lt;=(-1),H793,0)))</f>
        <v>43565.324899077961</v>
      </c>
      <c r="I796" s="190">
        <f>IF($E793&gt;=1,($B792/HLOOKUP($E793,'Annuity Cal'!$H$7:$BE$11,2,FALSE))*HLOOKUP(I793,'Annuity Cal'!$H$7:$BE$11,4,FALSE),(IF(I793&lt;=(-1),I793,0)))</f>
        <v>41916.350305192354</v>
      </c>
      <c r="J796" s="190">
        <f>IF($E793&gt;=1,($B792/HLOOKUP($E793,'Annuity Cal'!$H$7:$BE$11,2,FALSE))*HLOOKUP(J793,'Annuity Cal'!$H$7:$BE$11,4,FALSE),(IF(J793&lt;=(-1),J793,0)))</f>
        <v>40171.970752660513</v>
      </c>
      <c r="K796" s="190">
        <f>IF($E793&gt;=1,($B792/HLOOKUP($E793,'Annuity Cal'!$H$7:$BE$11,2,FALSE))*HLOOKUP(K793,'Annuity Cal'!$H$7:$BE$11,4,FALSE),(IF(K793&lt;=(-1),K793,0)))</f>
        <v>38326.666383160758</v>
      </c>
      <c r="L796" s="190">
        <f>IF($E793&gt;=1,($B792/HLOOKUP($E793,'Annuity Cal'!$H$7:$BE$11,2,FALSE))*HLOOKUP(L793,'Annuity Cal'!$H$7:$BE$11,4,FALSE),(IF(L793&lt;=(-1),L793,0)))</f>
        <v>36374.597975139943</v>
      </c>
      <c r="M796" s="190">
        <f>IF($E793&gt;=1,($B792/HLOOKUP($E793,'Annuity Cal'!$H$7:$BE$11,2,FALSE))*HLOOKUP(M793,'Annuity Cal'!$H$7:$BE$11,4,FALSE),(IF(M793&lt;=(-1),M793,0)))</f>
        <v>34309.58846636935</v>
      </c>
      <c r="N796" s="190">
        <f>IF($E793&gt;=1,($B792/HLOOKUP($E793,'Annuity Cal'!$H$7:$BE$11,2,FALSE))*HLOOKUP(N793,'Annuity Cal'!$H$7:$BE$11,4,FALSE),(IF(N793&lt;=(-1),N793,0)))</f>
        <v>32125.103407448456</v>
      </c>
      <c r="O796" s="190">
        <f>IF($E793&gt;=1,($B792/HLOOKUP($E793,'Annuity Cal'!$H$7:$BE$11,2,FALSE))*HLOOKUP(O793,'Annuity Cal'!$H$7:$BE$11,4,FALSE),(IF(O793&lt;=(-1),O793,0)))</f>
        <v>29814.23028440429</v>
      </c>
      <c r="P796" s="190">
        <f>IF($E793&gt;=1,($B792/HLOOKUP($E793,'Annuity Cal'!$H$7:$BE$11,2,FALSE))*HLOOKUP(P793,'Annuity Cal'!$H$7:$BE$11,4,FALSE),(IF(P793&lt;=(-1),P793,0)))</f>
        <v>27369.656644955427</v>
      </c>
      <c r="Q796" s="190">
        <f>IF($E793&gt;=1,($B792/HLOOKUP($E793,'Annuity Cal'!$H$7:$BE$11,2,FALSE))*HLOOKUP(Q793,'Annuity Cal'!$H$7:$BE$11,4,FALSE),(IF(Q793&lt;=(-1),Q793,0)))</f>
        <v>24783.646959224166</v>
      </c>
      <c r="R796" s="190">
        <f>IF($E793&gt;=1,($B792/HLOOKUP($E793,'Annuity Cal'!$H$7:$BE$11,2,FALSE))*HLOOKUP(R793,'Annuity Cal'!$H$7:$BE$11,4,FALSE),(IF(R793&lt;=(-1),R793,0)))</f>
        <v>22048.01814167558</v>
      </c>
      <c r="S796" s="190">
        <f>IF($E793&gt;=1,($B792/HLOOKUP($E793,'Annuity Cal'!$H$7:$BE$11,2,FALSE))*HLOOKUP(S793,'Annuity Cal'!$H$7:$BE$11,4,FALSE),(IF(S793&lt;=(-1),S793,0)))</f>
        <v>19154.113656825986</v>
      </c>
      <c r="T796" s="190">
        <f>IF($E793&gt;=1,($B792/HLOOKUP($E793,'Annuity Cal'!$H$7:$BE$11,2,FALSE))*HLOOKUP(T793,'Annuity Cal'!$H$7:$BE$11,4,FALSE),(IF(T793&lt;=(-1),T793,0)))</f>
        <v>16092.776126781526</v>
      </c>
      <c r="U796" s="190">
        <f>IF($E793&gt;=1,($B792/HLOOKUP($E793,'Annuity Cal'!$H$7:$BE$11,2,FALSE))*HLOOKUP(U793,'Annuity Cal'!$H$7:$BE$11,4,FALSE),(IF(U793&lt;=(-1),U793,0)))</f>
        <v>12854.318353927336</v>
      </c>
      <c r="V796" s="190">
        <f>IF($E793&gt;=1,($B792/HLOOKUP($E793,'Annuity Cal'!$H$7:$BE$11,2,FALSE))*HLOOKUP(V793,'Annuity Cal'!$H$7:$BE$11,4,FALSE),(IF(V793&lt;=(-1),V793,0)))</f>
        <v>9428.4926670722962</v>
      </c>
      <c r="W796" s="190">
        <f>IF($E793&gt;=1,($B792/HLOOKUP($E793,'Annuity Cal'!$H$7:$BE$11,2,FALSE))*HLOOKUP(W793,'Annuity Cal'!$H$7:$BE$11,4,FALSE),(IF(W793&lt;=(-1),W793,0)))</f>
        <v>5804.4584940492314</v>
      </c>
      <c r="X796" s="190">
        <f>IF($E793&gt;=1,($B792/HLOOKUP($E793,'Annuity Cal'!$H$7:$BE$11,2,FALSE))*HLOOKUP(X793,'Annuity Cal'!$H$7:$BE$11,4,FALSE),(IF(X793&lt;=(-1),X793,0)))</f>
        <v>1970.7480581583932</v>
      </c>
      <c r="Y796" s="190" t="e">
        <f>IF($E793&gt;=1,($B792/HLOOKUP($E793,'Annuity Cal'!$H$7:$BE$11,2,FALSE))*HLOOKUP(Y793,'Annuity Cal'!$H$7:$BE$11,4,FALSE),(IF(Y793&lt;=(-1),Y793,0)))</f>
        <v>#N/A</v>
      </c>
      <c r="Z796" s="190" t="e">
        <f>IF($E793&gt;=1,($B792/HLOOKUP($E793,'Annuity Cal'!$H$7:$BE$11,2,FALSE))*HLOOKUP(Z793,'Annuity Cal'!$H$7:$BE$11,4,FALSE),(IF(Z793&lt;=(-1),Z793,0)))</f>
        <v>#N/A</v>
      </c>
      <c r="AA796" s="190" t="e">
        <f>IF($E793&gt;=1,($B792/HLOOKUP($E793,'Annuity Cal'!$H$7:$BE$11,2,FALSE))*HLOOKUP(AA793,'Annuity Cal'!$H$7:$BE$11,4,FALSE),(IF(AA793&lt;=(-1),AA793,0)))</f>
        <v>#N/A</v>
      </c>
      <c r="AB796" s="190" t="e">
        <f>IF($E793&gt;=1,($B792/HLOOKUP($E793,'Annuity Cal'!$H$7:$BE$11,2,FALSE))*HLOOKUP(AB793,'Annuity Cal'!$H$7:$BE$11,4,FALSE),(IF(AB793&lt;=(-1),AB793,0)))</f>
        <v>#N/A</v>
      </c>
      <c r="AC796" s="190" t="e">
        <f>IF($E793&gt;=1,($B792/HLOOKUP($E793,'Annuity Cal'!$H$7:$BE$11,2,FALSE))*HLOOKUP(AC793,'Annuity Cal'!$H$7:$BE$11,4,FALSE),(IF(AC793&lt;=(-1),AC793,0)))</f>
        <v>#N/A</v>
      </c>
      <c r="AD796" s="190" t="e">
        <f>IF($E793&gt;=1,($B792/HLOOKUP($E793,'Annuity Cal'!$H$7:$BE$11,2,FALSE))*HLOOKUP(AD793,'Annuity Cal'!$H$7:$BE$11,4,FALSE),(IF(AD793&lt;=(-1),AD793,0)))</f>
        <v>#N/A</v>
      </c>
      <c r="AE796" s="190" t="e">
        <f>IF($E793&gt;=1,($B792/HLOOKUP($E793,'Annuity Cal'!$H$7:$BE$11,2,FALSE))*HLOOKUP(AE793,'Annuity Cal'!$H$7:$BE$11,4,FALSE),(IF(AE793&lt;=(-1),AE793,0)))</f>
        <v>#N/A</v>
      </c>
      <c r="AF796" s="190" t="e">
        <f>IF($E793&gt;=1,($B792/HLOOKUP($E793,'Annuity Cal'!$H$7:$BE$11,2,FALSE))*HLOOKUP(AF793,'Annuity Cal'!$H$7:$BE$11,4,FALSE),(IF(AF793&lt;=(-1),AF793,0)))</f>
        <v>#N/A</v>
      </c>
      <c r="AG796" s="190" t="e">
        <f>IF($E793&gt;=1,($B792/HLOOKUP($E793,'Annuity Cal'!$H$7:$BE$11,2,FALSE))*HLOOKUP(AG793,'Annuity Cal'!$H$7:$BE$11,4,FALSE),(IF(AG793&lt;=(-1),AG793,0)))</f>
        <v>#N/A</v>
      </c>
      <c r="AH796" s="190" t="e">
        <f>IF($E793&gt;=1,($B792/HLOOKUP($E793,'Annuity Cal'!$H$7:$BE$11,2,FALSE))*HLOOKUP(AH793,'Annuity Cal'!$H$7:$BE$11,4,FALSE),(IF(AH793&lt;=(-1),AH793,0)))</f>
        <v>#N/A</v>
      </c>
      <c r="AI796" s="190" t="e">
        <f>IF($E793&gt;=1,($B792/HLOOKUP($E793,'Annuity Cal'!$H$7:$BE$11,2,FALSE))*HLOOKUP(AI793,'Annuity Cal'!$H$7:$BE$11,4,FALSE),(IF(AI793&lt;=(-1),AI793,0)))</f>
        <v>#N/A</v>
      </c>
      <c r="AJ796" s="190" t="e">
        <f>IF($E793&gt;=1,($B792/HLOOKUP($E793,'Annuity Cal'!$H$7:$BE$11,2,FALSE))*HLOOKUP(AJ793,'Annuity Cal'!$H$7:$BE$11,4,FALSE),(IF(AJ793&lt;=(-1),AJ793,0)))</f>
        <v>#N/A</v>
      </c>
      <c r="AK796" s="190" t="e">
        <f>IF($E793&gt;=1,($B792/HLOOKUP($E793,'Annuity Cal'!$H$7:$BE$11,2,FALSE))*HLOOKUP(AK793,'Annuity Cal'!$H$7:$BE$11,4,FALSE),(IF(AK793&lt;=(-1),AK793,0)))</f>
        <v>#N/A</v>
      </c>
      <c r="AL796" s="190" t="e">
        <f>IF($E793&gt;=1,($B792/HLOOKUP($E793,'Annuity Cal'!$H$7:$BE$11,2,FALSE))*HLOOKUP(AL793,'Annuity Cal'!$H$7:$BE$11,4,FALSE),(IF(AL793&lt;=(-1),AL793,0)))</f>
        <v>#N/A</v>
      </c>
      <c r="AM796" s="190" t="e">
        <f>IF($E793&gt;=1,($B792/HLOOKUP($E793,'Annuity Cal'!$H$7:$BE$11,2,FALSE))*HLOOKUP(AM793,'Annuity Cal'!$H$7:$BE$11,4,FALSE),(IF(AM793&lt;=(-1),AM793,0)))</f>
        <v>#N/A</v>
      </c>
      <c r="AN796" s="190" t="e">
        <f>IF($E793&gt;=1,($B792/HLOOKUP($E793,'Annuity Cal'!$H$7:$BE$11,2,FALSE))*HLOOKUP(AN793,'Annuity Cal'!$H$7:$BE$11,4,FALSE),(IF(AN793&lt;=(-1),AN793,0)))</f>
        <v>#N/A</v>
      </c>
      <c r="AO796" s="190" t="e">
        <f>IF($E793&gt;=1,($B792/HLOOKUP($E793,'Annuity Cal'!$H$7:$BE$11,2,FALSE))*HLOOKUP(AO793,'Annuity Cal'!$H$7:$BE$11,4,FALSE),(IF(AO793&lt;=(-1),AO793,0)))</f>
        <v>#N/A</v>
      </c>
      <c r="AP796" s="190" t="e">
        <f>IF($E793&gt;=1,($B792/HLOOKUP($E793,'Annuity Cal'!$H$7:$BE$11,2,FALSE))*HLOOKUP(AP793,'Annuity Cal'!$H$7:$BE$11,4,FALSE),(IF(AP793&lt;=(-1),AP793,0)))</f>
        <v>#N/A</v>
      </c>
      <c r="AQ796" s="190" t="e">
        <f>IF($E793&gt;=1,($B792/HLOOKUP($E793,'Annuity Cal'!$H$7:$BE$11,2,FALSE))*HLOOKUP(AQ793,'Annuity Cal'!$H$7:$BE$11,4,FALSE),(IF(AQ793&lt;=(-1),AQ793,0)))</f>
        <v>#N/A</v>
      </c>
      <c r="AR796" s="190" t="e">
        <f>IF($E793&gt;=1,($B792/HLOOKUP($E793,'Annuity Cal'!$H$7:$BE$11,2,FALSE))*HLOOKUP(AR793,'Annuity Cal'!$H$7:$BE$11,4,FALSE),(IF(AR793&lt;=(-1),AR793,0)))</f>
        <v>#N/A</v>
      </c>
      <c r="AS796" s="190" t="e">
        <f>IF($E793&gt;=1,($B792/HLOOKUP($E793,'Annuity Cal'!$H$7:$BE$11,2,FALSE))*HLOOKUP(AS793,'Annuity Cal'!$H$7:$BE$11,4,FALSE),(IF(AS793&lt;=(-1),AS793,0)))</f>
        <v>#N/A</v>
      </c>
      <c r="AT796" s="190" t="e">
        <f>IF($E793&gt;=1,($B792/HLOOKUP($E793,'Annuity Cal'!$H$7:$BE$11,2,FALSE))*HLOOKUP(AT793,'Annuity Cal'!$H$7:$BE$11,4,FALSE),(IF(AT793&lt;=(-1),AT793,0)))</f>
        <v>#N/A</v>
      </c>
      <c r="AU796" s="190" t="e">
        <f>IF($E793&gt;=1,($B792/HLOOKUP($E793,'Annuity Cal'!$H$7:$BE$11,2,FALSE))*HLOOKUP(AU793,'Annuity Cal'!$H$7:$BE$11,4,FALSE),(IF(AU793&lt;=(-1),AU793,0)))</f>
        <v>#N/A</v>
      </c>
      <c r="AV796" s="190" t="e">
        <f>IF($E793&gt;=1,($B792/HLOOKUP($E793,'Annuity Cal'!$H$7:$BE$11,2,FALSE))*HLOOKUP(AV793,'Annuity Cal'!$H$7:$BE$11,4,FALSE),(IF(AV793&lt;=(-1),AV793,0)))</f>
        <v>#N/A</v>
      </c>
      <c r="AW796" s="190" t="e">
        <f>IF($E793&gt;=1,($B792/HLOOKUP($E793,'Annuity Cal'!$H$7:$BE$11,2,FALSE))*HLOOKUP(AW793,'Annuity Cal'!$H$7:$BE$11,4,FALSE),(IF(AW793&lt;=(-1),AW793,0)))</f>
        <v>#N/A</v>
      </c>
      <c r="AX796" s="190" t="e">
        <f>IF($E793&gt;=1,($B792/HLOOKUP($E793,'Annuity Cal'!$H$7:$BE$11,2,FALSE))*HLOOKUP(AX793,'Annuity Cal'!$H$7:$BE$11,4,FALSE),(IF(AX793&lt;=(-1),AX793,0)))</f>
        <v>#N/A</v>
      </c>
      <c r="AY796" s="190" t="e">
        <f>IF($E793&gt;=1,($B792/HLOOKUP($E793,'Annuity Cal'!$H$7:$BE$11,2,FALSE))*HLOOKUP(AY793,'Annuity Cal'!$H$7:$BE$11,4,FALSE),(IF(AY793&lt;=(-1),AY793,0)))</f>
        <v>#N/A</v>
      </c>
      <c r="AZ796" s="190" t="e">
        <f>IF($E793&gt;=1,($B792/HLOOKUP($E793,'Annuity Cal'!$H$7:$BE$11,2,FALSE))*HLOOKUP(AZ793,'Annuity Cal'!$H$7:$BE$11,4,FALSE),(IF(AZ793&lt;=(-1),AZ793,0)))</f>
        <v>#N/A</v>
      </c>
      <c r="BA796" s="190" t="e">
        <f>IF($E793&gt;=1,($B792/HLOOKUP($E793,'Annuity Cal'!$H$7:$BE$11,2,FALSE))*HLOOKUP(BA793,'Annuity Cal'!$H$7:$BE$11,4,FALSE),(IF(BA793&lt;=(-1),BA793,0)))</f>
        <v>#N/A</v>
      </c>
      <c r="BB796" s="190" t="e">
        <f>IF($E793&gt;=1,($B792/HLOOKUP($E793,'Annuity Cal'!$H$7:$BE$11,2,FALSE))*HLOOKUP(BB793,'Annuity Cal'!$H$7:$BE$11,4,FALSE),(IF(BB793&lt;=(-1),BB793,0)))</f>
        <v>#N/A</v>
      </c>
      <c r="BC796" s="190" t="e">
        <f>IF($E793&gt;=1,($B792/HLOOKUP($E793,'Annuity Cal'!$H$7:$BE$11,2,FALSE))*HLOOKUP(BC793,'Annuity Cal'!$H$7:$BE$11,4,FALSE),(IF(BC793&lt;=(-1),BC793,0)))</f>
        <v>#N/A</v>
      </c>
      <c r="BD796" s="190" t="e">
        <f>IF($E793&gt;=1,($B792/HLOOKUP($E793,'Annuity Cal'!$H$7:$BE$11,2,FALSE))*HLOOKUP(BD793,'Annuity Cal'!$H$7:$BE$11,4,FALSE),(IF(BD793&lt;=(-1),BD793,0)))</f>
        <v>#N/A</v>
      </c>
      <c r="BE796" s="190" t="e">
        <f>IF($E793&gt;=1,($B792/HLOOKUP($E793,'Annuity Cal'!$H$7:$BE$11,2,FALSE))*HLOOKUP(BE793,'Annuity Cal'!$H$7:$BE$11,4,FALSE),(IF(BE793&lt;=(-1),BE793,0)))</f>
        <v>#N/A</v>
      </c>
      <c r="BF796" s="190" t="e">
        <f>IF($E793&gt;=1,($B792/HLOOKUP($E793,'Annuity Cal'!$H$7:$BE$11,2,FALSE))*HLOOKUP(BF793,'Annuity Cal'!$H$7:$BE$11,4,FALSE),(IF(BF793&lt;=(-1),BF793,0)))</f>
        <v>#N/A</v>
      </c>
      <c r="BG796" s="190" t="e">
        <f>IF($E793&gt;=1,($B792/HLOOKUP($E793,'Annuity Cal'!$H$7:$BE$11,2,FALSE))*HLOOKUP(BG793,'Annuity Cal'!$H$7:$BE$11,4,FALSE),(IF(BG793&lt;=(-1),BG793,0)))</f>
        <v>#N/A</v>
      </c>
      <c r="BH796" s="190" t="e">
        <f>IF($E793&gt;=1,($B792/HLOOKUP($E793,'Annuity Cal'!$H$7:$BE$11,2,FALSE))*HLOOKUP(BH793,'Annuity Cal'!$H$7:$BE$11,4,FALSE),(IF(BH793&lt;=(-1),BH793,0)))</f>
        <v>#N/A</v>
      </c>
      <c r="BI796" s="190" t="e">
        <f>IF($E793&gt;=1,($B792/HLOOKUP($E793,'Annuity Cal'!$H$7:$BE$11,2,FALSE))*HLOOKUP(BI793,'Annuity Cal'!$H$7:$BE$11,4,FALSE),(IF(BI793&lt;=(-1),BI793,0)))</f>
        <v>#N/A</v>
      </c>
      <c r="BJ796" s="190" t="e">
        <f>IF($E793&gt;=1,($B792/HLOOKUP($E793,'Annuity Cal'!$H$7:$BE$11,2,FALSE))*HLOOKUP(BJ793,'Annuity Cal'!$H$7:$BE$11,4,FALSE),(IF(BJ793&lt;=(-1),BJ793,0)))</f>
        <v>#N/A</v>
      </c>
      <c r="BK796" s="190" t="e">
        <f>IF($E793&gt;=1,($B792/HLOOKUP($E793,'Annuity Cal'!$H$7:$BE$11,2,FALSE))*HLOOKUP(BK793,'Annuity Cal'!$H$7:$BE$11,4,FALSE),(IF(BK793&lt;=(-1),BK793,0)))</f>
        <v>#N/A</v>
      </c>
      <c r="BL796" s="190" t="e">
        <f>IF($E793&gt;=1,($B792/HLOOKUP($E793,'Annuity Cal'!$H$7:$BE$11,2,FALSE))*HLOOKUP(BL793,'Annuity Cal'!$H$7:$BE$11,4,FALSE),(IF(BL793&lt;=(-1),BL793,0)))</f>
        <v>#N/A</v>
      </c>
      <c r="BM796" s="190" t="e">
        <f>IF($E793&gt;=1,($B792/HLOOKUP($E793,'Annuity Cal'!$H$7:$BE$11,2,FALSE))*HLOOKUP(BM793,'Annuity Cal'!$H$7:$BE$11,4,FALSE),(IF(BM793&lt;=(-1),BM793,0)))</f>
        <v>#N/A</v>
      </c>
      <c r="BN796" s="190" t="e">
        <f>IF($E793&gt;=1,($B792/HLOOKUP($E793,'Annuity Cal'!$H$7:$BE$11,2,FALSE))*HLOOKUP(BN793,'Annuity Cal'!$H$7:$BE$11,4,FALSE),(IF(BN793&lt;=(-1),BN793,0)))</f>
        <v>#N/A</v>
      </c>
      <c r="BO796" s="124" t="e">
        <f>IF($E793&gt;=1,($B792/HLOOKUP($E793,'Annuity Cal'!$H$7:$BE$11,2,FALSE))*HLOOKUP(BO793,'Annuity Cal'!$H$7:$BE$11,4,FALSE),(IF(BO793&lt;=(-1),BO793,0)))</f>
        <v>#N/A</v>
      </c>
    </row>
    <row r="797" spans="1:67" s="124" customFormat="1">
      <c r="C797" s="124" t="s">
        <v>33</v>
      </c>
      <c r="D797" s="190"/>
      <c r="E797" s="190">
        <f>IF($E793&gt;=1,($B792/HLOOKUP($E793,'Annuity Cal'!$H$7:$BE$11,2,FALSE))*HLOOKUP(E793,'Annuity Cal'!$H$7:$BE$11,5,FALSE),(IF(E793&lt;=(-1),E793,0)))</f>
        <v>72066.120348952609</v>
      </c>
      <c r="F797" s="190">
        <f>IF($E793&gt;=1,($B792/HLOOKUP($E793,'Annuity Cal'!$H$7:$BE$11,2,FALSE))*HLOOKUP(F793,'Annuity Cal'!$H$7:$BE$11,5,FALSE),(IF(F793&lt;=(-1),F793,0)))</f>
        <v>72066.120348952609</v>
      </c>
      <c r="G797" s="190">
        <f>IF($E793&gt;=1,($B792/HLOOKUP($E793,'Annuity Cal'!$H$7:$BE$11,2,FALSE))*HLOOKUP(G793,'Annuity Cal'!$H$7:$BE$11,5,FALSE),(IF(G793&lt;=(-1),G793,0)))</f>
        <v>72066.120348952609</v>
      </c>
      <c r="H797" s="190">
        <f>IF($E793&gt;=1,($B792/HLOOKUP($E793,'Annuity Cal'!$H$7:$BE$11,2,FALSE))*HLOOKUP(H793,'Annuity Cal'!$H$7:$BE$11,5,FALSE),(IF(H793&lt;=(-1),H793,0)))</f>
        <v>72066.120348952609</v>
      </c>
      <c r="I797" s="190">
        <f>IF($E793&gt;=1,($B792/HLOOKUP($E793,'Annuity Cal'!$H$7:$BE$11,2,FALSE))*HLOOKUP(I793,'Annuity Cal'!$H$7:$BE$11,5,FALSE),(IF(I793&lt;=(-1),I793,0)))</f>
        <v>72066.120348952609</v>
      </c>
      <c r="J797" s="190">
        <f>IF($E793&gt;=1,($B792/HLOOKUP($E793,'Annuity Cal'!$H$7:$BE$11,2,FALSE))*HLOOKUP(J793,'Annuity Cal'!$H$7:$BE$11,5,FALSE),(IF(J793&lt;=(-1),J793,0)))</f>
        <v>72066.120348952609</v>
      </c>
      <c r="K797" s="190">
        <f>IF($E793&gt;=1,($B792/HLOOKUP($E793,'Annuity Cal'!$H$7:$BE$11,2,FALSE))*HLOOKUP(K793,'Annuity Cal'!$H$7:$BE$11,5,FALSE),(IF(K793&lt;=(-1),K793,0)))</f>
        <v>72066.120348952609</v>
      </c>
      <c r="L797" s="190">
        <f>IF($E793&gt;=1,($B792/HLOOKUP($E793,'Annuity Cal'!$H$7:$BE$11,2,FALSE))*HLOOKUP(L793,'Annuity Cal'!$H$7:$BE$11,5,FALSE),(IF(L793&lt;=(-1),L793,0)))</f>
        <v>72066.120348952609</v>
      </c>
      <c r="M797" s="190">
        <f>IF($E793&gt;=1,($B792/HLOOKUP($E793,'Annuity Cal'!$H$7:$BE$11,2,FALSE))*HLOOKUP(M793,'Annuity Cal'!$H$7:$BE$11,5,FALSE),(IF(M793&lt;=(-1),M793,0)))</f>
        <v>72066.120348952609</v>
      </c>
      <c r="N797" s="190">
        <f>IF($E793&gt;=1,($B792/HLOOKUP($E793,'Annuity Cal'!$H$7:$BE$11,2,FALSE))*HLOOKUP(N793,'Annuity Cal'!$H$7:$BE$11,5,FALSE),(IF(N793&lt;=(-1),N793,0)))</f>
        <v>72066.120348952609</v>
      </c>
      <c r="O797" s="190">
        <f>IF($E793&gt;=1,($B792/HLOOKUP($E793,'Annuity Cal'!$H$7:$BE$11,2,FALSE))*HLOOKUP(O793,'Annuity Cal'!$H$7:$BE$11,5,FALSE),(IF(O793&lt;=(-1),O793,0)))</f>
        <v>72066.120348952609</v>
      </c>
      <c r="P797" s="190">
        <f>IF($E793&gt;=1,($B792/HLOOKUP($E793,'Annuity Cal'!$H$7:$BE$11,2,FALSE))*HLOOKUP(P793,'Annuity Cal'!$H$7:$BE$11,5,FALSE),(IF(P793&lt;=(-1),P793,0)))</f>
        <v>72066.120348952609</v>
      </c>
      <c r="Q797" s="190">
        <f>IF($E793&gt;=1,($B792/HLOOKUP($E793,'Annuity Cal'!$H$7:$BE$11,2,FALSE))*HLOOKUP(Q793,'Annuity Cal'!$H$7:$BE$11,5,FALSE),(IF(Q793&lt;=(-1),Q793,0)))</f>
        <v>72066.120348952609</v>
      </c>
      <c r="R797" s="190">
        <f>IF($E793&gt;=1,($B792/HLOOKUP($E793,'Annuity Cal'!$H$7:$BE$11,2,FALSE))*HLOOKUP(R793,'Annuity Cal'!$H$7:$BE$11,5,FALSE),(IF(R793&lt;=(-1),R793,0)))</f>
        <v>72066.120348952609</v>
      </c>
      <c r="S797" s="190">
        <f>IF($E793&gt;=1,($B792/HLOOKUP($E793,'Annuity Cal'!$H$7:$BE$11,2,FALSE))*HLOOKUP(S793,'Annuity Cal'!$H$7:$BE$11,5,FALSE),(IF(S793&lt;=(-1),S793,0)))</f>
        <v>72066.120348952609</v>
      </c>
      <c r="T797" s="190">
        <f>IF($E793&gt;=1,($B792/HLOOKUP($E793,'Annuity Cal'!$H$7:$BE$11,2,FALSE))*HLOOKUP(T793,'Annuity Cal'!$H$7:$BE$11,5,FALSE),(IF(T793&lt;=(-1),T793,0)))</f>
        <v>72066.120348952609</v>
      </c>
      <c r="U797" s="190">
        <f>IF($E793&gt;=1,($B792/HLOOKUP($E793,'Annuity Cal'!$H$7:$BE$11,2,FALSE))*HLOOKUP(U793,'Annuity Cal'!$H$7:$BE$11,5,FALSE),(IF(U793&lt;=(-1),U793,0)))</f>
        <v>72066.120348952609</v>
      </c>
      <c r="V797" s="190">
        <f>IF($E793&gt;=1,($B792/HLOOKUP($E793,'Annuity Cal'!$H$7:$BE$11,2,FALSE))*HLOOKUP(V793,'Annuity Cal'!$H$7:$BE$11,5,FALSE),(IF(V793&lt;=(-1),V793,0)))</f>
        <v>72066.120348952609</v>
      </c>
      <c r="W797" s="190">
        <f>IF($E793&gt;=1,($B792/HLOOKUP($E793,'Annuity Cal'!$H$7:$BE$11,2,FALSE))*HLOOKUP(W793,'Annuity Cal'!$H$7:$BE$11,5,FALSE),(IF(W793&lt;=(-1),W793,0)))</f>
        <v>72066.120348952609</v>
      </c>
      <c r="X797" s="190">
        <f>IF($E793&gt;=1,($B792/HLOOKUP($E793,'Annuity Cal'!$H$7:$BE$11,2,FALSE))*HLOOKUP(X793,'Annuity Cal'!$H$7:$BE$11,5,FALSE),(IF(X793&lt;=(-1),X793,0)))</f>
        <v>72066.120348952609</v>
      </c>
      <c r="Y797" s="190" t="e">
        <f>IF($E793&gt;=1,($B792/HLOOKUP($E793,'Annuity Cal'!$H$7:$BE$11,2,FALSE))*HLOOKUP(Y793,'Annuity Cal'!$H$7:$BE$11,5,FALSE),(IF(Y793&lt;=(-1),Y793,0)))</f>
        <v>#N/A</v>
      </c>
      <c r="Z797" s="190" t="e">
        <f>IF($E793&gt;=1,($B792/HLOOKUP($E793,'Annuity Cal'!$H$7:$BE$11,2,FALSE))*HLOOKUP(Z793,'Annuity Cal'!$H$7:$BE$11,5,FALSE),(IF(Z793&lt;=(-1),Z793,0)))</f>
        <v>#N/A</v>
      </c>
      <c r="AA797" s="190" t="e">
        <f>IF($E793&gt;=1,($B792/HLOOKUP($E793,'Annuity Cal'!$H$7:$BE$11,2,FALSE))*HLOOKUP(AA793,'Annuity Cal'!$H$7:$BE$11,5,FALSE),(IF(AA793&lt;=(-1),AA793,0)))</f>
        <v>#N/A</v>
      </c>
      <c r="AB797" s="190" t="e">
        <f>IF($E793&gt;=1,($B792/HLOOKUP($E793,'Annuity Cal'!$H$7:$BE$11,2,FALSE))*HLOOKUP(AB793,'Annuity Cal'!$H$7:$BE$11,5,FALSE),(IF(AB793&lt;=(-1),AB793,0)))</f>
        <v>#N/A</v>
      </c>
      <c r="AC797" s="190" t="e">
        <f>IF($E793&gt;=1,($B792/HLOOKUP($E793,'Annuity Cal'!$H$7:$BE$11,2,FALSE))*HLOOKUP(AC793,'Annuity Cal'!$H$7:$BE$11,5,FALSE),(IF(AC793&lt;=(-1),AC793,0)))</f>
        <v>#N/A</v>
      </c>
      <c r="AD797" s="190" t="e">
        <f>IF($E793&gt;=1,($B792/HLOOKUP($E793,'Annuity Cal'!$H$7:$BE$11,2,FALSE))*HLOOKUP(AD793,'Annuity Cal'!$H$7:$BE$11,5,FALSE),(IF(AD793&lt;=(-1),AD793,0)))</f>
        <v>#N/A</v>
      </c>
      <c r="AE797" s="190" t="e">
        <f>IF($E793&gt;=1,($B792/HLOOKUP($E793,'Annuity Cal'!$H$7:$BE$11,2,FALSE))*HLOOKUP(AE793,'Annuity Cal'!$H$7:$BE$11,5,FALSE),(IF(AE793&lt;=(-1),AE793,0)))</f>
        <v>#N/A</v>
      </c>
      <c r="AF797" s="190" t="e">
        <f>IF($E793&gt;=1,($B792/HLOOKUP($E793,'Annuity Cal'!$H$7:$BE$11,2,FALSE))*HLOOKUP(AF793,'Annuity Cal'!$H$7:$BE$11,5,FALSE),(IF(AF793&lt;=(-1),AF793,0)))</f>
        <v>#N/A</v>
      </c>
      <c r="AG797" s="190" t="e">
        <f>IF($E793&gt;=1,($B792/HLOOKUP($E793,'Annuity Cal'!$H$7:$BE$11,2,FALSE))*HLOOKUP(AG793,'Annuity Cal'!$H$7:$BE$11,5,FALSE),(IF(AG793&lt;=(-1),AG793,0)))</f>
        <v>#N/A</v>
      </c>
      <c r="AH797" s="190" t="e">
        <f>IF($E793&gt;=1,($B792/HLOOKUP($E793,'Annuity Cal'!$H$7:$BE$11,2,FALSE))*HLOOKUP(AH793,'Annuity Cal'!$H$7:$BE$11,5,FALSE),(IF(AH793&lt;=(-1),AH793,0)))</f>
        <v>#N/A</v>
      </c>
      <c r="AI797" s="190" t="e">
        <f>IF($E793&gt;=1,($B792/HLOOKUP($E793,'Annuity Cal'!$H$7:$BE$11,2,FALSE))*HLOOKUP(AI793,'Annuity Cal'!$H$7:$BE$11,5,FALSE),(IF(AI793&lt;=(-1),AI793,0)))</f>
        <v>#N/A</v>
      </c>
      <c r="AJ797" s="190" t="e">
        <f>IF($E793&gt;=1,($B792/HLOOKUP($E793,'Annuity Cal'!$H$7:$BE$11,2,FALSE))*HLOOKUP(AJ793,'Annuity Cal'!$H$7:$BE$11,5,FALSE),(IF(AJ793&lt;=(-1),AJ793,0)))</f>
        <v>#N/A</v>
      </c>
      <c r="AK797" s="190" t="e">
        <f>IF($E793&gt;=1,($B792/HLOOKUP($E793,'Annuity Cal'!$H$7:$BE$11,2,FALSE))*HLOOKUP(AK793,'Annuity Cal'!$H$7:$BE$11,5,FALSE),(IF(AK793&lt;=(-1),AK793,0)))</f>
        <v>#N/A</v>
      </c>
      <c r="AL797" s="190" t="e">
        <f>IF($E793&gt;=1,($B792/HLOOKUP($E793,'Annuity Cal'!$H$7:$BE$11,2,FALSE))*HLOOKUP(AL793,'Annuity Cal'!$H$7:$BE$11,5,FALSE),(IF(AL793&lt;=(-1),AL793,0)))</f>
        <v>#N/A</v>
      </c>
      <c r="AM797" s="190" t="e">
        <f>IF($E793&gt;=1,($B792/HLOOKUP($E793,'Annuity Cal'!$H$7:$BE$11,2,FALSE))*HLOOKUP(AM793,'Annuity Cal'!$H$7:$BE$11,5,FALSE),(IF(AM793&lt;=(-1),AM793,0)))</f>
        <v>#N/A</v>
      </c>
      <c r="AN797" s="190" t="e">
        <f>IF($E793&gt;=1,($B792/HLOOKUP($E793,'Annuity Cal'!$H$7:$BE$11,2,FALSE))*HLOOKUP(AN793,'Annuity Cal'!$H$7:$BE$11,5,FALSE),(IF(AN793&lt;=(-1),AN793,0)))</f>
        <v>#N/A</v>
      </c>
      <c r="AO797" s="190" t="e">
        <f>IF($E793&gt;=1,($B792/HLOOKUP($E793,'Annuity Cal'!$H$7:$BE$11,2,FALSE))*HLOOKUP(AO793,'Annuity Cal'!$H$7:$BE$11,5,FALSE),(IF(AO793&lt;=(-1),AO793,0)))</f>
        <v>#N/A</v>
      </c>
      <c r="AP797" s="190" t="e">
        <f>IF($E793&gt;=1,($B792/HLOOKUP($E793,'Annuity Cal'!$H$7:$BE$11,2,FALSE))*HLOOKUP(AP793,'Annuity Cal'!$H$7:$BE$11,5,FALSE),(IF(AP793&lt;=(-1),AP793,0)))</f>
        <v>#N/A</v>
      </c>
      <c r="AQ797" s="190" t="e">
        <f>IF($E793&gt;=1,($B792/HLOOKUP($E793,'Annuity Cal'!$H$7:$BE$11,2,FALSE))*HLOOKUP(AQ793,'Annuity Cal'!$H$7:$BE$11,5,FALSE),(IF(AQ793&lt;=(-1),AQ793,0)))</f>
        <v>#N/A</v>
      </c>
      <c r="AR797" s="190" t="e">
        <f>IF($E793&gt;=1,($B792/HLOOKUP($E793,'Annuity Cal'!$H$7:$BE$11,2,FALSE))*HLOOKUP(AR793,'Annuity Cal'!$H$7:$BE$11,5,FALSE),(IF(AR793&lt;=(-1),AR793,0)))</f>
        <v>#N/A</v>
      </c>
      <c r="AS797" s="190" t="e">
        <f>IF($E793&gt;=1,($B792/HLOOKUP($E793,'Annuity Cal'!$H$7:$BE$11,2,FALSE))*HLOOKUP(AS793,'Annuity Cal'!$H$7:$BE$11,5,FALSE),(IF(AS793&lt;=(-1),AS793,0)))</f>
        <v>#N/A</v>
      </c>
      <c r="AT797" s="190" t="e">
        <f>IF($E793&gt;=1,($B792/HLOOKUP($E793,'Annuity Cal'!$H$7:$BE$11,2,FALSE))*HLOOKUP(AT793,'Annuity Cal'!$H$7:$BE$11,5,FALSE),(IF(AT793&lt;=(-1),AT793,0)))</f>
        <v>#N/A</v>
      </c>
      <c r="AU797" s="190" t="e">
        <f>IF($E793&gt;=1,($B792/HLOOKUP($E793,'Annuity Cal'!$H$7:$BE$11,2,FALSE))*HLOOKUP(AU793,'Annuity Cal'!$H$7:$BE$11,5,FALSE),(IF(AU793&lt;=(-1),AU793,0)))</f>
        <v>#N/A</v>
      </c>
      <c r="AV797" s="190" t="e">
        <f>IF($E793&gt;=1,($B792/HLOOKUP($E793,'Annuity Cal'!$H$7:$BE$11,2,FALSE))*HLOOKUP(AV793,'Annuity Cal'!$H$7:$BE$11,5,FALSE),(IF(AV793&lt;=(-1),AV793,0)))</f>
        <v>#N/A</v>
      </c>
      <c r="AW797" s="190" t="e">
        <f>IF($E793&gt;=1,($B792/HLOOKUP($E793,'Annuity Cal'!$H$7:$BE$11,2,FALSE))*HLOOKUP(AW793,'Annuity Cal'!$H$7:$BE$11,5,FALSE),(IF(AW793&lt;=(-1),AW793,0)))</f>
        <v>#N/A</v>
      </c>
      <c r="AX797" s="190" t="e">
        <f>IF($E793&gt;=1,($B792/HLOOKUP($E793,'Annuity Cal'!$H$7:$BE$11,2,FALSE))*HLOOKUP(AX793,'Annuity Cal'!$H$7:$BE$11,5,FALSE),(IF(AX793&lt;=(-1),AX793,0)))</f>
        <v>#N/A</v>
      </c>
      <c r="AY797" s="190" t="e">
        <f>IF($E793&gt;=1,($B792/HLOOKUP($E793,'Annuity Cal'!$H$7:$BE$11,2,FALSE))*HLOOKUP(AY793,'Annuity Cal'!$H$7:$BE$11,5,FALSE),(IF(AY793&lt;=(-1),AY793,0)))</f>
        <v>#N/A</v>
      </c>
      <c r="AZ797" s="190" t="e">
        <f>IF($E793&gt;=1,($B792/HLOOKUP($E793,'Annuity Cal'!$H$7:$BE$11,2,FALSE))*HLOOKUP(AZ793,'Annuity Cal'!$H$7:$BE$11,5,FALSE),(IF(AZ793&lt;=(-1),AZ793,0)))</f>
        <v>#N/A</v>
      </c>
      <c r="BA797" s="190" t="e">
        <f>IF($E793&gt;=1,($B792/HLOOKUP($E793,'Annuity Cal'!$H$7:$BE$11,2,FALSE))*HLOOKUP(BA793,'Annuity Cal'!$H$7:$BE$11,5,FALSE),(IF(BA793&lt;=(-1),BA793,0)))</f>
        <v>#N/A</v>
      </c>
      <c r="BB797" s="190" t="e">
        <f>IF($E793&gt;=1,($B792/HLOOKUP($E793,'Annuity Cal'!$H$7:$BE$11,2,FALSE))*HLOOKUP(BB793,'Annuity Cal'!$H$7:$BE$11,5,FALSE),(IF(BB793&lt;=(-1),BB793,0)))</f>
        <v>#N/A</v>
      </c>
      <c r="BC797" s="190" t="e">
        <f>IF($E793&gt;=1,($B792/HLOOKUP($E793,'Annuity Cal'!$H$7:$BE$11,2,FALSE))*HLOOKUP(BC793,'Annuity Cal'!$H$7:$BE$11,5,FALSE),(IF(BC793&lt;=(-1),BC793,0)))</f>
        <v>#N/A</v>
      </c>
      <c r="BD797" s="190" t="e">
        <f>IF($E793&gt;=1,($B792/HLOOKUP($E793,'Annuity Cal'!$H$7:$BE$11,2,FALSE))*HLOOKUP(BD793,'Annuity Cal'!$H$7:$BE$11,5,FALSE),(IF(BD793&lt;=(-1),BD793,0)))</f>
        <v>#N/A</v>
      </c>
      <c r="BE797" s="190" t="e">
        <f>IF($E793&gt;=1,($B792/HLOOKUP($E793,'Annuity Cal'!$H$7:$BE$11,2,FALSE))*HLOOKUP(BE793,'Annuity Cal'!$H$7:$BE$11,5,FALSE),(IF(BE793&lt;=(-1),BE793,0)))</f>
        <v>#N/A</v>
      </c>
      <c r="BF797" s="190" t="e">
        <f>IF($E793&gt;=1,($B792/HLOOKUP($E793,'Annuity Cal'!$H$7:$BE$11,2,FALSE))*HLOOKUP(BF793,'Annuity Cal'!$H$7:$BE$11,5,FALSE),(IF(BF793&lt;=(-1),BF793,0)))</f>
        <v>#N/A</v>
      </c>
      <c r="BG797" s="190" t="e">
        <f>IF($E793&gt;=1,($B792/HLOOKUP($E793,'Annuity Cal'!$H$7:$BE$11,2,FALSE))*HLOOKUP(BG793,'Annuity Cal'!$H$7:$BE$11,5,FALSE),(IF(BG793&lt;=(-1),BG793,0)))</f>
        <v>#N/A</v>
      </c>
      <c r="BH797" s="190" t="e">
        <f>IF($E793&gt;=1,($B792/HLOOKUP($E793,'Annuity Cal'!$H$7:$BE$11,2,FALSE))*HLOOKUP(BH793,'Annuity Cal'!$H$7:$BE$11,5,FALSE),(IF(BH793&lt;=(-1),BH793,0)))</f>
        <v>#N/A</v>
      </c>
      <c r="BI797" s="190" t="e">
        <f>IF($E793&gt;=1,($B792/HLOOKUP($E793,'Annuity Cal'!$H$7:$BE$11,2,FALSE))*HLOOKUP(BI793,'Annuity Cal'!$H$7:$BE$11,5,FALSE),(IF(BI793&lt;=(-1),BI793,0)))</f>
        <v>#N/A</v>
      </c>
      <c r="BJ797" s="190" t="e">
        <f>IF($E793&gt;=1,($B792/HLOOKUP($E793,'Annuity Cal'!$H$7:$BE$11,2,FALSE))*HLOOKUP(BJ793,'Annuity Cal'!$H$7:$BE$11,5,FALSE),(IF(BJ793&lt;=(-1),BJ793,0)))</f>
        <v>#N/A</v>
      </c>
      <c r="BK797" s="190" t="e">
        <f>IF($E793&gt;=1,($B792/HLOOKUP($E793,'Annuity Cal'!$H$7:$BE$11,2,FALSE))*HLOOKUP(BK793,'Annuity Cal'!$H$7:$BE$11,5,FALSE),(IF(BK793&lt;=(-1),BK793,0)))</f>
        <v>#N/A</v>
      </c>
      <c r="BL797" s="190" t="e">
        <f>IF($E793&gt;=1,($B792/HLOOKUP($E793,'Annuity Cal'!$H$7:$BE$11,2,FALSE))*HLOOKUP(BL793,'Annuity Cal'!$H$7:$BE$11,5,FALSE),(IF(BL793&lt;=(-1),BL793,0)))</f>
        <v>#N/A</v>
      </c>
      <c r="BM797" s="190" t="e">
        <f>IF($E793&gt;=1,($B792/HLOOKUP($E793,'Annuity Cal'!$H$7:$BE$11,2,FALSE))*HLOOKUP(BM793,'Annuity Cal'!$H$7:$BE$11,5,FALSE),(IF(BM793&lt;=(-1),BM793,0)))</f>
        <v>#N/A</v>
      </c>
      <c r="BN797" s="190" t="e">
        <f>IF($E793&gt;=1,($B792/HLOOKUP($E793,'Annuity Cal'!$H$7:$BE$11,2,FALSE))*HLOOKUP(BN793,'Annuity Cal'!$H$7:$BE$11,5,FALSE),(IF(BN793&lt;=(-1),BN793,0)))</f>
        <v>#N/A</v>
      </c>
      <c r="BO797" s="124" t="e">
        <f>IF($E793&gt;=1,($B792/HLOOKUP($E793,'Annuity Cal'!$H$7:$BE$11,2,FALSE))*HLOOKUP(BO793,'Annuity Cal'!$H$7:$BE$11,5,FALSE),(IF(BO793&lt;=(-1),BO793,0)))</f>
        <v>#N/A</v>
      </c>
    </row>
    <row r="798" spans="1:67" s="124" customFormat="1">
      <c r="D798" s="190"/>
      <c r="E798" s="190">
        <f>E794-E795</f>
        <v>841424.46688380989</v>
      </c>
      <c r="F798" s="190">
        <f t="shared" ref="F798:BO798" si="4002">F794-F795</f>
        <v>815955.99220875441</v>
      </c>
      <c r="G798" s="190">
        <f t="shared" si="4002"/>
        <v>789013.98435607075</v>
      </c>
      <c r="H798" s="190">
        <f t="shared" si="4002"/>
        <v>760513.18890619616</v>
      </c>
      <c r="I798" s="190">
        <f t="shared" si="4002"/>
        <v>730363.41886243585</v>
      </c>
      <c r="J798" s="190">
        <f t="shared" si="4002"/>
        <v>698469.26926614379</v>
      </c>
      <c r="K798" s="190">
        <f t="shared" si="4002"/>
        <v>664729.81530035194</v>
      </c>
      <c r="L798" s="190">
        <f t="shared" si="4002"/>
        <v>629038.29292653932</v>
      </c>
      <c r="M798" s="190">
        <f t="shared" si="4002"/>
        <v>591281.76104395604</v>
      </c>
      <c r="N798" s="190">
        <f t="shared" si="4002"/>
        <v>551340.74410245195</v>
      </c>
      <c r="O798" s="190">
        <f t="shared" si="4002"/>
        <v>509088.85403790366</v>
      </c>
      <c r="P798" s="190">
        <f t="shared" si="4002"/>
        <v>464392.39033390646</v>
      </c>
      <c r="Q798" s="190">
        <f t="shared" si="4002"/>
        <v>417109.916944178</v>
      </c>
      <c r="R798" s="190">
        <f t="shared" si="4002"/>
        <v>367091.81473690097</v>
      </c>
      <c r="S798" s="190">
        <f t="shared" si="4002"/>
        <v>314179.80804477434</v>
      </c>
      <c r="T798" s="190">
        <f t="shared" si="4002"/>
        <v>258206.46382260325</v>
      </c>
      <c r="U798" s="190">
        <f t="shared" si="4002"/>
        <v>198994.66182757798</v>
      </c>
      <c r="V798" s="190">
        <f t="shared" si="4002"/>
        <v>136357.03414569766</v>
      </c>
      <c r="W798" s="190">
        <f t="shared" si="4002"/>
        <v>70095.372290794287</v>
      </c>
      <c r="X798" s="190">
        <f t="shared" si="4002"/>
        <v>0</v>
      </c>
      <c r="Y798" s="190" t="e">
        <f t="shared" si="4002"/>
        <v>#N/A</v>
      </c>
      <c r="Z798" s="190" t="e">
        <f t="shared" si="4002"/>
        <v>#N/A</v>
      </c>
      <c r="AA798" s="190" t="e">
        <f t="shared" si="4002"/>
        <v>#N/A</v>
      </c>
      <c r="AB798" s="190" t="e">
        <f t="shared" si="4002"/>
        <v>#N/A</v>
      </c>
      <c r="AC798" s="190" t="e">
        <f t="shared" si="4002"/>
        <v>#N/A</v>
      </c>
      <c r="AD798" s="190" t="e">
        <f t="shared" si="4002"/>
        <v>#N/A</v>
      </c>
      <c r="AE798" s="190" t="e">
        <f t="shared" si="4002"/>
        <v>#N/A</v>
      </c>
      <c r="AF798" s="190" t="e">
        <f t="shared" si="4002"/>
        <v>#N/A</v>
      </c>
      <c r="AG798" s="190" t="e">
        <f t="shared" si="4002"/>
        <v>#N/A</v>
      </c>
      <c r="AH798" s="190" t="e">
        <f t="shared" si="4002"/>
        <v>#N/A</v>
      </c>
      <c r="AI798" s="190" t="e">
        <f t="shared" si="4002"/>
        <v>#N/A</v>
      </c>
      <c r="AJ798" s="190" t="e">
        <f t="shared" si="4002"/>
        <v>#N/A</v>
      </c>
      <c r="AK798" s="190" t="e">
        <f t="shared" si="4002"/>
        <v>#N/A</v>
      </c>
      <c r="AL798" s="190" t="e">
        <f t="shared" si="4002"/>
        <v>#N/A</v>
      </c>
      <c r="AM798" s="190" t="e">
        <f t="shared" si="4002"/>
        <v>#N/A</v>
      </c>
      <c r="AN798" s="190" t="e">
        <f t="shared" si="4002"/>
        <v>#N/A</v>
      </c>
      <c r="AO798" s="190" t="e">
        <f t="shared" si="4002"/>
        <v>#N/A</v>
      </c>
      <c r="AP798" s="190" t="e">
        <f t="shared" si="4002"/>
        <v>#N/A</v>
      </c>
      <c r="AQ798" s="190" t="e">
        <f t="shared" si="4002"/>
        <v>#N/A</v>
      </c>
      <c r="AR798" s="190" t="e">
        <f t="shared" si="4002"/>
        <v>#N/A</v>
      </c>
      <c r="AS798" s="190" t="e">
        <f t="shared" si="4002"/>
        <v>#N/A</v>
      </c>
      <c r="AT798" s="190" t="e">
        <f t="shared" si="4002"/>
        <v>#N/A</v>
      </c>
      <c r="AU798" s="190" t="e">
        <f t="shared" si="4002"/>
        <v>#N/A</v>
      </c>
      <c r="AV798" s="190" t="e">
        <f t="shared" si="4002"/>
        <v>#N/A</v>
      </c>
      <c r="AW798" s="190" t="e">
        <f t="shared" si="4002"/>
        <v>#N/A</v>
      </c>
      <c r="AX798" s="190" t="e">
        <f t="shared" si="4002"/>
        <v>#N/A</v>
      </c>
      <c r="AY798" s="190" t="e">
        <f t="shared" si="4002"/>
        <v>#N/A</v>
      </c>
      <c r="AZ798" s="190" t="e">
        <f t="shared" si="4002"/>
        <v>#N/A</v>
      </c>
      <c r="BA798" s="190" t="e">
        <f t="shared" si="4002"/>
        <v>#N/A</v>
      </c>
      <c r="BB798" s="190" t="e">
        <f t="shared" si="4002"/>
        <v>#N/A</v>
      </c>
      <c r="BC798" s="190" t="e">
        <f t="shared" si="4002"/>
        <v>#N/A</v>
      </c>
      <c r="BD798" s="190" t="e">
        <f t="shared" si="4002"/>
        <v>#N/A</v>
      </c>
      <c r="BE798" s="190" t="e">
        <f t="shared" si="4002"/>
        <v>#N/A</v>
      </c>
      <c r="BF798" s="190" t="e">
        <f t="shared" si="4002"/>
        <v>#N/A</v>
      </c>
      <c r="BG798" s="190" t="e">
        <f t="shared" si="4002"/>
        <v>#N/A</v>
      </c>
      <c r="BH798" s="190" t="e">
        <f t="shared" si="4002"/>
        <v>#N/A</v>
      </c>
      <c r="BI798" s="190" t="e">
        <f t="shared" si="4002"/>
        <v>#N/A</v>
      </c>
      <c r="BJ798" s="190" t="e">
        <f t="shared" si="4002"/>
        <v>#N/A</v>
      </c>
      <c r="BK798" s="190" t="e">
        <f t="shared" si="4002"/>
        <v>#N/A</v>
      </c>
      <c r="BL798" s="190" t="e">
        <f t="shared" si="4002"/>
        <v>#N/A</v>
      </c>
      <c r="BM798" s="190" t="e">
        <f t="shared" si="4002"/>
        <v>#N/A</v>
      </c>
      <c r="BN798" s="190" t="e">
        <f t="shared" si="4002"/>
        <v>#N/A</v>
      </c>
      <c r="BO798" s="124" t="e">
        <f t="shared" si="4002"/>
        <v>#N/A</v>
      </c>
    </row>
    <row r="800" spans="1:67">
      <c r="A800" s="115" t="s">
        <v>155</v>
      </c>
    </row>
    <row r="801" spans="1:67" s="124" customFormat="1">
      <c r="A801" s="124" t="s">
        <v>300</v>
      </c>
      <c r="B801" s="190">
        <f>IF(Input!G103="y",Input!H103,0)</f>
        <v>1725000</v>
      </c>
      <c r="C801" s="110"/>
      <c r="D801" s="124">
        <v>2015</v>
      </c>
      <c r="E801" s="124">
        <v>2016</v>
      </c>
      <c r="F801" s="124">
        <v>2017</v>
      </c>
      <c r="G801" s="124">
        <v>2018</v>
      </c>
      <c r="H801" s="124">
        <v>2019</v>
      </c>
      <c r="I801" s="124">
        <v>2020</v>
      </c>
      <c r="J801" s="124">
        <v>2021</v>
      </c>
      <c r="K801" s="124">
        <v>2022</v>
      </c>
      <c r="L801" s="124">
        <v>2023</v>
      </c>
      <c r="M801" s="124">
        <v>2024</v>
      </c>
      <c r="N801" s="124">
        <v>2025</v>
      </c>
      <c r="O801" s="124">
        <v>2026</v>
      </c>
      <c r="P801" s="124">
        <v>2027</v>
      </c>
      <c r="Q801" s="124">
        <v>2028</v>
      </c>
      <c r="R801" s="124">
        <v>2029</v>
      </c>
      <c r="S801" s="124">
        <v>2030</v>
      </c>
      <c r="T801" s="124">
        <v>2031</v>
      </c>
      <c r="U801" s="124">
        <v>2032</v>
      </c>
      <c r="V801" s="124">
        <v>2033</v>
      </c>
      <c r="W801" s="124">
        <v>2034</v>
      </c>
      <c r="X801" s="124">
        <v>2035</v>
      </c>
      <c r="Y801" s="124">
        <v>2036</v>
      </c>
      <c r="Z801" s="124">
        <v>2037</v>
      </c>
      <c r="AA801" s="124">
        <v>2038</v>
      </c>
      <c r="AB801" s="124">
        <v>2039</v>
      </c>
      <c r="AC801" s="124">
        <v>2040</v>
      </c>
      <c r="AD801" s="124">
        <v>2041</v>
      </c>
      <c r="AE801" s="124">
        <v>2042</v>
      </c>
      <c r="AF801" s="124">
        <v>2043</v>
      </c>
      <c r="AG801" s="124">
        <v>2044</v>
      </c>
      <c r="AH801" s="124">
        <v>2045</v>
      </c>
      <c r="AI801" s="124">
        <v>2046</v>
      </c>
      <c r="AJ801" s="124">
        <v>2047</v>
      </c>
      <c r="AK801" s="124">
        <v>2048</v>
      </c>
      <c r="AL801" s="124">
        <v>2049</v>
      </c>
      <c r="AM801" s="124">
        <v>2050</v>
      </c>
      <c r="AN801" s="124">
        <v>2051</v>
      </c>
      <c r="AO801" s="124">
        <v>2052</v>
      </c>
      <c r="AP801" s="124">
        <v>2053</v>
      </c>
      <c r="AQ801" s="124">
        <v>2054</v>
      </c>
      <c r="AR801" s="124">
        <v>2055</v>
      </c>
      <c r="AS801" s="124">
        <v>2056</v>
      </c>
      <c r="AT801" s="124">
        <v>2057</v>
      </c>
      <c r="AU801" s="124">
        <v>2058</v>
      </c>
      <c r="AV801" s="124">
        <v>2059</v>
      </c>
      <c r="AW801" s="124">
        <v>2060</v>
      </c>
      <c r="AX801" s="124">
        <v>2061</v>
      </c>
      <c r="AY801" s="124">
        <v>2062</v>
      </c>
      <c r="AZ801" s="124">
        <v>2063</v>
      </c>
      <c r="BA801" s="124">
        <v>2064</v>
      </c>
      <c r="BB801" s="124">
        <v>2065</v>
      </c>
      <c r="BC801" s="124">
        <v>2066</v>
      </c>
      <c r="BD801" s="124">
        <v>2067</v>
      </c>
      <c r="BE801" s="124">
        <v>2068</v>
      </c>
      <c r="BF801" s="124">
        <v>2069</v>
      </c>
      <c r="BG801" s="124">
        <v>2070</v>
      </c>
      <c r="BH801" s="124">
        <v>2071</v>
      </c>
      <c r="BI801" s="124">
        <v>2072</v>
      </c>
      <c r="BJ801" s="124">
        <v>2073</v>
      </c>
      <c r="BK801" s="124">
        <v>2074</v>
      </c>
      <c r="BL801" s="124">
        <v>2075</v>
      </c>
      <c r="BM801" s="124">
        <v>2076</v>
      </c>
      <c r="BN801" s="124">
        <v>2077</v>
      </c>
    </row>
    <row r="802" spans="1:67" s="124" customFormat="1">
      <c r="A802" s="124" t="s">
        <v>301</v>
      </c>
      <c r="B802" s="124">
        <v>10</v>
      </c>
      <c r="E802" s="124">
        <f>B802</f>
        <v>10</v>
      </c>
      <c r="F802" s="124">
        <f>IF(E802&gt;0,E802-1,0)</f>
        <v>9</v>
      </c>
      <c r="G802" s="124">
        <f t="shared" ref="G802" si="4003">IF(F802&gt;0,F802-1,0)</f>
        <v>8</v>
      </c>
      <c r="H802" s="124">
        <f t="shared" ref="H802" si="4004">IF(G802&gt;0,G802-1,0)</f>
        <v>7</v>
      </c>
      <c r="I802" s="124">
        <f t="shared" ref="I802" si="4005">IF(H802&gt;0,H802-1,0)</f>
        <v>6</v>
      </c>
      <c r="J802" s="124">
        <f t="shared" ref="J802" si="4006">IF(I802&gt;0,I802-1,0)</f>
        <v>5</v>
      </c>
      <c r="K802" s="124">
        <f t="shared" ref="K802" si="4007">IF(J802&gt;0,J802-1,0)</f>
        <v>4</v>
      </c>
      <c r="L802" s="124">
        <f t="shared" ref="L802" si="4008">IF(K802&gt;0,K802-1,0)</f>
        <v>3</v>
      </c>
      <c r="M802" s="124">
        <f t="shared" ref="M802" si="4009">IF(L802&gt;0,L802-1,0)</f>
        <v>2</v>
      </c>
      <c r="N802" s="124">
        <f t="shared" ref="N802" si="4010">IF(M802&gt;0,M802-1,0)</f>
        <v>1</v>
      </c>
      <c r="O802" s="124">
        <f t="shared" ref="O802" si="4011">IF(N802&gt;0,N802-1,0)</f>
        <v>0</v>
      </c>
      <c r="P802" s="124">
        <f t="shared" ref="P802" si="4012">IF(O802&gt;0,O802-1,0)</f>
        <v>0</v>
      </c>
      <c r="Q802" s="124">
        <f t="shared" ref="Q802" si="4013">IF(P802&gt;0,P802-1,0)</f>
        <v>0</v>
      </c>
      <c r="R802" s="124">
        <f t="shared" ref="R802" si="4014">IF(Q802&gt;0,Q802-1,0)</f>
        <v>0</v>
      </c>
      <c r="S802" s="124">
        <f t="shared" ref="S802" si="4015">IF(R802&gt;0,R802-1,0)</f>
        <v>0</v>
      </c>
      <c r="T802" s="124">
        <f t="shared" ref="T802" si="4016">IF(S802&gt;0,S802-1,0)</f>
        <v>0</v>
      </c>
      <c r="U802" s="124">
        <f t="shared" ref="U802" si="4017">IF(T802&gt;0,T802-1,0)</f>
        <v>0</v>
      </c>
      <c r="V802" s="124">
        <f t="shared" ref="V802" si="4018">IF(U802&gt;0,U802-1,0)</f>
        <v>0</v>
      </c>
      <c r="W802" s="124">
        <f t="shared" ref="W802" si="4019">IF(V802&gt;0,V802-1,0)</f>
        <v>0</v>
      </c>
      <c r="X802" s="124">
        <f t="shared" ref="X802" si="4020">IF(W802&gt;0,W802-1,0)</f>
        <v>0</v>
      </c>
      <c r="Y802" s="124">
        <f t="shared" ref="Y802" si="4021">IF(X802&gt;0,X802-1,0)</f>
        <v>0</v>
      </c>
      <c r="Z802" s="124">
        <f t="shared" ref="Z802" si="4022">IF(Y802&gt;0,Y802-1,0)</f>
        <v>0</v>
      </c>
      <c r="AA802" s="124">
        <f t="shared" ref="AA802" si="4023">IF(Z802&gt;0,Z802-1,0)</f>
        <v>0</v>
      </c>
      <c r="AB802" s="124">
        <f t="shared" ref="AB802" si="4024">IF(AA802&gt;0,AA802-1,0)</f>
        <v>0</v>
      </c>
      <c r="AC802" s="124">
        <f t="shared" ref="AC802" si="4025">IF(AB802&gt;0,AB802-1,0)</f>
        <v>0</v>
      </c>
      <c r="AD802" s="124">
        <f t="shared" ref="AD802" si="4026">IF(AC802&gt;0,AC802-1,0)</f>
        <v>0</v>
      </c>
      <c r="AE802" s="124">
        <f t="shared" ref="AE802" si="4027">IF(AD802&gt;0,AD802-1,0)</f>
        <v>0</v>
      </c>
      <c r="AF802" s="124">
        <f t="shared" ref="AF802" si="4028">IF(AE802&gt;0,AE802-1,0)</f>
        <v>0</v>
      </c>
      <c r="AG802" s="124">
        <f t="shared" ref="AG802" si="4029">IF(AF802&gt;0,AF802-1,0)</f>
        <v>0</v>
      </c>
      <c r="AH802" s="124">
        <f t="shared" ref="AH802" si="4030">IF(AG802&gt;0,AG802-1,0)</f>
        <v>0</v>
      </c>
      <c r="AI802" s="124">
        <f t="shared" ref="AI802" si="4031">IF(AH802&gt;0,AH802-1,0)</f>
        <v>0</v>
      </c>
      <c r="AJ802" s="124">
        <f t="shared" ref="AJ802" si="4032">IF(AI802&gt;0,AI802-1,0)</f>
        <v>0</v>
      </c>
      <c r="AK802" s="124">
        <f t="shared" ref="AK802" si="4033">IF(AJ802&gt;0,AJ802-1,0)</f>
        <v>0</v>
      </c>
      <c r="AL802" s="124">
        <f t="shared" ref="AL802" si="4034">IF(AK802&gt;0,AK802-1,0)</f>
        <v>0</v>
      </c>
      <c r="AM802" s="124">
        <f t="shared" ref="AM802" si="4035">IF(AL802&gt;0,AL802-1,0)</f>
        <v>0</v>
      </c>
      <c r="AN802" s="124">
        <f t="shared" ref="AN802" si="4036">IF(AM802&gt;0,AM802-1,0)</f>
        <v>0</v>
      </c>
      <c r="AO802" s="124">
        <f t="shared" ref="AO802" si="4037">IF(AN802&gt;0,AN802-1,0)</f>
        <v>0</v>
      </c>
      <c r="AP802" s="124">
        <f t="shared" ref="AP802" si="4038">IF(AO802&gt;0,AO802-1,0)</f>
        <v>0</v>
      </c>
      <c r="AQ802" s="124">
        <f t="shared" ref="AQ802" si="4039">IF(AP802&gt;0,AP802-1,0)</f>
        <v>0</v>
      </c>
      <c r="AR802" s="124">
        <f t="shared" ref="AR802" si="4040">IF(AQ802&gt;0,AQ802-1,0)</f>
        <v>0</v>
      </c>
      <c r="AS802" s="124">
        <f t="shared" ref="AS802" si="4041">IF(AR802&gt;0,AR802-1,0)</f>
        <v>0</v>
      </c>
      <c r="AT802" s="124">
        <f t="shared" ref="AT802" si="4042">IF(AS802&gt;0,AS802-1,0)</f>
        <v>0</v>
      </c>
      <c r="AU802" s="124">
        <f t="shared" ref="AU802" si="4043">IF(AT802&gt;0,AT802-1,0)</f>
        <v>0</v>
      </c>
      <c r="AV802" s="124">
        <f t="shared" ref="AV802" si="4044">IF(AU802&gt;0,AU802-1,0)</f>
        <v>0</v>
      </c>
      <c r="AW802" s="124">
        <f t="shared" ref="AW802" si="4045">IF(AV802&gt;0,AV802-1,0)</f>
        <v>0</v>
      </c>
      <c r="AX802" s="124">
        <f t="shared" ref="AX802" si="4046">IF(AW802&gt;0,AW802-1,0)</f>
        <v>0</v>
      </c>
      <c r="AY802" s="124">
        <f t="shared" ref="AY802" si="4047">IF(AX802&gt;0,AX802-1,0)</f>
        <v>0</v>
      </c>
      <c r="AZ802" s="124">
        <f t="shared" ref="AZ802" si="4048">IF(AY802&gt;0,AY802-1,0)</f>
        <v>0</v>
      </c>
      <c r="BA802" s="124">
        <f t="shared" ref="BA802" si="4049">IF(AZ802&gt;0,AZ802-1,0)</f>
        <v>0</v>
      </c>
      <c r="BB802" s="124">
        <f t="shared" ref="BB802" si="4050">IF(BA802&gt;0,BA802-1,0)</f>
        <v>0</v>
      </c>
      <c r="BC802" s="124">
        <f t="shared" ref="BC802" si="4051">IF(BB802&gt;0,BB802-1,0)</f>
        <v>0</v>
      </c>
      <c r="BD802" s="124">
        <f t="shared" ref="BD802" si="4052">IF(BC802&gt;0,BC802-1,0)</f>
        <v>0</v>
      </c>
      <c r="BE802" s="124">
        <f t="shared" ref="BE802" si="4053">IF(BD802&gt;0,BD802-1,0)</f>
        <v>0</v>
      </c>
      <c r="BF802" s="124">
        <f t="shared" ref="BF802" si="4054">IF(BE802&gt;0,BE802-1,0)</f>
        <v>0</v>
      </c>
      <c r="BG802" s="124">
        <f t="shared" ref="BG802" si="4055">IF(BF802&gt;0,BF802-1,0)</f>
        <v>0</v>
      </c>
      <c r="BH802" s="124">
        <f t="shared" ref="BH802" si="4056">IF(BG802&gt;0,BG802-1,0)</f>
        <v>0</v>
      </c>
      <c r="BI802" s="124">
        <f t="shared" ref="BI802" si="4057">IF(BH802&gt;0,BH802-1,0)</f>
        <v>0</v>
      </c>
      <c r="BJ802" s="124">
        <f t="shared" ref="BJ802" si="4058">IF(BI802&gt;0,BI802-1,0)</f>
        <v>0</v>
      </c>
      <c r="BK802" s="124">
        <f t="shared" ref="BK802" si="4059">IF(BJ802&gt;0,BJ802-1,0)</f>
        <v>0</v>
      </c>
      <c r="BL802" s="124">
        <f t="shared" ref="BL802" si="4060">IF(BK802&gt;0,BK802-1,0)</f>
        <v>0</v>
      </c>
      <c r="BM802" s="124">
        <f t="shared" ref="BM802" si="4061">IF(BL802&gt;0,BL802-1,0)</f>
        <v>0</v>
      </c>
      <c r="BN802" s="124">
        <f t="shared" ref="BN802" si="4062">IF(BM802&gt;0,BM802-1,0)</f>
        <v>0</v>
      </c>
      <c r="BO802" s="124">
        <f t="shared" ref="BO802" si="4063">IF(BN802&gt;0,BN802-1,0)</f>
        <v>0</v>
      </c>
    </row>
    <row r="803" spans="1:67" s="124" customFormat="1">
      <c r="D803" s="190"/>
      <c r="E803" s="190">
        <f>B801</f>
        <v>1725000</v>
      </c>
      <c r="F803" s="190">
        <f>E807</f>
        <v>1592804.9624647326</v>
      </c>
      <c r="G803" s="190">
        <f t="shared" ref="G803" si="4064">F807</f>
        <v>1452961.497757782</v>
      </c>
      <c r="H803" s="190">
        <f t="shared" ref="H803" si="4065">G807</f>
        <v>1305027.0897356435</v>
      </c>
      <c r="I803" s="190">
        <f t="shared" ref="I803" si="4066">H807</f>
        <v>1148533.6195350813</v>
      </c>
      <c r="J803" s="190">
        <f t="shared" ref="J803" si="4067">I807</f>
        <v>982985.88427291508</v>
      </c>
      <c r="K803" s="190">
        <f t="shared" ref="K803" si="4068">J807</f>
        <v>807860.03004200931</v>
      </c>
      <c r="L803" s="190">
        <f t="shared" ref="L803" si="4069">K807</f>
        <v>622601.89424488682</v>
      </c>
      <c r="M803" s="190">
        <f t="shared" ref="M803" si="4070">L807</f>
        <v>426625.25201950222</v>
      </c>
      <c r="N803" s="190">
        <f t="shared" ref="N803" si="4071">M807</f>
        <v>219309.96120822043</v>
      </c>
      <c r="O803" s="190">
        <f t="shared" ref="O803" si="4072">N807</f>
        <v>0</v>
      </c>
      <c r="P803" s="190" t="e">
        <f t="shared" ref="P803" si="4073">O807</f>
        <v>#N/A</v>
      </c>
      <c r="Q803" s="190" t="e">
        <f t="shared" ref="Q803" si="4074">P807</f>
        <v>#N/A</v>
      </c>
      <c r="R803" s="190" t="e">
        <f t="shared" ref="R803" si="4075">Q807</f>
        <v>#N/A</v>
      </c>
      <c r="S803" s="190" t="e">
        <f t="shared" ref="S803" si="4076">R807</f>
        <v>#N/A</v>
      </c>
      <c r="T803" s="190" t="e">
        <f t="shared" ref="T803" si="4077">S807</f>
        <v>#N/A</v>
      </c>
      <c r="U803" s="190" t="e">
        <f t="shared" ref="U803" si="4078">T807</f>
        <v>#N/A</v>
      </c>
      <c r="V803" s="190" t="e">
        <f t="shared" ref="V803" si="4079">U807</f>
        <v>#N/A</v>
      </c>
      <c r="W803" s="190" t="e">
        <f t="shared" ref="W803" si="4080">V807</f>
        <v>#N/A</v>
      </c>
      <c r="X803" s="190" t="e">
        <f t="shared" ref="X803" si="4081">W807</f>
        <v>#N/A</v>
      </c>
      <c r="Y803" s="190" t="e">
        <f t="shared" ref="Y803" si="4082">X807</f>
        <v>#N/A</v>
      </c>
      <c r="Z803" s="190" t="e">
        <f t="shared" ref="Z803" si="4083">Y807</f>
        <v>#N/A</v>
      </c>
      <c r="AA803" s="190" t="e">
        <f t="shared" ref="AA803" si="4084">Z807</f>
        <v>#N/A</v>
      </c>
      <c r="AB803" s="190" t="e">
        <f t="shared" ref="AB803" si="4085">AA807</f>
        <v>#N/A</v>
      </c>
      <c r="AC803" s="190" t="e">
        <f t="shared" ref="AC803" si="4086">AB807</f>
        <v>#N/A</v>
      </c>
      <c r="AD803" s="190" t="e">
        <f t="shared" ref="AD803" si="4087">AC807</f>
        <v>#N/A</v>
      </c>
      <c r="AE803" s="190" t="e">
        <f t="shared" ref="AE803" si="4088">AD807</f>
        <v>#N/A</v>
      </c>
      <c r="AF803" s="190" t="e">
        <f t="shared" ref="AF803" si="4089">AE807</f>
        <v>#N/A</v>
      </c>
      <c r="AG803" s="190" t="e">
        <f t="shared" ref="AG803" si="4090">AF807</f>
        <v>#N/A</v>
      </c>
      <c r="AH803" s="190" t="e">
        <f t="shared" ref="AH803" si="4091">AG807</f>
        <v>#N/A</v>
      </c>
      <c r="AI803" s="190" t="e">
        <f t="shared" ref="AI803" si="4092">AH807</f>
        <v>#N/A</v>
      </c>
      <c r="AJ803" s="190" t="e">
        <f t="shared" ref="AJ803" si="4093">AI807</f>
        <v>#N/A</v>
      </c>
      <c r="AK803" s="190" t="e">
        <f t="shared" ref="AK803" si="4094">AJ807</f>
        <v>#N/A</v>
      </c>
      <c r="AL803" s="190" t="e">
        <f t="shared" ref="AL803" si="4095">AK807</f>
        <v>#N/A</v>
      </c>
      <c r="AM803" s="190" t="e">
        <f t="shared" ref="AM803" si="4096">AL807</f>
        <v>#N/A</v>
      </c>
      <c r="AN803" s="190" t="e">
        <f t="shared" ref="AN803" si="4097">AM807</f>
        <v>#N/A</v>
      </c>
      <c r="AO803" s="190" t="e">
        <f t="shared" ref="AO803" si="4098">AN807</f>
        <v>#N/A</v>
      </c>
      <c r="AP803" s="190" t="e">
        <f t="shared" ref="AP803" si="4099">AO807</f>
        <v>#N/A</v>
      </c>
      <c r="AQ803" s="190" t="e">
        <f t="shared" ref="AQ803" si="4100">AP807</f>
        <v>#N/A</v>
      </c>
      <c r="AR803" s="190" t="e">
        <f t="shared" ref="AR803" si="4101">AQ807</f>
        <v>#N/A</v>
      </c>
      <c r="AS803" s="190" t="e">
        <f t="shared" ref="AS803" si="4102">AR807</f>
        <v>#N/A</v>
      </c>
      <c r="AT803" s="190" t="e">
        <f t="shared" ref="AT803" si="4103">AS807</f>
        <v>#N/A</v>
      </c>
      <c r="AU803" s="190" t="e">
        <f t="shared" ref="AU803" si="4104">AT807</f>
        <v>#N/A</v>
      </c>
      <c r="AV803" s="190" t="e">
        <f t="shared" ref="AV803" si="4105">AU807</f>
        <v>#N/A</v>
      </c>
      <c r="AW803" s="190" t="e">
        <f t="shared" ref="AW803" si="4106">AV807</f>
        <v>#N/A</v>
      </c>
      <c r="AX803" s="190" t="e">
        <f t="shared" ref="AX803" si="4107">AW807</f>
        <v>#N/A</v>
      </c>
      <c r="AY803" s="190" t="e">
        <f t="shared" ref="AY803" si="4108">AX807</f>
        <v>#N/A</v>
      </c>
      <c r="AZ803" s="190" t="e">
        <f t="shared" ref="AZ803" si="4109">AY807</f>
        <v>#N/A</v>
      </c>
      <c r="BA803" s="190" t="e">
        <f t="shared" ref="BA803" si="4110">AZ807</f>
        <v>#N/A</v>
      </c>
      <c r="BB803" s="190" t="e">
        <f t="shared" ref="BB803" si="4111">BA807</f>
        <v>#N/A</v>
      </c>
      <c r="BC803" s="190" t="e">
        <f t="shared" ref="BC803" si="4112">BB807</f>
        <v>#N/A</v>
      </c>
      <c r="BD803" s="190" t="e">
        <f t="shared" ref="BD803" si="4113">BC807</f>
        <v>#N/A</v>
      </c>
      <c r="BE803" s="190" t="e">
        <f t="shared" ref="BE803" si="4114">BD807</f>
        <v>#N/A</v>
      </c>
      <c r="BF803" s="190" t="e">
        <f t="shared" ref="BF803" si="4115">BE807</f>
        <v>#N/A</v>
      </c>
      <c r="BG803" s="190" t="e">
        <f t="shared" ref="BG803" si="4116">BF807</f>
        <v>#N/A</v>
      </c>
      <c r="BH803" s="190" t="e">
        <f t="shared" ref="BH803" si="4117">BG807</f>
        <v>#N/A</v>
      </c>
      <c r="BI803" s="190" t="e">
        <f t="shared" ref="BI803" si="4118">BH807</f>
        <v>#N/A</v>
      </c>
      <c r="BJ803" s="190" t="e">
        <f t="shared" ref="BJ803" si="4119">BI807</f>
        <v>#N/A</v>
      </c>
      <c r="BK803" s="190" t="e">
        <f t="shared" ref="BK803" si="4120">BJ807</f>
        <v>#N/A</v>
      </c>
      <c r="BL803" s="190" t="e">
        <f t="shared" ref="BL803" si="4121">BK807</f>
        <v>#N/A</v>
      </c>
      <c r="BM803" s="190" t="e">
        <f t="shared" ref="BM803" si="4122">BL807</f>
        <v>#N/A</v>
      </c>
      <c r="BN803" s="190" t="e">
        <f t="shared" ref="BN803" si="4123">BM807</f>
        <v>#N/A</v>
      </c>
      <c r="BO803" s="124" t="e">
        <f t="shared" ref="BO803" si="4124">BN807</f>
        <v>#N/A</v>
      </c>
    </row>
    <row r="804" spans="1:67" s="124" customFormat="1">
      <c r="C804" s="124" t="s">
        <v>29</v>
      </c>
      <c r="D804" s="190"/>
      <c r="E804" s="190">
        <f>IF($E802&gt;=1,($B801/HLOOKUP($E802,'Annuity Cal'!$H$7:$BE$11,2,FALSE))*HLOOKUP(E802,'Annuity Cal'!$H$7:$BE$11,3,FALSE),(IF(E802&lt;=(-1),E802,0)))</f>
        <v>132195.03753526733</v>
      </c>
      <c r="F804" s="190">
        <f>IF($E802&gt;=1,($B801/HLOOKUP($E802,'Annuity Cal'!$H$7:$BE$11,2,FALSE))*HLOOKUP(F802,'Annuity Cal'!$H$7:$BE$11,3,FALSE),(IF(F802&lt;=(-1),F802,0)))</f>
        <v>139843.46470695065</v>
      </c>
      <c r="G804" s="190">
        <f>IF($E802&gt;=1,($B801/HLOOKUP($E802,'Annuity Cal'!$H$7:$BE$11,2,FALSE))*HLOOKUP(G802,'Annuity Cal'!$H$7:$BE$11,3,FALSE),(IF(G802&lt;=(-1),G802,0)))</f>
        <v>147934.40802213849</v>
      </c>
      <c r="H804" s="190">
        <f>IF($E802&gt;=1,($B801/HLOOKUP($E802,'Annuity Cal'!$H$7:$BE$11,2,FALSE))*HLOOKUP(H802,'Annuity Cal'!$H$7:$BE$11,3,FALSE),(IF(H802&lt;=(-1),H802,0)))</f>
        <v>156493.47020056224</v>
      </c>
      <c r="I804" s="190">
        <f>IF($E802&gt;=1,($B801/HLOOKUP($E802,'Annuity Cal'!$H$7:$BE$11,2,FALSE))*HLOOKUP(I802,'Annuity Cal'!$H$7:$BE$11,3,FALSE),(IF(I802&lt;=(-1),I802,0)))</f>
        <v>165547.73526216618</v>
      </c>
      <c r="J804" s="190">
        <f>IF($E802&gt;=1,($B801/HLOOKUP($E802,'Annuity Cal'!$H$7:$BE$11,2,FALSE))*HLOOKUP(J802,'Annuity Cal'!$H$7:$BE$11,3,FALSE),(IF(J802&lt;=(-1),J802,0)))</f>
        <v>175125.8542309058</v>
      </c>
      <c r="K804" s="190">
        <f>IF($E802&gt;=1,($B801/HLOOKUP($E802,'Annuity Cal'!$H$7:$BE$11,2,FALSE))*HLOOKUP(K802,'Annuity Cal'!$H$7:$BE$11,3,FALSE),(IF(K802&lt;=(-1),K802,0)))</f>
        <v>185258.13579712249</v>
      </c>
      <c r="L804" s="190">
        <f>IF($E802&gt;=1,($B801/HLOOKUP($E802,'Annuity Cal'!$H$7:$BE$11,2,FALSE))*HLOOKUP(L802,'Annuity Cal'!$H$7:$BE$11,3,FALSE),(IF(L802&lt;=(-1),L802,0)))</f>
        <v>195976.6422253846</v>
      </c>
      <c r="M804" s="190">
        <f>IF($E802&gt;=1,($B801/HLOOKUP($E802,'Annuity Cal'!$H$7:$BE$11,2,FALSE))*HLOOKUP(M802,'Annuity Cal'!$H$7:$BE$11,3,FALSE),(IF(M802&lt;=(-1),M802,0)))</f>
        <v>207315.2908112818</v>
      </c>
      <c r="N804" s="190">
        <f>IF($E802&gt;=1,($B801/HLOOKUP($E802,'Annuity Cal'!$H$7:$BE$11,2,FALSE))*HLOOKUP(N802,'Annuity Cal'!$H$7:$BE$11,3,FALSE),(IF(N802&lt;=(-1),N802,0)))</f>
        <v>219309.96120822028</v>
      </c>
      <c r="O804" s="190" t="e">
        <f>IF($E802&gt;=1,($B801/HLOOKUP($E802,'Annuity Cal'!$H$7:$BE$11,2,FALSE))*HLOOKUP(O802,'Annuity Cal'!$H$7:$BE$11,3,FALSE),(IF(O802&lt;=(-1),O802,0)))</f>
        <v>#N/A</v>
      </c>
      <c r="P804" s="190" t="e">
        <f>IF($E802&gt;=1,($B801/HLOOKUP($E802,'Annuity Cal'!$H$7:$BE$11,2,FALSE))*HLOOKUP(P802,'Annuity Cal'!$H$7:$BE$11,3,FALSE),(IF(P802&lt;=(-1),P802,0)))</f>
        <v>#N/A</v>
      </c>
      <c r="Q804" s="190" t="e">
        <f>IF($E802&gt;=1,($B801/HLOOKUP($E802,'Annuity Cal'!$H$7:$BE$11,2,FALSE))*HLOOKUP(Q802,'Annuity Cal'!$H$7:$BE$11,3,FALSE),(IF(Q802&lt;=(-1),Q802,0)))</f>
        <v>#N/A</v>
      </c>
      <c r="R804" s="190" t="e">
        <f>IF($E802&gt;=1,($B801/HLOOKUP($E802,'Annuity Cal'!$H$7:$BE$11,2,FALSE))*HLOOKUP(R802,'Annuity Cal'!$H$7:$BE$11,3,FALSE),(IF(R802&lt;=(-1),R802,0)))</f>
        <v>#N/A</v>
      </c>
      <c r="S804" s="190" t="e">
        <f>IF($E802&gt;=1,($B801/HLOOKUP($E802,'Annuity Cal'!$H$7:$BE$11,2,FALSE))*HLOOKUP(S802,'Annuity Cal'!$H$7:$BE$11,3,FALSE),(IF(S802&lt;=(-1),S802,0)))</f>
        <v>#N/A</v>
      </c>
      <c r="T804" s="190" t="e">
        <f>IF($E802&gt;=1,($B801/HLOOKUP($E802,'Annuity Cal'!$H$7:$BE$11,2,FALSE))*HLOOKUP(T802,'Annuity Cal'!$H$7:$BE$11,3,FALSE),(IF(T802&lt;=(-1),T802,0)))</f>
        <v>#N/A</v>
      </c>
      <c r="U804" s="190" t="e">
        <f>IF($E802&gt;=1,($B801/HLOOKUP($E802,'Annuity Cal'!$H$7:$BE$11,2,FALSE))*HLOOKUP(U802,'Annuity Cal'!$H$7:$BE$11,3,FALSE),(IF(U802&lt;=(-1),U802,0)))</f>
        <v>#N/A</v>
      </c>
      <c r="V804" s="190" t="e">
        <f>IF($E802&gt;=1,($B801/HLOOKUP($E802,'Annuity Cal'!$H$7:$BE$11,2,FALSE))*HLOOKUP(V802,'Annuity Cal'!$H$7:$BE$11,3,FALSE),(IF(V802&lt;=(-1),V802,0)))</f>
        <v>#N/A</v>
      </c>
      <c r="W804" s="190" t="e">
        <f>IF($E802&gt;=1,($B801/HLOOKUP($E802,'Annuity Cal'!$H$7:$BE$11,2,FALSE))*HLOOKUP(W802,'Annuity Cal'!$H$7:$BE$11,3,FALSE),(IF(W802&lt;=(-1),W802,0)))</f>
        <v>#N/A</v>
      </c>
      <c r="X804" s="190" t="e">
        <f>IF($E802&gt;=1,($B801/HLOOKUP($E802,'Annuity Cal'!$H$7:$BE$11,2,FALSE))*HLOOKUP(X802,'Annuity Cal'!$H$7:$BE$11,3,FALSE),(IF(X802&lt;=(-1),X802,0)))</f>
        <v>#N/A</v>
      </c>
      <c r="Y804" s="190" t="e">
        <f>IF($E802&gt;=1,($B801/HLOOKUP($E802,'Annuity Cal'!$H$7:$BE$11,2,FALSE))*HLOOKUP(Y802,'Annuity Cal'!$H$7:$BE$11,3,FALSE),(IF(Y802&lt;=(-1),Y802,0)))</f>
        <v>#N/A</v>
      </c>
      <c r="Z804" s="190" t="e">
        <f>IF($E802&gt;=1,($B801/HLOOKUP($E802,'Annuity Cal'!$H$7:$BE$11,2,FALSE))*HLOOKUP(Z802,'Annuity Cal'!$H$7:$BE$11,3,FALSE),(IF(Z802&lt;=(-1),Z802,0)))</f>
        <v>#N/A</v>
      </c>
      <c r="AA804" s="190" t="e">
        <f>IF($E802&gt;=1,($B801/HLOOKUP($E802,'Annuity Cal'!$H$7:$BE$11,2,FALSE))*HLOOKUP(AA802,'Annuity Cal'!$H$7:$BE$11,3,FALSE),(IF(AA802&lt;=(-1),AA802,0)))</f>
        <v>#N/A</v>
      </c>
      <c r="AB804" s="190" t="e">
        <f>IF($E802&gt;=1,($B801/HLOOKUP($E802,'Annuity Cal'!$H$7:$BE$11,2,FALSE))*HLOOKUP(AB802,'Annuity Cal'!$H$7:$BE$11,3,FALSE),(IF(AB802&lt;=(-1),AB802,0)))</f>
        <v>#N/A</v>
      </c>
      <c r="AC804" s="190" t="e">
        <f>IF($E802&gt;=1,($B801/HLOOKUP($E802,'Annuity Cal'!$H$7:$BE$11,2,FALSE))*HLOOKUP(AC802,'Annuity Cal'!$H$7:$BE$11,3,FALSE),(IF(AC802&lt;=(-1),AC802,0)))</f>
        <v>#N/A</v>
      </c>
      <c r="AD804" s="190" t="e">
        <f>IF($E802&gt;=1,($B801/HLOOKUP($E802,'Annuity Cal'!$H$7:$BE$11,2,FALSE))*HLOOKUP(AD802,'Annuity Cal'!$H$7:$BE$11,3,FALSE),(IF(AD802&lt;=(-1),AD802,0)))</f>
        <v>#N/A</v>
      </c>
      <c r="AE804" s="190" t="e">
        <f>IF($E802&gt;=1,($B801/HLOOKUP($E802,'Annuity Cal'!$H$7:$BE$11,2,FALSE))*HLOOKUP(AE802,'Annuity Cal'!$H$7:$BE$11,3,FALSE),(IF(AE802&lt;=(-1),AE802,0)))</f>
        <v>#N/A</v>
      </c>
      <c r="AF804" s="190" t="e">
        <f>IF($E802&gt;=1,($B801/HLOOKUP($E802,'Annuity Cal'!$H$7:$BE$11,2,FALSE))*HLOOKUP(AF802,'Annuity Cal'!$H$7:$BE$11,3,FALSE),(IF(AF802&lt;=(-1),AF802,0)))</f>
        <v>#N/A</v>
      </c>
      <c r="AG804" s="190" t="e">
        <f>IF($E802&gt;=1,($B801/HLOOKUP($E802,'Annuity Cal'!$H$7:$BE$11,2,FALSE))*HLOOKUP(AG802,'Annuity Cal'!$H$7:$BE$11,3,FALSE),(IF(AG802&lt;=(-1),AG802,0)))</f>
        <v>#N/A</v>
      </c>
      <c r="AH804" s="190" t="e">
        <f>IF($E802&gt;=1,($B801/HLOOKUP($E802,'Annuity Cal'!$H$7:$BE$11,2,FALSE))*HLOOKUP(AH802,'Annuity Cal'!$H$7:$BE$11,3,FALSE),(IF(AH802&lt;=(-1),AH802,0)))</f>
        <v>#N/A</v>
      </c>
      <c r="AI804" s="190" t="e">
        <f>IF($E802&gt;=1,($B801/HLOOKUP($E802,'Annuity Cal'!$H$7:$BE$11,2,FALSE))*HLOOKUP(AI802,'Annuity Cal'!$H$7:$BE$11,3,FALSE),(IF(AI802&lt;=(-1),AI802,0)))</f>
        <v>#N/A</v>
      </c>
      <c r="AJ804" s="190" t="e">
        <f>IF($E802&gt;=1,($B801/HLOOKUP($E802,'Annuity Cal'!$H$7:$BE$11,2,FALSE))*HLOOKUP(AJ802,'Annuity Cal'!$H$7:$BE$11,3,FALSE),(IF(AJ802&lt;=(-1),AJ802,0)))</f>
        <v>#N/A</v>
      </c>
      <c r="AK804" s="190" t="e">
        <f>IF($E802&gt;=1,($B801/HLOOKUP($E802,'Annuity Cal'!$H$7:$BE$11,2,FALSE))*HLOOKUP(AK802,'Annuity Cal'!$H$7:$BE$11,3,FALSE),(IF(AK802&lt;=(-1),AK802,0)))</f>
        <v>#N/A</v>
      </c>
      <c r="AL804" s="190" t="e">
        <f>IF($E802&gt;=1,($B801/HLOOKUP($E802,'Annuity Cal'!$H$7:$BE$11,2,FALSE))*HLOOKUP(AL802,'Annuity Cal'!$H$7:$BE$11,3,FALSE),(IF(AL802&lt;=(-1),AL802,0)))</f>
        <v>#N/A</v>
      </c>
      <c r="AM804" s="190" t="e">
        <f>IF($E802&gt;=1,($B801/HLOOKUP($E802,'Annuity Cal'!$H$7:$BE$11,2,FALSE))*HLOOKUP(AM802,'Annuity Cal'!$H$7:$BE$11,3,FALSE),(IF(AM802&lt;=(-1),AM802,0)))</f>
        <v>#N/A</v>
      </c>
      <c r="AN804" s="190" t="e">
        <f>IF($E802&gt;=1,($B801/HLOOKUP($E802,'Annuity Cal'!$H$7:$BE$11,2,FALSE))*HLOOKUP(AN802,'Annuity Cal'!$H$7:$BE$11,3,FALSE),(IF(AN802&lt;=(-1),AN802,0)))</f>
        <v>#N/A</v>
      </c>
      <c r="AO804" s="190" t="e">
        <f>IF($E802&gt;=1,($B801/HLOOKUP($E802,'Annuity Cal'!$H$7:$BE$11,2,FALSE))*HLOOKUP(AO802,'Annuity Cal'!$H$7:$BE$11,3,FALSE),(IF(AO802&lt;=(-1),AO802,0)))</f>
        <v>#N/A</v>
      </c>
      <c r="AP804" s="190" t="e">
        <f>IF($E802&gt;=1,($B801/HLOOKUP($E802,'Annuity Cal'!$H$7:$BE$11,2,FALSE))*HLOOKUP(AP802,'Annuity Cal'!$H$7:$BE$11,3,FALSE),(IF(AP802&lt;=(-1),AP802,0)))</f>
        <v>#N/A</v>
      </c>
      <c r="AQ804" s="190" t="e">
        <f>IF($E802&gt;=1,($B801/HLOOKUP($E802,'Annuity Cal'!$H$7:$BE$11,2,FALSE))*HLOOKUP(AQ802,'Annuity Cal'!$H$7:$BE$11,3,FALSE),(IF(AQ802&lt;=(-1),AQ802,0)))</f>
        <v>#N/A</v>
      </c>
      <c r="AR804" s="190" t="e">
        <f>IF($E802&gt;=1,($B801/HLOOKUP($E802,'Annuity Cal'!$H$7:$BE$11,2,FALSE))*HLOOKUP(AR802,'Annuity Cal'!$H$7:$BE$11,3,FALSE),(IF(AR802&lt;=(-1),AR802,0)))</f>
        <v>#N/A</v>
      </c>
      <c r="AS804" s="190" t="e">
        <f>IF($E802&gt;=1,($B801/HLOOKUP($E802,'Annuity Cal'!$H$7:$BE$11,2,FALSE))*HLOOKUP(AS802,'Annuity Cal'!$H$7:$BE$11,3,FALSE),(IF(AS802&lt;=(-1),AS802,0)))</f>
        <v>#N/A</v>
      </c>
      <c r="AT804" s="190" t="e">
        <f>IF($E802&gt;=1,($B801/HLOOKUP($E802,'Annuity Cal'!$H$7:$BE$11,2,FALSE))*HLOOKUP(AT802,'Annuity Cal'!$H$7:$BE$11,3,FALSE),(IF(AT802&lt;=(-1),AT802,0)))</f>
        <v>#N/A</v>
      </c>
      <c r="AU804" s="190" t="e">
        <f>IF($E802&gt;=1,($B801/HLOOKUP($E802,'Annuity Cal'!$H$7:$BE$11,2,FALSE))*HLOOKUP(AU802,'Annuity Cal'!$H$7:$BE$11,3,FALSE),(IF(AU802&lt;=(-1),AU802,0)))</f>
        <v>#N/A</v>
      </c>
      <c r="AV804" s="190" t="e">
        <f>IF($E802&gt;=1,($B801/HLOOKUP($E802,'Annuity Cal'!$H$7:$BE$11,2,FALSE))*HLOOKUP(AV802,'Annuity Cal'!$H$7:$BE$11,3,FALSE),(IF(AV802&lt;=(-1),AV802,0)))</f>
        <v>#N/A</v>
      </c>
      <c r="AW804" s="190" t="e">
        <f>IF($E802&gt;=1,($B801/HLOOKUP($E802,'Annuity Cal'!$H$7:$BE$11,2,FALSE))*HLOOKUP(AW802,'Annuity Cal'!$H$7:$BE$11,3,FALSE),(IF(AW802&lt;=(-1),AW802,0)))</f>
        <v>#N/A</v>
      </c>
      <c r="AX804" s="190" t="e">
        <f>IF($E802&gt;=1,($B801/HLOOKUP($E802,'Annuity Cal'!$H$7:$BE$11,2,FALSE))*HLOOKUP(AX802,'Annuity Cal'!$H$7:$BE$11,3,FALSE),(IF(AX802&lt;=(-1),AX802,0)))</f>
        <v>#N/A</v>
      </c>
      <c r="AY804" s="190" t="e">
        <f>IF($E802&gt;=1,($B801/HLOOKUP($E802,'Annuity Cal'!$H$7:$BE$11,2,FALSE))*HLOOKUP(AY802,'Annuity Cal'!$H$7:$BE$11,3,FALSE),(IF(AY802&lt;=(-1),AY802,0)))</f>
        <v>#N/A</v>
      </c>
      <c r="AZ804" s="190" t="e">
        <f>IF($E802&gt;=1,($B801/HLOOKUP($E802,'Annuity Cal'!$H$7:$BE$11,2,FALSE))*HLOOKUP(AZ802,'Annuity Cal'!$H$7:$BE$11,3,FALSE),(IF(AZ802&lt;=(-1),AZ802,0)))</f>
        <v>#N/A</v>
      </c>
      <c r="BA804" s="190" t="e">
        <f>IF($E802&gt;=1,($B801/HLOOKUP($E802,'Annuity Cal'!$H$7:$BE$11,2,FALSE))*HLOOKUP(BA802,'Annuity Cal'!$H$7:$BE$11,3,FALSE),(IF(BA802&lt;=(-1),BA802,0)))</f>
        <v>#N/A</v>
      </c>
      <c r="BB804" s="190" t="e">
        <f>IF($E802&gt;=1,($B801/HLOOKUP($E802,'Annuity Cal'!$H$7:$BE$11,2,FALSE))*HLOOKUP(BB802,'Annuity Cal'!$H$7:$BE$11,3,FALSE),(IF(BB802&lt;=(-1),BB802,0)))</f>
        <v>#N/A</v>
      </c>
      <c r="BC804" s="190" t="e">
        <f>IF($E802&gt;=1,($B801/HLOOKUP($E802,'Annuity Cal'!$H$7:$BE$11,2,FALSE))*HLOOKUP(BC802,'Annuity Cal'!$H$7:$BE$11,3,FALSE),(IF(BC802&lt;=(-1),BC802,0)))</f>
        <v>#N/A</v>
      </c>
      <c r="BD804" s="190" t="e">
        <f>IF($E802&gt;=1,($B801/HLOOKUP($E802,'Annuity Cal'!$H$7:$BE$11,2,FALSE))*HLOOKUP(BD802,'Annuity Cal'!$H$7:$BE$11,3,FALSE),(IF(BD802&lt;=(-1),BD802,0)))</f>
        <v>#N/A</v>
      </c>
      <c r="BE804" s="190" t="e">
        <f>IF($E802&gt;=1,($B801/HLOOKUP($E802,'Annuity Cal'!$H$7:$BE$11,2,FALSE))*HLOOKUP(BE802,'Annuity Cal'!$H$7:$BE$11,3,FALSE),(IF(BE802&lt;=(-1),BE802,0)))</f>
        <v>#N/A</v>
      </c>
      <c r="BF804" s="190" t="e">
        <f>IF($E802&gt;=1,($B801/HLOOKUP($E802,'Annuity Cal'!$H$7:$BE$11,2,FALSE))*HLOOKUP(BF802,'Annuity Cal'!$H$7:$BE$11,3,FALSE),(IF(BF802&lt;=(-1),BF802,0)))</f>
        <v>#N/A</v>
      </c>
      <c r="BG804" s="190" t="e">
        <f>IF($E802&gt;=1,($B801/HLOOKUP($E802,'Annuity Cal'!$H$7:$BE$11,2,FALSE))*HLOOKUP(BG802,'Annuity Cal'!$H$7:$BE$11,3,FALSE),(IF(BG802&lt;=(-1),BG802,0)))</f>
        <v>#N/A</v>
      </c>
      <c r="BH804" s="190" t="e">
        <f>IF($E802&gt;=1,($B801/HLOOKUP($E802,'Annuity Cal'!$H$7:$BE$11,2,FALSE))*HLOOKUP(BH802,'Annuity Cal'!$H$7:$BE$11,3,FALSE),(IF(BH802&lt;=(-1),BH802,0)))</f>
        <v>#N/A</v>
      </c>
      <c r="BI804" s="190" t="e">
        <f>IF($E802&gt;=1,($B801/HLOOKUP($E802,'Annuity Cal'!$H$7:$BE$11,2,FALSE))*HLOOKUP(BI802,'Annuity Cal'!$H$7:$BE$11,3,FALSE),(IF(BI802&lt;=(-1),BI802,0)))</f>
        <v>#N/A</v>
      </c>
      <c r="BJ804" s="190" t="e">
        <f>IF($E802&gt;=1,($B801/HLOOKUP($E802,'Annuity Cal'!$H$7:$BE$11,2,FALSE))*HLOOKUP(BJ802,'Annuity Cal'!$H$7:$BE$11,3,FALSE),(IF(BJ802&lt;=(-1),BJ802,0)))</f>
        <v>#N/A</v>
      </c>
      <c r="BK804" s="190" t="e">
        <f>IF($E802&gt;=1,($B801/HLOOKUP($E802,'Annuity Cal'!$H$7:$BE$11,2,FALSE))*HLOOKUP(BK802,'Annuity Cal'!$H$7:$BE$11,3,FALSE),(IF(BK802&lt;=(-1),BK802,0)))</f>
        <v>#N/A</v>
      </c>
      <c r="BL804" s="190" t="e">
        <f>IF($E802&gt;=1,($B801/HLOOKUP($E802,'Annuity Cal'!$H$7:$BE$11,2,FALSE))*HLOOKUP(BL802,'Annuity Cal'!$H$7:$BE$11,3,FALSE),(IF(BL802&lt;=(-1),BL802,0)))</f>
        <v>#N/A</v>
      </c>
      <c r="BM804" s="190" t="e">
        <f>IF($E802&gt;=1,($B801/HLOOKUP($E802,'Annuity Cal'!$H$7:$BE$11,2,FALSE))*HLOOKUP(BM802,'Annuity Cal'!$H$7:$BE$11,3,FALSE),(IF(BM802&lt;=(-1),BM802,0)))</f>
        <v>#N/A</v>
      </c>
      <c r="BN804" s="190" t="e">
        <f>IF($E802&gt;=1,($B801/HLOOKUP($E802,'Annuity Cal'!$H$7:$BE$11,2,FALSE))*HLOOKUP(BN802,'Annuity Cal'!$H$7:$BE$11,3,FALSE),(IF(BN802&lt;=(-1),BN802,0)))</f>
        <v>#N/A</v>
      </c>
      <c r="BO804" s="124" t="e">
        <f>IF($E802&gt;=1,($B801/HLOOKUP($E802,'Annuity Cal'!$H$7:$BE$11,2,FALSE))*HLOOKUP(BO802,'Annuity Cal'!$H$7:$BE$11,3,FALSE),(IF(BO802&lt;=(-1),BO802,0)))</f>
        <v>#N/A</v>
      </c>
    </row>
    <row r="805" spans="1:67" s="124" customFormat="1">
      <c r="C805" s="124" t="s">
        <v>31</v>
      </c>
      <c r="D805" s="190"/>
      <c r="E805" s="190">
        <f>IF($E802&gt;=1,($B801/HLOOKUP($E802,'Annuity Cal'!$H$7:$BE$11,2,FALSE))*HLOOKUP(E802,'Annuity Cal'!$H$7:$BE$11,4,FALSE),(IF(E802&lt;=(-1),E802,0)))</f>
        <v>93280.875376481519</v>
      </c>
      <c r="F805" s="190">
        <f>IF($E802&gt;=1,($B801/HLOOKUP($E802,'Annuity Cal'!$H$7:$BE$11,2,FALSE))*HLOOKUP(F802,'Annuity Cal'!$H$7:$BE$11,4,FALSE),(IF(F802&lt;=(-1),F802,0)))</f>
        <v>85632.448204798202</v>
      </c>
      <c r="G805" s="190">
        <f>IF($E802&gt;=1,($B801/HLOOKUP($E802,'Annuity Cal'!$H$7:$BE$11,2,FALSE))*HLOOKUP(G802,'Annuity Cal'!$H$7:$BE$11,4,FALSE),(IF(G802&lt;=(-1),G802,0)))</f>
        <v>77541.504889610369</v>
      </c>
      <c r="H805" s="190">
        <f>IF($E802&gt;=1,($B801/HLOOKUP($E802,'Annuity Cal'!$H$7:$BE$11,2,FALSE))*HLOOKUP(H802,'Annuity Cal'!$H$7:$BE$11,4,FALSE),(IF(H802&lt;=(-1),H802,0)))</f>
        <v>68982.44271118661</v>
      </c>
      <c r="I805" s="190">
        <f>IF($E802&gt;=1,($B801/HLOOKUP($E802,'Annuity Cal'!$H$7:$BE$11,2,FALSE))*HLOOKUP(I802,'Annuity Cal'!$H$7:$BE$11,4,FALSE),(IF(I802&lt;=(-1),I802,0)))</f>
        <v>59928.177649582656</v>
      </c>
      <c r="J805" s="190">
        <f>IF($E802&gt;=1,($B801/HLOOKUP($E802,'Annuity Cal'!$H$7:$BE$11,2,FALSE))*HLOOKUP(J802,'Annuity Cal'!$H$7:$BE$11,4,FALSE),(IF(J802&lt;=(-1),J802,0)))</f>
        <v>50350.058680843067</v>
      </c>
      <c r="K805" s="190">
        <f>IF($E802&gt;=1,($B801/HLOOKUP($E802,'Annuity Cal'!$H$7:$BE$11,2,FALSE))*HLOOKUP(K802,'Annuity Cal'!$H$7:$BE$11,4,FALSE),(IF(K802&lt;=(-1),K802,0)))</f>
        <v>40217.777114626355</v>
      </c>
      <c r="L805" s="190">
        <f>IF($E802&gt;=1,($B801/HLOOKUP($E802,'Annuity Cal'!$H$7:$BE$11,2,FALSE))*HLOOKUP(L802,'Annuity Cal'!$H$7:$BE$11,4,FALSE),(IF(L802&lt;=(-1),L802,0)))</f>
        <v>29499.270686364249</v>
      </c>
      <c r="M805" s="190">
        <f>IF($E802&gt;=1,($B801/HLOOKUP($E802,'Annuity Cal'!$H$7:$BE$11,2,FALSE))*HLOOKUP(M802,'Annuity Cal'!$H$7:$BE$11,4,FALSE),(IF(M802&lt;=(-1),M802,0)))</f>
        <v>18160.62210046703</v>
      </c>
      <c r="N805" s="190">
        <f>IF($E802&gt;=1,($B801/HLOOKUP($E802,'Annuity Cal'!$H$7:$BE$11,2,FALSE))*HLOOKUP(N802,'Annuity Cal'!$H$7:$BE$11,4,FALSE),(IF(N802&lt;=(-1),N802,0)))</f>
        <v>6165.9517035285808</v>
      </c>
      <c r="O805" s="190" t="e">
        <f>IF($E802&gt;=1,($B801/HLOOKUP($E802,'Annuity Cal'!$H$7:$BE$11,2,FALSE))*HLOOKUP(O802,'Annuity Cal'!$H$7:$BE$11,4,FALSE),(IF(O802&lt;=(-1),O802,0)))</f>
        <v>#N/A</v>
      </c>
      <c r="P805" s="190" t="e">
        <f>IF($E802&gt;=1,($B801/HLOOKUP($E802,'Annuity Cal'!$H$7:$BE$11,2,FALSE))*HLOOKUP(P802,'Annuity Cal'!$H$7:$BE$11,4,FALSE),(IF(P802&lt;=(-1),P802,0)))</f>
        <v>#N/A</v>
      </c>
      <c r="Q805" s="190" t="e">
        <f>IF($E802&gt;=1,($B801/HLOOKUP($E802,'Annuity Cal'!$H$7:$BE$11,2,FALSE))*HLOOKUP(Q802,'Annuity Cal'!$H$7:$BE$11,4,FALSE),(IF(Q802&lt;=(-1),Q802,0)))</f>
        <v>#N/A</v>
      </c>
      <c r="R805" s="190" t="e">
        <f>IF($E802&gt;=1,($B801/HLOOKUP($E802,'Annuity Cal'!$H$7:$BE$11,2,FALSE))*HLOOKUP(R802,'Annuity Cal'!$H$7:$BE$11,4,FALSE),(IF(R802&lt;=(-1),R802,0)))</f>
        <v>#N/A</v>
      </c>
      <c r="S805" s="190" t="e">
        <f>IF($E802&gt;=1,($B801/HLOOKUP($E802,'Annuity Cal'!$H$7:$BE$11,2,FALSE))*HLOOKUP(S802,'Annuity Cal'!$H$7:$BE$11,4,FALSE),(IF(S802&lt;=(-1),S802,0)))</f>
        <v>#N/A</v>
      </c>
      <c r="T805" s="190" t="e">
        <f>IF($E802&gt;=1,($B801/HLOOKUP($E802,'Annuity Cal'!$H$7:$BE$11,2,FALSE))*HLOOKUP(T802,'Annuity Cal'!$H$7:$BE$11,4,FALSE),(IF(T802&lt;=(-1),T802,0)))</f>
        <v>#N/A</v>
      </c>
      <c r="U805" s="190" t="e">
        <f>IF($E802&gt;=1,($B801/HLOOKUP($E802,'Annuity Cal'!$H$7:$BE$11,2,FALSE))*HLOOKUP(U802,'Annuity Cal'!$H$7:$BE$11,4,FALSE),(IF(U802&lt;=(-1),U802,0)))</f>
        <v>#N/A</v>
      </c>
      <c r="V805" s="190" t="e">
        <f>IF($E802&gt;=1,($B801/HLOOKUP($E802,'Annuity Cal'!$H$7:$BE$11,2,FALSE))*HLOOKUP(V802,'Annuity Cal'!$H$7:$BE$11,4,FALSE),(IF(V802&lt;=(-1),V802,0)))</f>
        <v>#N/A</v>
      </c>
      <c r="W805" s="190" t="e">
        <f>IF($E802&gt;=1,($B801/HLOOKUP($E802,'Annuity Cal'!$H$7:$BE$11,2,FALSE))*HLOOKUP(W802,'Annuity Cal'!$H$7:$BE$11,4,FALSE),(IF(W802&lt;=(-1),W802,0)))</f>
        <v>#N/A</v>
      </c>
      <c r="X805" s="190" t="e">
        <f>IF($E802&gt;=1,($B801/HLOOKUP($E802,'Annuity Cal'!$H$7:$BE$11,2,FALSE))*HLOOKUP(X802,'Annuity Cal'!$H$7:$BE$11,4,FALSE),(IF(X802&lt;=(-1),X802,0)))</f>
        <v>#N/A</v>
      </c>
      <c r="Y805" s="190" t="e">
        <f>IF($E802&gt;=1,($B801/HLOOKUP($E802,'Annuity Cal'!$H$7:$BE$11,2,FALSE))*HLOOKUP(Y802,'Annuity Cal'!$H$7:$BE$11,4,FALSE),(IF(Y802&lt;=(-1),Y802,0)))</f>
        <v>#N/A</v>
      </c>
      <c r="Z805" s="190" t="e">
        <f>IF($E802&gt;=1,($B801/HLOOKUP($E802,'Annuity Cal'!$H$7:$BE$11,2,FALSE))*HLOOKUP(Z802,'Annuity Cal'!$H$7:$BE$11,4,FALSE),(IF(Z802&lt;=(-1),Z802,0)))</f>
        <v>#N/A</v>
      </c>
      <c r="AA805" s="190" t="e">
        <f>IF($E802&gt;=1,($B801/HLOOKUP($E802,'Annuity Cal'!$H$7:$BE$11,2,FALSE))*HLOOKUP(AA802,'Annuity Cal'!$H$7:$BE$11,4,FALSE),(IF(AA802&lt;=(-1),AA802,0)))</f>
        <v>#N/A</v>
      </c>
      <c r="AB805" s="190" t="e">
        <f>IF($E802&gt;=1,($B801/HLOOKUP($E802,'Annuity Cal'!$H$7:$BE$11,2,FALSE))*HLOOKUP(AB802,'Annuity Cal'!$H$7:$BE$11,4,FALSE),(IF(AB802&lt;=(-1),AB802,0)))</f>
        <v>#N/A</v>
      </c>
      <c r="AC805" s="190" t="e">
        <f>IF($E802&gt;=1,($B801/HLOOKUP($E802,'Annuity Cal'!$H$7:$BE$11,2,FALSE))*HLOOKUP(AC802,'Annuity Cal'!$H$7:$BE$11,4,FALSE),(IF(AC802&lt;=(-1),AC802,0)))</f>
        <v>#N/A</v>
      </c>
      <c r="AD805" s="190" t="e">
        <f>IF($E802&gt;=1,($B801/HLOOKUP($E802,'Annuity Cal'!$H$7:$BE$11,2,FALSE))*HLOOKUP(AD802,'Annuity Cal'!$H$7:$BE$11,4,FALSE),(IF(AD802&lt;=(-1),AD802,0)))</f>
        <v>#N/A</v>
      </c>
      <c r="AE805" s="190" t="e">
        <f>IF($E802&gt;=1,($B801/HLOOKUP($E802,'Annuity Cal'!$H$7:$BE$11,2,FALSE))*HLOOKUP(AE802,'Annuity Cal'!$H$7:$BE$11,4,FALSE),(IF(AE802&lt;=(-1),AE802,0)))</f>
        <v>#N/A</v>
      </c>
      <c r="AF805" s="190" t="e">
        <f>IF($E802&gt;=1,($B801/HLOOKUP($E802,'Annuity Cal'!$H$7:$BE$11,2,FALSE))*HLOOKUP(AF802,'Annuity Cal'!$H$7:$BE$11,4,FALSE),(IF(AF802&lt;=(-1),AF802,0)))</f>
        <v>#N/A</v>
      </c>
      <c r="AG805" s="190" t="e">
        <f>IF($E802&gt;=1,($B801/HLOOKUP($E802,'Annuity Cal'!$H$7:$BE$11,2,FALSE))*HLOOKUP(AG802,'Annuity Cal'!$H$7:$BE$11,4,FALSE),(IF(AG802&lt;=(-1),AG802,0)))</f>
        <v>#N/A</v>
      </c>
      <c r="AH805" s="190" t="e">
        <f>IF($E802&gt;=1,($B801/HLOOKUP($E802,'Annuity Cal'!$H$7:$BE$11,2,FALSE))*HLOOKUP(AH802,'Annuity Cal'!$H$7:$BE$11,4,FALSE),(IF(AH802&lt;=(-1),AH802,0)))</f>
        <v>#N/A</v>
      </c>
      <c r="AI805" s="190" t="e">
        <f>IF($E802&gt;=1,($B801/HLOOKUP($E802,'Annuity Cal'!$H$7:$BE$11,2,FALSE))*HLOOKUP(AI802,'Annuity Cal'!$H$7:$BE$11,4,FALSE),(IF(AI802&lt;=(-1),AI802,0)))</f>
        <v>#N/A</v>
      </c>
      <c r="AJ805" s="190" t="e">
        <f>IF($E802&gt;=1,($B801/HLOOKUP($E802,'Annuity Cal'!$H$7:$BE$11,2,FALSE))*HLOOKUP(AJ802,'Annuity Cal'!$H$7:$BE$11,4,FALSE),(IF(AJ802&lt;=(-1),AJ802,0)))</f>
        <v>#N/A</v>
      </c>
      <c r="AK805" s="190" t="e">
        <f>IF($E802&gt;=1,($B801/HLOOKUP($E802,'Annuity Cal'!$H$7:$BE$11,2,FALSE))*HLOOKUP(AK802,'Annuity Cal'!$H$7:$BE$11,4,FALSE),(IF(AK802&lt;=(-1),AK802,0)))</f>
        <v>#N/A</v>
      </c>
      <c r="AL805" s="190" t="e">
        <f>IF($E802&gt;=1,($B801/HLOOKUP($E802,'Annuity Cal'!$H$7:$BE$11,2,FALSE))*HLOOKUP(AL802,'Annuity Cal'!$H$7:$BE$11,4,FALSE),(IF(AL802&lt;=(-1),AL802,0)))</f>
        <v>#N/A</v>
      </c>
      <c r="AM805" s="190" t="e">
        <f>IF($E802&gt;=1,($B801/HLOOKUP($E802,'Annuity Cal'!$H$7:$BE$11,2,FALSE))*HLOOKUP(AM802,'Annuity Cal'!$H$7:$BE$11,4,FALSE),(IF(AM802&lt;=(-1),AM802,0)))</f>
        <v>#N/A</v>
      </c>
      <c r="AN805" s="190" t="e">
        <f>IF($E802&gt;=1,($B801/HLOOKUP($E802,'Annuity Cal'!$H$7:$BE$11,2,FALSE))*HLOOKUP(AN802,'Annuity Cal'!$H$7:$BE$11,4,FALSE),(IF(AN802&lt;=(-1),AN802,0)))</f>
        <v>#N/A</v>
      </c>
      <c r="AO805" s="190" t="e">
        <f>IF($E802&gt;=1,($B801/HLOOKUP($E802,'Annuity Cal'!$H$7:$BE$11,2,FALSE))*HLOOKUP(AO802,'Annuity Cal'!$H$7:$BE$11,4,FALSE),(IF(AO802&lt;=(-1),AO802,0)))</f>
        <v>#N/A</v>
      </c>
      <c r="AP805" s="190" t="e">
        <f>IF($E802&gt;=1,($B801/HLOOKUP($E802,'Annuity Cal'!$H$7:$BE$11,2,FALSE))*HLOOKUP(AP802,'Annuity Cal'!$H$7:$BE$11,4,FALSE),(IF(AP802&lt;=(-1),AP802,0)))</f>
        <v>#N/A</v>
      </c>
      <c r="AQ805" s="190" t="e">
        <f>IF($E802&gt;=1,($B801/HLOOKUP($E802,'Annuity Cal'!$H$7:$BE$11,2,FALSE))*HLOOKUP(AQ802,'Annuity Cal'!$H$7:$BE$11,4,FALSE),(IF(AQ802&lt;=(-1),AQ802,0)))</f>
        <v>#N/A</v>
      </c>
      <c r="AR805" s="190" t="e">
        <f>IF($E802&gt;=1,($B801/HLOOKUP($E802,'Annuity Cal'!$H$7:$BE$11,2,FALSE))*HLOOKUP(AR802,'Annuity Cal'!$H$7:$BE$11,4,FALSE),(IF(AR802&lt;=(-1),AR802,0)))</f>
        <v>#N/A</v>
      </c>
      <c r="AS805" s="190" t="e">
        <f>IF($E802&gt;=1,($B801/HLOOKUP($E802,'Annuity Cal'!$H$7:$BE$11,2,FALSE))*HLOOKUP(AS802,'Annuity Cal'!$H$7:$BE$11,4,FALSE),(IF(AS802&lt;=(-1),AS802,0)))</f>
        <v>#N/A</v>
      </c>
      <c r="AT805" s="190" t="e">
        <f>IF($E802&gt;=1,($B801/HLOOKUP($E802,'Annuity Cal'!$H$7:$BE$11,2,FALSE))*HLOOKUP(AT802,'Annuity Cal'!$H$7:$BE$11,4,FALSE),(IF(AT802&lt;=(-1),AT802,0)))</f>
        <v>#N/A</v>
      </c>
      <c r="AU805" s="190" t="e">
        <f>IF($E802&gt;=1,($B801/HLOOKUP($E802,'Annuity Cal'!$H$7:$BE$11,2,FALSE))*HLOOKUP(AU802,'Annuity Cal'!$H$7:$BE$11,4,FALSE),(IF(AU802&lt;=(-1),AU802,0)))</f>
        <v>#N/A</v>
      </c>
      <c r="AV805" s="190" t="e">
        <f>IF($E802&gt;=1,($B801/HLOOKUP($E802,'Annuity Cal'!$H$7:$BE$11,2,FALSE))*HLOOKUP(AV802,'Annuity Cal'!$H$7:$BE$11,4,FALSE),(IF(AV802&lt;=(-1),AV802,0)))</f>
        <v>#N/A</v>
      </c>
      <c r="AW805" s="190" t="e">
        <f>IF($E802&gt;=1,($B801/HLOOKUP($E802,'Annuity Cal'!$H$7:$BE$11,2,FALSE))*HLOOKUP(AW802,'Annuity Cal'!$H$7:$BE$11,4,FALSE),(IF(AW802&lt;=(-1),AW802,0)))</f>
        <v>#N/A</v>
      </c>
      <c r="AX805" s="190" t="e">
        <f>IF($E802&gt;=1,($B801/HLOOKUP($E802,'Annuity Cal'!$H$7:$BE$11,2,FALSE))*HLOOKUP(AX802,'Annuity Cal'!$H$7:$BE$11,4,FALSE),(IF(AX802&lt;=(-1),AX802,0)))</f>
        <v>#N/A</v>
      </c>
      <c r="AY805" s="190" t="e">
        <f>IF($E802&gt;=1,($B801/HLOOKUP($E802,'Annuity Cal'!$H$7:$BE$11,2,FALSE))*HLOOKUP(AY802,'Annuity Cal'!$H$7:$BE$11,4,FALSE),(IF(AY802&lt;=(-1),AY802,0)))</f>
        <v>#N/A</v>
      </c>
      <c r="AZ805" s="190" t="e">
        <f>IF($E802&gt;=1,($B801/HLOOKUP($E802,'Annuity Cal'!$H$7:$BE$11,2,FALSE))*HLOOKUP(AZ802,'Annuity Cal'!$H$7:$BE$11,4,FALSE),(IF(AZ802&lt;=(-1),AZ802,0)))</f>
        <v>#N/A</v>
      </c>
      <c r="BA805" s="190" t="e">
        <f>IF($E802&gt;=1,($B801/HLOOKUP($E802,'Annuity Cal'!$H$7:$BE$11,2,FALSE))*HLOOKUP(BA802,'Annuity Cal'!$H$7:$BE$11,4,FALSE),(IF(BA802&lt;=(-1),BA802,0)))</f>
        <v>#N/A</v>
      </c>
      <c r="BB805" s="190" t="e">
        <f>IF($E802&gt;=1,($B801/HLOOKUP($E802,'Annuity Cal'!$H$7:$BE$11,2,FALSE))*HLOOKUP(BB802,'Annuity Cal'!$H$7:$BE$11,4,FALSE),(IF(BB802&lt;=(-1),BB802,0)))</f>
        <v>#N/A</v>
      </c>
      <c r="BC805" s="190" t="e">
        <f>IF($E802&gt;=1,($B801/HLOOKUP($E802,'Annuity Cal'!$H$7:$BE$11,2,FALSE))*HLOOKUP(BC802,'Annuity Cal'!$H$7:$BE$11,4,FALSE),(IF(BC802&lt;=(-1),BC802,0)))</f>
        <v>#N/A</v>
      </c>
      <c r="BD805" s="190" t="e">
        <f>IF($E802&gt;=1,($B801/HLOOKUP($E802,'Annuity Cal'!$H$7:$BE$11,2,FALSE))*HLOOKUP(BD802,'Annuity Cal'!$H$7:$BE$11,4,FALSE),(IF(BD802&lt;=(-1),BD802,0)))</f>
        <v>#N/A</v>
      </c>
      <c r="BE805" s="190" t="e">
        <f>IF($E802&gt;=1,($B801/HLOOKUP($E802,'Annuity Cal'!$H$7:$BE$11,2,FALSE))*HLOOKUP(BE802,'Annuity Cal'!$H$7:$BE$11,4,FALSE),(IF(BE802&lt;=(-1),BE802,0)))</f>
        <v>#N/A</v>
      </c>
      <c r="BF805" s="190" t="e">
        <f>IF($E802&gt;=1,($B801/HLOOKUP($E802,'Annuity Cal'!$H$7:$BE$11,2,FALSE))*HLOOKUP(BF802,'Annuity Cal'!$H$7:$BE$11,4,FALSE),(IF(BF802&lt;=(-1),BF802,0)))</f>
        <v>#N/A</v>
      </c>
      <c r="BG805" s="190" t="e">
        <f>IF($E802&gt;=1,($B801/HLOOKUP($E802,'Annuity Cal'!$H$7:$BE$11,2,FALSE))*HLOOKUP(BG802,'Annuity Cal'!$H$7:$BE$11,4,FALSE),(IF(BG802&lt;=(-1),BG802,0)))</f>
        <v>#N/A</v>
      </c>
      <c r="BH805" s="190" t="e">
        <f>IF($E802&gt;=1,($B801/HLOOKUP($E802,'Annuity Cal'!$H$7:$BE$11,2,FALSE))*HLOOKUP(BH802,'Annuity Cal'!$H$7:$BE$11,4,FALSE),(IF(BH802&lt;=(-1),BH802,0)))</f>
        <v>#N/A</v>
      </c>
      <c r="BI805" s="190" t="e">
        <f>IF($E802&gt;=1,($B801/HLOOKUP($E802,'Annuity Cal'!$H$7:$BE$11,2,FALSE))*HLOOKUP(BI802,'Annuity Cal'!$H$7:$BE$11,4,FALSE),(IF(BI802&lt;=(-1),BI802,0)))</f>
        <v>#N/A</v>
      </c>
      <c r="BJ805" s="190" t="e">
        <f>IF($E802&gt;=1,($B801/HLOOKUP($E802,'Annuity Cal'!$H$7:$BE$11,2,FALSE))*HLOOKUP(BJ802,'Annuity Cal'!$H$7:$BE$11,4,FALSE),(IF(BJ802&lt;=(-1),BJ802,0)))</f>
        <v>#N/A</v>
      </c>
      <c r="BK805" s="190" t="e">
        <f>IF($E802&gt;=1,($B801/HLOOKUP($E802,'Annuity Cal'!$H$7:$BE$11,2,FALSE))*HLOOKUP(BK802,'Annuity Cal'!$H$7:$BE$11,4,FALSE),(IF(BK802&lt;=(-1),BK802,0)))</f>
        <v>#N/A</v>
      </c>
      <c r="BL805" s="190" t="e">
        <f>IF($E802&gt;=1,($B801/HLOOKUP($E802,'Annuity Cal'!$H$7:$BE$11,2,FALSE))*HLOOKUP(BL802,'Annuity Cal'!$H$7:$BE$11,4,FALSE),(IF(BL802&lt;=(-1),BL802,0)))</f>
        <v>#N/A</v>
      </c>
      <c r="BM805" s="190" t="e">
        <f>IF($E802&gt;=1,($B801/HLOOKUP($E802,'Annuity Cal'!$H$7:$BE$11,2,FALSE))*HLOOKUP(BM802,'Annuity Cal'!$H$7:$BE$11,4,FALSE),(IF(BM802&lt;=(-1),BM802,0)))</f>
        <v>#N/A</v>
      </c>
      <c r="BN805" s="190" t="e">
        <f>IF($E802&gt;=1,($B801/HLOOKUP($E802,'Annuity Cal'!$H$7:$BE$11,2,FALSE))*HLOOKUP(BN802,'Annuity Cal'!$H$7:$BE$11,4,FALSE),(IF(BN802&lt;=(-1),BN802,0)))</f>
        <v>#N/A</v>
      </c>
      <c r="BO805" s="124" t="e">
        <f>IF($E802&gt;=1,($B801/HLOOKUP($E802,'Annuity Cal'!$H$7:$BE$11,2,FALSE))*HLOOKUP(BO802,'Annuity Cal'!$H$7:$BE$11,4,FALSE),(IF(BO802&lt;=(-1),BO802,0)))</f>
        <v>#N/A</v>
      </c>
    </row>
    <row r="806" spans="1:67" s="124" customFormat="1">
      <c r="C806" s="124" t="s">
        <v>33</v>
      </c>
      <c r="D806" s="190"/>
      <c r="E806" s="190">
        <f>IF($E802&gt;=1,($B801/HLOOKUP($E802,'Annuity Cal'!$H$7:$BE$11,2,FALSE))*HLOOKUP(E802,'Annuity Cal'!$H$7:$BE$11,5,FALSE),(IF(E802&lt;=(-1),E802,0)))</f>
        <v>225475.91291174886</v>
      </c>
      <c r="F806" s="190">
        <f>IF($E802&gt;=1,($B801/HLOOKUP($E802,'Annuity Cal'!$H$7:$BE$11,2,FALSE))*HLOOKUP(F802,'Annuity Cal'!$H$7:$BE$11,5,FALSE),(IF(F802&lt;=(-1),F802,0)))</f>
        <v>225475.91291174886</v>
      </c>
      <c r="G806" s="190">
        <f>IF($E802&gt;=1,($B801/HLOOKUP($E802,'Annuity Cal'!$H$7:$BE$11,2,FALSE))*HLOOKUP(G802,'Annuity Cal'!$H$7:$BE$11,5,FALSE),(IF(G802&lt;=(-1),G802,0)))</f>
        <v>225475.91291174886</v>
      </c>
      <c r="H806" s="190">
        <f>IF($E802&gt;=1,($B801/HLOOKUP($E802,'Annuity Cal'!$H$7:$BE$11,2,FALSE))*HLOOKUP(H802,'Annuity Cal'!$H$7:$BE$11,5,FALSE),(IF(H802&lt;=(-1),H802,0)))</f>
        <v>225475.91291174886</v>
      </c>
      <c r="I806" s="190">
        <f>IF($E802&gt;=1,($B801/HLOOKUP($E802,'Annuity Cal'!$H$7:$BE$11,2,FALSE))*HLOOKUP(I802,'Annuity Cal'!$H$7:$BE$11,5,FALSE),(IF(I802&lt;=(-1),I802,0)))</f>
        <v>225475.91291174886</v>
      </c>
      <c r="J806" s="190">
        <f>IF($E802&gt;=1,($B801/HLOOKUP($E802,'Annuity Cal'!$H$7:$BE$11,2,FALSE))*HLOOKUP(J802,'Annuity Cal'!$H$7:$BE$11,5,FALSE),(IF(J802&lt;=(-1),J802,0)))</f>
        <v>225475.91291174886</v>
      </c>
      <c r="K806" s="190">
        <f>IF($E802&gt;=1,($B801/HLOOKUP($E802,'Annuity Cal'!$H$7:$BE$11,2,FALSE))*HLOOKUP(K802,'Annuity Cal'!$H$7:$BE$11,5,FALSE),(IF(K802&lt;=(-1),K802,0)))</f>
        <v>225475.91291174886</v>
      </c>
      <c r="L806" s="190">
        <f>IF($E802&gt;=1,($B801/HLOOKUP($E802,'Annuity Cal'!$H$7:$BE$11,2,FALSE))*HLOOKUP(L802,'Annuity Cal'!$H$7:$BE$11,5,FALSE),(IF(L802&lt;=(-1),L802,0)))</f>
        <v>225475.91291174886</v>
      </c>
      <c r="M806" s="190">
        <f>IF($E802&gt;=1,($B801/HLOOKUP($E802,'Annuity Cal'!$H$7:$BE$11,2,FALSE))*HLOOKUP(M802,'Annuity Cal'!$H$7:$BE$11,5,FALSE),(IF(M802&lt;=(-1),M802,0)))</f>
        <v>225475.91291174886</v>
      </c>
      <c r="N806" s="190">
        <f>IF($E802&gt;=1,($B801/HLOOKUP($E802,'Annuity Cal'!$H$7:$BE$11,2,FALSE))*HLOOKUP(N802,'Annuity Cal'!$H$7:$BE$11,5,FALSE),(IF(N802&lt;=(-1),N802,0)))</f>
        <v>225475.91291174886</v>
      </c>
      <c r="O806" s="190" t="e">
        <f>IF($E802&gt;=1,($B801/HLOOKUP($E802,'Annuity Cal'!$H$7:$BE$11,2,FALSE))*HLOOKUP(O802,'Annuity Cal'!$H$7:$BE$11,5,FALSE),(IF(O802&lt;=(-1),O802,0)))</f>
        <v>#N/A</v>
      </c>
      <c r="P806" s="190" t="e">
        <f>IF($E802&gt;=1,($B801/HLOOKUP($E802,'Annuity Cal'!$H$7:$BE$11,2,FALSE))*HLOOKUP(P802,'Annuity Cal'!$H$7:$BE$11,5,FALSE),(IF(P802&lt;=(-1),P802,0)))</f>
        <v>#N/A</v>
      </c>
      <c r="Q806" s="190" t="e">
        <f>IF($E802&gt;=1,($B801/HLOOKUP($E802,'Annuity Cal'!$H$7:$BE$11,2,FALSE))*HLOOKUP(Q802,'Annuity Cal'!$H$7:$BE$11,5,FALSE),(IF(Q802&lt;=(-1),Q802,0)))</f>
        <v>#N/A</v>
      </c>
      <c r="R806" s="190" t="e">
        <f>IF($E802&gt;=1,($B801/HLOOKUP($E802,'Annuity Cal'!$H$7:$BE$11,2,FALSE))*HLOOKUP(R802,'Annuity Cal'!$H$7:$BE$11,5,FALSE),(IF(R802&lt;=(-1),R802,0)))</f>
        <v>#N/A</v>
      </c>
      <c r="S806" s="190" t="e">
        <f>IF($E802&gt;=1,($B801/HLOOKUP($E802,'Annuity Cal'!$H$7:$BE$11,2,FALSE))*HLOOKUP(S802,'Annuity Cal'!$H$7:$BE$11,5,FALSE),(IF(S802&lt;=(-1),S802,0)))</f>
        <v>#N/A</v>
      </c>
      <c r="T806" s="190" t="e">
        <f>IF($E802&gt;=1,($B801/HLOOKUP($E802,'Annuity Cal'!$H$7:$BE$11,2,FALSE))*HLOOKUP(T802,'Annuity Cal'!$H$7:$BE$11,5,FALSE),(IF(T802&lt;=(-1),T802,0)))</f>
        <v>#N/A</v>
      </c>
      <c r="U806" s="190" t="e">
        <f>IF($E802&gt;=1,($B801/HLOOKUP($E802,'Annuity Cal'!$H$7:$BE$11,2,FALSE))*HLOOKUP(U802,'Annuity Cal'!$H$7:$BE$11,5,FALSE),(IF(U802&lt;=(-1),U802,0)))</f>
        <v>#N/A</v>
      </c>
      <c r="V806" s="190" t="e">
        <f>IF($E802&gt;=1,($B801/HLOOKUP($E802,'Annuity Cal'!$H$7:$BE$11,2,FALSE))*HLOOKUP(V802,'Annuity Cal'!$H$7:$BE$11,5,FALSE),(IF(V802&lt;=(-1),V802,0)))</f>
        <v>#N/A</v>
      </c>
      <c r="W806" s="190" t="e">
        <f>IF($E802&gt;=1,($B801/HLOOKUP($E802,'Annuity Cal'!$H$7:$BE$11,2,FALSE))*HLOOKUP(W802,'Annuity Cal'!$H$7:$BE$11,5,FALSE),(IF(W802&lt;=(-1),W802,0)))</f>
        <v>#N/A</v>
      </c>
      <c r="X806" s="190" t="e">
        <f>IF($E802&gt;=1,($B801/HLOOKUP($E802,'Annuity Cal'!$H$7:$BE$11,2,FALSE))*HLOOKUP(X802,'Annuity Cal'!$H$7:$BE$11,5,FALSE),(IF(X802&lt;=(-1),X802,0)))</f>
        <v>#N/A</v>
      </c>
      <c r="Y806" s="190" t="e">
        <f>IF($E802&gt;=1,($B801/HLOOKUP($E802,'Annuity Cal'!$H$7:$BE$11,2,FALSE))*HLOOKUP(Y802,'Annuity Cal'!$H$7:$BE$11,5,FALSE),(IF(Y802&lt;=(-1),Y802,0)))</f>
        <v>#N/A</v>
      </c>
      <c r="Z806" s="190" t="e">
        <f>IF($E802&gt;=1,($B801/HLOOKUP($E802,'Annuity Cal'!$H$7:$BE$11,2,FALSE))*HLOOKUP(Z802,'Annuity Cal'!$H$7:$BE$11,5,FALSE),(IF(Z802&lt;=(-1),Z802,0)))</f>
        <v>#N/A</v>
      </c>
      <c r="AA806" s="190" t="e">
        <f>IF($E802&gt;=1,($B801/HLOOKUP($E802,'Annuity Cal'!$H$7:$BE$11,2,FALSE))*HLOOKUP(AA802,'Annuity Cal'!$H$7:$BE$11,5,FALSE),(IF(AA802&lt;=(-1),AA802,0)))</f>
        <v>#N/A</v>
      </c>
      <c r="AB806" s="190" t="e">
        <f>IF($E802&gt;=1,($B801/HLOOKUP($E802,'Annuity Cal'!$H$7:$BE$11,2,FALSE))*HLOOKUP(AB802,'Annuity Cal'!$H$7:$BE$11,5,FALSE),(IF(AB802&lt;=(-1),AB802,0)))</f>
        <v>#N/A</v>
      </c>
      <c r="AC806" s="190" t="e">
        <f>IF($E802&gt;=1,($B801/HLOOKUP($E802,'Annuity Cal'!$H$7:$BE$11,2,FALSE))*HLOOKUP(AC802,'Annuity Cal'!$H$7:$BE$11,5,FALSE),(IF(AC802&lt;=(-1),AC802,0)))</f>
        <v>#N/A</v>
      </c>
      <c r="AD806" s="190" t="e">
        <f>IF($E802&gt;=1,($B801/HLOOKUP($E802,'Annuity Cal'!$H$7:$BE$11,2,FALSE))*HLOOKUP(AD802,'Annuity Cal'!$H$7:$BE$11,5,FALSE),(IF(AD802&lt;=(-1),AD802,0)))</f>
        <v>#N/A</v>
      </c>
      <c r="AE806" s="190" t="e">
        <f>IF($E802&gt;=1,($B801/HLOOKUP($E802,'Annuity Cal'!$H$7:$BE$11,2,FALSE))*HLOOKUP(AE802,'Annuity Cal'!$H$7:$BE$11,5,FALSE),(IF(AE802&lt;=(-1),AE802,0)))</f>
        <v>#N/A</v>
      </c>
      <c r="AF806" s="190" t="e">
        <f>IF($E802&gt;=1,($B801/HLOOKUP($E802,'Annuity Cal'!$H$7:$BE$11,2,FALSE))*HLOOKUP(AF802,'Annuity Cal'!$H$7:$BE$11,5,FALSE),(IF(AF802&lt;=(-1),AF802,0)))</f>
        <v>#N/A</v>
      </c>
      <c r="AG806" s="190" t="e">
        <f>IF($E802&gt;=1,($B801/HLOOKUP($E802,'Annuity Cal'!$H$7:$BE$11,2,FALSE))*HLOOKUP(AG802,'Annuity Cal'!$H$7:$BE$11,5,FALSE),(IF(AG802&lt;=(-1),AG802,0)))</f>
        <v>#N/A</v>
      </c>
      <c r="AH806" s="190" t="e">
        <f>IF($E802&gt;=1,($B801/HLOOKUP($E802,'Annuity Cal'!$H$7:$BE$11,2,FALSE))*HLOOKUP(AH802,'Annuity Cal'!$H$7:$BE$11,5,FALSE),(IF(AH802&lt;=(-1),AH802,0)))</f>
        <v>#N/A</v>
      </c>
      <c r="AI806" s="190" t="e">
        <f>IF($E802&gt;=1,($B801/HLOOKUP($E802,'Annuity Cal'!$H$7:$BE$11,2,FALSE))*HLOOKUP(AI802,'Annuity Cal'!$H$7:$BE$11,5,FALSE),(IF(AI802&lt;=(-1),AI802,0)))</f>
        <v>#N/A</v>
      </c>
      <c r="AJ806" s="190" t="e">
        <f>IF($E802&gt;=1,($B801/HLOOKUP($E802,'Annuity Cal'!$H$7:$BE$11,2,FALSE))*HLOOKUP(AJ802,'Annuity Cal'!$H$7:$BE$11,5,FALSE),(IF(AJ802&lt;=(-1),AJ802,0)))</f>
        <v>#N/A</v>
      </c>
      <c r="AK806" s="190" t="e">
        <f>IF($E802&gt;=1,($B801/HLOOKUP($E802,'Annuity Cal'!$H$7:$BE$11,2,FALSE))*HLOOKUP(AK802,'Annuity Cal'!$H$7:$BE$11,5,FALSE),(IF(AK802&lt;=(-1),AK802,0)))</f>
        <v>#N/A</v>
      </c>
      <c r="AL806" s="190" t="e">
        <f>IF($E802&gt;=1,($B801/HLOOKUP($E802,'Annuity Cal'!$H$7:$BE$11,2,FALSE))*HLOOKUP(AL802,'Annuity Cal'!$H$7:$BE$11,5,FALSE),(IF(AL802&lt;=(-1),AL802,0)))</f>
        <v>#N/A</v>
      </c>
      <c r="AM806" s="190" t="e">
        <f>IF($E802&gt;=1,($B801/HLOOKUP($E802,'Annuity Cal'!$H$7:$BE$11,2,FALSE))*HLOOKUP(AM802,'Annuity Cal'!$H$7:$BE$11,5,FALSE),(IF(AM802&lt;=(-1),AM802,0)))</f>
        <v>#N/A</v>
      </c>
      <c r="AN806" s="190" t="e">
        <f>IF($E802&gt;=1,($B801/HLOOKUP($E802,'Annuity Cal'!$H$7:$BE$11,2,FALSE))*HLOOKUP(AN802,'Annuity Cal'!$H$7:$BE$11,5,FALSE),(IF(AN802&lt;=(-1),AN802,0)))</f>
        <v>#N/A</v>
      </c>
      <c r="AO806" s="190" t="e">
        <f>IF($E802&gt;=1,($B801/HLOOKUP($E802,'Annuity Cal'!$H$7:$BE$11,2,FALSE))*HLOOKUP(AO802,'Annuity Cal'!$H$7:$BE$11,5,FALSE),(IF(AO802&lt;=(-1),AO802,0)))</f>
        <v>#N/A</v>
      </c>
      <c r="AP806" s="190" t="e">
        <f>IF($E802&gt;=1,($B801/HLOOKUP($E802,'Annuity Cal'!$H$7:$BE$11,2,FALSE))*HLOOKUP(AP802,'Annuity Cal'!$H$7:$BE$11,5,FALSE),(IF(AP802&lt;=(-1),AP802,0)))</f>
        <v>#N/A</v>
      </c>
      <c r="AQ806" s="190" t="e">
        <f>IF($E802&gt;=1,($B801/HLOOKUP($E802,'Annuity Cal'!$H$7:$BE$11,2,FALSE))*HLOOKUP(AQ802,'Annuity Cal'!$H$7:$BE$11,5,FALSE),(IF(AQ802&lt;=(-1),AQ802,0)))</f>
        <v>#N/A</v>
      </c>
      <c r="AR806" s="190" t="e">
        <f>IF($E802&gt;=1,($B801/HLOOKUP($E802,'Annuity Cal'!$H$7:$BE$11,2,FALSE))*HLOOKUP(AR802,'Annuity Cal'!$H$7:$BE$11,5,FALSE),(IF(AR802&lt;=(-1),AR802,0)))</f>
        <v>#N/A</v>
      </c>
      <c r="AS806" s="190" t="e">
        <f>IF($E802&gt;=1,($B801/HLOOKUP($E802,'Annuity Cal'!$H$7:$BE$11,2,FALSE))*HLOOKUP(AS802,'Annuity Cal'!$H$7:$BE$11,5,FALSE),(IF(AS802&lt;=(-1),AS802,0)))</f>
        <v>#N/A</v>
      </c>
      <c r="AT806" s="190" t="e">
        <f>IF($E802&gt;=1,($B801/HLOOKUP($E802,'Annuity Cal'!$H$7:$BE$11,2,FALSE))*HLOOKUP(AT802,'Annuity Cal'!$H$7:$BE$11,5,FALSE),(IF(AT802&lt;=(-1),AT802,0)))</f>
        <v>#N/A</v>
      </c>
      <c r="AU806" s="190" t="e">
        <f>IF($E802&gt;=1,($B801/HLOOKUP($E802,'Annuity Cal'!$H$7:$BE$11,2,FALSE))*HLOOKUP(AU802,'Annuity Cal'!$H$7:$BE$11,5,FALSE),(IF(AU802&lt;=(-1),AU802,0)))</f>
        <v>#N/A</v>
      </c>
      <c r="AV806" s="190" t="e">
        <f>IF($E802&gt;=1,($B801/HLOOKUP($E802,'Annuity Cal'!$H$7:$BE$11,2,FALSE))*HLOOKUP(AV802,'Annuity Cal'!$H$7:$BE$11,5,FALSE),(IF(AV802&lt;=(-1),AV802,0)))</f>
        <v>#N/A</v>
      </c>
      <c r="AW806" s="190" t="e">
        <f>IF($E802&gt;=1,($B801/HLOOKUP($E802,'Annuity Cal'!$H$7:$BE$11,2,FALSE))*HLOOKUP(AW802,'Annuity Cal'!$H$7:$BE$11,5,FALSE),(IF(AW802&lt;=(-1),AW802,0)))</f>
        <v>#N/A</v>
      </c>
      <c r="AX806" s="190" t="e">
        <f>IF($E802&gt;=1,($B801/HLOOKUP($E802,'Annuity Cal'!$H$7:$BE$11,2,FALSE))*HLOOKUP(AX802,'Annuity Cal'!$H$7:$BE$11,5,FALSE),(IF(AX802&lt;=(-1),AX802,0)))</f>
        <v>#N/A</v>
      </c>
      <c r="AY806" s="190" t="e">
        <f>IF($E802&gt;=1,($B801/HLOOKUP($E802,'Annuity Cal'!$H$7:$BE$11,2,FALSE))*HLOOKUP(AY802,'Annuity Cal'!$H$7:$BE$11,5,FALSE),(IF(AY802&lt;=(-1),AY802,0)))</f>
        <v>#N/A</v>
      </c>
      <c r="AZ806" s="190" t="e">
        <f>IF($E802&gt;=1,($B801/HLOOKUP($E802,'Annuity Cal'!$H$7:$BE$11,2,FALSE))*HLOOKUP(AZ802,'Annuity Cal'!$H$7:$BE$11,5,FALSE),(IF(AZ802&lt;=(-1),AZ802,0)))</f>
        <v>#N/A</v>
      </c>
      <c r="BA806" s="190" t="e">
        <f>IF($E802&gt;=1,($B801/HLOOKUP($E802,'Annuity Cal'!$H$7:$BE$11,2,FALSE))*HLOOKUP(BA802,'Annuity Cal'!$H$7:$BE$11,5,FALSE),(IF(BA802&lt;=(-1),BA802,0)))</f>
        <v>#N/A</v>
      </c>
      <c r="BB806" s="190" t="e">
        <f>IF($E802&gt;=1,($B801/HLOOKUP($E802,'Annuity Cal'!$H$7:$BE$11,2,FALSE))*HLOOKUP(BB802,'Annuity Cal'!$H$7:$BE$11,5,FALSE),(IF(BB802&lt;=(-1),BB802,0)))</f>
        <v>#N/A</v>
      </c>
      <c r="BC806" s="190" t="e">
        <f>IF($E802&gt;=1,($B801/HLOOKUP($E802,'Annuity Cal'!$H$7:$BE$11,2,FALSE))*HLOOKUP(BC802,'Annuity Cal'!$H$7:$BE$11,5,FALSE),(IF(BC802&lt;=(-1),BC802,0)))</f>
        <v>#N/A</v>
      </c>
      <c r="BD806" s="190" t="e">
        <f>IF($E802&gt;=1,($B801/HLOOKUP($E802,'Annuity Cal'!$H$7:$BE$11,2,FALSE))*HLOOKUP(BD802,'Annuity Cal'!$H$7:$BE$11,5,FALSE),(IF(BD802&lt;=(-1),BD802,0)))</f>
        <v>#N/A</v>
      </c>
      <c r="BE806" s="190" t="e">
        <f>IF($E802&gt;=1,($B801/HLOOKUP($E802,'Annuity Cal'!$H$7:$BE$11,2,FALSE))*HLOOKUP(BE802,'Annuity Cal'!$H$7:$BE$11,5,FALSE),(IF(BE802&lt;=(-1),BE802,0)))</f>
        <v>#N/A</v>
      </c>
      <c r="BF806" s="190" t="e">
        <f>IF($E802&gt;=1,($B801/HLOOKUP($E802,'Annuity Cal'!$H$7:$BE$11,2,FALSE))*HLOOKUP(BF802,'Annuity Cal'!$H$7:$BE$11,5,FALSE),(IF(BF802&lt;=(-1),BF802,0)))</f>
        <v>#N/A</v>
      </c>
      <c r="BG806" s="190" t="e">
        <f>IF($E802&gt;=1,($B801/HLOOKUP($E802,'Annuity Cal'!$H$7:$BE$11,2,FALSE))*HLOOKUP(BG802,'Annuity Cal'!$H$7:$BE$11,5,FALSE),(IF(BG802&lt;=(-1),BG802,0)))</f>
        <v>#N/A</v>
      </c>
      <c r="BH806" s="190" t="e">
        <f>IF($E802&gt;=1,($B801/HLOOKUP($E802,'Annuity Cal'!$H$7:$BE$11,2,FALSE))*HLOOKUP(BH802,'Annuity Cal'!$H$7:$BE$11,5,FALSE),(IF(BH802&lt;=(-1),BH802,0)))</f>
        <v>#N/A</v>
      </c>
      <c r="BI806" s="190" t="e">
        <f>IF($E802&gt;=1,($B801/HLOOKUP($E802,'Annuity Cal'!$H$7:$BE$11,2,FALSE))*HLOOKUP(BI802,'Annuity Cal'!$H$7:$BE$11,5,FALSE),(IF(BI802&lt;=(-1),BI802,0)))</f>
        <v>#N/A</v>
      </c>
      <c r="BJ806" s="190" t="e">
        <f>IF($E802&gt;=1,($B801/HLOOKUP($E802,'Annuity Cal'!$H$7:$BE$11,2,FALSE))*HLOOKUP(BJ802,'Annuity Cal'!$H$7:$BE$11,5,FALSE),(IF(BJ802&lt;=(-1),BJ802,0)))</f>
        <v>#N/A</v>
      </c>
      <c r="BK806" s="190" t="e">
        <f>IF($E802&gt;=1,($B801/HLOOKUP($E802,'Annuity Cal'!$H$7:$BE$11,2,FALSE))*HLOOKUP(BK802,'Annuity Cal'!$H$7:$BE$11,5,FALSE),(IF(BK802&lt;=(-1),BK802,0)))</f>
        <v>#N/A</v>
      </c>
      <c r="BL806" s="190" t="e">
        <f>IF($E802&gt;=1,($B801/HLOOKUP($E802,'Annuity Cal'!$H$7:$BE$11,2,FALSE))*HLOOKUP(BL802,'Annuity Cal'!$H$7:$BE$11,5,FALSE),(IF(BL802&lt;=(-1),BL802,0)))</f>
        <v>#N/A</v>
      </c>
      <c r="BM806" s="190" t="e">
        <f>IF($E802&gt;=1,($B801/HLOOKUP($E802,'Annuity Cal'!$H$7:$BE$11,2,FALSE))*HLOOKUP(BM802,'Annuity Cal'!$H$7:$BE$11,5,FALSE),(IF(BM802&lt;=(-1),BM802,0)))</f>
        <v>#N/A</v>
      </c>
      <c r="BN806" s="190" t="e">
        <f>IF($E802&gt;=1,($B801/HLOOKUP($E802,'Annuity Cal'!$H$7:$BE$11,2,FALSE))*HLOOKUP(BN802,'Annuity Cal'!$H$7:$BE$11,5,FALSE),(IF(BN802&lt;=(-1),BN802,0)))</f>
        <v>#N/A</v>
      </c>
      <c r="BO806" s="124" t="e">
        <f>IF($E802&gt;=1,($B801/HLOOKUP($E802,'Annuity Cal'!$H$7:$BE$11,2,FALSE))*HLOOKUP(BO802,'Annuity Cal'!$H$7:$BE$11,5,FALSE),(IF(BO802&lt;=(-1),BO802,0)))</f>
        <v>#N/A</v>
      </c>
    </row>
    <row r="807" spans="1:67" s="124" customFormat="1">
      <c r="D807" s="190"/>
      <c r="E807" s="190">
        <f>E803-E804</f>
        <v>1592804.9624647326</v>
      </c>
      <c r="F807" s="190">
        <f t="shared" ref="F807:BO807" si="4125">F803-F804</f>
        <v>1452961.497757782</v>
      </c>
      <c r="G807" s="190">
        <f t="shared" si="4125"/>
        <v>1305027.0897356435</v>
      </c>
      <c r="H807" s="190">
        <f t="shared" si="4125"/>
        <v>1148533.6195350813</v>
      </c>
      <c r="I807" s="190">
        <f t="shared" si="4125"/>
        <v>982985.88427291508</v>
      </c>
      <c r="J807" s="190">
        <f t="shared" si="4125"/>
        <v>807860.03004200931</v>
      </c>
      <c r="K807" s="190">
        <f t="shared" si="4125"/>
        <v>622601.89424488682</v>
      </c>
      <c r="L807" s="190">
        <f t="shared" si="4125"/>
        <v>426625.25201950222</v>
      </c>
      <c r="M807" s="190">
        <f t="shared" si="4125"/>
        <v>219309.96120822043</v>
      </c>
      <c r="N807" s="190">
        <f t="shared" si="4125"/>
        <v>0</v>
      </c>
      <c r="O807" s="190" t="e">
        <f t="shared" si="4125"/>
        <v>#N/A</v>
      </c>
      <c r="P807" s="190" t="e">
        <f t="shared" si="4125"/>
        <v>#N/A</v>
      </c>
      <c r="Q807" s="190" t="e">
        <f t="shared" si="4125"/>
        <v>#N/A</v>
      </c>
      <c r="R807" s="190" t="e">
        <f t="shared" si="4125"/>
        <v>#N/A</v>
      </c>
      <c r="S807" s="190" t="e">
        <f t="shared" si="4125"/>
        <v>#N/A</v>
      </c>
      <c r="T807" s="190" t="e">
        <f t="shared" si="4125"/>
        <v>#N/A</v>
      </c>
      <c r="U807" s="190" t="e">
        <f t="shared" si="4125"/>
        <v>#N/A</v>
      </c>
      <c r="V807" s="190" t="e">
        <f t="shared" si="4125"/>
        <v>#N/A</v>
      </c>
      <c r="W807" s="190" t="e">
        <f t="shared" si="4125"/>
        <v>#N/A</v>
      </c>
      <c r="X807" s="190" t="e">
        <f t="shared" si="4125"/>
        <v>#N/A</v>
      </c>
      <c r="Y807" s="190" t="e">
        <f t="shared" si="4125"/>
        <v>#N/A</v>
      </c>
      <c r="Z807" s="190" t="e">
        <f t="shared" si="4125"/>
        <v>#N/A</v>
      </c>
      <c r="AA807" s="190" t="e">
        <f t="shared" si="4125"/>
        <v>#N/A</v>
      </c>
      <c r="AB807" s="190" t="e">
        <f t="shared" si="4125"/>
        <v>#N/A</v>
      </c>
      <c r="AC807" s="190" t="e">
        <f t="shared" si="4125"/>
        <v>#N/A</v>
      </c>
      <c r="AD807" s="190" t="e">
        <f t="shared" si="4125"/>
        <v>#N/A</v>
      </c>
      <c r="AE807" s="190" t="e">
        <f t="shared" si="4125"/>
        <v>#N/A</v>
      </c>
      <c r="AF807" s="190" t="e">
        <f t="shared" si="4125"/>
        <v>#N/A</v>
      </c>
      <c r="AG807" s="190" t="e">
        <f t="shared" si="4125"/>
        <v>#N/A</v>
      </c>
      <c r="AH807" s="190" t="e">
        <f t="shared" si="4125"/>
        <v>#N/A</v>
      </c>
      <c r="AI807" s="190" t="e">
        <f t="shared" si="4125"/>
        <v>#N/A</v>
      </c>
      <c r="AJ807" s="190" t="e">
        <f t="shared" si="4125"/>
        <v>#N/A</v>
      </c>
      <c r="AK807" s="190" t="e">
        <f t="shared" si="4125"/>
        <v>#N/A</v>
      </c>
      <c r="AL807" s="190" t="e">
        <f t="shared" si="4125"/>
        <v>#N/A</v>
      </c>
      <c r="AM807" s="190" t="e">
        <f t="shared" si="4125"/>
        <v>#N/A</v>
      </c>
      <c r="AN807" s="190" t="e">
        <f t="shared" si="4125"/>
        <v>#N/A</v>
      </c>
      <c r="AO807" s="190" t="e">
        <f t="shared" si="4125"/>
        <v>#N/A</v>
      </c>
      <c r="AP807" s="190" t="e">
        <f t="shared" si="4125"/>
        <v>#N/A</v>
      </c>
      <c r="AQ807" s="190" t="e">
        <f t="shared" si="4125"/>
        <v>#N/A</v>
      </c>
      <c r="AR807" s="190" t="e">
        <f t="shared" si="4125"/>
        <v>#N/A</v>
      </c>
      <c r="AS807" s="190" t="e">
        <f t="shared" si="4125"/>
        <v>#N/A</v>
      </c>
      <c r="AT807" s="190" t="e">
        <f t="shared" si="4125"/>
        <v>#N/A</v>
      </c>
      <c r="AU807" s="190" t="e">
        <f t="shared" si="4125"/>
        <v>#N/A</v>
      </c>
      <c r="AV807" s="190" t="e">
        <f t="shared" si="4125"/>
        <v>#N/A</v>
      </c>
      <c r="AW807" s="190" t="e">
        <f t="shared" si="4125"/>
        <v>#N/A</v>
      </c>
      <c r="AX807" s="190" t="e">
        <f t="shared" si="4125"/>
        <v>#N/A</v>
      </c>
      <c r="AY807" s="190" t="e">
        <f t="shared" si="4125"/>
        <v>#N/A</v>
      </c>
      <c r="AZ807" s="190" t="e">
        <f t="shared" si="4125"/>
        <v>#N/A</v>
      </c>
      <c r="BA807" s="190" t="e">
        <f t="shared" si="4125"/>
        <v>#N/A</v>
      </c>
      <c r="BB807" s="190" t="e">
        <f t="shared" si="4125"/>
        <v>#N/A</v>
      </c>
      <c r="BC807" s="190" t="e">
        <f t="shared" si="4125"/>
        <v>#N/A</v>
      </c>
      <c r="BD807" s="190" t="e">
        <f t="shared" si="4125"/>
        <v>#N/A</v>
      </c>
      <c r="BE807" s="190" t="e">
        <f t="shared" si="4125"/>
        <v>#N/A</v>
      </c>
      <c r="BF807" s="190" t="e">
        <f t="shared" si="4125"/>
        <v>#N/A</v>
      </c>
      <c r="BG807" s="190" t="e">
        <f t="shared" si="4125"/>
        <v>#N/A</v>
      </c>
      <c r="BH807" s="190" t="e">
        <f t="shared" si="4125"/>
        <v>#N/A</v>
      </c>
      <c r="BI807" s="190" t="e">
        <f t="shared" si="4125"/>
        <v>#N/A</v>
      </c>
      <c r="BJ807" s="190" t="e">
        <f t="shared" si="4125"/>
        <v>#N/A</v>
      </c>
      <c r="BK807" s="190" t="e">
        <f t="shared" si="4125"/>
        <v>#N/A</v>
      </c>
      <c r="BL807" s="190" t="e">
        <f t="shared" si="4125"/>
        <v>#N/A</v>
      </c>
      <c r="BM807" s="190" t="e">
        <f t="shared" si="4125"/>
        <v>#N/A</v>
      </c>
      <c r="BN807" s="190" t="e">
        <f t="shared" si="4125"/>
        <v>#N/A</v>
      </c>
      <c r="BO807" s="124" t="e">
        <f t="shared" si="4125"/>
        <v>#N/A</v>
      </c>
    </row>
    <row r="809" spans="1:67">
      <c r="A809" s="115" t="s">
        <v>264</v>
      </c>
    </row>
    <row r="810" spans="1:67" s="124" customFormat="1">
      <c r="A810" s="124" t="s">
        <v>300</v>
      </c>
      <c r="B810" s="190">
        <f>IF(Input!G104="y",Input!H104,0)</f>
        <v>618000</v>
      </c>
      <c r="C810" s="110"/>
      <c r="D810" s="124">
        <v>2015</v>
      </c>
      <c r="E810" s="124">
        <v>2016</v>
      </c>
      <c r="F810" s="124">
        <v>2017</v>
      </c>
      <c r="G810" s="124">
        <v>2018</v>
      </c>
      <c r="H810" s="124">
        <v>2019</v>
      </c>
      <c r="I810" s="124">
        <v>2020</v>
      </c>
      <c r="J810" s="124">
        <v>2021</v>
      </c>
      <c r="K810" s="124">
        <v>2022</v>
      </c>
      <c r="L810" s="124">
        <v>2023</v>
      </c>
      <c r="M810" s="124">
        <v>2024</v>
      </c>
      <c r="N810" s="124">
        <v>2025</v>
      </c>
      <c r="O810" s="124">
        <v>2026</v>
      </c>
      <c r="P810" s="124">
        <v>2027</v>
      </c>
      <c r="Q810" s="124">
        <v>2028</v>
      </c>
      <c r="R810" s="124">
        <v>2029</v>
      </c>
      <c r="S810" s="124">
        <v>2030</v>
      </c>
      <c r="T810" s="124">
        <v>2031</v>
      </c>
      <c r="U810" s="124">
        <v>2032</v>
      </c>
      <c r="V810" s="124">
        <v>2033</v>
      </c>
      <c r="W810" s="124">
        <v>2034</v>
      </c>
      <c r="X810" s="124">
        <v>2035</v>
      </c>
      <c r="Y810" s="124">
        <v>2036</v>
      </c>
      <c r="Z810" s="124">
        <v>2037</v>
      </c>
      <c r="AA810" s="124">
        <v>2038</v>
      </c>
      <c r="AB810" s="124">
        <v>2039</v>
      </c>
      <c r="AC810" s="124">
        <v>2040</v>
      </c>
      <c r="AD810" s="124">
        <v>2041</v>
      </c>
      <c r="AE810" s="124">
        <v>2042</v>
      </c>
      <c r="AF810" s="124">
        <v>2043</v>
      </c>
      <c r="AG810" s="124">
        <v>2044</v>
      </c>
      <c r="AH810" s="124">
        <v>2045</v>
      </c>
      <c r="AI810" s="124">
        <v>2046</v>
      </c>
      <c r="AJ810" s="124">
        <v>2047</v>
      </c>
      <c r="AK810" s="124">
        <v>2048</v>
      </c>
      <c r="AL810" s="124">
        <v>2049</v>
      </c>
      <c r="AM810" s="124">
        <v>2050</v>
      </c>
      <c r="AN810" s="124">
        <v>2051</v>
      </c>
      <c r="AO810" s="124">
        <v>2052</v>
      </c>
      <c r="AP810" s="124">
        <v>2053</v>
      </c>
      <c r="AQ810" s="124">
        <v>2054</v>
      </c>
      <c r="AR810" s="124">
        <v>2055</v>
      </c>
      <c r="AS810" s="124">
        <v>2056</v>
      </c>
      <c r="AT810" s="124">
        <v>2057</v>
      </c>
      <c r="AU810" s="124">
        <v>2058</v>
      </c>
      <c r="AV810" s="124">
        <v>2059</v>
      </c>
      <c r="AW810" s="124">
        <v>2060</v>
      </c>
      <c r="AX810" s="124">
        <v>2061</v>
      </c>
      <c r="AY810" s="124">
        <v>2062</v>
      </c>
      <c r="AZ810" s="124">
        <v>2063</v>
      </c>
      <c r="BA810" s="124">
        <v>2064</v>
      </c>
      <c r="BB810" s="124">
        <v>2065</v>
      </c>
      <c r="BC810" s="124">
        <v>2066</v>
      </c>
      <c r="BD810" s="124">
        <v>2067</v>
      </c>
      <c r="BE810" s="124">
        <v>2068</v>
      </c>
      <c r="BF810" s="124">
        <v>2069</v>
      </c>
      <c r="BG810" s="124">
        <v>2070</v>
      </c>
      <c r="BH810" s="124">
        <v>2071</v>
      </c>
      <c r="BI810" s="124">
        <v>2072</v>
      </c>
      <c r="BJ810" s="124">
        <v>2073</v>
      </c>
      <c r="BK810" s="124">
        <v>2074</v>
      </c>
      <c r="BL810" s="124">
        <v>2075</v>
      </c>
      <c r="BM810" s="124">
        <v>2076</v>
      </c>
      <c r="BN810" s="124">
        <v>2077</v>
      </c>
    </row>
    <row r="811" spans="1:67" s="124" customFormat="1">
      <c r="A811" s="124" t="s">
        <v>301</v>
      </c>
      <c r="B811" s="124">
        <v>4</v>
      </c>
      <c r="D811" s="124">
        <f>B811</f>
        <v>4</v>
      </c>
      <c r="E811" s="124">
        <f>IF(D811&gt;0,D811-1,0)</f>
        <v>3</v>
      </c>
      <c r="F811" s="124">
        <f t="shared" ref="F811" si="4126">IF(E811&gt;0,E811-1,0)</f>
        <v>2</v>
      </c>
      <c r="G811" s="124">
        <f t="shared" ref="G811" si="4127">IF(F811&gt;0,F811-1,0)</f>
        <v>1</v>
      </c>
      <c r="H811" s="124">
        <f t="shared" ref="H811" si="4128">IF(G811&gt;0,G811-1,0)</f>
        <v>0</v>
      </c>
      <c r="I811" s="124">
        <f t="shared" ref="I811" si="4129">IF(H811&gt;0,H811-1,0)</f>
        <v>0</v>
      </c>
      <c r="J811" s="124">
        <f t="shared" ref="J811" si="4130">IF(I811&gt;0,I811-1,0)</f>
        <v>0</v>
      </c>
      <c r="K811" s="124">
        <f t="shared" ref="K811" si="4131">IF(J811&gt;0,J811-1,0)</f>
        <v>0</v>
      </c>
      <c r="L811" s="124">
        <f t="shared" ref="L811" si="4132">IF(K811&gt;0,K811-1,0)</f>
        <v>0</v>
      </c>
      <c r="M811" s="124">
        <f t="shared" ref="M811" si="4133">IF(L811&gt;0,L811-1,0)</f>
        <v>0</v>
      </c>
      <c r="N811" s="124">
        <f t="shared" ref="N811" si="4134">IF(M811&gt;0,M811-1,0)</f>
        <v>0</v>
      </c>
      <c r="O811" s="124">
        <f t="shared" ref="O811" si="4135">IF(N811&gt;0,N811-1,0)</f>
        <v>0</v>
      </c>
      <c r="P811" s="124">
        <f t="shared" ref="P811" si="4136">IF(O811&gt;0,O811-1,0)</f>
        <v>0</v>
      </c>
      <c r="Q811" s="124">
        <f t="shared" ref="Q811" si="4137">IF(P811&gt;0,P811-1,0)</f>
        <v>0</v>
      </c>
      <c r="R811" s="124">
        <f t="shared" ref="R811" si="4138">IF(Q811&gt;0,Q811-1,0)</f>
        <v>0</v>
      </c>
      <c r="S811" s="124">
        <f t="shared" ref="S811" si="4139">IF(R811&gt;0,R811-1,0)</f>
        <v>0</v>
      </c>
      <c r="T811" s="124">
        <f t="shared" ref="T811" si="4140">IF(S811&gt;0,S811-1,0)</f>
        <v>0</v>
      </c>
      <c r="U811" s="124">
        <f t="shared" ref="U811" si="4141">IF(T811&gt;0,T811-1,0)</f>
        <v>0</v>
      </c>
      <c r="V811" s="124">
        <f t="shared" ref="V811" si="4142">IF(U811&gt;0,U811-1,0)</f>
        <v>0</v>
      </c>
      <c r="W811" s="124">
        <f t="shared" ref="W811" si="4143">IF(V811&gt;0,V811-1,0)</f>
        <v>0</v>
      </c>
      <c r="X811" s="124">
        <f t="shared" ref="X811" si="4144">IF(W811&gt;0,W811-1,0)</f>
        <v>0</v>
      </c>
      <c r="Y811" s="124">
        <f t="shared" ref="Y811" si="4145">IF(X811&gt;0,X811-1,0)</f>
        <v>0</v>
      </c>
      <c r="Z811" s="124">
        <f t="shared" ref="Z811" si="4146">IF(Y811&gt;0,Y811-1,0)</f>
        <v>0</v>
      </c>
      <c r="AA811" s="124">
        <f t="shared" ref="AA811" si="4147">IF(Z811&gt;0,Z811-1,0)</f>
        <v>0</v>
      </c>
      <c r="AB811" s="124">
        <f t="shared" ref="AB811" si="4148">IF(AA811&gt;0,AA811-1,0)</f>
        <v>0</v>
      </c>
      <c r="AC811" s="124">
        <f t="shared" ref="AC811" si="4149">IF(AB811&gt;0,AB811-1,0)</f>
        <v>0</v>
      </c>
      <c r="AD811" s="124">
        <f t="shared" ref="AD811" si="4150">IF(AC811&gt;0,AC811-1,0)</f>
        <v>0</v>
      </c>
      <c r="AE811" s="124">
        <f t="shared" ref="AE811" si="4151">IF(AD811&gt;0,AD811-1,0)</f>
        <v>0</v>
      </c>
      <c r="AF811" s="124">
        <f t="shared" ref="AF811" si="4152">IF(AE811&gt;0,AE811-1,0)</f>
        <v>0</v>
      </c>
      <c r="AG811" s="124">
        <f t="shared" ref="AG811" si="4153">IF(AF811&gt;0,AF811-1,0)</f>
        <v>0</v>
      </c>
      <c r="AH811" s="124">
        <f t="shared" ref="AH811" si="4154">IF(AG811&gt;0,AG811-1,0)</f>
        <v>0</v>
      </c>
      <c r="AI811" s="124">
        <f t="shared" ref="AI811" si="4155">IF(AH811&gt;0,AH811-1,0)</f>
        <v>0</v>
      </c>
      <c r="AJ811" s="124">
        <f t="shared" ref="AJ811" si="4156">IF(AI811&gt;0,AI811-1,0)</f>
        <v>0</v>
      </c>
      <c r="AK811" s="124">
        <f t="shared" ref="AK811" si="4157">IF(AJ811&gt;0,AJ811-1,0)</f>
        <v>0</v>
      </c>
      <c r="AL811" s="124">
        <f t="shared" ref="AL811" si="4158">IF(AK811&gt;0,AK811-1,0)</f>
        <v>0</v>
      </c>
      <c r="AM811" s="124">
        <f t="shared" ref="AM811" si="4159">IF(AL811&gt;0,AL811-1,0)</f>
        <v>0</v>
      </c>
      <c r="AN811" s="124">
        <f t="shared" ref="AN811" si="4160">IF(AM811&gt;0,AM811-1,0)</f>
        <v>0</v>
      </c>
      <c r="AO811" s="124">
        <f t="shared" ref="AO811" si="4161">IF(AN811&gt;0,AN811-1,0)</f>
        <v>0</v>
      </c>
      <c r="AP811" s="124">
        <f t="shared" ref="AP811" si="4162">IF(AO811&gt;0,AO811-1,0)</f>
        <v>0</v>
      </c>
      <c r="AQ811" s="124">
        <f t="shared" ref="AQ811" si="4163">IF(AP811&gt;0,AP811-1,0)</f>
        <v>0</v>
      </c>
      <c r="AR811" s="124">
        <f t="shared" ref="AR811" si="4164">IF(AQ811&gt;0,AQ811-1,0)</f>
        <v>0</v>
      </c>
      <c r="AS811" s="124">
        <f t="shared" ref="AS811" si="4165">IF(AR811&gt;0,AR811-1,0)</f>
        <v>0</v>
      </c>
      <c r="AT811" s="124">
        <f t="shared" ref="AT811" si="4166">IF(AS811&gt;0,AS811-1,0)</f>
        <v>0</v>
      </c>
      <c r="AU811" s="124">
        <f t="shared" ref="AU811" si="4167">IF(AT811&gt;0,AT811-1,0)</f>
        <v>0</v>
      </c>
      <c r="AV811" s="124">
        <f t="shared" ref="AV811" si="4168">IF(AU811&gt;0,AU811-1,0)</f>
        <v>0</v>
      </c>
      <c r="AW811" s="124">
        <f t="shared" ref="AW811" si="4169">IF(AV811&gt;0,AV811-1,0)</f>
        <v>0</v>
      </c>
      <c r="AX811" s="124">
        <f t="shared" ref="AX811" si="4170">IF(AW811&gt;0,AW811-1,0)</f>
        <v>0</v>
      </c>
      <c r="AY811" s="124">
        <f t="shared" ref="AY811" si="4171">IF(AX811&gt;0,AX811-1,0)</f>
        <v>0</v>
      </c>
      <c r="AZ811" s="124">
        <f t="shared" ref="AZ811" si="4172">IF(AY811&gt;0,AY811-1,0)</f>
        <v>0</v>
      </c>
      <c r="BA811" s="124">
        <f t="shared" ref="BA811" si="4173">IF(AZ811&gt;0,AZ811-1,0)</f>
        <v>0</v>
      </c>
      <c r="BB811" s="124">
        <f t="shared" ref="BB811" si="4174">IF(BA811&gt;0,BA811-1,0)</f>
        <v>0</v>
      </c>
      <c r="BC811" s="124">
        <f t="shared" ref="BC811" si="4175">IF(BB811&gt;0,BB811-1,0)</f>
        <v>0</v>
      </c>
      <c r="BD811" s="124">
        <f t="shared" ref="BD811" si="4176">IF(BC811&gt;0,BC811-1,0)</f>
        <v>0</v>
      </c>
      <c r="BE811" s="124">
        <f t="shared" ref="BE811" si="4177">IF(BD811&gt;0,BD811-1,0)</f>
        <v>0</v>
      </c>
      <c r="BF811" s="124">
        <f t="shared" ref="BF811" si="4178">IF(BE811&gt;0,BE811-1,0)</f>
        <v>0</v>
      </c>
      <c r="BG811" s="124">
        <f t="shared" ref="BG811" si="4179">IF(BF811&gt;0,BF811-1,0)</f>
        <v>0</v>
      </c>
      <c r="BH811" s="124">
        <f t="shared" ref="BH811" si="4180">IF(BG811&gt;0,BG811-1,0)</f>
        <v>0</v>
      </c>
      <c r="BI811" s="124">
        <f t="shared" ref="BI811" si="4181">IF(BH811&gt;0,BH811-1,0)</f>
        <v>0</v>
      </c>
      <c r="BJ811" s="124">
        <f t="shared" ref="BJ811" si="4182">IF(BI811&gt;0,BI811-1,0)</f>
        <v>0</v>
      </c>
      <c r="BK811" s="124">
        <f t="shared" ref="BK811" si="4183">IF(BJ811&gt;0,BJ811-1,0)</f>
        <v>0</v>
      </c>
      <c r="BL811" s="124">
        <f t="shared" ref="BL811" si="4184">IF(BK811&gt;0,BK811-1,0)</f>
        <v>0</v>
      </c>
      <c r="BM811" s="124">
        <f t="shared" ref="BM811" si="4185">IF(BL811&gt;0,BL811-1,0)</f>
        <v>0</v>
      </c>
      <c r="BN811" s="124">
        <f t="shared" ref="BN811" si="4186">IF(BM811&gt;0,BM811-1,0)</f>
        <v>0</v>
      </c>
    </row>
    <row r="812" spans="1:67" s="124" customFormat="1">
      <c r="D812" s="190">
        <f>B810</f>
        <v>618000</v>
      </c>
      <c r="E812" s="190">
        <f>D816</f>
        <v>476280.48960824544</v>
      </c>
      <c r="F812" s="190">
        <f t="shared" ref="F812" si="4187">E816</f>
        <v>326361.49325811071</v>
      </c>
      <c r="G812" s="190">
        <f t="shared" ref="G812" si="4188">F816</f>
        <v>167768.61211914683</v>
      </c>
      <c r="H812" s="190">
        <f t="shared" ref="H812" si="4189">G816</f>
        <v>0</v>
      </c>
      <c r="I812" s="190" t="e">
        <f t="shared" ref="I812" si="4190">H816</f>
        <v>#N/A</v>
      </c>
      <c r="J812" s="190" t="e">
        <f t="shared" ref="J812" si="4191">I816</f>
        <v>#N/A</v>
      </c>
      <c r="K812" s="190" t="e">
        <f t="shared" ref="K812" si="4192">J816</f>
        <v>#N/A</v>
      </c>
      <c r="L812" s="190" t="e">
        <f t="shared" ref="L812" si="4193">K816</f>
        <v>#N/A</v>
      </c>
      <c r="M812" s="190" t="e">
        <f t="shared" ref="M812" si="4194">L816</f>
        <v>#N/A</v>
      </c>
      <c r="N812" s="190" t="e">
        <f t="shared" ref="N812" si="4195">M816</f>
        <v>#N/A</v>
      </c>
      <c r="O812" s="190" t="e">
        <f t="shared" ref="O812" si="4196">N816</f>
        <v>#N/A</v>
      </c>
      <c r="P812" s="190" t="e">
        <f t="shared" ref="P812" si="4197">O816</f>
        <v>#N/A</v>
      </c>
      <c r="Q812" s="190" t="e">
        <f t="shared" ref="Q812" si="4198">P816</f>
        <v>#N/A</v>
      </c>
      <c r="R812" s="190" t="e">
        <f t="shared" ref="R812" si="4199">Q816</f>
        <v>#N/A</v>
      </c>
      <c r="S812" s="190" t="e">
        <f t="shared" ref="S812" si="4200">R816</f>
        <v>#N/A</v>
      </c>
      <c r="T812" s="190" t="e">
        <f t="shared" ref="T812" si="4201">S816</f>
        <v>#N/A</v>
      </c>
      <c r="U812" s="190" t="e">
        <f t="shared" ref="U812" si="4202">T816</f>
        <v>#N/A</v>
      </c>
      <c r="V812" s="190" t="e">
        <f t="shared" ref="V812" si="4203">U816</f>
        <v>#N/A</v>
      </c>
      <c r="W812" s="190" t="e">
        <f t="shared" ref="W812" si="4204">V816</f>
        <v>#N/A</v>
      </c>
      <c r="X812" s="190" t="e">
        <f t="shared" ref="X812" si="4205">W816</f>
        <v>#N/A</v>
      </c>
      <c r="Y812" s="190" t="e">
        <f t="shared" ref="Y812" si="4206">X816</f>
        <v>#N/A</v>
      </c>
      <c r="Z812" s="190" t="e">
        <f t="shared" ref="Z812" si="4207">Y816</f>
        <v>#N/A</v>
      </c>
      <c r="AA812" s="190" t="e">
        <f t="shared" ref="AA812" si="4208">Z816</f>
        <v>#N/A</v>
      </c>
      <c r="AB812" s="190" t="e">
        <f t="shared" ref="AB812" si="4209">AA816</f>
        <v>#N/A</v>
      </c>
      <c r="AC812" s="190" t="e">
        <f t="shared" ref="AC812" si="4210">AB816</f>
        <v>#N/A</v>
      </c>
      <c r="AD812" s="190" t="e">
        <f t="shared" ref="AD812" si="4211">AC816</f>
        <v>#N/A</v>
      </c>
      <c r="AE812" s="190" t="e">
        <f t="shared" ref="AE812" si="4212">AD816</f>
        <v>#N/A</v>
      </c>
      <c r="AF812" s="190" t="e">
        <f t="shared" ref="AF812" si="4213">AE816</f>
        <v>#N/A</v>
      </c>
      <c r="AG812" s="190" t="e">
        <f t="shared" ref="AG812" si="4214">AF816</f>
        <v>#N/A</v>
      </c>
      <c r="AH812" s="190" t="e">
        <f t="shared" ref="AH812" si="4215">AG816</f>
        <v>#N/A</v>
      </c>
      <c r="AI812" s="190" t="e">
        <f t="shared" ref="AI812" si="4216">AH816</f>
        <v>#N/A</v>
      </c>
      <c r="AJ812" s="190" t="e">
        <f t="shared" ref="AJ812" si="4217">AI816</f>
        <v>#N/A</v>
      </c>
      <c r="AK812" s="190" t="e">
        <f t="shared" ref="AK812" si="4218">AJ816</f>
        <v>#N/A</v>
      </c>
      <c r="AL812" s="190" t="e">
        <f t="shared" ref="AL812" si="4219">AK816</f>
        <v>#N/A</v>
      </c>
      <c r="AM812" s="190" t="e">
        <f t="shared" ref="AM812" si="4220">AL816</f>
        <v>#N/A</v>
      </c>
      <c r="AN812" s="190" t="e">
        <f t="shared" ref="AN812" si="4221">AM816</f>
        <v>#N/A</v>
      </c>
      <c r="AO812" s="190" t="e">
        <f t="shared" ref="AO812" si="4222">AN816</f>
        <v>#N/A</v>
      </c>
      <c r="AP812" s="190" t="e">
        <f t="shared" ref="AP812" si="4223">AO816</f>
        <v>#N/A</v>
      </c>
      <c r="AQ812" s="190" t="e">
        <f t="shared" ref="AQ812" si="4224">AP816</f>
        <v>#N/A</v>
      </c>
      <c r="AR812" s="190" t="e">
        <f t="shared" ref="AR812" si="4225">AQ816</f>
        <v>#N/A</v>
      </c>
      <c r="AS812" s="190" t="e">
        <f t="shared" ref="AS812" si="4226">AR816</f>
        <v>#N/A</v>
      </c>
      <c r="AT812" s="190" t="e">
        <f t="shared" ref="AT812" si="4227">AS816</f>
        <v>#N/A</v>
      </c>
      <c r="AU812" s="190" t="e">
        <f t="shared" ref="AU812" si="4228">AT816</f>
        <v>#N/A</v>
      </c>
      <c r="AV812" s="190" t="e">
        <f t="shared" ref="AV812" si="4229">AU816</f>
        <v>#N/A</v>
      </c>
      <c r="AW812" s="190" t="e">
        <f t="shared" ref="AW812" si="4230">AV816</f>
        <v>#N/A</v>
      </c>
      <c r="AX812" s="190" t="e">
        <f t="shared" ref="AX812" si="4231">AW816</f>
        <v>#N/A</v>
      </c>
      <c r="AY812" s="190" t="e">
        <f t="shared" ref="AY812" si="4232">AX816</f>
        <v>#N/A</v>
      </c>
      <c r="AZ812" s="190" t="e">
        <f t="shared" ref="AZ812" si="4233">AY816</f>
        <v>#N/A</v>
      </c>
      <c r="BA812" s="190" t="e">
        <f t="shared" ref="BA812" si="4234">AZ816</f>
        <v>#N/A</v>
      </c>
      <c r="BB812" s="190" t="e">
        <f t="shared" ref="BB812" si="4235">BA816</f>
        <v>#N/A</v>
      </c>
      <c r="BC812" s="190" t="e">
        <f t="shared" ref="BC812" si="4236">BB816</f>
        <v>#N/A</v>
      </c>
      <c r="BD812" s="190" t="e">
        <f t="shared" ref="BD812" si="4237">BC816</f>
        <v>#N/A</v>
      </c>
      <c r="BE812" s="190" t="e">
        <f t="shared" ref="BE812" si="4238">BD816</f>
        <v>#N/A</v>
      </c>
      <c r="BF812" s="190" t="e">
        <f t="shared" ref="BF812" si="4239">BE816</f>
        <v>#N/A</v>
      </c>
      <c r="BG812" s="190" t="e">
        <f t="shared" ref="BG812" si="4240">BF816</f>
        <v>#N/A</v>
      </c>
      <c r="BH812" s="190" t="e">
        <f t="shared" ref="BH812" si="4241">BG816</f>
        <v>#N/A</v>
      </c>
      <c r="BI812" s="190" t="e">
        <f t="shared" ref="BI812" si="4242">BH816</f>
        <v>#N/A</v>
      </c>
      <c r="BJ812" s="190" t="e">
        <f t="shared" ref="BJ812" si="4243">BI816</f>
        <v>#N/A</v>
      </c>
      <c r="BK812" s="190" t="e">
        <f t="shared" ref="BK812" si="4244">BJ816</f>
        <v>#N/A</v>
      </c>
      <c r="BL812" s="190" t="e">
        <f t="shared" ref="BL812" si="4245">BK816</f>
        <v>#N/A</v>
      </c>
      <c r="BM812" s="190" t="e">
        <f t="shared" ref="BM812" si="4246">BL816</f>
        <v>#N/A</v>
      </c>
      <c r="BN812" s="190" t="e">
        <f t="shared" ref="BN812" si="4247">BM816</f>
        <v>#N/A</v>
      </c>
    </row>
    <row r="813" spans="1:67" s="124" customFormat="1">
      <c r="C813" s="124" t="s">
        <v>29</v>
      </c>
      <c r="D813" s="190">
        <f>IF($D811&gt;=1,($B810/HLOOKUP($D811,'Annuity Cal'!$H$7:$BE$11,2,FALSE))*HLOOKUP(D811,'Annuity Cal'!$H$7:$BE$11,3,FALSE),(IF(D811&lt;=(-1),D811,0)))</f>
        <v>141719.51039175459</v>
      </c>
      <c r="E813" s="190">
        <f>IF($D811&gt;=1,($B810/HLOOKUP($D811,'Annuity Cal'!$H$7:$BE$11,2,FALSE))*HLOOKUP(E811,'Annuity Cal'!$H$7:$BE$11,3,FALSE),(IF(E811&lt;=(-1),E811,0)))</f>
        <v>149918.99635013469</v>
      </c>
      <c r="F813" s="190">
        <f>IF($D811&gt;=1,($B810/HLOOKUP($D811,'Annuity Cal'!$H$7:$BE$11,2,FALSE))*HLOOKUP(F811,'Annuity Cal'!$H$7:$BE$11,3,FALSE),(IF(F811&lt;=(-1),F811,0)))</f>
        <v>158592.88113896389</v>
      </c>
      <c r="G813" s="190">
        <f>IF($D811&gt;=1,($B810/HLOOKUP($D811,'Annuity Cal'!$H$7:$BE$11,2,FALSE))*HLOOKUP(G811,'Annuity Cal'!$H$7:$BE$11,3,FALSE),(IF(G811&lt;=(-1),G811,0)))</f>
        <v>167768.6121191468</v>
      </c>
      <c r="H813" s="190" t="e">
        <f>IF($D811&gt;=1,($B810/HLOOKUP($D811,'Annuity Cal'!$H$7:$BE$11,2,FALSE))*HLOOKUP(H811,'Annuity Cal'!$H$7:$BE$11,3,FALSE),(IF(H811&lt;=(-1),H811,0)))</f>
        <v>#N/A</v>
      </c>
      <c r="I813" s="190" t="e">
        <f>IF($D811&gt;=1,($B810/HLOOKUP($D811,'Annuity Cal'!$H$7:$BE$11,2,FALSE))*HLOOKUP(I811,'Annuity Cal'!$H$7:$BE$11,3,FALSE),(IF(I811&lt;=(-1),I811,0)))</f>
        <v>#N/A</v>
      </c>
      <c r="J813" s="190" t="e">
        <f>IF($D811&gt;=1,($B810/HLOOKUP($D811,'Annuity Cal'!$H$7:$BE$11,2,FALSE))*HLOOKUP(J811,'Annuity Cal'!$H$7:$BE$11,3,FALSE),(IF(J811&lt;=(-1),J811,0)))</f>
        <v>#N/A</v>
      </c>
      <c r="K813" s="190" t="e">
        <f>IF($D811&gt;=1,($B810/HLOOKUP($D811,'Annuity Cal'!$H$7:$BE$11,2,FALSE))*HLOOKUP(K811,'Annuity Cal'!$H$7:$BE$11,3,FALSE),(IF(K811&lt;=(-1),K811,0)))</f>
        <v>#N/A</v>
      </c>
      <c r="L813" s="190" t="e">
        <f>IF($D811&gt;=1,($B810/HLOOKUP($D811,'Annuity Cal'!$H$7:$BE$11,2,FALSE))*HLOOKUP(L811,'Annuity Cal'!$H$7:$BE$11,3,FALSE),(IF(L811&lt;=(-1),L811,0)))</f>
        <v>#N/A</v>
      </c>
      <c r="M813" s="190" t="e">
        <f>IF($D811&gt;=1,($B810/HLOOKUP($D811,'Annuity Cal'!$H$7:$BE$11,2,FALSE))*HLOOKUP(M811,'Annuity Cal'!$H$7:$BE$11,3,FALSE),(IF(M811&lt;=(-1),M811,0)))</f>
        <v>#N/A</v>
      </c>
      <c r="N813" s="190" t="e">
        <f>IF($D811&gt;=1,($B810/HLOOKUP($D811,'Annuity Cal'!$H$7:$BE$11,2,FALSE))*HLOOKUP(N811,'Annuity Cal'!$H$7:$BE$11,3,FALSE),(IF(N811&lt;=(-1),N811,0)))</f>
        <v>#N/A</v>
      </c>
      <c r="O813" s="190" t="e">
        <f>IF($D811&gt;=1,($B810/HLOOKUP($D811,'Annuity Cal'!$H$7:$BE$11,2,FALSE))*HLOOKUP(O811,'Annuity Cal'!$H$7:$BE$11,3,FALSE),(IF(O811&lt;=(-1),O811,0)))</f>
        <v>#N/A</v>
      </c>
      <c r="P813" s="190" t="e">
        <f>IF($D811&gt;=1,($B810/HLOOKUP($D811,'Annuity Cal'!$H$7:$BE$11,2,FALSE))*HLOOKUP(P811,'Annuity Cal'!$H$7:$BE$11,3,FALSE),(IF(P811&lt;=(-1),P811,0)))</f>
        <v>#N/A</v>
      </c>
      <c r="Q813" s="190" t="e">
        <f>IF($D811&gt;=1,($B810/HLOOKUP($D811,'Annuity Cal'!$H$7:$BE$11,2,FALSE))*HLOOKUP(Q811,'Annuity Cal'!$H$7:$BE$11,3,FALSE),(IF(Q811&lt;=(-1),Q811,0)))</f>
        <v>#N/A</v>
      </c>
      <c r="R813" s="190" t="e">
        <f>IF($D811&gt;=1,($B810/HLOOKUP($D811,'Annuity Cal'!$H$7:$BE$11,2,FALSE))*HLOOKUP(R811,'Annuity Cal'!$H$7:$BE$11,3,FALSE),(IF(R811&lt;=(-1),R811,0)))</f>
        <v>#N/A</v>
      </c>
      <c r="S813" s="190" t="e">
        <f>IF($D811&gt;=1,($B810/HLOOKUP($D811,'Annuity Cal'!$H$7:$BE$11,2,FALSE))*HLOOKUP(S811,'Annuity Cal'!$H$7:$BE$11,3,FALSE),(IF(S811&lt;=(-1),S811,0)))</f>
        <v>#N/A</v>
      </c>
      <c r="T813" s="190" t="e">
        <f>IF($D811&gt;=1,($B810/HLOOKUP($D811,'Annuity Cal'!$H$7:$BE$11,2,FALSE))*HLOOKUP(T811,'Annuity Cal'!$H$7:$BE$11,3,FALSE),(IF(T811&lt;=(-1),T811,0)))</f>
        <v>#N/A</v>
      </c>
      <c r="U813" s="190" t="e">
        <f>IF($D811&gt;=1,($B810/HLOOKUP($D811,'Annuity Cal'!$H$7:$BE$11,2,FALSE))*HLOOKUP(U811,'Annuity Cal'!$H$7:$BE$11,3,FALSE),(IF(U811&lt;=(-1),U811,0)))</f>
        <v>#N/A</v>
      </c>
      <c r="V813" s="190" t="e">
        <f>IF($D811&gt;=1,($B810/HLOOKUP($D811,'Annuity Cal'!$H$7:$BE$11,2,FALSE))*HLOOKUP(V811,'Annuity Cal'!$H$7:$BE$11,3,FALSE),(IF(V811&lt;=(-1),V811,0)))</f>
        <v>#N/A</v>
      </c>
      <c r="W813" s="190" t="e">
        <f>IF($D811&gt;=1,($B810/HLOOKUP($D811,'Annuity Cal'!$H$7:$BE$11,2,FALSE))*HLOOKUP(W811,'Annuity Cal'!$H$7:$BE$11,3,FALSE),(IF(W811&lt;=(-1),W811,0)))</f>
        <v>#N/A</v>
      </c>
      <c r="X813" s="190" t="e">
        <f>IF($D811&gt;=1,($B810/HLOOKUP($D811,'Annuity Cal'!$H$7:$BE$11,2,FALSE))*HLOOKUP(X811,'Annuity Cal'!$H$7:$BE$11,3,FALSE),(IF(X811&lt;=(-1),X811,0)))</f>
        <v>#N/A</v>
      </c>
      <c r="Y813" s="190" t="e">
        <f>IF($D811&gt;=1,($B810/HLOOKUP($D811,'Annuity Cal'!$H$7:$BE$11,2,FALSE))*HLOOKUP(Y811,'Annuity Cal'!$H$7:$BE$11,3,FALSE),(IF(Y811&lt;=(-1),Y811,0)))</f>
        <v>#N/A</v>
      </c>
      <c r="Z813" s="190" t="e">
        <f>IF($D811&gt;=1,($B810/HLOOKUP($D811,'Annuity Cal'!$H$7:$BE$11,2,FALSE))*HLOOKUP(Z811,'Annuity Cal'!$H$7:$BE$11,3,FALSE),(IF(Z811&lt;=(-1),Z811,0)))</f>
        <v>#N/A</v>
      </c>
      <c r="AA813" s="190" t="e">
        <f>IF($D811&gt;=1,($B810/HLOOKUP($D811,'Annuity Cal'!$H$7:$BE$11,2,FALSE))*HLOOKUP(AA811,'Annuity Cal'!$H$7:$BE$11,3,FALSE),(IF(AA811&lt;=(-1),AA811,0)))</f>
        <v>#N/A</v>
      </c>
      <c r="AB813" s="190" t="e">
        <f>IF($D811&gt;=1,($B810/HLOOKUP($D811,'Annuity Cal'!$H$7:$BE$11,2,FALSE))*HLOOKUP(AB811,'Annuity Cal'!$H$7:$BE$11,3,FALSE),(IF(AB811&lt;=(-1),AB811,0)))</f>
        <v>#N/A</v>
      </c>
      <c r="AC813" s="190" t="e">
        <f>IF($D811&gt;=1,($B810/HLOOKUP($D811,'Annuity Cal'!$H$7:$BE$11,2,FALSE))*HLOOKUP(AC811,'Annuity Cal'!$H$7:$BE$11,3,FALSE),(IF(AC811&lt;=(-1),AC811,0)))</f>
        <v>#N/A</v>
      </c>
      <c r="AD813" s="190" t="e">
        <f>IF($D811&gt;=1,($B810/HLOOKUP($D811,'Annuity Cal'!$H$7:$BE$11,2,FALSE))*HLOOKUP(AD811,'Annuity Cal'!$H$7:$BE$11,3,FALSE),(IF(AD811&lt;=(-1),AD811,0)))</f>
        <v>#N/A</v>
      </c>
      <c r="AE813" s="190" t="e">
        <f>IF($D811&gt;=1,($B810/HLOOKUP($D811,'Annuity Cal'!$H$7:$BE$11,2,FALSE))*HLOOKUP(AE811,'Annuity Cal'!$H$7:$BE$11,3,FALSE),(IF(AE811&lt;=(-1),AE811,0)))</f>
        <v>#N/A</v>
      </c>
      <c r="AF813" s="190" t="e">
        <f>IF($D811&gt;=1,($B810/HLOOKUP($D811,'Annuity Cal'!$H$7:$BE$11,2,FALSE))*HLOOKUP(AF811,'Annuity Cal'!$H$7:$BE$11,3,FALSE),(IF(AF811&lt;=(-1),AF811,0)))</f>
        <v>#N/A</v>
      </c>
      <c r="AG813" s="190" t="e">
        <f>IF($D811&gt;=1,($B810/HLOOKUP($D811,'Annuity Cal'!$H$7:$BE$11,2,FALSE))*HLOOKUP(AG811,'Annuity Cal'!$H$7:$BE$11,3,FALSE),(IF(AG811&lt;=(-1),AG811,0)))</f>
        <v>#N/A</v>
      </c>
      <c r="AH813" s="190" t="e">
        <f>IF($D811&gt;=1,($B810/HLOOKUP($D811,'Annuity Cal'!$H$7:$BE$11,2,FALSE))*HLOOKUP(AH811,'Annuity Cal'!$H$7:$BE$11,3,FALSE),(IF(AH811&lt;=(-1),AH811,0)))</f>
        <v>#N/A</v>
      </c>
      <c r="AI813" s="190" t="e">
        <f>IF($D811&gt;=1,($B810/HLOOKUP($D811,'Annuity Cal'!$H$7:$BE$11,2,FALSE))*HLOOKUP(AI811,'Annuity Cal'!$H$7:$BE$11,3,FALSE),(IF(AI811&lt;=(-1),AI811,0)))</f>
        <v>#N/A</v>
      </c>
      <c r="AJ813" s="190" t="e">
        <f>IF($D811&gt;=1,($B810/HLOOKUP($D811,'Annuity Cal'!$H$7:$BE$11,2,FALSE))*HLOOKUP(AJ811,'Annuity Cal'!$H$7:$BE$11,3,FALSE),(IF(AJ811&lt;=(-1),AJ811,0)))</f>
        <v>#N/A</v>
      </c>
      <c r="AK813" s="190" t="e">
        <f>IF($D811&gt;=1,($B810/HLOOKUP($D811,'Annuity Cal'!$H$7:$BE$11,2,FALSE))*HLOOKUP(AK811,'Annuity Cal'!$H$7:$BE$11,3,FALSE),(IF(AK811&lt;=(-1),AK811,0)))</f>
        <v>#N/A</v>
      </c>
      <c r="AL813" s="190" t="e">
        <f>IF($D811&gt;=1,($B810/HLOOKUP($D811,'Annuity Cal'!$H$7:$BE$11,2,FALSE))*HLOOKUP(AL811,'Annuity Cal'!$H$7:$BE$11,3,FALSE),(IF(AL811&lt;=(-1),AL811,0)))</f>
        <v>#N/A</v>
      </c>
      <c r="AM813" s="190" t="e">
        <f>IF($D811&gt;=1,($B810/HLOOKUP($D811,'Annuity Cal'!$H$7:$BE$11,2,FALSE))*HLOOKUP(AM811,'Annuity Cal'!$H$7:$BE$11,3,FALSE),(IF(AM811&lt;=(-1),AM811,0)))</f>
        <v>#N/A</v>
      </c>
      <c r="AN813" s="190" t="e">
        <f>IF($D811&gt;=1,($B810/HLOOKUP($D811,'Annuity Cal'!$H$7:$BE$11,2,FALSE))*HLOOKUP(AN811,'Annuity Cal'!$H$7:$BE$11,3,FALSE),(IF(AN811&lt;=(-1),AN811,0)))</f>
        <v>#N/A</v>
      </c>
      <c r="AO813" s="190" t="e">
        <f>IF($D811&gt;=1,($B810/HLOOKUP($D811,'Annuity Cal'!$H$7:$BE$11,2,FALSE))*HLOOKUP(AO811,'Annuity Cal'!$H$7:$BE$11,3,FALSE),(IF(AO811&lt;=(-1),AO811,0)))</f>
        <v>#N/A</v>
      </c>
      <c r="AP813" s="190" t="e">
        <f>IF($D811&gt;=1,($B810/HLOOKUP($D811,'Annuity Cal'!$H$7:$BE$11,2,FALSE))*HLOOKUP(AP811,'Annuity Cal'!$H$7:$BE$11,3,FALSE),(IF(AP811&lt;=(-1),AP811,0)))</f>
        <v>#N/A</v>
      </c>
      <c r="AQ813" s="190" t="e">
        <f>IF($D811&gt;=1,($B810/HLOOKUP($D811,'Annuity Cal'!$H$7:$BE$11,2,FALSE))*HLOOKUP(AQ811,'Annuity Cal'!$H$7:$BE$11,3,FALSE),(IF(AQ811&lt;=(-1),AQ811,0)))</f>
        <v>#N/A</v>
      </c>
      <c r="AR813" s="190" t="e">
        <f>IF($D811&gt;=1,($B810/HLOOKUP($D811,'Annuity Cal'!$H$7:$BE$11,2,FALSE))*HLOOKUP(AR811,'Annuity Cal'!$H$7:$BE$11,3,FALSE),(IF(AR811&lt;=(-1),AR811,0)))</f>
        <v>#N/A</v>
      </c>
      <c r="AS813" s="190" t="e">
        <f>IF($D811&gt;=1,($B810/HLOOKUP($D811,'Annuity Cal'!$H$7:$BE$11,2,FALSE))*HLOOKUP(AS811,'Annuity Cal'!$H$7:$BE$11,3,FALSE),(IF(AS811&lt;=(-1),AS811,0)))</f>
        <v>#N/A</v>
      </c>
      <c r="AT813" s="190" t="e">
        <f>IF($D811&gt;=1,($B810/HLOOKUP($D811,'Annuity Cal'!$H$7:$BE$11,2,FALSE))*HLOOKUP(AT811,'Annuity Cal'!$H$7:$BE$11,3,FALSE),(IF(AT811&lt;=(-1),AT811,0)))</f>
        <v>#N/A</v>
      </c>
      <c r="AU813" s="190" t="e">
        <f>IF($D811&gt;=1,($B810/HLOOKUP($D811,'Annuity Cal'!$H$7:$BE$11,2,FALSE))*HLOOKUP(AU811,'Annuity Cal'!$H$7:$BE$11,3,FALSE),(IF(AU811&lt;=(-1),AU811,0)))</f>
        <v>#N/A</v>
      </c>
      <c r="AV813" s="190" t="e">
        <f>IF($D811&gt;=1,($B810/HLOOKUP($D811,'Annuity Cal'!$H$7:$BE$11,2,FALSE))*HLOOKUP(AV811,'Annuity Cal'!$H$7:$BE$11,3,FALSE),(IF(AV811&lt;=(-1),AV811,0)))</f>
        <v>#N/A</v>
      </c>
      <c r="AW813" s="190" t="e">
        <f>IF($D811&gt;=1,($B810/HLOOKUP($D811,'Annuity Cal'!$H$7:$BE$11,2,FALSE))*HLOOKUP(AW811,'Annuity Cal'!$H$7:$BE$11,3,FALSE),(IF(AW811&lt;=(-1),AW811,0)))</f>
        <v>#N/A</v>
      </c>
      <c r="AX813" s="190" t="e">
        <f>IF($D811&gt;=1,($B810/HLOOKUP($D811,'Annuity Cal'!$H$7:$BE$11,2,FALSE))*HLOOKUP(AX811,'Annuity Cal'!$H$7:$BE$11,3,FALSE),(IF(AX811&lt;=(-1),AX811,0)))</f>
        <v>#N/A</v>
      </c>
      <c r="AY813" s="190" t="e">
        <f>IF($D811&gt;=1,($B810/HLOOKUP($D811,'Annuity Cal'!$H$7:$BE$11,2,FALSE))*HLOOKUP(AY811,'Annuity Cal'!$H$7:$BE$11,3,FALSE),(IF(AY811&lt;=(-1),AY811,0)))</f>
        <v>#N/A</v>
      </c>
      <c r="AZ813" s="190" t="e">
        <f>IF($D811&gt;=1,($B810/HLOOKUP($D811,'Annuity Cal'!$H$7:$BE$11,2,FALSE))*HLOOKUP(AZ811,'Annuity Cal'!$H$7:$BE$11,3,FALSE),(IF(AZ811&lt;=(-1),AZ811,0)))</f>
        <v>#N/A</v>
      </c>
      <c r="BA813" s="190" t="e">
        <f>IF($D811&gt;=1,($B810/HLOOKUP($D811,'Annuity Cal'!$H$7:$BE$11,2,FALSE))*HLOOKUP(BA811,'Annuity Cal'!$H$7:$BE$11,3,FALSE),(IF(BA811&lt;=(-1),BA811,0)))</f>
        <v>#N/A</v>
      </c>
      <c r="BB813" s="190" t="e">
        <f>IF($D811&gt;=1,($B810/HLOOKUP($D811,'Annuity Cal'!$H$7:$BE$11,2,FALSE))*HLOOKUP(BB811,'Annuity Cal'!$H$7:$BE$11,3,FALSE),(IF(BB811&lt;=(-1),BB811,0)))</f>
        <v>#N/A</v>
      </c>
      <c r="BC813" s="190" t="e">
        <f>IF($D811&gt;=1,($B810/HLOOKUP($D811,'Annuity Cal'!$H$7:$BE$11,2,FALSE))*HLOOKUP(BC811,'Annuity Cal'!$H$7:$BE$11,3,FALSE),(IF(BC811&lt;=(-1),BC811,0)))</f>
        <v>#N/A</v>
      </c>
      <c r="BD813" s="190" t="e">
        <f>IF($D811&gt;=1,($B810/HLOOKUP($D811,'Annuity Cal'!$H$7:$BE$11,2,FALSE))*HLOOKUP(BD811,'Annuity Cal'!$H$7:$BE$11,3,FALSE),(IF(BD811&lt;=(-1),BD811,0)))</f>
        <v>#N/A</v>
      </c>
      <c r="BE813" s="190" t="e">
        <f>IF($D811&gt;=1,($B810/HLOOKUP($D811,'Annuity Cal'!$H$7:$BE$11,2,FALSE))*HLOOKUP(BE811,'Annuity Cal'!$H$7:$BE$11,3,FALSE),(IF(BE811&lt;=(-1),BE811,0)))</f>
        <v>#N/A</v>
      </c>
      <c r="BF813" s="190" t="e">
        <f>IF($D811&gt;=1,($B810/HLOOKUP($D811,'Annuity Cal'!$H$7:$BE$11,2,FALSE))*HLOOKUP(BF811,'Annuity Cal'!$H$7:$BE$11,3,FALSE),(IF(BF811&lt;=(-1),BF811,0)))</f>
        <v>#N/A</v>
      </c>
      <c r="BG813" s="190" t="e">
        <f>IF($D811&gt;=1,($B810/HLOOKUP($D811,'Annuity Cal'!$H$7:$BE$11,2,FALSE))*HLOOKUP(BG811,'Annuity Cal'!$H$7:$BE$11,3,FALSE),(IF(BG811&lt;=(-1),BG811,0)))</f>
        <v>#N/A</v>
      </c>
      <c r="BH813" s="190" t="e">
        <f>IF($D811&gt;=1,($B810/HLOOKUP($D811,'Annuity Cal'!$H$7:$BE$11,2,FALSE))*HLOOKUP(BH811,'Annuity Cal'!$H$7:$BE$11,3,FALSE),(IF(BH811&lt;=(-1),BH811,0)))</f>
        <v>#N/A</v>
      </c>
      <c r="BI813" s="190" t="e">
        <f>IF($D811&gt;=1,($B810/HLOOKUP($D811,'Annuity Cal'!$H$7:$BE$11,2,FALSE))*HLOOKUP(BI811,'Annuity Cal'!$H$7:$BE$11,3,FALSE),(IF(BI811&lt;=(-1),BI811,0)))</f>
        <v>#N/A</v>
      </c>
      <c r="BJ813" s="190" t="e">
        <f>IF($D811&gt;=1,($B810/HLOOKUP($D811,'Annuity Cal'!$H$7:$BE$11,2,FALSE))*HLOOKUP(BJ811,'Annuity Cal'!$H$7:$BE$11,3,FALSE),(IF(BJ811&lt;=(-1),BJ811,0)))</f>
        <v>#N/A</v>
      </c>
      <c r="BK813" s="190" t="e">
        <f>IF($D811&gt;=1,($B810/HLOOKUP($D811,'Annuity Cal'!$H$7:$BE$11,2,FALSE))*HLOOKUP(BK811,'Annuity Cal'!$H$7:$BE$11,3,FALSE),(IF(BK811&lt;=(-1),BK811,0)))</f>
        <v>#N/A</v>
      </c>
      <c r="BL813" s="190" t="e">
        <f>IF($D811&gt;=1,($B810/HLOOKUP($D811,'Annuity Cal'!$H$7:$BE$11,2,FALSE))*HLOOKUP(BL811,'Annuity Cal'!$H$7:$BE$11,3,FALSE),(IF(BL811&lt;=(-1),BL811,0)))</f>
        <v>#N/A</v>
      </c>
      <c r="BM813" s="190" t="e">
        <f>IF($D811&gt;=1,($B810/HLOOKUP($D811,'Annuity Cal'!$H$7:$BE$11,2,FALSE))*HLOOKUP(BM811,'Annuity Cal'!$H$7:$BE$11,3,FALSE),(IF(BM811&lt;=(-1),BM811,0)))</f>
        <v>#N/A</v>
      </c>
      <c r="BN813" s="190" t="e">
        <f>IF($D811&gt;=1,($B810/HLOOKUP($D811,'Annuity Cal'!$H$7:$BE$11,2,FALSE))*HLOOKUP(BN811,'Annuity Cal'!$H$7:$BE$11,3,FALSE),(IF(BN811&lt;=(-1),BN811,0)))</f>
        <v>#N/A</v>
      </c>
    </row>
    <row r="814" spans="1:67" s="124" customFormat="1">
      <c r="C814" s="124" t="s">
        <v>31</v>
      </c>
      <c r="D814" s="190">
        <f>IF($D811&gt;=1,($B810/HLOOKUP($D811,'Annuity Cal'!$H$7:$BE$11,2,FALSE))*HLOOKUP(D811,'Annuity Cal'!$H$7:$BE$11,4,FALSE),(IF(D811&lt;=(-1),D811,0)))</f>
        <v>30765.95614656989</v>
      </c>
      <c r="E814" s="190">
        <f>IF($D811&gt;=1,($B810/HLOOKUP($D811,'Annuity Cal'!$H$7:$BE$11,2,FALSE))*HLOOKUP(E811,'Annuity Cal'!$H$7:$BE$11,4,FALSE),(IF(E811&lt;=(-1),E811,0)))</f>
        <v>22566.470188189785</v>
      </c>
      <c r="F814" s="190">
        <f>IF($D811&gt;=1,($B810/HLOOKUP($D811,'Annuity Cal'!$H$7:$BE$11,2,FALSE))*HLOOKUP(F811,'Annuity Cal'!$H$7:$BE$11,4,FALSE),(IF(F811&lt;=(-1),F811,0)))</f>
        <v>13892.585399360591</v>
      </c>
      <c r="G814" s="190">
        <f>IF($D811&gt;=1,($B810/HLOOKUP($D811,'Annuity Cal'!$H$7:$BE$11,2,FALSE))*HLOOKUP(G811,'Annuity Cal'!$H$7:$BE$11,4,FALSE),(IF(G811&lt;=(-1),G811,0)))</f>
        <v>4716.8544191776782</v>
      </c>
      <c r="H814" s="190" t="e">
        <f>IF($D811&gt;=1,($B810/HLOOKUP($D811,'Annuity Cal'!$H$7:$BE$11,2,FALSE))*HLOOKUP(H811,'Annuity Cal'!$H$7:$BE$11,4,FALSE),(IF(H811&lt;=(-1),H811,0)))</f>
        <v>#N/A</v>
      </c>
      <c r="I814" s="190" t="e">
        <f>IF($D811&gt;=1,($B810/HLOOKUP($D811,'Annuity Cal'!$H$7:$BE$11,2,FALSE))*HLOOKUP(I811,'Annuity Cal'!$H$7:$BE$11,4,FALSE),(IF(I811&lt;=(-1),I811,0)))</f>
        <v>#N/A</v>
      </c>
      <c r="J814" s="190" t="e">
        <f>IF($D811&gt;=1,($B810/HLOOKUP($D811,'Annuity Cal'!$H$7:$BE$11,2,FALSE))*HLOOKUP(J811,'Annuity Cal'!$H$7:$BE$11,4,FALSE),(IF(J811&lt;=(-1),J811,0)))</f>
        <v>#N/A</v>
      </c>
      <c r="K814" s="190" t="e">
        <f>IF($D811&gt;=1,($B810/HLOOKUP($D811,'Annuity Cal'!$H$7:$BE$11,2,FALSE))*HLOOKUP(K811,'Annuity Cal'!$H$7:$BE$11,4,FALSE),(IF(K811&lt;=(-1),K811,0)))</f>
        <v>#N/A</v>
      </c>
      <c r="L814" s="190" t="e">
        <f>IF($D811&gt;=1,($B810/HLOOKUP($D811,'Annuity Cal'!$H$7:$BE$11,2,FALSE))*HLOOKUP(L811,'Annuity Cal'!$H$7:$BE$11,4,FALSE),(IF(L811&lt;=(-1),L811,0)))</f>
        <v>#N/A</v>
      </c>
      <c r="M814" s="190" t="e">
        <f>IF($D811&gt;=1,($B810/HLOOKUP($D811,'Annuity Cal'!$H$7:$BE$11,2,FALSE))*HLOOKUP(M811,'Annuity Cal'!$H$7:$BE$11,4,FALSE),(IF(M811&lt;=(-1),M811,0)))</f>
        <v>#N/A</v>
      </c>
      <c r="N814" s="190" t="e">
        <f>IF($D811&gt;=1,($B810/HLOOKUP($D811,'Annuity Cal'!$H$7:$BE$11,2,FALSE))*HLOOKUP(N811,'Annuity Cal'!$H$7:$BE$11,4,FALSE),(IF(N811&lt;=(-1),N811,0)))</f>
        <v>#N/A</v>
      </c>
      <c r="O814" s="190" t="e">
        <f>IF($D811&gt;=1,($B810/HLOOKUP($D811,'Annuity Cal'!$H$7:$BE$11,2,FALSE))*HLOOKUP(O811,'Annuity Cal'!$H$7:$BE$11,4,FALSE),(IF(O811&lt;=(-1),O811,0)))</f>
        <v>#N/A</v>
      </c>
      <c r="P814" s="190" t="e">
        <f>IF($D811&gt;=1,($B810/HLOOKUP($D811,'Annuity Cal'!$H$7:$BE$11,2,FALSE))*HLOOKUP(P811,'Annuity Cal'!$H$7:$BE$11,4,FALSE),(IF(P811&lt;=(-1),P811,0)))</f>
        <v>#N/A</v>
      </c>
      <c r="Q814" s="190" t="e">
        <f>IF($D811&gt;=1,($B810/HLOOKUP($D811,'Annuity Cal'!$H$7:$BE$11,2,FALSE))*HLOOKUP(Q811,'Annuity Cal'!$H$7:$BE$11,4,FALSE),(IF(Q811&lt;=(-1),Q811,0)))</f>
        <v>#N/A</v>
      </c>
      <c r="R814" s="190" t="e">
        <f>IF($D811&gt;=1,($B810/HLOOKUP($D811,'Annuity Cal'!$H$7:$BE$11,2,FALSE))*HLOOKUP(R811,'Annuity Cal'!$H$7:$BE$11,4,FALSE),(IF(R811&lt;=(-1),R811,0)))</f>
        <v>#N/A</v>
      </c>
      <c r="S814" s="190" t="e">
        <f>IF($D811&gt;=1,($B810/HLOOKUP($D811,'Annuity Cal'!$H$7:$BE$11,2,FALSE))*HLOOKUP(S811,'Annuity Cal'!$H$7:$BE$11,4,FALSE),(IF(S811&lt;=(-1),S811,0)))</f>
        <v>#N/A</v>
      </c>
      <c r="T814" s="190" t="e">
        <f>IF($D811&gt;=1,($B810/HLOOKUP($D811,'Annuity Cal'!$H$7:$BE$11,2,FALSE))*HLOOKUP(T811,'Annuity Cal'!$H$7:$BE$11,4,FALSE),(IF(T811&lt;=(-1),T811,0)))</f>
        <v>#N/A</v>
      </c>
      <c r="U814" s="190" t="e">
        <f>IF($D811&gt;=1,($B810/HLOOKUP($D811,'Annuity Cal'!$H$7:$BE$11,2,FALSE))*HLOOKUP(U811,'Annuity Cal'!$H$7:$BE$11,4,FALSE),(IF(U811&lt;=(-1),U811,0)))</f>
        <v>#N/A</v>
      </c>
      <c r="V814" s="190" t="e">
        <f>IF($D811&gt;=1,($B810/HLOOKUP($D811,'Annuity Cal'!$H$7:$BE$11,2,FALSE))*HLOOKUP(V811,'Annuity Cal'!$H$7:$BE$11,4,FALSE),(IF(V811&lt;=(-1),V811,0)))</f>
        <v>#N/A</v>
      </c>
      <c r="W814" s="190" t="e">
        <f>IF($D811&gt;=1,($B810/HLOOKUP($D811,'Annuity Cal'!$H$7:$BE$11,2,FALSE))*HLOOKUP(W811,'Annuity Cal'!$H$7:$BE$11,4,FALSE),(IF(W811&lt;=(-1),W811,0)))</f>
        <v>#N/A</v>
      </c>
      <c r="X814" s="190" t="e">
        <f>IF($D811&gt;=1,($B810/HLOOKUP($D811,'Annuity Cal'!$H$7:$BE$11,2,FALSE))*HLOOKUP(X811,'Annuity Cal'!$H$7:$BE$11,4,FALSE),(IF(X811&lt;=(-1),X811,0)))</f>
        <v>#N/A</v>
      </c>
      <c r="Y814" s="190" t="e">
        <f>IF($D811&gt;=1,($B810/HLOOKUP($D811,'Annuity Cal'!$H$7:$BE$11,2,FALSE))*HLOOKUP(Y811,'Annuity Cal'!$H$7:$BE$11,4,FALSE),(IF(Y811&lt;=(-1),Y811,0)))</f>
        <v>#N/A</v>
      </c>
      <c r="Z814" s="190" t="e">
        <f>IF($D811&gt;=1,($B810/HLOOKUP($D811,'Annuity Cal'!$H$7:$BE$11,2,FALSE))*HLOOKUP(Z811,'Annuity Cal'!$H$7:$BE$11,4,FALSE),(IF(Z811&lt;=(-1),Z811,0)))</f>
        <v>#N/A</v>
      </c>
      <c r="AA814" s="190" t="e">
        <f>IF($D811&gt;=1,($B810/HLOOKUP($D811,'Annuity Cal'!$H$7:$BE$11,2,FALSE))*HLOOKUP(AA811,'Annuity Cal'!$H$7:$BE$11,4,FALSE),(IF(AA811&lt;=(-1),AA811,0)))</f>
        <v>#N/A</v>
      </c>
      <c r="AB814" s="190" t="e">
        <f>IF($D811&gt;=1,($B810/HLOOKUP($D811,'Annuity Cal'!$H$7:$BE$11,2,FALSE))*HLOOKUP(AB811,'Annuity Cal'!$H$7:$BE$11,4,FALSE),(IF(AB811&lt;=(-1),AB811,0)))</f>
        <v>#N/A</v>
      </c>
      <c r="AC814" s="190" t="e">
        <f>IF($D811&gt;=1,($B810/HLOOKUP($D811,'Annuity Cal'!$H$7:$BE$11,2,FALSE))*HLOOKUP(AC811,'Annuity Cal'!$H$7:$BE$11,4,FALSE),(IF(AC811&lt;=(-1),AC811,0)))</f>
        <v>#N/A</v>
      </c>
      <c r="AD814" s="190" t="e">
        <f>IF($D811&gt;=1,($B810/HLOOKUP($D811,'Annuity Cal'!$H$7:$BE$11,2,FALSE))*HLOOKUP(AD811,'Annuity Cal'!$H$7:$BE$11,4,FALSE),(IF(AD811&lt;=(-1),AD811,0)))</f>
        <v>#N/A</v>
      </c>
      <c r="AE814" s="190" t="e">
        <f>IF($D811&gt;=1,($B810/HLOOKUP($D811,'Annuity Cal'!$H$7:$BE$11,2,FALSE))*HLOOKUP(AE811,'Annuity Cal'!$H$7:$BE$11,4,FALSE),(IF(AE811&lt;=(-1),AE811,0)))</f>
        <v>#N/A</v>
      </c>
      <c r="AF814" s="190" t="e">
        <f>IF($D811&gt;=1,($B810/HLOOKUP($D811,'Annuity Cal'!$H$7:$BE$11,2,FALSE))*HLOOKUP(AF811,'Annuity Cal'!$H$7:$BE$11,4,FALSE),(IF(AF811&lt;=(-1),AF811,0)))</f>
        <v>#N/A</v>
      </c>
      <c r="AG814" s="190" t="e">
        <f>IF($D811&gt;=1,($B810/HLOOKUP($D811,'Annuity Cal'!$H$7:$BE$11,2,FALSE))*HLOOKUP(AG811,'Annuity Cal'!$H$7:$BE$11,4,FALSE),(IF(AG811&lt;=(-1),AG811,0)))</f>
        <v>#N/A</v>
      </c>
      <c r="AH814" s="190" t="e">
        <f>IF($D811&gt;=1,($B810/HLOOKUP($D811,'Annuity Cal'!$H$7:$BE$11,2,FALSE))*HLOOKUP(AH811,'Annuity Cal'!$H$7:$BE$11,4,FALSE),(IF(AH811&lt;=(-1),AH811,0)))</f>
        <v>#N/A</v>
      </c>
      <c r="AI814" s="190" t="e">
        <f>IF($D811&gt;=1,($B810/HLOOKUP($D811,'Annuity Cal'!$H$7:$BE$11,2,FALSE))*HLOOKUP(AI811,'Annuity Cal'!$H$7:$BE$11,4,FALSE),(IF(AI811&lt;=(-1),AI811,0)))</f>
        <v>#N/A</v>
      </c>
      <c r="AJ814" s="190" t="e">
        <f>IF($D811&gt;=1,($B810/HLOOKUP($D811,'Annuity Cal'!$H$7:$BE$11,2,FALSE))*HLOOKUP(AJ811,'Annuity Cal'!$H$7:$BE$11,4,FALSE),(IF(AJ811&lt;=(-1),AJ811,0)))</f>
        <v>#N/A</v>
      </c>
      <c r="AK814" s="190" t="e">
        <f>IF($D811&gt;=1,($B810/HLOOKUP($D811,'Annuity Cal'!$H$7:$BE$11,2,FALSE))*HLOOKUP(AK811,'Annuity Cal'!$H$7:$BE$11,4,FALSE),(IF(AK811&lt;=(-1),AK811,0)))</f>
        <v>#N/A</v>
      </c>
      <c r="AL814" s="190" t="e">
        <f>IF($D811&gt;=1,($B810/HLOOKUP($D811,'Annuity Cal'!$H$7:$BE$11,2,FALSE))*HLOOKUP(AL811,'Annuity Cal'!$H$7:$BE$11,4,FALSE),(IF(AL811&lt;=(-1),AL811,0)))</f>
        <v>#N/A</v>
      </c>
      <c r="AM814" s="190" t="e">
        <f>IF($D811&gt;=1,($B810/HLOOKUP($D811,'Annuity Cal'!$H$7:$BE$11,2,FALSE))*HLOOKUP(AM811,'Annuity Cal'!$H$7:$BE$11,4,FALSE),(IF(AM811&lt;=(-1),AM811,0)))</f>
        <v>#N/A</v>
      </c>
      <c r="AN814" s="190" t="e">
        <f>IF($D811&gt;=1,($B810/HLOOKUP($D811,'Annuity Cal'!$H$7:$BE$11,2,FALSE))*HLOOKUP(AN811,'Annuity Cal'!$H$7:$BE$11,4,FALSE),(IF(AN811&lt;=(-1),AN811,0)))</f>
        <v>#N/A</v>
      </c>
      <c r="AO814" s="190" t="e">
        <f>IF($D811&gt;=1,($B810/HLOOKUP($D811,'Annuity Cal'!$H$7:$BE$11,2,FALSE))*HLOOKUP(AO811,'Annuity Cal'!$H$7:$BE$11,4,FALSE),(IF(AO811&lt;=(-1),AO811,0)))</f>
        <v>#N/A</v>
      </c>
      <c r="AP814" s="190" t="e">
        <f>IF($D811&gt;=1,($B810/HLOOKUP($D811,'Annuity Cal'!$H$7:$BE$11,2,FALSE))*HLOOKUP(AP811,'Annuity Cal'!$H$7:$BE$11,4,FALSE),(IF(AP811&lt;=(-1),AP811,0)))</f>
        <v>#N/A</v>
      </c>
      <c r="AQ814" s="190" t="e">
        <f>IF($D811&gt;=1,($B810/HLOOKUP($D811,'Annuity Cal'!$H$7:$BE$11,2,FALSE))*HLOOKUP(AQ811,'Annuity Cal'!$H$7:$BE$11,4,FALSE),(IF(AQ811&lt;=(-1),AQ811,0)))</f>
        <v>#N/A</v>
      </c>
      <c r="AR814" s="190" t="e">
        <f>IF($D811&gt;=1,($B810/HLOOKUP($D811,'Annuity Cal'!$H$7:$BE$11,2,FALSE))*HLOOKUP(AR811,'Annuity Cal'!$H$7:$BE$11,4,FALSE),(IF(AR811&lt;=(-1),AR811,0)))</f>
        <v>#N/A</v>
      </c>
      <c r="AS814" s="190" t="e">
        <f>IF($D811&gt;=1,($B810/HLOOKUP($D811,'Annuity Cal'!$H$7:$BE$11,2,FALSE))*HLOOKUP(AS811,'Annuity Cal'!$H$7:$BE$11,4,FALSE),(IF(AS811&lt;=(-1),AS811,0)))</f>
        <v>#N/A</v>
      </c>
      <c r="AT814" s="190" t="e">
        <f>IF($D811&gt;=1,($B810/HLOOKUP($D811,'Annuity Cal'!$H$7:$BE$11,2,FALSE))*HLOOKUP(AT811,'Annuity Cal'!$H$7:$BE$11,4,FALSE),(IF(AT811&lt;=(-1),AT811,0)))</f>
        <v>#N/A</v>
      </c>
      <c r="AU814" s="190" t="e">
        <f>IF($D811&gt;=1,($B810/HLOOKUP($D811,'Annuity Cal'!$H$7:$BE$11,2,FALSE))*HLOOKUP(AU811,'Annuity Cal'!$H$7:$BE$11,4,FALSE),(IF(AU811&lt;=(-1),AU811,0)))</f>
        <v>#N/A</v>
      </c>
      <c r="AV814" s="190" t="e">
        <f>IF($D811&gt;=1,($B810/HLOOKUP($D811,'Annuity Cal'!$H$7:$BE$11,2,FALSE))*HLOOKUP(AV811,'Annuity Cal'!$H$7:$BE$11,4,FALSE),(IF(AV811&lt;=(-1),AV811,0)))</f>
        <v>#N/A</v>
      </c>
      <c r="AW814" s="190" t="e">
        <f>IF($D811&gt;=1,($B810/HLOOKUP($D811,'Annuity Cal'!$H$7:$BE$11,2,FALSE))*HLOOKUP(AW811,'Annuity Cal'!$H$7:$BE$11,4,FALSE),(IF(AW811&lt;=(-1),AW811,0)))</f>
        <v>#N/A</v>
      </c>
      <c r="AX814" s="190" t="e">
        <f>IF($D811&gt;=1,($B810/HLOOKUP($D811,'Annuity Cal'!$H$7:$BE$11,2,FALSE))*HLOOKUP(AX811,'Annuity Cal'!$H$7:$BE$11,4,FALSE),(IF(AX811&lt;=(-1),AX811,0)))</f>
        <v>#N/A</v>
      </c>
      <c r="AY814" s="190" t="e">
        <f>IF($D811&gt;=1,($B810/HLOOKUP($D811,'Annuity Cal'!$H$7:$BE$11,2,FALSE))*HLOOKUP(AY811,'Annuity Cal'!$H$7:$BE$11,4,FALSE),(IF(AY811&lt;=(-1),AY811,0)))</f>
        <v>#N/A</v>
      </c>
      <c r="AZ814" s="190" t="e">
        <f>IF($D811&gt;=1,($B810/HLOOKUP($D811,'Annuity Cal'!$H$7:$BE$11,2,FALSE))*HLOOKUP(AZ811,'Annuity Cal'!$H$7:$BE$11,4,FALSE),(IF(AZ811&lt;=(-1),AZ811,0)))</f>
        <v>#N/A</v>
      </c>
      <c r="BA814" s="190" t="e">
        <f>IF($D811&gt;=1,($B810/HLOOKUP($D811,'Annuity Cal'!$H$7:$BE$11,2,FALSE))*HLOOKUP(BA811,'Annuity Cal'!$H$7:$BE$11,4,FALSE),(IF(BA811&lt;=(-1),BA811,0)))</f>
        <v>#N/A</v>
      </c>
      <c r="BB814" s="190" t="e">
        <f>IF($D811&gt;=1,($B810/HLOOKUP($D811,'Annuity Cal'!$H$7:$BE$11,2,FALSE))*HLOOKUP(BB811,'Annuity Cal'!$H$7:$BE$11,4,FALSE),(IF(BB811&lt;=(-1),BB811,0)))</f>
        <v>#N/A</v>
      </c>
      <c r="BC814" s="190" t="e">
        <f>IF($D811&gt;=1,($B810/HLOOKUP($D811,'Annuity Cal'!$H$7:$BE$11,2,FALSE))*HLOOKUP(BC811,'Annuity Cal'!$H$7:$BE$11,4,FALSE),(IF(BC811&lt;=(-1),BC811,0)))</f>
        <v>#N/A</v>
      </c>
      <c r="BD814" s="190" t="e">
        <f>IF($D811&gt;=1,($B810/HLOOKUP($D811,'Annuity Cal'!$H$7:$BE$11,2,FALSE))*HLOOKUP(BD811,'Annuity Cal'!$H$7:$BE$11,4,FALSE),(IF(BD811&lt;=(-1),BD811,0)))</f>
        <v>#N/A</v>
      </c>
      <c r="BE814" s="190" t="e">
        <f>IF($D811&gt;=1,($B810/HLOOKUP($D811,'Annuity Cal'!$H$7:$BE$11,2,FALSE))*HLOOKUP(BE811,'Annuity Cal'!$H$7:$BE$11,4,FALSE),(IF(BE811&lt;=(-1),BE811,0)))</f>
        <v>#N/A</v>
      </c>
      <c r="BF814" s="190" t="e">
        <f>IF($D811&gt;=1,($B810/HLOOKUP($D811,'Annuity Cal'!$H$7:$BE$11,2,FALSE))*HLOOKUP(BF811,'Annuity Cal'!$H$7:$BE$11,4,FALSE),(IF(BF811&lt;=(-1),BF811,0)))</f>
        <v>#N/A</v>
      </c>
      <c r="BG814" s="190" t="e">
        <f>IF($D811&gt;=1,($B810/HLOOKUP($D811,'Annuity Cal'!$H$7:$BE$11,2,FALSE))*HLOOKUP(BG811,'Annuity Cal'!$H$7:$BE$11,4,FALSE),(IF(BG811&lt;=(-1),BG811,0)))</f>
        <v>#N/A</v>
      </c>
      <c r="BH814" s="190" t="e">
        <f>IF($D811&gt;=1,($B810/HLOOKUP($D811,'Annuity Cal'!$H$7:$BE$11,2,FALSE))*HLOOKUP(BH811,'Annuity Cal'!$H$7:$BE$11,4,FALSE),(IF(BH811&lt;=(-1),BH811,0)))</f>
        <v>#N/A</v>
      </c>
      <c r="BI814" s="190" t="e">
        <f>IF($D811&gt;=1,($B810/HLOOKUP($D811,'Annuity Cal'!$H$7:$BE$11,2,FALSE))*HLOOKUP(BI811,'Annuity Cal'!$H$7:$BE$11,4,FALSE),(IF(BI811&lt;=(-1),BI811,0)))</f>
        <v>#N/A</v>
      </c>
      <c r="BJ814" s="190" t="e">
        <f>IF($D811&gt;=1,($B810/HLOOKUP($D811,'Annuity Cal'!$H$7:$BE$11,2,FALSE))*HLOOKUP(BJ811,'Annuity Cal'!$H$7:$BE$11,4,FALSE),(IF(BJ811&lt;=(-1),BJ811,0)))</f>
        <v>#N/A</v>
      </c>
      <c r="BK814" s="190" t="e">
        <f>IF($D811&gt;=1,($B810/HLOOKUP($D811,'Annuity Cal'!$H$7:$BE$11,2,FALSE))*HLOOKUP(BK811,'Annuity Cal'!$H$7:$BE$11,4,FALSE),(IF(BK811&lt;=(-1),BK811,0)))</f>
        <v>#N/A</v>
      </c>
      <c r="BL814" s="190" t="e">
        <f>IF($D811&gt;=1,($B810/HLOOKUP($D811,'Annuity Cal'!$H$7:$BE$11,2,FALSE))*HLOOKUP(BL811,'Annuity Cal'!$H$7:$BE$11,4,FALSE),(IF(BL811&lt;=(-1),BL811,0)))</f>
        <v>#N/A</v>
      </c>
      <c r="BM814" s="190" t="e">
        <f>IF($D811&gt;=1,($B810/HLOOKUP($D811,'Annuity Cal'!$H$7:$BE$11,2,FALSE))*HLOOKUP(BM811,'Annuity Cal'!$H$7:$BE$11,4,FALSE),(IF(BM811&lt;=(-1),BM811,0)))</f>
        <v>#N/A</v>
      </c>
      <c r="BN814" s="190" t="e">
        <f>IF($D811&gt;=1,($B810/HLOOKUP($D811,'Annuity Cal'!$H$7:$BE$11,2,FALSE))*HLOOKUP(BN811,'Annuity Cal'!$H$7:$BE$11,4,FALSE),(IF(BN811&lt;=(-1),BN811,0)))</f>
        <v>#N/A</v>
      </c>
    </row>
    <row r="815" spans="1:67" s="124" customFormat="1">
      <c r="C815" s="124" t="s">
        <v>33</v>
      </c>
      <c r="D815" s="190">
        <f>IF($D811&gt;=1,($B810/HLOOKUP($D811,'Annuity Cal'!$H$7:$BE$11,2,FALSE))*HLOOKUP(D811,'Annuity Cal'!$H$7:$BE$11,5,FALSE),(IF(D811&lt;=(-1),D811,0)))</f>
        <v>172485.46653832449</v>
      </c>
      <c r="E815" s="190">
        <f>IF($D811&gt;=1,($B810/HLOOKUP($D811,'Annuity Cal'!$H$7:$BE$11,2,FALSE))*HLOOKUP(E811,'Annuity Cal'!$H$7:$BE$11,5,FALSE),(IF(E811&lt;=(-1),E811,0)))</f>
        <v>172485.46653832449</v>
      </c>
      <c r="F815" s="190">
        <f>IF($D811&gt;=1,($B810/HLOOKUP($D811,'Annuity Cal'!$H$7:$BE$11,2,FALSE))*HLOOKUP(F811,'Annuity Cal'!$H$7:$BE$11,5,FALSE),(IF(F811&lt;=(-1),F811,0)))</f>
        <v>172485.46653832449</v>
      </c>
      <c r="G815" s="190">
        <f>IF($D811&gt;=1,($B810/HLOOKUP($D811,'Annuity Cal'!$H$7:$BE$11,2,FALSE))*HLOOKUP(G811,'Annuity Cal'!$H$7:$BE$11,5,FALSE),(IF(G811&lt;=(-1),G811,0)))</f>
        <v>172485.46653832449</v>
      </c>
      <c r="H815" s="190" t="e">
        <f>IF($D811&gt;=1,($B810/HLOOKUP($D811,'Annuity Cal'!$H$7:$BE$11,2,FALSE))*HLOOKUP(H811,'Annuity Cal'!$H$7:$BE$11,5,FALSE),(IF(H811&lt;=(-1),H811,0)))</f>
        <v>#N/A</v>
      </c>
      <c r="I815" s="190" t="e">
        <f>IF($D811&gt;=1,($B810/HLOOKUP($D811,'Annuity Cal'!$H$7:$BE$11,2,FALSE))*HLOOKUP(I811,'Annuity Cal'!$H$7:$BE$11,5,FALSE),(IF(I811&lt;=(-1),I811,0)))</f>
        <v>#N/A</v>
      </c>
      <c r="J815" s="190" t="e">
        <f>IF($D811&gt;=1,($B810/HLOOKUP($D811,'Annuity Cal'!$H$7:$BE$11,2,FALSE))*HLOOKUP(J811,'Annuity Cal'!$H$7:$BE$11,5,FALSE),(IF(J811&lt;=(-1),J811,0)))</f>
        <v>#N/A</v>
      </c>
      <c r="K815" s="190" t="e">
        <f>IF($D811&gt;=1,($B810/HLOOKUP($D811,'Annuity Cal'!$H$7:$BE$11,2,FALSE))*HLOOKUP(K811,'Annuity Cal'!$H$7:$BE$11,5,FALSE),(IF(K811&lt;=(-1),K811,0)))</f>
        <v>#N/A</v>
      </c>
      <c r="L815" s="190" t="e">
        <f>IF($D811&gt;=1,($B810/HLOOKUP($D811,'Annuity Cal'!$H$7:$BE$11,2,FALSE))*HLOOKUP(L811,'Annuity Cal'!$H$7:$BE$11,5,FALSE),(IF(L811&lt;=(-1),L811,0)))</f>
        <v>#N/A</v>
      </c>
      <c r="M815" s="190" t="e">
        <f>IF($D811&gt;=1,($B810/HLOOKUP($D811,'Annuity Cal'!$H$7:$BE$11,2,FALSE))*HLOOKUP(M811,'Annuity Cal'!$H$7:$BE$11,5,FALSE),(IF(M811&lt;=(-1),M811,0)))</f>
        <v>#N/A</v>
      </c>
      <c r="N815" s="190" t="e">
        <f>IF($D811&gt;=1,($B810/HLOOKUP($D811,'Annuity Cal'!$H$7:$BE$11,2,FALSE))*HLOOKUP(N811,'Annuity Cal'!$H$7:$BE$11,5,FALSE),(IF(N811&lt;=(-1),N811,0)))</f>
        <v>#N/A</v>
      </c>
      <c r="O815" s="190" t="e">
        <f>IF($D811&gt;=1,($B810/HLOOKUP($D811,'Annuity Cal'!$H$7:$BE$11,2,FALSE))*HLOOKUP(O811,'Annuity Cal'!$H$7:$BE$11,5,FALSE),(IF(O811&lt;=(-1),O811,0)))</f>
        <v>#N/A</v>
      </c>
      <c r="P815" s="190" t="e">
        <f>IF($D811&gt;=1,($B810/HLOOKUP($D811,'Annuity Cal'!$H$7:$BE$11,2,FALSE))*HLOOKUP(P811,'Annuity Cal'!$H$7:$BE$11,5,FALSE),(IF(P811&lt;=(-1),P811,0)))</f>
        <v>#N/A</v>
      </c>
      <c r="Q815" s="190" t="e">
        <f>IF($D811&gt;=1,($B810/HLOOKUP($D811,'Annuity Cal'!$H$7:$BE$11,2,FALSE))*HLOOKUP(Q811,'Annuity Cal'!$H$7:$BE$11,5,FALSE),(IF(Q811&lt;=(-1),Q811,0)))</f>
        <v>#N/A</v>
      </c>
      <c r="R815" s="190" t="e">
        <f>IF($D811&gt;=1,($B810/HLOOKUP($D811,'Annuity Cal'!$H$7:$BE$11,2,FALSE))*HLOOKUP(R811,'Annuity Cal'!$H$7:$BE$11,5,FALSE),(IF(R811&lt;=(-1),R811,0)))</f>
        <v>#N/A</v>
      </c>
      <c r="S815" s="190" t="e">
        <f>IF($D811&gt;=1,($B810/HLOOKUP($D811,'Annuity Cal'!$H$7:$BE$11,2,FALSE))*HLOOKUP(S811,'Annuity Cal'!$H$7:$BE$11,5,FALSE),(IF(S811&lt;=(-1),S811,0)))</f>
        <v>#N/A</v>
      </c>
      <c r="T815" s="190" t="e">
        <f>IF($D811&gt;=1,($B810/HLOOKUP($D811,'Annuity Cal'!$H$7:$BE$11,2,FALSE))*HLOOKUP(T811,'Annuity Cal'!$H$7:$BE$11,5,FALSE),(IF(T811&lt;=(-1),T811,0)))</f>
        <v>#N/A</v>
      </c>
      <c r="U815" s="190" t="e">
        <f>IF($D811&gt;=1,($B810/HLOOKUP($D811,'Annuity Cal'!$H$7:$BE$11,2,FALSE))*HLOOKUP(U811,'Annuity Cal'!$H$7:$BE$11,5,FALSE),(IF(U811&lt;=(-1),U811,0)))</f>
        <v>#N/A</v>
      </c>
      <c r="V815" s="190" t="e">
        <f>IF($D811&gt;=1,($B810/HLOOKUP($D811,'Annuity Cal'!$H$7:$BE$11,2,FALSE))*HLOOKUP(V811,'Annuity Cal'!$H$7:$BE$11,5,FALSE),(IF(V811&lt;=(-1),V811,0)))</f>
        <v>#N/A</v>
      </c>
      <c r="W815" s="190" t="e">
        <f>IF($D811&gt;=1,($B810/HLOOKUP($D811,'Annuity Cal'!$H$7:$BE$11,2,FALSE))*HLOOKUP(W811,'Annuity Cal'!$H$7:$BE$11,5,FALSE),(IF(W811&lt;=(-1),W811,0)))</f>
        <v>#N/A</v>
      </c>
      <c r="X815" s="190" t="e">
        <f>IF($D811&gt;=1,($B810/HLOOKUP($D811,'Annuity Cal'!$H$7:$BE$11,2,FALSE))*HLOOKUP(X811,'Annuity Cal'!$H$7:$BE$11,5,FALSE),(IF(X811&lt;=(-1),X811,0)))</f>
        <v>#N/A</v>
      </c>
      <c r="Y815" s="190" t="e">
        <f>IF($D811&gt;=1,($B810/HLOOKUP($D811,'Annuity Cal'!$H$7:$BE$11,2,FALSE))*HLOOKUP(Y811,'Annuity Cal'!$H$7:$BE$11,5,FALSE),(IF(Y811&lt;=(-1),Y811,0)))</f>
        <v>#N/A</v>
      </c>
      <c r="Z815" s="190" t="e">
        <f>IF($D811&gt;=1,($B810/HLOOKUP($D811,'Annuity Cal'!$H$7:$BE$11,2,FALSE))*HLOOKUP(Z811,'Annuity Cal'!$H$7:$BE$11,5,FALSE),(IF(Z811&lt;=(-1),Z811,0)))</f>
        <v>#N/A</v>
      </c>
      <c r="AA815" s="190" t="e">
        <f>IF($D811&gt;=1,($B810/HLOOKUP($D811,'Annuity Cal'!$H$7:$BE$11,2,FALSE))*HLOOKUP(AA811,'Annuity Cal'!$H$7:$BE$11,5,FALSE),(IF(AA811&lt;=(-1),AA811,0)))</f>
        <v>#N/A</v>
      </c>
      <c r="AB815" s="190" t="e">
        <f>IF($D811&gt;=1,($B810/HLOOKUP($D811,'Annuity Cal'!$H$7:$BE$11,2,FALSE))*HLOOKUP(AB811,'Annuity Cal'!$H$7:$BE$11,5,FALSE),(IF(AB811&lt;=(-1),AB811,0)))</f>
        <v>#N/A</v>
      </c>
      <c r="AC815" s="190" t="e">
        <f>IF($D811&gt;=1,($B810/HLOOKUP($D811,'Annuity Cal'!$H$7:$BE$11,2,FALSE))*HLOOKUP(AC811,'Annuity Cal'!$H$7:$BE$11,5,FALSE),(IF(AC811&lt;=(-1),AC811,0)))</f>
        <v>#N/A</v>
      </c>
      <c r="AD815" s="190" t="e">
        <f>IF($D811&gt;=1,($B810/HLOOKUP($D811,'Annuity Cal'!$H$7:$BE$11,2,FALSE))*HLOOKUP(AD811,'Annuity Cal'!$H$7:$BE$11,5,FALSE),(IF(AD811&lt;=(-1),AD811,0)))</f>
        <v>#N/A</v>
      </c>
      <c r="AE815" s="190" t="e">
        <f>IF($D811&gt;=1,($B810/HLOOKUP($D811,'Annuity Cal'!$H$7:$BE$11,2,FALSE))*HLOOKUP(AE811,'Annuity Cal'!$H$7:$BE$11,5,FALSE),(IF(AE811&lt;=(-1),AE811,0)))</f>
        <v>#N/A</v>
      </c>
      <c r="AF815" s="190" t="e">
        <f>IF($D811&gt;=1,($B810/HLOOKUP($D811,'Annuity Cal'!$H$7:$BE$11,2,FALSE))*HLOOKUP(AF811,'Annuity Cal'!$H$7:$BE$11,5,FALSE),(IF(AF811&lt;=(-1),AF811,0)))</f>
        <v>#N/A</v>
      </c>
      <c r="AG815" s="190" t="e">
        <f>IF($D811&gt;=1,($B810/HLOOKUP($D811,'Annuity Cal'!$H$7:$BE$11,2,FALSE))*HLOOKUP(AG811,'Annuity Cal'!$H$7:$BE$11,5,FALSE),(IF(AG811&lt;=(-1),AG811,0)))</f>
        <v>#N/A</v>
      </c>
      <c r="AH815" s="190" t="e">
        <f>IF($D811&gt;=1,($B810/HLOOKUP($D811,'Annuity Cal'!$H$7:$BE$11,2,FALSE))*HLOOKUP(AH811,'Annuity Cal'!$H$7:$BE$11,5,FALSE),(IF(AH811&lt;=(-1),AH811,0)))</f>
        <v>#N/A</v>
      </c>
      <c r="AI815" s="190" t="e">
        <f>IF($D811&gt;=1,($B810/HLOOKUP($D811,'Annuity Cal'!$H$7:$BE$11,2,FALSE))*HLOOKUP(AI811,'Annuity Cal'!$H$7:$BE$11,5,FALSE),(IF(AI811&lt;=(-1),AI811,0)))</f>
        <v>#N/A</v>
      </c>
      <c r="AJ815" s="190" t="e">
        <f>IF($D811&gt;=1,($B810/HLOOKUP($D811,'Annuity Cal'!$H$7:$BE$11,2,FALSE))*HLOOKUP(AJ811,'Annuity Cal'!$H$7:$BE$11,5,FALSE),(IF(AJ811&lt;=(-1),AJ811,0)))</f>
        <v>#N/A</v>
      </c>
      <c r="AK815" s="190" t="e">
        <f>IF($D811&gt;=1,($B810/HLOOKUP($D811,'Annuity Cal'!$H$7:$BE$11,2,FALSE))*HLOOKUP(AK811,'Annuity Cal'!$H$7:$BE$11,5,FALSE),(IF(AK811&lt;=(-1),AK811,0)))</f>
        <v>#N/A</v>
      </c>
      <c r="AL815" s="190" t="e">
        <f>IF($D811&gt;=1,($B810/HLOOKUP($D811,'Annuity Cal'!$H$7:$BE$11,2,FALSE))*HLOOKUP(AL811,'Annuity Cal'!$H$7:$BE$11,5,FALSE),(IF(AL811&lt;=(-1),AL811,0)))</f>
        <v>#N/A</v>
      </c>
      <c r="AM815" s="190" t="e">
        <f>IF($D811&gt;=1,($B810/HLOOKUP($D811,'Annuity Cal'!$H$7:$BE$11,2,FALSE))*HLOOKUP(AM811,'Annuity Cal'!$H$7:$BE$11,5,FALSE),(IF(AM811&lt;=(-1),AM811,0)))</f>
        <v>#N/A</v>
      </c>
      <c r="AN815" s="190" t="e">
        <f>IF($D811&gt;=1,($B810/HLOOKUP($D811,'Annuity Cal'!$H$7:$BE$11,2,FALSE))*HLOOKUP(AN811,'Annuity Cal'!$H$7:$BE$11,5,FALSE),(IF(AN811&lt;=(-1),AN811,0)))</f>
        <v>#N/A</v>
      </c>
      <c r="AO815" s="190" t="e">
        <f>IF($D811&gt;=1,($B810/HLOOKUP($D811,'Annuity Cal'!$H$7:$BE$11,2,FALSE))*HLOOKUP(AO811,'Annuity Cal'!$H$7:$BE$11,5,FALSE),(IF(AO811&lt;=(-1),AO811,0)))</f>
        <v>#N/A</v>
      </c>
      <c r="AP815" s="190" t="e">
        <f>IF($D811&gt;=1,($B810/HLOOKUP($D811,'Annuity Cal'!$H$7:$BE$11,2,FALSE))*HLOOKUP(AP811,'Annuity Cal'!$H$7:$BE$11,5,FALSE),(IF(AP811&lt;=(-1),AP811,0)))</f>
        <v>#N/A</v>
      </c>
      <c r="AQ815" s="190" t="e">
        <f>IF($D811&gt;=1,($B810/HLOOKUP($D811,'Annuity Cal'!$H$7:$BE$11,2,FALSE))*HLOOKUP(AQ811,'Annuity Cal'!$H$7:$BE$11,5,FALSE),(IF(AQ811&lt;=(-1),AQ811,0)))</f>
        <v>#N/A</v>
      </c>
      <c r="AR815" s="190" t="e">
        <f>IF($D811&gt;=1,($B810/HLOOKUP($D811,'Annuity Cal'!$H$7:$BE$11,2,FALSE))*HLOOKUP(AR811,'Annuity Cal'!$H$7:$BE$11,5,FALSE),(IF(AR811&lt;=(-1),AR811,0)))</f>
        <v>#N/A</v>
      </c>
      <c r="AS815" s="190" t="e">
        <f>IF($D811&gt;=1,($B810/HLOOKUP($D811,'Annuity Cal'!$H$7:$BE$11,2,FALSE))*HLOOKUP(AS811,'Annuity Cal'!$H$7:$BE$11,5,FALSE),(IF(AS811&lt;=(-1),AS811,0)))</f>
        <v>#N/A</v>
      </c>
      <c r="AT815" s="190" t="e">
        <f>IF($D811&gt;=1,($B810/HLOOKUP($D811,'Annuity Cal'!$H$7:$BE$11,2,FALSE))*HLOOKUP(AT811,'Annuity Cal'!$H$7:$BE$11,5,FALSE),(IF(AT811&lt;=(-1),AT811,0)))</f>
        <v>#N/A</v>
      </c>
      <c r="AU815" s="190" t="e">
        <f>IF($D811&gt;=1,($B810/HLOOKUP($D811,'Annuity Cal'!$H$7:$BE$11,2,FALSE))*HLOOKUP(AU811,'Annuity Cal'!$H$7:$BE$11,5,FALSE),(IF(AU811&lt;=(-1),AU811,0)))</f>
        <v>#N/A</v>
      </c>
      <c r="AV815" s="190" t="e">
        <f>IF($D811&gt;=1,($B810/HLOOKUP($D811,'Annuity Cal'!$H$7:$BE$11,2,FALSE))*HLOOKUP(AV811,'Annuity Cal'!$H$7:$BE$11,5,FALSE),(IF(AV811&lt;=(-1),AV811,0)))</f>
        <v>#N/A</v>
      </c>
      <c r="AW815" s="190" t="e">
        <f>IF($D811&gt;=1,($B810/HLOOKUP($D811,'Annuity Cal'!$H$7:$BE$11,2,FALSE))*HLOOKUP(AW811,'Annuity Cal'!$H$7:$BE$11,5,FALSE),(IF(AW811&lt;=(-1),AW811,0)))</f>
        <v>#N/A</v>
      </c>
      <c r="AX815" s="190" t="e">
        <f>IF($D811&gt;=1,($B810/HLOOKUP($D811,'Annuity Cal'!$H$7:$BE$11,2,FALSE))*HLOOKUP(AX811,'Annuity Cal'!$H$7:$BE$11,5,FALSE),(IF(AX811&lt;=(-1),AX811,0)))</f>
        <v>#N/A</v>
      </c>
      <c r="AY815" s="190" t="e">
        <f>IF($D811&gt;=1,($B810/HLOOKUP($D811,'Annuity Cal'!$H$7:$BE$11,2,FALSE))*HLOOKUP(AY811,'Annuity Cal'!$H$7:$BE$11,5,FALSE),(IF(AY811&lt;=(-1),AY811,0)))</f>
        <v>#N/A</v>
      </c>
      <c r="AZ815" s="190" t="e">
        <f>IF($D811&gt;=1,($B810/HLOOKUP($D811,'Annuity Cal'!$H$7:$BE$11,2,FALSE))*HLOOKUP(AZ811,'Annuity Cal'!$H$7:$BE$11,5,FALSE),(IF(AZ811&lt;=(-1),AZ811,0)))</f>
        <v>#N/A</v>
      </c>
      <c r="BA815" s="190" t="e">
        <f>IF($D811&gt;=1,($B810/HLOOKUP($D811,'Annuity Cal'!$H$7:$BE$11,2,FALSE))*HLOOKUP(BA811,'Annuity Cal'!$H$7:$BE$11,5,FALSE),(IF(BA811&lt;=(-1),BA811,0)))</f>
        <v>#N/A</v>
      </c>
      <c r="BB815" s="190" t="e">
        <f>IF($D811&gt;=1,($B810/HLOOKUP($D811,'Annuity Cal'!$H$7:$BE$11,2,FALSE))*HLOOKUP(BB811,'Annuity Cal'!$H$7:$BE$11,5,FALSE),(IF(BB811&lt;=(-1),BB811,0)))</f>
        <v>#N/A</v>
      </c>
      <c r="BC815" s="190" t="e">
        <f>IF($D811&gt;=1,($B810/HLOOKUP($D811,'Annuity Cal'!$H$7:$BE$11,2,FALSE))*HLOOKUP(BC811,'Annuity Cal'!$H$7:$BE$11,5,FALSE),(IF(BC811&lt;=(-1),BC811,0)))</f>
        <v>#N/A</v>
      </c>
      <c r="BD815" s="190" t="e">
        <f>IF($D811&gt;=1,($B810/HLOOKUP($D811,'Annuity Cal'!$H$7:$BE$11,2,FALSE))*HLOOKUP(BD811,'Annuity Cal'!$H$7:$BE$11,5,FALSE),(IF(BD811&lt;=(-1),BD811,0)))</f>
        <v>#N/A</v>
      </c>
      <c r="BE815" s="190" t="e">
        <f>IF($D811&gt;=1,($B810/HLOOKUP($D811,'Annuity Cal'!$H$7:$BE$11,2,FALSE))*HLOOKUP(BE811,'Annuity Cal'!$H$7:$BE$11,5,FALSE),(IF(BE811&lt;=(-1),BE811,0)))</f>
        <v>#N/A</v>
      </c>
      <c r="BF815" s="190" t="e">
        <f>IF($D811&gt;=1,($B810/HLOOKUP($D811,'Annuity Cal'!$H$7:$BE$11,2,FALSE))*HLOOKUP(BF811,'Annuity Cal'!$H$7:$BE$11,5,FALSE),(IF(BF811&lt;=(-1),BF811,0)))</f>
        <v>#N/A</v>
      </c>
      <c r="BG815" s="190" t="e">
        <f>IF($D811&gt;=1,($B810/HLOOKUP($D811,'Annuity Cal'!$H$7:$BE$11,2,FALSE))*HLOOKUP(BG811,'Annuity Cal'!$H$7:$BE$11,5,FALSE),(IF(BG811&lt;=(-1),BG811,0)))</f>
        <v>#N/A</v>
      </c>
      <c r="BH815" s="190" t="e">
        <f>IF($D811&gt;=1,($B810/HLOOKUP($D811,'Annuity Cal'!$H$7:$BE$11,2,FALSE))*HLOOKUP(BH811,'Annuity Cal'!$H$7:$BE$11,5,FALSE),(IF(BH811&lt;=(-1),BH811,0)))</f>
        <v>#N/A</v>
      </c>
      <c r="BI815" s="190" t="e">
        <f>IF($D811&gt;=1,($B810/HLOOKUP($D811,'Annuity Cal'!$H$7:$BE$11,2,FALSE))*HLOOKUP(BI811,'Annuity Cal'!$H$7:$BE$11,5,FALSE),(IF(BI811&lt;=(-1),BI811,0)))</f>
        <v>#N/A</v>
      </c>
      <c r="BJ815" s="190" t="e">
        <f>IF($D811&gt;=1,($B810/HLOOKUP($D811,'Annuity Cal'!$H$7:$BE$11,2,FALSE))*HLOOKUP(BJ811,'Annuity Cal'!$H$7:$BE$11,5,FALSE),(IF(BJ811&lt;=(-1),BJ811,0)))</f>
        <v>#N/A</v>
      </c>
      <c r="BK815" s="190" t="e">
        <f>IF($D811&gt;=1,($B810/HLOOKUP($D811,'Annuity Cal'!$H$7:$BE$11,2,FALSE))*HLOOKUP(BK811,'Annuity Cal'!$H$7:$BE$11,5,FALSE),(IF(BK811&lt;=(-1),BK811,0)))</f>
        <v>#N/A</v>
      </c>
      <c r="BL815" s="190" t="e">
        <f>IF($D811&gt;=1,($B810/HLOOKUP($D811,'Annuity Cal'!$H$7:$BE$11,2,FALSE))*HLOOKUP(BL811,'Annuity Cal'!$H$7:$BE$11,5,FALSE),(IF(BL811&lt;=(-1),BL811,0)))</f>
        <v>#N/A</v>
      </c>
      <c r="BM815" s="190" t="e">
        <f>IF($D811&gt;=1,($B810/HLOOKUP($D811,'Annuity Cal'!$H$7:$BE$11,2,FALSE))*HLOOKUP(BM811,'Annuity Cal'!$H$7:$BE$11,5,FALSE),(IF(BM811&lt;=(-1),BM811,0)))</f>
        <v>#N/A</v>
      </c>
      <c r="BN815" s="190" t="e">
        <f>IF($D811&gt;=1,($B810/HLOOKUP($D811,'Annuity Cal'!$H$7:$BE$11,2,FALSE))*HLOOKUP(BN811,'Annuity Cal'!$H$7:$BE$11,5,FALSE),(IF(BN811&lt;=(-1),BN811,0)))</f>
        <v>#N/A</v>
      </c>
    </row>
    <row r="816" spans="1:67" s="124" customFormat="1">
      <c r="D816" s="190">
        <f>D812-D813</f>
        <v>476280.48960824544</v>
      </c>
      <c r="E816" s="190">
        <f t="shared" ref="E816:BN816" si="4248">E812-E813</f>
        <v>326361.49325811071</v>
      </c>
      <c r="F816" s="190">
        <f t="shared" si="4248"/>
        <v>167768.61211914683</v>
      </c>
      <c r="G816" s="190">
        <f t="shared" si="4248"/>
        <v>0</v>
      </c>
      <c r="H816" s="190" t="e">
        <f t="shared" si="4248"/>
        <v>#N/A</v>
      </c>
      <c r="I816" s="190" t="e">
        <f t="shared" si="4248"/>
        <v>#N/A</v>
      </c>
      <c r="J816" s="190" t="e">
        <f t="shared" si="4248"/>
        <v>#N/A</v>
      </c>
      <c r="K816" s="190" t="e">
        <f t="shared" si="4248"/>
        <v>#N/A</v>
      </c>
      <c r="L816" s="190" t="e">
        <f t="shared" si="4248"/>
        <v>#N/A</v>
      </c>
      <c r="M816" s="190" t="e">
        <f t="shared" si="4248"/>
        <v>#N/A</v>
      </c>
      <c r="N816" s="190" t="e">
        <f t="shared" si="4248"/>
        <v>#N/A</v>
      </c>
      <c r="O816" s="190" t="e">
        <f t="shared" si="4248"/>
        <v>#N/A</v>
      </c>
      <c r="P816" s="190" t="e">
        <f t="shared" si="4248"/>
        <v>#N/A</v>
      </c>
      <c r="Q816" s="190" t="e">
        <f t="shared" si="4248"/>
        <v>#N/A</v>
      </c>
      <c r="R816" s="190" t="e">
        <f t="shared" si="4248"/>
        <v>#N/A</v>
      </c>
      <c r="S816" s="190" t="e">
        <f t="shared" si="4248"/>
        <v>#N/A</v>
      </c>
      <c r="T816" s="190" t="e">
        <f t="shared" si="4248"/>
        <v>#N/A</v>
      </c>
      <c r="U816" s="190" t="e">
        <f t="shared" si="4248"/>
        <v>#N/A</v>
      </c>
      <c r="V816" s="190" t="e">
        <f t="shared" si="4248"/>
        <v>#N/A</v>
      </c>
      <c r="W816" s="190" t="e">
        <f t="shared" si="4248"/>
        <v>#N/A</v>
      </c>
      <c r="X816" s="190" t="e">
        <f t="shared" si="4248"/>
        <v>#N/A</v>
      </c>
      <c r="Y816" s="190" t="e">
        <f t="shared" si="4248"/>
        <v>#N/A</v>
      </c>
      <c r="Z816" s="190" t="e">
        <f t="shared" si="4248"/>
        <v>#N/A</v>
      </c>
      <c r="AA816" s="190" t="e">
        <f t="shared" si="4248"/>
        <v>#N/A</v>
      </c>
      <c r="AB816" s="190" t="e">
        <f t="shared" si="4248"/>
        <v>#N/A</v>
      </c>
      <c r="AC816" s="190" t="e">
        <f t="shared" si="4248"/>
        <v>#N/A</v>
      </c>
      <c r="AD816" s="190" t="e">
        <f t="shared" si="4248"/>
        <v>#N/A</v>
      </c>
      <c r="AE816" s="190" t="e">
        <f t="shared" si="4248"/>
        <v>#N/A</v>
      </c>
      <c r="AF816" s="190" t="e">
        <f t="shared" si="4248"/>
        <v>#N/A</v>
      </c>
      <c r="AG816" s="190" t="e">
        <f t="shared" si="4248"/>
        <v>#N/A</v>
      </c>
      <c r="AH816" s="190" t="e">
        <f t="shared" si="4248"/>
        <v>#N/A</v>
      </c>
      <c r="AI816" s="190" t="e">
        <f t="shared" si="4248"/>
        <v>#N/A</v>
      </c>
      <c r="AJ816" s="190" t="e">
        <f t="shared" si="4248"/>
        <v>#N/A</v>
      </c>
      <c r="AK816" s="190" t="e">
        <f t="shared" si="4248"/>
        <v>#N/A</v>
      </c>
      <c r="AL816" s="190" t="e">
        <f t="shared" si="4248"/>
        <v>#N/A</v>
      </c>
      <c r="AM816" s="190" t="e">
        <f t="shared" si="4248"/>
        <v>#N/A</v>
      </c>
      <c r="AN816" s="190" t="e">
        <f t="shared" si="4248"/>
        <v>#N/A</v>
      </c>
      <c r="AO816" s="190" t="e">
        <f t="shared" si="4248"/>
        <v>#N/A</v>
      </c>
      <c r="AP816" s="190" t="e">
        <f t="shared" si="4248"/>
        <v>#N/A</v>
      </c>
      <c r="AQ816" s="190" t="e">
        <f t="shared" si="4248"/>
        <v>#N/A</v>
      </c>
      <c r="AR816" s="190" t="e">
        <f t="shared" si="4248"/>
        <v>#N/A</v>
      </c>
      <c r="AS816" s="190" t="e">
        <f t="shared" si="4248"/>
        <v>#N/A</v>
      </c>
      <c r="AT816" s="190" t="e">
        <f t="shared" si="4248"/>
        <v>#N/A</v>
      </c>
      <c r="AU816" s="190" t="e">
        <f t="shared" si="4248"/>
        <v>#N/A</v>
      </c>
      <c r="AV816" s="190" t="e">
        <f t="shared" si="4248"/>
        <v>#N/A</v>
      </c>
      <c r="AW816" s="190" t="e">
        <f t="shared" si="4248"/>
        <v>#N/A</v>
      </c>
      <c r="AX816" s="190" t="e">
        <f t="shared" si="4248"/>
        <v>#N/A</v>
      </c>
      <c r="AY816" s="190" t="e">
        <f t="shared" si="4248"/>
        <v>#N/A</v>
      </c>
      <c r="AZ816" s="190" t="e">
        <f t="shared" si="4248"/>
        <v>#N/A</v>
      </c>
      <c r="BA816" s="190" t="e">
        <f t="shared" si="4248"/>
        <v>#N/A</v>
      </c>
      <c r="BB816" s="190" t="e">
        <f t="shared" si="4248"/>
        <v>#N/A</v>
      </c>
      <c r="BC816" s="190" t="e">
        <f t="shared" si="4248"/>
        <v>#N/A</v>
      </c>
      <c r="BD816" s="190" t="e">
        <f t="shared" si="4248"/>
        <v>#N/A</v>
      </c>
      <c r="BE816" s="190" t="e">
        <f t="shared" si="4248"/>
        <v>#N/A</v>
      </c>
      <c r="BF816" s="190" t="e">
        <f t="shared" si="4248"/>
        <v>#N/A</v>
      </c>
      <c r="BG816" s="190" t="e">
        <f t="shared" si="4248"/>
        <v>#N/A</v>
      </c>
      <c r="BH816" s="190" t="e">
        <f t="shared" si="4248"/>
        <v>#N/A</v>
      </c>
      <c r="BI816" s="190" t="e">
        <f t="shared" si="4248"/>
        <v>#N/A</v>
      </c>
      <c r="BJ816" s="190" t="e">
        <f t="shared" si="4248"/>
        <v>#N/A</v>
      </c>
      <c r="BK816" s="190" t="e">
        <f t="shared" si="4248"/>
        <v>#N/A</v>
      </c>
      <c r="BL816" s="190" t="e">
        <f t="shared" si="4248"/>
        <v>#N/A</v>
      </c>
      <c r="BM816" s="190" t="e">
        <f t="shared" si="4248"/>
        <v>#N/A</v>
      </c>
      <c r="BN816" s="190" t="e">
        <f t="shared" si="4248"/>
        <v>#N/A</v>
      </c>
    </row>
    <row r="818" spans="1:70">
      <c r="A818" s="115" t="s">
        <v>275</v>
      </c>
    </row>
    <row r="819" spans="1:70" s="124" customFormat="1">
      <c r="A819" s="124" t="s">
        <v>300</v>
      </c>
      <c r="B819" s="190">
        <f>IF(Input!G109="y",Input!H109,0)</f>
        <v>6129000</v>
      </c>
      <c r="C819" s="110"/>
      <c r="D819" s="124">
        <v>2015</v>
      </c>
      <c r="E819" s="124">
        <v>2016</v>
      </c>
      <c r="F819" s="124">
        <v>2017</v>
      </c>
      <c r="G819" s="124">
        <v>2018</v>
      </c>
      <c r="H819" s="124">
        <v>2019</v>
      </c>
      <c r="I819" s="124">
        <v>2020</v>
      </c>
      <c r="J819" s="124">
        <v>2021</v>
      </c>
      <c r="K819" s="124">
        <v>2022</v>
      </c>
      <c r="L819" s="124">
        <v>2023</v>
      </c>
      <c r="M819" s="124">
        <v>2024</v>
      </c>
      <c r="N819" s="124">
        <v>2025</v>
      </c>
      <c r="O819" s="124">
        <v>2026</v>
      </c>
      <c r="P819" s="124">
        <v>2027</v>
      </c>
      <c r="Q819" s="124">
        <v>2028</v>
      </c>
      <c r="R819" s="124">
        <v>2029</v>
      </c>
      <c r="S819" s="124">
        <v>2030</v>
      </c>
      <c r="T819" s="124">
        <v>2031</v>
      </c>
      <c r="U819" s="124">
        <v>2032</v>
      </c>
      <c r="V819" s="124">
        <v>2033</v>
      </c>
      <c r="W819" s="124">
        <v>2034</v>
      </c>
      <c r="X819" s="124">
        <v>2035</v>
      </c>
      <c r="Y819" s="124">
        <v>2036</v>
      </c>
      <c r="Z819" s="124">
        <v>2037</v>
      </c>
      <c r="AA819" s="124">
        <v>2038</v>
      </c>
      <c r="AB819" s="124">
        <v>2039</v>
      </c>
      <c r="AC819" s="124">
        <v>2040</v>
      </c>
      <c r="AD819" s="124">
        <v>2041</v>
      </c>
      <c r="AE819" s="124">
        <v>2042</v>
      </c>
      <c r="AF819" s="124">
        <v>2043</v>
      </c>
      <c r="AG819" s="124">
        <v>2044</v>
      </c>
      <c r="AH819" s="124">
        <v>2045</v>
      </c>
      <c r="AI819" s="124">
        <v>2046</v>
      </c>
      <c r="AJ819" s="124">
        <v>2047</v>
      </c>
      <c r="AK819" s="124">
        <v>2048</v>
      </c>
      <c r="AL819" s="124">
        <v>2049</v>
      </c>
      <c r="AM819" s="124">
        <v>2050</v>
      </c>
      <c r="AN819" s="124">
        <v>2051</v>
      </c>
      <c r="AO819" s="124">
        <v>2052</v>
      </c>
      <c r="AP819" s="124">
        <v>2053</v>
      </c>
      <c r="AQ819" s="124">
        <v>2054</v>
      </c>
      <c r="AR819" s="124">
        <v>2055</v>
      </c>
      <c r="AS819" s="124">
        <v>2056</v>
      </c>
      <c r="AT819" s="124">
        <v>2057</v>
      </c>
      <c r="AU819" s="124">
        <v>2058</v>
      </c>
      <c r="AV819" s="124">
        <v>2059</v>
      </c>
      <c r="AW819" s="124">
        <v>2060</v>
      </c>
      <c r="AX819" s="124">
        <v>2061</v>
      </c>
      <c r="AY819" s="124">
        <v>2062</v>
      </c>
      <c r="AZ819" s="124">
        <v>2063</v>
      </c>
      <c r="BA819" s="124">
        <v>2064</v>
      </c>
      <c r="BB819" s="124">
        <v>2065</v>
      </c>
      <c r="BC819" s="124">
        <v>2066</v>
      </c>
      <c r="BD819" s="124">
        <v>2067</v>
      </c>
      <c r="BE819" s="124">
        <v>2068</v>
      </c>
      <c r="BF819" s="124">
        <v>2069</v>
      </c>
      <c r="BG819" s="124">
        <v>2070</v>
      </c>
      <c r="BH819" s="124">
        <v>2071</v>
      </c>
      <c r="BI819" s="124">
        <v>2072</v>
      </c>
      <c r="BJ819" s="124">
        <v>2073</v>
      </c>
      <c r="BK819" s="124">
        <v>2074</v>
      </c>
      <c r="BL819" s="124">
        <v>2075</v>
      </c>
      <c r="BM819" s="124">
        <v>2076</v>
      </c>
      <c r="BN819" s="124">
        <v>2077</v>
      </c>
    </row>
    <row r="820" spans="1:70" s="124" customFormat="1">
      <c r="A820" s="124" t="s">
        <v>301</v>
      </c>
      <c r="B820" s="124">
        <v>25</v>
      </c>
      <c r="H820" s="124">
        <f>B820</f>
        <v>25</v>
      </c>
      <c r="I820" s="124">
        <f>IF(H820&gt;0,H820-1,0)</f>
        <v>24</v>
      </c>
      <c r="J820" s="124">
        <f t="shared" ref="J820" si="4249">IF(I820&gt;0,I820-1,0)</f>
        <v>23</v>
      </c>
      <c r="K820" s="124">
        <f t="shared" ref="K820" si="4250">IF(J820&gt;0,J820-1,0)</f>
        <v>22</v>
      </c>
      <c r="L820" s="124">
        <f t="shared" ref="L820" si="4251">IF(K820&gt;0,K820-1,0)</f>
        <v>21</v>
      </c>
      <c r="M820" s="124">
        <f t="shared" ref="M820" si="4252">IF(L820&gt;0,L820-1,0)</f>
        <v>20</v>
      </c>
      <c r="N820" s="124">
        <f t="shared" ref="N820" si="4253">IF(M820&gt;0,M820-1,0)</f>
        <v>19</v>
      </c>
      <c r="O820" s="124">
        <f t="shared" ref="O820" si="4254">IF(N820&gt;0,N820-1,0)</f>
        <v>18</v>
      </c>
      <c r="P820" s="124">
        <f t="shared" ref="P820" si="4255">IF(O820&gt;0,O820-1,0)</f>
        <v>17</v>
      </c>
      <c r="Q820" s="124">
        <f t="shared" ref="Q820" si="4256">IF(P820&gt;0,P820-1,0)</f>
        <v>16</v>
      </c>
      <c r="R820" s="124">
        <f t="shared" ref="R820" si="4257">IF(Q820&gt;0,Q820-1,0)</f>
        <v>15</v>
      </c>
      <c r="S820" s="124">
        <f t="shared" ref="S820" si="4258">IF(R820&gt;0,R820-1,0)</f>
        <v>14</v>
      </c>
      <c r="T820" s="124">
        <f t="shared" ref="T820" si="4259">IF(S820&gt;0,S820-1,0)</f>
        <v>13</v>
      </c>
      <c r="U820" s="124">
        <f t="shared" ref="U820" si="4260">IF(T820&gt;0,T820-1,0)</f>
        <v>12</v>
      </c>
      <c r="V820" s="124">
        <f t="shared" ref="V820" si="4261">IF(U820&gt;0,U820-1,0)</f>
        <v>11</v>
      </c>
      <c r="W820" s="124">
        <f t="shared" ref="W820" si="4262">IF(V820&gt;0,V820-1,0)</f>
        <v>10</v>
      </c>
      <c r="X820" s="124">
        <f t="shared" ref="X820" si="4263">IF(W820&gt;0,W820-1,0)</f>
        <v>9</v>
      </c>
      <c r="Y820" s="124">
        <f t="shared" ref="Y820" si="4264">IF(X820&gt;0,X820-1,0)</f>
        <v>8</v>
      </c>
      <c r="Z820" s="124">
        <f t="shared" ref="Z820" si="4265">IF(Y820&gt;0,Y820-1,0)</f>
        <v>7</v>
      </c>
      <c r="AA820" s="124">
        <f t="shared" ref="AA820" si="4266">IF(Z820&gt;0,Z820-1,0)</f>
        <v>6</v>
      </c>
      <c r="AB820" s="124">
        <f t="shared" ref="AB820" si="4267">IF(AA820&gt;0,AA820-1,0)</f>
        <v>5</v>
      </c>
      <c r="AC820" s="124">
        <f t="shared" ref="AC820" si="4268">IF(AB820&gt;0,AB820-1,0)</f>
        <v>4</v>
      </c>
      <c r="AD820" s="124">
        <f t="shared" ref="AD820" si="4269">IF(AC820&gt;0,AC820-1,0)</f>
        <v>3</v>
      </c>
      <c r="AE820" s="124">
        <f t="shared" ref="AE820" si="4270">IF(AD820&gt;0,AD820-1,0)</f>
        <v>2</v>
      </c>
      <c r="AF820" s="124">
        <f t="shared" ref="AF820" si="4271">IF(AE820&gt;0,AE820-1,0)</f>
        <v>1</v>
      </c>
      <c r="AG820" s="124">
        <f t="shared" ref="AG820" si="4272">IF(AF820&gt;0,AF820-1,0)</f>
        <v>0</v>
      </c>
      <c r="AH820" s="124">
        <f t="shared" ref="AH820" si="4273">IF(AG820&gt;0,AG820-1,0)</f>
        <v>0</v>
      </c>
      <c r="AI820" s="124">
        <f t="shared" ref="AI820" si="4274">IF(AH820&gt;0,AH820-1,0)</f>
        <v>0</v>
      </c>
      <c r="AJ820" s="124">
        <f t="shared" ref="AJ820" si="4275">IF(AI820&gt;0,AI820-1,0)</f>
        <v>0</v>
      </c>
      <c r="AK820" s="124">
        <f t="shared" ref="AK820" si="4276">IF(AJ820&gt;0,AJ820-1,0)</f>
        <v>0</v>
      </c>
      <c r="AL820" s="124">
        <f t="shared" ref="AL820" si="4277">IF(AK820&gt;0,AK820-1,0)</f>
        <v>0</v>
      </c>
      <c r="AM820" s="124">
        <f t="shared" ref="AM820" si="4278">IF(AL820&gt;0,AL820-1,0)</f>
        <v>0</v>
      </c>
      <c r="AN820" s="124">
        <f t="shared" ref="AN820" si="4279">IF(AM820&gt;0,AM820-1,0)</f>
        <v>0</v>
      </c>
      <c r="AO820" s="124">
        <f t="shared" ref="AO820" si="4280">IF(AN820&gt;0,AN820-1,0)</f>
        <v>0</v>
      </c>
      <c r="AP820" s="124">
        <f t="shared" ref="AP820" si="4281">IF(AO820&gt;0,AO820-1,0)</f>
        <v>0</v>
      </c>
      <c r="AQ820" s="124">
        <f t="shared" ref="AQ820" si="4282">IF(AP820&gt;0,AP820-1,0)</f>
        <v>0</v>
      </c>
      <c r="AR820" s="124">
        <f t="shared" ref="AR820" si="4283">IF(AQ820&gt;0,AQ820-1,0)</f>
        <v>0</v>
      </c>
      <c r="AS820" s="124">
        <f t="shared" ref="AS820" si="4284">IF(AR820&gt;0,AR820-1,0)</f>
        <v>0</v>
      </c>
      <c r="AT820" s="124">
        <f t="shared" ref="AT820" si="4285">IF(AS820&gt;0,AS820-1,0)</f>
        <v>0</v>
      </c>
      <c r="AU820" s="124">
        <f t="shared" ref="AU820" si="4286">IF(AT820&gt;0,AT820-1,0)</f>
        <v>0</v>
      </c>
      <c r="AV820" s="124">
        <f t="shared" ref="AV820" si="4287">IF(AU820&gt;0,AU820-1,0)</f>
        <v>0</v>
      </c>
      <c r="AW820" s="124">
        <f t="shared" ref="AW820" si="4288">IF(AV820&gt;0,AV820-1,0)</f>
        <v>0</v>
      </c>
      <c r="AX820" s="124">
        <f t="shared" ref="AX820" si="4289">IF(AW820&gt;0,AW820-1,0)</f>
        <v>0</v>
      </c>
      <c r="AY820" s="124">
        <f t="shared" ref="AY820" si="4290">IF(AX820&gt;0,AX820-1,0)</f>
        <v>0</v>
      </c>
      <c r="AZ820" s="124">
        <f t="shared" ref="AZ820" si="4291">IF(AY820&gt;0,AY820-1,0)</f>
        <v>0</v>
      </c>
      <c r="BA820" s="124">
        <f t="shared" ref="BA820" si="4292">IF(AZ820&gt;0,AZ820-1,0)</f>
        <v>0</v>
      </c>
      <c r="BB820" s="124">
        <f t="shared" ref="BB820" si="4293">IF(BA820&gt;0,BA820-1,0)</f>
        <v>0</v>
      </c>
      <c r="BC820" s="124">
        <f t="shared" ref="BC820" si="4294">IF(BB820&gt;0,BB820-1,0)</f>
        <v>0</v>
      </c>
      <c r="BD820" s="124">
        <f t="shared" ref="BD820" si="4295">IF(BC820&gt;0,BC820-1,0)</f>
        <v>0</v>
      </c>
      <c r="BE820" s="124">
        <f t="shared" ref="BE820" si="4296">IF(BD820&gt;0,BD820-1,0)</f>
        <v>0</v>
      </c>
      <c r="BF820" s="124">
        <f t="shared" ref="BF820" si="4297">IF(BE820&gt;0,BE820-1,0)</f>
        <v>0</v>
      </c>
      <c r="BG820" s="124">
        <f t="shared" ref="BG820" si="4298">IF(BF820&gt;0,BF820-1,0)</f>
        <v>0</v>
      </c>
      <c r="BH820" s="124">
        <f t="shared" ref="BH820" si="4299">IF(BG820&gt;0,BG820-1,0)</f>
        <v>0</v>
      </c>
      <c r="BI820" s="124">
        <f t="shared" ref="BI820" si="4300">IF(BH820&gt;0,BH820-1,0)</f>
        <v>0</v>
      </c>
      <c r="BJ820" s="124">
        <f t="shared" ref="BJ820" si="4301">IF(BI820&gt;0,BI820-1,0)</f>
        <v>0</v>
      </c>
      <c r="BK820" s="124">
        <f t="shared" ref="BK820" si="4302">IF(BJ820&gt;0,BJ820-1,0)</f>
        <v>0</v>
      </c>
      <c r="BL820" s="124">
        <f t="shared" ref="BL820" si="4303">IF(BK820&gt;0,BK820-1,0)</f>
        <v>0</v>
      </c>
      <c r="BM820" s="124">
        <f t="shared" ref="BM820" si="4304">IF(BL820&gt;0,BL820-1,0)</f>
        <v>0</v>
      </c>
      <c r="BN820" s="124">
        <f t="shared" ref="BN820" si="4305">IF(BM820&gt;0,BM820-1,0)</f>
        <v>0</v>
      </c>
      <c r="BO820" s="124">
        <f t="shared" ref="BO820" si="4306">IF(BN820&gt;0,BN820-1,0)</f>
        <v>0</v>
      </c>
      <c r="BP820" s="124">
        <f t="shared" ref="BP820" si="4307">IF(BO820&gt;0,BO820-1,0)</f>
        <v>0</v>
      </c>
      <c r="BQ820" s="124">
        <f t="shared" ref="BQ820" si="4308">IF(BP820&gt;0,BP820-1,0)</f>
        <v>0</v>
      </c>
      <c r="BR820" s="124">
        <f t="shared" ref="BR820" si="4309">IF(BQ820&gt;0,BQ820-1,0)</f>
        <v>0</v>
      </c>
    </row>
    <row r="821" spans="1:70" s="124" customFormat="1">
      <c r="D821" s="190"/>
      <c r="E821" s="190"/>
      <c r="F821" s="190"/>
      <c r="G821" s="190"/>
      <c r="H821" s="190">
        <f>B819</f>
        <v>6129000</v>
      </c>
      <c r="I821" s="190">
        <f>H825</f>
        <v>6013873.4533802308</v>
      </c>
      <c r="J821" s="190">
        <f t="shared" ref="J821" si="4310">I825</f>
        <v>5892086.0137060322</v>
      </c>
      <c r="K821" s="190">
        <f t="shared" ref="K821" si="4311">J825</f>
        <v>5763252.3007363975</v>
      </c>
      <c r="L821" s="190">
        <f t="shared" ref="L821" si="4312">K825</f>
        <v>5626964.6372306626</v>
      </c>
      <c r="M821" s="190">
        <f t="shared" ref="M821" si="4313">L825</f>
        <v>5482791.7589078099</v>
      </c>
      <c r="N821" s="190">
        <f t="shared" ref="N821" si="4314">M825</f>
        <v>5330277.4497677069</v>
      </c>
      <c r="O821" s="190">
        <f t="shared" ref="O821" si="4315">N825</f>
        <v>5168939.0984559264</v>
      </c>
      <c r="P821" s="190">
        <f t="shared" ref="P821" si="4316">O825</f>
        <v>4998266.1711039636</v>
      </c>
      <c r="Q821" s="190">
        <f t="shared" ref="Q821" si="4317">P825</f>
        <v>4817718.5958123524</v>
      </c>
      <c r="R821" s="190">
        <f t="shared" ref="R821" si="4318">Q825</f>
        <v>4626725.0536645828</v>
      </c>
      <c r="S821" s="190">
        <f t="shared" ref="S821" si="4319">R825</f>
        <v>4424681.1708639786</v>
      </c>
      <c r="T821" s="190">
        <f t="shared" ref="T821" si="4320">S825</f>
        <v>4210947.6062727682</v>
      </c>
      <c r="U821" s="190">
        <f t="shared" ref="U821" si="4321">T825</f>
        <v>3984848.0283016376</v>
      </c>
      <c r="V821" s="190">
        <f t="shared" ref="V821" si="4322">U825</f>
        <v>3745666.9747478915</v>
      </c>
      <c r="W821" s="190">
        <f t="shared" ref="W821" si="4323">V825</f>
        <v>3492647.5888099642</v>
      </c>
      <c r="X821" s="190">
        <f t="shared" ref="X821" si="4324">W825</f>
        <v>3224989.2241141996</v>
      </c>
      <c r="Y821" s="190">
        <f t="shared" ref="Y821" si="4325">X825</f>
        <v>2941844.9111753232</v>
      </c>
      <c r="Z821" s="190">
        <f t="shared" ref="Z821" si="4326">Y825</f>
        <v>2642318.6772735547</v>
      </c>
      <c r="AA821" s="190">
        <f t="shared" ref="AA821" si="4327">Z825</f>
        <v>2325462.7112674695</v>
      </c>
      <c r="AB821" s="190">
        <f t="shared" ref="AB821" si="4328">AA825</f>
        <v>1990274.364371032</v>
      </c>
      <c r="AC821" s="190">
        <f t="shared" ref="AC821" si="4329">AB825</f>
        <v>1635692.9774041579</v>
      </c>
      <c r="AD821" s="190">
        <f t="shared" ref="AD821" si="4330">AC825</f>
        <v>1260596.5244770574</v>
      </c>
      <c r="AE821" s="190">
        <f t="shared" ref="AE821" si="4331">AD825</f>
        <v>863798.06248774612</v>
      </c>
      <c r="AF821" s="190">
        <f t="shared" ref="AF821" si="4332">AE825</f>
        <v>444041.97519762471</v>
      </c>
      <c r="AG821" s="190">
        <f t="shared" ref="AG821" si="4333">AF825</f>
        <v>3.3760443329811096E-9</v>
      </c>
      <c r="AH821" s="190" t="e">
        <f t="shared" ref="AH821" si="4334">AG825</f>
        <v>#N/A</v>
      </c>
      <c r="AI821" s="190" t="e">
        <f t="shared" ref="AI821" si="4335">AH825</f>
        <v>#N/A</v>
      </c>
      <c r="AJ821" s="190" t="e">
        <f t="shared" ref="AJ821" si="4336">AI825</f>
        <v>#N/A</v>
      </c>
      <c r="AK821" s="190" t="e">
        <f t="shared" ref="AK821" si="4337">AJ825</f>
        <v>#N/A</v>
      </c>
      <c r="AL821" s="190" t="e">
        <f t="shared" ref="AL821" si="4338">AK825</f>
        <v>#N/A</v>
      </c>
      <c r="AM821" s="190" t="e">
        <f t="shared" ref="AM821" si="4339">AL825</f>
        <v>#N/A</v>
      </c>
      <c r="AN821" s="190" t="e">
        <f t="shared" ref="AN821" si="4340">AM825</f>
        <v>#N/A</v>
      </c>
      <c r="AO821" s="190" t="e">
        <f t="shared" ref="AO821" si="4341">AN825</f>
        <v>#N/A</v>
      </c>
      <c r="AP821" s="190" t="e">
        <f t="shared" ref="AP821" si="4342">AO825</f>
        <v>#N/A</v>
      </c>
      <c r="AQ821" s="190" t="e">
        <f t="shared" ref="AQ821" si="4343">AP825</f>
        <v>#N/A</v>
      </c>
      <c r="AR821" s="190" t="e">
        <f t="shared" ref="AR821" si="4344">AQ825</f>
        <v>#N/A</v>
      </c>
      <c r="AS821" s="190" t="e">
        <f t="shared" ref="AS821" si="4345">AR825</f>
        <v>#N/A</v>
      </c>
      <c r="AT821" s="190" t="e">
        <f t="shared" ref="AT821" si="4346">AS825</f>
        <v>#N/A</v>
      </c>
      <c r="AU821" s="190" t="e">
        <f t="shared" ref="AU821" si="4347">AT825</f>
        <v>#N/A</v>
      </c>
      <c r="AV821" s="190" t="e">
        <f t="shared" ref="AV821" si="4348">AU825</f>
        <v>#N/A</v>
      </c>
      <c r="AW821" s="190" t="e">
        <f t="shared" ref="AW821" si="4349">AV825</f>
        <v>#N/A</v>
      </c>
      <c r="AX821" s="190" t="e">
        <f t="shared" ref="AX821" si="4350">AW825</f>
        <v>#N/A</v>
      </c>
      <c r="AY821" s="190" t="e">
        <f t="shared" ref="AY821" si="4351">AX825</f>
        <v>#N/A</v>
      </c>
      <c r="AZ821" s="190" t="e">
        <f t="shared" ref="AZ821" si="4352">AY825</f>
        <v>#N/A</v>
      </c>
      <c r="BA821" s="190" t="e">
        <f t="shared" ref="BA821" si="4353">AZ825</f>
        <v>#N/A</v>
      </c>
      <c r="BB821" s="190" t="e">
        <f t="shared" ref="BB821" si="4354">BA825</f>
        <v>#N/A</v>
      </c>
      <c r="BC821" s="190" t="e">
        <f t="shared" ref="BC821" si="4355">BB825</f>
        <v>#N/A</v>
      </c>
      <c r="BD821" s="190" t="e">
        <f t="shared" ref="BD821" si="4356">BC825</f>
        <v>#N/A</v>
      </c>
      <c r="BE821" s="190" t="e">
        <f t="shared" ref="BE821" si="4357">BD825</f>
        <v>#N/A</v>
      </c>
      <c r="BF821" s="190" t="e">
        <f t="shared" ref="BF821" si="4358">BE825</f>
        <v>#N/A</v>
      </c>
      <c r="BG821" s="190" t="e">
        <f t="shared" ref="BG821" si="4359">BF825</f>
        <v>#N/A</v>
      </c>
      <c r="BH821" s="190" t="e">
        <f t="shared" ref="BH821" si="4360">BG825</f>
        <v>#N/A</v>
      </c>
      <c r="BI821" s="190" t="e">
        <f t="shared" ref="BI821" si="4361">BH825</f>
        <v>#N/A</v>
      </c>
      <c r="BJ821" s="190" t="e">
        <f t="shared" ref="BJ821" si="4362">BI825</f>
        <v>#N/A</v>
      </c>
      <c r="BK821" s="190" t="e">
        <f t="shared" ref="BK821" si="4363">BJ825</f>
        <v>#N/A</v>
      </c>
      <c r="BL821" s="190" t="e">
        <f t="shared" ref="BL821" si="4364">BK825</f>
        <v>#N/A</v>
      </c>
      <c r="BM821" s="190" t="e">
        <f t="shared" ref="BM821" si="4365">BL825</f>
        <v>#N/A</v>
      </c>
      <c r="BN821" s="190" t="e">
        <f t="shared" ref="BN821" si="4366">BM825</f>
        <v>#N/A</v>
      </c>
      <c r="BO821" s="124" t="e">
        <f t="shared" ref="BO821" si="4367">BN825</f>
        <v>#N/A</v>
      </c>
      <c r="BP821" s="124" t="e">
        <f t="shared" ref="BP821" si="4368">BO825</f>
        <v>#N/A</v>
      </c>
      <c r="BQ821" s="124" t="e">
        <f t="shared" ref="BQ821" si="4369">BP825</f>
        <v>#N/A</v>
      </c>
      <c r="BR821" s="124" t="e">
        <f t="shared" ref="BR821" si="4370">BQ825</f>
        <v>#N/A</v>
      </c>
    </row>
    <row r="822" spans="1:70" s="124" customFormat="1">
      <c r="C822" s="124" t="s">
        <v>29</v>
      </c>
      <c r="D822" s="190"/>
      <c r="E822" s="190"/>
      <c r="F822" s="190"/>
      <c r="G822" s="190"/>
      <c r="H822" s="190">
        <f>IF($H820&gt;=1,($B819/HLOOKUP($H820,'Annuity Cal'!$H$7:$BE$11,2,FALSE))*HLOOKUP(H820,'Annuity Cal'!$H$7:$BE$11,3,FALSE),(IF(H820&lt;=(-1),H820,0)))</f>
        <v>115126.54661976948</v>
      </c>
      <c r="I822" s="190">
        <f>IF($H820&gt;=1,($B819/HLOOKUP($H820,'Annuity Cal'!$H$7:$BE$11,2,FALSE))*HLOOKUP(I820,'Annuity Cal'!$H$7:$BE$11,3,FALSE),(IF(I820&lt;=(-1),I820,0)))</f>
        <v>121787.43967419901</v>
      </c>
      <c r="J822" s="190">
        <f>IF($H820&gt;=1,($B819/HLOOKUP($H820,'Annuity Cal'!$H$7:$BE$11,2,FALSE))*HLOOKUP(J820,'Annuity Cal'!$H$7:$BE$11,3,FALSE),(IF(J820&lt;=(-1),J820,0)))</f>
        <v>128833.71296963481</v>
      </c>
      <c r="K822" s="190">
        <f>IF($H820&gt;=1,($B819/HLOOKUP($H820,'Annuity Cal'!$H$7:$BE$11,2,FALSE))*HLOOKUP(K820,'Annuity Cal'!$H$7:$BE$11,3,FALSE),(IF(K820&lt;=(-1),K820,0)))</f>
        <v>136287.66350573511</v>
      </c>
      <c r="L822" s="190">
        <f>IF($H820&gt;=1,($B819/HLOOKUP($H820,'Annuity Cal'!$H$7:$BE$11,2,FALSE))*HLOOKUP(L820,'Annuity Cal'!$H$7:$BE$11,3,FALSE),(IF(L820&lt;=(-1),L820,0)))</f>
        <v>144172.87832285263</v>
      </c>
      <c r="M822" s="190">
        <f>IF($H820&gt;=1,($B819/HLOOKUP($H820,'Annuity Cal'!$H$7:$BE$11,2,FALSE))*HLOOKUP(M820,'Annuity Cal'!$H$7:$BE$11,3,FALSE),(IF(M820&lt;=(-1),M820,0)))</f>
        <v>152514.30914010337</v>
      </c>
      <c r="N822" s="190">
        <f>IF($H820&gt;=1,($B819/HLOOKUP($H820,'Annuity Cal'!$H$7:$BE$11,2,FALSE))*HLOOKUP(N820,'Annuity Cal'!$H$7:$BE$11,3,FALSE),(IF(N820&lt;=(-1),N820,0)))</f>
        <v>161338.3513117808</v>
      </c>
      <c r="O822" s="190">
        <f>IF($H820&gt;=1,($B819/HLOOKUP($H820,'Annuity Cal'!$H$7:$BE$11,2,FALSE))*HLOOKUP(O820,'Annuity Cal'!$H$7:$BE$11,3,FALSE),(IF(O820&lt;=(-1),O820,0)))</f>
        <v>170672.92735196237</v>
      </c>
      <c r="P822" s="190">
        <f>IF($H820&gt;=1,($B819/HLOOKUP($H820,'Annuity Cal'!$H$7:$BE$11,2,FALSE))*HLOOKUP(P820,'Annuity Cal'!$H$7:$BE$11,3,FALSE),(IF(P820&lt;=(-1),P820,0)))</f>
        <v>180547.57529161163</v>
      </c>
      <c r="Q822" s="190">
        <f>IF($H820&gt;=1,($B819/HLOOKUP($H820,'Annuity Cal'!$H$7:$BE$11,2,FALSE))*HLOOKUP(Q820,'Annuity Cal'!$H$7:$BE$11,3,FALSE),(IF(Q820&lt;=(-1),Q820,0)))</f>
        <v>190993.54214776916</v>
      </c>
      <c r="R822" s="190">
        <f>IF($H820&gt;=1,($B819/HLOOKUP($H820,'Annuity Cal'!$H$7:$BE$11,2,FALSE))*HLOOKUP(R820,'Annuity Cal'!$H$7:$BE$11,3,FALSE),(IF(R820&lt;=(-1),R820,0)))</f>
        <v>202043.88280060436</v>
      </c>
      <c r="S822" s="190">
        <f>IF($H820&gt;=1,($B819/HLOOKUP($H820,'Annuity Cal'!$H$7:$BE$11,2,FALSE))*HLOOKUP(S820,'Annuity Cal'!$H$7:$BE$11,3,FALSE),(IF(S820&lt;=(-1),S820,0)))</f>
        <v>213733.56459121077</v>
      </c>
      <c r="T822" s="190">
        <f>IF($H820&gt;=1,($B819/HLOOKUP($H820,'Annuity Cal'!$H$7:$BE$11,2,FALSE))*HLOOKUP(T820,'Annuity Cal'!$H$7:$BE$11,3,FALSE),(IF(T820&lt;=(-1),T820,0)))</f>
        <v>226099.57797113078</v>
      </c>
      <c r="U822" s="190">
        <f>IF($H820&gt;=1,($B819/HLOOKUP($H820,'Annuity Cal'!$H$7:$BE$11,2,FALSE))*HLOOKUP(U820,'Annuity Cal'!$H$7:$BE$11,3,FALSE),(IF(U820&lt;=(-1),U820,0)))</f>
        <v>239181.05355374623</v>
      </c>
      <c r="V822" s="190">
        <f>IF($H820&gt;=1,($B819/HLOOKUP($H820,'Annuity Cal'!$H$7:$BE$11,2,FALSE))*HLOOKUP(V820,'Annuity Cal'!$H$7:$BE$11,3,FALSE),(IF(V820&lt;=(-1),V820,0)))</f>
        <v>253019.38593792732</v>
      </c>
      <c r="W822" s="190">
        <f>IF($H820&gt;=1,($B819/HLOOKUP($H820,'Annuity Cal'!$H$7:$BE$11,2,FALSE))*HLOOKUP(W820,'Annuity Cal'!$H$7:$BE$11,3,FALSE),(IF(W820&lt;=(-1),W820,0)))</f>
        <v>267658.36469576455</v>
      </c>
      <c r="X822" s="190">
        <f>IF($H820&gt;=1,($B819/HLOOKUP($H820,'Annuity Cal'!$H$7:$BE$11,2,FALSE))*HLOOKUP(X820,'Annuity Cal'!$H$7:$BE$11,3,FALSE),(IF(X820&lt;=(-1),X820,0)))</f>
        <v>283144.31293887662</v>
      </c>
      <c r="Y822" s="190">
        <f>IF($H820&gt;=1,($B819/HLOOKUP($H820,'Annuity Cal'!$H$7:$BE$11,2,FALSE))*HLOOKUP(Y820,'Annuity Cal'!$H$7:$BE$11,3,FALSE),(IF(Y820&lt;=(-1),Y820,0)))</f>
        <v>299526.23390176869</v>
      </c>
      <c r="Z822" s="190">
        <f>IF($H820&gt;=1,($B819/HLOOKUP($H820,'Annuity Cal'!$H$7:$BE$11,2,FALSE))*HLOOKUP(Z820,'Annuity Cal'!$H$7:$BE$11,3,FALSE),(IF(Z820&lt;=(-1),Z820,0)))</f>
        <v>316855.96600608539</v>
      </c>
      <c r="AA822" s="190">
        <f>IF($H820&gt;=1,($B819/HLOOKUP($H820,'Annuity Cal'!$H$7:$BE$11,2,FALSE))*HLOOKUP(AA820,'Annuity Cal'!$H$7:$BE$11,3,FALSE),(IF(AA820&lt;=(-1),AA820,0)))</f>
        <v>335188.34689643746</v>
      </c>
      <c r="AB822" s="190">
        <f>IF($H820&gt;=1,($B819/HLOOKUP($H820,'Annuity Cal'!$H$7:$BE$11,2,FALSE))*HLOOKUP(AB820,'Annuity Cal'!$H$7:$BE$11,3,FALSE),(IF(AB820&lt;=(-1),AB820,0)))</f>
        <v>354581.38696687412</v>
      </c>
      <c r="AC822" s="190">
        <f>IF($H820&gt;=1,($B819/HLOOKUP($H820,'Annuity Cal'!$H$7:$BE$11,2,FALSE))*HLOOKUP(AC820,'Annuity Cal'!$H$7:$BE$11,3,FALSE),(IF(AC820&lt;=(-1),AC820,0)))</f>
        <v>375096.45292710047</v>
      </c>
      <c r="AD822" s="190">
        <f>IF($H820&gt;=1,($B819/HLOOKUP($H820,'Annuity Cal'!$H$7:$BE$11,2,FALSE))*HLOOKUP(AD820,'Annuity Cal'!$H$7:$BE$11,3,FALSE),(IF(AD820&lt;=(-1),AD820,0)))</f>
        <v>396798.46198931133</v>
      </c>
      <c r="AE822" s="190">
        <f>IF($H820&gt;=1,($B819/HLOOKUP($H820,'Annuity Cal'!$H$7:$BE$11,2,FALSE))*HLOOKUP(AE820,'Annuity Cal'!$H$7:$BE$11,3,FALSE),(IF(AE820&lt;=(-1),AE820,0)))</f>
        <v>419756.08729012142</v>
      </c>
      <c r="AF822" s="190">
        <f>IF($H820&gt;=1,($B819/HLOOKUP($H820,'Annuity Cal'!$H$7:$BE$11,2,FALSE))*HLOOKUP(AF820,'Annuity Cal'!$H$7:$BE$11,3,FALSE),(IF(AF820&lt;=(-1),AF820,0)))</f>
        <v>444041.97519762133</v>
      </c>
      <c r="AG822" s="190" t="e">
        <f>IF($H820&gt;=1,($B819/HLOOKUP($H820,'Annuity Cal'!$H$7:$BE$11,2,FALSE))*HLOOKUP(AG820,'Annuity Cal'!$H$7:$BE$11,3,FALSE),(IF(AG820&lt;=(-1),AG820,0)))</f>
        <v>#N/A</v>
      </c>
      <c r="AH822" s="190" t="e">
        <f>IF($H820&gt;=1,($B819/HLOOKUP($H820,'Annuity Cal'!$H$7:$BE$11,2,FALSE))*HLOOKUP(AH820,'Annuity Cal'!$H$7:$BE$11,3,FALSE),(IF(AH820&lt;=(-1),AH820,0)))</f>
        <v>#N/A</v>
      </c>
      <c r="AI822" s="190" t="e">
        <f>IF($H820&gt;=1,($B819/HLOOKUP($H820,'Annuity Cal'!$H$7:$BE$11,2,FALSE))*HLOOKUP(AI820,'Annuity Cal'!$H$7:$BE$11,3,FALSE),(IF(AI820&lt;=(-1),AI820,0)))</f>
        <v>#N/A</v>
      </c>
      <c r="AJ822" s="190" t="e">
        <f>IF($H820&gt;=1,($B819/HLOOKUP($H820,'Annuity Cal'!$H$7:$BE$11,2,FALSE))*HLOOKUP(AJ820,'Annuity Cal'!$H$7:$BE$11,3,FALSE),(IF(AJ820&lt;=(-1),AJ820,0)))</f>
        <v>#N/A</v>
      </c>
      <c r="AK822" s="190" t="e">
        <f>IF($H820&gt;=1,($B819/HLOOKUP($H820,'Annuity Cal'!$H$7:$BE$11,2,FALSE))*HLOOKUP(AK820,'Annuity Cal'!$H$7:$BE$11,3,FALSE),(IF(AK820&lt;=(-1),AK820,0)))</f>
        <v>#N/A</v>
      </c>
      <c r="AL822" s="190" t="e">
        <f>IF($H820&gt;=1,($B819/HLOOKUP($H820,'Annuity Cal'!$H$7:$BE$11,2,FALSE))*HLOOKUP(AL820,'Annuity Cal'!$H$7:$BE$11,3,FALSE),(IF(AL820&lt;=(-1),AL820,0)))</f>
        <v>#N/A</v>
      </c>
      <c r="AM822" s="190" t="e">
        <f>IF($H820&gt;=1,($B819/HLOOKUP($H820,'Annuity Cal'!$H$7:$BE$11,2,FALSE))*HLOOKUP(AM820,'Annuity Cal'!$H$7:$BE$11,3,FALSE),(IF(AM820&lt;=(-1),AM820,0)))</f>
        <v>#N/A</v>
      </c>
      <c r="AN822" s="190" t="e">
        <f>IF($H820&gt;=1,($B819/HLOOKUP($H820,'Annuity Cal'!$H$7:$BE$11,2,FALSE))*HLOOKUP(AN820,'Annuity Cal'!$H$7:$BE$11,3,FALSE),(IF(AN820&lt;=(-1),AN820,0)))</f>
        <v>#N/A</v>
      </c>
      <c r="AO822" s="190" t="e">
        <f>IF($H820&gt;=1,($B819/HLOOKUP($H820,'Annuity Cal'!$H$7:$BE$11,2,FALSE))*HLOOKUP(AO820,'Annuity Cal'!$H$7:$BE$11,3,FALSE),(IF(AO820&lt;=(-1),AO820,0)))</f>
        <v>#N/A</v>
      </c>
      <c r="AP822" s="190" t="e">
        <f>IF($H820&gt;=1,($B819/HLOOKUP($H820,'Annuity Cal'!$H$7:$BE$11,2,FALSE))*HLOOKUP(AP820,'Annuity Cal'!$H$7:$BE$11,3,FALSE),(IF(AP820&lt;=(-1),AP820,0)))</f>
        <v>#N/A</v>
      </c>
      <c r="AQ822" s="190" t="e">
        <f>IF($H820&gt;=1,($B819/HLOOKUP($H820,'Annuity Cal'!$H$7:$BE$11,2,FALSE))*HLOOKUP(AQ820,'Annuity Cal'!$H$7:$BE$11,3,FALSE),(IF(AQ820&lt;=(-1),AQ820,0)))</f>
        <v>#N/A</v>
      </c>
      <c r="AR822" s="190" t="e">
        <f>IF($H820&gt;=1,($B819/HLOOKUP($H820,'Annuity Cal'!$H$7:$BE$11,2,FALSE))*HLOOKUP(AR820,'Annuity Cal'!$H$7:$BE$11,3,FALSE),(IF(AR820&lt;=(-1),AR820,0)))</f>
        <v>#N/A</v>
      </c>
      <c r="AS822" s="190" t="e">
        <f>IF($H820&gt;=1,($B819/HLOOKUP($H820,'Annuity Cal'!$H$7:$BE$11,2,FALSE))*HLOOKUP(AS820,'Annuity Cal'!$H$7:$BE$11,3,FALSE),(IF(AS820&lt;=(-1),AS820,0)))</f>
        <v>#N/A</v>
      </c>
      <c r="AT822" s="190" t="e">
        <f>IF($H820&gt;=1,($B819/HLOOKUP($H820,'Annuity Cal'!$H$7:$BE$11,2,FALSE))*HLOOKUP(AT820,'Annuity Cal'!$H$7:$BE$11,3,FALSE),(IF(AT820&lt;=(-1),AT820,0)))</f>
        <v>#N/A</v>
      </c>
      <c r="AU822" s="190" t="e">
        <f>IF($H820&gt;=1,($B819/HLOOKUP($H820,'Annuity Cal'!$H$7:$BE$11,2,FALSE))*HLOOKUP(AU820,'Annuity Cal'!$H$7:$BE$11,3,FALSE),(IF(AU820&lt;=(-1),AU820,0)))</f>
        <v>#N/A</v>
      </c>
      <c r="AV822" s="190" t="e">
        <f>IF($H820&gt;=1,($B819/HLOOKUP($H820,'Annuity Cal'!$H$7:$BE$11,2,FALSE))*HLOOKUP(AV820,'Annuity Cal'!$H$7:$BE$11,3,FALSE),(IF(AV820&lt;=(-1),AV820,0)))</f>
        <v>#N/A</v>
      </c>
      <c r="AW822" s="190" t="e">
        <f>IF($H820&gt;=1,($B819/HLOOKUP($H820,'Annuity Cal'!$H$7:$BE$11,2,FALSE))*HLOOKUP(AW820,'Annuity Cal'!$H$7:$BE$11,3,FALSE),(IF(AW820&lt;=(-1),AW820,0)))</f>
        <v>#N/A</v>
      </c>
      <c r="AX822" s="190" t="e">
        <f>IF($H820&gt;=1,($B819/HLOOKUP($H820,'Annuity Cal'!$H$7:$BE$11,2,FALSE))*HLOOKUP(AX820,'Annuity Cal'!$H$7:$BE$11,3,FALSE),(IF(AX820&lt;=(-1),AX820,0)))</f>
        <v>#N/A</v>
      </c>
      <c r="AY822" s="190" t="e">
        <f>IF($H820&gt;=1,($B819/HLOOKUP($H820,'Annuity Cal'!$H$7:$BE$11,2,FALSE))*HLOOKUP(AY820,'Annuity Cal'!$H$7:$BE$11,3,FALSE),(IF(AY820&lt;=(-1),AY820,0)))</f>
        <v>#N/A</v>
      </c>
      <c r="AZ822" s="190" t="e">
        <f>IF($H820&gt;=1,($B819/HLOOKUP($H820,'Annuity Cal'!$H$7:$BE$11,2,FALSE))*HLOOKUP(AZ820,'Annuity Cal'!$H$7:$BE$11,3,FALSE),(IF(AZ820&lt;=(-1),AZ820,0)))</f>
        <v>#N/A</v>
      </c>
      <c r="BA822" s="190" t="e">
        <f>IF($H820&gt;=1,($B819/HLOOKUP($H820,'Annuity Cal'!$H$7:$BE$11,2,FALSE))*HLOOKUP(BA820,'Annuity Cal'!$H$7:$BE$11,3,FALSE),(IF(BA820&lt;=(-1),BA820,0)))</f>
        <v>#N/A</v>
      </c>
      <c r="BB822" s="190" t="e">
        <f>IF($H820&gt;=1,($B819/HLOOKUP($H820,'Annuity Cal'!$H$7:$BE$11,2,FALSE))*HLOOKUP(BB820,'Annuity Cal'!$H$7:$BE$11,3,FALSE),(IF(BB820&lt;=(-1),BB820,0)))</f>
        <v>#N/A</v>
      </c>
      <c r="BC822" s="190" t="e">
        <f>IF($H820&gt;=1,($B819/HLOOKUP($H820,'Annuity Cal'!$H$7:$BE$11,2,FALSE))*HLOOKUP(BC820,'Annuity Cal'!$H$7:$BE$11,3,FALSE),(IF(BC820&lt;=(-1),BC820,0)))</f>
        <v>#N/A</v>
      </c>
      <c r="BD822" s="190" t="e">
        <f>IF($H820&gt;=1,($B819/HLOOKUP($H820,'Annuity Cal'!$H$7:$BE$11,2,FALSE))*HLOOKUP(BD820,'Annuity Cal'!$H$7:$BE$11,3,FALSE),(IF(BD820&lt;=(-1),BD820,0)))</f>
        <v>#N/A</v>
      </c>
      <c r="BE822" s="190" t="e">
        <f>IF($H820&gt;=1,($B819/HLOOKUP($H820,'Annuity Cal'!$H$7:$BE$11,2,FALSE))*HLOOKUP(BE820,'Annuity Cal'!$H$7:$BE$11,3,FALSE),(IF(BE820&lt;=(-1),BE820,0)))</f>
        <v>#N/A</v>
      </c>
      <c r="BF822" s="190" t="e">
        <f>IF($H820&gt;=1,($B819/HLOOKUP($H820,'Annuity Cal'!$H$7:$BE$11,2,FALSE))*HLOOKUP(BF820,'Annuity Cal'!$H$7:$BE$11,3,FALSE),(IF(BF820&lt;=(-1),BF820,0)))</f>
        <v>#N/A</v>
      </c>
      <c r="BG822" s="190" t="e">
        <f>IF($H820&gt;=1,($B819/HLOOKUP($H820,'Annuity Cal'!$H$7:$BE$11,2,FALSE))*HLOOKUP(BG820,'Annuity Cal'!$H$7:$BE$11,3,FALSE),(IF(BG820&lt;=(-1),BG820,0)))</f>
        <v>#N/A</v>
      </c>
      <c r="BH822" s="190" t="e">
        <f>IF($H820&gt;=1,($B819/HLOOKUP($H820,'Annuity Cal'!$H$7:$BE$11,2,FALSE))*HLOOKUP(BH820,'Annuity Cal'!$H$7:$BE$11,3,FALSE),(IF(BH820&lt;=(-1),BH820,0)))</f>
        <v>#N/A</v>
      </c>
      <c r="BI822" s="190" t="e">
        <f>IF($H820&gt;=1,($B819/HLOOKUP($H820,'Annuity Cal'!$H$7:$BE$11,2,FALSE))*HLOOKUP(BI820,'Annuity Cal'!$H$7:$BE$11,3,FALSE),(IF(BI820&lt;=(-1),BI820,0)))</f>
        <v>#N/A</v>
      </c>
      <c r="BJ822" s="190" t="e">
        <f>IF($H820&gt;=1,($B819/HLOOKUP($H820,'Annuity Cal'!$H$7:$BE$11,2,FALSE))*HLOOKUP(BJ820,'Annuity Cal'!$H$7:$BE$11,3,FALSE),(IF(BJ820&lt;=(-1),BJ820,0)))</f>
        <v>#N/A</v>
      </c>
      <c r="BK822" s="190" t="e">
        <f>IF($H820&gt;=1,($B819/HLOOKUP($H820,'Annuity Cal'!$H$7:$BE$11,2,FALSE))*HLOOKUP(BK820,'Annuity Cal'!$H$7:$BE$11,3,FALSE),(IF(BK820&lt;=(-1),BK820,0)))</f>
        <v>#N/A</v>
      </c>
      <c r="BL822" s="190" t="e">
        <f>IF($H820&gt;=1,($B819/HLOOKUP($H820,'Annuity Cal'!$H$7:$BE$11,2,FALSE))*HLOOKUP(BL820,'Annuity Cal'!$H$7:$BE$11,3,FALSE),(IF(BL820&lt;=(-1),BL820,0)))</f>
        <v>#N/A</v>
      </c>
      <c r="BM822" s="190" t="e">
        <f>IF($H820&gt;=1,($B819/HLOOKUP($H820,'Annuity Cal'!$H$7:$BE$11,2,FALSE))*HLOOKUP(BM820,'Annuity Cal'!$H$7:$BE$11,3,FALSE),(IF(BM820&lt;=(-1),BM820,0)))</f>
        <v>#N/A</v>
      </c>
      <c r="BN822" s="190" t="e">
        <f>IF($H820&gt;=1,($B819/HLOOKUP($H820,'Annuity Cal'!$H$7:$BE$11,2,FALSE))*HLOOKUP(BN820,'Annuity Cal'!$H$7:$BE$11,3,FALSE),(IF(BN820&lt;=(-1),BN820,0)))</f>
        <v>#N/A</v>
      </c>
      <c r="BO822" s="124" t="e">
        <f>IF($H820&gt;=1,($B819/HLOOKUP($H820,'Annuity Cal'!$H$7:$BE$11,2,FALSE))*HLOOKUP(BO820,'Annuity Cal'!$H$7:$BE$11,3,FALSE),(IF(BO820&lt;=(-1),BO820,0)))</f>
        <v>#N/A</v>
      </c>
      <c r="BP822" s="124" t="e">
        <f>IF($H820&gt;=1,($B819/HLOOKUP($H820,'Annuity Cal'!$H$7:$BE$11,2,FALSE))*HLOOKUP(BP820,'Annuity Cal'!$H$7:$BE$11,3,FALSE),(IF(BP820&lt;=(-1),BP820,0)))</f>
        <v>#N/A</v>
      </c>
      <c r="BQ822" s="124" t="e">
        <f>IF($H820&gt;=1,($B819/HLOOKUP($H820,'Annuity Cal'!$H$7:$BE$11,2,FALSE))*HLOOKUP(BQ820,'Annuity Cal'!$H$7:$BE$11,3,FALSE),(IF(BQ820&lt;=(-1),BQ820,0)))</f>
        <v>#N/A</v>
      </c>
      <c r="BR822" s="124" t="e">
        <f>IF($H820&gt;=1,($B819/HLOOKUP($H820,'Annuity Cal'!$H$7:$BE$11,2,FALSE))*HLOOKUP(BR820,'Annuity Cal'!$H$7:$BE$11,3,FALSE),(IF(BR820&lt;=(-1),BR820,0)))</f>
        <v>#N/A</v>
      </c>
    </row>
    <row r="823" spans="1:70" s="124" customFormat="1">
      <c r="C823" s="124" t="s">
        <v>31</v>
      </c>
      <c r="D823" s="190"/>
      <c r="E823" s="190"/>
      <c r="F823" s="190"/>
      <c r="G823" s="190"/>
      <c r="H823" s="190">
        <f>IF($H820&gt;=1,($B819/HLOOKUP($H820,'Annuity Cal'!$H$7:$BE$11,2,FALSE))*HLOOKUP(H820,'Annuity Cal'!$H$7:$BE$11,4,FALSE),(IF(H820&lt;=(-1),H820,0)))</f>
        <v>341399.7742880244</v>
      </c>
      <c r="I823" s="190">
        <f>IF($H820&gt;=1,($B819/HLOOKUP($H820,'Annuity Cal'!$H$7:$BE$11,2,FALSE))*HLOOKUP(I820,'Annuity Cal'!$H$7:$BE$11,4,FALSE),(IF(I820&lt;=(-1),I820,0)))</f>
        <v>334738.8812335949</v>
      </c>
      <c r="J823" s="190">
        <f>IF($H820&gt;=1,($B819/HLOOKUP($H820,'Annuity Cal'!$H$7:$BE$11,2,FALSE))*HLOOKUP(J820,'Annuity Cal'!$H$7:$BE$11,4,FALSE),(IF(J820&lt;=(-1),J820,0)))</f>
        <v>327692.60793815914</v>
      </c>
      <c r="K823" s="190">
        <f>IF($H820&gt;=1,($B819/HLOOKUP($H820,'Annuity Cal'!$H$7:$BE$11,2,FALSE))*HLOOKUP(K820,'Annuity Cal'!$H$7:$BE$11,4,FALSE),(IF(K820&lt;=(-1),K820,0)))</f>
        <v>320238.65740205877</v>
      </c>
      <c r="L823" s="190">
        <f>IF($H820&gt;=1,($B819/HLOOKUP($H820,'Annuity Cal'!$H$7:$BE$11,2,FALSE))*HLOOKUP(L820,'Annuity Cal'!$H$7:$BE$11,4,FALSE),(IF(L820&lt;=(-1),L820,0)))</f>
        <v>312353.44258494128</v>
      </c>
      <c r="M823" s="190">
        <f>IF($H820&gt;=1,($B819/HLOOKUP($H820,'Annuity Cal'!$H$7:$BE$11,2,FALSE))*HLOOKUP(M820,'Annuity Cal'!$H$7:$BE$11,4,FALSE),(IF(M820&lt;=(-1),M820,0)))</f>
        <v>304012.01176769054</v>
      </c>
      <c r="N823" s="190">
        <f>IF($H820&gt;=1,($B819/HLOOKUP($H820,'Annuity Cal'!$H$7:$BE$11,2,FALSE))*HLOOKUP(N820,'Annuity Cal'!$H$7:$BE$11,4,FALSE),(IF(N820&lt;=(-1),N820,0)))</f>
        <v>295187.96959601308</v>
      </c>
      <c r="O823" s="190">
        <f>IF($H820&gt;=1,($B819/HLOOKUP($H820,'Annuity Cal'!$H$7:$BE$11,2,FALSE))*HLOOKUP(O820,'Annuity Cal'!$H$7:$BE$11,4,FALSE),(IF(O820&lt;=(-1),O820,0)))</f>
        <v>285853.39355583151</v>
      </c>
      <c r="P823" s="190">
        <f>IF($H820&gt;=1,($B819/HLOOKUP($H820,'Annuity Cal'!$H$7:$BE$11,2,FALSE))*HLOOKUP(P820,'Annuity Cal'!$H$7:$BE$11,4,FALSE),(IF(P820&lt;=(-1),P820,0)))</f>
        <v>275978.74561618228</v>
      </c>
      <c r="Q823" s="190">
        <f>IF($H820&gt;=1,($B819/HLOOKUP($H820,'Annuity Cal'!$H$7:$BE$11,2,FALSE))*HLOOKUP(Q820,'Annuity Cal'!$H$7:$BE$11,4,FALSE),(IF(Q820&lt;=(-1),Q820,0)))</f>
        <v>265532.77876002475</v>
      </c>
      <c r="R823" s="190">
        <f>IF($H820&gt;=1,($B819/HLOOKUP($H820,'Annuity Cal'!$H$7:$BE$11,2,FALSE))*HLOOKUP(R820,'Annuity Cal'!$H$7:$BE$11,4,FALSE),(IF(R820&lt;=(-1),R820,0)))</f>
        <v>254482.43810718958</v>
      </c>
      <c r="S823" s="190">
        <f>IF($H820&gt;=1,($B819/HLOOKUP($H820,'Annuity Cal'!$H$7:$BE$11,2,FALSE))*HLOOKUP(S820,'Annuity Cal'!$H$7:$BE$11,4,FALSE),(IF(S820&lt;=(-1),S820,0)))</f>
        <v>242792.75631658317</v>
      </c>
      <c r="T823" s="190">
        <f>IF($H820&gt;=1,($B819/HLOOKUP($H820,'Annuity Cal'!$H$7:$BE$11,2,FALSE))*HLOOKUP(T820,'Annuity Cal'!$H$7:$BE$11,4,FALSE),(IF(T820&lt;=(-1),T820,0)))</f>
        <v>230426.74293666313</v>
      </c>
      <c r="U823" s="190">
        <f>IF($H820&gt;=1,($B819/HLOOKUP($H820,'Annuity Cal'!$H$7:$BE$11,2,FALSE))*HLOOKUP(U820,'Annuity Cal'!$H$7:$BE$11,4,FALSE),(IF(U820&lt;=(-1),U820,0)))</f>
        <v>217345.26735404768</v>
      </c>
      <c r="V823" s="190">
        <f>IF($H820&gt;=1,($B819/HLOOKUP($H820,'Annuity Cal'!$H$7:$BE$11,2,FALSE))*HLOOKUP(V820,'Annuity Cal'!$H$7:$BE$11,4,FALSE),(IF(V820&lt;=(-1),V820,0)))</f>
        <v>203506.93496986659</v>
      </c>
      <c r="W823" s="190">
        <f>IF($H820&gt;=1,($B819/HLOOKUP($H820,'Annuity Cal'!$H$7:$BE$11,2,FALSE))*HLOOKUP(W820,'Annuity Cal'!$H$7:$BE$11,4,FALSE),(IF(W820&lt;=(-1),W820,0)))</f>
        <v>188867.95621202938</v>
      </c>
      <c r="X823" s="190">
        <f>IF($H820&gt;=1,($B819/HLOOKUP($H820,'Annuity Cal'!$H$7:$BE$11,2,FALSE))*HLOOKUP(X820,'Annuity Cal'!$H$7:$BE$11,4,FALSE),(IF(X820&lt;=(-1),X820,0)))</f>
        <v>173382.00796891731</v>
      </c>
      <c r="Y823" s="190">
        <f>IF($H820&gt;=1,($B819/HLOOKUP($H820,'Annuity Cal'!$H$7:$BE$11,2,FALSE))*HLOOKUP(Y820,'Annuity Cal'!$H$7:$BE$11,4,FALSE),(IF(Y820&lt;=(-1),Y820,0)))</f>
        <v>157000.08700602522</v>
      </c>
      <c r="Z823" s="190">
        <f>IF($H820&gt;=1,($B819/HLOOKUP($H820,'Annuity Cal'!$H$7:$BE$11,2,FALSE))*HLOOKUP(Z820,'Annuity Cal'!$H$7:$BE$11,4,FALSE),(IF(Z820&lt;=(-1),Z820,0)))</f>
        <v>139670.35490170852</v>
      </c>
      <c r="AA823" s="190">
        <f>IF($H820&gt;=1,($B819/HLOOKUP($H820,'Annuity Cal'!$H$7:$BE$11,2,FALSE))*HLOOKUP(AA820,'Annuity Cal'!$H$7:$BE$11,4,FALSE),(IF(AA820&lt;=(-1),AA820,0)))</f>
        <v>121337.97401135646</v>
      </c>
      <c r="AB823" s="190">
        <f>IF($H820&gt;=1,($B819/HLOOKUP($H820,'Annuity Cal'!$H$7:$BE$11,2,FALSE))*HLOOKUP(AB820,'Annuity Cal'!$H$7:$BE$11,4,FALSE),(IF(AB820&lt;=(-1),AB820,0)))</f>
        <v>101944.93394091977</v>
      </c>
      <c r="AC823" s="190">
        <f>IF($H820&gt;=1,($B819/HLOOKUP($H820,'Annuity Cal'!$H$7:$BE$11,2,FALSE))*HLOOKUP(AC820,'Annuity Cal'!$H$7:$BE$11,4,FALSE),(IF(AC820&lt;=(-1),AC820,0)))</f>
        <v>81429.867980693452</v>
      </c>
      <c r="AD823" s="190">
        <f>IF($H820&gt;=1,($B819/HLOOKUP($H820,'Annuity Cal'!$H$7:$BE$11,2,FALSE))*HLOOKUP(AD820,'Annuity Cal'!$H$7:$BE$11,4,FALSE),(IF(AD820&lt;=(-1),AD820,0)))</f>
        <v>59727.858918482598</v>
      </c>
      <c r="AE823" s="190">
        <f>IF($H820&gt;=1,($B819/HLOOKUP($H820,'Annuity Cal'!$H$7:$BE$11,2,FALSE))*HLOOKUP(AE820,'Annuity Cal'!$H$7:$BE$11,4,FALSE),(IF(AE820&lt;=(-1),AE820,0)))</f>
        <v>36770.233617672508</v>
      </c>
      <c r="AF823" s="190">
        <f>IF($H820&gt;=1,($B819/HLOOKUP($H820,'Annuity Cal'!$H$7:$BE$11,2,FALSE))*HLOOKUP(AF820,'Annuity Cal'!$H$7:$BE$11,4,FALSE),(IF(AF820&lt;=(-1),AF820,0)))</f>
        <v>12484.345710172622</v>
      </c>
      <c r="AG823" s="190" t="e">
        <f>IF($H820&gt;=1,($B819/HLOOKUP($H820,'Annuity Cal'!$H$7:$BE$11,2,FALSE))*HLOOKUP(AG820,'Annuity Cal'!$H$7:$BE$11,4,FALSE),(IF(AG820&lt;=(-1),AG820,0)))</f>
        <v>#N/A</v>
      </c>
      <c r="AH823" s="190" t="e">
        <f>IF($H820&gt;=1,($B819/HLOOKUP($H820,'Annuity Cal'!$H$7:$BE$11,2,FALSE))*HLOOKUP(AH820,'Annuity Cal'!$H$7:$BE$11,4,FALSE),(IF(AH820&lt;=(-1),AH820,0)))</f>
        <v>#N/A</v>
      </c>
      <c r="AI823" s="190" t="e">
        <f>IF($H820&gt;=1,($B819/HLOOKUP($H820,'Annuity Cal'!$H$7:$BE$11,2,FALSE))*HLOOKUP(AI820,'Annuity Cal'!$H$7:$BE$11,4,FALSE),(IF(AI820&lt;=(-1),AI820,0)))</f>
        <v>#N/A</v>
      </c>
      <c r="AJ823" s="190" t="e">
        <f>IF($H820&gt;=1,($B819/HLOOKUP($H820,'Annuity Cal'!$H$7:$BE$11,2,FALSE))*HLOOKUP(AJ820,'Annuity Cal'!$H$7:$BE$11,4,FALSE),(IF(AJ820&lt;=(-1),AJ820,0)))</f>
        <v>#N/A</v>
      </c>
      <c r="AK823" s="190" t="e">
        <f>IF($H820&gt;=1,($B819/HLOOKUP($H820,'Annuity Cal'!$H$7:$BE$11,2,FALSE))*HLOOKUP(AK820,'Annuity Cal'!$H$7:$BE$11,4,FALSE),(IF(AK820&lt;=(-1),AK820,0)))</f>
        <v>#N/A</v>
      </c>
      <c r="AL823" s="190" t="e">
        <f>IF($H820&gt;=1,($B819/HLOOKUP($H820,'Annuity Cal'!$H$7:$BE$11,2,FALSE))*HLOOKUP(AL820,'Annuity Cal'!$H$7:$BE$11,4,FALSE),(IF(AL820&lt;=(-1),AL820,0)))</f>
        <v>#N/A</v>
      </c>
      <c r="AM823" s="190" t="e">
        <f>IF($H820&gt;=1,($B819/HLOOKUP($H820,'Annuity Cal'!$H$7:$BE$11,2,FALSE))*HLOOKUP(AM820,'Annuity Cal'!$H$7:$BE$11,4,FALSE),(IF(AM820&lt;=(-1),AM820,0)))</f>
        <v>#N/A</v>
      </c>
      <c r="AN823" s="190" t="e">
        <f>IF($H820&gt;=1,($B819/HLOOKUP($H820,'Annuity Cal'!$H$7:$BE$11,2,FALSE))*HLOOKUP(AN820,'Annuity Cal'!$H$7:$BE$11,4,FALSE),(IF(AN820&lt;=(-1),AN820,0)))</f>
        <v>#N/A</v>
      </c>
      <c r="AO823" s="190" t="e">
        <f>IF($H820&gt;=1,($B819/HLOOKUP($H820,'Annuity Cal'!$H$7:$BE$11,2,FALSE))*HLOOKUP(AO820,'Annuity Cal'!$H$7:$BE$11,4,FALSE),(IF(AO820&lt;=(-1),AO820,0)))</f>
        <v>#N/A</v>
      </c>
      <c r="AP823" s="190" t="e">
        <f>IF($H820&gt;=1,($B819/HLOOKUP($H820,'Annuity Cal'!$H$7:$BE$11,2,FALSE))*HLOOKUP(AP820,'Annuity Cal'!$H$7:$BE$11,4,FALSE),(IF(AP820&lt;=(-1),AP820,0)))</f>
        <v>#N/A</v>
      </c>
      <c r="AQ823" s="190" t="e">
        <f>IF($H820&gt;=1,($B819/HLOOKUP($H820,'Annuity Cal'!$H$7:$BE$11,2,FALSE))*HLOOKUP(AQ820,'Annuity Cal'!$H$7:$BE$11,4,FALSE),(IF(AQ820&lt;=(-1),AQ820,0)))</f>
        <v>#N/A</v>
      </c>
      <c r="AR823" s="190" t="e">
        <f>IF($H820&gt;=1,($B819/HLOOKUP($H820,'Annuity Cal'!$H$7:$BE$11,2,FALSE))*HLOOKUP(AR820,'Annuity Cal'!$H$7:$BE$11,4,FALSE),(IF(AR820&lt;=(-1),AR820,0)))</f>
        <v>#N/A</v>
      </c>
      <c r="AS823" s="190" t="e">
        <f>IF($H820&gt;=1,($B819/HLOOKUP($H820,'Annuity Cal'!$H$7:$BE$11,2,FALSE))*HLOOKUP(AS820,'Annuity Cal'!$H$7:$BE$11,4,FALSE),(IF(AS820&lt;=(-1),AS820,0)))</f>
        <v>#N/A</v>
      </c>
      <c r="AT823" s="190" t="e">
        <f>IF($H820&gt;=1,($B819/HLOOKUP($H820,'Annuity Cal'!$H$7:$BE$11,2,FALSE))*HLOOKUP(AT820,'Annuity Cal'!$H$7:$BE$11,4,FALSE),(IF(AT820&lt;=(-1),AT820,0)))</f>
        <v>#N/A</v>
      </c>
      <c r="AU823" s="190" t="e">
        <f>IF($H820&gt;=1,($B819/HLOOKUP($H820,'Annuity Cal'!$H$7:$BE$11,2,FALSE))*HLOOKUP(AU820,'Annuity Cal'!$H$7:$BE$11,4,FALSE),(IF(AU820&lt;=(-1),AU820,0)))</f>
        <v>#N/A</v>
      </c>
      <c r="AV823" s="190" t="e">
        <f>IF($H820&gt;=1,($B819/HLOOKUP($H820,'Annuity Cal'!$H$7:$BE$11,2,FALSE))*HLOOKUP(AV820,'Annuity Cal'!$H$7:$BE$11,4,FALSE),(IF(AV820&lt;=(-1),AV820,0)))</f>
        <v>#N/A</v>
      </c>
      <c r="AW823" s="190" t="e">
        <f>IF($H820&gt;=1,($B819/HLOOKUP($H820,'Annuity Cal'!$H$7:$BE$11,2,FALSE))*HLOOKUP(AW820,'Annuity Cal'!$H$7:$BE$11,4,FALSE),(IF(AW820&lt;=(-1),AW820,0)))</f>
        <v>#N/A</v>
      </c>
      <c r="AX823" s="190" t="e">
        <f>IF($H820&gt;=1,($B819/HLOOKUP($H820,'Annuity Cal'!$H$7:$BE$11,2,FALSE))*HLOOKUP(AX820,'Annuity Cal'!$H$7:$BE$11,4,FALSE),(IF(AX820&lt;=(-1),AX820,0)))</f>
        <v>#N/A</v>
      </c>
      <c r="AY823" s="190" t="e">
        <f>IF($H820&gt;=1,($B819/HLOOKUP($H820,'Annuity Cal'!$H$7:$BE$11,2,FALSE))*HLOOKUP(AY820,'Annuity Cal'!$H$7:$BE$11,4,FALSE),(IF(AY820&lt;=(-1),AY820,0)))</f>
        <v>#N/A</v>
      </c>
      <c r="AZ823" s="190" t="e">
        <f>IF($H820&gt;=1,($B819/HLOOKUP($H820,'Annuity Cal'!$H$7:$BE$11,2,FALSE))*HLOOKUP(AZ820,'Annuity Cal'!$H$7:$BE$11,4,FALSE),(IF(AZ820&lt;=(-1),AZ820,0)))</f>
        <v>#N/A</v>
      </c>
      <c r="BA823" s="190" t="e">
        <f>IF($H820&gt;=1,($B819/HLOOKUP($H820,'Annuity Cal'!$H$7:$BE$11,2,FALSE))*HLOOKUP(BA820,'Annuity Cal'!$H$7:$BE$11,4,FALSE),(IF(BA820&lt;=(-1),BA820,0)))</f>
        <v>#N/A</v>
      </c>
      <c r="BB823" s="190" t="e">
        <f>IF($H820&gt;=1,($B819/HLOOKUP($H820,'Annuity Cal'!$H$7:$BE$11,2,FALSE))*HLOOKUP(BB820,'Annuity Cal'!$H$7:$BE$11,4,FALSE),(IF(BB820&lt;=(-1),BB820,0)))</f>
        <v>#N/A</v>
      </c>
      <c r="BC823" s="190" t="e">
        <f>IF($H820&gt;=1,($B819/HLOOKUP($H820,'Annuity Cal'!$H$7:$BE$11,2,FALSE))*HLOOKUP(BC820,'Annuity Cal'!$H$7:$BE$11,4,FALSE),(IF(BC820&lt;=(-1),BC820,0)))</f>
        <v>#N/A</v>
      </c>
      <c r="BD823" s="190" t="e">
        <f>IF($H820&gt;=1,($B819/HLOOKUP($H820,'Annuity Cal'!$H$7:$BE$11,2,FALSE))*HLOOKUP(BD820,'Annuity Cal'!$H$7:$BE$11,4,FALSE),(IF(BD820&lt;=(-1),BD820,0)))</f>
        <v>#N/A</v>
      </c>
      <c r="BE823" s="190" t="e">
        <f>IF($H820&gt;=1,($B819/HLOOKUP($H820,'Annuity Cal'!$H$7:$BE$11,2,FALSE))*HLOOKUP(BE820,'Annuity Cal'!$H$7:$BE$11,4,FALSE),(IF(BE820&lt;=(-1),BE820,0)))</f>
        <v>#N/A</v>
      </c>
      <c r="BF823" s="190" t="e">
        <f>IF($H820&gt;=1,($B819/HLOOKUP($H820,'Annuity Cal'!$H$7:$BE$11,2,FALSE))*HLOOKUP(BF820,'Annuity Cal'!$H$7:$BE$11,4,FALSE),(IF(BF820&lt;=(-1),BF820,0)))</f>
        <v>#N/A</v>
      </c>
      <c r="BG823" s="190" t="e">
        <f>IF($H820&gt;=1,($B819/HLOOKUP($H820,'Annuity Cal'!$H$7:$BE$11,2,FALSE))*HLOOKUP(BG820,'Annuity Cal'!$H$7:$BE$11,4,FALSE),(IF(BG820&lt;=(-1),BG820,0)))</f>
        <v>#N/A</v>
      </c>
      <c r="BH823" s="190" t="e">
        <f>IF($H820&gt;=1,($B819/HLOOKUP($H820,'Annuity Cal'!$H$7:$BE$11,2,FALSE))*HLOOKUP(BH820,'Annuity Cal'!$H$7:$BE$11,4,FALSE),(IF(BH820&lt;=(-1),BH820,0)))</f>
        <v>#N/A</v>
      </c>
      <c r="BI823" s="190" t="e">
        <f>IF($H820&gt;=1,($B819/HLOOKUP($H820,'Annuity Cal'!$H$7:$BE$11,2,FALSE))*HLOOKUP(BI820,'Annuity Cal'!$H$7:$BE$11,4,FALSE),(IF(BI820&lt;=(-1),BI820,0)))</f>
        <v>#N/A</v>
      </c>
      <c r="BJ823" s="190" t="e">
        <f>IF($H820&gt;=1,($B819/HLOOKUP($H820,'Annuity Cal'!$H$7:$BE$11,2,FALSE))*HLOOKUP(BJ820,'Annuity Cal'!$H$7:$BE$11,4,FALSE),(IF(BJ820&lt;=(-1),BJ820,0)))</f>
        <v>#N/A</v>
      </c>
      <c r="BK823" s="190" t="e">
        <f>IF($H820&gt;=1,($B819/HLOOKUP($H820,'Annuity Cal'!$H$7:$BE$11,2,FALSE))*HLOOKUP(BK820,'Annuity Cal'!$H$7:$BE$11,4,FALSE),(IF(BK820&lt;=(-1),BK820,0)))</f>
        <v>#N/A</v>
      </c>
      <c r="BL823" s="190" t="e">
        <f>IF($H820&gt;=1,($B819/HLOOKUP($H820,'Annuity Cal'!$H$7:$BE$11,2,FALSE))*HLOOKUP(BL820,'Annuity Cal'!$H$7:$BE$11,4,FALSE),(IF(BL820&lt;=(-1),BL820,0)))</f>
        <v>#N/A</v>
      </c>
      <c r="BM823" s="190" t="e">
        <f>IF($H820&gt;=1,($B819/HLOOKUP($H820,'Annuity Cal'!$H$7:$BE$11,2,FALSE))*HLOOKUP(BM820,'Annuity Cal'!$H$7:$BE$11,4,FALSE),(IF(BM820&lt;=(-1),BM820,0)))</f>
        <v>#N/A</v>
      </c>
      <c r="BN823" s="190" t="e">
        <f>IF($H820&gt;=1,($B819/HLOOKUP($H820,'Annuity Cal'!$H$7:$BE$11,2,FALSE))*HLOOKUP(BN820,'Annuity Cal'!$H$7:$BE$11,4,FALSE),(IF(BN820&lt;=(-1),BN820,0)))</f>
        <v>#N/A</v>
      </c>
      <c r="BO823" s="124" t="e">
        <f>IF($H820&gt;=1,($B819/HLOOKUP($H820,'Annuity Cal'!$H$7:$BE$11,2,FALSE))*HLOOKUP(BO820,'Annuity Cal'!$H$7:$BE$11,4,FALSE),(IF(BO820&lt;=(-1),BO820,0)))</f>
        <v>#N/A</v>
      </c>
      <c r="BP823" s="124" t="e">
        <f>IF($H820&gt;=1,($B819/HLOOKUP($H820,'Annuity Cal'!$H$7:$BE$11,2,FALSE))*HLOOKUP(BP820,'Annuity Cal'!$H$7:$BE$11,4,FALSE),(IF(BP820&lt;=(-1),BP820,0)))</f>
        <v>#N/A</v>
      </c>
      <c r="BQ823" s="124" t="e">
        <f>IF($H820&gt;=1,($B819/HLOOKUP($H820,'Annuity Cal'!$H$7:$BE$11,2,FALSE))*HLOOKUP(BQ820,'Annuity Cal'!$H$7:$BE$11,4,FALSE),(IF(BQ820&lt;=(-1),BQ820,0)))</f>
        <v>#N/A</v>
      </c>
      <c r="BR823" s="124" t="e">
        <f>IF($H820&gt;=1,($B819/HLOOKUP($H820,'Annuity Cal'!$H$7:$BE$11,2,FALSE))*HLOOKUP(BR820,'Annuity Cal'!$H$7:$BE$11,4,FALSE),(IF(BR820&lt;=(-1),BR820,0)))</f>
        <v>#N/A</v>
      </c>
    </row>
    <row r="824" spans="1:70" s="124" customFormat="1">
      <c r="C824" s="124" t="s">
        <v>33</v>
      </c>
      <c r="D824" s="190"/>
      <c r="E824" s="190"/>
      <c r="F824" s="190"/>
      <c r="G824" s="190"/>
      <c r="H824" s="190">
        <f>IF($H820&gt;=1,($B819/HLOOKUP($H820,'Annuity Cal'!$H$7:$BE$11,2,FALSE))*HLOOKUP(H820,'Annuity Cal'!$H$7:$BE$11,5,FALSE),(IF(H820&lt;=(-1),H820,0)))</f>
        <v>456526.32090779394</v>
      </c>
      <c r="I824" s="190">
        <f>IF($H820&gt;=1,($B819/HLOOKUP($H820,'Annuity Cal'!$H$7:$BE$11,2,FALSE))*HLOOKUP(I820,'Annuity Cal'!$H$7:$BE$11,5,FALSE),(IF(I820&lt;=(-1),I820,0)))</f>
        <v>456526.32090779394</v>
      </c>
      <c r="J824" s="190">
        <f>IF($H820&gt;=1,($B819/HLOOKUP($H820,'Annuity Cal'!$H$7:$BE$11,2,FALSE))*HLOOKUP(J820,'Annuity Cal'!$H$7:$BE$11,5,FALSE),(IF(J820&lt;=(-1),J820,0)))</f>
        <v>456526.32090779394</v>
      </c>
      <c r="K824" s="190">
        <f>IF($H820&gt;=1,($B819/HLOOKUP($H820,'Annuity Cal'!$H$7:$BE$11,2,FALSE))*HLOOKUP(K820,'Annuity Cal'!$H$7:$BE$11,5,FALSE),(IF(K820&lt;=(-1),K820,0)))</f>
        <v>456526.32090779394</v>
      </c>
      <c r="L824" s="190">
        <f>IF($H820&gt;=1,($B819/HLOOKUP($H820,'Annuity Cal'!$H$7:$BE$11,2,FALSE))*HLOOKUP(L820,'Annuity Cal'!$H$7:$BE$11,5,FALSE),(IF(L820&lt;=(-1),L820,0)))</f>
        <v>456526.32090779394</v>
      </c>
      <c r="M824" s="190">
        <f>IF($H820&gt;=1,($B819/HLOOKUP($H820,'Annuity Cal'!$H$7:$BE$11,2,FALSE))*HLOOKUP(M820,'Annuity Cal'!$H$7:$BE$11,5,FALSE),(IF(M820&lt;=(-1),M820,0)))</f>
        <v>456526.32090779394</v>
      </c>
      <c r="N824" s="190">
        <f>IF($H820&gt;=1,($B819/HLOOKUP($H820,'Annuity Cal'!$H$7:$BE$11,2,FALSE))*HLOOKUP(N820,'Annuity Cal'!$H$7:$BE$11,5,FALSE),(IF(N820&lt;=(-1),N820,0)))</f>
        <v>456526.32090779394</v>
      </c>
      <c r="O824" s="190">
        <f>IF($H820&gt;=1,($B819/HLOOKUP($H820,'Annuity Cal'!$H$7:$BE$11,2,FALSE))*HLOOKUP(O820,'Annuity Cal'!$H$7:$BE$11,5,FALSE),(IF(O820&lt;=(-1),O820,0)))</f>
        <v>456526.32090779394</v>
      </c>
      <c r="P824" s="190">
        <f>IF($H820&gt;=1,($B819/HLOOKUP($H820,'Annuity Cal'!$H$7:$BE$11,2,FALSE))*HLOOKUP(P820,'Annuity Cal'!$H$7:$BE$11,5,FALSE),(IF(P820&lt;=(-1),P820,0)))</f>
        <v>456526.32090779394</v>
      </c>
      <c r="Q824" s="190">
        <f>IF($H820&gt;=1,($B819/HLOOKUP($H820,'Annuity Cal'!$H$7:$BE$11,2,FALSE))*HLOOKUP(Q820,'Annuity Cal'!$H$7:$BE$11,5,FALSE),(IF(Q820&lt;=(-1),Q820,0)))</f>
        <v>456526.32090779394</v>
      </c>
      <c r="R824" s="190">
        <f>IF($H820&gt;=1,($B819/HLOOKUP($H820,'Annuity Cal'!$H$7:$BE$11,2,FALSE))*HLOOKUP(R820,'Annuity Cal'!$H$7:$BE$11,5,FALSE),(IF(R820&lt;=(-1),R820,0)))</f>
        <v>456526.32090779394</v>
      </c>
      <c r="S824" s="190">
        <f>IF($H820&gt;=1,($B819/HLOOKUP($H820,'Annuity Cal'!$H$7:$BE$11,2,FALSE))*HLOOKUP(S820,'Annuity Cal'!$H$7:$BE$11,5,FALSE),(IF(S820&lt;=(-1),S820,0)))</f>
        <v>456526.32090779394</v>
      </c>
      <c r="T824" s="190">
        <f>IF($H820&gt;=1,($B819/HLOOKUP($H820,'Annuity Cal'!$H$7:$BE$11,2,FALSE))*HLOOKUP(T820,'Annuity Cal'!$H$7:$BE$11,5,FALSE),(IF(T820&lt;=(-1),T820,0)))</f>
        <v>456526.32090779394</v>
      </c>
      <c r="U824" s="190">
        <f>IF($H820&gt;=1,($B819/HLOOKUP($H820,'Annuity Cal'!$H$7:$BE$11,2,FALSE))*HLOOKUP(U820,'Annuity Cal'!$H$7:$BE$11,5,FALSE),(IF(U820&lt;=(-1),U820,0)))</f>
        <v>456526.32090779394</v>
      </c>
      <c r="V824" s="190">
        <f>IF($H820&gt;=1,($B819/HLOOKUP($H820,'Annuity Cal'!$H$7:$BE$11,2,FALSE))*HLOOKUP(V820,'Annuity Cal'!$H$7:$BE$11,5,FALSE),(IF(V820&lt;=(-1),V820,0)))</f>
        <v>456526.32090779394</v>
      </c>
      <c r="W824" s="190">
        <f>IF($H820&gt;=1,($B819/HLOOKUP($H820,'Annuity Cal'!$H$7:$BE$11,2,FALSE))*HLOOKUP(W820,'Annuity Cal'!$H$7:$BE$11,5,FALSE),(IF(W820&lt;=(-1),W820,0)))</f>
        <v>456526.32090779394</v>
      </c>
      <c r="X824" s="190">
        <f>IF($H820&gt;=1,($B819/HLOOKUP($H820,'Annuity Cal'!$H$7:$BE$11,2,FALSE))*HLOOKUP(X820,'Annuity Cal'!$H$7:$BE$11,5,FALSE),(IF(X820&lt;=(-1),X820,0)))</f>
        <v>456526.32090779394</v>
      </c>
      <c r="Y824" s="190">
        <f>IF($H820&gt;=1,($B819/HLOOKUP($H820,'Annuity Cal'!$H$7:$BE$11,2,FALSE))*HLOOKUP(Y820,'Annuity Cal'!$H$7:$BE$11,5,FALSE),(IF(Y820&lt;=(-1),Y820,0)))</f>
        <v>456526.32090779394</v>
      </c>
      <c r="Z824" s="190">
        <f>IF($H820&gt;=1,($B819/HLOOKUP($H820,'Annuity Cal'!$H$7:$BE$11,2,FALSE))*HLOOKUP(Z820,'Annuity Cal'!$H$7:$BE$11,5,FALSE),(IF(Z820&lt;=(-1),Z820,0)))</f>
        <v>456526.32090779394</v>
      </c>
      <c r="AA824" s="190">
        <f>IF($H820&gt;=1,($B819/HLOOKUP($H820,'Annuity Cal'!$H$7:$BE$11,2,FALSE))*HLOOKUP(AA820,'Annuity Cal'!$H$7:$BE$11,5,FALSE),(IF(AA820&lt;=(-1),AA820,0)))</f>
        <v>456526.32090779394</v>
      </c>
      <c r="AB824" s="190">
        <f>IF($H820&gt;=1,($B819/HLOOKUP($H820,'Annuity Cal'!$H$7:$BE$11,2,FALSE))*HLOOKUP(AB820,'Annuity Cal'!$H$7:$BE$11,5,FALSE),(IF(AB820&lt;=(-1),AB820,0)))</f>
        <v>456526.32090779394</v>
      </c>
      <c r="AC824" s="190">
        <f>IF($H820&gt;=1,($B819/HLOOKUP($H820,'Annuity Cal'!$H$7:$BE$11,2,FALSE))*HLOOKUP(AC820,'Annuity Cal'!$H$7:$BE$11,5,FALSE),(IF(AC820&lt;=(-1),AC820,0)))</f>
        <v>456526.32090779394</v>
      </c>
      <c r="AD824" s="190">
        <f>IF($H820&gt;=1,($B819/HLOOKUP($H820,'Annuity Cal'!$H$7:$BE$11,2,FALSE))*HLOOKUP(AD820,'Annuity Cal'!$H$7:$BE$11,5,FALSE),(IF(AD820&lt;=(-1),AD820,0)))</f>
        <v>456526.32090779394</v>
      </c>
      <c r="AE824" s="190">
        <f>IF($H820&gt;=1,($B819/HLOOKUP($H820,'Annuity Cal'!$H$7:$BE$11,2,FALSE))*HLOOKUP(AE820,'Annuity Cal'!$H$7:$BE$11,5,FALSE),(IF(AE820&lt;=(-1),AE820,0)))</f>
        <v>456526.32090779394</v>
      </c>
      <c r="AF824" s="190">
        <f>IF($H820&gt;=1,($B819/HLOOKUP($H820,'Annuity Cal'!$H$7:$BE$11,2,FALSE))*HLOOKUP(AF820,'Annuity Cal'!$H$7:$BE$11,5,FALSE),(IF(AF820&lt;=(-1),AF820,0)))</f>
        <v>456526.32090779394</v>
      </c>
      <c r="AG824" s="190" t="e">
        <f>IF($H820&gt;=1,($B819/HLOOKUP($H820,'Annuity Cal'!$H$7:$BE$11,2,FALSE))*HLOOKUP(AG820,'Annuity Cal'!$H$7:$BE$11,5,FALSE),(IF(AG820&lt;=(-1),AG820,0)))</f>
        <v>#N/A</v>
      </c>
      <c r="AH824" s="190" t="e">
        <f>IF($H820&gt;=1,($B819/HLOOKUP($H820,'Annuity Cal'!$H$7:$BE$11,2,FALSE))*HLOOKUP(AH820,'Annuity Cal'!$H$7:$BE$11,5,FALSE),(IF(AH820&lt;=(-1),AH820,0)))</f>
        <v>#N/A</v>
      </c>
      <c r="AI824" s="190" t="e">
        <f>IF($H820&gt;=1,($B819/HLOOKUP($H820,'Annuity Cal'!$H$7:$BE$11,2,FALSE))*HLOOKUP(AI820,'Annuity Cal'!$H$7:$BE$11,5,FALSE),(IF(AI820&lt;=(-1),AI820,0)))</f>
        <v>#N/A</v>
      </c>
      <c r="AJ824" s="190" t="e">
        <f>IF($H820&gt;=1,($B819/HLOOKUP($H820,'Annuity Cal'!$H$7:$BE$11,2,FALSE))*HLOOKUP(AJ820,'Annuity Cal'!$H$7:$BE$11,5,FALSE),(IF(AJ820&lt;=(-1),AJ820,0)))</f>
        <v>#N/A</v>
      </c>
      <c r="AK824" s="190" t="e">
        <f>IF($H820&gt;=1,($B819/HLOOKUP($H820,'Annuity Cal'!$H$7:$BE$11,2,FALSE))*HLOOKUP(AK820,'Annuity Cal'!$H$7:$BE$11,5,FALSE),(IF(AK820&lt;=(-1),AK820,0)))</f>
        <v>#N/A</v>
      </c>
      <c r="AL824" s="190" t="e">
        <f>IF($H820&gt;=1,($B819/HLOOKUP($H820,'Annuity Cal'!$H$7:$BE$11,2,FALSE))*HLOOKUP(AL820,'Annuity Cal'!$H$7:$BE$11,5,FALSE),(IF(AL820&lt;=(-1),AL820,0)))</f>
        <v>#N/A</v>
      </c>
      <c r="AM824" s="190" t="e">
        <f>IF($H820&gt;=1,($B819/HLOOKUP($H820,'Annuity Cal'!$H$7:$BE$11,2,FALSE))*HLOOKUP(AM820,'Annuity Cal'!$H$7:$BE$11,5,FALSE),(IF(AM820&lt;=(-1),AM820,0)))</f>
        <v>#N/A</v>
      </c>
      <c r="AN824" s="190" t="e">
        <f>IF($H820&gt;=1,($B819/HLOOKUP($H820,'Annuity Cal'!$H$7:$BE$11,2,FALSE))*HLOOKUP(AN820,'Annuity Cal'!$H$7:$BE$11,5,FALSE),(IF(AN820&lt;=(-1),AN820,0)))</f>
        <v>#N/A</v>
      </c>
      <c r="AO824" s="190" t="e">
        <f>IF($H820&gt;=1,($B819/HLOOKUP($H820,'Annuity Cal'!$H$7:$BE$11,2,FALSE))*HLOOKUP(AO820,'Annuity Cal'!$H$7:$BE$11,5,FALSE),(IF(AO820&lt;=(-1),AO820,0)))</f>
        <v>#N/A</v>
      </c>
      <c r="AP824" s="190" t="e">
        <f>IF($H820&gt;=1,($B819/HLOOKUP($H820,'Annuity Cal'!$H$7:$BE$11,2,FALSE))*HLOOKUP(AP820,'Annuity Cal'!$H$7:$BE$11,5,FALSE),(IF(AP820&lt;=(-1),AP820,0)))</f>
        <v>#N/A</v>
      </c>
      <c r="AQ824" s="190" t="e">
        <f>IF($H820&gt;=1,($B819/HLOOKUP($H820,'Annuity Cal'!$H$7:$BE$11,2,FALSE))*HLOOKUP(AQ820,'Annuity Cal'!$H$7:$BE$11,5,FALSE),(IF(AQ820&lt;=(-1),AQ820,0)))</f>
        <v>#N/A</v>
      </c>
      <c r="AR824" s="190" t="e">
        <f>IF($H820&gt;=1,($B819/HLOOKUP($H820,'Annuity Cal'!$H$7:$BE$11,2,FALSE))*HLOOKUP(AR820,'Annuity Cal'!$H$7:$BE$11,5,FALSE),(IF(AR820&lt;=(-1),AR820,0)))</f>
        <v>#N/A</v>
      </c>
      <c r="AS824" s="190" t="e">
        <f>IF($H820&gt;=1,($B819/HLOOKUP($H820,'Annuity Cal'!$H$7:$BE$11,2,FALSE))*HLOOKUP(AS820,'Annuity Cal'!$H$7:$BE$11,5,FALSE),(IF(AS820&lt;=(-1),AS820,0)))</f>
        <v>#N/A</v>
      </c>
      <c r="AT824" s="190" t="e">
        <f>IF($H820&gt;=1,($B819/HLOOKUP($H820,'Annuity Cal'!$H$7:$BE$11,2,FALSE))*HLOOKUP(AT820,'Annuity Cal'!$H$7:$BE$11,5,FALSE),(IF(AT820&lt;=(-1),AT820,0)))</f>
        <v>#N/A</v>
      </c>
      <c r="AU824" s="190" t="e">
        <f>IF($H820&gt;=1,($B819/HLOOKUP($H820,'Annuity Cal'!$H$7:$BE$11,2,FALSE))*HLOOKUP(AU820,'Annuity Cal'!$H$7:$BE$11,5,FALSE),(IF(AU820&lt;=(-1),AU820,0)))</f>
        <v>#N/A</v>
      </c>
      <c r="AV824" s="190" t="e">
        <f>IF($H820&gt;=1,($B819/HLOOKUP($H820,'Annuity Cal'!$H$7:$BE$11,2,FALSE))*HLOOKUP(AV820,'Annuity Cal'!$H$7:$BE$11,5,FALSE),(IF(AV820&lt;=(-1),AV820,0)))</f>
        <v>#N/A</v>
      </c>
      <c r="AW824" s="190" t="e">
        <f>IF($H820&gt;=1,($B819/HLOOKUP($H820,'Annuity Cal'!$H$7:$BE$11,2,FALSE))*HLOOKUP(AW820,'Annuity Cal'!$H$7:$BE$11,5,FALSE),(IF(AW820&lt;=(-1),AW820,0)))</f>
        <v>#N/A</v>
      </c>
      <c r="AX824" s="190" t="e">
        <f>IF($H820&gt;=1,($B819/HLOOKUP($H820,'Annuity Cal'!$H$7:$BE$11,2,FALSE))*HLOOKUP(AX820,'Annuity Cal'!$H$7:$BE$11,5,FALSE),(IF(AX820&lt;=(-1),AX820,0)))</f>
        <v>#N/A</v>
      </c>
      <c r="AY824" s="190" t="e">
        <f>IF($H820&gt;=1,($B819/HLOOKUP($H820,'Annuity Cal'!$H$7:$BE$11,2,FALSE))*HLOOKUP(AY820,'Annuity Cal'!$H$7:$BE$11,5,FALSE),(IF(AY820&lt;=(-1),AY820,0)))</f>
        <v>#N/A</v>
      </c>
      <c r="AZ824" s="190" t="e">
        <f>IF($H820&gt;=1,($B819/HLOOKUP($H820,'Annuity Cal'!$H$7:$BE$11,2,FALSE))*HLOOKUP(AZ820,'Annuity Cal'!$H$7:$BE$11,5,FALSE),(IF(AZ820&lt;=(-1),AZ820,0)))</f>
        <v>#N/A</v>
      </c>
      <c r="BA824" s="190" t="e">
        <f>IF($H820&gt;=1,($B819/HLOOKUP($H820,'Annuity Cal'!$H$7:$BE$11,2,FALSE))*HLOOKUP(BA820,'Annuity Cal'!$H$7:$BE$11,5,FALSE),(IF(BA820&lt;=(-1),BA820,0)))</f>
        <v>#N/A</v>
      </c>
      <c r="BB824" s="190" t="e">
        <f>IF($H820&gt;=1,($B819/HLOOKUP($H820,'Annuity Cal'!$H$7:$BE$11,2,FALSE))*HLOOKUP(BB820,'Annuity Cal'!$H$7:$BE$11,5,FALSE),(IF(BB820&lt;=(-1),BB820,0)))</f>
        <v>#N/A</v>
      </c>
      <c r="BC824" s="190" t="e">
        <f>IF($H820&gt;=1,($B819/HLOOKUP($H820,'Annuity Cal'!$H$7:$BE$11,2,FALSE))*HLOOKUP(BC820,'Annuity Cal'!$H$7:$BE$11,5,FALSE),(IF(BC820&lt;=(-1),BC820,0)))</f>
        <v>#N/A</v>
      </c>
      <c r="BD824" s="190" t="e">
        <f>IF($H820&gt;=1,($B819/HLOOKUP($H820,'Annuity Cal'!$H$7:$BE$11,2,FALSE))*HLOOKUP(BD820,'Annuity Cal'!$H$7:$BE$11,5,FALSE),(IF(BD820&lt;=(-1),BD820,0)))</f>
        <v>#N/A</v>
      </c>
      <c r="BE824" s="190" t="e">
        <f>IF($H820&gt;=1,($B819/HLOOKUP($H820,'Annuity Cal'!$H$7:$BE$11,2,FALSE))*HLOOKUP(BE820,'Annuity Cal'!$H$7:$BE$11,5,FALSE),(IF(BE820&lt;=(-1),BE820,0)))</f>
        <v>#N/A</v>
      </c>
      <c r="BF824" s="190" t="e">
        <f>IF($H820&gt;=1,($B819/HLOOKUP($H820,'Annuity Cal'!$H$7:$BE$11,2,FALSE))*HLOOKUP(BF820,'Annuity Cal'!$H$7:$BE$11,5,FALSE),(IF(BF820&lt;=(-1),BF820,0)))</f>
        <v>#N/A</v>
      </c>
      <c r="BG824" s="190" t="e">
        <f>IF($H820&gt;=1,($B819/HLOOKUP($H820,'Annuity Cal'!$H$7:$BE$11,2,FALSE))*HLOOKUP(BG820,'Annuity Cal'!$H$7:$BE$11,5,FALSE),(IF(BG820&lt;=(-1),BG820,0)))</f>
        <v>#N/A</v>
      </c>
      <c r="BH824" s="190" t="e">
        <f>IF($H820&gt;=1,($B819/HLOOKUP($H820,'Annuity Cal'!$H$7:$BE$11,2,FALSE))*HLOOKUP(BH820,'Annuity Cal'!$H$7:$BE$11,5,FALSE),(IF(BH820&lt;=(-1),BH820,0)))</f>
        <v>#N/A</v>
      </c>
      <c r="BI824" s="190" t="e">
        <f>IF($H820&gt;=1,($B819/HLOOKUP($H820,'Annuity Cal'!$H$7:$BE$11,2,FALSE))*HLOOKUP(BI820,'Annuity Cal'!$H$7:$BE$11,5,FALSE),(IF(BI820&lt;=(-1),BI820,0)))</f>
        <v>#N/A</v>
      </c>
      <c r="BJ824" s="190" t="e">
        <f>IF($H820&gt;=1,($B819/HLOOKUP($H820,'Annuity Cal'!$H$7:$BE$11,2,FALSE))*HLOOKUP(BJ820,'Annuity Cal'!$H$7:$BE$11,5,FALSE),(IF(BJ820&lt;=(-1),BJ820,0)))</f>
        <v>#N/A</v>
      </c>
      <c r="BK824" s="190" t="e">
        <f>IF($H820&gt;=1,($B819/HLOOKUP($H820,'Annuity Cal'!$H$7:$BE$11,2,FALSE))*HLOOKUP(BK820,'Annuity Cal'!$H$7:$BE$11,5,FALSE),(IF(BK820&lt;=(-1),BK820,0)))</f>
        <v>#N/A</v>
      </c>
      <c r="BL824" s="190" t="e">
        <f>IF($H820&gt;=1,($B819/HLOOKUP($H820,'Annuity Cal'!$H$7:$BE$11,2,FALSE))*HLOOKUP(BL820,'Annuity Cal'!$H$7:$BE$11,5,FALSE),(IF(BL820&lt;=(-1),BL820,0)))</f>
        <v>#N/A</v>
      </c>
      <c r="BM824" s="190" t="e">
        <f>IF($H820&gt;=1,($B819/HLOOKUP($H820,'Annuity Cal'!$H$7:$BE$11,2,FALSE))*HLOOKUP(BM820,'Annuity Cal'!$H$7:$BE$11,5,FALSE),(IF(BM820&lt;=(-1),BM820,0)))</f>
        <v>#N/A</v>
      </c>
      <c r="BN824" s="190" t="e">
        <f>IF($H820&gt;=1,($B819/HLOOKUP($H820,'Annuity Cal'!$H$7:$BE$11,2,FALSE))*HLOOKUP(BN820,'Annuity Cal'!$H$7:$BE$11,5,FALSE),(IF(BN820&lt;=(-1),BN820,0)))</f>
        <v>#N/A</v>
      </c>
      <c r="BO824" s="124" t="e">
        <f>IF($H820&gt;=1,($B819/HLOOKUP($H820,'Annuity Cal'!$H$7:$BE$11,2,FALSE))*HLOOKUP(BO820,'Annuity Cal'!$H$7:$BE$11,5,FALSE),(IF(BO820&lt;=(-1),BO820,0)))</f>
        <v>#N/A</v>
      </c>
      <c r="BP824" s="124" t="e">
        <f>IF($H820&gt;=1,($B819/HLOOKUP($H820,'Annuity Cal'!$H$7:$BE$11,2,FALSE))*HLOOKUP(BP820,'Annuity Cal'!$H$7:$BE$11,5,FALSE),(IF(BP820&lt;=(-1),BP820,0)))</f>
        <v>#N/A</v>
      </c>
      <c r="BQ824" s="124" t="e">
        <f>IF($H820&gt;=1,($B819/HLOOKUP($H820,'Annuity Cal'!$H$7:$BE$11,2,FALSE))*HLOOKUP(BQ820,'Annuity Cal'!$H$7:$BE$11,5,FALSE),(IF(BQ820&lt;=(-1),BQ820,0)))</f>
        <v>#N/A</v>
      </c>
      <c r="BR824" s="124" t="e">
        <f>IF($H820&gt;=1,($B819/HLOOKUP($H820,'Annuity Cal'!$H$7:$BE$11,2,FALSE))*HLOOKUP(BR820,'Annuity Cal'!$H$7:$BE$11,5,FALSE),(IF(BR820&lt;=(-1),BR820,0)))</f>
        <v>#N/A</v>
      </c>
    </row>
    <row r="825" spans="1:70" s="124" customFormat="1">
      <c r="D825" s="190"/>
      <c r="E825" s="190"/>
      <c r="F825" s="190"/>
      <c r="G825" s="190"/>
      <c r="H825" s="190">
        <f>H821-H822</f>
        <v>6013873.4533802308</v>
      </c>
      <c r="I825" s="190">
        <f t="shared" ref="I825:BR825" si="4371">I821-I822</f>
        <v>5892086.0137060322</v>
      </c>
      <c r="J825" s="190">
        <f t="shared" si="4371"/>
        <v>5763252.3007363975</v>
      </c>
      <c r="K825" s="190">
        <f t="shared" si="4371"/>
        <v>5626964.6372306626</v>
      </c>
      <c r="L825" s="190">
        <f t="shared" si="4371"/>
        <v>5482791.7589078099</v>
      </c>
      <c r="M825" s="190">
        <f t="shared" si="4371"/>
        <v>5330277.4497677069</v>
      </c>
      <c r="N825" s="190">
        <f t="shared" si="4371"/>
        <v>5168939.0984559264</v>
      </c>
      <c r="O825" s="190">
        <f t="shared" si="4371"/>
        <v>4998266.1711039636</v>
      </c>
      <c r="P825" s="190">
        <f t="shared" si="4371"/>
        <v>4817718.5958123524</v>
      </c>
      <c r="Q825" s="190">
        <f t="shared" si="4371"/>
        <v>4626725.0536645828</v>
      </c>
      <c r="R825" s="190">
        <f t="shared" si="4371"/>
        <v>4424681.1708639786</v>
      </c>
      <c r="S825" s="190">
        <f t="shared" si="4371"/>
        <v>4210947.6062727682</v>
      </c>
      <c r="T825" s="190">
        <f t="shared" si="4371"/>
        <v>3984848.0283016376</v>
      </c>
      <c r="U825" s="190">
        <f t="shared" si="4371"/>
        <v>3745666.9747478915</v>
      </c>
      <c r="V825" s="190">
        <f t="shared" si="4371"/>
        <v>3492647.5888099642</v>
      </c>
      <c r="W825" s="190">
        <f t="shared" si="4371"/>
        <v>3224989.2241141996</v>
      </c>
      <c r="X825" s="190">
        <f t="shared" si="4371"/>
        <v>2941844.9111753232</v>
      </c>
      <c r="Y825" s="190">
        <f t="shared" si="4371"/>
        <v>2642318.6772735547</v>
      </c>
      <c r="Z825" s="190">
        <f t="shared" si="4371"/>
        <v>2325462.7112674695</v>
      </c>
      <c r="AA825" s="190">
        <f t="shared" si="4371"/>
        <v>1990274.364371032</v>
      </c>
      <c r="AB825" s="190">
        <f t="shared" si="4371"/>
        <v>1635692.9774041579</v>
      </c>
      <c r="AC825" s="190">
        <f t="shared" si="4371"/>
        <v>1260596.5244770574</v>
      </c>
      <c r="AD825" s="190">
        <f t="shared" si="4371"/>
        <v>863798.06248774612</v>
      </c>
      <c r="AE825" s="190">
        <f t="shared" si="4371"/>
        <v>444041.97519762471</v>
      </c>
      <c r="AF825" s="190">
        <f t="shared" si="4371"/>
        <v>3.3760443329811096E-9</v>
      </c>
      <c r="AG825" s="190" t="e">
        <f t="shared" si="4371"/>
        <v>#N/A</v>
      </c>
      <c r="AH825" s="190" t="e">
        <f t="shared" si="4371"/>
        <v>#N/A</v>
      </c>
      <c r="AI825" s="190" t="e">
        <f t="shared" si="4371"/>
        <v>#N/A</v>
      </c>
      <c r="AJ825" s="190" t="e">
        <f t="shared" si="4371"/>
        <v>#N/A</v>
      </c>
      <c r="AK825" s="190" t="e">
        <f t="shared" si="4371"/>
        <v>#N/A</v>
      </c>
      <c r="AL825" s="190" t="e">
        <f t="shared" si="4371"/>
        <v>#N/A</v>
      </c>
      <c r="AM825" s="190" t="e">
        <f t="shared" si="4371"/>
        <v>#N/A</v>
      </c>
      <c r="AN825" s="190" t="e">
        <f t="shared" si="4371"/>
        <v>#N/A</v>
      </c>
      <c r="AO825" s="190" t="e">
        <f t="shared" si="4371"/>
        <v>#N/A</v>
      </c>
      <c r="AP825" s="190" t="e">
        <f t="shared" si="4371"/>
        <v>#N/A</v>
      </c>
      <c r="AQ825" s="190" t="e">
        <f t="shared" si="4371"/>
        <v>#N/A</v>
      </c>
      <c r="AR825" s="190" t="e">
        <f t="shared" si="4371"/>
        <v>#N/A</v>
      </c>
      <c r="AS825" s="190" t="e">
        <f t="shared" si="4371"/>
        <v>#N/A</v>
      </c>
      <c r="AT825" s="190" t="e">
        <f t="shared" si="4371"/>
        <v>#N/A</v>
      </c>
      <c r="AU825" s="190" t="e">
        <f t="shared" si="4371"/>
        <v>#N/A</v>
      </c>
      <c r="AV825" s="190" t="e">
        <f t="shared" si="4371"/>
        <v>#N/A</v>
      </c>
      <c r="AW825" s="190" t="e">
        <f t="shared" si="4371"/>
        <v>#N/A</v>
      </c>
      <c r="AX825" s="190" t="e">
        <f t="shared" si="4371"/>
        <v>#N/A</v>
      </c>
      <c r="AY825" s="190" t="e">
        <f t="shared" si="4371"/>
        <v>#N/A</v>
      </c>
      <c r="AZ825" s="190" t="e">
        <f t="shared" si="4371"/>
        <v>#N/A</v>
      </c>
      <c r="BA825" s="190" t="e">
        <f t="shared" si="4371"/>
        <v>#N/A</v>
      </c>
      <c r="BB825" s="190" t="e">
        <f t="shared" si="4371"/>
        <v>#N/A</v>
      </c>
      <c r="BC825" s="190" t="e">
        <f t="shared" si="4371"/>
        <v>#N/A</v>
      </c>
      <c r="BD825" s="190" t="e">
        <f t="shared" si="4371"/>
        <v>#N/A</v>
      </c>
      <c r="BE825" s="190" t="e">
        <f t="shared" si="4371"/>
        <v>#N/A</v>
      </c>
      <c r="BF825" s="190" t="e">
        <f t="shared" si="4371"/>
        <v>#N/A</v>
      </c>
      <c r="BG825" s="190" t="e">
        <f t="shared" si="4371"/>
        <v>#N/A</v>
      </c>
      <c r="BH825" s="190" t="e">
        <f t="shared" si="4371"/>
        <v>#N/A</v>
      </c>
      <c r="BI825" s="190" t="e">
        <f t="shared" si="4371"/>
        <v>#N/A</v>
      </c>
      <c r="BJ825" s="190" t="e">
        <f t="shared" si="4371"/>
        <v>#N/A</v>
      </c>
      <c r="BK825" s="190" t="e">
        <f t="shared" si="4371"/>
        <v>#N/A</v>
      </c>
      <c r="BL825" s="190" t="e">
        <f t="shared" si="4371"/>
        <v>#N/A</v>
      </c>
      <c r="BM825" s="190" t="e">
        <f t="shared" si="4371"/>
        <v>#N/A</v>
      </c>
      <c r="BN825" s="190" t="e">
        <f t="shared" si="4371"/>
        <v>#N/A</v>
      </c>
      <c r="BO825" s="124" t="e">
        <f t="shared" si="4371"/>
        <v>#N/A</v>
      </c>
      <c r="BP825" s="124" t="e">
        <f t="shared" si="4371"/>
        <v>#N/A</v>
      </c>
      <c r="BQ825" s="124" t="e">
        <f t="shared" si="4371"/>
        <v>#N/A</v>
      </c>
      <c r="BR825" s="124" t="e">
        <f t="shared" si="4371"/>
        <v>#N/A</v>
      </c>
    </row>
    <row r="827" spans="1:70">
      <c r="A827" s="115" t="s">
        <v>277</v>
      </c>
    </row>
    <row r="828" spans="1:70" s="124" customFormat="1">
      <c r="A828" s="124" t="s">
        <v>300</v>
      </c>
      <c r="B828" s="190">
        <f>IF(Input!G110="y",Input!H110,0)</f>
        <v>7945000</v>
      </c>
      <c r="C828" s="110"/>
      <c r="D828" s="124">
        <v>2015</v>
      </c>
      <c r="E828" s="124">
        <v>2016</v>
      </c>
      <c r="F828" s="124">
        <v>2017</v>
      </c>
      <c r="G828" s="124">
        <v>2018</v>
      </c>
      <c r="H828" s="124">
        <v>2019</v>
      </c>
      <c r="I828" s="124">
        <v>2020</v>
      </c>
      <c r="J828" s="124">
        <v>2021</v>
      </c>
      <c r="K828" s="124">
        <v>2022</v>
      </c>
      <c r="L828" s="124">
        <v>2023</v>
      </c>
      <c r="M828" s="124">
        <v>2024</v>
      </c>
      <c r="N828" s="124">
        <v>2025</v>
      </c>
      <c r="O828" s="124">
        <v>2026</v>
      </c>
      <c r="P828" s="124">
        <v>2027</v>
      </c>
      <c r="Q828" s="124">
        <v>2028</v>
      </c>
      <c r="R828" s="124">
        <v>2029</v>
      </c>
      <c r="S828" s="124">
        <v>2030</v>
      </c>
      <c r="T828" s="124">
        <v>2031</v>
      </c>
      <c r="U828" s="124">
        <v>2032</v>
      </c>
      <c r="V828" s="124">
        <v>2033</v>
      </c>
      <c r="W828" s="124">
        <v>2034</v>
      </c>
      <c r="X828" s="124">
        <v>2035</v>
      </c>
      <c r="Y828" s="124">
        <v>2036</v>
      </c>
      <c r="Z828" s="124">
        <v>2037</v>
      </c>
      <c r="AA828" s="124">
        <v>2038</v>
      </c>
      <c r="AB828" s="124">
        <v>2039</v>
      </c>
      <c r="AC828" s="124">
        <v>2040</v>
      </c>
      <c r="AD828" s="124">
        <v>2041</v>
      </c>
      <c r="AE828" s="124">
        <v>2042</v>
      </c>
      <c r="AF828" s="124">
        <v>2043</v>
      </c>
      <c r="AG828" s="124">
        <v>2044</v>
      </c>
      <c r="AH828" s="124">
        <v>2045</v>
      </c>
      <c r="AI828" s="124">
        <v>2046</v>
      </c>
      <c r="AJ828" s="124">
        <v>2047</v>
      </c>
      <c r="AK828" s="124">
        <v>2048</v>
      </c>
      <c r="AL828" s="124">
        <v>2049</v>
      </c>
      <c r="AM828" s="124">
        <v>2050</v>
      </c>
      <c r="AN828" s="124">
        <v>2051</v>
      </c>
      <c r="AO828" s="124">
        <v>2052</v>
      </c>
      <c r="AP828" s="124">
        <v>2053</v>
      </c>
      <c r="AQ828" s="124">
        <v>2054</v>
      </c>
      <c r="AR828" s="124">
        <v>2055</v>
      </c>
      <c r="AS828" s="124">
        <v>2056</v>
      </c>
      <c r="AT828" s="124">
        <v>2057</v>
      </c>
      <c r="AU828" s="124">
        <v>2058</v>
      </c>
      <c r="AV828" s="124">
        <v>2059</v>
      </c>
      <c r="AW828" s="124">
        <v>2060</v>
      </c>
      <c r="AX828" s="124">
        <v>2061</v>
      </c>
      <c r="AY828" s="124">
        <v>2062</v>
      </c>
      <c r="AZ828" s="124">
        <v>2063</v>
      </c>
      <c r="BA828" s="124">
        <v>2064</v>
      </c>
      <c r="BB828" s="124">
        <v>2065</v>
      </c>
      <c r="BC828" s="124">
        <v>2066</v>
      </c>
      <c r="BD828" s="124">
        <v>2067</v>
      </c>
      <c r="BE828" s="124">
        <v>2068</v>
      </c>
      <c r="BF828" s="124">
        <v>2069</v>
      </c>
      <c r="BG828" s="124">
        <v>2070</v>
      </c>
      <c r="BH828" s="124">
        <v>2071</v>
      </c>
      <c r="BI828" s="124">
        <v>2072</v>
      </c>
      <c r="BJ828" s="124">
        <v>2073</v>
      </c>
      <c r="BK828" s="124">
        <v>2074</v>
      </c>
      <c r="BL828" s="124">
        <v>2075</v>
      </c>
      <c r="BM828" s="124">
        <v>2076</v>
      </c>
      <c r="BN828" s="124">
        <v>2077</v>
      </c>
    </row>
    <row r="829" spans="1:70" s="124" customFormat="1">
      <c r="A829" s="124" t="s">
        <v>301</v>
      </c>
      <c r="B829" s="124">
        <v>20</v>
      </c>
      <c r="G829" s="124">
        <f>B829</f>
        <v>20</v>
      </c>
      <c r="H829" s="124">
        <f>IF(G829&gt;0,G829-1,0)</f>
        <v>19</v>
      </c>
      <c r="I829" s="124">
        <f t="shared" ref="I829" si="4372">IF(H829&gt;0,H829-1,0)</f>
        <v>18</v>
      </c>
      <c r="J829" s="124">
        <f t="shared" ref="J829" si="4373">IF(I829&gt;0,I829-1,0)</f>
        <v>17</v>
      </c>
      <c r="K829" s="124">
        <f t="shared" ref="K829" si="4374">IF(J829&gt;0,J829-1,0)</f>
        <v>16</v>
      </c>
      <c r="L829" s="124">
        <f t="shared" ref="L829" si="4375">IF(K829&gt;0,K829-1,0)</f>
        <v>15</v>
      </c>
      <c r="M829" s="124">
        <f t="shared" ref="M829" si="4376">IF(L829&gt;0,L829-1,0)</f>
        <v>14</v>
      </c>
      <c r="N829" s="124">
        <f t="shared" ref="N829" si="4377">IF(M829&gt;0,M829-1,0)</f>
        <v>13</v>
      </c>
      <c r="O829" s="124">
        <f t="shared" ref="O829" si="4378">IF(N829&gt;0,N829-1,0)</f>
        <v>12</v>
      </c>
      <c r="P829" s="124">
        <f t="shared" ref="P829" si="4379">IF(O829&gt;0,O829-1,0)</f>
        <v>11</v>
      </c>
      <c r="Q829" s="124">
        <f t="shared" ref="Q829" si="4380">IF(P829&gt;0,P829-1,0)</f>
        <v>10</v>
      </c>
      <c r="R829" s="124">
        <f t="shared" ref="R829" si="4381">IF(Q829&gt;0,Q829-1,0)</f>
        <v>9</v>
      </c>
      <c r="S829" s="124">
        <f t="shared" ref="S829" si="4382">IF(R829&gt;0,R829-1,0)</f>
        <v>8</v>
      </c>
      <c r="T829" s="124">
        <f t="shared" ref="T829" si="4383">IF(S829&gt;0,S829-1,0)</f>
        <v>7</v>
      </c>
      <c r="U829" s="124">
        <f t="shared" ref="U829" si="4384">IF(T829&gt;0,T829-1,0)</f>
        <v>6</v>
      </c>
      <c r="V829" s="124">
        <f t="shared" ref="V829" si="4385">IF(U829&gt;0,U829-1,0)</f>
        <v>5</v>
      </c>
      <c r="W829" s="124">
        <f t="shared" ref="W829" si="4386">IF(V829&gt;0,V829-1,0)</f>
        <v>4</v>
      </c>
      <c r="X829" s="124">
        <f t="shared" ref="X829" si="4387">IF(W829&gt;0,W829-1,0)</f>
        <v>3</v>
      </c>
      <c r="Y829" s="124">
        <f t="shared" ref="Y829" si="4388">IF(X829&gt;0,X829-1,0)</f>
        <v>2</v>
      </c>
      <c r="Z829" s="124">
        <f t="shared" ref="Z829" si="4389">IF(Y829&gt;0,Y829-1,0)</f>
        <v>1</v>
      </c>
      <c r="AA829" s="124">
        <f t="shared" ref="AA829" si="4390">IF(Z829&gt;0,Z829-1,0)</f>
        <v>0</v>
      </c>
      <c r="AB829" s="124">
        <f t="shared" ref="AB829" si="4391">IF(AA829&gt;0,AA829-1,0)</f>
        <v>0</v>
      </c>
      <c r="AC829" s="124">
        <f t="shared" ref="AC829" si="4392">IF(AB829&gt;0,AB829-1,0)</f>
        <v>0</v>
      </c>
      <c r="AD829" s="124">
        <f t="shared" ref="AD829" si="4393">IF(AC829&gt;0,AC829-1,0)</f>
        <v>0</v>
      </c>
      <c r="AE829" s="124">
        <f t="shared" ref="AE829" si="4394">IF(AD829&gt;0,AD829-1,0)</f>
        <v>0</v>
      </c>
      <c r="AF829" s="124">
        <f t="shared" ref="AF829" si="4395">IF(AE829&gt;0,AE829-1,0)</f>
        <v>0</v>
      </c>
      <c r="AG829" s="124">
        <f t="shared" ref="AG829" si="4396">IF(AF829&gt;0,AF829-1,0)</f>
        <v>0</v>
      </c>
      <c r="AH829" s="124">
        <f t="shared" ref="AH829" si="4397">IF(AG829&gt;0,AG829-1,0)</f>
        <v>0</v>
      </c>
      <c r="AI829" s="124">
        <f t="shared" ref="AI829" si="4398">IF(AH829&gt;0,AH829-1,0)</f>
        <v>0</v>
      </c>
      <c r="AJ829" s="124">
        <f t="shared" ref="AJ829" si="4399">IF(AI829&gt;0,AI829-1,0)</f>
        <v>0</v>
      </c>
      <c r="AK829" s="124">
        <f t="shared" ref="AK829" si="4400">IF(AJ829&gt;0,AJ829-1,0)</f>
        <v>0</v>
      </c>
      <c r="AL829" s="124">
        <f t="shared" ref="AL829" si="4401">IF(AK829&gt;0,AK829-1,0)</f>
        <v>0</v>
      </c>
      <c r="AM829" s="124">
        <f t="shared" ref="AM829" si="4402">IF(AL829&gt;0,AL829-1,0)</f>
        <v>0</v>
      </c>
      <c r="AN829" s="124">
        <f t="shared" ref="AN829" si="4403">IF(AM829&gt;0,AM829-1,0)</f>
        <v>0</v>
      </c>
      <c r="AO829" s="124">
        <f t="shared" ref="AO829" si="4404">IF(AN829&gt;0,AN829-1,0)</f>
        <v>0</v>
      </c>
      <c r="AP829" s="124">
        <f t="shared" ref="AP829" si="4405">IF(AO829&gt;0,AO829-1,0)</f>
        <v>0</v>
      </c>
      <c r="AQ829" s="124">
        <f t="shared" ref="AQ829" si="4406">IF(AP829&gt;0,AP829-1,0)</f>
        <v>0</v>
      </c>
      <c r="AR829" s="124">
        <f t="shared" ref="AR829" si="4407">IF(AQ829&gt;0,AQ829-1,0)</f>
        <v>0</v>
      </c>
      <c r="AS829" s="124">
        <f t="shared" ref="AS829" si="4408">IF(AR829&gt;0,AR829-1,0)</f>
        <v>0</v>
      </c>
      <c r="AT829" s="124">
        <f t="shared" ref="AT829" si="4409">IF(AS829&gt;0,AS829-1,0)</f>
        <v>0</v>
      </c>
      <c r="AU829" s="124">
        <f t="shared" ref="AU829" si="4410">IF(AT829&gt;0,AT829-1,0)</f>
        <v>0</v>
      </c>
      <c r="AV829" s="124">
        <f t="shared" ref="AV829" si="4411">IF(AU829&gt;0,AU829-1,0)</f>
        <v>0</v>
      </c>
      <c r="AW829" s="124">
        <f t="shared" ref="AW829" si="4412">IF(AV829&gt;0,AV829-1,0)</f>
        <v>0</v>
      </c>
      <c r="AX829" s="124">
        <f t="shared" ref="AX829" si="4413">IF(AW829&gt;0,AW829-1,0)</f>
        <v>0</v>
      </c>
      <c r="AY829" s="124">
        <f t="shared" ref="AY829" si="4414">IF(AX829&gt;0,AX829-1,0)</f>
        <v>0</v>
      </c>
      <c r="AZ829" s="124">
        <f t="shared" ref="AZ829" si="4415">IF(AY829&gt;0,AY829-1,0)</f>
        <v>0</v>
      </c>
      <c r="BA829" s="124">
        <f t="shared" ref="BA829" si="4416">IF(AZ829&gt;0,AZ829-1,0)</f>
        <v>0</v>
      </c>
      <c r="BB829" s="124">
        <f t="shared" ref="BB829" si="4417">IF(BA829&gt;0,BA829-1,0)</f>
        <v>0</v>
      </c>
      <c r="BC829" s="124">
        <f t="shared" ref="BC829" si="4418">IF(BB829&gt;0,BB829-1,0)</f>
        <v>0</v>
      </c>
      <c r="BD829" s="124">
        <f t="shared" ref="BD829" si="4419">IF(BC829&gt;0,BC829-1,0)</f>
        <v>0</v>
      </c>
      <c r="BE829" s="124">
        <f t="shared" ref="BE829" si="4420">IF(BD829&gt;0,BD829-1,0)</f>
        <v>0</v>
      </c>
      <c r="BF829" s="124">
        <f t="shared" ref="BF829" si="4421">IF(BE829&gt;0,BE829-1,0)</f>
        <v>0</v>
      </c>
      <c r="BG829" s="124">
        <f t="shared" ref="BG829" si="4422">IF(BF829&gt;0,BF829-1,0)</f>
        <v>0</v>
      </c>
      <c r="BH829" s="124">
        <f t="shared" ref="BH829" si="4423">IF(BG829&gt;0,BG829-1,0)</f>
        <v>0</v>
      </c>
      <c r="BI829" s="124">
        <f t="shared" ref="BI829" si="4424">IF(BH829&gt;0,BH829-1,0)</f>
        <v>0</v>
      </c>
      <c r="BJ829" s="124">
        <f t="shared" ref="BJ829" si="4425">IF(BI829&gt;0,BI829-1,0)</f>
        <v>0</v>
      </c>
      <c r="BK829" s="124">
        <f t="shared" ref="BK829" si="4426">IF(BJ829&gt;0,BJ829-1,0)</f>
        <v>0</v>
      </c>
      <c r="BL829" s="124">
        <f t="shared" ref="BL829" si="4427">IF(BK829&gt;0,BK829-1,0)</f>
        <v>0</v>
      </c>
      <c r="BM829" s="124">
        <f t="shared" ref="BM829" si="4428">IF(BL829&gt;0,BL829-1,0)</f>
        <v>0</v>
      </c>
      <c r="BN829" s="124">
        <f t="shared" ref="BN829" si="4429">IF(BM829&gt;0,BM829-1,0)</f>
        <v>0</v>
      </c>
      <c r="BO829" s="124">
        <f t="shared" ref="BO829" si="4430">IF(BN829&gt;0,BN829-1,0)</f>
        <v>0</v>
      </c>
      <c r="BP829" s="124">
        <f t="shared" ref="BP829" si="4431">IF(BO829&gt;0,BO829-1,0)</f>
        <v>0</v>
      </c>
      <c r="BQ829" s="124">
        <f t="shared" ref="BQ829" si="4432">IF(BP829&gt;0,BP829-1,0)</f>
        <v>0</v>
      </c>
    </row>
    <row r="830" spans="1:70" s="124" customFormat="1">
      <c r="D830" s="190"/>
      <c r="E830" s="190"/>
      <c r="F830" s="190"/>
      <c r="G830" s="190">
        <f>B828</f>
        <v>7945000</v>
      </c>
      <c r="H830" s="190">
        <f>G834</f>
        <v>7723994.6728964401</v>
      </c>
      <c r="I830" s="190">
        <f t="shared" ref="I830" si="4433">H834</f>
        <v>7490202.6090104599</v>
      </c>
      <c r="J830" s="190">
        <f t="shared" ref="J830" si="4434">I834</f>
        <v>7242884.0042853625</v>
      </c>
      <c r="K830" s="190">
        <f t="shared" ref="K830" si="4435">J834</f>
        <v>6981256.2517154561</v>
      </c>
      <c r="L830" s="190">
        <f t="shared" ref="L830" si="4436">K834</f>
        <v>6704491.4648897192</v>
      </c>
      <c r="M830" s="190">
        <f t="shared" ref="M830" si="4437">L834</f>
        <v>6411713.8582547791</v>
      </c>
      <c r="N830" s="190">
        <f t="shared" ref="N830" si="4438">M834</f>
        <v>6101996.9758073892</v>
      </c>
      <c r="O830" s="190">
        <f t="shared" ref="O830" si="4439">N834</f>
        <v>5774360.7594469711</v>
      </c>
      <c r="P830" s="190">
        <f t="shared" ref="P830" si="4440">O834</f>
        <v>5427768.4477114147</v>
      </c>
      <c r="Q830" s="190">
        <f t="shared" ref="Q830" si="4441">P834</f>
        <v>5061123.2950825868</v>
      </c>
      <c r="R830" s="190">
        <f t="shared" ref="R830" si="4442">Q834</f>
        <v>4673265.1014802344</v>
      </c>
      <c r="S830" s="190">
        <f t="shared" ref="S830" si="4443">R834</f>
        <v>4262966.540962317</v>
      </c>
      <c r="T830" s="190">
        <f t="shared" ref="T830" si="4444">S834</f>
        <v>3828929.2780144345</v>
      </c>
      <c r="U830" s="190">
        <f t="shared" ref="U830" si="4445">T834</f>
        <v>3369779.8591388529</v>
      </c>
      <c r="V830" s="190">
        <f t="shared" ref="V830" si="4446">U834</f>
        <v>2884065.3667426128</v>
      </c>
      <c r="W830" s="190">
        <f t="shared" ref="W830" si="4447">V834</f>
        <v>2370248.8215720188</v>
      </c>
      <c r="X830" s="190">
        <f t="shared" ref="X830" si="4448">W834</f>
        <v>1826704.3191451258</v>
      </c>
      <c r="Y830" s="190">
        <f t="shared" ref="Y830" si="4449">X834</f>
        <v>1251711.8847921055</v>
      </c>
      <c r="Z830" s="190">
        <f t="shared" ref="Z830" si="4450">Y834</f>
        <v>643452.03102294635</v>
      </c>
      <c r="AA830" s="190">
        <f t="shared" ref="AA830" si="4451">Z834</f>
        <v>0</v>
      </c>
      <c r="AB830" s="190" t="e">
        <f t="shared" ref="AB830" si="4452">AA834</f>
        <v>#N/A</v>
      </c>
      <c r="AC830" s="190" t="e">
        <f t="shared" ref="AC830" si="4453">AB834</f>
        <v>#N/A</v>
      </c>
      <c r="AD830" s="190" t="e">
        <f t="shared" ref="AD830" si="4454">AC834</f>
        <v>#N/A</v>
      </c>
      <c r="AE830" s="190" t="e">
        <f t="shared" ref="AE830" si="4455">AD834</f>
        <v>#N/A</v>
      </c>
      <c r="AF830" s="190" t="e">
        <f t="shared" ref="AF830" si="4456">AE834</f>
        <v>#N/A</v>
      </c>
      <c r="AG830" s="190" t="e">
        <f t="shared" ref="AG830" si="4457">AF834</f>
        <v>#N/A</v>
      </c>
      <c r="AH830" s="190" t="e">
        <f t="shared" ref="AH830" si="4458">AG834</f>
        <v>#N/A</v>
      </c>
      <c r="AI830" s="190" t="e">
        <f t="shared" ref="AI830" si="4459">AH834</f>
        <v>#N/A</v>
      </c>
      <c r="AJ830" s="190" t="e">
        <f t="shared" ref="AJ830" si="4460">AI834</f>
        <v>#N/A</v>
      </c>
      <c r="AK830" s="190" t="e">
        <f t="shared" ref="AK830" si="4461">AJ834</f>
        <v>#N/A</v>
      </c>
      <c r="AL830" s="190" t="e">
        <f t="shared" ref="AL830" si="4462">AK834</f>
        <v>#N/A</v>
      </c>
      <c r="AM830" s="190" t="e">
        <f t="shared" ref="AM830" si="4463">AL834</f>
        <v>#N/A</v>
      </c>
      <c r="AN830" s="190" t="e">
        <f t="shared" ref="AN830" si="4464">AM834</f>
        <v>#N/A</v>
      </c>
      <c r="AO830" s="190" t="e">
        <f t="shared" ref="AO830" si="4465">AN834</f>
        <v>#N/A</v>
      </c>
      <c r="AP830" s="190" t="e">
        <f t="shared" ref="AP830" si="4466">AO834</f>
        <v>#N/A</v>
      </c>
      <c r="AQ830" s="190" t="e">
        <f t="shared" ref="AQ830" si="4467">AP834</f>
        <v>#N/A</v>
      </c>
      <c r="AR830" s="190" t="e">
        <f t="shared" ref="AR830" si="4468">AQ834</f>
        <v>#N/A</v>
      </c>
      <c r="AS830" s="190" t="e">
        <f t="shared" ref="AS830" si="4469">AR834</f>
        <v>#N/A</v>
      </c>
      <c r="AT830" s="190" t="e">
        <f t="shared" ref="AT830" si="4470">AS834</f>
        <v>#N/A</v>
      </c>
      <c r="AU830" s="190" t="e">
        <f t="shared" ref="AU830" si="4471">AT834</f>
        <v>#N/A</v>
      </c>
      <c r="AV830" s="190" t="e">
        <f t="shared" ref="AV830" si="4472">AU834</f>
        <v>#N/A</v>
      </c>
      <c r="AW830" s="190" t="e">
        <f t="shared" ref="AW830" si="4473">AV834</f>
        <v>#N/A</v>
      </c>
      <c r="AX830" s="190" t="e">
        <f t="shared" ref="AX830" si="4474">AW834</f>
        <v>#N/A</v>
      </c>
      <c r="AY830" s="190" t="e">
        <f t="shared" ref="AY830" si="4475">AX834</f>
        <v>#N/A</v>
      </c>
      <c r="AZ830" s="190" t="e">
        <f t="shared" ref="AZ830" si="4476">AY834</f>
        <v>#N/A</v>
      </c>
      <c r="BA830" s="190" t="e">
        <f t="shared" ref="BA830" si="4477">AZ834</f>
        <v>#N/A</v>
      </c>
      <c r="BB830" s="190" t="e">
        <f t="shared" ref="BB830" si="4478">BA834</f>
        <v>#N/A</v>
      </c>
      <c r="BC830" s="190" t="e">
        <f t="shared" ref="BC830" si="4479">BB834</f>
        <v>#N/A</v>
      </c>
      <c r="BD830" s="190" t="e">
        <f t="shared" ref="BD830" si="4480">BC834</f>
        <v>#N/A</v>
      </c>
      <c r="BE830" s="190" t="e">
        <f t="shared" ref="BE830" si="4481">BD834</f>
        <v>#N/A</v>
      </c>
      <c r="BF830" s="190" t="e">
        <f t="shared" ref="BF830" si="4482">BE834</f>
        <v>#N/A</v>
      </c>
      <c r="BG830" s="190" t="e">
        <f t="shared" ref="BG830" si="4483">BF834</f>
        <v>#N/A</v>
      </c>
      <c r="BH830" s="190" t="e">
        <f t="shared" ref="BH830" si="4484">BG834</f>
        <v>#N/A</v>
      </c>
      <c r="BI830" s="190" t="e">
        <f t="shared" ref="BI830" si="4485">BH834</f>
        <v>#N/A</v>
      </c>
      <c r="BJ830" s="190" t="e">
        <f t="shared" ref="BJ830" si="4486">BI834</f>
        <v>#N/A</v>
      </c>
      <c r="BK830" s="190" t="e">
        <f t="shared" ref="BK830" si="4487">BJ834</f>
        <v>#N/A</v>
      </c>
      <c r="BL830" s="190" t="e">
        <f t="shared" ref="BL830" si="4488">BK834</f>
        <v>#N/A</v>
      </c>
      <c r="BM830" s="190" t="e">
        <f t="shared" ref="BM830" si="4489">BL834</f>
        <v>#N/A</v>
      </c>
      <c r="BN830" s="190" t="e">
        <f t="shared" ref="BN830" si="4490">BM834</f>
        <v>#N/A</v>
      </c>
      <c r="BO830" s="124" t="e">
        <f t="shared" ref="BO830" si="4491">BN834</f>
        <v>#N/A</v>
      </c>
      <c r="BP830" s="124" t="e">
        <f t="shared" ref="BP830" si="4492">BO834</f>
        <v>#N/A</v>
      </c>
      <c r="BQ830" s="124" t="e">
        <f t="shared" ref="BQ830" si="4493">BP834</f>
        <v>#N/A</v>
      </c>
    </row>
    <row r="831" spans="1:70" s="124" customFormat="1">
      <c r="C831" s="124" t="s">
        <v>29</v>
      </c>
      <c r="D831" s="190"/>
      <c r="E831" s="190"/>
      <c r="F831" s="190"/>
      <c r="G831" s="190">
        <f>IF($G829&gt;=1,($B828/HLOOKUP($G829,'Annuity Cal'!$H$7:$BE$11,2,FALSE))*HLOOKUP(G829,'Annuity Cal'!$H$7:$BE$11,3,FALSE),(IF(G829&lt;=(-1),G829,0)))</f>
        <v>221005.32710355966</v>
      </c>
      <c r="H831" s="190">
        <f>IF($G829&gt;=1,($B828/HLOOKUP($G829,'Annuity Cal'!$H$7:$BE$11,2,FALSE))*HLOOKUP(H829,'Annuity Cal'!$H$7:$BE$11,3,FALSE),(IF(H829&lt;=(-1),H829,0)))</f>
        <v>233792.06388597994</v>
      </c>
      <c r="I831" s="190">
        <f>IF($G829&gt;=1,($B828/HLOOKUP($G829,'Annuity Cal'!$H$7:$BE$11,2,FALSE))*HLOOKUP(I829,'Annuity Cal'!$H$7:$BE$11,3,FALSE),(IF(I829&lt;=(-1),I829,0)))</f>
        <v>247318.60472509728</v>
      </c>
      <c r="J831" s="190">
        <f>IF($G829&gt;=1,($B828/HLOOKUP($G829,'Annuity Cal'!$H$7:$BE$11,2,FALSE))*HLOOKUP(J829,'Annuity Cal'!$H$7:$BE$11,3,FALSE),(IF(J829&lt;=(-1),J829,0)))</f>
        <v>261627.7525699065</v>
      </c>
      <c r="K831" s="190">
        <f>IF($G829&gt;=1,($B828/HLOOKUP($G829,'Annuity Cal'!$H$7:$BE$11,2,FALSE))*HLOOKUP(K829,'Annuity Cal'!$H$7:$BE$11,3,FALSE),(IF(K829&lt;=(-1),K829,0)))</f>
        <v>276764.78682573681</v>
      </c>
      <c r="L831" s="190">
        <f>IF($G829&gt;=1,($B828/HLOOKUP($G829,'Annuity Cal'!$H$7:$BE$11,2,FALSE))*HLOOKUP(L829,'Annuity Cal'!$H$7:$BE$11,3,FALSE),(IF(L829&lt;=(-1),L829,0)))</f>
        <v>292777.60663494014</v>
      </c>
      <c r="M831" s="190">
        <f>IF($G829&gt;=1,($B828/HLOOKUP($G829,'Annuity Cal'!$H$7:$BE$11,2,FALSE))*HLOOKUP(M829,'Annuity Cal'!$H$7:$BE$11,3,FALSE),(IF(M829&lt;=(-1),M829,0)))</f>
        <v>309716.88244739024</v>
      </c>
      <c r="N831" s="190">
        <f>IF($G829&gt;=1,($B828/HLOOKUP($G829,'Annuity Cal'!$H$7:$BE$11,2,FALSE))*HLOOKUP(N829,'Annuity Cal'!$H$7:$BE$11,3,FALSE),(IF(N829&lt;=(-1),N829,0)))</f>
        <v>327636.21636041778</v>
      </c>
      <c r="O831" s="190">
        <f>IF($G829&gt;=1,($B828/HLOOKUP($G829,'Annuity Cal'!$H$7:$BE$11,2,FALSE))*HLOOKUP(O829,'Annuity Cal'!$H$7:$BE$11,3,FALSE),(IF(O829&lt;=(-1),O829,0)))</f>
        <v>346592.31173555629</v>
      </c>
      <c r="P831" s="190">
        <f>IF($G829&gt;=1,($B828/HLOOKUP($G829,'Annuity Cal'!$H$7:$BE$11,2,FALSE))*HLOOKUP(P829,'Annuity Cal'!$H$7:$BE$11,3,FALSE),(IF(P829&lt;=(-1),P829,0)))</f>
        <v>366645.15262882778</v>
      </c>
      <c r="Q831" s="190">
        <f>IF($G829&gt;=1,($B828/HLOOKUP($G829,'Annuity Cal'!$H$7:$BE$11,2,FALSE))*HLOOKUP(Q829,'Annuity Cal'!$H$7:$BE$11,3,FALSE),(IF(Q829&lt;=(-1),Q829,0)))</f>
        <v>387858.19360235281</v>
      </c>
      <c r="R831" s="190">
        <f>IF($G829&gt;=1,($B828/HLOOKUP($G829,'Annuity Cal'!$H$7:$BE$11,2,FALSE))*HLOOKUP(R829,'Annuity Cal'!$H$7:$BE$11,3,FALSE),(IF(R829&lt;=(-1),R829,0)))</f>
        <v>410298.5605179175</v>
      </c>
      <c r="S831" s="190">
        <f>IF($G829&gt;=1,($B828/HLOOKUP($G829,'Annuity Cal'!$H$7:$BE$11,2,FALSE))*HLOOKUP(S829,'Annuity Cal'!$H$7:$BE$11,3,FALSE),(IF(S829&lt;=(-1),S829,0)))</f>
        <v>434037.26294788264</v>
      </c>
      <c r="T831" s="190">
        <f>IF($G829&gt;=1,($B828/HLOOKUP($G829,'Annuity Cal'!$H$7:$BE$11,2,FALSE))*HLOOKUP(T829,'Annuity Cal'!$H$7:$BE$11,3,FALSE),(IF(T829&lt;=(-1),T829,0)))</f>
        <v>459149.4188755817</v>
      </c>
      <c r="U831" s="190">
        <f>IF($G829&gt;=1,($B828/HLOOKUP($G829,'Annuity Cal'!$H$7:$BE$11,2,FALSE))*HLOOKUP(U829,'Annuity Cal'!$H$7:$BE$11,3,FALSE),(IF(U829&lt;=(-1),U829,0)))</f>
        <v>485714.4923962403</v>
      </c>
      <c r="V831" s="190">
        <f>IF($G829&gt;=1,($B828/HLOOKUP($G829,'Annuity Cal'!$H$7:$BE$11,2,FALSE))*HLOOKUP(V829,'Annuity Cal'!$H$7:$BE$11,3,FALSE),(IF(V829&lt;=(-1),V829,0)))</f>
        <v>513816.54517059418</v>
      </c>
      <c r="W831" s="190">
        <f>IF($G829&gt;=1,($B828/HLOOKUP($G829,'Annuity Cal'!$H$7:$BE$11,2,FALSE))*HLOOKUP(W829,'Annuity Cal'!$H$7:$BE$11,3,FALSE),(IF(W829&lt;=(-1),W829,0)))</f>
        <v>543544.50242689287</v>
      </c>
      <c r="X831" s="190">
        <f>IF($G829&gt;=1,($B828/HLOOKUP($G829,'Annuity Cal'!$H$7:$BE$11,2,FALSE))*HLOOKUP(X829,'Annuity Cal'!$H$7:$BE$11,3,FALSE),(IF(X829&lt;=(-1),X829,0)))</f>
        <v>574992.43435302028</v>
      </c>
      <c r="Y831" s="190">
        <f>IF($G829&gt;=1,($B828/HLOOKUP($G829,'Annuity Cal'!$H$7:$BE$11,2,FALSE))*HLOOKUP(Y829,'Annuity Cal'!$H$7:$BE$11,3,FALSE),(IF(Y829&lt;=(-1),Y829,0)))</f>
        <v>608259.85376915918</v>
      </c>
      <c r="Z831" s="190">
        <f>IF($G829&gt;=1,($B828/HLOOKUP($G829,'Annuity Cal'!$H$7:$BE$11,2,FALSE))*HLOOKUP(Z829,'Annuity Cal'!$H$7:$BE$11,3,FALSE),(IF(Z829&lt;=(-1),Z829,0)))</f>
        <v>643452.03102294635</v>
      </c>
      <c r="AA831" s="190" t="e">
        <f>IF($G829&gt;=1,($B828/HLOOKUP($G829,'Annuity Cal'!$H$7:$BE$11,2,FALSE))*HLOOKUP(AA829,'Annuity Cal'!$H$7:$BE$11,3,FALSE),(IF(AA829&lt;=(-1),AA829,0)))</f>
        <v>#N/A</v>
      </c>
      <c r="AB831" s="190" t="e">
        <f>IF($G829&gt;=1,($B828/HLOOKUP($G829,'Annuity Cal'!$H$7:$BE$11,2,FALSE))*HLOOKUP(AB829,'Annuity Cal'!$H$7:$BE$11,3,FALSE),(IF(AB829&lt;=(-1),AB829,0)))</f>
        <v>#N/A</v>
      </c>
      <c r="AC831" s="190" t="e">
        <f>IF($G829&gt;=1,($B828/HLOOKUP($G829,'Annuity Cal'!$H$7:$BE$11,2,FALSE))*HLOOKUP(AC829,'Annuity Cal'!$H$7:$BE$11,3,FALSE),(IF(AC829&lt;=(-1),AC829,0)))</f>
        <v>#N/A</v>
      </c>
      <c r="AD831" s="190" t="e">
        <f>IF($G829&gt;=1,($B828/HLOOKUP($G829,'Annuity Cal'!$H$7:$BE$11,2,FALSE))*HLOOKUP(AD829,'Annuity Cal'!$H$7:$BE$11,3,FALSE),(IF(AD829&lt;=(-1),AD829,0)))</f>
        <v>#N/A</v>
      </c>
      <c r="AE831" s="190" t="e">
        <f>IF($G829&gt;=1,($B828/HLOOKUP($G829,'Annuity Cal'!$H$7:$BE$11,2,FALSE))*HLOOKUP(AE829,'Annuity Cal'!$H$7:$BE$11,3,FALSE),(IF(AE829&lt;=(-1),AE829,0)))</f>
        <v>#N/A</v>
      </c>
      <c r="AF831" s="190" t="e">
        <f>IF($G829&gt;=1,($B828/HLOOKUP($G829,'Annuity Cal'!$H$7:$BE$11,2,FALSE))*HLOOKUP(AF829,'Annuity Cal'!$H$7:$BE$11,3,FALSE),(IF(AF829&lt;=(-1),AF829,0)))</f>
        <v>#N/A</v>
      </c>
      <c r="AG831" s="190" t="e">
        <f>IF($G829&gt;=1,($B828/HLOOKUP($G829,'Annuity Cal'!$H$7:$BE$11,2,FALSE))*HLOOKUP(AG829,'Annuity Cal'!$H$7:$BE$11,3,FALSE),(IF(AG829&lt;=(-1),AG829,0)))</f>
        <v>#N/A</v>
      </c>
      <c r="AH831" s="190" t="e">
        <f>IF($G829&gt;=1,($B828/HLOOKUP($G829,'Annuity Cal'!$H$7:$BE$11,2,FALSE))*HLOOKUP(AH829,'Annuity Cal'!$H$7:$BE$11,3,FALSE),(IF(AH829&lt;=(-1),AH829,0)))</f>
        <v>#N/A</v>
      </c>
      <c r="AI831" s="190" t="e">
        <f>IF($G829&gt;=1,($B828/HLOOKUP($G829,'Annuity Cal'!$H$7:$BE$11,2,FALSE))*HLOOKUP(AI829,'Annuity Cal'!$H$7:$BE$11,3,FALSE),(IF(AI829&lt;=(-1),AI829,0)))</f>
        <v>#N/A</v>
      </c>
      <c r="AJ831" s="190" t="e">
        <f>IF($G829&gt;=1,($B828/HLOOKUP($G829,'Annuity Cal'!$H$7:$BE$11,2,FALSE))*HLOOKUP(AJ829,'Annuity Cal'!$H$7:$BE$11,3,FALSE),(IF(AJ829&lt;=(-1),AJ829,0)))</f>
        <v>#N/A</v>
      </c>
      <c r="AK831" s="190" t="e">
        <f>IF($G829&gt;=1,($B828/HLOOKUP($G829,'Annuity Cal'!$H$7:$BE$11,2,FALSE))*HLOOKUP(AK829,'Annuity Cal'!$H$7:$BE$11,3,FALSE),(IF(AK829&lt;=(-1),AK829,0)))</f>
        <v>#N/A</v>
      </c>
      <c r="AL831" s="190" t="e">
        <f>IF($G829&gt;=1,($B828/HLOOKUP($G829,'Annuity Cal'!$H$7:$BE$11,2,FALSE))*HLOOKUP(AL829,'Annuity Cal'!$H$7:$BE$11,3,FALSE),(IF(AL829&lt;=(-1),AL829,0)))</f>
        <v>#N/A</v>
      </c>
      <c r="AM831" s="190" t="e">
        <f>IF($G829&gt;=1,($B828/HLOOKUP($G829,'Annuity Cal'!$H$7:$BE$11,2,FALSE))*HLOOKUP(AM829,'Annuity Cal'!$H$7:$BE$11,3,FALSE),(IF(AM829&lt;=(-1),AM829,0)))</f>
        <v>#N/A</v>
      </c>
      <c r="AN831" s="190" t="e">
        <f>IF($G829&gt;=1,($B828/HLOOKUP($G829,'Annuity Cal'!$H$7:$BE$11,2,FALSE))*HLOOKUP(AN829,'Annuity Cal'!$H$7:$BE$11,3,FALSE),(IF(AN829&lt;=(-1),AN829,0)))</f>
        <v>#N/A</v>
      </c>
      <c r="AO831" s="190" t="e">
        <f>IF($G829&gt;=1,($B828/HLOOKUP($G829,'Annuity Cal'!$H$7:$BE$11,2,FALSE))*HLOOKUP(AO829,'Annuity Cal'!$H$7:$BE$11,3,FALSE),(IF(AO829&lt;=(-1),AO829,0)))</f>
        <v>#N/A</v>
      </c>
      <c r="AP831" s="190" t="e">
        <f>IF($G829&gt;=1,($B828/HLOOKUP($G829,'Annuity Cal'!$H$7:$BE$11,2,FALSE))*HLOOKUP(AP829,'Annuity Cal'!$H$7:$BE$11,3,FALSE),(IF(AP829&lt;=(-1),AP829,0)))</f>
        <v>#N/A</v>
      </c>
      <c r="AQ831" s="190" t="e">
        <f>IF($G829&gt;=1,($B828/HLOOKUP($G829,'Annuity Cal'!$H$7:$BE$11,2,FALSE))*HLOOKUP(AQ829,'Annuity Cal'!$H$7:$BE$11,3,FALSE),(IF(AQ829&lt;=(-1),AQ829,0)))</f>
        <v>#N/A</v>
      </c>
      <c r="AR831" s="190" t="e">
        <f>IF($G829&gt;=1,($B828/HLOOKUP($G829,'Annuity Cal'!$H$7:$BE$11,2,FALSE))*HLOOKUP(AR829,'Annuity Cal'!$H$7:$BE$11,3,FALSE),(IF(AR829&lt;=(-1),AR829,0)))</f>
        <v>#N/A</v>
      </c>
      <c r="AS831" s="190" t="e">
        <f>IF($G829&gt;=1,($B828/HLOOKUP($G829,'Annuity Cal'!$H$7:$BE$11,2,FALSE))*HLOOKUP(AS829,'Annuity Cal'!$H$7:$BE$11,3,FALSE),(IF(AS829&lt;=(-1),AS829,0)))</f>
        <v>#N/A</v>
      </c>
      <c r="AT831" s="190" t="e">
        <f>IF($G829&gt;=1,($B828/HLOOKUP($G829,'Annuity Cal'!$H$7:$BE$11,2,FALSE))*HLOOKUP(AT829,'Annuity Cal'!$H$7:$BE$11,3,FALSE),(IF(AT829&lt;=(-1),AT829,0)))</f>
        <v>#N/A</v>
      </c>
      <c r="AU831" s="190" t="e">
        <f>IF($G829&gt;=1,($B828/HLOOKUP($G829,'Annuity Cal'!$H$7:$BE$11,2,FALSE))*HLOOKUP(AU829,'Annuity Cal'!$H$7:$BE$11,3,FALSE),(IF(AU829&lt;=(-1),AU829,0)))</f>
        <v>#N/A</v>
      </c>
      <c r="AV831" s="190" t="e">
        <f>IF($G829&gt;=1,($B828/HLOOKUP($G829,'Annuity Cal'!$H$7:$BE$11,2,FALSE))*HLOOKUP(AV829,'Annuity Cal'!$H$7:$BE$11,3,FALSE),(IF(AV829&lt;=(-1),AV829,0)))</f>
        <v>#N/A</v>
      </c>
      <c r="AW831" s="190" t="e">
        <f>IF($G829&gt;=1,($B828/HLOOKUP($G829,'Annuity Cal'!$H$7:$BE$11,2,FALSE))*HLOOKUP(AW829,'Annuity Cal'!$H$7:$BE$11,3,FALSE),(IF(AW829&lt;=(-1),AW829,0)))</f>
        <v>#N/A</v>
      </c>
      <c r="AX831" s="190" t="e">
        <f>IF($G829&gt;=1,($B828/HLOOKUP($G829,'Annuity Cal'!$H$7:$BE$11,2,FALSE))*HLOOKUP(AX829,'Annuity Cal'!$H$7:$BE$11,3,FALSE),(IF(AX829&lt;=(-1),AX829,0)))</f>
        <v>#N/A</v>
      </c>
      <c r="AY831" s="190" t="e">
        <f>IF($G829&gt;=1,($B828/HLOOKUP($G829,'Annuity Cal'!$H$7:$BE$11,2,FALSE))*HLOOKUP(AY829,'Annuity Cal'!$H$7:$BE$11,3,FALSE),(IF(AY829&lt;=(-1),AY829,0)))</f>
        <v>#N/A</v>
      </c>
      <c r="AZ831" s="190" t="e">
        <f>IF($G829&gt;=1,($B828/HLOOKUP($G829,'Annuity Cal'!$H$7:$BE$11,2,FALSE))*HLOOKUP(AZ829,'Annuity Cal'!$H$7:$BE$11,3,FALSE),(IF(AZ829&lt;=(-1),AZ829,0)))</f>
        <v>#N/A</v>
      </c>
      <c r="BA831" s="190" t="e">
        <f>IF($G829&gt;=1,($B828/HLOOKUP($G829,'Annuity Cal'!$H$7:$BE$11,2,FALSE))*HLOOKUP(BA829,'Annuity Cal'!$H$7:$BE$11,3,FALSE),(IF(BA829&lt;=(-1),BA829,0)))</f>
        <v>#N/A</v>
      </c>
      <c r="BB831" s="190" t="e">
        <f>IF($G829&gt;=1,($B828/HLOOKUP($G829,'Annuity Cal'!$H$7:$BE$11,2,FALSE))*HLOOKUP(BB829,'Annuity Cal'!$H$7:$BE$11,3,FALSE),(IF(BB829&lt;=(-1),BB829,0)))</f>
        <v>#N/A</v>
      </c>
      <c r="BC831" s="190" t="e">
        <f>IF($G829&gt;=1,($B828/HLOOKUP($G829,'Annuity Cal'!$H$7:$BE$11,2,FALSE))*HLOOKUP(BC829,'Annuity Cal'!$H$7:$BE$11,3,FALSE),(IF(BC829&lt;=(-1),BC829,0)))</f>
        <v>#N/A</v>
      </c>
      <c r="BD831" s="190" t="e">
        <f>IF($G829&gt;=1,($B828/HLOOKUP($G829,'Annuity Cal'!$H$7:$BE$11,2,FALSE))*HLOOKUP(BD829,'Annuity Cal'!$H$7:$BE$11,3,FALSE),(IF(BD829&lt;=(-1),BD829,0)))</f>
        <v>#N/A</v>
      </c>
      <c r="BE831" s="190" t="e">
        <f>IF($G829&gt;=1,($B828/HLOOKUP($G829,'Annuity Cal'!$H$7:$BE$11,2,FALSE))*HLOOKUP(BE829,'Annuity Cal'!$H$7:$BE$11,3,FALSE),(IF(BE829&lt;=(-1),BE829,0)))</f>
        <v>#N/A</v>
      </c>
      <c r="BF831" s="190" t="e">
        <f>IF($G829&gt;=1,($B828/HLOOKUP($G829,'Annuity Cal'!$H$7:$BE$11,2,FALSE))*HLOOKUP(BF829,'Annuity Cal'!$H$7:$BE$11,3,FALSE),(IF(BF829&lt;=(-1),BF829,0)))</f>
        <v>#N/A</v>
      </c>
      <c r="BG831" s="190" t="e">
        <f>IF($G829&gt;=1,($B828/HLOOKUP($G829,'Annuity Cal'!$H$7:$BE$11,2,FALSE))*HLOOKUP(BG829,'Annuity Cal'!$H$7:$BE$11,3,FALSE),(IF(BG829&lt;=(-1),BG829,0)))</f>
        <v>#N/A</v>
      </c>
      <c r="BH831" s="190" t="e">
        <f>IF($G829&gt;=1,($B828/HLOOKUP($G829,'Annuity Cal'!$H$7:$BE$11,2,FALSE))*HLOOKUP(BH829,'Annuity Cal'!$H$7:$BE$11,3,FALSE),(IF(BH829&lt;=(-1),BH829,0)))</f>
        <v>#N/A</v>
      </c>
      <c r="BI831" s="190" t="e">
        <f>IF($G829&gt;=1,($B828/HLOOKUP($G829,'Annuity Cal'!$H$7:$BE$11,2,FALSE))*HLOOKUP(BI829,'Annuity Cal'!$H$7:$BE$11,3,FALSE),(IF(BI829&lt;=(-1),BI829,0)))</f>
        <v>#N/A</v>
      </c>
      <c r="BJ831" s="190" t="e">
        <f>IF($G829&gt;=1,($B828/HLOOKUP($G829,'Annuity Cal'!$H$7:$BE$11,2,FALSE))*HLOOKUP(BJ829,'Annuity Cal'!$H$7:$BE$11,3,FALSE),(IF(BJ829&lt;=(-1),BJ829,0)))</f>
        <v>#N/A</v>
      </c>
      <c r="BK831" s="190" t="e">
        <f>IF($G829&gt;=1,($B828/HLOOKUP($G829,'Annuity Cal'!$H$7:$BE$11,2,FALSE))*HLOOKUP(BK829,'Annuity Cal'!$H$7:$BE$11,3,FALSE),(IF(BK829&lt;=(-1),BK829,0)))</f>
        <v>#N/A</v>
      </c>
      <c r="BL831" s="190" t="e">
        <f>IF($G829&gt;=1,($B828/HLOOKUP($G829,'Annuity Cal'!$H$7:$BE$11,2,FALSE))*HLOOKUP(BL829,'Annuity Cal'!$H$7:$BE$11,3,FALSE),(IF(BL829&lt;=(-1),BL829,0)))</f>
        <v>#N/A</v>
      </c>
      <c r="BM831" s="190" t="e">
        <f>IF($G829&gt;=1,($B828/HLOOKUP($G829,'Annuity Cal'!$H$7:$BE$11,2,FALSE))*HLOOKUP(BM829,'Annuity Cal'!$H$7:$BE$11,3,FALSE),(IF(BM829&lt;=(-1),BM829,0)))</f>
        <v>#N/A</v>
      </c>
      <c r="BN831" s="190" t="e">
        <f>IF($G829&gt;=1,($B828/HLOOKUP($G829,'Annuity Cal'!$H$7:$BE$11,2,FALSE))*HLOOKUP(BN829,'Annuity Cal'!$H$7:$BE$11,3,FALSE),(IF(BN829&lt;=(-1),BN829,0)))</f>
        <v>#N/A</v>
      </c>
      <c r="BO831" s="124" t="e">
        <f>IF($G829&gt;=1,($B828/HLOOKUP($G829,'Annuity Cal'!$H$7:$BE$11,2,FALSE))*HLOOKUP(BO829,'Annuity Cal'!$H$7:$BE$11,3,FALSE),(IF(BO829&lt;=(-1),BO829,0)))</f>
        <v>#N/A</v>
      </c>
      <c r="BP831" s="124" t="e">
        <f>IF($G829&gt;=1,($B828/HLOOKUP($G829,'Annuity Cal'!$H$7:$BE$11,2,FALSE))*HLOOKUP(BP829,'Annuity Cal'!$H$7:$BE$11,3,FALSE),(IF(BP829&lt;=(-1),BP829,0)))</f>
        <v>#N/A</v>
      </c>
      <c r="BQ831" s="124" t="e">
        <f>IF($G829&gt;=1,($B828/HLOOKUP($G829,'Annuity Cal'!$H$7:$BE$11,2,FALSE))*HLOOKUP(BQ829,'Annuity Cal'!$H$7:$BE$11,3,FALSE),(IF(BQ829&lt;=(-1),BQ829,0)))</f>
        <v>#N/A</v>
      </c>
    </row>
    <row r="832" spans="1:70" s="124" customFormat="1">
      <c r="C832" s="124" t="s">
        <v>31</v>
      </c>
      <c r="D832" s="190"/>
      <c r="E832" s="190"/>
      <c r="F832" s="190"/>
      <c r="G832" s="190">
        <f>IF($G829&gt;=1,($B828/HLOOKUP($G829,'Annuity Cal'!$H$7:$BE$11,2,FALSE))*HLOOKUP(G829,'Annuity Cal'!$H$7:$BE$11,4,FALSE),(IF(G829&lt;=(-1),G829,0)))</f>
        <v>440537.51076175336</v>
      </c>
      <c r="H832" s="190">
        <f>IF($G829&gt;=1,($B828/HLOOKUP($G829,'Annuity Cal'!$H$7:$BE$11,2,FALSE))*HLOOKUP(H829,'Annuity Cal'!$H$7:$BE$11,4,FALSE),(IF(H829&lt;=(-1),H829,0)))</f>
        <v>427750.77397933311</v>
      </c>
      <c r="I832" s="190">
        <f>IF($G829&gt;=1,($B828/HLOOKUP($G829,'Annuity Cal'!$H$7:$BE$11,2,FALSE))*HLOOKUP(I829,'Annuity Cal'!$H$7:$BE$11,4,FALSE),(IF(I829&lt;=(-1),I829,0)))</f>
        <v>414224.2331402158</v>
      </c>
      <c r="J832" s="190">
        <f>IF($G829&gt;=1,($B828/HLOOKUP($G829,'Annuity Cal'!$H$7:$BE$11,2,FALSE))*HLOOKUP(J829,'Annuity Cal'!$H$7:$BE$11,4,FALSE),(IF(J829&lt;=(-1),J829,0)))</f>
        <v>399915.08529540658</v>
      </c>
      <c r="K832" s="190">
        <f>IF($G829&gt;=1,($B828/HLOOKUP($G829,'Annuity Cal'!$H$7:$BE$11,2,FALSE))*HLOOKUP(K829,'Annuity Cal'!$H$7:$BE$11,4,FALSE),(IF(K829&lt;=(-1),K829,0)))</f>
        <v>384778.0510395763</v>
      </c>
      <c r="L832" s="190">
        <f>IF($G829&gt;=1,($B828/HLOOKUP($G829,'Annuity Cal'!$H$7:$BE$11,2,FALSE))*HLOOKUP(L829,'Annuity Cal'!$H$7:$BE$11,4,FALSE),(IF(L829&lt;=(-1),L829,0)))</f>
        <v>368765.23123037297</v>
      </c>
      <c r="M832" s="190">
        <f>IF($G829&gt;=1,($B828/HLOOKUP($G829,'Annuity Cal'!$H$7:$BE$11,2,FALSE))*HLOOKUP(M829,'Annuity Cal'!$H$7:$BE$11,4,FALSE),(IF(M829&lt;=(-1),M829,0)))</f>
        <v>351825.95541792281</v>
      </c>
      <c r="N832" s="190">
        <f>IF($G829&gt;=1,($B828/HLOOKUP($G829,'Annuity Cal'!$H$7:$BE$11,2,FALSE))*HLOOKUP(N829,'Annuity Cal'!$H$7:$BE$11,4,FALSE),(IF(N829&lt;=(-1),N829,0)))</f>
        <v>333906.62150489527</v>
      </c>
      <c r="O832" s="190">
        <f>IF($G829&gt;=1,($B828/HLOOKUP($G829,'Annuity Cal'!$H$7:$BE$11,2,FALSE))*HLOOKUP(O829,'Annuity Cal'!$H$7:$BE$11,4,FALSE),(IF(O829&lt;=(-1),O829,0)))</f>
        <v>314950.52612975682</v>
      </c>
      <c r="P832" s="190">
        <f>IF($G829&gt;=1,($B828/HLOOKUP($G829,'Annuity Cal'!$H$7:$BE$11,2,FALSE))*HLOOKUP(P829,'Annuity Cal'!$H$7:$BE$11,4,FALSE),(IF(P829&lt;=(-1),P829,0)))</f>
        <v>294897.68523648527</v>
      </c>
      <c r="Q832" s="190">
        <f>IF($G829&gt;=1,($B828/HLOOKUP($G829,'Annuity Cal'!$H$7:$BE$11,2,FALSE))*HLOOKUP(Q829,'Annuity Cal'!$H$7:$BE$11,4,FALSE),(IF(Q829&lt;=(-1),Q829,0)))</f>
        <v>273684.64426296024</v>
      </c>
      <c r="R832" s="190">
        <f>IF($G829&gt;=1,($B828/HLOOKUP($G829,'Annuity Cal'!$H$7:$BE$11,2,FALSE))*HLOOKUP(R829,'Annuity Cal'!$H$7:$BE$11,4,FALSE),(IF(R829&lt;=(-1),R829,0)))</f>
        <v>251244.27734739555</v>
      </c>
      <c r="S832" s="190">
        <f>IF($G829&gt;=1,($B828/HLOOKUP($G829,'Annuity Cal'!$H$7:$BE$11,2,FALSE))*HLOOKUP(S829,'Annuity Cal'!$H$7:$BE$11,4,FALSE),(IF(S829&lt;=(-1),S829,0)))</f>
        <v>227505.57491743041</v>
      </c>
      <c r="T832" s="190">
        <f>IF($G829&gt;=1,($B828/HLOOKUP($G829,'Annuity Cal'!$H$7:$BE$11,2,FALSE))*HLOOKUP(T829,'Annuity Cal'!$H$7:$BE$11,4,FALSE),(IF(T829&lt;=(-1),T829,0)))</f>
        <v>202393.41898973138</v>
      </c>
      <c r="U832" s="190">
        <f>IF($G829&gt;=1,($B828/HLOOKUP($G829,'Annuity Cal'!$H$7:$BE$11,2,FALSE))*HLOOKUP(U829,'Annuity Cal'!$H$7:$BE$11,4,FALSE),(IF(U829&lt;=(-1),U829,0)))</f>
        <v>175828.34546907275</v>
      </c>
      <c r="V832" s="190">
        <f>IF($G829&gt;=1,($B828/HLOOKUP($G829,'Annuity Cal'!$H$7:$BE$11,2,FALSE))*HLOOKUP(V829,'Annuity Cal'!$H$7:$BE$11,4,FALSE),(IF(V829&lt;=(-1),V829,0)))</f>
        <v>147726.2926947189</v>
      </c>
      <c r="W832" s="190">
        <f>IF($G829&gt;=1,($B828/HLOOKUP($G829,'Annuity Cal'!$H$7:$BE$11,2,FALSE))*HLOOKUP(W829,'Annuity Cal'!$H$7:$BE$11,4,FALSE),(IF(W829&lt;=(-1),W829,0)))</f>
        <v>117998.33543842021</v>
      </c>
      <c r="X832" s="190">
        <f>IF($G829&gt;=1,($B828/HLOOKUP($G829,'Annuity Cal'!$H$7:$BE$11,2,FALSE))*HLOOKUP(X829,'Annuity Cal'!$H$7:$BE$11,4,FALSE),(IF(X829&lt;=(-1),X829,0)))</f>
        <v>86550.403512292774</v>
      </c>
      <c r="Y832" s="190">
        <f>IF($G829&gt;=1,($B828/HLOOKUP($G829,'Annuity Cal'!$H$7:$BE$11,2,FALSE))*HLOOKUP(Y829,'Annuity Cal'!$H$7:$BE$11,4,FALSE),(IF(Y829&lt;=(-1),Y829,0)))</f>
        <v>53282.984096153836</v>
      </c>
      <c r="Z832" s="190">
        <f>IF($G829&gt;=1,($B828/HLOOKUP($G829,'Annuity Cal'!$H$7:$BE$11,2,FALSE))*HLOOKUP(Z829,'Annuity Cal'!$H$7:$BE$11,4,FALSE),(IF(Z829&lt;=(-1),Z829,0)))</f>
        <v>18090.806842366765</v>
      </c>
      <c r="AA832" s="190" t="e">
        <f>IF($G829&gt;=1,($B828/HLOOKUP($G829,'Annuity Cal'!$H$7:$BE$11,2,FALSE))*HLOOKUP(AA829,'Annuity Cal'!$H$7:$BE$11,4,FALSE),(IF(AA829&lt;=(-1),AA829,0)))</f>
        <v>#N/A</v>
      </c>
      <c r="AB832" s="190" t="e">
        <f>IF($G829&gt;=1,($B828/HLOOKUP($G829,'Annuity Cal'!$H$7:$BE$11,2,FALSE))*HLOOKUP(AB829,'Annuity Cal'!$H$7:$BE$11,4,FALSE),(IF(AB829&lt;=(-1),AB829,0)))</f>
        <v>#N/A</v>
      </c>
      <c r="AC832" s="190" t="e">
        <f>IF($G829&gt;=1,($B828/HLOOKUP($G829,'Annuity Cal'!$H$7:$BE$11,2,FALSE))*HLOOKUP(AC829,'Annuity Cal'!$H$7:$BE$11,4,FALSE),(IF(AC829&lt;=(-1),AC829,0)))</f>
        <v>#N/A</v>
      </c>
      <c r="AD832" s="190" t="e">
        <f>IF($G829&gt;=1,($B828/HLOOKUP($G829,'Annuity Cal'!$H$7:$BE$11,2,FALSE))*HLOOKUP(AD829,'Annuity Cal'!$H$7:$BE$11,4,FALSE),(IF(AD829&lt;=(-1),AD829,0)))</f>
        <v>#N/A</v>
      </c>
      <c r="AE832" s="190" t="e">
        <f>IF($G829&gt;=1,($B828/HLOOKUP($G829,'Annuity Cal'!$H$7:$BE$11,2,FALSE))*HLOOKUP(AE829,'Annuity Cal'!$H$7:$BE$11,4,FALSE),(IF(AE829&lt;=(-1),AE829,0)))</f>
        <v>#N/A</v>
      </c>
      <c r="AF832" s="190" t="e">
        <f>IF($G829&gt;=1,($B828/HLOOKUP($G829,'Annuity Cal'!$H$7:$BE$11,2,FALSE))*HLOOKUP(AF829,'Annuity Cal'!$H$7:$BE$11,4,FALSE),(IF(AF829&lt;=(-1),AF829,0)))</f>
        <v>#N/A</v>
      </c>
      <c r="AG832" s="190" t="e">
        <f>IF($G829&gt;=1,($B828/HLOOKUP($G829,'Annuity Cal'!$H$7:$BE$11,2,FALSE))*HLOOKUP(AG829,'Annuity Cal'!$H$7:$BE$11,4,FALSE),(IF(AG829&lt;=(-1),AG829,0)))</f>
        <v>#N/A</v>
      </c>
      <c r="AH832" s="190" t="e">
        <f>IF($G829&gt;=1,($B828/HLOOKUP($G829,'Annuity Cal'!$H$7:$BE$11,2,FALSE))*HLOOKUP(AH829,'Annuity Cal'!$H$7:$BE$11,4,FALSE),(IF(AH829&lt;=(-1),AH829,0)))</f>
        <v>#N/A</v>
      </c>
      <c r="AI832" s="190" t="e">
        <f>IF($G829&gt;=1,($B828/HLOOKUP($G829,'Annuity Cal'!$H$7:$BE$11,2,FALSE))*HLOOKUP(AI829,'Annuity Cal'!$H$7:$BE$11,4,FALSE),(IF(AI829&lt;=(-1),AI829,0)))</f>
        <v>#N/A</v>
      </c>
      <c r="AJ832" s="190" t="e">
        <f>IF($G829&gt;=1,($B828/HLOOKUP($G829,'Annuity Cal'!$H$7:$BE$11,2,FALSE))*HLOOKUP(AJ829,'Annuity Cal'!$H$7:$BE$11,4,FALSE),(IF(AJ829&lt;=(-1),AJ829,0)))</f>
        <v>#N/A</v>
      </c>
      <c r="AK832" s="190" t="e">
        <f>IF($G829&gt;=1,($B828/HLOOKUP($G829,'Annuity Cal'!$H$7:$BE$11,2,FALSE))*HLOOKUP(AK829,'Annuity Cal'!$H$7:$BE$11,4,FALSE),(IF(AK829&lt;=(-1),AK829,0)))</f>
        <v>#N/A</v>
      </c>
      <c r="AL832" s="190" t="e">
        <f>IF($G829&gt;=1,($B828/HLOOKUP($G829,'Annuity Cal'!$H$7:$BE$11,2,FALSE))*HLOOKUP(AL829,'Annuity Cal'!$H$7:$BE$11,4,FALSE),(IF(AL829&lt;=(-1),AL829,0)))</f>
        <v>#N/A</v>
      </c>
      <c r="AM832" s="190" t="e">
        <f>IF($G829&gt;=1,($B828/HLOOKUP($G829,'Annuity Cal'!$H$7:$BE$11,2,FALSE))*HLOOKUP(AM829,'Annuity Cal'!$H$7:$BE$11,4,FALSE),(IF(AM829&lt;=(-1),AM829,0)))</f>
        <v>#N/A</v>
      </c>
      <c r="AN832" s="190" t="e">
        <f>IF($G829&gt;=1,($B828/HLOOKUP($G829,'Annuity Cal'!$H$7:$BE$11,2,FALSE))*HLOOKUP(AN829,'Annuity Cal'!$H$7:$BE$11,4,FALSE),(IF(AN829&lt;=(-1),AN829,0)))</f>
        <v>#N/A</v>
      </c>
      <c r="AO832" s="190" t="e">
        <f>IF($G829&gt;=1,($B828/HLOOKUP($G829,'Annuity Cal'!$H$7:$BE$11,2,FALSE))*HLOOKUP(AO829,'Annuity Cal'!$H$7:$BE$11,4,FALSE),(IF(AO829&lt;=(-1),AO829,0)))</f>
        <v>#N/A</v>
      </c>
      <c r="AP832" s="190" t="e">
        <f>IF($G829&gt;=1,($B828/HLOOKUP($G829,'Annuity Cal'!$H$7:$BE$11,2,FALSE))*HLOOKUP(AP829,'Annuity Cal'!$H$7:$BE$11,4,FALSE),(IF(AP829&lt;=(-1),AP829,0)))</f>
        <v>#N/A</v>
      </c>
      <c r="AQ832" s="190" t="e">
        <f>IF($G829&gt;=1,($B828/HLOOKUP($G829,'Annuity Cal'!$H$7:$BE$11,2,FALSE))*HLOOKUP(AQ829,'Annuity Cal'!$H$7:$BE$11,4,FALSE),(IF(AQ829&lt;=(-1),AQ829,0)))</f>
        <v>#N/A</v>
      </c>
      <c r="AR832" s="190" t="e">
        <f>IF($G829&gt;=1,($B828/HLOOKUP($G829,'Annuity Cal'!$H$7:$BE$11,2,FALSE))*HLOOKUP(AR829,'Annuity Cal'!$H$7:$BE$11,4,FALSE),(IF(AR829&lt;=(-1),AR829,0)))</f>
        <v>#N/A</v>
      </c>
      <c r="AS832" s="190" t="e">
        <f>IF($G829&gt;=1,($B828/HLOOKUP($G829,'Annuity Cal'!$H$7:$BE$11,2,FALSE))*HLOOKUP(AS829,'Annuity Cal'!$H$7:$BE$11,4,FALSE),(IF(AS829&lt;=(-1),AS829,0)))</f>
        <v>#N/A</v>
      </c>
      <c r="AT832" s="190" t="e">
        <f>IF($G829&gt;=1,($B828/HLOOKUP($G829,'Annuity Cal'!$H$7:$BE$11,2,FALSE))*HLOOKUP(AT829,'Annuity Cal'!$H$7:$BE$11,4,FALSE),(IF(AT829&lt;=(-1),AT829,0)))</f>
        <v>#N/A</v>
      </c>
      <c r="AU832" s="190" t="e">
        <f>IF($G829&gt;=1,($B828/HLOOKUP($G829,'Annuity Cal'!$H$7:$BE$11,2,FALSE))*HLOOKUP(AU829,'Annuity Cal'!$H$7:$BE$11,4,FALSE),(IF(AU829&lt;=(-1),AU829,0)))</f>
        <v>#N/A</v>
      </c>
      <c r="AV832" s="190" t="e">
        <f>IF($G829&gt;=1,($B828/HLOOKUP($G829,'Annuity Cal'!$H$7:$BE$11,2,FALSE))*HLOOKUP(AV829,'Annuity Cal'!$H$7:$BE$11,4,FALSE),(IF(AV829&lt;=(-1),AV829,0)))</f>
        <v>#N/A</v>
      </c>
      <c r="AW832" s="190" t="e">
        <f>IF($G829&gt;=1,($B828/HLOOKUP($G829,'Annuity Cal'!$H$7:$BE$11,2,FALSE))*HLOOKUP(AW829,'Annuity Cal'!$H$7:$BE$11,4,FALSE),(IF(AW829&lt;=(-1),AW829,0)))</f>
        <v>#N/A</v>
      </c>
      <c r="AX832" s="190" t="e">
        <f>IF($G829&gt;=1,($B828/HLOOKUP($G829,'Annuity Cal'!$H$7:$BE$11,2,FALSE))*HLOOKUP(AX829,'Annuity Cal'!$H$7:$BE$11,4,FALSE),(IF(AX829&lt;=(-1),AX829,0)))</f>
        <v>#N/A</v>
      </c>
      <c r="AY832" s="190" t="e">
        <f>IF($G829&gt;=1,($B828/HLOOKUP($G829,'Annuity Cal'!$H$7:$BE$11,2,FALSE))*HLOOKUP(AY829,'Annuity Cal'!$H$7:$BE$11,4,FALSE),(IF(AY829&lt;=(-1),AY829,0)))</f>
        <v>#N/A</v>
      </c>
      <c r="AZ832" s="190" t="e">
        <f>IF($G829&gt;=1,($B828/HLOOKUP($G829,'Annuity Cal'!$H$7:$BE$11,2,FALSE))*HLOOKUP(AZ829,'Annuity Cal'!$H$7:$BE$11,4,FALSE),(IF(AZ829&lt;=(-1),AZ829,0)))</f>
        <v>#N/A</v>
      </c>
      <c r="BA832" s="190" t="e">
        <f>IF($G829&gt;=1,($B828/HLOOKUP($G829,'Annuity Cal'!$H$7:$BE$11,2,FALSE))*HLOOKUP(BA829,'Annuity Cal'!$H$7:$BE$11,4,FALSE),(IF(BA829&lt;=(-1),BA829,0)))</f>
        <v>#N/A</v>
      </c>
      <c r="BB832" s="190" t="e">
        <f>IF($G829&gt;=1,($B828/HLOOKUP($G829,'Annuity Cal'!$H$7:$BE$11,2,FALSE))*HLOOKUP(BB829,'Annuity Cal'!$H$7:$BE$11,4,FALSE),(IF(BB829&lt;=(-1),BB829,0)))</f>
        <v>#N/A</v>
      </c>
      <c r="BC832" s="190" t="e">
        <f>IF($G829&gt;=1,($B828/HLOOKUP($G829,'Annuity Cal'!$H$7:$BE$11,2,FALSE))*HLOOKUP(BC829,'Annuity Cal'!$H$7:$BE$11,4,FALSE),(IF(BC829&lt;=(-1),BC829,0)))</f>
        <v>#N/A</v>
      </c>
      <c r="BD832" s="190" t="e">
        <f>IF($G829&gt;=1,($B828/HLOOKUP($G829,'Annuity Cal'!$H$7:$BE$11,2,FALSE))*HLOOKUP(BD829,'Annuity Cal'!$H$7:$BE$11,4,FALSE),(IF(BD829&lt;=(-1),BD829,0)))</f>
        <v>#N/A</v>
      </c>
      <c r="BE832" s="190" t="e">
        <f>IF($G829&gt;=1,($B828/HLOOKUP($G829,'Annuity Cal'!$H$7:$BE$11,2,FALSE))*HLOOKUP(BE829,'Annuity Cal'!$H$7:$BE$11,4,FALSE),(IF(BE829&lt;=(-1),BE829,0)))</f>
        <v>#N/A</v>
      </c>
      <c r="BF832" s="190" t="e">
        <f>IF($G829&gt;=1,($B828/HLOOKUP($G829,'Annuity Cal'!$H$7:$BE$11,2,FALSE))*HLOOKUP(BF829,'Annuity Cal'!$H$7:$BE$11,4,FALSE),(IF(BF829&lt;=(-1),BF829,0)))</f>
        <v>#N/A</v>
      </c>
      <c r="BG832" s="190" t="e">
        <f>IF($G829&gt;=1,($B828/HLOOKUP($G829,'Annuity Cal'!$H$7:$BE$11,2,FALSE))*HLOOKUP(BG829,'Annuity Cal'!$H$7:$BE$11,4,FALSE),(IF(BG829&lt;=(-1),BG829,0)))</f>
        <v>#N/A</v>
      </c>
      <c r="BH832" s="190" t="e">
        <f>IF($G829&gt;=1,($B828/HLOOKUP($G829,'Annuity Cal'!$H$7:$BE$11,2,FALSE))*HLOOKUP(BH829,'Annuity Cal'!$H$7:$BE$11,4,FALSE),(IF(BH829&lt;=(-1),BH829,0)))</f>
        <v>#N/A</v>
      </c>
      <c r="BI832" s="190" t="e">
        <f>IF($G829&gt;=1,($B828/HLOOKUP($G829,'Annuity Cal'!$H$7:$BE$11,2,FALSE))*HLOOKUP(BI829,'Annuity Cal'!$H$7:$BE$11,4,FALSE),(IF(BI829&lt;=(-1),BI829,0)))</f>
        <v>#N/A</v>
      </c>
      <c r="BJ832" s="190" t="e">
        <f>IF($G829&gt;=1,($B828/HLOOKUP($G829,'Annuity Cal'!$H$7:$BE$11,2,FALSE))*HLOOKUP(BJ829,'Annuity Cal'!$H$7:$BE$11,4,FALSE),(IF(BJ829&lt;=(-1),BJ829,0)))</f>
        <v>#N/A</v>
      </c>
      <c r="BK832" s="190" t="e">
        <f>IF($G829&gt;=1,($B828/HLOOKUP($G829,'Annuity Cal'!$H$7:$BE$11,2,FALSE))*HLOOKUP(BK829,'Annuity Cal'!$H$7:$BE$11,4,FALSE),(IF(BK829&lt;=(-1),BK829,0)))</f>
        <v>#N/A</v>
      </c>
      <c r="BL832" s="190" t="e">
        <f>IF($G829&gt;=1,($B828/HLOOKUP($G829,'Annuity Cal'!$H$7:$BE$11,2,FALSE))*HLOOKUP(BL829,'Annuity Cal'!$H$7:$BE$11,4,FALSE),(IF(BL829&lt;=(-1),BL829,0)))</f>
        <v>#N/A</v>
      </c>
      <c r="BM832" s="190" t="e">
        <f>IF($G829&gt;=1,($B828/HLOOKUP($G829,'Annuity Cal'!$H$7:$BE$11,2,FALSE))*HLOOKUP(BM829,'Annuity Cal'!$H$7:$BE$11,4,FALSE),(IF(BM829&lt;=(-1),BM829,0)))</f>
        <v>#N/A</v>
      </c>
      <c r="BN832" s="190" t="e">
        <f>IF($G829&gt;=1,($B828/HLOOKUP($G829,'Annuity Cal'!$H$7:$BE$11,2,FALSE))*HLOOKUP(BN829,'Annuity Cal'!$H$7:$BE$11,4,FALSE),(IF(BN829&lt;=(-1),BN829,0)))</f>
        <v>#N/A</v>
      </c>
      <c r="BO832" s="124" t="e">
        <f>IF($G829&gt;=1,($B828/HLOOKUP($G829,'Annuity Cal'!$H$7:$BE$11,2,FALSE))*HLOOKUP(BO829,'Annuity Cal'!$H$7:$BE$11,4,FALSE),(IF(BO829&lt;=(-1),BO829,0)))</f>
        <v>#N/A</v>
      </c>
      <c r="BP832" s="124" t="e">
        <f>IF($G829&gt;=1,($B828/HLOOKUP($G829,'Annuity Cal'!$H$7:$BE$11,2,FALSE))*HLOOKUP(BP829,'Annuity Cal'!$H$7:$BE$11,4,FALSE),(IF(BP829&lt;=(-1),BP829,0)))</f>
        <v>#N/A</v>
      </c>
      <c r="BQ832" s="124" t="e">
        <f>IF($G829&gt;=1,($B828/HLOOKUP($G829,'Annuity Cal'!$H$7:$BE$11,2,FALSE))*HLOOKUP(BQ829,'Annuity Cal'!$H$7:$BE$11,4,FALSE),(IF(BQ829&lt;=(-1),BQ829,0)))</f>
        <v>#N/A</v>
      </c>
    </row>
    <row r="833" spans="1:69" s="124" customFormat="1">
      <c r="C833" s="124" t="s">
        <v>33</v>
      </c>
      <c r="D833" s="190"/>
      <c r="E833" s="190"/>
      <c r="F833" s="190"/>
      <c r="G833" s="190">
        <f>IF($G829&gt;=1,($B828/HLOOKUP($G829,'Annuity Cal'!$H$7:$BE$11,2,FALSE))*HLOOKUP(G829,'Annuity Cal'!$H$7:$BE$11,5,FALSE),(IF(G829&lt;=(-1),G829,0)))</f>
        <v>661542.83786531305</v>
      </c>
      <c r="H833" s="190">
        <f>IF($G829&gt;=1,($B828/HLOOKUP($G829,'Annuity Cal'!$H$7:$BE$11,2,FALSE))*HLOOKUP(H829,'Annuity Cal'!$H$7:$BE$11,5,FALSE),(IF(H829&lt;=(-1),H829,0)))</f>
        <v>661542.83786531305</v>
      </c>
      <c r="I833" s="190">
        <f>IF($G829&gt;=1,($B828/HLOOKUP($G829,'Annuity Cal'!$H$7:$BE$11,2,FALSE))*HLOOKUP(I829,'Annuity Cal'!$H$7:$BE$11,5,FALSE),(IF(I829&lt;=(-1),I829,0)))</f>
        <v>661542.83786531305</v>
      </c>
      <c r="J833" s="190">
        <f>IF($G829&gt;=1,($B828/HLOOKUP($G829,'Annuity Cal'!$H$7:$BE$11,2,FALSE))*HLOOKUP(J829,'Annuity Cal'!$H$7:$BE$11,5,FALSE),(IF(J829&lt;=(-1),J829,0)))</f>
        <v>661542.83786531305</v>
      </c>
      <c r="K833" s="190">
        <f>IF($G829&gt;=1,($B828/HLOOKUP($G829,'Annuity Cal'!$H$7:$BE$11,2,FALSE))*HLOOKUP(K829,'Annuity Cal'!$H$7:$BE$11,5,FALSE),(IF(K829&lt;=(-1),K829,0)))</f>
        <v>661542.83786531305</v>
      </c>
      <c r="L833" s="190">
        <f>IF($G829&gt;=1,($B828/HLOOKUP($G829,'Annuity Cal'!$H$7:$BE$11,2,FALSE))*HLOOKUP(L829,'Annuity Cal'!$H$7:$BE$11,5,FALSE),(IF(L829&lt;=(-1),L829,0)))</f>
        <v>661542.83786531305</v>
      </c>
      <c r="M833" s="190">
        <f>IF($G829&gt;=1,($B828/HLOOKUP($G829,'Annuity Cal'!$H$7:$BE$11,2,FALSE))*HLOOKUP(M829,'Annuity Cal'!$H$7:$BE$11,5,FALSE),(IF(M829&lt;=(-1),M829,0)))</f>
        <v>661542.83786531305</v>
      </c>
      <c r="N833" s="190">
        <f>IF($G829&gt;=1,($B828/HLOOKUP($G829,'Annuity Cal'!$H$7:$BE$11,2,FALSE))*HLOOKUP(N829,'Annuity Cal'!$H$7:$BE$11,5,FALSE),(IF(N829&lt;=(-1),N829,0)))</f>
        <v>661542.83786531305</v>
      </c>
      <c r="O833" s="190">
        <f>IF($G829&gt;=1,($B828/HLOOKUP($G829,'Annuity Cal'!$H$7:$BE$11,2,FALSE))*HLOOKUP(O829,'Annuity Cal'!$H$7:$BE$11,5,FALSE),(IF(O829&lt;=(-1),O829,0)))</f>
        <v>661542.83786531305</v>
      </c>
      <c r="P833" s="190">
        <f>IF($G829&gt;=1,($B828/HLOOKUP($G829,'Annuity Cal'!$H$7:$BE$11,2,FALSE))*HLOOKUP(P829,'Annuity Cal'!$H$7:$BE$11,5,FALSE),(IF(P829&lt;=(-1),P829,0)))</f>
        <v>661542.83786531305</v>
      </c>
      <c r="Q833" s="190">
        <f>IF($G829&gt;=1,($B828/HLOOKUP($G829,'Annuity Cal'!$H$7:$BE$11,2,FALSE))*HLOOKUP(Q829,'Annuity Cal'!$H$7:$BE$11,5,FALSE),(IF(Q829&lt;=(-1),Q829,0)))</f>
        <v>661542.83786531305</v>
      </c>
      <c r="R833" s="190">
        <f>IF($G829&gt;=1,($B828/HLOOKUP($G829,'Annuity Cal'!$H$7:$BE$11,2,FALSE))*HLOOKUP(R829,'Annuity Cal'!$H$7:$BE$11,5,FALSE),(IF(R829&lt;=(-1),R829,0)))</f>
        <v>661542.83786531305</v>
      </c>
      <c r="S833" s="190">
        <f>IF($G829&gt;=1,($B828/HLOOKUP($G829,'Annuity Cal'!$H$7:$BE$11,2,FALSE))*HLOOKUP(S829,'Annuity Cal'!$H$7:$BE$11,5,FALSE),(IF(S829&lt;=(-1),S829,0)))</f>
        <v>661542.83786531305</v>
      </c>
      <c r="T833" s="190">
        <f>IF($G829&gt;=1,($B828/HLOOKUP($G829,'Annuity Cal'!$H$7:$BE$11,2,FALSE))*HLOOKUP(T829,'Annuity Cal'!$H$7:$BE$11,5,FALSE),(IF(T829&lt;=(-1),T829,0)))</f>
        <v>661542.83786531305</v>
      </c>
      <c r="U833" s="190">
        <f>IF($G829&gt;=1,($B828/HLOOKUP($G829,'Annuity Cal'!$H$7:$BE$11,2,FALSE))*HLOOKUP(U829,'Annuity Cal'!$H$7:$BE$11,5,FALSE),(IF(U829&lt;=(-1),U829,0)))</f>
        <v>661542.83786531305</v>
      </c>
      <c r="V833" s="190">
        <f>IF($G829&gt;=1,($B828/HLOOKUP($G829,'Annuity Cal'!$H$7:$BE$11,2,FALSE))*HLOOKUP(V829,'Annuity Cal'!$H$7:$BE$11,5,FALSE),(IF(V829&lt;=(-1),V829,0)))</f>
        <v>661542.83786531305</v>
      </c>
      <c r="W833" s="190">
        <f>IF($G829&gt;=1,($B828/HLOOKUP($G829,'Annuity Cal'!$H$7:$BE$11,2,FALSE))*HLOOKUP(W829,'Annuity Cal'!$H$7:$BE$11,5,FALSE),(IF(W829&lt;=(-1),W829,0)))</f>
        <v>661542.83786531305</v>
      </c>
      <c r="X833" s="190">
        <f>IF($G829&gt;=1,($B828/HLOOKUP($G829,'Annuity Cal'!$H$7:$BE$11,2,FALSE))*HLOOKUP(X829,'Annuity Cal'!$H$7:$BE$11,5,FALSE),(IF(X829&lt;=(-1),X829,0)))</f>
        <v>661542.83786531305</v>
      </c>
      <c r="Y833" s="190">
        <f>IF($G829&gt;=1,($B828/HLOOKUP($G829,'Annuity Cal'!$H$7:$BE$11,2,FALSE))*HLOOKUP(Y829,'Annuity Cal'!$H$7:$BE$11,5,FALSE),(IF(Y829&lt;=(-1),Y829,0)))</f>
        <v>661542.83786531305</v>
      </c>
      <c r="Z833" s="190">
        <f>IF($G829&gt;=1,($B828/HLOOKUP($G829,'Annuity Cal'!$H$7:$BE$11,2,FALSE))*HLOOKUP(Z829,'Annuity Cal'!$H$7:$BE$11,5,FALSE),(IF(Z829&lt;=(-1),Z829,0)))</f>
        <v>661542.83786531305</v>
      </c>
      <c r="AA833" s="190" t="e">
        <f>IF($G829&gt;=1,($B828/HLOOKUP($G829,'Annuity Cal'!$H$7:$BE$11,2,FALSE))*HLOOKUP(AA829,'Annuity Cal'!$H$7:$BE$11,5,FALSE),(IF(AA829&lt;=(-1),AA829,0)))</f>
        <v>#N/A</v>
      </c>
      <c r="AB833" s="190" t="e">
        <f>IF($G829&gt;=1,($B828/HLOOKUP($G829,'Annuity Cal'!$H$7:$BE$11,2,FALSE))*HLOOKUP(AB829,'Annuity Cal'!$H$7:$BE$11,5,FALSE),(IF(AB829&lt;=(-1),AB829,0)))</f>
        <v>#N/A</v>
      </c>
      <c r="AC833" s="190" t="e">
        <f>IF($G829&gt;=1,($B828/HLOOKUP($G829,'Annuity Cal'!$H$7:$BE$11,2,FALSE))*HLOOKUP(AC829,'Annuity Cal'!$H$7:$BE$11,5,FALSE),(IF(AC829&lt;=(-1),AC829,0)))</f>
        <v>#N/A</v>
      </c>
      <c r="AD833" s="190" t="e">
        <f>IF($G829&gt;=1,($B828/HLOOKUP($G829,'Annuity Cal'!$H$7:$BE$11,2,FALSE))*HLOOKUP(AD829,'Annuity Cal'!$H$7:$BE$11,5,FALSE),(IF(AD829&lt;=(-1),AD829,0)))</f>
        <v>#N/A</v>
      </c>
      <c r="AE833" s="190" t="e">
        <f>IF($G829&gt;=1,($B828/HLOOKUP($G829,'Annuity Cal'!$H$7:$BE$11,2,FALSE))*HLOOKUP(AE829,'Annuity Cal'!$H$7:$BE$11,5,FALSE),(IF(AE829&lt;=(-1),AE829,0)))</f>
        <v>#N/A</v>
      </c>
      <c r="AF833" s="190" t="e">
        <f>IF($G829&gt;=1,($B828/HLOOKUP($G829,'Annuity Cal'!$H$7:$BE$11,2,FALSE))*HLOOKUP(AF829,'Annuity Cal'!$H$7:$BE$11,5,FALSE),(IF(AF829&lt;=(-1),AF829,0)))</f>
        <v>#N/A</v>
      </c>
      <c r="AG833" s="190" t="e">
        <f>IF($G829&gt;=1,($B828/HLOOKUP($G829,'Annuity Cal'!$H$7:$BE$11,2,FALSE))*HLOOKUP(AG829,'Annuity Cal'!$H$7:$BE$11,5,FALSE),(IF(AG829&lt;=(-1),AG829,0)))</f>
        <v>#N/A</v>
      </c>
      <c r="AH833" s="190" t="e">
        <f>IF($G829&gt;=1,($B828/HLOOKUP($G829,'Annuity Cal'!$H$7:$BE$11,2,FALSE))*HLOOKUP(AH829,'Annuity Cal'!$H$7:$BE$11,5,FALSE),(IF(AH829&lt;=(-1),AH829,0)))</f>
        <v>#N/A</v>
      </c>
      <c r="AI833" s="190" t="e">
        <f>IF($G829&gt;=1,($B828/HLOOKUP($G829,'Annuity Cal'!$H$7:$BE$11,2,FALSE))*HLOOKUP(AI829,'Annuity Cal'!$H$7:$BE$11,5,FALSE),(IF(AI829&lt;=(-1),AI829,0)))</f>
        <v>#N/A</v>
      </c>
      <c r="AJ833" s="190" t="e">
        <f>IF($G829&gt;=1,($B828/HLOOKUP($G829,'Annuity Cal'!$H$7:$BE$11,2,FALSE))*HLOOKUP(AJ829,'Annuity Cal'!$H$7:$BE$11,5,FALSE),(IF(AJ829&lt;=(-1),AJ829,0)))</f>
        <v>#N/A</v>
      </c>
      <c r="AK833" s="190" t="e">
        <f>IF($G829&gt;=1,($B828/HLOOKUP($G829,'Annuity Cal'!$H$7:$BE$11,2,FALSE))*HLOOKUP(AK829,'Annuity Cal'!$H$7:$BE$11,5,FALSE),(IF(AK829&lt;=(-1),AK829,0)))</f>
        <v>#N/A</v>
      </c>
      <c r="AL833" s="190" t="e">
        <f>IF($G829&gt;=1,($B828/HLOOKUP($G829,'Annuity Cal'!$H$7:$BE$11,2,FALSE))*HLOOKUP(AL829,'Annuity Cal'!$H$7:$BE$11,5,FALSE),(IF(AL829&lt;=(-1),AL829,0)))</f>
        <v>#N/A</v>
      </c>
      <c r="AM833" s="190" t="e">
        <f>IF($G829&gt;=1,($B828/HLOOKUP($G829,'Annuity Cal'!$H$7:$BE$11,2,FALSE))*HLOOKUP(AM829,'Annuity Cal'!$H$7:$BE$11,5,FALSE),(IF(AM829&lt;=(-1),AM829,0)))</f>
        <v>#N/A</v>
      </c>
      <c r="AN833" s="190" t="e">
        <f>IF($G829&gt;=1,($B828/HLOOKUP($G829,'Annuity Cal'!$H$7:$BE$11,2,FALSE))*HLOOKUP(AN829,'Annuity Cal'!$H$7:$BE$11,5,FALSE),(IF(AN829&lt;=(-1),AN829,0)))</f>
        <v>#N/A</v>
      </c>
      <c r="AO833" s="190" t="e">
        <f>IF($G829&gt;=1,($B828/HLOOKUP($G829,'Annuity Cal'!$H$7:$BE$11,2,FALSE))*HLOOKUP(AO829,'Annuity Cal'!$H$7:$BE$11,5,FALSE),(IF(AO829&lt;=(-1),AO829,0)))</f>
        <v>#N/A</v>
      </c>
      <c r="AP833" s="190" t="e">
        <f>IF($G829&gt;=1,($B828/HLOOKUP($G829,'Annuity Cal'!$H$7:$BE$11,2,FALSE))*HLOOKUP(AP829,'Annuity Cal'!$H$7:$BE$11,5,FALSE),(IF(AP829&lt;=(-1),AP829,0)))</f>
        <v>#N/A</v>
      </c>
      <c r="AQ833" s="190" t="e">
        <f>IF($G829&gt;=1,($B828/HLOOKUP($G829,'Annuity Cal'!$H$7:$BE$11,2,FALSE))*HLOOKUP(AQ829,'Annuity Cal'!$H$7:$BE$11,5,FALSE),(IF(AQ829&lt;=(-1),AQ829,0)))</f>
        <v>#N/A</v>
      </c>
      <c r="AR833" s="190" t="e">
        <f>IF($G829&gt;=1,($B828/HLOOKUP($G829,'Annuity Cal'!$H$7:$BE$11,2,FALSE))*HLOOKUP(AR829,'Annuity Cal'!$H$7:$BE$11,5,FALSE),(IF(AR829&lt;=(-1),AR829,0)))</f>
        <v>#N/A</v>
      </c>
      <c r="AS833" s="190" t="e">
        <f>IF($G829&gt;=1,($B828/HLOOKUP($G829,'Annuity Cal'!$H$7:$BE$11,2,FALSE))*HLOOKUP(AS829,'Annuity Cal'!$H$7:$BE$11,5,FALSE),(IF(AS829&lt;=(-1),AS829,0)))</f>
        <v>#N/A</v>
      </c>
      <c r="AT833" s="190" t="e">
        <f>IF($G829&gt;=1,($B828/HLOOKUP($G829,'Annuity Cal'!$H$7:$BE$11,2,FALSE))*HLOOKUP(AT829,'Annuity Cal'!$H$7:$BE$11,5,FALSE),(IF(AT829&lt;=(-1),AT829,0)))</f>
        <v>#N/A</v>
      </c>
      <c r="AU833" s="190" t="e">
        <f>IF($G829&gt;=1,($B828/HLOOKUP($G829,'Annuity Cal'!$H$7:$BE$11,2,FALSE))*HLOOKUP(AU829,'Annuity Cal'!$H$7:$BE$11,5,FALSE),(IF(AU829&lt;=(-1),AU829,0)))</f>
        <v>#N/A</v>
      </c>
      <c r="AV833" s="190" t="e">
        <f>IF($G829&gt;=1,($B828/HLOOKUP($G829,'Annuity Cal'!$H$7:$BE$11,2,FALSE))*HLOOKUP(AV829,'Annuity Cal'!$H$7:$BE$11,5,FALSE),(IF(AV829&lt;=(-1),AV829,0)))</f>
        <v>#N/A</v>
      </c>
      <c r="AW833" s="190" t="e">
        <f>IF($G829&gt;=1,($B828/HLOOKUP($G829,'Annuity Cal'!$H$7:$BE$11,2,FALSE))*HLOOKUP(AW829,'Annuity Cal'!$H$7:$BE$11,5,FALSE),(IF(AW829&lt;=(-1),AW829,0)))</f>
        <v>#N/A</v>
      </c>
      <c r="AX833" s="190" t="e">
        <f>IF($G829&gt;=1,($B828/HLOOKUP($G829,'Annuity Cal'!$H$7:$BE$11,2,FALSE))*HLOOKUP(AX829,'Annuity Cal'!$H$7:$BE$11,5,FALSE),(IF(AX829&lt;=(-1),AX829,0)))</f>
        <v>#N/A</v>
      </c>
      <c r="AY833" s="190" t="e">
        <f>IF($G829&gt;=1,($B828/HLOOKUP($G829,'Annuity Cal'!$H$7:$BE$11,2,FALSE))*HLOOKUP(AY829,'Annuity Cal'!$H$7:$BE$11,5,FALSE),(IF(AY829&lt;=(-1),AY829,0)))</f>
        <v>#N/A</v>
      </c>
      <c r="AZ833" s="190" t="e">
        <f>IF($G829&gt;=1,($B828/HLOOKUP($G829,'Annuity Cal'!$H$7:$BE$11,2,FALSE))*HLOOKUP(AZ829,'Annuity Cal'!$H$7:$BE$11,5,FALSE),(IF(AZ829&lt;=(-1),AZ829,0)))</f>
        <v>#N/A</v>
      </c>
      <c r="BA833" s="190" t="e">
        <f>IF($G829&gt;=1,($B828/HLOOKUP($G829,'Annuity Cal'!$H$7:$BE$11,2,FALSE))*HLOOKUP(BA829,'Annuity Cal'!$H$7:$BE$11,5,FALSE),(IF(BA829&lt;=(-1),BA829,0)))</f>
        <v>#N/A</v>
      </c>
      <c r="BB833" s="190" t="e">
        <f>IF($G829&gt;=1,($B828/HLOOKUP($G829,'Annuity Cal'!$H$7:$BE$11,2,FALSE))*HLOOKUP(BB829,'Annuity Cal'!$H$7:$BE$11,5,FALSE),(IF(BB829&lt;=(-1),BB829,0)))</f>
        <v>#N/A</v>
      </c>
      <c r="BC833" s="190" t="e">
        <f>IF($G829&gt;=1,($B828/HLOOKUP($G829,'Annuity Cal'!$H$7:$BE$11,2,FALSE))*HLOOKUP(BC829,'Annuity Cal'!$H$7:$BE$11,5,FALSE),(IF(BC829&lt;=(-1),BC829,0)))</f>
        <v>#N/A</v>
      </c>
      <c r="BD833" s="190" t="e">
        <f>IF($G829&gt;=1,($B828/HLOOKUP($G829,'Annuity Cal'!$H$7:$BE$11,2,FALSE))*HLOOKUP(BD829,'Annuity Cal'!$H$7:$BE$11,5,FALSE),(IF(BD829&lt;=(-1),BD829,0)))</f>
        <v>#N/A</v>
      </c>
      <c r="BE833" s="190" t="e">
        <f>IF($G829&gt;=1,($B828/HLOOKUP($G829,'Annuity Cal'!$H$7:$BE$11,2,FALSE))*HLOOKUP(BE829,'Annuity Cal'!$H$7:$BE$11,5,FALSE),(IF(BE829&lt;=(-1),BE829,0)))</f>
        <v>#N/A</v>
      </c>
      <c r="BF833" s="190" t="e">
        <f>IF($G829&gt;=1,($B828/HLOOKUP($G829,'Annuity Cal'!$H$7:$BE$11,2,FALSE))*HLOOKUP(BF829,'Annuity Cal'!$H$7:$BE$11,5,FALSE),(IF(BF829&lt;=(-1),BF829,0)))</f>
        <v>#N/A</v>
      </c>
      <c r="BG833" s="190" t="e">
        <f>IF($G829&gt;=1,($B828/HLOOKUP($G829,'Annuity Cal'!$H$7:$BE$11,2,FALSE))*HLOOKUP(BG829,'Annuity Cal'!$H$7:$BE$11,5,FALSE),(IF(BG829&lt;=(-1),BG829,0)))</f>
        <v>#N/A</v>
      </c>
      <c r="BH833" s="190" t="e">
        <f>IF($G829&gt;=1,($B828/HLOOKUP($G829,'Annuity Cal'!$H$7:$BE$11,2,FALSE))*HLOOKUP(BH829,'Annuity Cal'!$H$7:$BE$11,5,FALSE),(IF(BH829&lt;=(-1),BH829,0)))</f>
        <v>#N/A</v>
      </c>
      <c r="BI833" s="190" t="e">
        <f>IF($G829&gt;=1,($B828/HLOOKUP($G829,'Annuity Cal'!$H$7:$BE$11,2,FALSE))*HLOOKUP(BI829,'Annuity Cal'!$H$7:$BE$11,5,FALSE),(IF(BI829&lt;=(-1),BI829,0)))</f>
        <v>#N/A</v>
      </c>
      <c r="BJ833" s="190" t="e">
        <f>IF($G829&gt;=1,($B828/HLOOKUP($G829,'Annuity Cal'!$H$7:$BE$11,2,FALSE))*HLOOKUP(BJ829,'Annuity Cal'!$H$7:$BE$11,5,FALSE),(IF(BJ829&lt;=(-1),BJ829,0)))</f>
        <v>#N/A</v>
      </c>
      <c r="BK833" s="190" t="e">
        <f>IF($G829&gt;=1,($B828/HLOOKUP($G829,'Annuity Cal'!$H$7:$BE$11,2,FALSE))*HLOOKUP(BK829,'Annuity Cal'!$H$7:$BE$11,5,FALSE),(IF(BK829&lt;=(-1),BK829,0)))</f>
        <v>#N/A</v>
      </c>
      <c r="BL833" s="190" t="e">
        <f>IF($G829&gt;=1,($B828/HLOOKUP($G829,'Annuity Cal'!$H$7:$BE$11,2,FALSE))*HLOOKUP(BL829,'Annuity Cal'!$H$7:$BE$11,5,FALSE),(IF(BL829&lt;=(-1),BL829,0)))</f>
        <v>#N/A</v>
      </c>
      <c r="BM833" s="190" t="e">
        <f>IF($G829&gt;=1,($B828/HLOOKUP($G829,'Annuity Cal'!$H$7:$BE$11,2,FALSE))*HLOOKUP(BM829,'Annuity Cal'!$H$7:$BE$11,5,FALSE),(IF(BM829&lt;=(-1),BM829,0)))</f>
        <v>#N/A</v>
      </c>
      <c r="BN833" s="190" t="e">
        <f>IF($G829&gt;=1,($B828/HLOOKUP($G829,'Annuity Cal'!$H$7:$BE$11,2,FALSE))*HLOOKUP(BN829,'Annuity Cal'!$H$7:$BE$11,5,FALSE),(IF(BN829&lt;=(-1),BN829,0)))</f>
        <v>#N/A</v>
      </c>
      <c r="BO833" s="124" t="e">
        <f>IF($G829&gt;=1,($B828/HLOOKUP($G829,'Annuity Cal'!$H$7:$BE$11,2,FALSE))*HLOOKUP(BO829,'Annuity Cal'!$H$7:$BE$11,5,FALSE),(IF(BO829&lt;=(-1),BO829,0)))</f>
        <v>#N/A</v>
      </c>
      <c r="BP833" s="124" t="e">
        <f>IF($G829&gt;=1,($B828/HLOOKUP($G829,'Annuity Cal'!$H$7:$BE$11,2,FALSE))*HLOOKUP(BP829,'Annuity Cal'!$H$7:$BE$11,5,FALSE),(IF(BP829&lt;=(-1),BP829,0)))</f>
        <v>#N/A</v>
      </c>
      <c r="BQ833" s="124" t="e">
        <f>IF($G829&gt;=1,($B828/HLOOKUP($G829,'Annuity Cal'!$H$7:$BE$11,2,FALSE))*HLOOKUP(BQ829,'Annuity Cal'!$H$7:$BE$11,5,FALSE),(IF(BQ829&lt;=(-1),BQ829,0)))</f>
        <v>#N/A</v>
      </c>
    </row>
    <row r="834" spans="1:69" s="124" customFormat="1">
      <c r="D834" s="190"/>
      <c r="E834" s="190"/>
      <c r="F834" s="190"/>
      <c r="G834" s="190">
        <f>G830-G831</f>
        <v>7723994.6728964401</v>
      </c>
      <c r="H834" s="190">
        <f t="shared" ref="H834:BQ834" si="4494">H830-H831</f>
        <v>7490202.6090104599</v>
      </c>
      <c r="I834" s="190">
        <f t="shared" si="4494"/>
        <v>7242884.0042853625</v>
      </c>
      <c r="J834" s="190">
        <f t="shared" si="4494"/>
        <v>6981256.2517154561</v>
      </c>
      <c r="K834" s="190">
        <f t="shared" si="4494"/>
        <v>6704491.4648897192</v>
      </c>
      <c r="L834" s="190">
        <f t="shared" si="4494"/>
        <v>6411713.8582547791</v>
      </c>
      <c r="M834" s="190">
        <f t="shared" si="4494"/>
        <v>6101996.9758073892</v>
      </c>
      <c r="N834" s="190">
        <f t="shared" si="4494"/>
        <v>5774360.7594469711</v>
      </c>
      <c r="O834" s="190">
        <f t="shared" si="4494"/>
        <v>5427768.4477114147</v>
      </c>
      <c r="P834" s="190">
        <f t="shared" si="4494"/>
        <v>5061123.2950825868</v>
      </c>
      <c r="Q834" s="190">
        <f t="shared" si="4494"/>
        <v>4673265.1014802344</v>
      </c>
      <c r="R834" s="190">
        <f t="shared" si="4494"/>
        <v>4262966.540962317</v>
      </c>
      <c r="S834" s="190">
        <f t="shared" si="4494"/>
        <v>3828929.2780144345</v>
      </c>
      <c r="T834" s="190">
        <f t="shared" si="4494"/>
        <v>3369779.8591388529</v>
      </c>
      <c r="U834" s="190">
        <f t="shared" si="4494"/>
        <v>2884065.3667426128</v>
      </c>
      <c r="V834" s="190">
        <f t="shared" si="4494"/>
        <v>2370248.8215720188</v>
      </c>
      <c r="W834" s="190">
        <f t="shared" si="4494"/>
        <v>1826704.3191451258</v>
      </c>
      <c r="X834" s="190">
        <f t="shared" si="4494"/>
        <v>1251711.8847921055</v>
      </c>
      <c r="Y834" s="190">
        <f t="shared" si="4494"/>
        <v>643452.03102294635</v>
      </c>
      <c r="Z834" s="190">
        <f t="shared" si="4494"/>
        <v>0</v>
      </c>
      <c r="AA834" s="190" t="e">
        <f t="shared" si="4494"/>
        <v>#N/A</v>
      </c>
      <c r="AB834" s="190" t="e">
        <f t="shared" si="4494"/>
        <v>#N/A</v>
      </c>
      <c r="AC834" s="190" t="e">
        <f t="shared" si="4494"/>
        <v>#N/A</v>
      </c>
      <c r="AD834" s="190" t="e">
        <f t="shared" si="4494"/>
        <v>#N/A</v>
      </c>
      <c r="AE834" s="190" t="e">
        <f t="shared" si="4494"/>
        <v>#N/A</v>
      </c>
      <c r="AF834" s="190" t="e">
        <f t="shared" si="4494"/>
        <v>#N/A</v>
      </c>
      <c r="AG834" s="190" t="e">
        <f t="shared" si="4494"/>
        <v>#N/A</v>
      </c>
      <c r="AH834" s="190" t="e">
        <f t="shared" si="4494"/>
        <v>#N/A</v>
      </c>
      <c r="AI834" s="190" t="e">
        <f t="shared" si="4494"/>
        <v>#N/A</v>
      </c>
      <c r="AJ834" s="190" t="e">
        <f t="shared" si="4494"/>
        <v>#N/A</v>
      </c>
      <c r="AK834" s="190" t="e">
        <f t="shared" si="4494"/>
        <v>#N/A</v>
      </c>
      <c r="AL834" s="190" t="e">
        <f t="shared" si="4494"/>
        <v>#N/A</v>
      </c>
      <c r="AM834" s="190" t="e">
        <f t="shared" si="4494"/>
        <v>#N/A</v>
      </c>
      <c r="AN834" s="190" t="e">
        <f t="shared" si="4494"/>
        <v>#N/A</v>
      </c>
      <c r="AO834" s="190" t="e">
        <f t="shared" si="4494"/>
        <v>#N/A</v>
      </c>
      <c r="AP834" s="190" t="e">
        <f t="shared" si="4494"/>
        <v>#N/A</v>
      </c>
      <c r="AQ834" s="190" t="e">
        <f t="shared" si="4494"/>
        <v>#N/A</v>
      </c>
      <c r="AR834" s="190" t="e">
        <f t="shared" si="4494"/>
        <v>#N/A</v>
      </c>
      <c r="AS834" s="190" t="e">
        <f t="shared" si="4494"/>
        <v>#N/A</v>
      </c>
      <c r="AT834" s="190" t="e">
        <f t="shared" si="4494"/>
        <v>#N/A</v>
      </c>
      <c r="AU834" s="190" t="e">
        <f t="shared" si="4494"/>
        <v>#N/A</v>
      </c>
      <c r="AV834" s="190" t="e">
        <f t="shared" si="4494"/>
        <v>#N/A</v>
      </c>
      <c r="AW834" s="190" t="e">
        <f t="shared" si="4494"/>
        <v>#N/A</v>
      </c>
      <c r="AX834" s="190" t="e">
        <f t="shared" si="4494"/>
        <v>#N/A</v>
      </c>
      <c r="AY834" s="190" t="e">
        <f t="shared" si="4494"/>
        <v>#N/A</v>
      </c>
      <c r="AZ834" s="190" t="e">
        <f t="shared" si="4494"/>
        <v>#N/A</v>
      </c>
      <c r="BA834" s="190" t="e">
        <f t="shared" si="4494"/>
        <v>#N/A</v>
      </c>
      <c r="BB834" s="190" t="e">
        <f t="shared" si="4494"/>
        <v>#N/A</v>
      </c>
      <c r="BC834" s="190" t="e">
        <f t="shared" si="4494"/>
        <v>#N/A</v>
      </c>
      <c r="BD834" s="190" t="e">
        <f t="shared" si="4494"/>
        <v>#N/A</v>
      </c>
      <c r="BE834" s="190" t="e">
        <f t="shared" si="4494"/>
        <v>#N/A</v>
      </c>
      <c r="BF834" s="190" t="e">
        <f t="shared" si="4494"/>
        <v>#N/A</v>
      </c>
      <c r="BG834" s="190" t="e">
        <f t="shared" si="4494"/>
        <v>#N/A</v>
      </c>
      <c r="BH834" s="190" t="e">
        <f t="shared" si="4494"/>
        <v>#N/A</v>
      </c>
      <c r="BI834" s="190" t="e">
        <f t="shared" si="4494"/>
        <v>#N/A</v>
      </c>
      <c r="BJ834" s="190" t="e">
        <f t="shared" si="4494"/>
        <v>#N/A</v>
      </c>
      <c r="BK834" s="190" t="e">
        <f t="shared" si="4494"/>
        <v>#N/A</v>
      </c>
      <c r="BL834" s="190" t="e">
        <f t="shared" si="4494"/>
        <v>#N/A</v>
      </c>
      <c r="BM834" s="190" t="e">
        <f t="shared" si="4494"/>
        <v>#N/A</v>
      </c>
      <c r="BN834" s="190" t="e">
        <f t="shared" si="4494"/>
        <v>#N/A</v>
      </c>
      <c r="BO834" s="124" t="e">
        <f t="shared" si="4494"/>
        <v>#N/A</v>
      </c>
      <c r="BP834" s="124" t="e">
        <f t="shared" si="4494"/>
        <v>#N/A</v>
      </c>
      <c r="BQ834" s="124" t="e">
        <f t="shared" si="4494"/>
        <v>#N/A</v>
      </c>
    </row>
    <row r="836" spans="1:69">
      <c r="A836" s="115" t="s">
        <v>279</v>
      </c>
    </row>
    <row r="837" spans="1:69" s="124" customFormat="1">
      <c r="A837" s="124" t="s">
        <v>300</v>
      </c>
      <c r="B837" s="190">
        <f>IF(Input!G111="y",Input!H111,0)</f>
        <v>15840000</v>
      </c>
      <c r="C837" s="110"/>
      <c r="D837" s="124">
        <v>2015</v>
      </c>
      <c r="E837" s="124">
        <v>2016</v>
      </c>
      <c r="F837" s="124">
        <v>2017</v>
      </c>
      <c r="G837" s="124">
        <v>2018</v>
      </c>
      <c r="H837" s="124">
        <v>2019</v>
      </c>
      <c r="I837" s="124">
        <v>2020</v>
      </c>
      <c r="J837" s="124">
        <v>2021</v>
      </c>
      <c r="K837" s="124">
        <v>2022</v>
      </c>
      <c r="L837" s="124">
        <v>2023</v>
      </c>
      <c r="M837" s="124">
        <v>2024</v>
      </c>
      <c r="N837" s="124">
        <v>2025</v>
      </c>
      <c r="O837" s="124">
        <v>2026</v>
      </c>
      <c r="P837" s="124">
        <v>2027</v>
      </c>
      <c r="Q837" s="124">
        <v>2028</v>
      </c>
      <c r="R837" s="124">
        <v>2029</v>
      </c>
      <c r="S837" s="124">
        <v>2030</v>
      </c>
      <c r="T837" s="124">
        <v>2031</v>
      </c>
      <c r="U837" s="124">
        <v>2032</v>
      </c>
      <c r="V837" s="124">
        <v>2033</v>
      </c>
      <c r="W837" s="124">
        <v>2034</v>
      </c>
      <c r="X837" s="124">
        <v>2035</v>
      </c>
      <c r="Y837" s="124">
        <v>2036</v>
      </c>
      <c r="Z837" s="124">
        <v>2037</v>
      </c>
      <c r="AA837" s="124">
        <v>2038</v>
      </c>
      <c r="AB837" s="124">
        <v>2039</v>
      </c>
      <c r="AC837" s="124">
        <v>2040</v>
      </c>
      <c r="AD837" s="124">
        <v>2041</v>
      </c>
      <c r="AE837" s="124">
        <v>2042</v>
      </c>
      <c r="AF837" s="124">
        <v>2043</v>
      </c>
      <c r="AG837" s="124">
        <v>2044</v>
      </c>
      <c r="AH837" s="124">
        <v>2045</v>
      </c>
      <c r="AI837" s="124">
        <v>2046</v>
      </c>
      <c r="AJ837" s="124">
        <v>2047</v>
      </c>
      <c r="AK837" s="124">
        <v>2048</v>
      </c>
      <c r="AL837" s="124">
        <v>2049</v>
      </c>
      <c r="AM837" s="124">
        <v>2050</v>
      </c>
      <c r="AN837" s="124">
        <v>2051</v>
      </c>
      <c r="AO837" s="124">
        <v>2052</v>
      </c>
      <c r="AP837" s="124">
        <v>2053</v>
      </c>
      <c r="AQ837" s="124">
        <v>2054</v>
      </c>
      <c r="AR837" s="124">
        <v>2055</v>
      </c>
      <c r="AS837" s="124">
        <v>2056</v>
      </c>
      <c r="AT837" s="124">
        <v>2057</v>
      </c>
      <c r="AU837" s="124">
        <v>2058</v>
      </c>
      <c r="AV837" s="124">
        <v>2059</v>
      </c>
      <c r="AW837" s="124">
        <v>2060</v>
      </c>
      <c r="AX837" s="124">
        <v>2061</v>
      </c>
      <c r="AY837" s="124">
        <v>2062</v>
      </c>
      <c r="AZ837" s="124">
        <v>2063</v>
      </c>
      <c r="BA837" s="124">
        <v>2064</v>
      </c>
      <c r="BB837" s="124">
        <v>2065</v>
      </c>
      <c r="BC837" s="124">
        <v>2066</v>
      </c>
      <c r="BD837" s="124">
        <v>2067</v>
      </c>
      <c r="BE837" s="124">
        <v>2068</v>
      </c>
      <c r="BF837" s="124">
        <v>2069</v>
      </c>
      <c r="BG837" s="124">
        <v>2070</v>
      </c>
      <c r="BH837" s="124">
        <v>2071</v>
      </c>
      <c r="BI837" s="124">
        <v>2072</v>
      </c>
      <c r="BJ837" s="124">
        <v>2073</v>
      </c>
      <c r="BK837" s="124">
        <v>2074</v>
      </c>
      <c r="BL837" s="124">
        <v>2075</v>
      </c>
      <c r="BM837" s="124">
        <v>2076</v>
      </c>
      <c r="BN837" s="124">
        <v>2077</v>
      </c>
    </row>
    <row r="838" spans="1:69" s="124" customFormat="1">
      <c r="A838" s="124" t="s">
        <v>301</v>
      </c>
      <c r="B838" s="124">
        <v>25</v>
      </c>
      <c r="G838" s="124">
        <f>B838</f>
        <v>25</v>
      </c>
      <c r="H838" s="124">
        <f>IF(G838&gt;0,G838-1,0)</f>
        <v>24</v>
      </c>
      <c r="I838" s="124">
        <f t="shared" ref="I838" si="4495">IF(H838&gt;0,H838-1,0)</f>
        <v>23</v>
      </c>
      <c r="J838" s="124">
        <f t="shared" ref="J838" si="4496">IF(I838&gt;0,I838-1,0)</f>
        <v>22</v>
      </c>
      <c r="K838" s="124">
        <f t="shared" ref="K838" si="4497">IF(J838&gt;0,J838-1,0)</f>
        <v>21</v>
      </c>
      <c r="L838" s="124">
        <f t="shared" ref="L838" si="4498">IF(K838&gt;0,K838-1,0)</f>
        <v>20</v>
      </c>
      <c r="M838" s="124">
        <f t="shared" ref="M838" si="4499">IF(L838&gt;0,L838-1,0)</f>
        <v>19</v>
      </c>
      <c r="N838" s="124">
        <f t="shared" ref="N838" si="4500">IF(M838&gt;0,M838-1,0)</f>
        <v>18</v>
      </c>
      <c r="O838" s="124">
        <f t="shared" ref="O838" si="4501">IF(N838&gt;0,N838-1,0)</f>
        <v>17</v>
      </c>
      <c r="P838" s="124">
        <f t="shared" ref="P838" si="4502">IF(O838&gt;0,O838-1,0)</f>
        <v>16</v>
      </c>
      <c r="Q838" s="124">
        <f t="shared" ref="Q838" si="4503">IF(P838&gt;0,P838-1,0)</f>
        <v>15</v>
      </c>
      <c r="R838" s="124">
        <f t="shared" ref="R838" si="4504">IF(Q838&gt;0,Q838-1,0)</f>
        <v>14</v>
      </c>
      <c r="S838" s="124">
        <f t="shared" ref="S838" si="4505">IF(R838&gt;0,R838-1,0)</f>
        <v>13</v>
      </c>
      <c r="T838" s="124">
        <f t="shared" ref="T838" si="4506">IF(S838&gt;0,S838-1,0)</f>
        <v>12</v>
      </c>
      <c r="U838" s="124">
        <f t="shared" ref="U838" si="4507">IF(T838&gt;0,T838-1,0)</f>
        <v>11</v>
      </c>
      <c r="V838" s="124">
        <f t="shared" ref="V838" si="4508">IF(U838&gt;0,U838-1,0)</f>
        <v>10</v>
      </c>
      <c r="W838" s="124">
        <f t="shared" ref="W838" si="4509">IF(V838&gt;0,V838-1,0)</f>
        <v>9</v>
      </c>
      <c r="X838" s="124">
        <f t="shared" ref="X838" si="4510">IF(W838&gt;0,W838-1,0)</f>
        <v>8</v>
      </c>
      <c r="Y838" s="124">
        <f t="shared" ref="Y838" si="4511">IF(X838&gt;0,X838-1,0)</f>
        <v>7</v>
      </c>
      <c r="Z838" s="124">
        <f t="shared" ref="Z838" si="4512">IF(Y838&gt;0,Y838-1,0)</f>
        <v>6</v>
      </c>
      <c r="AA838" s="124">
        <f t="shared" ref="AA838" si="4513">IF(Z838&gt;0,Z838-1,0)</f>
        <v>5</v>
      </c>
      <c r="AB838" s="124">
        <f t="shared" ref="AB838" si="4514">IF(AA838&gt;0,AA838-1,0)</f>
        <v>4</v>
      </c>
      <c r="AC838" s="124">
        <f t="shared" ref="AC838" si="4515">IF(AB838&gt;0,AB838-1,0)</f>
        <v>3</v>
      </c>
      <c r="AD838" s="124">
        <f t="shared" ref="AD838" si="4516">IF(AC838&gt;0,AC838-1,0)</f>
        <v>2</v>
      </c>
      <c r="AE838" s="124">
        <f t="shared" ref="AE838" si="4517">IF(AD838&gt;0,AD838-1,0)</f>
        <v>1</v>
      </c>
      <c r="AF838" s="124">
        <f t="shared" ref="AF838" si="4518">IF(AE838&gt;0,AE838-1,0)</f>
        <v>0</v>
      </c>
      <c r="AG838" s="124">
        <f t="shared" ref="AG838" si="4519">IF(AF838&gt;0,AF838-1,0)</f>
        <v>0</v>
      </c>
      <c r="AH838" s="124">
        <f t="shared" ref="AH838" si="4520">IF(AG838&gt;0,AG838-1,0)</f>
        <v>0</v>
      </c>
      <c r="AI838" s="124">
        <f t="shared" ref="AI838" si="4521">IF(AH838&gt;0,AH838-1,0)</f>
        <v>0</v>
      </c>
      <c r="AJ838" s="124">
        <f t="shared" ref="AJ838" si="4522">IF(AI838&gt;0,AI838-1,0)</f>
        <v>0</v>
      </c>
      <c r="AK838" s="124">
        <f t="shared" ref="AK838" si="4523">IF(AJ838&gt;0,AJ838-1,0)</f>
        <v>0</v>
      </c>
      <c r="AL838" s="124">
        <f t="shared" ref="AL838" si="4524">IF(AK838&gt;0,AK838-1,0)</f>
        <v>0</v>
      </c>
      <c r="AM838" s="124">
        <f t="shared" ref="AM838" si="4525">IF(AL838&gt;0,AL838-1,0)</f>
        <v>0</v>
      </c>
      <c r="AN838" s="124">
        <f t="shared" ref="AN838" si="4526">IF(AM838&gt;0,AM838-1,0)</f>
        <v>0</v>
      </c>
      <c r="AO838" s="124">
        <f t="shared" ref="AO838" si="4527">IF(AN838&gt;0,AN838-1,0)</f>
        <v>0</v>
      </c>
      <c r="AP838" s="124">
        <f t="shared" ref="AP838" si="4528">IF(AO838&gt;0,AO838-1,0)</f>
        <v>0</v>
      </c>
      <c r="AQ838" s="124">
        <f t="shared" ref="AQ838" si="4529">IF(AP838&gt;0,AP838-1,0)</f>
        <v>0</v>
      </c>
      <c r="AR838" s="124">
        <f t="shared" ref="AR838" si="4530">IF(AQ838&gt;0,AQ838-1,0)</f>
        <v>0</v>
      </c>
      <c r="AS838" s="124">
        <f t="shared" ref="AS838" si="4531">IF(AR838&gt;0,AR838-1,0)</f>
        <v>0</v>
      </c>
      <c r="AT838" s="124">
        <f t="shared" ref="AT838" si="4532">IF(AS838&gt;0,AS838-1,0)</f>
        <v>0</v>
      </c>
      <c r="AU838" s="124">
        <f t="shared" ref="AU838" si="4533">IF(AT838&gt;0,AT838-1,0)</f>
        <v>0</v>
      </c>
      <c r="AV838" s="124">
        <f t="shared" ref="AV838" si="4534">IF(AU838&gt;0,AU838-1,0)</f>
        <v>0</v>
      </c>
      <c r="AW838" s="124">
        <f t="shared" ref="AW838" si="4535">IF(AV838&gt;0,AV838-1,0)</f>
        <v>0</v>
      </c>
      <c r="AX838" s="124">
        <f t="shared" ref="AX838" si="4536">IF(AW838&gt;0,AW838-1,0)</f>
        <v>0</v>
      </c>
      <c r="AY838" s="124">
        <f t="shared" ref="AY838" si="4537">IF(AX838&gt;0,AX838-1,0)</f>
        <v>0</v>
      </c>
      <c r="AZ838" s="124">
        <f t="shared" ref="AZ838" si="4538">IF(AY838&gt;0,AY838-1,0)</f>
        <v>0</v>
      </c>
      <c r="BA838" s="124">
        <f t="shared" ref="BA838" si="4539">IF(AZ838&gt;0,AZ838-1,0)</f>
        <v>0</v>
      </c>
      <c r="BB838" s="124">
        <f t="shared" ref="BB838" si="4540">IF(BA838&gt;0,BA838-1,0)</f>
        <v>0</v>
      </c>
      <c r="BC838" s="124">
        <f t="shared" ref="BC838" si="4541">IF(BB838&gt;0,BB838-1,0)</f>
        <v>0</v>
      </c>
      <c r="BD838" s="124">
        <f t="shared" ref="BD838" si="4542">IF(BC838&gt;0,BC838-1,0)</f>
        <v>0</v>
      </c>
      <c r="BE838" s="124">
        <f t="shared" ref="BE838" si="4543">IF(BD838&gt;0,BD838-1,0)</f>
        <v>0</v>
      </c>
      <c r="BF838" s="124">
        <f t="shared" ref="BF838" si="4544">IF(BE838&gt;0,BE838-1,0)</f>
        <v>0</v>
      </c>
      <c r="BG838" s="124">
        <f t="shared" ref="BG838" si="4545">IF(BF838&gt;0,BF838-1,0)</f>
        <v>0</v>
      </c>
      <c r="BH838" s="124">
        <f t="shared" ref="BH838" si="4546">IF(BG838&gt;0,BG838-1,0)</f>
        <v>0</v>
      </c>
      <c r="BI838" s="124">
        <f t="shared" ref="BI838" si="4547">IF(BH838&gt;0,BH838-1,0)</f>
        <v>0</v>
      </c>
      <c r="BJ838" s="124">
        <f t="shared" ref="BJ838" si="4548">IF(BI838&gt;0,BI838-1,0)</f>
        <v>0</v>
      </c>
      <c r="BK838" s="124">
        <f t="shared" ref="BK838" si="4549">IF(BJ838&gt;0,BJ838-1,0)</f>
        <v>0</v>
      </c>
      <c r="BL838" s="124">
        <f t="shared" ref="BL838" si="4550">IF(BK838&gt;0,BK838-1,0)</f>
        <v>0</v>
      </c>
      <c r="BM838" s="124">
        <f t="shared" ref="BM838" si="4551">IF(BL838&gt;0,BL838-1,0)</f>
        <v>0</v>
      </c>
      <c r="BN838" s="124">
        <f t="shared" ref="BN838" si="4552">IF(BM838&gt;0,BM838-1,0)</f>
        <v>0</v>
      </c>
      <c r="BO838" s="124">
        <f t="shared" ref="BO838" si="4553">IF(BN838&gt;0,BN838-1,0)</f>
        <v>0</v>
      </c>
      <c r="BP838" s="124">
        <f t="shared" ref="BP838" si="4554">IF(BO838&gt;0,BO838-1,0)</f>
        <v>0</v>
      </c>
      <c r="BQ838" s="124">
        <f t="shared" ref="BQ838" si="4555">IF(BP838&gt;0,BP838-1,0)</f>
        <v>0</v>
      </c>
    </row>
    <row r="839" spans="1:69" s="124" customFormat="1">
      <c r="D839" s="190"/>
      <c r="E839" s="190"/>
      <c r="F839" s="190"/>
      <c r="G839" s="190">
        <f>B837</f>
        <v>15840000</v>
      </c>
      <c r="H839" s="190">
        <f>G843</f>
        <v>15542462.963214692</v>
      </c>
      <c r="I839" s="190">
        <f t="shared" ref="I839" si="4556">H843</f>
        <v>15227711.283586806</v>
      </c>
      <c r="J839" s="190">
        <f t="shared" ref="J839" si="4557">I843</f>
        <v>14894748.971066164</v>
      </c>
      <c r="K839" s="190">
        <f t="shared" ref="K839" si="4558">J843</f>
        <v>14542522.41046397</v>
      </c>
      <c r="L839" s="190">
        <f t="shared" ref="L839" si="4559">K843</f>
        <v>14169917.027426936</v>
      </c>
      <c r="M839" s="190">
        <f t="shared" ref="M839" si="4560">L843</f>
        <v>13775753.761514187</v>
      </c>
      <c r="N839" s="190">
        <f t="shared" ref="N839" si="4561">M843</f>
        <v>13358785.335216487</v>
      </c>
      <c r="O839" s="190">
        <f t="shared" ref="O839" si="4562">N843</f>
        <v>12917692.307111561</v>
      </c>
      <c r="P839" s="190">
        <f t="shared" ref="P839" si="4563">O843</f>
        <v>12451078.896666281</v>
      </c>
      <c r="Q839" s="190">
        <f t="shared" ref="Q839" si="4564">P843</f>
        <v>11957468.567473808</v>
      </c>
      <c r="R839" s="190">
        <f t="shared" ref="R839" si="4565">Q843</f>
        <v>11435299.354949486</v>
      </c>
      <c r="S839" s="190">
        <f t="shared" ref="S839" si="4566">R843</f>
        <v>10882918.923700541</v>
      </c>
      <c r="T839" s="190">
        <f t="shared" ref="T839" si="4567">S843</f>
        <v>10298579.338929337</v>
      </c>
      <c r="U839" s="190">
        <f t="shared" ref="U839" si="4568">T843</f>
        <v>9680431.5353249405</v>
      </c>
      <c r="V839" s="190">
        <f t="shared" ref="V839" si="4569">U843</f>
        <v>9026519.465940576</v>
      </c>
      <c r="W839" s="190">
        <f t="shared" ref="W839" si="4570">V843</f>
        <v>8334773.9125418309</v>
      </c>
      <c r="X839" s="190">
        <f t="shared" ref="X839" si="4571">W843</f>
        <v>7603005.9378393013</v>
      </c>
      <c r="Y839" s="190">
        <f t="shared" ref="Y839" si="4572">X843</f>
        <v>6828899.9588861251</v>
      </c>
      <c r="Z839" s="190">
        <f t="shared" ref="Z839" si="4573">Y843</f>
        <v>6010006.4197220867</v>
      </c>
      <c r="AA839" s="190">
        <f t="shared" ref="AA839" si="4574">Z843</f>
        <v>5143734.0400778428</v>
      </c>
      <c r="AB839" s="190">
        <f t="shared" ref="AB839" si="4575">AA843</f>
        <v>4227341.615611325</v>
      </c>
      <c r="AC839" s="190">
        <f t="shared" ref="AC839" si="4576">AB843</f>
        <v>3257929.3437292445</v>
      </c>
      <c r="AD839" s="190">
        <f t="shared" ref="AD839" si="4577">AC843</f>
        <v>2232429.647545415</v>
      </c>
      <c r="AE839" s="190">
        <f t="shared" ref="AE839" si="4578">AD843</f>
        <v>1147597.4689395211</v>
      </c>
      <c r="AF839" s="190">
        <f t="shared" ref="AF839" si="4579">AE843</f>
        <v>0</v>
      </c>
      <c r="AG839" s="190" t="e">
        <f t="shared" ref="AG839" si="4580">AF843</f>
        <v>#N/A</v>
      </c>
      <c r="AH839" s="190" t="e">
        <f t="shared" ref="AH839" si="4581">AG843</f>
        <v>#N/A</v>
      </c>
      <c r="AI839" s="190" t="e">
        <f t="shared" ref="AI839" si="4582">AH843</f>
        <v>#N/A</v>
      </c>
      <c r="AJ839" s="190" t="e">
        <f t="shared" ref="AJ839" si="4583">AI843</f>
        <v>#N/A</v>
      </c>
      <c r="AK839" s="190" t="e">
        <f t="shared" ref="AK839" si="4584">AJ843</f>
        <v>#N/A</v>
      </c>
      <c r="AL839" s="190" t="e">
        <f t="shared" ref="AL839" si="4585">AK843</f>
        <v>#N/A</v>
      </c>
      <c r="AM839" s="190" t="e">
        <f t="shared" ref="AM839" si="4586">AL843</f>
        <v>#N/A</v>
      </c>
      <c r="AN839" s="190" t="e">
        <f t="shared" ref="AN839" si="4587">AM843</f>
        <v>#N/A</v>
      </c>
      <c r="AO839" s="190" t="e">
        <f t="shared" ref="AO839" si="4588">AN843</f>
        <v>#N/A</v>
      </c>
      <c r="AP839" s="190" t="e">
        <f t="shared" ref="AP839" si="4589">AO843</f>
        <v>#N/A</v>
      </c>
      <c r="AQ839" s="190" t="e">
        <f t="shared" ref="AQ839" si="4590">AP843</f>
        <v>#N/A</v>
      </c>
      <c r="AR839" s="190" t="e">
        <f t="shared" ref="AR839" si="4591">AQ843</f>
        <v>#N/A</v>
      </c>
      <c r="AS839" s="190" t="e">
        <f t="shared" ref="AS839" si="4592">AR843</f>
        <v>#N/A</v>
      </c>
      <c r="AT839" s="190" t="e">
        <f t="shared" ref="AT839" si="4593">AS843</f>
        <v>#N/A</v>
      </c>
      <c r="AU839" s="190" t="e">
        <f t="shared" ref="AU839" si="4594">AT843</f>
        <v>#N/A</v>
      </c>
      <c r="AV839" s="190" t="e">
        <f t="shared" ref="AV839" si="4595">AU843</f>
        <v>#N/A</v>
      </c>
      <c r="AW839" s="190" t="e">
        <f t="shared" ref="AW839" si="4596">AV843</f>
        <v>#N/A</v>
      </c>
      <c r="AX839" s="190" t="e">
        <f t="shared" ref="AX839" si="4597">AW843</f>
        <v>#N/A</v>
      </c>
      <c r="AY839" s="190" t="e">
        <f t="shared" ref="AY839" si="4598">AX843</f>
        <v>#N/A</v>
      </c>
      <c r="AZ839" s="190" t="e">
        <f t="shared" ref="AZ839" si="4599">AY843</f>
        <v>#N/A</v>
      </c>
      <c r="BA839" s="190" t="e">
        <f t="shared" ref="BA839" si="4600">AZ843</f>
        <v>#N/A</v>
      </c>
      <c r="BB839" s="190" t="e">
        <f t="shared" ref="BB839" si="4601">BA843</f>
        <v>#N/A</v>
      </c>
      <c r="BC839" s="190" t="e">
        <f t="shared" ref="BC839" si="4602">BB843</f>
        <v>#N/A</v>
      </c>
      <c r="BD839" s="190" t="e">
        <f t="shared" ref="BD839" si="4603">BC843</f>
        <v>#N/A</v>
      </c>
      <c r="BE839" s="190" t="e">
        <f t="shared" ref="BE839" si="4604">BD843</f>
        <v>#N/A</v>
      </c>
      <c r="BF839" s="190" t="e">
        <f t="shared" ref="BF839" si="4605">BE843</f>
        <v>#N/A</v>
      </c>
      <c r="BG839" s="190" t="e">
        <f t="shared" ref="BG839" si="4606">BF843</f>
        <v>#N/A</v>
      </c>
      <c r="BH839" s="190" t="e">
        <f t="shared" ref="BH839" si="4607">BG843</f>
        <v>#N/A</v>
      </c>
      <c r="BI839" s="190" t="e">
        <f t="shared" ref="BI839" si="4608">BH843</f>
        <v>#N/A</v>
      </c>
      <c r="BJ839" s="190" t="e">
        <f t="shared" ref="BJ839" si="4609">BI843</f>
        <v>#N/A</v>
      </c>
      <c r="BK839" s="190" t="e">
        <f t="shared" ref="BK839" si="4610">BJ843</f>
        <v>#N/A</v>
      </c>
      <c r="BL839" s="190" t="e">
        <f t="shared" ref="BL839" si="4611">BK843</f>
        <v>#N/A</v>
      </c>
      <c r="BM839" s="190" t="e">
        <f t="shared" ref="BM839" si="4612">BL843</f>
        <v>#N/A</v>
      </c>
      <c r="BN839" s="190" t="e">
        <f t="shared" ref="BN839" si="4613">BM843</f>
        <v>#N/A</v>
      </c>
      <c r="BO839" s="124" t="e">
        <f t="shared" ref="BO839" si="4614">BN843</f>
        <v>#N/A</v>
      </c>
      <c r="BP839" s="124" t="e">
        <f t="shared" ref="BP839" si="4615">BO843</f>
        <v>#N/A</v>
      </c>
      <c r="BQ839" s="124" t="e">
        <f t="shared" ref="BQ839" si="4616">BP843</f>
        <v>#N/A</v>
      </c>
    </row>
    <row r="840" spans="1:69" s="124" customFormat="1">
      <c r="C840" s="124" t="s">
        <v>29</v>
      </c>
      <c r="D840" s="190"/>
      <c r="E840" s="190"/>
      <c r="F840" s="190"/>
      <c r="G840" s="190">
        <f>IF($G838&gt;=1,($B837/HLOOKUP($G838,'Annuity Cal'!$H$7:$BE$11,2,FALSE))*HLOOKUP(G838,'Annuity Cal'!$H$7:$BE$11,3,FALSE),(IF(G838&lt;=(-1),G838,0)))</f>
        <v>297537.03678530734</v>
      </c>
      <c r="H840" s="190">
        <f>IF($G838&gt;=1,($B837/HLOOKUP($G838,'Annuity Cal'!$H$7:$BE$11,2,FALSE))*HLOOKUP(H838,'Annuity Cal'!$H$7:$BE$11,3,FALSE),(IF(H838&lt;=(-1),H838,0)))</f>
        <v>314751.67962788587</v>
      </c>
      <c r="I840" s="190">
        <f>IF($G838&gt;=1,($B837/HLOOKUP($G838,'Annuity Cal'!$H$7:$BE$11,2,FALSE))*HLOOKUP(I838,'Annuity Cal'!$H$7:$BE$11,3,FALSE),(IF(I838&lt;=(-1),I838,0)))</f>
        <v>332962.31252064212</v>
      </c>
      <c r="J840" s="190">
        <f>IF($G838&gt;=1,($B837/HLOOKUP($G838,'Annuity Cal'!$H$7:$BE$11,2,FALSE))*HLOOKUP(J838,'Annuity Cal'!$H$7:$BE$11,3,FALSE),(IF(J838&lt;=(-1),J838,0)))</f>
        <v>352226.56060219358</v>
      </c>
      <c r="K840" s="190">
        <f>IF($G838&gt;=1,($B837/HLOOKUP($G838,'Annuity Cal'!$H$7:$BE$11,2,FALSE))*HLOOKUP(K838,'Annuity Cal'!$H$7:$BE$11,3,FALSE),(IF(K838&lt;=(-1),K838,0)))</f>
        <v>372605.38303703471</v>
      </c>
      <c r="L840" s="190">
        <f>IF($G838&gt;=1,($B837/HLOOKUP($G838,'Annuity Cal'!$H$7:$BE$11,2,FALSE))*HLOOKUP(L838,'Annuity Cal'!$H$7:$BE$11,3,FALSE),(IF(L838&lt;=(-1),L838,0)))</f>
        <v>394163.26591274882</v>
      </c>
      <c r="M840" s="190">
        <f>IF($G838&gt;=1,($B837/HLOOKUP($G838,'Annuity Cal'!$H$7:$BE$11,2,FALSE))*HLOOKUP(M838,'Annuity Cal'!$H$7:$BE$11,3,FALSE),(IF(M838&lt;=(-1),M838,0)))</f>
        <v>416968.42629770079</v>
      </c>
      <c r="N840" s="190">
        <f>IF($G838&gt;=1,($B837/HLOOKUP($G838,'Annuity Cal'!$H$7:$BE$11,2,FALSE))*HLOOKUP(N838,'Annuity Cal'!$H$7:$BE$11,3,FALSE),(IF(N838&lt;=(-1),N838,0)))</f>
        <v>441093.02810492483</v>
      </c>
      <c r="O840" s="190">
        <f>IF($G838&gt;=1,($B837/HLOOKUP($G838,'Annuity Cal'!$H$7:$BE$11,2,FALSE))*HLOOKUP(O838,'Annuity Cal'!$H$7:$BE$11,3,FALSE),(IF(O838&lt;=(-1),O838,0)))</f>
        <v>466613.41044528119</v>
      </c>
      <c r="P840" s="190">
        <f>IF($G838&gt;=1,($B837/HLOOKUP($G838,'Annuity Cal'!$H$7:$BE$11,2,FALSE))*HLOOKUP(P838,'Annuity Cal'!$H$7:$BE$11,3,FALSE),(IF(P838&lt;=(-1),P838,0)))</f>
        <v>493610.32919247245</v>
      </c>
      <c r="Q840" s="190">
        <f>IF($G838&gt;=1,($B837/HLOOKUP($G838,'Annuity Cal'!$H$7:$BE$11,2,FALSE))*HLOOKUP(Q838,'Annuity Cal'!$H$7:$BE$11,3,FALSE),(IF(Q838&lt;=(-1),Q838,0)))</f>
        <v>522169.21252432262</v>
      </c>
      <c r="R840" s="190">
        <f>IF($G838&gt;=1,($B837/HLOOKUP($G838,'Annuity Cal'!$H$7:$BE$11,2,FALSE))*HLOOKUP(R838,'Annuity Cal'!$H$7:$BE$11,3,FALSE),(IF(R838&lt;=(-1),R838,0)))</f>
        <v>552380.43124894414</v>
      </c>
      <c r="S840" s="190">
        <f>IF($G838&gt;=1,($B837/HLOOKUP($G838,'Annuity Cal'!$H$7:$BE$11,2,FALSE))*HLOOKUP(S838,'Annuity Cal'!$H$7:$BE$11,3,FALSE),(IF(S838&lt;=(-1),S838,0)))</f>
        <v>584339.58477120451</v>
      </c>
      <c r="T840" s="190">
        <f>IF($G838&gt;=1,($B837/HLOOKUP($G838,'Annuity Cal'!$H$7:$BE$11,2,FALSE))*HLOOKUP(T838,'Annuity Cal'!$H$7:$BE$11,3,FALSE),(IF(T838&lt;=(-1),T838,0)))</f>
        <v>618147.80360439559</v>
      </c>
      <c r="U840" s="190">
        <f>IF($G838&gt;=1,($B837/HLOOKUP($G838,'Annuity Cal'!$H$7:$BE$11,2,FALSE))*HLOOKUP(U838,'Annuity Cal'!$H$7:$BE$11,3,FALSE),(IF(U838&lt;=(-1),U838,0)))</f>
        <v>653912.06938436429</v>
      </c>
      <c r="V840" s="190">
        <f>IF($G838&gt;=1,($B837/HLOOKUP($G838,'Annuity Cal'!$H$7:$BE$11,2,FALSE))*HLOOKUP(V838,'Annuity Cal'!$H$7:$BE$11,3,FALSE),(IF(V838&lt;=(-1),V838,0)))</f>
        <v>691745.55339874537</v>
      </c>
      <c r="W840" s="190">
        <f>IF($G838&gt;=1,($B837/HLOOKUP($G838,'Annuity Cal'!$H$7:$BE$11,2,FALSE))*HLOOKUP(W838,'Annuity Cal'!$H$7:$BE$11,3,FALSE),(IF(W838&lt;=(-1),W838,0)))</f>
        <v>731767.97470252996</v>
      </c>
      <c r="X840" s="190">
        <f>IF($G838&gt;=1,($B837/HLOOKUP($G838,'Annuity Cal'!$H$7:$BE$11,2,FALSE))*HLOOKUP(X838,'Annuity Cal'!$H$7:$BE$11,3,FALSE),(IF(X838&lt;=(-1),X838,0)))</f>
        <v>774105.97895317618</v>
      </c>
      <c r="Y840" s="190">
        <f>IF($G838&gt;=1,($B837/HLOOKUP($G838,'Annuity Cal'!$H$7:$BE$11,2,FALSE))*HLOOKUP(Y838,'Annuity Cal'!$H$7:$BE$11,3,FALSE),(IF(Y838&lt;=(-1),Y838,0)))</f>
        <v>818893.53916403872</v>
      </c>
      <c r="Z840" s="190">
        <f>IF($G838&gt;=1,($B837/HLOOKUP($G838,'Annuity Cal'!$H$7:$BE$11,2,FALSE))*HLOOKUP(Z838,'Annuity Cal'!$H$7:$BE$11,3,FALSE),(IF(Z838&lt;=(-1),Z838,0)))</f>
        <v>866272.37964424375</v>
      </c>
      <c r="AA840" s="190">
        <f>IF($G838&gt;=1,($B837/HLOOKUP($G838,'Annuity Cal'!$H$7:$BE$11,2,FALSE))*HLOOKUP(AA838,'Annuity Cal'!$H$7:$BE$11,3,FALSE),(IF(AA838&lt;=(-1),AA838,0)))</f>
        <v>916392.42446651764</v>
      </c>
      <c r="AB840" s="190">
        <f>IF($G838&gt;=1,($B837/HLOOKUP($G838,'Annuity Cal'!$H$7:$BE$11,2,FALSE))*HLOOKUP(AB838,'Annuity Cal'!$H$7:$BE$11,3,FALSE),(IF(AB838&lt;=(-1),AB838,0)))</f>
        <v>969412.27188208059</v>
      </c>
      <c r="AC840" s="190">
        <f>IF($G838&gt;=1,($B837/HLOOKUP($G838,'Annuity Cal'!$H$7:$BE$11,2,FALSE))*HLOOKUP(AC838,'Annuity Cal'!$H$7:$BE$11,3,FALSE),(IF(AC838&lt;=(-1),AC838,0)))</f>
        <v>1025499.6961838297</v>
      </c>
      <c r="AD840" s="190">
        <f>IF($G838&gt;=1,($B837/HLOOKUP($G838,'Annuity Cal'!$H$7:$BE$11,2,FALSE))*HLOOKUP(AD838,'Annuity Cal'!$H$7:$BE$11,3,FALSE),(IF(AD838&lt;=(-1),AD838,0)))</f>
        <v>1084832.1786058939</v>
      </c>
      <c r="AE840" s="190">
        <f>IF($G838&gt;=1,($B837/HLOOKUP($G838,'Annuity Cal'!$H$7:$BE$11,2,FALSE))*HLOOKUP(AE838,'Annuity Cal'!$H$7:$BE$11,3,FALSE),(IF(AE838&lt;=(-1),AE838,0)))</f>
        <v>1147597.4689395207</v>
      </c>
      <c r="AF840" s="190" t="e">
        <f>IF($G838&gt;=1,($B837/HLOOKUP($G838,'Annuity Cal'!$H$7:$BE$11,2,FALSE))*HLOOKUP(AF838,'Annuity Cal'!$H$7:$BE$11,3,FALSE),(IF(AF838&lt;=(-1),AF838,0)))</f>
        <v>#N/A</v>
      </c>
      <c r="AG840" s="190" t="e">
        <f>IF($G838&gt;=1,($B837/HLOOKUP($G838,'Annuity Cal'!$H$7:$BE$11,2,FALSE))*HLOOKUP(AG838,'Annuity Cal'!$H$7:$BE$11,3,FALSE),(IF(AG838&lt;=(-1),AG838,0)))</f>
        <v>#N/A</v>
      </c>
      <c r="AH840" s="190" t="e">
        <f>IF($G838&gt;=1,($B837/HLOOKUP($G838,'Annuity Cal'!$H$7:$BE$11,2,FALSE))*HLOOKUP(AH838,'Annuity Cal'!$H$7:$BE$11,3,FALSE),(IF(AH838&lt;=(-1),AH838,0)))</f>
        <v>#N/A</v>
      </c>
      <c r="AI840" s="190" t="e">
        <f>IF($G838&gt;=1,($B837/HLOOKUP($G838,'Annuity Cal'!$H$7:$BE$11,2,FALSE))*HLOOKUP(AI838,'Annuity Cal'!$H$7:$BE$11,3,FALSE),(IF(AI838&lt;=(-1),AI838,0)))</f>
        <v>#N/A</v>
      </c>
      <c r="AJ840" s="190" t="e">
        <f>IF($G838&gt;=1,($B837/HLOOKUP($G838,'Annuity Cal'!$H$7:$BE$11,2,FALSE))*HLOOKUP(AJ838,'Annuity Cal'!$H$7:$BE$11,3,FALSE),(IF(AJ838&lt;=(-1),AJ838,0)))</f>
        <v>#N/A</v>
      </c>
      <c r="AK840" s="190" t="e">
        <f>IF($G838&gt;=1,($B837/HLOOKUP($G838,'Annuity Cal'!$H$7:$BE$11,2,FALSE))*HLOOKUP(AK838,'Annuity Cal'!$H$7:$BE$11,3,FALSE),(IF(AK838&lt;=(-1),AK838,0)))</f>
        <v>#N/A</v>
      </c>
      <c r="AL840" s="190" t="e">
        <f>IF($G838&gt;=1,($B837/HLOOKUP($G838,'Annuity Cal'!$H$7:$BE$11,2,FALSE))*HLOOKUP(AL838,'Annuity Cal'!$H$7:$BE$11,3,FALSE),(IF(AL838&lt;=(-1),AL838,0)))</f>
        <v>#N/A</v>
      </c>
      <c r="AM840" s="190" t="e">
        <f>IF($G838&gt;=1,($B837/HLOOKUP($G838,'Annuity Cal'!$H$7:$BE$11,2,FALSE))*HLOOKUP(AM838,'Annuity Cal'!$H$7:$BE$11,3,FALSE),(IF(AM838&lt;=(-1),AM838,0)))</f>
        <v>#N/A</v>
      </c>
      <c r="AN840" s="190" t="e">
        <f>IF($G838&gt;=1,($B837/HLOOKUP($G838,'Annuity Cal'!$H$7:$BE$11,2,FALSE))*HLOOKUP(AN838,'Annuity Cal'!$H$7:$BE$11,3,FALSE),(IF(AN838&lt;=(-1),AN838,0)))</f>
        <v>#N/A</v>
      </c>
      <c r="AO840" s="190" t="e">
        <f>IF($G838&gt;=1,($B837/HLOOKUP($G838,'Annuity Cal'!$H$7:$BE$11,2,FALSE))*HLOOKUP(AO838,'Annuity Cal'!$H$7:$BE$11,3,FALSE),(IF(AO838&lt;=(-1),AO838,0)))</f>
        <v>#N/A</v>
      </c>
      <c r="AP840" s="190" t="e">
        <f>IF($G838&gt;=1,($B837/HLOOKUP($G838,'Annuity Cal'!$H$7:$BE$11,2,FALSE))*HLOOKUP(AP838,'Annuity Cal'!$H$7:$BE$11,3,FALSE),(IF(AP838&lt;=(-1),AP838,0)))</f>
        <v>#N/A</v>
      </c>
      <c r="AQ840" s="190" t="e">
        <f>IF($G838&gt;=1,($B837/HLOOKUP($G838,'Annuity Cal'!$H$7:$BE$11,2,FALSE))*HLOOKUP(AQ838,'Annuity Cal'!$H$7:$BE$11,3,FALSE),(IF(AQ838&lt;=(-1),AQ838,0)))</f>
        <v>#N/A</v>
      </c>
      <c r="AR840" s="190" t="e">
        <f>IF($G838&gt;=1,($B837/HLOOKUP($G838,'Annuity Cal'!$H$7:$BE$11,2,FALSE))*HLOOKUP(AR838,'Annuity Cal'!$H$7:$BE$11,3,FALSE),(IF(AR838&lt;=(-1),AR838,0)))</f>
        <v>#N/A</v>
      </c>
      <c r="AS840" s="190" t="e">
        <f>IF($G838&gt;=1,($B837/HLOOKUP($G838,'Annuity Cal'!$H$7:$BE$11,2,FALSE))*HLOOKUP(AS838,'Annuity Cal'!$H$7:$BE$11,3,FALSE),(IF(AS838&lt;=(-1),AS838,0)))</f>
        <v>#N/A</v>
      </c>
      <c r="AT840" s="190" t="e">
        <f>IF($G838&gt;=1,($B837/HLOOKUP($G838,'Annuity Cal'!$H$7:$BE$11,2,FALSE))*HLOOKUP(AT838,'Annuity Cal'!$H$7:$BE$11,3,FALSE),(IF(AT838&lt;=(-1),AT838,0)))</f>
        <v>#N/A</v>
      </c>
      <c r="AU840" s="190" t="e">
        <f>IF($G838&gt;=1,($B837/HLOOKUP($G838,'Annuity Cal'!$H$7:$BE$11,2,FALSE))*HLOOKUP(AU838,'Annuity Cal'!$H$7:$BE$11,3,FALSE),(IF(AU838&lt;=(-1),AU838,0)))</f>
        <v>#N/A</v>
      </c>
      <c r="AV840" s="190" t="e">
        <f>IF($G838&gt;=1,($B837/HLOOKUP($G838,'Annuity Cal'!$H$7:$BE$11,2,FALSE))*HLOOKUP(AV838,'Annuity Cal'!$H$7:$BE$11,3,FALSE),(IF(AV838&lt;=(-1),AV838,0)))</f>
        <v>#N/A</v>
      </c>
      <c r="AW840" s="190" t="e">
        <f>IF($G838&gt;=1,($B837/HLOOKUP($G838,'Annuity Cal'!$H$7:$BE$11,2,FALSE))*HLOOKUP(AW838,'Annuity Cal'!$H$7:$BE$11,3,FALSE),(IF(AW838&lt;=(-1),AW838,0)))</f>
        <v>#N/A</v>
      </c>
      <c r="AX840" s="190" t="e">
        <f>IF($G838&gt;=1,($B837/HLOOKUP($G838,'Annuity Cal'!$H$7:$BE$11,2,FALSE))*HLOOKUP(AX838,'Annuity Cal'!$H$7:$BE$11,3,FALSE),(IF(AX838&lt;=(-1),AX838,0)))</f>
        <v>#N/A</v>
      </c>
      <c r="AY840" s="190" t="e">
        <f>IF($G838&gt;=1,($B837/HLOOKUP($G838,'Annuity Cal'!$H$7:$BE$11,2,FALSE))*HLOOKUP(AY838,'Annuity Cal'!$H$7:$BE$11,3,FALSE),(IF(AY838&lt;=(-1),AY838,0)))</f>
        <v>#N/A</v>
      </c>
      <c r="AZ840" s="190" t="e">
        <f>IF($G838&gt;=1,($B837/HLOOKUP($G838,'Annuity Cal'!$H$7:$BE$11,2,FALSE))*HLOOKUP(AZ838,'Annuity Cal'!$H$7:$BE$11,3,FALSE),(IF(AZ838&lt;=(-1),AZ838,0)))</f>
        <v>#N/A</v>
      </c>
      <c r="BA840" s="190" t="e">
        <f>IF($G838&gt;=1,($B837/HLOOKUP($G838,'Annuity Cal'!$H$7:$BE$11,2,FALSE))*HLOOKUP(BA838,'Annuity Cal'!$H$7:$BE$11,3,FALSE),(IF(BA838&lt;=(-1),BA838,0)))</f>
        <v>#N/A</v>
      </c>
      <c r="BB840" s="190" t="e">
        <f>IF($G838&gt;=1,($B837/HLOOKUP($G838,'Annuity Cal'!$H$7:$BE$11,2,FALSE))*HLOOKUP(BB838,'Annuity Cal'!$H$7:$BE$11,3,FALSE),(IF(BB838&lt;=(-1),BB838,0)))</f>
        <v>#N/A</v>
      </c>
      <c r="BC840" s="190" t="e">
        <f>IF($G838&gt;=1,($B837/HLOOKUP($G838,'Annuity Cal'!$H$7:$BE$11,2,FALSE))*HLOOKUP(BC838,'Annuity Cal'!$H$7:$BE$11,3,FALSE),(IF(BC838&lt;=(-1),BC838,0)))</f>
        <v>#N/A</v>
      </c>
      <c r="BD840" s="190" t="e">
        <f>IF($G838&gt;=1,($B837/HLOOKUP($G838,'Annuity Cal'!$H$7:$BE$11,2,FALSE))*HLOOKUP(BD838,'Annuity Cal'!$H$7:$BE$11,3,FALSE),(IF(BD838&lt;=(-1),BD838,0)))</f>
        <v>#N/A</v>
      </c>
      <c r="BE840" s="190" t="e">
        <f>IF($G838&gt;=1,($B837/HLOOKUP($G838,'Annuity Cal'!$H$7:$BE$11,2,FALSE))*HLOOKUP(BE838,'Annuity Cal'!$H$7:$BE$11,3,FALSE),(IF(BE838&lt;=(-1),BE838,0)))</f>
        <v>#N/A</v>
      </c>
      <c r="BF840" s="190" t="e">
        <f>IF($G838&gt;=1,($B837/HLOOKUP($G838,'Annuity Cal'!$H$7:$BE$11,2,FALSE))*HLOOKUP(BF838,'Annuity Cal'!$H$7:$BE$11,3,FALSE),(IF(BF838&lt;=(-1),BF838,0)))</f>
        <v>#N/A</v>
      </c>
      <c r="BG840" s="190" t="e">
        <f>IF($G838&gt;=1,($B837/HLOOKUP($G838,'Annuity Cal'!$H$7:$BE$11,2,FALSE))*HLOOKUP(BG838,'Annuity Cal'!$H$7:$BE$11,3,FALSE),(IF(BG838&lt;=(-1),BG838,0)))</f>
        <v>#N/A</v>
      </c>
      <c r="BH840" s="190" t="e">
        <f>IF($G838&gt;=1,($B837/HLOOKUP($G838,'Annuity Cal'!$H$7:$BE$11,2,FALSE))*HLOOKUP(BH838,'Annuity Cal'!$H$7:$BE$11,3,FALSE),(IF(BH838&lt;=(-1),BH838,0)))</f>
        <v>#N/A</v>
      </c>
      <c r="BI840" s="190" t="e">
        <f>IF($G838&gt;=1,($B837/HLOOKUP($G838,'Annuity Cal'!$H$7:$BE$11,2,FALSE))*HLOOKUP(BI838,'Annuity Cal'!$H$7:$BE$11,3,FALSE),(IF(BI838&lt;=(-1),BI838,0)))</f>
        <v>#N/A</v>
      </c>
      <c r="BJ840" s="190" t="e">
        <f>IF($G838&gt;=1,($B837/HLOOKUP($G838,'Annuity Cal'!$H$7:$BE$11,2,FALSE))*HLOOKUP(BJ838,'Annuity Cal'!$H$7:$BE$11,3,FALSE),(IF(BJ838&lt;=(-1),BJ838,0)))</f>
        <v>#N/A</v>
      </c>
      <c r="BK840" s="190" t="e">
        <f>IF($G838&gt;=1,($B837/HLOOKUP($G838,'Annuity Cal'!$H$7:$BE$11,2,FALSE))*HLOOKUP(BK838,'Annuity Cal'!$H$7:$BE$11,3,FALSE),(IF(BK838&lt;=(-1),BK838,0)))</f>
        <v>#N/A</v>
      </c>
      <c r="BL840" s="190" t="e">
        <f>IF($G838&gt;=1,($B837/HLOOKUP($G838,'Annuity Cal'!$H$7:$BE$11,2,FALSE))*HLOOKUP(BL838,'Annuity Cal'!$H$7:$BE$11,3,FALSE),(IF(BL838&lt;=(-1),BL838,0)))</f>
        <v>#N/A</v>
      </c>
      <c r="BM840" s="190" t="e">
        <f>IF($G838&gt;=1,($B837/HLOOKUP($G838,'Annuity Cal'!$H$7:$BE$11,2,FALSE))*HLOOKUP(BM838,'Annuity Cal'!$H$7:$BE$11,3,FALSE),(IF(BM838&lt;=(-1),BM838,0)))</f>
        <v>#N/A</v>
      </c>
      <c r="BN840" s="190" t="e">
        <f>IF($G838&gt;=1,($B837/HLOOKUP($G838,'Annuity Cal'!$H$7:$BE$11,2,FALSE))*HLOOKUP(BN838,'Annuity Cal'!$H$7:$BE$11,3,FALSE),(IF(BN838&lt;=(-1),BN838,0)))</f>
        <v>#N/A</v>
      </c>
      <c r="BO840" s="124" t="e">
        <f>IF($G838&gt;=1,($B837/HLOOKUP($G838,'Annuity Cal'!$H$7:$BE$11,2,FALSE))*HLOOKUP(BO838,'Annuity Cal'!$H$7:$BE$11,3,FALSE),(IF(BO838&lt;=(-1),BO838,0)))</f>
        <v>#N/A</v>
      </c>
      <c r="BP840" s="124" t="e">
        <f>IF($G838&gt;=1,($B837/HLOOKUP($G838,'Annuity Cal'!$H$7:$BE$11,2,FALSE))*HLOOKUP(BP838,'Annuity Cal'!$H$7:$BE$11,3,FALSE),(IF(BP838&lt;=(-1),BP838,0)))</f>
        <v>#N/A</v>
      </c>
      <c r="BQ840" s="124" t="e">
        <f>IF($G838&gt;=1,($B837/HLOOKUP($G838,'Annuity Cal'!$H$7:$BE$11,2,FALSE))*HLOOKUP(BQ838,'Annuity Cal'!$H$7:$BE$11,3,FALSE),(IF(BQ838&lt;=(-1),BQ838,0)))</f>
        <v>#N/A</v>
      </c>
    </row>
    <row r="841" spans="1:69" s="124" customFormat="1">
      <c r="C841" s="124" t="s">
        <v>31</v>
      </c>
      <c r="D841" s="190"/>
      <c r="E841" s="190"/>
      <c r="F841" s="190"/>
      <c r="G841" s="190">
        <f>IF($G838&gt;=1,($B837/HLOOKUP($G838,'Annuity Cal'!$H$7:$BE$11,2,FALSE))*HLOOKUP(G838,'Annuity Cal'!$H$7:$BE$11,4,FALSE),(IF(G838&lt;=(-1),G838,0)))</f>
        <v>882325.40785157564</v>
      </c>
      <c r="H841" s="190">
        <f>IF($G838&gt;=1,($B837/HLOOKUP($G838,'Annuity Cal'!$H$7:$BE$11,2,FALSE))*HLOOKUP(H838,'Annuity Cal'!$H$7:$BE$11,4,FALSE),(IF(H838&lt;=(-1),H838,0)))</f>
        <v>865110.76500899729</v>
      </c>
      <c r="I841" s="190">
        <f>IF($G838&gt;=1,($B837/HLOOKUP($G838,'Annuity Cal'!$H$7:$BE$11,2,FALSE))*HLOOKUP(I838,'Annuity Cal'!$H$7:$BE$11,4,FALSE),(IF(I838&lt;=(-1),I838,0)))</f>
        <v>846900.13211624091</v>
      </c>
      <c r="J841" s="190">
        <f>IF($G838&gt;=1,($B837/HLOOKUP($G838,'Annuity Cal'!$H$7:$BE$11,2,FALSE))*HLOOKUP(J838,'Annuity Cal'!$H$7:$BE$11,4,FALSE),(IF(J838&lt;=(-1),J838,0)))</f>
        <v>827635.8840346894</v>
      </c>
      <c r="K841" s="190">
        <f>IF($G838&gt;=1,($B837/HLOOKUP($G838,'Annuity Cal'!$H$7:$BE$11,2,FALSE))*HLOOKUP(K838,'Annuity Cal'!$H$7:$BE$11,4,FALSE),(IF(K838&lt;=(-1),K838,0)))</f>
        <v>807257.06159984821</v>
      </c>
      <c r="L841" s="190">
        <f>IF($G838&gt;=1,($B837/HLOOKUP($G838,'Annuity Cal'!$H$7:$BE$11,2,FALSE))*HLOOKUP(L838,'Annuity Cal'!$H$7:$BE$11,4,FALSE),(IF(L838&lt;=(-1),L838,0)))</f>
        <v>785699.17872413411</v>
      </c>
      <c r="M841" s="190">
        <f>IF($G838&gt;=1,($B837/HLOOKUP($G838,'Annuity Cal'!$H$7:$BE$11,2,FALSE))*HLOOKUP(M838,'Annuity Cal'!$H$7:$BE$11,4,FALSE),(IF(M838&lt;=(-1),M838,0)))</f>
        <v>762894.01833918213</v>
      </c>
      <c r="N841" s="190">
        <f>IF($G838&gt;=1,($B837/HLOOKUP($G838,'Annuity Cal'!$H$7:$BE$11,2,FALSE))*HLOOKUP(N838,'Annuity Cal'!$H$7:$BE$11,4,FALSE),(IF(N838&lt;=(-1),N838,0)))</f>
        <v>738769.41653195827</v>
      </c>
      <c r="O841" s="190">
        <f>IF($G838&gt;=1,($B837/HLOOKUP($G838,'Annuity Cal'!$H$7:$BE$11,2,FALSE))*HLOOKUP(O838,'Annuity Cal'!$H$7:$BE$11,4,FALSE),(IF(O838&lt;=(-1),O838,0)))</f>
        <v>713249.03419160179</v>
      </c>
      <c r="P841" s="190">
        <f>IF($G838&gt;=1,($B837/HLOOKUP($G838,'Annuity Cal'!$H$7:$BE$11,2,FALSE))*HLOOKUP(P838,'Annuity Cal'!$H$7:$BE$11,4,FALSE),(IF(P838&lt;=(-1),P838,0)))</f>
        <v>686252.11544441059</v>
      </c>
      <c r="Q841" s="190">
        <f>IF($G838&gt;=1,($B837/HLOOKUP($G838,'Annuity Cal'!$H$7:$BE$11,2,FALSE))*HLOOKUP(Q838,'Annuity Cal'!$H$7:$BE$11,4,FALSE),(IF(Q838&lt;=(-1),Q838,0)))</f>
        <v>657693.23211256042</v>
      </c>
      <c r="R841" s="190">
        <f>IF($G838&gt;=1,($B837/HLOOKUP($G838,'Annuity Cal'!$H$7:$BE$11,2,FALSE))*HLOOKUP(R838,'Annuity Cal'!$H$7:$BE$11,4,FALSE),(IF(R838&lt;=(-1),R838,0)))</f>
        <v>627482.01338793884</v>
      </c>
      <c r="S841" s="190">
        <f>IF($G838&gt;=1,($B837/HLOOKUP($G838,'Annuity Cal'!$H$7:$BE$11,2,FALSE))*HLOOKUP(S838,'Annuity Cal'!$H$7:$BE$11,4,FALSE),(IF(S838&lt;=(-1),S838,0)))</f>
        <v>595522.85986567859</v>
      </c>
      <c r="T841" s="190">
        <f>IF($G838&gt;=1,($B837/HLOOKUP($G838,'Annuity Cal'!$H$7:$BE$11,2,FALSE))*HLOOKUP(T838,'Annuity Cal'!$H$7:$BE$11,4,FALSE),(IF(T838&lt;=(-1),T838,0)))</f>
        <v>561714.6410324875</v>
      </c>
      <c r="U841" s="190">
        <f>IF($G838&gt;=1,($B837/HLOOKUP($G838,'Annuity Cal'!$H$7:$BE$11,2,FALSE))*HLOOKUP(U838,'Annuity Cal'!$H$7:$BE$11,4,FALSE),(IF(U838&lt;=(-1),U838,0)))</f>
        <v>525950.37525251869</v>
      </c>
      <c r="V841" s="190">
        <f>IF($G838&gt;=1,($B837/HLOOKUP($G838,'Annuity Cal'!$H$7:$BE$11,2,FALSE))*HLOOKUP(V838,'Annuity Cal'!$H$7:$BE$11,4,FALSE),(IF(V838&lt;=(-1),V838,0)))</f>
        <v>488116.89123813767</v>
      </c>
      <c r="W841" s="190">
        <f>IF($G838&gt;=1,($B837/HLOOKUP($G838,'Annuity Cal'!$H$7:$BE$11,2,FALSE))*HLOOKUP(W838,'Annuity Cal'!$H$7:$BE$11,4,FALSE),(IF(W838&lt;=(-1),W838,0)))</f>
        <v>448094.46993435314</v>
      </c>
      <c r="X841" s="190">
        <f>IF($G838&gt;=1,($B837/HLOOKUP($G838,'Annuity Cal'!$H$7:$BE$11,2,FALSE))*HLOOKUP(X838,'Annuity Cal'!$H$7:$BE$11,4,FALSE),(IF(X838&lt;=(-1),X838,0)))</f>
        <v>405756.46568370686</v>
      </c>
      <c r="Y841" s="190">
        <f>IF($G838&gt;=1,($B837/HLOOKUP($G838,'Annuity Cal'!$H$7:$BE$11,2,FALSE))*HLOOKUP(Y838,'Annuity Cal'!$H$7:$BE$11,4,FALSE),(IF(Y838&lt;=(-1),Y838,0)))</f>
        <v>360968.90547284437</v>
      </c>
      <c r="Z841" s="190">
        <f>IF($G838&gt;=1,($B837/HLOOKUP($G838,'Annuity Cal'!$H$7:$BE$11,2,FALSE))*HLOOKUP(Z838,'Annuity Cal'!$H$7:$BE$11,4,FALSE),(IF(Z838&lt;=(-1),Z838,0)))</f>
        <v>313590.06499263935</v>
      </c>
      <c r="AA841" s="190">
        <f>IF($G838&gt;=1,($B837/HLOOKUP($G838,'Annuity Cal'!$H$7:$BE$11,2,FALSE))*HLOOKUP(AA838,'Annuity Cal'!$H$7:$BE$11,4,FALSE),(IF(AA838&lt;=(-1),AA838,0)))</f>
        <v>263470.02017036534</v>
      </c>
      <c r="AB841" s="190">
        <f>IF($G838&gt;=1,($B837/HLOOKUP($G838,'Annuity Cal'!$H$7:$BE$11,2,FALSE))*HLOOKUP(AB838,'Annuity Cal'!$H$7:$BE$11,4,FALSE),(IF(AB838&lt;=(-1),AB838,0)))</f>
        <v>210450.17275480248</v>
      </c>
      <c r="AC841" s="190">
        <f>IF($G838&gt;=1,($B837/HLOOKUP($G838,'Annuity Cal'!$H$7:$BE$11,2,FALSE))*HLOOKUP(AC838,'Annuity Cal'!$H$7:$BE$11,4,FALSE),(IF(AC838&lt;=(-1),AC838,0)))</f>
        <v>154362.74845305341</v>
      </c>
      <c r="AD841" s="190">
        <f>IF($G838&gt;=1,($B837/HLOOKUP($G838,'Annuity Cal'!$H$7:$BE$11,2,FALSE))*HLOOKUP(AD838,'Annuity Cal'!$H$7:$BE$11,4,FALSE),(IF(AD838&lt;=(-1),AD838,0)))</f>
        <v>95030.266030989151</v>
      </c>
      <c r="AE841" s="190">
        <f>IF($G838&gt;=1,($B837/HLOOKUP($G838,'Annuity Cal'!$H$7:$BE$11,2,FALSE))*HLOOKUP(AE838,'Annuity Cal'!$H$7:$BE$11,4,FALSE),(IF(AE838&lt;=(-1),AE838,0)))</f>
        <v>32264.975697362432</v>
      </c>
      <c r="AF841" s="190" t="e">
        <f>IF($G838&gt;=1,($B837/HLOOKUP($G838,'Annuity Cal'!$H$7:$BE$11,2,FALSE))*HLOOKUP(AF838,'Annuity Cal'!$H$7:$BE$11,4,FALSE),(IF(AF838&lt;=(-1),AF838,0)))</f>
        <v>#N/A</v>
      </c>
      <c r="AG841" s="190" t="e">
        <f>IF($G838&gt;=1,($B837/HLOOKUP($G838,'Annuity Cal'!$H$7:$BE$11,2,FALSE))*HLOOKUP(AG838,'Annuity Cal'!$H$7:$BE$11,4,FALSE),(IF(AG838&lt;=(-1),AG838,0)))</f>
        <v>#N/A</v>
      </c>
      <c r="AH841" s="190" t="e">
        <f>IF($G838&gt;=1,($B837/HLOOKUP($G838,'Annuity Cal'!$H$7:$BE$11,2,FALSE))*HLOOKUP(AH838,'Annuity Cal'!$H$7:$BE$11,4,FALSE),(IF(AH838&lt;=(-1),AH838,0)))</f>
        <v>#N/A</v>
      </c>
      <c r="AI841" s="190" t="e">
        <f>IF($G838&gt;=1,($B837/HLOOKUP($G838,'Annuity Cal'!$H$7:$BE$11,2,FALSE))*HLOOKUP(AI838,'Annuity Cal'!$H$7:$BE$11,4,FALSE),(IF(AI838&lt;=(-1),AI838,0)))</f>
        <v>#N/A</v>
      </c>
      <c r="AJ841" s="190" t="e">
        <f>IF($G838&gt;=1,($B837/HLOOKUP($G838,'Annuity Cal'!$H$7:$BE$11,2,FALSE))*HLOOKUP(AJ838,'Annuity Cal'!$H$7:$BE$11,4,FALSE),(IF(AJ838&lt;=(-1),AJ838,0)))</f>
        <v>#N/A</v>
      </c>
      <c r="AK841" s="190" t="e">
        <f>IF($G838&gt;=1,($B837/HLOOKUP($G838,'Annuity Cal'!$H$7:$BE$11,2,FALSE))*HLOOKUP(AK838,'Annuity Cal'!$H$7:$BE$11,4,FALSE),(IF(AK838&lt;=(-1),AK838,0)))</f>
        <v>#N/A</v>
      </c>
      <c r="AL841" s="190" t="e">
        <f>IF($G838&gt;=1,($B837/HLOOKUP($G838,'Annuity Cal'!$H$7:$BE$11,2,FALSE))*HLOOKUP(AL838,'Annuity Cal'!$H$7:$BE$11,4,FALSE),(IF(AL838&lt;=(-1),AL838,0)))</f>
        <v>#N/A</v>
      </c>
      <c r="AM841" s="190" t="e">
        <f>IF($G838&gt;=1,($B837/HLOOKUP($G838,'Annuity Cal'!$H$7:$BE$11,2,FALSE))*HLOOKUP(AM838,'Annuity Cal'!$H$7:$BE$11,4,FALSE),(IF(AM838&lt;=(-1),AM838,0)))</f>
        <v>#N/A</v>
      </c>
      <c r="AN841" s="190" t="e">
        <f>IF($G838&gt;=1,($B837/HLOOKUP($G838,'Annuity Cal'!$H$7:$BE$11,2,FALSE))*HLOOKUP(AN838,'Annuity Cal'!$H$7:$BE$11,4,FALSE),(IF(AN838&lt;=(-1),AN838,0)))</f>
        <v>#N/A</v>
      </c>
      <c r="AO841" s="190" t="e">
        <f>IF($G838&gt;=1,($B837/HLOOKUP($G838,'Annuity Cal'!$H$7:$BE$11,2,FALSE))*HLOOKUP(AO838,'Annuity Cal'!$H$7:$BE$11,4,FALSE),(IF(AO838&lt;=(-1),AO838,0)))</f>
        <v>#N/A</v>
      </c>
      <c r="AP841" s="190" t="e">
        <f>IF($G838&gt;=1,($B837/HLOOKUP($G838,'Annuity Cal'!$H$7:$BE$11,2,FALSE))*HLOOKUP(AP838,'Annuity Cal'!$H$7:$BE$11,4,FALSE),(IF(AP838&lt;=(-1),AP838,0)))</f>
        <v>#N/A</v>
      </c>
      <c r="AQ841" s="190" t="e">
        <f>IF($G838&gt;=1,($B837/HLOOKUP($G838,'Annuity Cal'!$H$7:$BE$11,2,FALSE))*HLOOKUP(AQ838,'Annuity Cal'!$H$7:$BE$11,4,FALSE),(IF(AQ838&lt;=(-1),AQ838,0)))</f>
        <v>#N/A</v>
      </c>
      <c r="AR841" s="190" t="e">
        <f>IF($G838&gt;=1,($B837/HLOOKUP($G838,'Annuity Cal'!$H$7:$BE$11,2,FALSE))*HLOOKUP(AR838,'Annuity Cal'!$H$7:$BE$11,4,FALSE),(IF(AR838&lt;=(-1),AR838,0)))</f>
        <v>#N/A</v>
      </c>
      <c r="AS841" s="190" t="e">
        <f>IF($G838&gt;=1,($B837/HLOOKUP($G838,'Annuity Cal'!$H$7:$BE$11,2,FALSE))*HLOOKUP(AS838,'Annuity Cal'!$H$7:$BE$11,4,FALSE),(IF(AS838&lt;=(-1),AS838,0)))</f>
        <v>#N/A</v>
      </c>
      <c r="AT841" s="190" t="e">
        <f>IF($G838&gt;=1,($B837/HLOOKUP($G838,'Annuity Cal'!$H$7:$BE$11,2,FALSE))*HLOOKUP(AT838,'Annuity Cal'!$H$7:$BE$11,4,FALSE),(IF(AT838&lt;=(-1),AT838,0)))</f>
        <v>#N/A</v>
      </c>
      <c r="AU841" s="190" t="e">
        <f>IF($G838&gt;=1,($B837/HLOOKUP($G838,'Annuity Cal'!$H$7:$BE$11,2,FALSE))*HLOOKUP(AU838,'Annuity Cal'!$H$7:$BE$11,4,FALSE),(IF(AU838&lt;=(-1),AU838,0)))</f>
        <v>#N/A</v>
      </c>
      <c r="AV841" s="190" t="e">
        <f>IF($G838&gt;=1,($B837/HLOOKUP($G838,'Annuity Cal'!$H$7:$BE$11,2,FALSE))*HLOOKUP(AV838,'Annuity Cal'!$H$7:$BE$11,4,FALSE),(IF(AV838&lt;=(-1),AV838,0)))</f>
        <v>#N/A</v>
      </c>
      <c r="AW841" s="190" t="e">
        <f>IF($G838&gt;=1,($B837/HLOOKUP($G838,'Annuity Cal'!$H$7:$BE$11,2,FALSE))*HLOOKUP(AW838,'Annuity Cal'!$H$7:$BE$11,4,FALSE),(IF(AW838&lt;=(-1),AW838,0)))</f>
        <v>#N/A</v>
      </c>
      <c r="AX841" s="190" t="e">
        <f>IF($G838&gt;=1,($B837/HLOOKUP($G838,'Annuity Cal'!$H$7:$BE$11,2,FALSE))*HLOOKUP(AX838,'Annuity Cal'!$H$7:$BE$11,4,FALSE),(IF(AX838&lt;=(-1),AX838,0)))</f>
        <v>#N/A</v>
      </c>
      <c r="AY841" s="190" t="e">
        <f>IF($G838&gt;=1,($B837/HLOOKUP($G838,'Annuity Cal'!$H$7:$BE$11,2,FALSE))*HLOOKUP(AY838,'Annuity Cal'!$H$7:$BE$11,4,FALSE),(IF(AY838&lt;=(-1),AY838,0)))</f>
        <v>#N/A</v>
      </c>
      <c r="AZ841" s="190" t="e">
        <f>IF($G838&gt;=1,($B837/HLOOKUP($G838,'Annuity Cal'!$H$7:$BE$11,2,FALSE))*HLOOKUP(AZ838,'Annuity Cal'!$H$7:$BE$11,4,FALSE),(IF(AZ838&lt;=(-1),AZ838,0)))</f>
        <v>#N/A</v>
      </c>
      <c r="BA841" s="190" t="e">
        <f>IF($G838&gt;=1,($B837/HLOOKUP($G838,'Annuity Cal'!$H$7:$BE$11,2,FALSE))*HLOOKUP(BA838,'Annuity Cal'!$H$7:$BE$11,4,FALSE),(IF(BA838&lt;=(-1),BA838,0)))</f>
        <v>#N/A</v>
      </c>
      <c r="BB841" s="190" t="e">
        <f>IF($G838&gt;=1,($B837/HLOOKUP($G838,'Annuity Cal'!$H$7:$BE$11,2,FALSE))*HLOOKUP(BB838,'Annuity Cal'!$H$7:$BE$11,4,FALSE),(IF(BB838&lt;=(-1),BB838,0)))</f>
        <v>#N/A</v>
      </c>
      <c r="BC841" s="190" t="e">
        <f>IF($G838&gt;=1,($B837/HLOOKUP($G838,'Annuity Cal'!$H$7:$BE$11,2,FALSE))*HLOOKUP(BC838,'Annuity Cal'!$H$7:$BE$11,4,FALSE),(IF(BC838&lt;=(-1),BC838,0)))</f>
        <v>#N/A</v>
      </c>
      <c r="BD841" s="190" t="e">
        <f>IF($G838&gt;=1,($B837/HLOOKUP($G838,'Annuity Cal'!$H$7:$BE$11,2,FALSE))*HLOOKUP(BD838,'Annuity Cal'!$H$7:$BE$11,4,FALSE),(IF(BD838&lt;=(-1),BD838,0)))</f>
        <v>#N/A</v>
      </c>
      <c r="BE841" s="190" t="e">
        <f>IF($G838&gt;=1,($B837/HLOOKUP($G838,'Annuity Cal'!$H$7:$BE$11,2,FALSE))*HLOOKUP(BE838,'Annuity Cal'!$H$7:$BE$11,4,FALSE),(IF(BE838&lt;=(-1),BE838,0)))</f>
        <v>#N/A</v>
      </c>
      <c r="BF841" s="190" t="e">
        <f>IF($G838&gt;=1,($B837/HLOOKUP($G838,'Annuity Cal'!$H$7:$BE$11,2,FALSE))*HLOOKUP(BF838,'Annuity Cal'!$H$7:$BE$11,4,FALSE),(IF(BF838&lt;=(-1),BF838,0)))</f>
        <v>#N/A</v>
      </c>
      <c r="BG841" s="190" t="e">
        <f>IF($G838&gt;=1,($B837/HLOOKUP($G838,'Annuity Cal'!$H$7:$BE$11,2,FALSE))*HLOOKUP(BG838,'Annuity Cal'!$H$7:$BE$11,4,FALSE),(IF(BG838&lt;=(-1),BG838,0)))</f>
        <v>#N/A</v>
      </c>
      <c r="BH841" s="190" t="e">
        <f>IF($G838&gt;=1,($B837/HLOOKUP($G838,'Annuity Cal'!$H$7:$BE$11,2,FALSE))*HLOOKUP(BH838,'Annuity Cal'!$H$7:$BE$11,4,FALSE),(IF(BH838&lt;=(-1),BH838,0)))</f>
        <v>#N/A</v>
      </c>
      <c r="BI841" s="190" t="e">
        <f>IF($G838&gt;=1,($B837/HLOOKUP($G838,'Annuity Cal'!$H$7:$BE$11,2,FALSE))*HLOOKUP(BI838,'Annuity Cal'!$H$7:$BE$11,4,FALSE),(IF(BI838&lt;=(-1),BI838,0)))</f>
        <v>#N/A</v>
      </c>
      <c r="BJ841" s="190" t="e">
        <f>IF($G838&gt;=1,($B837/HLOOKUP($G838,'Annuity Cal'!$H$7:$BE$11,2,FALSE))*HLOOKUP(BJ838,'Annuity Cal'!$H$7:$BE$11,4,FALSE),(IF(BJ838&lt;=(-1),BJ838,0)))</f>
        <v>#N/A</v>
      </c>
      <c r="BK841" s="190" t="e">
        <f>IF($G838&gt;=1,($B837/HLOOKUP($G838,'Annuity Cal'!$H$7:$BE$11,2,FALSE))*HLOOKUP(BK838,'Annuity Cal'!$H$7:$BE$11,4,FALSE),(IF(BK838&lt;=(-1),BK838,0)))</f>
        <v>#N/A</v>
      </c>
      <c r="BL841" s="190" t="e">
        <f>IF($G838&gt;=1,($B837/HLOOKUP($G838,'Annuity Cal'!$H$7:$BE$11,2,FALSE))*HLOOKUP(BL838,'Annuity Cal'!$H$7:$BE$11,4,FALSE),(IF(BL838&lt;=(-1),BL838,0)))</f>
        <v>#N/A</v>
      </c>
      <c r="BM841" s="190" t="e">
        <f>IF($G838&gt;=1,($B837/HLOOKUP($G838,'Annuity Cal'!$H$7:$BE$11,2,FALSE))*HLOOKUP(BM838,'Annuity Cal'!$H$7:$BE$11,4,FALSE),(IF(BM838&lt;=(-1),BM838,0)))</f>
        <v>#N/A</v>
      </c>
      <c r="BN841" s="190" t="e">
        <f>IF($G838&gt;=1,($B837/HLOOKUP($G838,'Annuity Cal'!$H$7:$BE$11,2,FALSE))*HLOOKUP(BN838,'Annuity Cal'!$H$7:$BE$11,4,FALSE),(IF(BN838&lt;=(-1),BN838,0)))</f>
        <v>#N/A</v>
      </c>
      <c r="BO841" s="124" t="e">
        <f>IF($G838&gt;=1,($B837/HLOOKUP($G838,'Annuity Cal'!$H$7:$BE$11,2,FALSE))*HLOOKUP(BO838,'Annuity Cal'!$H$7:$BE$11,4,FALSE),(IF(BO838&lt;=(-1),BO838,0)))</f>
        <v>#N/A</v>
      </c>
      <c r="BP841" s="124" t="e">
        <f>IF($G838&gt;=1,($B837/HLOOKUP($G838,'Annuity Cal'!$H$7:$BE$11,2,FALSE))*HLOOKUP(BP838,'Annuity Cal'!$H$7:$BE$11,4,FALSE),(IF(BP838&lt;=(-1),BP838,0)))</f>
        <v>#N/A</v>
      </c>
      <c r="BQ841" s="124" t="e">
        <f>IF($G838&gt;=1,($B837/HLOOKUP($G838,'Annuity Cal'!$H$7:$BE$11,2,FALSE))*HLOOKUP(BQ838,'Annuity Cal'!$H$7:$BE$11,4,FALSE),(IF(BQ838&lt;=(-1),BQ838,0)))</f>
        <v>#N/A</v>
      </c>
    </row>
    <row r="842" spans="1:69" s="124" customFormat="1">
      <c r="C842" s="124" t="s">
        <v>33</v>
      </c>
      <c r="D842" s="190"/>
      <c r="E842" s="190"/>
      <c r="F842" s="190"/>
      <c r="G842" s="190">
        <f>IF($G838&gt;=1,($B837/HLOOKUP($G838,'Annuity Cal'!$H$7:$BE$11,2,FALSE))*HLOOKUP(G838,'Annuity Cal'!$H$7:$BE$11,5,FALSE),(IF(G838&lt;=(-1),G838,0)))</f>
        <v>1179862.444636883</v>
      </c>
      <c r="H842" s="190">
        <f>IF($G838&gt;=1,($B837/HLOOKUP($G838,'Annuity Cal'!$H$7:$BE$11,2,FALSE))*HLOOKUP(H838,'Annuity Cal'!$H$7:$BE$11,5,FALSE),(IF(H838&lt;=(-1),H838,0)))</f>
        <v>1179862.444636883</v>
      </c>
      <c r="I842" s="190">
        <f>IF($G838&gt;=1,($B837/HLOOKUP($G838,'Annuity Cal'!$H$7:$BE$11,2,FALSE))*HLOOKUP(I838,'Annuity Cal'!$H$7:$BE$11,5,FALSE),(IF(I838&lt;=(-1),I838,0)))</f>
        <v>1179862.444636883</v>
      </c>
      <c r="J842" s="190">
        <f>IF($G838&gt;=1,($B837/HLOOKUP($G838,'Annuity Cal'!$H$7:$BE$11,2,FALSE))*HLOOKUP(J838,'Annuity Cal'!$H$7:$BE$11,5,FALSE),(IF(J838&lt;=(-1),J838,0)))</f>
        <v>1179862.444636883</v>
      </c>
      <c r="K842" s="190">
        <f>IF($G838&gt;=1,($B837/HLOOKUP($G838,'Annuity Cal'!$H$7:$BE$11,2,FALSE))*HLOOKUP(K838,'Annuity Cal'!$H$7:$BE$11,5,FALSE),(IF(K838&lt;=(-1),K838,0)))</f>
        <v>1179862.444636883</v>
      </c>
      <c r="L842" s="190">
        <f>IF($G838&gt;=1,($B837/HLOOKUP($G838,'Annuity Cal'!$H$7:$BE$11,2,FALSE))*HLOOKUP(L838,'Annuity Cal'!$H$7:$BE$11,5,FALSE),(IF(L838&lt;=(-1),L838,0)))</f>
        <v>1179862.444636883</v>
      </c>
      <c r="M842" s="190">
        <f>IF($G838&gt;=1,($B837/HLOOKUP($G838,'Annuity Cal'!$H$7:$BE$11,2,FALSE))*HLOOKUP(M838,'Annuity Cal'!$H$7:$BE$11,5,FALSE),(IF(M838&lt;=(-1),M838,0)))</f>
        <v>1179862.444636883</v>
      </c>
      <c r="N842" s="190">
        <f>IF($G838&gt;=1,($B837/HLOOKUP($G838,'Annuity Cal'!$H$7:$BE$11,2,FALSE))*HLOOKUP(N838,'Annuity Cal'!$H$7:$BE$11,5,FALSE),(IF(N838&lt;=(-1),N838,0)))</f>
        <v>1179862.444636883</v>
      </c>
      <c r="O842" s="190">
        <f>IF($G838&gt;=1,($B837/HLOOKUP($G838,'Annuity Cal'!$H$7:$BE$11,2,FALSE))*HLOOKUP(O838,'Annuity Cal'!$H$7:$BE$11,5,FALSE),(IF(O838&lt;=(-1),O838,0)))</f>
        <v>1179862.444636883</v>
      </c>
      <c r="P842" s="190">
        <f>IF($G838&gt;=1,($B837/HLOOKUP($G838,'Annuity Cal'!$H$7:$BE$11,2,FALSE))*HLOOKUP(P838,'Annuity Cal'!$H$7:$BE$11,5,FALSE),(IF(P838&lt;=(-1),P838,0)))</f>
        <v>1179862.444636883</v>
      </c>
      <c r="Q842" s="190">
        <f>IF($G838&gt;=1,($B837/HLOOKUP($G838,'Annuity Cal'!$H$7:$BE$11,2,FALSE))*HLOOKUP(Q838,'Annuity Cal'!$H$7:$BE$11,5,FALSE),(IF(Q838&lt;=(-1),Q838,0)))</f>
        <v>1179862.444636883</v>
      </c>
      <c r="R842" s="190">
        <f>IF($G838&gt;=1,($B837/HLOOKUP($G838,'Annuity Cal'!$H$7:$BE$11,2,FALSE))*HLOOKUP(R838,'Annuity Cal'!$H$7:$BE$11,5,FALSE),(IF(R838&lt;=(-1),R838,0)))</f>
        <v>1179862.444636883</v>
      </c>
      <c r="S842" s="190">
        <f>IF($G838&gt;=1,($B837/HLOOKUP($G838,'Annuity Cal'!$H$7:$BE$11,2,FALSE))*HLOOKUP(S838,'Annuity Cal'!$H$7:$BE$11,5,FALSE),(IF(S838&lt;=(-1),S838,0)))</f>
        <v>1179862.444636883</v>
      </c>
      <c r="T842" s="190">
        <f>IF($G838&gt;=1,($B837/HLOOKUP($G838,'Annuity Cal'!$H$7:$BE$11,2,FALSE))*HLOOKUP(T838,'Annuity Cal'!$H$7:$BE$11,5,FALSE),(IF(T838&lt;=(-1),T838,0)))</f>
        <v>1179862.444636883</v>
      </c>
      <c r="U842" s="190">
        <f>IF($G838&gt;=1,($B837/HLOOKUP($G838,'Annuity Cal'!$H$7:$BE$11,2,FALSE))*HLOOKUP(U838,'Annuity Cal'!$H$7:$BE$11,5,FALSE),(IF(U838&lt;=(-1),U838,0)))</f>
        <v>1179862.444636883</v>
      </c>
      <c r="V842" s="190">
        <f>IF($G838&gt;=1,($B837/HLOOKUP($G838,'Annuity Cal'!$H$7:$BE$11,2,FALSE))*HLOOKUP(V838,'Annuity Cal'!$H$7:$BE$11,5,FALSE),(IF(V838&lt;=(-1),V838,0)))</f>
        <v>1179862.444636883</v>
      </c>
      <c r="W842" s="190">
        <f>IF($G838&gt;=1,($B837/HLOOKUP($G838,'Annuity Cal'!$H$7:$BE$11,2,FALSE))*HLOOKUP(W838,'Annuity Cal'!$H$7:$BE$11,5,FALSE),(IF(W838&lt;=(-1),W838,0)))</f>
        <v>1179862.444636883</v>
      </c>
      <c r="X842" s="190">
        <f>IF($G838&gt;=1,($B837/HLOOKUP($G838,'Annuity Cal'!$H$7:$BE$11,2,FALSE))*HLOOKUP(X838,'Annuity Cal'!$H$7:$BE$11,5,FALSE),(IF(X838&lt;=(-1),X838,0)))</f>
        <v>1179862.444636883</v>
      </c>
      <c r="Y842" s="190">
        <f>IF($G838&gt;=1,($B837/HLOOKUP($G838,'Annuity Cal'!$H$7:$BE$11,2,FALSE))*HLOOKUP(Y838,'Annuity Cal'!$H$7:$BE$11,5,FALSE),(IF(Y838&lt;=(-1),Y838,0)))</f>
        <v>1179862.444636883</v>
      </c>
      <c r="Z842" s="190">
        <f>IF($G838&gt;=1,($B837/HLOOKUP($G838,'Annuity Cal'!$H$7:$BE$11,2,FALSE))*HLOOKUP(Z838,'Annuity Cal'!$H$7:$BE$11,5,FALSE),(IF(Z838&lt;=(-1),Z838,0)))</f>
        <v>1179862.444636883</v>
      </c>
      <c r="AA842" s="190">
        <f>IF($G838&gt;=1,($B837/HLOOKUP($G838,'Annuity Cal'!$H$7:$BE$11,2,FALSE))*HLOOKUP(AA838,'Annuity Cal'!$H$7:$BE$11,5,FALSE),(IF(AA838&lt;=(-1),AA838,0)))</f>
        <v>1179862.444636883</v>
      </c>
      <c r="AB842" s="190">
        <f>IF($G838&gt;=1,($B837/HLOOKUP($G838,'Annuity Cal'!$H$7:$BE$11,2,FALSE))*HLOOKUP(AB838,'Annuity Cal'!$H$7:$BE$11,5,FALSE),(IF(AB838&lt;=(-1),AB838,0)))</f>
        <v>1179862.444636883</v>
      </c>
      <c r="AC842" s="190">
        <f>IF($G838&gt;=1,($B837/HLOOKUP($G838,'Annuity Cal'!$H$7:$BE$11,2,FALSE))*HLOOKUP(AC838,'Annuity Cal'!$H$7:$BE$11,5,FALSE),(IF(AC838&lt;=(-1),AC838,0)))</f>
        <v>1179862.444636883</v>
      </c>
      <c r="AD842" s="190">
        <f>IF($G838&gt;=1,($B837/HLOOKUP($G838,'Annuity Cal'!$H$7:$BE$11,2,FALSE))*HLOOKUP(AD838,'Annuity Cal'!$H$7:$BE$11,5,FALSE),(IF(AD838&lt;=(-1),AD838,0)))</f>
        <v>1179862.444636883</v>
      </c>
      <c r="AE842" s="190">
        <f>IF($G838&gt;=1,($B837/HLOOKUP($G838,'Annuity Cal'!$H$7:$BE$11,2,FALSE))*HLOOKUP(AE838,'Annuity Cal'!$H$7:$BE$11,5,FALSE),(IF(AE838&lt;=(-1),AE838,0)))</f>
        <v>1179862.444636883</v>
      </c>
      <c r="AF842" s="190" t="e">
        <f>IF($G838&gt;=1,($B837/HLOOKUP($G838,'Annuity Cal'!$H$7:$BE$11,2,FALSE))*HLOOKUP(AF838,'Annuity Cal'!$H$7:$BE$11,5,FALSE),(IF(AF838&lt;=(-1),AF838,0)))</f>
        <v>#N/A</v>
      </c>
      <c r="AG842" s="190" t="e">
        <f>IF($G838&gt;=1,($B837/HLOOKUP($G838,'Annuity Cal'!$H$7:$BE$11,2,FALSE))*HLOOKUP(AG838,'Annuity Cal'!$H$7:$BE$11,5,FALSE),(IF(AG838&lt;=(-1),AG838,0)))</f>
        <v>#N/A</v>
      </c>
      <c r="AH842" s="190" t="e">
        <f>IF($G838&gt;=1,($B837/HLOOKUP($G838,'Annuity Cal'!$H$7:$BE$11,2,FALSE))*HLOOKUP(AH838,'Annuity Cal'!$H$7:$BE$11,5,FALSE),(IF(AH838&lt;=(-1),AH838,0)))</f>
        <v>#N/A</v>
      </c>
      <c r="AI842" s="190" t="e">
        <f>IF($G838&gt;=1,($B837/HLOOKUP($G838,'Annuity Cal'!$H$7:$BE$11,2,FALSE))*HLOOKUP(AI838,'Annuity Cal'!$H$7:$BE$11,5,FALSE),(IF(AI838&lt;=(-1),AI838,0)))</f>
        <v>#N/A</v>
      </c>
      <c r="AJ842" s="190" t="e">
        <f>IF($G838&gt;=1,($B837/HLOOKUP($G838,'Annuity Cal'!$H$7:$BE$11,2,FALSE))*HLOOKUP(AJ838,'Annuity Cal'!$H$7:$BE$11,5,FALSE),(IF(AJ838&lt;=(-1),AJ838,0)))</f>
        <v>#N/A</v>
      </c>
      <c r="AK842" s="190" t="e">
        <f>IF($G838&gt;=1,($B837/HLOOKUP($G838,'Annuity Cal'!$H$7:$BE$11,2,FALSE))*HLOOKUP(AK838,'Annuity Cal'!$H$7:$BE$11,5,FALSE),(IF(AK838&lt;=(-1),AK838,0)))</f>
        <v>#N/A</v>
      </c>
      <c r="AL842" s="190" t="e">
        <f>IF($G838&gt;=1,($B837/HLOOKUP($G838,'Annuity Cal'!$H$7:$BE$11,2,FALSE))*HLOOKUP(AL838,'Annuity Cal'!$H$7:$BE$11,5,FALSE),(IF(AL838&lt;=(-1),AL838,0)))</f>
        <v>#N/A</v>
      </c>
      <c r="AM842" s="190" t="e">
        <f>IF($G838&gt;=1,($B837/HLOOKUP($G838,'Annuity Cal'!$H$7:$BE$11,2,FALSE))*HLOOKUP(AM838,'Annuity Cal'!$H$7:$BE$11,5,FALSE),(IF(AM838&lt;=(-1),AM838,0)))</f>
        <v>#N/A</v>
      </c>
      <c r="AN842" s="190" t="e">
        <f>IF($G838&gt;=1,($B837/HLOOKUP($G838,'Annuity Cal'!$H$7:$BE$11,2,FALSE))*HLOOKUP(AN838,'Annuity Cal'!$H$7:$BE$11,5,FALSE),(IF(AN838&lt;=(-1),AN838,0)))</f>
        <v>#N/A</v>
      </c>
      <c r="AO842" s="190" t="e">
        <f>IF($G838&gt;=1,($B837/HLOOKUP($G838,'Annuity Cal'!$H$7:$BE$11,2,FALSE))*HLOOKUP(AO838,'Annuity Cal'!$H$7:$BE$11,5,FALSE),(IF(AO838&lt;=(-1),AO838,0)))</f>
        <v>#N/A</v>
      </c>
      <c r="AP842" s="190" t="e">
        <f>IF($G838&gt;=1,($B837/HLOOKUP($G838,'Annuity Cal'!$H$7:$BE$11,2,FALSE))*HLOOKUP(AP838,'Annuity Cal'!$H$7:$BE$11,5,FALSE),(IF(AP838&lt;=(-1),AP838,0)))</f>
        <v>#N/A</v>
      </c>
      <c r="AQ842" s="190" t="e">
        <f>IF($G838&gt;=1,($B837/HLOOKUP($G838,'Annuity Cal'!$H$7:$BE$11,2,FALSE))*HLOOKUP(AQ838,'Annuity Cal'!$H$7:$BE$11,5,FALSE),(IF(AQ838&lt;=(-1),AQ838,0)))</f>
        <v>#N/A</v>
      </c>
      <c r="AR842" s="190" t="e">
        <f>IF($G838&gt;=1,($B837/HLOOKUP($G838,'Annuity Cal'!$H$7:$BE$11,2,FALSE))*HLOOKUP(AR838,'Annuity Cal'!$H$7:$BE$11,5,FALSE),(IF(AR838&lt;=(-1),AR838,0)))</f>
        <v>#N/A</v>
      </c>
      <c r="AS842" s="190" t="e">
        <f>IF($G838&gt;=1,($B837/HLOOKUP($G838,'Annuity Cal'!$H$7:$BE$11,2,FALSE))*HLOOKUP(AS838,'Annuity Cal'!$H$7:$BE$11,5,FALSE),(IF(AS838&lt;=(-1),AS838,0)))</f>
        <v>#N/A</v>
      </c>
      <c r="AT842" s="190" t="e">
        <f>IF($G838&gt;=1,($B837/HLOOKUP($G838,'Annuity Cal'!$H$7:$BE$11,2,FALSE))*HLOOKUP(AT838,'Annuity Cal'!$H$7:$BE$11,5,FALSE),(IF(AT838&lt;=(-1),AT838,0)))</f>
        <v>#N/A</v>
      </c>
      <c r="AU842" s="190" t="e">
        <f>IF($G838&gt;=1,($B837/HLOOKUP($G838,'Annuity Cal'!$H$7:$BE$11,2,FALSE))*HLOOKUP(AU838,'Annuity Cal'!$H$7:$BE$11,5,FALSE),(IF(AU838&lt;=(-1),AU838,0)))</f>
        <v>#N/A</v>
      </c>
      <c r="AV842" s="190" t="e">
        <f>IF($G838&gt;=1,($B837/HLOOKUP($G838,'Annuity Cal'!$H$7:$BE$11,2,FALSE))*HLOOKUP(AV838,'Annuity Cal'!$H$7:$BE$11,5,FALSE),(IF(AV838&lt;=(-1),AV838,0)))</f>
        <v>#N/A</v>
      </c>
      <c r="AW842" s="190" t="e">
        <f>IF($G838&gt;=1,($B837/HLOOKUP($G838,'Annuity Cal'!$H$7:$BE$11,2,FALSE))*HLOOKUP(AW838,'Annuity Cal'!$H$7:$BE$11,5,FALSE),(IF(AW838&lt;=(-1),AW838,0)))</f>
        <v>#N/A</v>
      </c>
      <c r="AX842" s="190" t="e">
        <f>IF($G838&gt;=1,($B837/HLOOKUP($G838,'Annuity Cal'!$H$7:$BE$11,2,FALSE))*HLOOKUP(AX838,'Annuity Cal'!$H$7:$BE$11,5,FALSE),(IF(AX838&lt;=(-1),AX838,0)))</f>
        <v>#N/A</v>
      </c>
      <c r="AY842" s="190" t="e">
        <f>IF($G838&gt;=1,($B837/HLOOKUP($G838,'Annuity Cal'!$H$7:$BE$11,2,FALSE))*HLOOKUP(AY838,'Annuity Cal'!$H$7:$BE$11,5,FALSE),(IF(AY838&lt;=(-1),AY838,0)))</f>
        <v>#N/A</v>
      </c>
      <c r="AZ842" s="190" t="e">
        <f>IF($G838&gt;=1,($B837/HLOOKUP($G838,'Annuity Cal'!$H$7:$BE$11,2,FALSE))*HLOOKUP(AZ838,'Annuity Cal'!$H$7:$BE$11,5,FALSE),(IF(AZ838&lt;=(-1),AZ838,0)))</f>
        <v>#N/A</v>
      </c>
      <c r="BA842" s="190" t="e">
        <f>IF($G838&gt;=1,($B837/HLOOKUP($G838,'Annuity Cal'!$H$7:$BE$11,2,FALSE))*HLOOKUP(BA838,'Annuity Cal'!$H$7:$BE$11,5,FALSE),(IF(BA838&lt;=(-1),BA838,0)))</f>
        <v>#N/A</v>
      </c>
      <c r="BB842" s="190" t="e">
        <f>IF($G838&gt;=1,($B837/HLOOKUP($G838,'Annuity Cal'!$H$7:$BE$11,2,FALSE))*HLOOKUP(BB838,'Annuity Cal'!$H$7:$BE$11,5,FALSE),(IF(BB838&lt;=(-1),BB838,0)))</f>
        <v>#N/A</v>
      </c>
      <c r="BC842" s="190" t="e">
        <f>IF($G838&gt;=1,($B837/HLOOKUP($G838,'Annuity Cal'!$H$7:$BE$11,2,FALSE))*HLOOKUP(BC838,'Annuity Cal'!$H$7:$BE$11,5,FALSE),(IF(BC838&lt;=(-1),BC838,0)))</f>
        <v>#N/A</v>
      </c>
      <c r="BD842" s="190" t="e">
        <f>IF($G838&gt;=1,($B837/HLOOKUP($G838,'Annuity Cal'!$H$7:$BE$11,2,FALSE))*HLOOKUP(BD838,'Annuity Cal'!$H$7:$BE$11,5,FALSE),(IF(BD838&lt;=(-1),BD838,0)))</f>
        <v>#N/A</v>
      </c>
      <c r="BE842" s="190" t="e">
        <f>IF($G838&gt;=1,($B837/HLOOKUP($G838,'Annuity Cal'!$H$7:$BE$11,2,FALSE))*HLOOKUP(BE838,'Annuity Cal'!$H$7:$BE$11,5,FALSE),(IF(BE838&lt;=(-1),BE838,0)))</f>
        <v>#N/A</v>
      </c>
      <c r="BF842" s="190" t="e">
        <f>IF($G838&gt;=1,($B837/HLOOKUP($G838,'Annuity Cal'!$H$7:$BE$11,2,FALSE))*HLOOKUP(BF838,'Annuity Cal'!$H$7:$BE$11,5,FALSE),(IF(BF838&lt;=(-1),BF838,0)))</f>
        <v>#N/A</v>
      </c>
      <c r="BG842" s="190" t="e">
        <f>IF($G838&gt;=1,($B837/HLOOKUP($G838,'Annuity Cal'!$H$7:$BE$11,2,FALSE))*HLOOKUP(BG838,'Annuity Cal'!$H$7:$BE$11,5,FALSE),(IF(BG838&lt;=(-1),BG838,0)))</f>
        <v>#N/A</v>
      </c>
      <c r="BH842" s="190" t="e">
        <f>IF($G838&gt;=1,($B837/HLOOKUP($G838,'Annuity Cal'!$H$7:$BE$11,2,FALSE))*HLOOKUP(BH838,'Annuity Cal'!$H$7:$BE$11,5,FALSE),(IF(BH838&lt;=(-1),BH838,0)))</f>
        <v>#N/A</v>
      </c>
      <c r="BI842" s="190" t="e">
        <f>IF($G838&gt;=1,($B837/HLOOKUP($G838,'Annuity Cal'!$H$7:$BE$11,2,FALSE))*HLOOKUP(BI838,'Annuity Cal'!$H$7:$BE$11,5,FALSE),(IF(BI838&lt;=(-1),BI838,0)))</f>
        <v>#N/A</v>
      </c>
      <c r="BJ842" s="190" t="e">
        <f>IF($G838&gt;=1,($B837/HLOOKUP($G838,'Annuity Cal'!$H$7:$BE$11,2,FALSE))*HLOOKUP(BJ838,'Annuity Cal'!$H$7:$BE$11,5,FALSE),(IF(BJ838&lt;=(-1),BJ838,0)))</f>
        <v>#N/A</v>
      </c>
      <c r="BK842" s="190" t="e">
        <f>IF($G838&gt;=1,($B837/HLOOKUP($G838,'Annuity Cal'!$H$7:$BE$11,2,FALSE))*HLOOKUP(BK838,'Annuity Cal'!$H$7:$BE$11,5,FALSE),(IF(BK838&lt;=(-1),BK838,0)))</f>
        <v>#N/A</v>
      </c>
      <c r="BL842" s="190" t="e">
        <f>IF($G838&gt;=1,($B837/HLOOKUP($G838,'Annuity Cal'!$H$7:$BE$11,2,FALSE))*HLOOKUP(BL838,'Annuity Cal'!$H$7:$BE$11,5,FALSE),(IF(BL838&lt;=(-1),BL838,0)))</f>
        <v>#N/A</v>
      </c>
      <c r="BM842" s="190" t="e">
        <f>IF($G838&gt;=1,($B837/HLOOKUP($G838,'Annuity Cal'!$H$7:$BE$11,2,FALSE))*HLOOKUP(BM838,'Annuity Cal'!$H$7:$BE$11,5,FALSE),(IF(BM838&lt;=(-1),BM838,0)))</f>
        <v>#N/A</v>
      </c>
      <c r="BN842" s="190" t="e">
        <f>IF($G838&gt;=1,($B837/HLOOKUP($G838,'Annuity Cal'!$H$7:$BE$11,2,FALSE))*HLOOKUP(BN838,'Annuity Cal'!$H$7:$BE$11,5,FALSE),(IF(BN838&lt;=(-1),BN838,0)))</f>
        <v>#N/A</v>
      </c>
      <c r="BO842" s="124" t="e">
        <f>IF($G838&gt;=1,($B837/HLOOKUP($G838,'Annuity Cal'!$H$7:$BE$11,2,FALSE))*HLOOKUP(BO838,'Annuity Cal'!$H$7:$BE$11,5,FALSE),(IF(BO838&lt;=(-1),BO838,0)))</f>
        <v>#N/A</v>
      </c>
      <c r="BP842" s="124" t="e">
        <f>IF($G838&gt;=1,($B837/HLOOKUP($G838,'Annuity Cal'!$H$7:$BE$11,2,FALSE))*HLOOKUP(BP838,'Annuity Cal'!$H$7:$BE$11,5,FALSE),(IF(BP838&lt;=(-1),BP838,0)))</f>
        <v>#N/A</v>
      </c>
      <c r="BQ842" s="124" t="e">
        <f>IF($G838&gt;=1,($B837/HLOOKUP($G838,'Annuity Cal'!$H$7:$BE$11,2,FALSE))*HLOOKUP(BQ838,'Annuity Cal'!$H$7:$BE$11,5,FALSE),(IF(BQ838&lt;=(-1),BQ838,0)))</f>
        <v>#N/A</v>
      </c>
    </row>
    <row r="843" spans="1:69" s="124" customFormat="1">
      <c r="D843" s="190"/>
      <c r="E843" s="190"/>
      <c r="F843" s="190"/>
      <c r="G843" s="190">
        <f>G839-G840</f>
        <v>15542462.963214692</v>
      </c>
      <c r="H843" s="190">
        <f t="shared" ref="H843:BQ843" si="4617">H839-H840</f>
        <v>15227711.283586806</v>
      </c>
      <c r="I843" s="190">
        <f t="shared" si="4617"/>
        <v>14894748.971066164</v>
      </c>
      <c r="J843" s="190">
        <f t="shared" si="4617"/>
        <v>14542522.41046397</v>
      </c>
      <c r="K843" s="190">
        <f t="shared" si="4617"/>
        <v>14169917.027426936</v>
      </c>
      <c r="L843" s="190">
        <f t="shared" si="4617"/>
        <v>13775753.761514187</v>
      </c>
      <c r="M843" s="190">
        <f t="shared" si="4617"/>
        <v>13358785.335216487</v>
      </c>
      <c r="N843" s="190">
        <f t="shared" si="4617"/>
        <v>12917692.307111561</v>
      </c>
      <c r="O843" s="190">
        <f t="shared" si="4617"/>
        <v>12451078.896666281</v>
      </c>
      <c r="P843" s="190">
        <f t="shared" si="4617"/>
        <v>11957468.567473808</v>
      </c>
      <c r="Q843" s="190">
        <f t="shared" si="4617"/>
        <v>11435299.354949486</v>
      </c>
      <c r="R843" s="190">
        <f t="shared" si="4617"/>
        <v>10882918.923700541</v>
      </c>
      <c r="S843" s="190">
        <f t="shared" si="4617"/>
        <v>10298579.338929337</v>
      </c>
      <c r="T843" s="190">
        <f t="shared" si="4617"/>
        <v>9680431.5353249405</v>
      </c>
      <c r="U843" s="190">
        <f t="shared" si="4617"/>
        <v>9026519.465940576</v>
      </c>
      <c r="V843" s="190">
        <f t="shared" si="4617"/>
        <v>8334773.9125418309</v>
      </c>
      <c r="W843" s="190">
        <f t="shared" si="4617"/>
        <v>7603005.9378393013</v>
      </c>
      <c r="X843" s="190">
        <f t="shared" si="4617"/>
        <v>6828899.9588861251</v>
      </c>
      <c r="Y843" s="190">
        <f t="shared" si="4617"/>
        <v>6010006.4197220867</v>
      </c>
      <c r="Z843" s="190">
        <f t="shared" si="4617"/>
        <v>5143734.0400778428</v>
      </c>
      <c r="AA843" s="190">
        <f t="shared" si="4617"/>
        <v>4227341.615611325</v>
      </c>
      <c r="AB843" s="190">
        <f t="shared" si="4617"/>
        <v>3257929.3437292445</v>
      </c>
      <c r="AC843" s="190">
        <f t="shared" si="4617"/>
        <v>2232429.647545415</v>
      </c>
      <c r="AD843" s="190">
        <f t="shared" si="4617"/>
        <v>1147597.4689395211</v>
      </c>
      <c r="AE843" s="190">
        <f t="shared" si="4617"/>
        <v>0</v>
      </c>
      <c r="AF843" s="190" t="e">
        <f t="shared" si="4617"/>
        <v>#N/A</v>
      </c>
      <c r="AG843" s="190" t="e">
        <f t="shared" si="4617"/>
        <v>#N/A</v>
      </c>
      <c r="AH843" s="190" t="e">
        <f t="shared" si="4617"/>
        <v>#N/A</v>
      </c>
      <c r="AI843" s="190" t="e">
        <f t="shared" si="4617"/>
        <v>#N/A</v>
      </c>
      <c r="AJ843" s="190" t="e">
        <f t="shared" si="4617"/>
        <v>#N/A</v>
      </c>
      <c r="AK843" s="190" t="e">
        <f t="shared" si="4617"/>
        <v>#N/A</v>
      </c>
      <c r="AL843" s="190" t="e">
        <f t="shared" si="4617"/>
        <v>#N/A</v>
      </c>
      <c r="AM843" s="190" t="e">
        <f t="shared" si="4617"/>
        <v>#N/A</v>
      </c>
      <c r="AN843" s="190" t="e">
        <f t="shared" si="4617"/>
        <v>#N/A</v>
      </c>
      <c r="AO843" s="190" t="e">
        <f t="shared" si="4617"/>
        <v>#N/A</v>
      </c>
      <c r="AP843" s="190" t="e">
        <f t="shared" si="4617"/>
        <v>#N/A</v>
      </c>
      <c r="AQ843" s="190" t="e">
        <f t="shared" si="4617"/>
        <v>#N/A</v>
      </c>
      <c r="AR843" s="190" t="e">
        <f t="shared" si="4617"/>
        <v>#N/A</v>
      </c>
      <c r="AS843" s="190" t="e">
        <f t="shared" si="4617"/>
        <v>#N/A</v>
      </c>
      <c r="AT843" s="190" t="e">
        <f t="shared" si="4617"/>
        <v>#N/A</v>
      </c>
      <c r="AU843" s="190" t="e">
        <f t="shared" si="4617"/>
        <v>#N/A</v>
      </c>
      <c r="AV843" s="190" t="e">
        <f t="shared" si="4617"/>
        <v>#N/A</v>
      </c>
      <c r="AW843" s="190" t="e">
        <f t="shared" si="4617"/>
        <v>#N/A</v>
      </c>
      <c r="AX843" s="190" t="e">
        <f t="shared" si="4617"/>
        <v>#N/A</v>
      </c>
      <c r="AY843" s="190" t="e">
        <f t="shared" si="4617"/>
        <v>#N/A</v>
      </c>
      <c r="AZ843" s="190" t="e">
        <f t="shared" si="4617"/>
        <v>#N/A</v>
      </c>
      <c r="BA843" s="190" t="e">
        <f t="shared" si="4617"/>
        <v>#N/A</v>
      </c>
      <c r="BB843" s="190" t="e">
        <f t="shared" si="4617"/>
        <v>#N/A</v>
      </c>
      <c r="BC843" s="190" t="e">
        <f t="shared" si="4617"/>
        <v>#N/A</v>
      </c>
      <c r="BD843" s="190" t="e">
        <f t="shared" si="4617"/>
        <v>#N/A</v>
      </c>
      <c r="BE843" s="190" t="e">
        <f t="shared" si="4617"/>
        <v>#N/A</v>
      </c>
      <c r="BF843" s="190" t="e">
        <f t="shared" si="4617"/>
        <v>#N/A</v>
      </c>
      <c r="BG843" s="190" t="e">
        <f t="shared" si="4617"/>
        <v>#N/A</v>
      </c>
      <c r="BH843" s="190" t="e">
        <f t="shared" si="4617"/>
        <v>#N/A</v>
      </c>
      <c r="BI843" s="190" t="e">
        <f t="shared" si="4617"/>
        <v>#N/A</v>
      </c>
      <c r="BJ843" s="190" t="e">
        <f t="shared" si="4617"/>
        <v>#N/A</v>
      </c>
      <c r="BK843" s="190" t="e">
        <f t="shared" si="4617"/>
        <v>#N/A</v>
      </c>
      <c r="BL843" s="190" t="e">
        <f t="shared" si="4617"/>
        <v>#N/A</v>
      </c>
      <c r="BM843" s="190" t="e">
        <f t="shared" si="4617"/>
        <v>#N/A</v>
      </c>
      <c r="BN843" s="190" t="e">
        <f t="shared" si="4617"/>
        <v>#N/A</v>
      </c>
      <c r="BO843" s="124" t="e">
        <f t="shared" si="4617"/>
        <v>#N/A</v>
      </c>
      <c r="BP843" s="124" t="e">
        <f t="shared" si="4617"/>
        <v>#N/A</v>
      </c>
      <c r="BQ843" s="124" t="e">
        <f t="shared" si="4617"/>
        <v>#N/A</v>
      </c>
    </row>
    <row r="847" spans="1:69" s="106" customFormat="1" ht="26.25">
      <c r="A847" s="107" t="s">
        <v>384</v>
      </c>
      <c r="C847" s="105"/>
      <c r="D847" s="105"/>
      <c r="E847" s="105"/>
      <c r="F847" s="105"/>
      <c r="G847" s="105"/>
      <c r="H847" s="105"/>
      <c r="I847" s="105"/>
      <c r="J847" s="105"/>
      <c r="K847" s="105"/>
      <c r="L847" s="105"/>
      <c r="M847" s="105"/>
      <c r="N847" s="105"/>
      <c r="O847" s="105"/>
      <c r="P847" s="105"/>
      <c r="Q847" s="105"/>
      <c r="R847" s="105"/>
      <c r="S847" s="105"/>
      <c r="T847" s="105"/>
      <c r="U847" s="105"/>
      <c r="V847" s="105"/>
      <c r="W847" s="105"/>
      <c r="X847" s="105"/>
      <c r="Y847" s="105"/>
      <c r="Z847" s="105"/>
      <c r="AA847" s="105"/>
      <c r="AB847" s="105"/>
      <c r="AC847" s="105"/>
      <c r="AD847" s="105"/>
      <c r="AE847" s="105"/>
      <c r="AF847" s="105"/>
      <c r="AG847" s="105"/>
      <c r="AH847" s="105"/>
      <c r="AI847" s="105"/>
      <c r="AJ847" s="105"/>
      <c r="AK847" s="105"/>
      <c r="AL847" s="105"/>
      <c r="AM847" s="105"/>
    </row>
  </sheetData>
  <mergeCells count="1">
    <mergeCell ref="A2:Q2"/>
  </mergeCells>
  <conditionalFormatting sqref="J12">
    <cfRule type="cellIs" dxfId="1" priority="1" operator="equal">
      <formula>FALSE</formula>
    </cfRule>
    <cfRule type="cellIs" dxfId="0" priority="2" operator="equal">
      <formula>TRUE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vt:i4>
      </vt:variant>
    </vt:vector>
  </HeadingPairs>
  <TitlesOfParts>
    <vt:vector size="21" baseType="lpstr">
      <vt:lpstr>Input</vt:lpstr>
      <vt:lpstr>Summary &amp; Ratios</vt:lpstr>
      <vt:lpstr>2009 V 2014</vt:lpstr>
      <vt:lpstr>Building Blocks -&gt;</vt:lpstr>
      <vt:lpstr>Opex</vt:lpstr>
      <vt:lpstr>CR</vt:lpstr>
      <vt:lpstr>Capital Costs</vt:lpstr>
      <vt:lpstr>Capital Costs -&gt;</vt:lpstr>
      <vt:lpstr>2015-19 Capex</vt:lpstr>
      <vt:lpstr>2010-14 Capex</vt:lpstr>
      <vt:lpstr>2010-14 Triggered Capex</vt:lpstr>
      <vt:lpstr>T2 Capex</vt:lpstr>
      <vt:lpstr>Pre 2010 RAB</vt:lpstr>
      <vt:lpstr>Other -&gt;</vt:lpstr>
      <vt:lpstr>Rolling Schemes</vt:lpstr>
      <vt:lpstr>2020 Price</vt:lpstr>
      <vt:lpstr>Annuity -&gt;</vt:lpstr>
      <vt:lpstr>2015-2019 Runway Trigger</vt:lpstr>
      <vt:lpstr>Annuity Cal</vt:lpstr>
      <vt:lpstr>Opex!opex_numbers</vt:lpstr>
      <vt:lpstr>opexops</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 Corcoran</dc:creator>
  <cp:lastModifiedBy>Adrian Corcoran</cp:lastModifiedBy>
  <cp:lastPrinted>2014-05-09T13:58:43Z</cp:lastPrinted>
  <dcterms:created xsi:type="dcterms:W3CDTF">2013-08-26T10:15:07Z</dcterms:created>
  <dcterms:modified xsi:type="dcterms:W3CDTF">2014-05-28T18:13:24Z</dcterms:modified>
</cp:coreProperties>
</file>